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Ex4.xml" ContentType="application/vnd.ms-office.chartex+xml"/>
  <Override PartName="/xl/charts/style4.xml" ContentType="application/vnd.ms-office.chartstyle+xml"/>
  <Override PartName="/xl/charts/colors4.xml" ContentType="application/vnd.ms-office.chartcolorstyle+xml"/>
  <Override PartName="/xl/charts/chartEx5.xml" ContentType="application/vnd.ms-office.chartex+xml"/>
  <Override PartName="/xl/charts/style5.xml" ContentType="application/vnd.ms-office.chartstyle+xml"/>
  <Override PartName="/xl/charts/colors5.xml" ContentType="application/vnd.ms-office.chartcolorstyle+xml"/>
  <Override PartName="/xl/charts/chartEx6.xml" ContentType="application/vnd.ms-office.chartex+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Ex7.xml" ContentType="application/vnd.ms-office.chartex+xml"/>
  <Override PartName="/xl/charts/style7.xml" ContentType="application/vnd.ms-office.chartstyle+xml"/>
  <Override PartName="/xl/charts/colors7.xml" ContentType="application/vnd.ms-office.chartcolorstyle+xml"/>
  <Override PartName="/xl/charts/chartEx8.xml" ContentType="application/vnd.ms-office.chartex+xml"/>
  <Override PartName="/xl/charts/style8.xml" ContentType="application/vnd.ms-office.chartstyle+xml"/>
  <Override PartName="/xl/charts/colors8.xml" ContentType="application/vnd.ms-office.chartcolorstyle+xml"/>
  <Override PartName="/xl/charts/chartEx9.xml" ContentType="application/vnd.ms-office.chartex+xml"/>
  <Override PartName="/xl/charts/style9.xml" ContentType="application/vnd.ms-office.chartstyle+xml"/>
  <Override PartName="/xl/charts/colors9.xml" ContentType="application/vnd.ms-office.chartcolorstyle+xml"/>
  <Override PartName="/xl/charts/chartEx10.xml" ContentType="application/vnd.ms-office.chartex+xml"/>
  <Override PartName="/xl/charts/style10.xml" ContentType="application/vnd.ms-office.chartstyle+xml"/>
  <Override PartName="/xl/charts/colors10.xml" ContentType="application/vnd.ms-office.chartcolorstyle+xml"/>
  <Override PartName="/xl/charts/chartEx11.xml" ContentType="application/vnd.ms-office.chartex+xml"/>
  <Override PartName="/xl/charts/style11.xml" ContentType="application/vnd.ms-office.chartstyle+xml"/>
  <Override PartName="/xl/charts/colors11.xml" ContentType="application/vnd.ms-office.chartcolorstyle+xml"/>
  <Override PartName="/xl/charts/chartEx12.xml" ContentType="application/vnd.ms-office.chartex+xml"/>
  <Override PartName="/xl/charts/style12.xml" ContentType="application/vnd.ms-office.chartstyle+xml"/>
  <Override PartName="/xl/charts/colors12.xml" ContentType="application/vnd.ms-office.chartcolorstyle+xml"/>
  <Override PartName="/xl/charts/chartEx13.xml" ContentType="application/vnd.ms-office.chartex+xml"/>
  <Override PartName="/xl/charts/style13.xml" ContentType="application/vnd.ms-office.chartstyle+xml"/>
  <Override PartName="/xl/charts/colors13.xml" ContentType="application/vnd.ms-office.chartcolorstyle+xml"/>
  <Override PartName="/xl/charts/chartEx14.xml" ContentType="application/vnd.ms-office.chartex+xml"/>
  <Override PartName="/xl/charts/style14.xml" ContentType="application/vnd.ms-office.chartstyle+xml"/>
  <Override PartName="/xl/charts/colors14.xml" ContentType="application/vnd.ms-office.chartcolorstyle+xml"/>
  <Override PartName="/xl/charts/chartEx15.xml" ContentType="application/vnd.ms-office.chartex+xml"/>
  <Override PartName="/xl/charts/style15.xml" ContentType="application/vnd.ms-office.chartstyle+xml"/>
  <Override PartName="/xl/charts/colors15.xml" ContentType="application/vnd.ms-office.chartcolorstyle+xml"/>
  <Override PartName="/xl/charts/chartEx16.xml" ContentType="application/vnd.ms-office.chartex+xml"/>
  <Override PartName="/xl/charts/style16.xml" ContentType="application/vnd.ms-office.chartstyle+xml"/>
  <Override PartName="/xl/charts/colors16.xml" ContentType="application/vnd.ms-office.chartcolorstyle+xml"/>
  <Override PartName="/xl/charts/chartEx17.xml" ContentType="application/vnd.ms-office.chartex+xml"/>
  <Override PartName="/xl/charts/style17.xml" ContentType="application/vnd.ms-office.chartstyle+xml"/>
  <Override PartName="/xl/charts/colors17.xml" ContentType="application/vnd.ms-office.chartcolorstyle+xml"/>
  <Override PartName="/xl/charts/chartEx18.xml" ContentType="application/vnd.ms-office.chartex+xml"/>
  <Override PartName="/xl/charts/style18.xml" ContentType="application/vnd.ms-office.chartstyle+xml"/>
  <Override PartName="/xl/charts/colors18.xml" ContentType="application/vnd.ms-office.chartcolorstyle+xml"/>
  <Override PartName="/xl/charts/chartEx19.xml" ContentType="application/vnd.ms-office.chartex+xml"/>
  <Override PartName="/xl/charts/style19.xml" ContentType="application/vnd.ms-office.chartstyle+xml"/>
  <Override PartName="/xl/charts/colors19.xml" ContentType="application/vnd.ms-office.chartcolorstyle+xml"/>
  <Override PartName="/xl/charts/chartEx20.xml" ContentType="application/vnd.ms-office.chartex+xml"/>
  <Override PartName="/xl/charts/style20.xml" ContentType="application/vnd.ms-office.chartstyle+xml"/>
  <Override PartName="/xl/charts/colors20.xml" ContentType="application/vnd.ms-office.chartcolorstyle+xml"/>
  <Override PartName="/xl/charts/chartEx21.xml" ContentType="application/vnd.ms-office.chartex+xml"/>
  <Override PartName="/xl/charts/style21.xml" ContentType="application/vnd.ms-office.chartstyle+xml"/>
  <Override PartName="/xl/charts/colors21.xml" ContentType="application/vnd.ms-office.chartcolorstyle+xml"/>
  <Override PartName="/xl/charts/chartEx22.xml" ContentType="application/vnd.ms-office.chartex+xml"/>
  <Override PartName="/xl/charts/style22.xml" ContentType="application/vnd.ms-office.chartstyle+xml"/>
  <Override PartName="/xl/charts/colors22.xml" ContentType="application/vnd.ms-office.chartcolorstyle+xml"/>
  <Override PartName="/xl/charts/chartEx23.xml" ContentType="application/vnd.ms-office.chartex+xml"/>
  <Override PartName="/xl/charts/style23.xml" ContentType="application/vnd.ms-office.chartstyle+xml"/>
  <Override PartName="/xl/charts/colors23.xml" ContentType="application/vnd.ms-office.chartcolorstyle+xml"/>
  <Override PartName="/xl/charts/chartEx24.xml" ContentType="application/vnd.ms-office.chartex+xml"/>
  <Override PartName="/xl/charts/style24.xml" ContentType="application/vnd.ms-office.chartstyle+xml"/>
  <Override PartName="/xl/charts/colors24.xml" ContentType="application/vnd.ms-office.chartcolorstyle+xml"/>
  <Override PartName="/xl/charts/chartEx25.xml" ContentType="application/vnd.ms-office.chartex+xml"/>
  <Override PartName="/xl/charts/style25.xml" ContentType="application/vnd.ms-office.chartstyle+xml"/>
  <Override PartName="/xl/charts/colors25.xml" ContentType="application/vnd.ms-office.chartcolorstyle+xml"/>
  <Override PartName="/xl/charts/chartEx26.xml" ContentType="application/vnd.ms-office.chartex+xml"/>
  <Override PartName="/xl/charts/style26.xml" ContentType="application/vnd.ms-office.chartstyle+xml"/>
  <Override PartName="/xl/charts/colors26.xml" ContentType="application/vnd.ms-office.chartcolorstyle+xml"/>
  <Override PartName="/xl/charts/chartEx27.xml" ContentType="application/vnd.ms-office.chartex+xml"/>
  <Override PartName="/xl/charts/style27.xml" ContentType="application/vnd.ms-office.chartstyle+xml"/>
  <Override PartName="/xl/charts/colors27.xml" ContentType="application/vnd.ms-office.chartcolorstyle+xml"/>
  <Override PartName="/xl/charts/chartEx28.xml" ContentType="application/vnd.ms-office.chartex+xml"/>
  <Override PartName="/xl/charts/style28.xml" ContentType="application/vnd.ms-office.chartstyle+xml"/>
  <Override PartName="/xl/charts/colors28.xml" ContentType="application/vnd.ms-office.chartcolorstyle+xml"/>
  <Override PartName="/xl/charts/chartEx29.xml" ContentType="application/vnd.ms-office.chartex+xml"/>
  <Override PartName="/xl/charts/style29.xml" ContentType="application/vnd.ms-office.chartstyle+xml"/>
  <Override PartName="/xl/charts/colors29.xml" ContentType="application/vnd.ms-office.chartcolorstyle+xml"/>
  <Override PartName="/xl/charts/chartEx30.xml" ContentType="application/vnd.ms-office.chartex+xml"/>
  <Override PartName="/xl/charts/style30.xml" ContentType="application/vnd.ms-office.chartstyle+xml"/>
  <Override PartName="/xl/charts/colors30.xml" ContentType="application/vnd.ms-office.chartcolorstyle+xml"/>
  <Override PartName="/xl/charts/chartEx31.xml" ContentType="application/vnd.ms-office.chartex+xml"/>
  <Override PartName="/xl/charts/style31.xml" ContentType="application/vnd.ms-office.chartstyle+xml"/>
  <Override PartName="/xl/charts/colors31.xml" ContentType="application/vnd.ms-office.chartcolorstyle+xml"/>
  <Override PartName="/xl/charts/chartEx32.xml" ContentType="application/vnd.ms-office.chartex+xml"/>
  <Override PartName="/xl/charts/style32.xml" ContentType="application/vnd.ms-office.chartstyle+xml"/>
  <Override PartName="/xl/charts/colors32.xml" ContentType="application/vnd.ms-office.chartcolorstyle+xml"/>
  <Override PartName="/xl/charts/chartEx33.xml" ContentType="application/vnd.ms-office.chartex+xml"/>
  <Override PartName="/xl/charts/style33.xml" ContentType="application/vnd.ms-office.chartstyle+xml"/>
  <Override PartName="/xl/charts/colors33.xml" ContentType="application/vnd.ms-office.chartcolorstyle+xml"/>
  <Override PartName="/xl/charts/chartEx34.xml" ContentType="application/vnd.ms-office.chartex+xml"/>
  <Override PartName="/xl/charts/style34.xml" ContentType="application/vnd.ms-office.chartstyle+xml"/>
  <Override PartName="/xl/charts/colors34.xml" ContentType="application/vnd.ms-office.chartcolorstyle+xml"/>
  <Override PartName="/xl/charts/chartEx35.xml" ContentType="application/vnd.ms-office.chartex+xml"/>
  <Override PartName="/xl/charts/style35.xml" ContentType="application/vnd.ms-office.chartstyle+xml"/>
  <Override PartName="/xl/charts/colors35.xml" ContentType="application/vnd.ms-office.chartcolorstyle+xml"/>
  <Override PartName="/xl/charts/chartEx36.xml" ContentType="application/vnd.ms-office.chartex+xml"/>
  <Override PartName="/xl/charts/style36.xml" ContentType="application/vnd.ms-office.chartstyle+xml"/>
  <Override PartName="/xl/charts/colors36.xml" ContentType="application/vnd.ms-office.chartcolorstyle+xml"/>
  <Override PartName="/xl/charts/chartEx37.xml" ContentType="application/vnd.ms-office.chartex+xml"/>
  <Override PartName="/xl/charts/style37.xml" ContentType="application/vnd.ms-office.chartstyle+xml"/>
  <Override PartName="/xl/charts/colors37.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defaultThemeVersion="166925"/>
  <mc:AlternateContent xmlns:mc="http://schemas.openxmlformats.org/markup-compatibility/2006">
    <mc:Choice Requires="x15">
      <x15ac:absPath xmlns:x15ac="http://schemas.microsoft.com/office/spreadsheetml/2010/11/ac" url="B:\Arquivos 2020\Comissão de Integração ASG\CSI - Werneck\Grupos de Trabalho\Insuring the Climate Transition for Brazil\"/>
    </mc:Choice>
  </mc:AlternateContent>
  <xr:revisionPtr revIDLastSave="0" documentId="8_{F88C5DC5-4851-4ABF-86F2-B3EA3BF8ECC8}" xr6:coauthVersionLast="47" xr6:coauthVersionMax="47" xr10:uidLastSave="{00000000-0000-0000-0000-000000000000}"/>
  <bookViews>
    <workbookView xWindow="-110" yWindow="-110" windowWidth="19420" windowHeight="10300" tabRatio="764" xr2:uid="{E692D9DE-162F-4A0D-B142-E789CE695BCC}"/>
  </bookViews>
  <sheets>
    <sheet name="Capa" sheetId="3" r:id="rId1"/>
    <sheet name="Sobre a Ferramenta" sheetId="14" r:id="rId2"/>
    <sheet name="Referências e Premissas" sheetId="15" r:id="rId3"/>
    <sheet name="Heatmap Estados" sheetId="11" r:id="rId4"/>
    <sheet name="Heatmap Cidades" sheetId="10" r:id="rId5"/>
    <sheet name="Heatmap Brasil" sheetId="16" r:id="rId6"/>
    <sheet name="Base de Dados" sheetId="4" r:id="rId7"/>
    <sheet name="Dados_Mapas_Estados" sheetId="13" r:id="rId8"/>
    <sheet name="Dados_Mapas_Cidades" sheetId="12" r:id="rId9"/>
    <sheet name="Método WRI" sheetId="17" state="hidden" r:id="rId10"/>
  </sheets>
  <definedNames>
    <definedName name="_xlnm._FilterDatabase" localSheetId="6" hidden="1">'Base de Dados'!$A$5:$O$2734</definedName>
    <definedName name="_xlnm._FilterDatabase" localSheetId="8" hidden="1">Dados_Mapas_Cidades!$BR$6:$BT$60</definedName>
    <definedName name="_xlnm._FilterDatabase" localSheetId="7" hidden="1">Dados_Mapas_Estados!$BR$6:$BT$60</definedName>
    <definedName name="_xlnm._FilterDatabase" localSheetId="5" hidden="1">'Heatmap Brasil'!$B$14:$R$60</definedName>
    <definedName name="_xlnm._FilterDatabase" localSheetId="4" hidden="1">'Heatmap Cidades'!$B$15:$Q$70</definedName>
    <definedName name="_xlnm._FilterDatabase" localSheetId="3" hidden="1">'Heatmap Estados'!$B$15:$Q$69</definedName>
    <definedName name="_xlnm._FilterDatabase" localSheetId="9" hidden="1">'Método WRI'!$Q$2:$Y$434</definedName>
    <definedName name="_xlchart.v6.0" hidden="1">Dados_Mapas_Estados!$AD$7</definedName>
    <definedName name="_xlchart.v6.1" hidden="1">Dados_Mapas_Estados!$AD$8:$AD$16</definedName>
    <definedName name="_xlchart.v6.10" hidden="1">Dados_Mapas_Estados!$AY$7</definedName>
    <definedName name="_xlchart.v6.100" hidden="1">(Dados_Mapas_Cidades!$J$8:$J$12,Dados_Mapas_Cidades!$J$33:$J$34)</definedName>
    <definedName name="_xlchart.v6.101" hidden="1">(Dados_Mapas_Cidades!$K$8:$K$12,Dados_Mapas_Cidades!$K$33:$K$34)</definedName>
    <definedName name="_xlchart.v6.102" hidden="1">Dados_Mapas_Cidades!$J$7</definedName>
    <definedName name="_xlchart.v6.103" hidden="1">Dados_Mapas_Cidades!$K$7</definedName>
    <definedName name="_xlchart.v6.104" hidden="1">(Dados_Mapas_Cidades!$J$8:$J$12,Dados_Mapas_Cidades!$J$65:$J$66)</definedName>
    <definedName name="_xlchart.v6.105" hidden="1">(Dados_Mapas_Cidades!$K$8:$K$12,Dados_Mapas_Cidades!$K$65:$K$66)</definedName>
    <definedName name="_xlchart.v6.106" hidden="1">Dados_Mapas_Cidades!$J$7</definedName>
    <definedName name="_xlchart.v6.107" hidden="1">Dados_Mapas_Cidades!$K$7</definedName>
    <definedName name="_xlchart.v6.108" hidden="1">(Dados_Mapas_Cidades!$J$8:$J$12,Dados_Mapas_Cidades!$J$45:$J$46)</definedName>
    <definedName name="_xlchart.v6.109" hidden="1">(Dados_Mapas_Cidades!$K$8:$K$12,Dados_Mapas_Cidades!$K$45:$K$46)</definedName>
    <definedName name="_xlchart.v6.11" hidden="1">Dados_Mapas_Estados!$AY$8:$AY$21</definedName>
    <definedName name="_xlchart.v6.110" hidden="1">Dados_Mapas_Cidades!$J$7</definedName>
    <definedName name="_xlchart.v6.111" hidden="1">Dados_Mapas_Cidades!$K$7</definedName>
    <definedName name="_xlchart.v6.112" hidden="1">(Dados_Mapas_Cidades!$J$8:$J$12,Dados_Mapas_Cidades!$J$63:$J$64)</definedName>
    <definedName name="_xlchart.v6.113" hidden="1">(Dados_Mapas_Cidades!$K$8:$K$12,Dados_Mapas_Cidades!$K$63:$K$64)</definedName>
    <definedName name="_xlchart.v6.114" hidden="1">Dados_Mapas_Cidades!$J$7</definedName>
    <definedName name="_xlchart.v6.115" hidden="1">Dados_Mapas_Cidades!$K$7</definedName>
    <definedName name="_xlchart.v6.116" hidden="1">(Dados_Mapas_Cidades!$J$8:$J$12,Dados_Mapas_Cidades!$J$58:$J$59)</definedName>
    <definedName name="_xlchart.v6.117" hidden="1">(Dados_Mapas_Cidades!$K$8:$K$12,Dados_Mapas_Cidades!$K$58:$K$59)</definedName>
    <definedName name="_xlchart.v6.118" hidden="1">Dados_Mapas_Cidades!$J$7</definedName>
    <definedName name="_xlchart.v6.119" hidden="1">Dados_Mapas_Cidades!$K$7</definedName>
    <definedName name="_xlchart.v6.12" hidden="1">Dados_Mapas_Estados!$BH$7</definedName>
    <definedName name="_xlchart.v6.120" hidden="1">(Dados_Mapas_Cidades!$J$8:$J$12,Dados_Mapas_Cidades!$J$56:$J$57)</definedName>
    <definedName name="_xlchart.v6.121" hidden="1">(Dados_Mapas_Cidades!$K$8:$K$12,Dados_Mapas_Cidades!$K$56:$K$57)</definedName>
    <definedName name="_xlchart.v6.122" hidden="1">Dados_Mapas_Cidades!$J$7</definedName>
    <definedName name="_xlchart.v6.123" hidden="1">Dados_Mapas_Cidades!$K$7</definedName>
    <definedName name="_xlchart.v6.124" hidden="1">(Dados_Mapas_Cidades!$J$8:$J$12,Dados_Mapas_Cidades!$J$38:$J$40)</definedName>
    <definedName name="_xlchart.v6.125" hidden="1">(Dados_Mapas_Cidades!$K$8:$K$12,Dados_Mapas_Cidades!$K$38:$K$40)</definedName>
    <definedName name="_xlchart.v6.126" hidden="1">Dados_Mapas_Cidades!$J$7</definedName>
    <definedName name="_xlchart.v6.127" hidden="1">Dados_Mapas_Cidades!$K$7</definedName>
    <definedName name="_xlchart.v6.128" hidden="1">(Dados_Mapas_Cidades!$J$8:$J$12,Dados_Mapas_Cidades!$J$41:$J$42)</definedName>
    <definedName name="_xlchart.v6.129" hidden="1">(Dados_Mapas_Cidades!$K$8:$K$12,Dados_Mapas_Cidades!$K$41:$K$42)</definedName>
    <definedName name="_xlchart.v6.13" hidden="1">Dados_Mapas_Estados!$BH$8:$BH$19</definedName>
    <definedName name="_xlchart.v6.130" hidden="1">Dados_Mapas_Cidades!$J$7</definedName>
    <definedName name="_xlchart.v6.131" hidden="1">Dados_Mapas_Cidades!$K$7</definedName>
    <definedName name="_xlchart.v6.132" hidden="1">(Dados_Mapas_Cidades!$J$8:$J$12,Dados_Mapas_Cidades!$J$52:$J$53)</definedName>
    <definedName name="_xlchart.v6.133" hidden="1">(Dados_Mapas_Cidades!$K$8:$K$12,Dados_Mapas_Cidades!$K$52:$K$53)</definedName>
    <definedName name="_xlchart.v6.134" hidden="1">Dados_Mapas_Cidades!$J$7</definedName>
    <definedName name="_xlchart.v6.135" hidden="1">Dados_Mapas_Cidades!$K$7</definedName>
    <definedName name="_xlchart.v6.136" hidden="1">(Dados_Mapas_Cidades!$J$8:$J$12,Dados_Mapas_Cidades!$J$70:$J$71)</definedName>
    <definedName name="_xlchart.v6.137" hidden="1">(Dados_Mapas_Cidades!$K$8:$K$12,Dados_Mapas_Cidades!$K$70:$K$71)</definedName>
    <definedName name="_xlchart.v6.138" hidden="1">Dados_Mapas_Cidades!$J$7</definedName>
    <definedName name="_xlchart.v6.139" hidden="1">Dados_Mapas_Cidades!$K$7</definedName>
    <definedName name="_xlchart.v6.14" hidden="1">Dados_Mapas_Estados!$BI$7</definedName>
    <definedName name="_xlchart.v6.140" hidden="1">(Dados_Mapas_Cidades!$J$8:$J$12,Dados_Mapas_Cidades!$J$47:$J$48)</definedName>
    <definedName name="_xlchart.v6.141" hidden="1">(Dados_Mapas_Cidades!$K$8:$K$12,Dados_Mapas_Cidades!$K$47:$K$48)</definedName>
    <definedName name="_xlchart.v6.142" hidden="1">Dados_Mapas_Cidades!$J$7</definedName>
    <definedName name="_xlchart.v6.143" hidden="1">Dados_Mapas_Cidades!$K$7</definedName>
    <definedName name="_xlchart.v6.144" hidden="1">(Dados_Mapas_Cidades!$J$8:$J$12,Dados_Mapas_Cidades!$J$49:$J$51)</definedName>
    <definedName name="_xlchart.v6.145" hidden="1">(Dados_Mapas_Cidades!$K$8:$K$12,Dados_Mapas_Cidades!$K$49:$K$51)</definedName>
    <definedName name="_xlchart.v6.146" hidden="1">Dados_Mapas_Cidades!$J$7</definedName>
    <definedName name="_xlchart.v6.147" hidden="1">Dados_Mapas_Cidades!$K$7</definedName>
    <definedName name="_xlchart.v6.15" hidden="1">Dados_Mapas_Estados!$BI$8:$BI$19</definedName>
    <definedName name="_xlchart.v6.16" hidden="1">Dados_Mapas_Estados!$J$7</definedName>
    <definedName name="_xlchart.v6.17" hidden="1">Dados_Mapas_Estados!$J$8:$J$39</definedName>
    <definedName name="_xlchart.v6.18" hidden="1">Dados_Mapas_Estados!$K$7</definedName>
    <definedName name="_xlchart.v6.19" hidden="1">Dados_Mapas_Estados!$K$8:$K$39</definedName>
    <definedName name="_xlchart.v6.2" hidden="1">Dados_Mapas_Estados!$AE$7</definedName>
    <definedName name="_xlchart.v6.20" hidden="1">Dados_Mapas_Estados!$T$7</definedName>
    <definedName name="_xlchart.v6.21" hidden="1">Dados_Mapas_Estados!$T$8:$T$15</definedName>
    <definedName name="_xlchart.v6.22" hidden="1">Dados_Mapas_Estados!$U$7</definedName>
    <definedName name="_xlchart.v6.23" hidden="1">Dados_Mapas_Estados!$U$8:$U$15</definedName>
    <definedName name="_xlchart.v6.24" hidden="1">Dados_Mapas_Cidades!$AX$7</definedName>
    <definedName name="_xlchart.v6.25" hidden="1">Dados_Mapas_Cidades!$AX$8:$AX$30</definedName>
    <definedName name="_xlchart.v6.26" hidden="1">Dados_Mapas_Cidades!$AY$7</definedName>
    <definedName name="_xlchart.v6.27" hidden="1">Dados_Mapas_Cidades!$AY$8:$AY$30</definedName>
    <definedName name="_xlchart.v6.28" hidden="1">Dados_Mapas_Cidades!$AN$7</definedName>
    <definedName name="_xlchart.v6.29" hidden="1">Dados_Mapas_Cidades!$AN$8:$AN$22</definedName>
    <definedName name="_xlchart.v6.3" hidden="1">Dados_Mapas_Estados!$AE$8:$AE$16</definedName>
    <definedName name="_xlchart.v6.30" hidden="1">Dados_Mapas_Cidades!$AO$7</definedName>
    <definedName name="_xlchart.v6.31" hidden="1">Dados_Mapas_Cidades!$AO$8:$AO$22</definedName>
    <definedName name="_xlchart.v6.32" hidden="1">(Dados_Mapas_Cidades!$J$8:$J$12,Dados_Mapas_Cidades!$J$23:$J$24)</definedName>
    <definedName name="_xlchart.v6.33" hidden="1">(Dados_Mapas_Cidades!$K$8:$K$12,Dados_Mapas_Cidades!$K$23:$K$24)</definedName>
    <definedName name="_xlchart.v6.34" hidden="1">Dados_Mapas_Cidades!$J$7</definedName>
    <definedName name="_xlchart.v6.35" hidden="1">Dados_Mapas_Cidades!$K$7</definedName>
    <definedName name="_xlchart.v6.36" hidden="1">(Dados_Mapas_Cidades!$J$8:$J$12,Dados_Mapas_Cidades!$J$19:$J$20)</definedName>
    <definedName name="_xlchart.v6.37" hidden="1">(Dados_Mapas_Cidades!$K$8:$K$12,Dados_Mapas_Cidades!$K$19:$K$20)</definedName>
    <definedName name="_xlchart.v6.38" hidden="1">Dados_Mapas_Cidades!$J$7</definedName>
    <definedName name="_xlchart.v6.39" hidden="1">Dados_Mapas_Cidades!$K$7</definedName>
    <definedName name="_xlchart.v6.4" hidden="1">Dados_Mapas_Estados!$AN$7</definedName>
    <definedName name="_xlchart.v6.40" hidden="1">Dados_Mapas_Cidades!$J$7</definedName>
    <definedName name="_xlchart.v6.41" hidden="1">Dados_Mapas_Cidades!$J$8:$J$14</definedName>
    <definedName name="_xlchart.v6.42" hidden="1">Dados_Mapas_Cidades!$K$7</definedName>
    <definedName name="_xlchart.v6.43" hidden="1">Dados_Mapas_Cidades!$K$8:$K$14</definedName>
    <definedName name="_xlchart.v6.44" hidden="1">Dados_Mapas_Cidades!$T$7</definedName>
    <definedName name="_xlchart.v6.45" hidden="1">Dados_Mapas_Cidades!$T$8:$T$20</definedName>
    <definedName name="_xlchart.v6.46" hidden="1">Dados_Mapas_Cidades!$U$7</definedName>
    <definedName name="_xlchart.v6.47" hidden="1">Dados_Mapas_Cidades!$U$8:$U$20</definedName>
    <definedName name="_xlchart.v6.48" hidden="1">(Dados_Mapas_Cidades!$J$8:$J$12,Dados_Mapas_Cidades!$J$17:$J$18)</definedName>
    <definedName name="_xlchart.v6.49" hidden="1">(Dados_Mapas_Cidades!$K$8:$K$12,Dados_Mapas_Cidades!$K$17:$K$18)</definedName>
    <definedName name="_xlchart.v6.5" hidden="1">Dados_Mapas_Estados!$AN$8:$AN$16</definedName>
    <definedName name="_xlchart.v6.50" hidden="1">Dados_Mapas_Cidades!$J$7</definedName>
    <definedName name="_xlchart.v6.51" hidden="1">Dados_Mapas_Cidades!$K$7</definedName>
    <definedName name="_xlchart.v6.52" hidden="1">(Dados_Mapas_Cidades!$J$8:$J$12,Dados_Mapas_Cidades!$J$15:$J$16)</definedName>
    <definedName name="_xlchart.v6.53" hidden="1">(Dados_Mapas_Cidades!$K$8:$K$12,Dados_Mapas_Cidades!$K$15:$K$16)</definedName>
    <definedName name="_xlchart.v6.54" hidden="1">Dados_Mapas_Cidades!$J$7</definedName>
    <definedName name="_xlchart.v6.55" hidden="1">Dados_Mapas_Cidades!$K$7</definedName>
    <definedName name="_xlchart.v6.56" hidden="1">Dados_Mapas_Cidades!$AD$7</definedName>
    <definedName name="_xlchart.v6.57" hidden="1">Dados_Mapas_Cidades!$AD$8:$AD$21</definedName>
    <definedName name="_xlchart.v6.58" hidden="1">Dados_Mapas_Cidades!$AE$7</definedName>
    <definedName name="_xlchart.v6.59" hidden="1">Dados_Mapas_Cidades!$AE$8:$AE$21</definedName>
    <definedName name="_xlchart.v6.6" hidden="1">Dados_Mapas_Estados!$AO$7</definedName>
    <definedName name="_xlchart.v6.60" hidden="1">Dados_Mapas_Cidades!$BH$7</definedName>
    <definedName name="_xlchart.v6.61" hidden="1">Dados_Mapas_Cidades!$BH$8:$BH$26</definedName>
    <definedName name="_xlchart.v6.62" hidden="1">Dados_Mapas_Cidades!$BI$7</definedName>
    <definedName name="_xlchart.v6.63" hidden="1">Dados_Mapas_Cidades!$BI$8:$BI$26</definedName>
    <definedName name="_xlchart.v6.64" hidden="1">(Dados_Mapas_Cidades!$J$8:$J$12,Dados_Mapas_Cidades!$J$21:$J$22)</definedName>
    <definedName name="_xlchart.v6.65" hidden="1">(Dados_Mapas_Cidades!$K$8:$K$12,Dados_Mapas_Cidades!$K$21:$K$22)</definedName>
    <definedName name="_xlchart.v6.66" hidden="1">Dados_Mapas_Cidades!$J$7</definedName>
    <definedName name="_xlchart.v6.67" hidden="1">Dados_Mapas_Cidades!$K$7</definedName>
    <definedName name="_xlchart.v6.68" hidden="1">(Dados_Mapas_Cidades!$J$8:$J$12,Dados_Mapas_Cidades!$J$43:$J$44)</definedName>
    <definedName name="_xlchart.v6.69" hidden="1">(Dados_Mapas_Cidades!$K$8:$K$12,Dados_Mapas_Cidades!$K$43:$K$44)</definedName>
    <definedName name="_xlchart.v6.7" hidden="1">Dados_Mapas_Estados!$AO$8:$AO$16</definedName>
    <definedName name="_xlchart.v6.70" hidden="1">Dados_Mapas_Cidades!$J$7</definedName>
    <definedName name="_xlchart.v6.71" hidden="1">Dados_Mapas_Cidades!$K$7</definedName>
    <definedName name="_xlchart.v6.72" hidden="1">(Dados_Mapas_Cidades!$J$8:$J$12,Dados_Mapas_Cidades!$J$25,Dados_Mapas_Cidades!$J$29:$J$30)</definedName>
    <definedName name="_xlchart.v6.73" hidden="1">(Dados_Mapas_Cidades!$K$8:$K$12,Dados_Mapas_Cidades!$K$25,Dados_Mapas_Cidades!$K$29:$K$30)</definedName>
    <definedName name="_xlchart.v6.74" hidden="1">Dados_Mapas_Cidades!$J$7</definedName>
    <definedName name="_xlchart.v6.75" hidden="1">Dados_Mapas_Cidades!$K$7</definedName>
    <definedName name="_xlchart.v6.76" hidden="1">(Dados_Mapas_Cidades!$J$8:$J$12,Dados_Mapas_Cidades!$J$35:$J$37)</definedName>
    <definedName name="_xlchart.v6.77" hidden="1">(Dados_Mapas_Cidades!$K$8:$K$12,Dados_Mapas_Cidades!$K$35:$K$37)</definedName>
    <definedName name="_xlchart.v6.78" hidden="1">Dados_Mapas_Cidades!$J$7</definedName>
    <definedName name="_xlchart.v6.79" hidden="1">Dados_Mapas_Cidades!$K$7</definedName>
    <definedName name="_xlchart.v6.8" hidden="1">Dados_Mapas_Estados!$AX$7</definedName>
    <definedName name="_xlchart.v6.80" hidden="1">(Dados_Mapas_Cidades!$J$8:$J$12,Dados_Mapas_Cidades!$J$60:$J$62)</definedName>
    <definedName name="_xlchart.v6.81" hidden="1">(Dados_Mapas_Cidades!$K$8:$K$12,Dados_Mapas_Cidades!$K$60:$K$62)</definedName>
    <definedName name="_xlchart.v6.82" hidden="1">Dados_Mapas_Cidades!$J$7</definedName>
    <definedName name="_xlchart.v6.83" hidden="1">Dados_Mapas_Cidades!$K$7</definedName>
    <definedName name="_xlchart.v6.84" hidden="1">(Dados_Mapas_Cidades!$J$8:$J$12,Dados_Mapas_Cidades!$J$67:$J$69)</definedName>
    <definedName name="_xlchart.v6.85" hidden="1">(Dados_Mapas_Cidades!$K$8:$K$12,Dados_Mapas_Cidades!$K$67:$K$69)</definedName>
    <definedName name="_xlchart.v6.86" hidden="1">Dados_Mapas_Cidades!$J$7</definedName>
    <definedName name="_xlchart.v6.87" hidden="1">Dados_Mapas_Cidades!$K$7</definedName>
    <definedName name="_xlchart.v6.88" hidden="1">(Dados_Mapas_Cidades!$J$8:$J$12,Dados_Mapas_Cidades!$J$27:$J$28)</definedName>
    <definedName name="_xlchart.v6.89" hidden="1">(Dados_Mapas_Cidades!$K$8:$K$12,Dados_Mapas_Cidades!$K$27:$K$28)</definedName>
    <definedName name="_xlchart.v6.9" hidden="1">Dados_Mapas_Estados!$AX$8:$AX$21</definedName>
    <definedName name="_xlchart.v6.90" hidden="1">Dados_Mapas_Cidades!$J$7</definedName>
    <definedName name="_xlchart.v6.91" hidden="1">Dados_Mapas_Cidades!$K$7</definedName>
    <definedName name="_xlchart.v6.92" hidden="1">(Dados_Mapas_Cidades!$J$8:$J$12,Dados_Mapas_Cidades!$J$54:$J$55)</definedName>
    <definedName name="_xlchart.v6.93" hidden="1">(Dados_Mapas_Cidades!$K$8:$K$12,Dados_Mapas_Cidades!$K$54:$K$55)</definedName>
    <definedName name="_xlchart.v6.94" hidden="1">Dados_Mapas_Cidades!$J$7</definedName>
    <definedName name="_xlchart.v6.95" hidden="1">Dados_Mapas_Cidades!$K$7</definedName>
    <definedName name="_xlchart.v6.96" hidden="1">(Dados_Mapas_Cidades!$J$8:$J$12,Dados_Mapas_Cidades!$J$31:$J$32)</definedName>
    <definedName name="_xlchart.v6.97" hidden="1">(Dados_Mapas_Cidades!$K$8:$K$12,Dados_Mapas_Cidades!$K$31:$K$32)</definedName>
    <definedName name="_xlchart.v6.98" hidden="1">Dados_Mapas_Cidades!$J$7</definedName>
    <definedName name="_xlchart.v6.99" hidden="1">Dados_Mapas_Cidades!$K$7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51" i="4" l="1"/>
  <c r="N252" i="4"/>
  <c r="N253" i="4"/>
  <c r="N254" i="4"/>
  <c r="N995" i="4"/>
  <c r="N996" i="4"/>
  <c r="N997" i="4"/>
  <c r="N998" i="4"/>
  <c r="N750" i="4"/>
  <c r="N749" i="4"/>
  <c r="N748" i="4"/>
  <c r="N747" i="4"/>
  <c r="M2226" i="4" a="1"/>
  <c r="M2226" i="4" s="1"/>
  <c r="M1992" i="4" a="1"/>
  <c r="M1992" i="4" s="1"/>
  <c r="M1993" i="4" a="1"/>
  <c r="M1993" i="4" s="1"/>
  <c r="M1994" i="4" a="1"/>
  <c r="M1994" i="4" s="1"/>
  <c r="M1995" i="4" a="1"/>
  <c r="M1995" i="4" s="1"/>
  <c r="M1996" i="4" a="1"/>
  <c r="M1996" i="4" s="1"/>
  <c r="M1997" i="4" a="1"/>
  <c r="M1997" i="4" s="1"/>
  <c r="M1998" i="4" a="1"/>
  <c r="M1998" i="4" s="1"/>
  <c r="M1999" i="4" a="1"/>
  <c r="M1999" i="4" s="1"/>
  <c r="M2000" i="4" a="1"/>
  <c r="M2000" i="4" s="1"/>
  <c r="M2001" i="4" a="1"/>
  <c r="M2001" i="4" s="1"/>
  <c r="M2002" i="4" a="1"/>
  <c r="M2002" i="4" s="1"/>
  <c r="M2003" i="4" a="1"/>
  <c r="M2003" i="4" s="1"/>
  <c r="M2004" i="4" a="1"/>
  <c r="M2004" i="4" s="1"/>
  <c r="M2005" i="4" a="1"/>
  <c r="M2005" i="4" s="1"/>
  <c r="M2006" i="4" a="1"/>
  <c r="M2006" i="4" s="1"/>
  <c r="M2007" i="4" a="1"/>
  <c r="M2007" i="4" s="1"/>
  <c r="M2008" i="4" a="1"/>
  <c r="M2008" i="4" s="1"/>
  <c r="M2009" i="4" a="1"/>
  <c r="M2009" i="4" s="1"/>
  <c r="M2010" i="4" a="1"/>
  <c r="M2010" i="4" s="1"/>
  <c r="M2011" i="4" a="1"/>
  <c r="M2011" i="4" s="1"/>
  <c r="M2012" i="4" a="1"/>
  <c r="M2012" i="4" s="1"/>
  <c r="M2013" i="4" a="1"/>
  <c r="M2013" i="4" s="1"/>
  <c r="M2014" i="4" a="1"/>
  <c r="M2014" i="4" s="1"/>
  <c r="M2015" i="4" a="1"/>
  <c r="M2015" i="4" s="1"/>
  <c r="M2016" i="4" a="1"/>
  <c r="M2016" i="4" s="1"/>
  <c r="M2017" i="4" a="1"/>
  <c r="M2017" i="4" s="1"/>
  <c r="M2018" i="4" a="1"/>
  <c r="M2018" i="4" s="1"/>
  <c r="M2019" i="4" a="1"/>
  <c r="M2019" i="4" s="1"/>
  <c r="M2020" i="4" a="1"/>
  <c r="M2020" i="4" s="1"/>
  <c r="M2021" i="4" a="1"/>
  <c r="M2021" i="4" s="1"/>
  <c r="M2022" i="4" a="1"/>
  <c r="M2022" i="4" s="1"/>
  <c r="M2023" i="4" a="1"/>
  <c r="M2023" i="4" s="1"/>
  <c r="M2024" i="4" a="1"/>
  <c r="M2024" i="4" s="1"/>
  <c r="M2025" i="4" a="1"/>
  <c r="M2025" i="4" s="1"/>
  <c r="M2026" i="4" a="1"/>
  <c r="M2026" i="4" s="1"/>
  <c r="M2027" i="4" a="1"/>
  <c r="M2027" i="4" s="1"/>
  <c r="M2028" i="4" a="1"/>
  <c r="M2028" i="4" s="1"/>
  <c r="M2029" i="4" a="1"/>
  <c r="M2029" i="4" s="1"/>
  <c r="M2030" i="4" a="1"/>
  <c r="M2030" i="4" s="1"/>
  <c r="M2031" i="4" a="1"/>
  <c r="M2031" i="4" s="1"/>
  <c r="M2032" i="4" a="1"/>
  <c r="M2032" i="4" s="1"/>
  <c r="M2033" i="4" a="1"/>
  <c r="M2033" i="4" s="1"/>
  <c r="M2034" i="4" a="1"/>
  <c r="M2034" i="4" s="1"/>
  <c r="M2035" i="4" a="1"/>
  <c r="M2035" i="4" s="1"/>
  <c r="M2036" i="4" a="1"/>
  <c r="M2036" i="4" s="1"/>
  <c r="M2037" i="4" a="1"/>
  <c r="M2037" i="4" s="1"/>
  <c r="M2038" i="4" a="1"/>
  <c r="M2038" i="4" s="1"/>
  <c r="M2039" i="4" a="1"/>
  <c r="M2039" i="4" s="1"/>
  <c r="M2040" i="4" a="1"/>
  <c r="M2040" i="4" s="1"/>
  <c r="M2041" i="4" a="1"/>
  <c r="M2041" i="4" s="1"/>
  <c r="M2042" i="4" a="1"/>
  <c r="M2042" i="4" s="1"/>
  <c r="M2043" i="4" a="1"/>
  <c r="M2043" i="4" s="1"/>
  <c r="M2044" i="4" a="1"/>
  <c r="M2044" i="4" s="1"/>
  <c r="M2045" i="4" a="1"/>
  <c r="M2045" i="4" s="1"/>
  <c r="M2046" i="4" a="1"/>
  <c r="M2046" i="4" s="1"/>
  <c r="M2047" i="4" a="1"/>
  <c r="M2047" i="4" s="1"/>
  <c r="M2048" i="4" a="1"/>
  <c r="M2048" i="4" s="1"/>
  <c r="M2049" i="4" a="1"/>
  <c r="M2049" i="4" s="1"/>
  <c r="M2050" i="4" a="1"/>
  <c r="M2050" i="4" s="1"/>
  <c r="M2051" i="4" a="1"/>
  <c r="M2051" i="4" s="1"/>
  <c r="M2052" i="4" a="1"/>
  <c r="M2052" i="4" s="1"/>
  <c r="M2053" i="4" a="1"/>
  <c r="M2053" i="4" s="1"/>
  <c r="M2054" i="4" a="1"/>
  <c r="M2054" i="4" s="1"/>
  <c r="M2055" i="4" a="1"/>
  <c r="M2055" i="4" s="1"/>
  <c r="M2056" i="4" a="1"/>
  <c r="M2056" i="4" s="1"/>
  <c r="M2057" i="4" a="1"/>
  <c r="M2057" i="4" s="1"/>
  <c r="M2058" i="4" a="1"/>
  <c r="M2058" i="4" s="1"/>
  <c r="M2059" i="4" a="1"/>
  <c r="M2059" i="4" s="1"/>
  <c r="M2060" i="4" a="1"/>
  <c r="M2060" i="4" s="1"/>
  <c r="M2061" i="4" a="1"/>
  <c r="M2061" i="4" s="1"/>
  <c r="M2062" i="4" a="1"/>
  <c r="M2062" i="4" s="1"/>
  <c r="M2063" i="4" a="1"/>
  <c r="M2063" i="4" s="1"/>
  <c r="M2064" i="4" a="1"/>
  <c r="M2064" i="4" s="1"/>
  <c r="M2065" i="4" a="1"/>
  <c r="M2065" i="4" s="1"/>
  <c r="M2066" i="4" a="1"/>
  <c r="M2066" i="4" s="1"/>
  <c r="M2067" i="4" a="1"/>
  <c r="M2067" i="4" s="1"/>
  <c r="M2068" i="4" a="1"/>
  <c r="M2068" i="4" s="1"/>
  <c r="M2069" i="4" a="1"/>
  <c r="M2069" i="4" s="1"/>
  <c r="M2070" i="4" a="1"/>
  <c r="M2070" i="4" s="1"/>
  <c r="M2071" i="4" a="1"/>
  <c r="M2071" i="4" s="1"/>
  <c r="M2072" i="4" a="1"/>
  <c r="M2072" i="4" s="1"/>
  <c r="M2073" i="4" a="1"/>
  <c r="M2073" i="4" s="1"/>
  <c r="M2074" i="4" a="1"/>
  <c r="M2074" i="4" s="1"/>
  <c r="M2075" i="4" a="1"/>
  <c r="M2075" i="4" s="1"/>
  <c r="M2076" i="4" a="1"/>
  <c r="M2076" i="4" s="1"/>
  <c r="M2077" i="4" a="1"/>
  <c r="M2077" i="4" s="1"/>
  <c r="M2078" i="4" a="1"/>
  <c r="M2078" i="4" s="1"/>
  <c r="M2079" i="4" a="1"/>
  <c r="M2079" i="4" s="1"/>
  <c r="M2080" i="4" a="1"/>
  <c r="M2080" i="4" s="1"/>
  <c r="M2081" i="4" a="1"/>
  <c r="M2081" i="4" s="1"/>
  <c r="M2082" i="4" a="1"/>
  <c r="M2082" i="4" s="1"/>
  <c r="M2083" i="4" a="1"/>
  <c r="M2083" i="4" s="1"/>
  <c r="M2084" i="4" a="1"/>
  <c r="M2084" i="4" s="1"/>
  <c r="M2085" i="4" a="1"/>
  <c r="M2085" i="4" s="1"/>
  <c r="M2086" i="4" a="1"/>
  <c r="M2086" i="4" s="1"/>
  <c r="M2087" i="4" a="1"/>
  <c r="M2087" i="4" s="1"/>
  <c r="M2088" i="4" a="1"/>
  <c r="M2088" i="4" s="1"/>
  <c r="M2089" i="4" a="1"/>
  <c r="M2089" i="4" s="1"/>
  <c r="M2090" i="4" a="1"/>
  <c r="M2090" i="4" s="1"/>
  <c r="M2091" i="4" a="1"/>
  <c r="M2091" i="4" s="1"/>
  <c r="M2092" i="4" a="1"/>
  <c r="M2092" i="4" s="1"/>
  <c r="M2093" i="4" a="1"/>
  <c r="M2093" i="4" s="1"/>
  <c r="M2094" i="4" a="1"/>
  <c r="M2094" i="4" s="1"/>
  <c r="M2095" i="4" a="1"/>
  <c r="M2095" i="4" s="1"/>
  <c r="M2096" i="4" a="1"/>
  <c r="M2096" i="4" s="1"/>
  <c r="M2097" i="4" a="1"/>
  <c r="M2097" i="4" s="1"/>
  <c r="M2098" i="4" a="1"/>
  <c r="M2098" i="4" s="1"/>
  <c r="M2099" i="4" a="1"/>
  <c r="M2099" i="4" s="1"/>
  <c r="M2100" i="4" a="1"/>
  <c r="M2100" i="4" s="1"/>
  <c r="M2101" i="4" a="1"/>
  <c r="M2101" i="4" s="1"/>
  <c r="M2102" i="4" a="1"/>
  <c r="M2102" i="4" s="1"/>
  <c r="M2103" i="4" a="1"/>
  <c r="M2103" i="4" s="1"/>
  <c r="M2104" i="4" a="1"/>
  <c r="M2104" i="4" s="1"/>
  <c r="M2105" i="4" a="1"/>
  <c r="M2105" i="4" s="1"/>
  <c r="M2106" i="4" a="1"/>
  <c r="M2106" i="4" s="1"/>
  <c r="M2107" i="4" a="1"/>
  <c r="M2107" i="4" s="1"/>
  <c r="M2108" i="4" a="1"/>
  <c r="M2108" i="4" s="1"/>
  <c r="M2109" i="4" a="1"/>
  <c r="M2109" i="4" s="1"/>
  <c r="M2110" i="4" a="1"/>
  <c r="M2110" i="4" s="1"/>
  <c r="M2111" i="4" a="1"/>
  <c r="M2111" i="4" s="1"/>
  <c r="M2112" i="4" a="1"/>
  <c r="M2112" i="4" s="1"/>
  <c r="M2113" i="4" a="1"/>
  <c r="M2113" i="4" s="1"/>
  <c r="M2114" i="4" a="1"/>
  <c r="M2114" i="4" s="1"/>
  <c r="M2115" i="4" a="1"/>
  <c r="M2115" i="4" s="1"/>
  <c r="M2116" i="4" a="1"/>
  <c r="M2116" i="4" s="1"/>
  <c r="M2117" i="4" a="1"/>
  <c r="M2117" i="4" s="1"/>
  <c r="M2118" i="4" a="1"/>
  <c r="M2118" i="4" s="1"/>
  <c r="M2119" i="4" a="1"/>
  <c r="M2119" i="4" s="1"/>
  <c r="M2120" i="4" a="1"/>
  <c r="M2120" i="4" s="1"/>
  <c r="M2121" i="4" a="1"/>
  <c r="M2121" i="4" s="1"/>
  <c r="M2122" i="4" a="1"/>
  <c r="M2122" i="4" s="1"/>
  <c r="M2123" i="4" a="1"/>
  <c r="M2123" i="4" s="1"/>
  <c r="M2124" i="4" a="1"/>
  <c r="M2124" i="4" s="1"/>
  <c r="M2125" i="4" a="1"/>
  <c r="M2125" i="4" s="1"/>
  <c r="M2126" i="4" a="1"/>
  <c r="M2126" i="4" s="1"/>
  <c r="M2127" i="4" a="1"/>
  <c r="M2127" i="4" s="1"/>
  <c r="M2128" i="4" a="1"/>
  <c r="M2128" i="4" s="1"/>
  <c r="M2129" i="4" a="1"/>
  <c r="M2129" i="4" s="1"/>
  <c r="M2130" i="4" a="1"/>
  <c r="M2130" i="4" s="1"/>
  <c r="M2131" i="4" a="1"/>
  <c r="M2131" i="4" s="1"/>
  <c r="M2132" i="4" a="1"/>
  <c r="M2132" i="4" s="1"/>
  <c r="M2133" i="4" a="1"/>
  <c r="M2133" i="4" s="1"/>
  <c r="M2134" i="4" a="1"/>
  <c r="M2134" i="4" s="1"/>
  <c r="M2135" i="4" a="1"/>
  <c r="M2135" i="4" s="1"/>
  <c r="M2136" i="4" a="1"/>
  <c r="M2136" i="4" s="1"/>
  <c r="M2137" i="4" a="1"/>
  <c r="M2137" i="4" s="1"/>
  <c r="M2138" i="4" a="1"/>
  <c r="M2138" i="4" s="1"/>
  <c r="M2139" i="4" a="1"/>
  <c r="M2139" i="4" s="1"/>
  <c r="M2140" i="4" a="1"/>
  <c r="M2140" i="4" s="1"/>
  <c r="M2141" i="4" a="1"/>
  <c r="M2141" i="4" s="1"/>
  <c r="M2142" i="4" a="1"/>
  <c r="M2142" i="4" s="1"/>
  <c r="M2143" i="4" a="1"/>
  <c r="M2143" i="4" s="1"/>
  <c r="M2144" i="4" a="1"/>
  <c r="M2144" i="4" s="1"/>
  <c r="M2145" i="4" a="1"/>
  <c r="M2145" i="4" s="1"/>
  <c r="M2146" i="4" a="1"/>
  <c r="M2146" i="4" s="1"/>
  <c r="M2147" i="4" a="1"/>
  <c r="M2147" i="4" s="1"/>
  <c r="M2148" i="4" a="1"/>
  <c r="M2148" i="4" s="1"/>
  <c r="M2149" i="4" a="1"/>
  <c r="M2149" i="4" s="1"/>
  <c r="M2150" i="4" a="1"/>
  <c r="M2150" i="4" s="1"/>
  <c r="M2151" i="4" a="1"/>
  <c r="M2151" i="4" s="1"/>
  <c r="M2152" i="4" a="1"/>
  <c r="M2152" i="4" s="1"/>
  <c r="M2153" i="4" a="1"/>
  <c r="M2153" i="4" s="1"/>
  <c r="M2154" i="4" a="1"/>
  <c r="M2154" i="4" s="1"/>
  <c r="M2155" i="4" a="1"/>
  <c r="M2155" i="4" s="1"/>
  <c r="M2156" i="4" a="1"/>
  <c r="M2156" i="4" s="1"/>
  <c r="M2157" i="4" a="1"/>
  <c r="M2157" i="4" s="1"/>
  <c r="M2158" i="4" a="1"/>
  <c r="M2158" i="4" s="1"/>
  <c r="M2159" i="4" a="1"/>
  <c r="M2159" i="4" s="1"/>
  <c r="M2160" i="4" a="1"/>
  <c r="M2160" i="4" s="1"/>
  <c r="M2161" i="4" a="1"/>
  <c r="M2161" i="4" s="1"/>
  <c r="M2162" i="4" a="1"/>
  <c r="M2162" i="4" s="1"/>
  <c r="M2163" i="4" a="1"/>
  <c r="M2163" i="4" s="1"/>
  <c r="M2164" i="4" a="1"/>
  <c r="M2164" i="4" s="1"/>
  <c r="M2165" i="4" a="1"/>
  <c r="M2165" i="4" s="1"/>
  <c r="M2166" i="4" a="1"/>
  <c r="M2166" i="4" s="1"/>
  <c r="M2167" i="4" a="1"/>
  <c r="M2167" i="4" s="1"/>
  <c r="M2168" i="4" a="1"/>
  <c r="M2168" i="4" s="1"/>
  <c r="M2169" i="4" a="1"/>
  <c r="M2169" i="4" s="1"/>
  <c r="M2170" i="4" a="1"/>
  <c r="M2170" i="4" s="1"/>
  <c r="M2171" i="4" a="1"/>
  <c r="M2171" i="4" s="1"/>
  <c r="M2172" i="4" a="1"/>
  <c r="M2172" i="4" s="1"/>
  <c r="M2173" i="4" a="1"/>
  <c r="M2173" i="4" s="1"/>
  <c r="M2174" i="4" a="1"/>
  <c r="M2174" i="4" s="1"/>
  <c r="M2175" i="4" a="1"/>
  <c r="M2175" i="4" s="1"/>
  <c r="M2176" i="4" a="1"/>
  <c r="M2176" i="4" s="1"/>
  <c r="M2177" i="4" a="1"/>
  <c r="M2177" i="4" s="1"/>
  <c r="M2178" i="4" a="1"/>
  <c r="M2178" i="4" s="1"/>
  <c r="M2179" i="4" a="1"/>
  <c r="M2179" i="4" s="1"/>
  <c r="M2180" i="4" a="1"/>
  <c r="M2180" i="4" s="1"/>
  <c r="M2181" i="4" a="1"/>
  <c r="M2181" i="4" s="1"/>
  <c r="M2182" i="4" a="1"/>
  <c r="M2182" i="4" s="1"/>
  <c r="M2183" i="4" a="1"/>
  <c r="M2183" i="4" s="1"/>
  <c r="M2184" i="4" a="1"/>
  <c r="M2184" i="4" s="1"/>
  <c r="M2185" i="4" a="1"/>
  <c r="M2185" i="4" s="1"/>
  <c r="M2186" i="4" a="1"/>
  <c r="M2186" i="4" s="1"/>
  <c r="M2187" i="4" a="1"/>
  <c r="M2187" i="4" s="1"/>
  <c r="M2188" i="4" a="1"/>
  <c r="M2188" i="4" s="1"/>
  <c r="M2189" i="4" a="1"/>
  <c r="M2189" i="4" s="1"/>
  <c r="M2190" i="4" a="1"/>
  <c r="M2190" i="4" s="1"/>
  <c r="M2191" i="4" a="1"/>
  <c r="M2191" i="4" s="1"/>
  <c r="M2192" i="4" a="1"/>
  <c r="M2192" i="4" s="1"/>
  <c r="M2193" i="4" a="1"/>
  <c r="M2193" i="4" s="1"/>
  <c r="M2194" i="4" a="1"/>
  <c r="M2194" i="4" s="1"/>
  <c r="M2195" i="4" a="1"/>
  <c r="M2195" i="4" s="1"/>
  <c r="M2196" i="4" a="1"/>
  <c r="M2196" i="4" s="1"/>
  <c r="M2197" i="4" a="1"/>
  <c r="M2197" i="4" s="1"/>
  <c r="M2198" i="4" a="1"/>
  <c r="M2198" i="4" s="1"/>
  <c r="M2199" i="4" a="1"/>
  <c r="M2199" i="4" s="1"/>
  <c r="M2200" i="4" a="1"/>
  <c r="M2200" i="4" s="1"/>
  <c r="M2201" i="4" a="1"/>
  <c r="M2201" i="4" s="1"/>
  <c r="M2202" i="4" a="1"/>
  <c r="M2202" i="4" s="1"/>
  <c r="M2203" i="4" a="1"/>
  <c r="M2203" i="4" s="1"/>
  <c r="M2204" i="4" a="1"/>
  <c r="M2204" i="4" s="1"/>
  <c r="M2205" i="4" a="1"/>
  <c r="M2205" i="4" s="1"/>
  <c r="M2206" i="4" a="1"/>
  <c r="M2206" i="4" s="1"/>
  <c r="M2207" i="4" a="1"/>
  <c r="M2207" i="4" s="1"/>
  <c r="M2208" i="4" a="1"/>
  <c r="M2208" i="4" s="1"/>
  <c r="M2209" i="4" a="1"/>
  <c r="M2209" i="4" s="1"/>
  <c r="M2210" i="4" a="1"/>
  <c r="M2210" i="4" s="1"/>
  <c r="M2211" i="4" a="1"/>
  <c r="M2211" i="4" s="1"/>
  <c r="M2212" i="4" a="1"/>
  <c r="M2212" i="4" s="1"/>
  <c r="M2213" i="4" a="1"/>
  <c r="M2213" i="4" s="1"/>
  <c r="M2214" i="4" a="1"/>
  <c r="M2214" i="4" s="1"/>
  <c r="M2215" i="4" a="1"/>
  <c r="M2215" i="4" s="1"/>
  <c r="M2216" i="4" a="1"/>
  <c r="M2216" i="4" s="1"/>
  <c r="M2217" i="4" a="1"/>
  <c r="M2217" i="4" s="1"/>
  <c r="M2218" i="4" a="1"/>
  <c r="M2218" i="4" s="1"/>
  <c r="M2219" i="4" a="1"/>
  <c r="M2219" i="4" s="1"/>
  <c r="M2220" i="4" a="1"/>
  <c r="M2220" i="4" s="1"/>
  <c r="M2221" i="4" a="1"/>
  <c r="M2221" i="4" s="1"/>
  <c r="M2222" i="4" a="1"/>
  <c r="M2222" i="4" s="1"/>
  <c r="M2223" i="4" a="1"/>
  <c r="M2223" i="4" s="1"/>
  <c r="M2224" i="4" a="1"/>
  <c r="M2224" i="4" s="1"/>
  <c r="M2225" i="4" a="1"/>
  <c r="M2225" i="4" s="1"/>
  <c r="M1991" i="4" a="1"/>
  <c r="M1991" i="4" s="1"/>
  <c r="M2239" i="4" a="1"/>
  <c r="M2239" i="4" s="1"/>
  <c r="M2240" i="4" a="1"/>
  <c r="M2240" i="4" s="1"/>
  <c r="M2241" i="4" a="1"/>
  <c r="M2241" i="4" s="1"/>
  <c r="M2242" i="4" a="1"/>
  <c r="M2242" i="4" s="1"/>
  <c r="M2243" i="4" a="1"/>
  <c r="M2243" i="4" s="1"/>
  <c r="M2244" i="4" a="1"/>
  <c r="M2244" i="4" s="1"/>
  <c r="M2245" i="4" a="1"/>
  <c r="M2245" i="4" s="1"/>
  <c r="M2246" i="4" a="1"/>
  <c r="M2246" i="4" s="1"/>
  <c r="M2247" i="4" a="1"/>
  <c r="M2247" i="4" s="1"/>
  <c r="M2248" i="4" a="1"/>
  <c r="M2248" i="4" s="1"/>
  <c r="M2249" i="4" a="1"/>
  <c r="M2249" i="4" s="1"/>
  <c r="M2250" i="4" a="1"/>
  <c r="M2250" i="4" s="1"/>
  <c r="M2251" i="4" a="1"/>
  <c r="M2251" i="4" s="1"/>
  <c r="M2252" i="4" a="1"/>
  <c r="M2252" i="4" s="1"/>
  <c r="M2253" i="4" a="1"/>
  <c r="M2253" i="4" s="1"/>
  <c r="M2254" i="4" a="1"/>
  <c r="M2254" i="4" s="1"/>
  <c r="M2255" i="4" a="1"/>
  <c r="M2255" i="4" s="1"/>
  <c r="M2256" i="4" a="1"/>
  <c r="M2256" i="4" s="1"/>
  <c r="M2257" i="4" a="1"/>
  <c r="M2257" i="4" s="1"/>
  <c r="M2258" i="4" a="1"/>
  <c r="M2258" i="4" s="1"/>
  <c r="M2259" i="4" a="1"/>
  <c r="M2259" i="4" s="1"/>
  <c r="M2260" i="4" a="1"/>
  <c r="M2260" i="4" s="1"/>
  <c r="M2261" i="4" a="1"/>
  <c r="M2261" i="4" s="1"/>
  <c r="M2262" i="4" a="1"/>
  <c r="M2262" i="4" s="1"/>
  <c r="M2263" i="4" a="1"/>
  <c r="M2263" i="4" s="1"/>
  <c r="M2264" i="4" a="1"/>
  <c r="M2264" i="4" s="1"/>
  <c r="M2265" i="4" a="1"/>
  <c r="M2265" i="4" s="1"/>
  <c r="M2266" i="4" a="1"/>
  <c r="M2266" i="4" s="1"/>
  <c r="M2267" i="4" a="1"/>
  <c r="M2267" i="4" s="1"/>
  <c r="M2268" i="4" a="1"/>
  <c r="M2268" i="4" s="1"/>
  <c r="M2269" i="4" a="1"/>
  <c r="M2269" i="4" s="1"/>
  <c r="M2270" i="4" a="1"/>
  <c r="M2270" i="4" s="1"/>
  <c r="M2271" i="4" a="1"/>
  <c r="M2271" i="4" s="1"/>
  <c r="M2272" i="4" a="1"/>
  <c r="M2272" i="4" s="1"/>
  <c r="M2273" i="4" a="1"/>
  <c r="M2273" i="4" s="1"/>
  <c r="M2274" i="4" a="1"/>
  <c r="M2274" i="4" s="1"/>
  <c r="M2275" i="4" a="1"/>
  <c r="M2275" i="4" s="1"/>
  <c r="M2276" i="4" a="1"/>
  <c r="M2276" i="4" s="1"/>
  <c r="M2277" i="4" a="1"/>
  <c r="M2277" i="4" s="1"/>
  <c r="M2278" i="4" a="1"/>
  <c r="M2278" i="4" s="1"/>
  <c r="M2279" i="4" a="1"/>
  <c r="M2279" i="4" s="1"/>
  <c r="M2280" i="4" a="1"/>
  <c r="M2280" i="4" s="1"/>
  <c r="M2281" i="4" a="1"/>
  <c r="M2281" i="4" s="1"/>
  <c r="M2282" i="4" a="1"/>
  <c r="M2282" i="4" s="1"/>
  <c r="M2283" i="4" a="1"/>
  <c r="M2283" i="4" s="1"/>
  <c r="M2284" i="4" a="1"/>
  <c r="M2284" i="4" s="1"/>
  <c r="M2285" i="4" a="1"/>
  <c r="M2285" i="4" s="1"/>
  <c r="M2286" i="4" a="1"/>
  <c r="M2286" i="4" s="1"/>
  <c r="M2287" i="4" a="1"/>
  <c r="M2287" i="4" s="1"/>
  <c r="M2288" i="4" a="1"/>
  <c r="M2288" i="4" s="1"/>
  <c r="M2289" i="4" a="1"/>
  <c r="M2289" i="4" s="1"/>
  <c r="M2290" i="4" a="1"/>
  <c r="M2290" i="4" s="1"/>
  <c r="M2291" i="4" a="1"/>
  <c r="M2291" i="4" s="1"/>
  <c r="M2292" i="4" a="1"/>
  <c r="M2292" i="4" s="1"/>
  <c r="M2293" i="4" a="1"/>
  <c r="M2293" i="4" s="1"/>
  <c r="M2294" i="4" a="1"/>
  <c r="M2294" i="4" s="1"/>
  <c r="M2295" i="4" a="1"/>
  <c r="M2295" i="4" s="1"/>
  <c r="M2296" i="4" a="1"/>
  <c r="M2296" i="4" s="1"/>
  <c r="M2297" i="4" a="1"/>
  <c r="M2297" i="4" s="1"/>
  <c r="M2298" i="4" a="1"/>
  <c r="M2298" i="4" s="1"/>
  <c r="M2299" i="4" a="1"/>
  <c r="M2299" i="4" s="1"/>
  <c r="M2300" i="4" a="1"/>
  <c r="M2300" i="4" s="1"/>
  <c r="M2301" i="4" a="1"/>
  <c r="M2301" i="4" s="1"/>
  <c r="M2302" i="4" a="1"/>
  <c r="M2302" i="4" s="1"/>
  <c r="M2303" i="4" a="1"/>
  <c r="M2303" i="4" s="1"/>
  <c r="M2304" i="4" a="1"/>
  <c r="M2304" i="4" s="1"/>
  <c r="M2305" i="4" a="1"/>
  <c r="M2305" i="4" s="1"/>
  <c r="M2306" i="4" a="1"/>
  <c r="M2306" i="4" s="1"/>
  <c r="M2307" i="4" a="1"/>
  <c r="M2307" i="4" s="1"/>
  <c r="M2308" i="4" a="1"/>
  <c r="M2308" i="4" s="1"/>
  <c r="M2309" i="4" a="1"/>
  <c r="M2309" i="4" s="1"/>
  <c r="M2310" i="4" a="1"/>
  <c r="M2310" i="4" s="1"/>
  <c r="M2311" i="4" a="1"/>
  <c r="M2311" i="4" s="1"/>
  <c r="M2312" i="4" a="1"/>
  <c r="M2312" i="4" s="1"/>
  <c r="M2313" i="4" a="1"/>
  <c r="M2313" i="4" s="1"/>
  <c r="M2314" i="4" a="1"/>
  <c r="M2314" i="4" s="1"/>
  <c r="M2315" i="4" a="1"/>
  <c r="M2315" i="4" s="1"/>
  <c r="M2316" i="4" a="1"/>
  <c r="M2316" i="4" s="1"/>
  <c r="M2317" i="4" a="1"/>
  <c r="M2317" i="4" s="1"/>
  <c r="M2318" i="4" a="1"/>
  <c r="M2318" i="4" s="1"/>
  <c r="M2319" i="4" a="1"/>
  <c r="M2319" i="4" s="1"/>
  <c r="M2320" i="4" a="1"/>
  <c r="M2320" i="4" s="1"/>
  <c r="M2321" i="4" a="1"/>
  <c r="M2321" i="4" s="1"/>
  <c r="M2322" i="4" a="1"/>
  <c r="M2322" i="4" s="1"/>
  <c r="M2323" i="4" a="1"/>
  <c r="M2323" i="4" s="1"/>
  <c r="M2324" i="4" a="1"/>
  <c r="M2324" i="4" s="1"/>
  <c r="M2325" i="4" a="1"/>
  <c r="M2325" i="4" s="1"/>
  <c r="M2326" i="4" a="1"/>
  <c r="M2326" i="4" s="1"/>
  <c r="M2327" i="4" a="1"/>
  <c r="M2327" i="4" s="1"/>
  <c r="M2328" i="4" a="1"/>
  <c r="M2328" i="4" s="1"/>
  <c r="M2329" i="4" a="1"/>
  <c r="M2329" i="4" s="1"/>
  <c r="M2330" i="4" a="1"/>
  <c r="M2330" i="4" s="1"/>
  <c r="M2331" i="4" a="1"/>
  <c r="M2331" i="4" s="1"/>
  <c r="M2332" i="4" a="1"/>
  <c r="M2332" i="4" s="1"/>
  <c r="M2333" i="4" a="1"/>
  <c r="M2333" i="4" s="1"/>
  <c r="M2334" i="4" a="1"/>
  <c r="M2334" i="4" s="1"/>
  <c r="M2335" i="4" a="1"/>
  <c r="M2335" i="4" s="1"/>
  <c r="M2336" i="4" a="1"/>
  <c r="M2336" i="4" s="1"/>
  <c r="M2337" i="4" a="1"/>
  <c r="M2337" i="4" s="1"/>
  <c r="M2338" i="4" a="1"/>
  <c r="M2338" i="4" s="1"/>
  <c r="M2339" i="4" a="1"/>
  <c r="M2339" i="4" s="1"/>
  <c r="M2340" i="4" a="1"/>
  <c r="M2340" i="4" s="1"/>
  <c r="M2341" i="4" a="1"/>
  <c r="M2341" i="4" s="1"/>
  <c r="M2342" i="4" a="1"/>
  <c r="M2342" i="4" s="1"/>
  <c r="M2343" i="4" a="1"/>
  <c r="M2343" i="4" s="1"/>
  <c r="M2344" i="4" a="1"/>
  <c r="M2344" i="4" s="1"/>
  <c r="M2345" i="4" a="1"/>
  <c r="M2345" i="4" s="1"/>
  <c r="M2346" i="4" a="1"/>
  <c r="M2346" i="4" s="1"/>
  <c r="M2347" i="4" a="1"/>
  <c r="M2347" i="4" s="1"/>
  <c r="M2348" i="4" a="1"/>
  <c r="M2348" i="4" s="1"/>
  <c r="M2349" i="4" a="1"/>
  <c r="M2349" i="4" s="1"/>
  <c r="M2350" i="4" a="1"/>
  <c r="M2350" i="4" s="1"/>
  <c r="M2351" i="4" a="1"/>
  <c r="M2351" i="4" s="1"/>
  <c r="M2352" i="4" a="1"/>
  <c r="M2352" i="4" s="1"/>
  <c r="M2353" i="4" a="1"/>
  <c r="M2353" i="4" s="1"/>
  <c r="M2354" i="4" a="1"/>
  <c r="M2354" i="4" s="1"/>
  <c r="M2355" i="4" a="1"/>
  <c r="M2355" i="4" s="1"/>
  <c r="M2356" i="4" a="1"/>
  <c r="M2356" i="4" s="1"/>
  <c r="M2357" i="4" a="1"/>
  <c r="M2357" i="4" s="1"/>
  <c r="M2358" i="4" a="1"/>
  <c r="M2358" i="4" s="1"/>
  <c r="M2359" i="4" a="1"/>
  <c r="M2359" i="4" s="1"/>
  <c r="M2360" i="4" a="1"/>
  <c r="M2360" i="4" s="1"/>
  <c r="M2361" i="4" a="1"/>
  <c r="M2361" i="4" s="1"/>
  <c r="M2362" i="4" a="1"/>
  <c r="M2362" i="4" s="1"/>
  <c r="M2363" i="4" a="1"/>
  <c r="M2363" i="4" s="1"/>
  <c r="M2364" i="4" a="1"/>
  <c r="M2364" i="4" s="1"/>
  <c r="M2365" i="4" a="1"/>
  <c r="M2365" i="4" s="1"/>
  <c r="M2366" i="4" a="1"/>
  <c r="M2366" i="4" s="1"/>
  <c r="M2367" i="4" a="1"/>
  <c r="M2367" i="4" s="1"/>
  <c r="M2368" i="4" a="1"/>
  <c r="M2368" i="4" s="1"/>
  <c r="M2369" i="4" a="1"/>
  <c r="M2369" i="4" s="1"/>
  <c r="M2370" i="4" a="1"/>
  <c r="M2370" i="4" s="1"/>
  <c r="M2371" i="4" a="1"/>
  <c r="M2371" i="4" s="1"/>
  <c r="M2372" i="4" a="1"/>
  <c r="M2372" i="4" s="1"/>
  <c r="M2373" i="4" a="1"/>
  <c r="M2373" i="4" s="1"/>
  <c r="M2374" i="4" a="1"/>
  <c r="M2374" i="4" s="1"/>
  <c r="M2375" i="4" a="1"/>
  <c r="M2375" i="4" s="1"/>
  <c r="M2376" i="4" a="1"/>
  <c r="M2376" i="4" s="1"/>
  <c r="M2377" i="4" a="1"/>
  <c r="M2377" i="4" s="1"/>
  <c r="M2378" i="4" a="1"/>
  <c r="M2378" i="4" s="1"/>
  <c r="M2379" i="4" a="1"/>
  <c r="M2379" i="4" s="1"/>
  <c r="M2380" i="4" a="1"/>
  <c r="M2380" i="4" s="1"/>
  <c r="M2381" i="4" a="1"/>
  <c r="M2381" i="4" s="1"/>
  <c r="M2382" i="4" a="1"/>
  <c r="M2382" i="4" s="1"/>
  <c r="M2383" i="4" a="1"/>
  <c r="M2383" i="4" s="1"/>
  <c r="M2384" i="4" a="1"/>
  <c r="M2384" i="4" s="1"/>
  <c r="M2385" i="4" a="1"/>
  <c r="M2385" i="4" s="1"/>
  <c r="M2386" i="4" a="1"/>
  <c r="M2386" i="4" s="1"/>
  <c r="M2387" i="4" a="1"/>
  <c r="M2387" i="4" s="1"/>
  <c r="M2388" i="4" a="1"/>
  <c r="M2388" i="4" s="1"/>
  <c r="M2389" i="4" a="1"/>
  <c r="M2389" i="4" s="1"/>
  <c r="M2390" i="4" a="1"/>
  <c r="M2390" i="4" s="1"/>
  <c r="M2391" i="4" a="1"/>
  <c r="M2391" i="4" s="1"/>
  <c r="M2392" i="4" a="1"/>
  <c r="M2392" i="4" s="1"/>
  <c r="M2393" i="4" a="1"/>
  <c r="M2393" i="4" s="1"/>
  <c r="M2394" i="4" a="1"/>
  <c r="M2394" i="4" s="1"/>
  <c r="M2395" i="4" a="1"/>
  <c r="M2395" i="4" s="1"/>
  <c r="M2396" i="4" a="1"/>
  <c r="M2396" i="4" s="1"/>
  <c r="M2397" i="4" a="1"/>
  <c r="M2397" i="4" s="1"/>
  <c r="M2398" i="4" a="1"/>
  <c r="M2398" i="4" s="1"/>
  <c r="M2399" i="4" a="1"/>
  <c r="M2399" i="4" s="1"/>
  <c r="M2400" i="4" a="1"/>
  <c r="M2400" i="4" s="1"/>
  <c r="M2401" i="4" a="1"/>
  <c r="M2401" i="4" s="1"/>
  <c r="M2402" i="4" a="1"/>
  <c r="M2402" i="4" s="1"/>
  <c r="M2403" i="4" a="1"/>
  <c r="M2403" i="4" s="1"/>
  <c r="M2404" i="4" a="1"/>
  <c r="M2404" i="4" s="1"/>
  <c r="M2405" i="4" a="1"/>
  <c r="M2405" i="4" s="1"/>
  <c r="M2406" i="4" a="1"/>
  <c r="M2406" i="4" s="1"/>
  <c r="M2407" i="4" a="1"/>
  <c r="M2407" i="4" s="1"/>
  <c r="M2408" i="4" a="1"/>
  <c r="M2408" i="4" s="1"/>
  <c r="M2409" i="4" a="1"/>
  <c r="M2409" i="4" s="1"/>
  <c r="M2410" i="4" a="1"/>
  <c r="M2410" i="4" s="1"/>
  <c r="M2411" i="4" a="1"/>
  <c r="M2411" i="4" s="1"/>
  <c r="M2412" i="4" a="1"/>
  <c r="M2412" i="4" s="1"/>
  <c r="M2413" i="4" a="1"/>
  <c r="M2413" i="4" s="1"/>
  <c r="M2414" i="4" a="1"/>
  <c r="M2414" i="4" s="1"/>
  <c r="M2415" i="4" a="1"/>
  <c r="M2415" i="4" s="1"/>
  <c r="M2416" i="4" a="1"/>
  <c r="M2416" i="4" s="1"/>
  <c r="M2417" i="4" a="1"/>
  <c r="M2417" i="4" s="1"/>
  <c r="M2418" i="4" a="1"/>
  <c r="M2418" i="4" s="1"/>
  <c r="M2419" i="4" a="1"/>
  <c r="M2419" i="4" s="1"/>
  <c r="M2420" i="4" a="1"/>
  <c r="M2420" i="4" s="1"/>
  <c r="M2421" i="4" a="1"/>
  <c r="M2421" i="4" s="1"/>
  <c r="M2422" i="4" a="1"/>
  <c r="M2422" i="4" s="1"/>
  <c r="M2423" i="4" a="1"/>
  <c r="M2423" i="4" s="1"/>
  <c r="M2424" i="4" a="1"/>
  <c r="M2424" i="4" s="1"/>
  <c r="M2425" i="4" a="1"/>
  <c r="M2425" i="4" s="1"/>
  <c r="M2426" i="4" a="1"/>
  <c r="M2426" i="4" s="1"/>
  <c r="M2427" i="4" a="1"/>
  <c r="M2427" i="4" s="1"/>
  <c r="M2428" i="4" a="1"/>
  <c r="M2428" i="4" s="1"/>
  <c r="M2429" i="4" a="1"/>
  <c r="M2429" i="4" s="1"/>
  <c r="M2430" i="4" a="1"/>
  <c r="M2430" i="4" s="1"/>
  <c r="M2431" i="4" a="1"/>
  <c r="M2431" i="4" s="1"/>
  <c r="M2432" i="4" a="1"/>
  <c r="M2432" i="4" s="1"/>
  <c r="M2433" i="4" a="1"/>
  <c r="M2433" i="4" s="1"/>
  <c r="M2434" i="4" a="1"/>
  <c r="M2434" i="4" s="1"/>
  <c r="M2435" i="4" a="1"/>
  <c r="M2435" i="4" s="1"/>
  <c r="M2436" i="4" a="1"/>
  <c r="M2436" i="4" s="1"/>
  <c r="M2437" i="4" a="1"/>
  <c r="M2437" i="4" s="1"/>
  <c r="M2438" i="4" a="1"/>
  <c r="M2438" i="4" s="1"/>
  <c r="M2439" i="4" a="1"/>
  <c r="M2439" i="4" s="1"/>
  <c r="M2440" i="4" a="1"/>
  <c r="M2440" i="4" s="1"/>
  <c r="M2441" i="4" a="1"/>
  <c r="M2441" i="4" s="1"/>
  <c r="M2442" i="4" a="1"/>
  <c r="M2442" i="4" s="1"/>
  <c r="M2443" i="4" a="1"/>
  <c r="M2443" i="4" s="1"/>
  <c r="M2444" i="4" a="1"/>
  <c r="M2444" i="4" s="1"/>
  <c r="M2445" i="4" a="1"/>
  <c r="M2445" i="4" s="1"/>
  <c r="M2446" i="4" a="1"/>
  <c r="M2446" i="4" s="1"/>
  <c r="M2447" i="4" a="1"/>
  <c r="M2447" i="4" s="1"/>
  <c r="M2448" i="4" a="1"/>
  <c r="M2448" i="4" s="1"/>
  <c r="M2449" i="4" a="1"/>
  <c r="M2449" i="4" s="1"/>
  <c r="M2450" i="4" a="1"/>
  <c r="M2450" i="4" s="1"/>
  <c r="M2451" i="4" a="1"/>
  <c r="M2451" i="4" s="1"/>
  <c r="M2452" i="4" a="1"/>
  <c r="M2452" i="4" s="1"/>
  <c r="M2453" i="4" a="1"/>
  <c r="M2453" i="4" s="1"/>
  <c r="M2454" i="4" a="1"/>
  <c r="M2454" i="4" s="1"/>
  <c r="M2455" i="4" a="1"/>
  <c r="M2455" i="4" s="1"/>
  <c r="M2456" i="4" a="1"/>
  <c r="M2456" i="4" s="1"/>
  <c r="M2457" i="4" a="1"/>
  <c r="M2457" i="4" s="1"/>
  <c r="M2458" i="4" a="1"/>
  <c r="M2458" i="4" s="1"/>
  <c r="M2459" i="4" a="1"/>
  <c r="M2459" i="4" s="1"/>
  <c r="M2460" i="4" a="1"/>
  <c r="M2460" i="4" s="1"/>
  <c r="M2461" i="4" a="1"/>
  <c r="M2461" i="4" s="1"/>
  <c r="M2462" i="4" a="1"/>
  <c r="M2462" i="4" s="1"/>
  <c r="M2463" i="4" a="1"/>
  <c r="M2463" i="4" s="1"/>
  <c r="M2464" i="4" a="1"/>
  <c r="M2464" i="4" s="1"/>
  <c r="M2465" i="4" a="1"/>
  <c r="M2465" i="4" s="1"/>
  <c r="M2466" i="4" a="1"/>
  <c r="M2466" i="4" s="1"/>
  <c r="M2467" i="4" a="1"/>
  <c r="M2467" i="4" s="1"/>
  <c r="M2468" i="4" a="1"/>
  <c r="M2468" i="4" s="1"/>
  <c r="M2469" i="4" a="1"/>
  <c r="M2469" i="4" s="1"/>
  <c r="M2470" i="4" a="1"/>
  <c r="M2470" i="4" s="1"/>
  <c r="M2471" i="4" a="1"/>
  <c r="M2471" i="4" s="1"/>
  <c r="M2472" i="4" a="1"/>
  <c r="M2472" i="4" s="1"/>
  <c r="M2473" i="4" a="1"/>
  <c r="M2473" i="4" s="1"/>
  <c r="M2474" i="4" a="1"/>
  <c r="M2474" i="4" s="1"/>
  <c r="M1248" i="4" a="1"/>
  <c r="M1248" i="4" s="1"/>
  <c r="M1249" i="4" a="1"/>
  <c r="M1249" i="4" s="1"/>
  <c r="M1250" i="4" a="1"/>
  <c r="M1250" i="4" s="1"/>
  <c r="M1251" i="4" a="1"/>
  <c r="M1251" i="4" s="1"/>
  <c r="M1252" i="4" a="1"/>
  <c r="M1252" i="4" s="1"/>
  <c r="M1253" i="4" a="1"/>
  <c r="M1253" i="4" s="1"/>
  <c r="M1254" i="4" a="1"/>
  <c r="M1254" i="4" s="1"/>
  <c r="M1255" i="4" a="1"/>
  <c r="M1255" i="4" s="1"/>
  <c r="M1256" i="4" a="1"/>
  <c r="M1256" i="4" s="1"/>
  <c r="M1257" i="4" a="1"/>
  <c r="M1257" i="4" s="1"/>
  <c r="M1258" i="4" a="1"/>
  <c r="M1258" i="4" s="1"/>
  <c r="M1259" i="4" a="1"/>
  <c r="M1259" i="4" s="1"/>
  <c r="M1260" i="4" a="1"/>
  <c r="M1260" i="4" s="1"/>
  <c r="M1261" i="4" a="1"/>
  <c r="M1261" i="4" s="1"/>
  <c r="M1262" i="4" a="1"/>
  <c r="M1262" i="4" s="1"/>
  <c r="M1263" i="4" a="1"/>
  <c r="M1263" i="4" s="1"/>
  <c r="M1264" i="4" a="1"/>
  <c r="M1264" i="4" s="1"/>
  <c r="M1265" i="4" a="1"/>
  <c r="M1265" i="4" s="1"/>
  <c r="M1266" i="4" a="1"/>
  <c r="M1266" i="4" s="1"/>
  <c r="M1267" i="4" a="1"/>
  <c r="M1267" i="4" s="1"/>
  <c r="M1268" i="4" a="1"/>
  <c r="M1268" i="4" s="1"/>
  <c r="M1269" i="4" a="1"/>
  <c r="M1269" i="4" s="1"/>
  <c r="M1270" i="4" a="1"/>
  <c r="M1270" i="4" s="1"/>
  <c r="M1271" i="4" a="1"/>
  <c r="M1271" i="4" s="1"/>
  <c r="M1272" i="4" a="1"/>
  <c r="M1272" i="4" s="1"/>
  <c r="M1273" i="4" a="1"/>
  <c r="M1273" i="4" s="1"/>
  <c r="M1274" i="4" a="1"/>
  <c r="M1274" i="4" s="1"/>
  <c r="M1275" i="4" a="1"/>
  <c r="M1275" i="4" s="1"/>
  <c r="M1276" i="4" a="1"/>
  <c r="M1276" i="4" s="1"/>
  <c r="M1277" i="4" a="1"/>
  <c r="M1277" i="4" s="1"/>
  <c r="M1278" i="4" a="1"/>
  <c r="M1278" i="4" s="1"/>
  <c r="M1279" i="4" a="1"/>
  <c r="M1279" i="4" s="1"/>
  <c r="M1280" i="4" a="1"/>
  <c r="M1280" i="4" s="1"/>
  <c r="M1281" i="4" a="1"/>
  <c r="M1281" i="4" s="1"/>
  <c r="M1282" i="4" a="1"/>
  <c r="M1282" i="4" s="1"/>
  <c r="M1283" i="4" a="1"/>
  <c r="M1283" i="4" s="1"/>
  <c r="M1284" i="4" a="1"/>
  <c r="M1284" i="4" s="1"/>
  <c r="M1285" i="4" a="1"/>
  <c r="M1285" i="4" s="1"/>
  <c r="M1286" i="4" a="1"/>
  <c r="M1286" i="4" s="1"/>
  <c r="M1287" i="4" a="1"/>
  <c r="M1287" i="4" s="1"/>
  <c r="M1288" i="4" a="1"/>
  <c r="M1288" i="4" s="1"/>
  <c r="M1289" i="4" a="1"/>
  <c r="M1289" i="4" s="1"/>
  <c r="M1290" i="4" a="1"/>
  <c r="M1290" i="4" s="1"/>
  <c r="M1291" i="4" a="1"/>
  <c r="M1291" i="4" s="1"/>
  <c r="M1292" i="4" a="1"/>
  <c r="M1292" i="4" s="1"/>
  <c r="M1293" i="4" a="1"/>
  <c r="M1293" i="4" s="1"/>
  <c r="M1294" i="4" a="1"/>
  <c r="M1294" i="4" s="1"/>
  <c r="M1295" i="4" a="1"/>
  <c r="M1295" i="4" s="1"/>
  <c r="M1296" i="4" a="1"/>
  <c r="M1296" i="4" s="1"/>
  <c r="M1297" i="4" a="1"/>
  <c r="M1297" i="4" s="1"/>
  <c r="M1298" i="4" a="1"/>
  <c r="M1298" i="4" s="1"/>
  <c r="M1299" i="4" a="1"/>
  <c r="M1299" i="4" s="1"/>
  <c r="M1300" i="4" a="1"/>
  <c r="M1300" i="4" s="1"/>
  <c r="M1301" i="4" a="1"/>
  <c r="M1301" i="4" s="1"/>
  <c r="M1302" i="4" a="1"/>
  <c r="M1302" i="4" s="1"/>
  <c r="M1303" i="4" a="1"/>
  <c r="M1303" i="4" s="1"/>
  <c r="M1304" i="4" a="1"/>
  <c r="M1304" i="4" s="1"/>
  <c r="M1305" i="4" a="1"/>
  <c r="M1305" i="4" s="1"/>
  <c r="M1306" i="4" a="1"/>
  <c r="M1306" i="4" s="1"/>
  <c r="M1307" i="4" a="1"/>
  <c r="M1307" i="4" s="1"/>
  <c r="M1308" i="4" a="1"/>
  <c r="M1308" i="4" s="1"/>
  <c r="M1309" i="4" a="1"/>
  <c r="M1309" i="4" s="1"/>
  <c r="M1310" i="4" a="1"/>
  <c r="M1310" i="4" s="1"/>
  <c r="M1311" i="4" a="1"/>
  <c r="M1311" i="4" s="1"/>
  <c r="M1312" i="4" a="1"/>
  <c r="M1312" i="4" s="1"/>
  <c r="M1313" i="4" a="1"/>
  <c r="M1313" i="4" s="1"/>
  <c r="M1314" i="4" a="1"/>
  <c r="M1314" i="4" s="1"/>
  <c r="M1315" i="4" a="1"/>
  <c r="M1315" i="4" s="1"/>
  <c r="M1316" i="4" a="1"/>
  <c r="M1316" i="4" s="1"/>
  <c r="M1317" i="4" a="1"/>
  <c r="M1317" i="4" s="1"/>
  <c r="M1318" i="4" a="1"/>
  <c r="M1318" i="4" s="1"/>
  <c r="M1319" i="4" a="1"/>
  <c r="M1319" i="4" s="1"/>
  <c r="M1320" i="4" a="1"/>
  <c r="M1320" i="4" s="1"/>
  <c r="M1321" i="4" a="1"/>
  <c r="M1321" i="4" s="1"/>
  <c r="M1322" i="4" a="1"/>
  <c r="M1322" i="4" s="1"/>
  <c r="M1323" i="4" a="1"/>
  <c r="M1323" i="4" s="1"/>
  <c r="M1324" i="4" a="1"/>
  <c r="M1324" i="4" s="1"/>
  <c r="M1325" i="4" a="1"/>
  <c r="M1325" i="4" s="1"/>
  <c r="M1326" i="4" a="1"/>
  <c r="M1326" i="4" s="1"/>
  <c r="M1327" i="4" a="1"/>
  <c r="M1327" i="4" s="1"/>
  <c r="M1328" i="4" a="1"/>
  <c r="M1328" i="4" s="1"/>
  <c r="M1329" i="4" a="1"/>
  <c r="M1329" i="4" s="1"/>
  <c r="M1330" i="4" a="1"/>
  <c r="M1330" i="4" s="1"/>
  <c r="M1331" i="4" a="1"/>
  <c r="M1331" i="4" s="1"/>
  <c r="M1332" i="4" a="1"/>
  <c r="M1332" i="4" s="1"/>
  <c r="M1333" i="4" a="1"/>
  <c r="M1333" i="4" s="1"/>
  <c r="M1334" i="4" a="1"/>
  <c r="M1334" i="4" s="1"/>
  <c r="M1335" i="4" a="1"/>
  <c r="M1335" i="4" s="1"/>
  <c r="M1336" i="4" a="1"/>
  <c r="M1336" i="4" s="1"/>
  <c r="M1337" i="4" a="1"/>
  <c r="M1337" i="4" s="1"/>
  <c r="M1338" i="4" a="1"/>
  <c r="M1338" i="4" s="1"/>
  <c r="M1339" i="4" a="1"/>
  <c r="M1339" i="4" s="1"/>
  <c r="M1340" i="4" a="1"/>
  <c r="M1340" i="4" s="1"/>
  <c r="M1341" i="4" a="1"/>
  <c r="M1341" i="4" s="1"/>
  <c r="M1342" i="4" a="1"/>
  <c r="M1342" i="4" s="1"/>
  <c r="M1343" i="4" a="1"/>
  <c r="M1343" i="4" s="1"/>
  <c r="M1344" i="4" a="1"/>
  <c r="M1344" i="4" s="1"/>
  <c r="M1345" i="4" a="1"/>
  <c r="M1345" i="4" s="1"/>
  <c r="M1346" i="4" a="1"/>
  <c r="M1346" i="4" s="1"/>
  <c r="M1347" i="4" a="1"/>
  <c r="M1347" i="4" s="1"/>
  <c r="M1348" i="4" a="1"/>
  <c r="M1348" i="4" s="1"/>
  <c r="M1349" i="4" a="1"/>
  <c r="M1349" i="4" s="1"/>
  <c r="M1350" i="4" a="1"/>
  <c r="M1350" i="4" s="1"/>
  <c r="M1351" i="4" a="1"/>
  <c r="M1351" i="4" s="1"/>
  <c r="M1352" i="4" a="1"/>
  <c r="M1352" i="4" s="1"/>
  <c r="M1353" i="4" a="1"/>
  <c r="M1353" i="4" s="1"/>
  <c r="M1354" i="4" a="1"/>
  <c r="M1354" i="4" s="1"/>
  <c r="M1355" i="4" a="1"/>
  <c r="M1355" i="4" s="1"/>
  <c r="M1356" i="4" a="1"/>
  <c r="M1356" i="4" s="1"/>
  <c r="M1357" i="4" a="1"/>
  <c r="M1357" i="4" s="1"/>
  <c r="M1358" i="4" a="1"/>
  <c r="M1358" i="4" s="1"/>
  <c r="M1359" i="4" a="1"/>
  <c r="M1359" i="4" s="1"/>
  <c r="M1360" i="4" a="1"/>
  <c r="M1360" i="4" s="1"/>
  <c r="M1361" i="4" a="1"/>
  <c r="M1361" i="4" s="1"/>
  <c r="M1362" i="4" a="1"/>
  <c r="M1362" i="4" s="1"/>
  <c r="M1363" i="4" a="1"/>
  <c r="M1363" i="4" s="1"/>
  <c r="M1364" i="4" a="1"/>
  <c r="M1364" i="4" s="1"/>
  <c r="M1365" i="4" a="1"/>
  <c r="M1365" i="4" s="1"/>
  <c r="M1366" i="4" a="1"/>
  <c r="M1366" i="4" s="1"/>
  <c r="M1367" i="4" a="1"/>
  <c r="M1367" i="4" s="1"/>
  <c r="M1368" i="4" a="1"/>
  <c r="M1368" i="4" s="1"/>
  <c r="M1369" i="4" a="1"/>
  <c r="M1369" i="4" s="1"/>
  <c r="M1370" i="4" a="1"/>
  <c r="M1370" i="4" s="1"/>
  <c r="M1371" i="4" a="1"/>
  <c r="M1371" i="4" s="1"/>
  <c r="M1372" i="4" a="1"/>
  <c r="M1372" i="4" s="1"/>
  <c r="M1373" i="4" a="1"/>
  <c r="M1373" i="4" s="1"/>
  <c r="M1374" i="4" a="1"/>
  <c r="M1374" i="4" s="1"/>
  <c r="M1375" i="4" a="1"/>
  <c r="M1375" i="4" s="1"/>
  <c r="M1376" i="4" a="1"/>
  <c r="M1376" i="4" s="1"/>
  <c r="M1377" i="4" a="1"/>
  <c r="M1377" i="4" s="1"/>
  <c r="M1378" i="4" a="1"/>
  <c r="M1378" i="4" s="1"/>
  <c r="M1379" i="4" a="1"/>
  <c r="M1379" i="4" s="1"/>
  <c r="M1380" i="4" a="1"/>
  <c r="M1380" i="4" s="1"/>
  <c r="M1381" i="4" a="1"/>
  <c r="M1381" i="4" s="1"/>
  <c r="M1382" i="4" a="1"/>
  <c r="M1382" i="4" s="1"/>
  <c r="M1383" i="4" a="1"/>
  <c r="M1383" i="4" s="1"/>
  <c r="M1384" i="4" a="1"/>
  <c r="M1384" i="4" s="1"/>
  <c r="M1385" i="4" a="1"/>
  <c r="M1385" i="4" s="1"/>
  <c r="M1386" i="4" a="1"/>
  <c r="M1386" i="4" s="1"/>
  <c r="M1387" i="4" a="1"/>
  <c r="M1387" i="4" s="1"/>
  <c r="M1388" i="4" a="1"/>
  <c r="M1388" i="4" s="1"/>
  <c r="M1389" i="4" a="1"/>
  <c r="M1389" i="4" s="1"/>
  <c r="M1390" i="4" a="1"/>
  <c r="M1390" i="4" s="1"/>
  <c r="M1391" i="4" a="1"/>
  <c r="M1391" i="4" s="1"/>
  <c r="M1392" i="4" a="1"/>
  <c r="M1392" i="4" s="1"/>
  <c r="M1393" i="4" a="1"/>
  <c r="M1393" i="4" s="1"/>
  <c r="M1394" i="4" a="1"/>
  <c r="M1394" i="4" s="1"/>
  <c r="M1395" i="4" a="1"/>
  <c r="M1395" i="4" s="1"/>
  <c r="M1396" i="4" a="1"/>
  <c r="M1396" i="4" s="1"/>
  <c r="M1397" i="4" a="1"/>
  <c r="M1397" i="4" s="1"/>
  <c r="M1398" i="4" a="1"/>
  <c r="M1398" i="4" s="1"/>
  <c r="M1399" i="4" a="1"/>
  <c r="M1399" i="4" s="1"/>
  <c r="M1400" i="4" a="1"/>
  <c r="M1400" i="4" s="1"/>
  <c r="M1401" i="4" a="1"/>
  <c r="M1401" i="4" s="1"/>
  <c r="M1402" i="4" a="1"/>
  <c r="M1402" i="4" s="1"/>
  <c r="M1403" i="4" a="1"/>
  <c r="M1403" i="4" s="1"/>
  <c r="M1404" i="4" a="1"/>
  <c r="M1404" i="4" s="1"/>
  <c r="M1405" i="4" a="1"/>
  <c r="M1405" i="4" s="1"/>
  <c r="M1406" i="4" a="1"/>
  <c r="M1406" i="4" s="1"/>
  <c r="M1407" i="4" a="1"/>
  <c r="M1407" i="4" s="1"/>
  <c r="M1408" i="4" a="1"/>
  <c r="M1408" i="4" s="1"/>
  <c r="M1409" i="4" a="1"/>
  <c r="M1409" i="4" s="1"/>
  <c r="M1410" i="4" a="1"/>
  <c r="M1410" i="4" s="1"/>
  <c r="M1411" i="4" a="1"/>
  <c r="M1411" i="4" s="1"/>
  <c r="M1412" i="4" a="1"/>
  <c r="M1412" i="4" s="1"/>
  <c r="M1413" i="4" a="1"/>
  <c r="M1413" i="4" s="1"/>
  <c r="M1414" i="4" a="1"/>
  <c r="M1414" i="4" s="1"/>
  <c r="M1415" i="4" a="1"/>
  <c r="M1415" i="4" s="1"/>
  <c r="M1416" i="4" a="1"/>
  <c r="M1416" i="4" s="1"/>
  <c r="M1417" i="4" a="1"/>
  <c r="M1417" i="4" s="1"/>
  <c r="M1418" i="4" a="1"/>
  <c r="M1418" i="4" s="1"/>
  <c r="M1419" i="4" a="1"/>
  <c r="M1419" i="4" s="1"/>
  <c r="M1420" i="4" a="1"/>
  <c r="M1420" i="4" s="1"/>
  <c r="M1421" i="4" a="1"/>
  <c r="M1421" i="4" s="1"/>
  <c r="M1422" i="4" a="1"/>
  <c r="M1422" i="4" s="1"/>
  <c r="M1423" i="4" a="1"/>
  <c r="M1423" i="4" s="1"/>
  <c r="M1424" i="4" a="1"/>
  <c r="M1424" i="4" s="1"/>
  <c r="M1425" i="4" a="1"/>
  <c r="M1425" i="4" s="1"/>
  <c r="M1426" i="4" a="1"/>
  <c r="M1426" i="4" s="1"/>
  <c r="M1427" i="4" a="1"/>
  <c r="M1427" i="4" s="1"/>
  <c r="M1428" i="4" a="1"/>
  <c r="M1428" i="4" s="1"/>
  <c r="M1429" i="4" a="1"/>
  <c r="M1429" i="4" s="1"/>
  <c r="M1430" i="4" a="1"/>
  <c r="M1430" i="4" s="1"/>
  <c r="M1431" i="4" a="1"/>
  <c r="M1431" i="4" s="1"/>
  <c r="M1432" i="4" a="1"/>
  <c r="M1432" i="4" s="1"/>
  <c r="M1433" i="4" a="1"/>
  <c r="M1433" i="4" s="1"/>
  <c r="M1434" i="4" a="1"/>
  <c r="M1434" i="4" s="1"/>
  <c r="M1435" i="4" a="1"/>
  <c r="M1435" i="4" s="1"/>
  <c r="M1436" i="4" a="1"/>
  <c r="M1436" i="4" s="1"/>
  <c r="M1437" i="4" a="1"/>
  <c r="M1437" i="4" s="1"/>
  <c r="M1438" i="4" a="1"/>
  <c r="M1438" i="4" s="1"/>
  <c r="M1439" i="4" a="1"/>
  <c r="M1439" i="4" s="1"/>
  <c r="M1440" i="4" a="1"/>
  <c r="M1440" i="4" s="1"/>
  <c r="M1441" i="4" a="1"/>
  <c r="M1441" i="4" s="1"/>
  <c r="M1442" i="4" a="1"/>
  <c r="M1442" i="4" s="1"/>
  <c r="M1443" i="4" a="1"/>
  <c r="M1443" i="4" s="1"/>
  <c r="M1444" i="4" a="1"/>
  <c r="M1444" i="4" s="1"/>
  <c r="M1445" i="4" a="1"/>
  <c r="M1445" i="4" s="1"/>
  <c r="M1446" i="4" a="1"/>
  <c r="M1446" i="4" s="1"/>
  <c r="M1447" i="4" a="1"/>
  <c r="M1447" i="4" s="1"/>
  <c r="M1448" i="4" a="1"/>
  <c r="M1448" i="4" s="1"/>
  <c r="M1449" i="4" a="1"/>
  <c r="M1449" i="4" s="1"/>
  <c r="M1450" i="4" a="1"/>
  <c r="M1450" i="4" s="1"/>
  <c r="M1451" i="4" a="1"/>
  <c r="M1451" i="4" s="1"/>
  <c r="M1452" i="4" a="1"/>
  <c r="M1452" i="4" s="1"/>
  <c r="M1453" i="4" a="1"/>
  <c r="M1453" i="4" s="1"/>
  <c r="M1454" i="4" a="1"/>
  <c r="M1454" i="4" s="1"/>
  <c r="M1455" i="4" a="1"/>
  <c r="M1455" i="4" s="1"/>
  <c r="M1456" i="4" a="1"/>
  <c r="M1456" i="4" s="1"/>
  <c r="M1457" i="4" a="1"/>
  <c r="M1457" i="4" s="1"/>
  <c r="M1458" i="4" a="1"/>
  <c r="M1458" i="4" s="1"/>
  <c r="M1459" i="4" a="1"/>
  <c r="M1459" i="4" s="1"/>
  <c r="M1460" i="4" a="1"/>
  <c r="M1460" i="4" s="1"/>
  <c r="M1461" i="4" a="1"/>
  <c r="M1461" i="4" s="1"/>
  <c r="M1462" i="4" a="1"/>
  <c r="M1462" i="4" s="1"/>
  <c r="M1463" i="4" a="1"/>
  <c r="M1463" i="4" s="1"/>
  <c r="M1464" i="4" a="1"/>
  <c r="M1464" i="4" s="1"/>
  <c r="M1465" i="4" a="1"/>
  <c r="M1465" i="4" s="1"/>
  <c r="M1466" i="4" a="1"/>
  <c r="M1466" i="4" s="1"/>
  <c r="M1467" i="4" a="1"/>
  <c r="M1467" i="4" s="1"/>
  <c r="M1468" i="4" a="1"/>
  <c r="M1468" i="4" s="1"/>
  <c r="M1469" i="4" a="1"/>
  <c r="M1469" i="4" s="1"/>
  <c r="M1470" i="4" a="1"/>
  <c r="M1470" i="4" s="1"/>
  <c r="M1471" i="4" a="1"/>
  <c r="M1471" i="4" s="1"/>
  <c r="M1472" i="4" a="1"/>
  <c r="M1472" i="4" s="1"/>
  <c r="M1473" i="4" a="1"/>
  <c r="M1473" i="4" s="1"/>
  <c r="M1474" i="4" a="1"/>
  <c r="M1474" i="4" s="1"/>
  <c r="M1475" i="4" a="1"/>
  <c r="M1475" i="4" s="1"/>
  <c r="M1476" i="4" a="1"/>
  <c r="M1476" i="4" s="1"/>
  <c r="M1477" i="4" a="1"/>
  <c r="M1477" i="4" s="1"/>
  <c r="M1478" i="4" a="1"/>
  <c r="M1478" i="4" s="1"/>
  <c r="M1479" i="4" a="1"/>
  <c r="M1479" i="4" s="1"/>
  <c r="M1480" i="4" a="1"/>
  <c r="M1480" i="4" s="1"/>
  <c r="M1481" i="4" a="1"/>
  <c r="M1481" i="4" s="1"/>
  <c r="M1482" i="4" a="1"/>
  <c r="M1482" i="4" s="1"/>
  <c r="M1247" i="4" a="1"/>
  <c r="M1247" i="4" s="1"/>
  <c r="M504" i="4" a="1"/>
  <c r="M504" i="4" s="1"/>
  <c r="M505" i="4" a="1"/>
  <c r="M505" i="4" s="1"/>
  <c r="M506" i="4" a="1"/>
  <c r="M506" i="4" s="1"/>
  <c r="M507" i="4" a="1"/>
  <c r="M507" i="4" s="1"/>
  <c r="M508" i="4" a="1"/>
  <c r="M508" i="4" s="1"/>
  <c r="M509" i="4" a="1"/>
  <c r="M509" i="4" s="1"/>
  <c r="M510" i="4" a="1"/>
  <c r="M510" i="4" s="1"/>
  <c r="M511" i="4" a="1"/>
  <c r="M511" i="4" s="1"/>
  <c r="M512" i="4" a="1"/>
  <c r="M512" i="4" s="1"/>
  <c r="M513" i="4" a="1"/>
  <c r="M513" i="4" s="1"/>
  <c r="M514" i="4" a="1"/>
  <c r="M514" i="4" s="1"/>
  <c r="M515" i="4" a="1"/>
  <c r="M515" i="4" s="1"/>
  <c r="M516" i="4" a="1"/>
  <c r="M516" i="4" s="1"/>
  <c r="M517" i="4" a="1"/>
  <c r="M517" i="4" s="1"/>
  <c r="M518" i="4" a="1"/>
  <c r="M518" i="4" s="1"/>
  <c r="M519" i="4" a="1"/>
  <c r="M519" i="4" s="1"/>
  <c r="M520" i="4" a="1"/>
  <c r="M520" i="4" s="1"/>
  <c r="M521" i="4" a="1"/>
  <c r="M521" i="4" s="1"/>
  <c r="M522" i="4" a="1"/>
  <c r="M522" i="4" s="1"/>
  <c r="M523" i="4" a="1"/>
  <c r="M523" i="4" s="1"/>
  <c r="M524" i="4" a="1"/>
  <c r="M524" i="4" s="1"/>
  <c r="M525" i="4" a="1"/>
  <c r="M525" i="4" s="1"/>
  <c r="M526" i="4" a="1"/>
  <c r="M526" i="4" s="1"/>
  <c r="M527" i="4" a="1"/>
  <c r="M527" i="4" s="1"/>
  <c r="M528" i="4" a="1"/>
  <c r="M528" i="4" s="1"/>
  <c r="M529" i="4" a="1"/>
  <c r="M529" i="4" s="1"/>
  <c r="M530" i="4" a="1"/>
  <c r="M530" i="4" s="1"/>
  <c r="M531" i="4" a="1"/>
  <c r="M531" i="4" s="1"/>
  <c r="M532" i="4" a="1"/>
  <c r="M532" i="4" s="1"/>
  <c r="M533" i="4" a="1"/>
  <c r="M533" i="4" s="1"/>
  <c r="M534" i="4" a="1"/>
  <c r="M534" i="4" s="1"/>
  <c r="M535" i="4" a="1"/>
  <c r="M535" i="4" s="1"/>
  <c r="M536" i="4" a="1"/>
  <c r="M536" i="4" s="1"/>
  <c r="M537" i="4" a="1"/>
  <c r="M537" i="4" s="1"/>
  <c r="M538" i="4" a="1"/>
  <c r="M538" i="4" s="1"/>
  <c r="M539" i="4" a="1"/>
  <c r="M539" i="4" s="1"/>
  <c r="M540" i="4" a="1"/>
  <c r="M540" i="4" s="1"/>
  <c r="M541" i="4" a="1"/>
  <c r="M541" i="4" s="1"/>
  <c r="M542" i="4" a="1"/>
  <c r="M542" i="4" s="1"/>
  <c r="M543" i="4" a="1"/>
  <c r="M543" i="4" s="1"/>
  <c r="M544" i="4" a="1"/>
  <c r="M544" i="4" s="1"/>
  <c r="M545" i="4" a="1"/>
  <c r="M545" i="4" s="1"/>
  <c r="M546" i="4" a="1"/>
  <c r="M546" i="4" s="1"/>
  <c r="M547" i="4" a="1"/>
  <c r="M547" i="4" s="1"/>
  <c r="M548" i="4" a="1"/>
  <c r="M548" i="4" s="1"/>
  <c r="M549" i="4" a="1"/>
  <c r="M549" i="4" s="1"/>
  <c r="M550" i="4" a="1"/>
  <c r="M550" i="4" s="1"/>
  <c r="M551" i="4" a="1"/>
  <c r="M551" i="4" s="1"/>
  <c r="M552" i="4" a="1"/>
  <c r="M552" i="4" s="1"/>
  <c r="M553" i="4" a="1"/>
  <c r="M553" i="4" s="1"/>
  <c r="M554" i="4" a="1"/>
  <c r="M554" i="4" s="1"/>
  <c r="M555" i="4" a="1"/>
  <c r="M555" i="4" s="1"/>
  <c r="M556" i="4" a="1"/>
  <c r="M556" i="4" s="1"/>
  <c r="M557" i="4" a="1"/>
  <c r="M557" i="4" s="1"/>
  <c r="M558" i="4" a="1"/>
  <c r="M558" i="4" s="1"/>
  <c r="M559" i="4" a="1"/>
  <c r="M559" i="4" s="1"/>
  <c r="M560" i="4" a="1"/>
  <c r="M560" i="4" s="1"/>
  <c r="M561" i="4" a="1"/>
  <c r="M561" i="4" s="1"/>
  <c r="M562" i="4" a="1"/>
  <c r="M562" i="4" s="1"/>
  <c r="M563" i="4" a="1"/>
  <c r="M563" i="4" s="1"/>
  <c r="M564" i="4" a="1"/>
  <c r="M564" i="4" s="1"/>
  <c r="M565" i="4" a="1"/>
  <c r="M565" i="4" s="1"/>
  <c r="M566" i="4" a="1"/>
  <c r="M566" i="4" s="1"/>
  <c r="M567" i="4" a="1"/>
  <c r="M567" i="4" s="1"/>
  <c r="M568" i="4" a="1"/>
  <c r="M568" i="4" s="1"/>
  <c r="M569" i="4" a="1"/>
  <c r="M569" i="4" s="1"/>
  <c r="M570" i="4" a="1"/>
  <c r="M570" i="4" s="1"/>
  <c r="M571" i="4" a="1"/>
  <c r="M571" i="4" s="1"/>
  <c r="M572" i="4" a="1"/>
  <c r="M572" i="4" s="1"/>
  <c r="M573" i="4" a="1"/>
  <c r="M573" i="4" s="1"/>
  <c r="M574" i="4" a="1"/>
  <c r="M574" i="4" s="1"/>
  <c r="M575" i="4" a="1"/>
  <c r="M575" i="4" s="1"/>
  <c r="M576" i="4" a="1"/>
  <c r="M576" i="4" s="1"/>
  <c r="M577" i="4" a="1"/>
  <c r="M577" i="4" s="1"/>
  <c r="M578" i="4" a="1"/>
  <c r="M578" i="4" s="1"/>
  <c r="M579" i="4" a="1"/>
  <c r="M579" i="4" s="1"/>
  <c r="M580" i="4" a="1"/>
  <c r="M580" i="4" s="1"/>
  <c r="M581" i="4" a="1"/>
  <c r="M581" i="4" s="1"/>
  <c r="M582" i="4" a="1"/>
  <c r="M582" i="4" s="1"/>
  <c r="M583" i="4" a="1"/>
  <c r="M583" i="4" s="1"/>
  <c r="M584" i="4" a="1"/>
  <c r="M584" i="4" s="1"/>
  <c r="M585" i="4" a="1"/>
  <c r="M585" i="4" s="1"/>
  <c r="M586" i="4" a="1"/>
  <c r="M586" i="4" s="1"/>
  <c r="M587" i="4" a="1"/>
  <c r="M587" i="4" s="1"/>
  <c r="M588" i="4" a="1"/>
  <c r="M588" i="4" s="1"/>
  <c r="M589" i="4" a="1"/>
  <c r="M589" i="4" s="1"/>
  <c r="M590" i="4" a="1"/>
  <c r="M590" i="4" s="1"/>
  <c r="M591" i="4" a="1"/>
  <c r="M591" i="4" s="1"/>
  <c r="M592" i="4" a="1"/>
  <c r="M592" i="4" s="1"/>
  <c r="M593" i="4" a="1"/>
  <c r="M593" i="4" s="1"/>
  <c r="M594" i="4" a="1"/>
  <c r="M594" i="4" s="1"/>
  <c r="M595" i="4" a="1"/>
  <c r="M595" i="4" s="1"/>
  <c r="M596" i="4" a="1"/>
  <c r="M596" i="4" s="1"/>
  <c r="M597" i="4" a="1"/>
  <c r="M597" i="4" s="1"/>
  <c r="M598" i="4" a="1"/>
  <c r="M598" i="4" s="1"/>
  <c r="M599" i="4" a="1"/>
  <c r="M599" i="4" s="1"/>
  <c r="M600" i="4" a="1"/>
  <c r="M600" i="4" s="1"/>
  <c r="M601" i="4" a="1"/>
  <c r="M601" i="4" s="1"/>
  <c r="M602" i="4" a="1"/>
  <c r="M602" i="4" s="1"/>
  <c r="M603" i="4" a="1"/>
  <c r="M603" i="4" s="1"/>
  <c r="M604" i="4" a="1"/>
  <c r="M604" i="4" s="1"/>
  <c r="M605" i="4" a="1"/>
  <c r="M605" i="4" s="1"/>
  <c r="M606" i="4" a="1"/>
  <c r="M606" i="4" s="1"/>
  <c r="M607" i="4" a="1"/>
  <c r="M607" i="4" s="1"/>
  <c r="M608" i="4" a="1"/>
  <c r="M608" i="4" s="1"/>
  <c r="M609" i="4" a="1"/>
  <c r="M609" i="4" s="1"/>
  <c r="M610" i="4" a="1"/>
  <c r="M610" i="4" s="1"/>
  <c r="M611" i="4" a="1"/>
  <c r="M611" i="4" s="1"/>
  <c r="M612" i="4" a="1"/>
  <c r="M612" i="4" s="1"/>
  <c r="M613" i="4" a="1"/>
  <c r="M613" i="4" s="1"/>
  <c r="M614" i="4" a="1"/>
  <c r="M614" i="4" s="1"/>
  <c r="M615" i="4" a="1"/>
  <c r="M615" i="4" s="1"/>
  <c r="M616" i="4" a="1"/>
  <c r="M616" i="4" s="1"/>
  <c r="M617" i="4" a="1"/>
  <c r="M617" i="4" s="1"/>
  <c r="M618" i="4" a="1"/>
  <c r="M618" i="4" s="1"/>
  <c r="M619" i="4" a="1"/>
  <c r="M619" i="4" s="1"/>
  <c r="M620" i="4" a="1"/>
  <c r="M620" i="4" s="1"/>
  <c r="M621" i="4" a="1"/>
  <c r="M621" i="4" s="1"/>
  <c r="M622" i="4" a="1"/>
  <c r="M622" i="4" s="1"/>
  <c r="M623" i="4" a="1"/>
  <c r="M623" i="4" s="1"/>
  <c r="M624" i="4" a="1"/>
  <c r="M624" i="4" s="1"/>
  <c r="M625" i="4" a="1"/>
  <c r="M625" i="4" s="1"/>
  <c r="M626" i="4" a="1"/>
  <c r="M626" i="4" s="1"/>
  <c r="M627" i="4" a="1"/>
  <c r="M627" i="4" s="1"/>
  <c r="M628" i="4" a="1"/>
  <c r="M628" i="4" s="1"/>
  <c r="M629" i="4" a="1"/>
  <c r="M629" i="4" s="1"/>
  <c r="M630" i="4" a="1"/>
  <c r="M630" i="4" s="1"/>
  <c r="M631" i="4" a="1"/>
  <c r="M631" i="4" s="1"/>
  <c r="M632" i="4" a="1"/>
  <c r="M632" i="4" s="1"/>
  <c r="M633" i="4" a="1"/>
  <c r="M633" i="4" s="1"/>
  <c r="M634" i="4" a="1"/>
  <c r="M634" i="4" s="1"/>
  <c r="M635" i="4" a="1"/>
  <c r="M635" i="4" s="1"/>
  <c r="M636" i="4" a="1"/>
  <c r="M636" i="4" s="1"/>
  <c r="M637" i="4" a="1"/>
  <c r="M637" i="4" s="1"/>
  <c r="M638" i="4" a="1"/>
  <c r="M638" i="4" s="1"/>
  <c r="M639" i="4" a="1"/>
  <c r="M639" i="4" s="1"/>
  <c r="M640" i="4" a="1"/>
  <c r="M640" i="4" s="1"/>
  <c r="M641" i="4" a="1"/>
  <c r="M641" i="4" s="1"/>
  <c r="M642" i="4" a="1"/>
  <c r="M642" i="4" s="1"/>
  <c r="M643" i="4" a="1"/>
  <c r="M643" i="4" s="1"/>
  <c r="M644" i="4" a="1"/>
  <c r="M644" i="4" s="1"/>
  <c r="M645" i="4" a="1"/>
  <c r="M645" i="4" s="1"/>
  <c r="M646" i="4" a="1"/>
  <c r="M646" i="4" s="1"/>
  <c r="M647" i="4" a="1"/>
  <c r="M647" i="4" s="1"/>
  <c r="M648" i="4" a="1"/>
  <c r="M648" i="4" s="1"/>
  <c r="M649" i="4" a="1"/>
  <c r="M649" i="4" s="1"/>
  <c r="M650" i="4" a="1"/>
  <c r="M650" i="4" s="1"/>
  <c r="M651" i="4" a="1"/>
  <c r="M651" i="4" s="1"/>
  <c r="M652" i="4" a="1"/>
  <c r="M652" i="4" s="1"/>
  <c r="M653" i="4" a="1"/>
  <c r="M653" i="4" s="1"/>
  <c r="M654" i="4" a="1"/>
  <c r="M654" i="4" s="1"/>
  <c r="M655" i="4" a="1"/>
  <c r="M655" i="4" s="1"/>
  <c r="M656" i="4" a="1"/>
  <c r="M656" i="4" s="1"/>
  <c r="M657" i="4" a="1"/>
  <c r="M657" i="4" s="1"/>
  <c r="M658" i="4" a="1"/>
  <c r="M658" i="4" s="1"/>
  <c r="M659" i="4" a="1"/>
  <c r="M659" i="4" s="1"/>
  <c r="M660" i="4" a="1"/>
  <c r="M660" i="4" s="1"/>
  <c r="M661" i="4" a="1"/>
  <c r="M661" i="4" s="1"/>
  <c r="M662" i="4" a="1"/>
  <c r="M662" i="4" s="1"/>
  <c r="M663" i="4" a="1"/>
  <c r="M663" i="4" s="1"/>
  <c r="M664" i="4" a="1"/>
  <c r="M664" i="4" s="1"/>
  <c r="M665" i="4" a="1"/>
  <c r="M665" i="4" s="1"/>
  <c r="M666" i="4" a="1"/>
  <c r="M666" i="4" s="1"/>
  <c r="M667" i="4" a="1"/>
  <c r="M667" i="4" s="1"/>
  <c r="M668" i="4" a="1"/>
  <c r="M668" i="4" s="1"/>
  <c r="M669" i="4" a="1"/>
  <c r="M669" i="4" s="1"/>
  <c r="M670" i="4" a="1"/>
  <c r="M670" i="4" s="1"/>
  <c r="M671" i="4" a="1"/>
  <c r="M671" i="4" s="1"/>
  <c r="M672" i="4" a="1"/>
  <c r="M672" i="4" s="1"/>
  <c r="M673" i="4" a="1"/>
  <c r="M673" i="4" s="1"/>
  <c r="M674" i="4" a="1"/>
  <c r="M674" i="4" s="1"/>
  <c r="M675" i="4" a="1"/>
  <c r="M675" i="4" s="1"/>
  <c r="M676" i="4" a="1"/>
  <c r="M676" i="4" s="1"/>
  <c r="M677" i="4" a="1"/>
  <c r="M677" i="4" s="1"/>
  <c r="M678" i="4" a="1"/>
  <c r="M678" i="4" s="1"/>
  <c r="M679" i="4" a="1"/>
  <c r="M679" i="4" s="1"/>
  <c r="M680" i="4" a="1"/>
  <c r="M680" i="4" s="1"/>
  <c r="M681" i="4" a="1"/>
  <c r="M681" i="4" s="1"/>
  <c r="M682" i="4" a="1"/>
  <c r="M682" i="4" s="1"/>
  <c r="M683" i="4" a="1"/>
  <c r="M683" i="4" s="1"/>
  <c r="M684" i="4" a="1"/>
  <c r="M684" i="4" s="1"/>
  <c r="M685" i="4" a="1"/>
  <c r="M685" i="4" s="1"/>
  <c r="M686" i="4" a="1"/>
  <c r="M686" i="4" s="1"/>
  <c r="M687" i="4" a="1"/>
  <c r="M687" i="4" s="1"/>
  <c r="M688" i="4" a="1"/>
  <c r="M688" i="4" s="1"/>
  <c r="M689" i="4" a="1"/>
  <c r="M689" i="4" s="1"/>
  <c r="M690" i="4" a="1"/>
  <c r="M690" i="4" s="1"/>
  <c r="M691" i="4" a="1"/>
  <c r="M691" i="4" s="1"/>
  <c r="M692" i="4" a="1"/>
  <c r="M692" i="4" s="1"/>
  <c r="M693" i="4" a="1"/>
  <c r="M693" i="4" s="1"/>
  <c r="M694" i="4" a="1"/>
  <c r="M694" i="4" s="1"/>
  <c r="M695" i="4" a="1"/>
  <c r="M695" i="4" s="1"/>
  <c r="M696" i="4" a="1"/>
  <c r="M696" i="4" s="1"/>
  <c r="M697" i="4" a="1"/>
  <c r="M697" i="4" s="1"/>
  <c r="M698" i="4" a="1"/>
  <c r="M698" i="4" s="1"/>
  <c r="M699" i="4" a="1"/>
  <c r="M699" i="4" s="1"/>
  <c r="M700" i="4" a="1"/>
  <c r="M700" i="4" s="1"/>
  <c r="M701" i="4" a="1"/>
  <c r="M701" i="4" s="1"/>
  <c r="M702" i="4" a="1"/>
  <c r="M702" i="4" s="1"/>
  <c r="M703" i="4" a="1"/>
  <c r="M703" i="4" s="1"/>
  <c r="M704" i="4" a="1"/>
  <c r="M704" i="4" s="1"/>
  <c r="M705" i="4" a="1"/>
  <c r="M705" i="4" s="1"/>
  <c r="M706" i="4" a="1"/>
  <c r="M706" i="4" s="1"/>
  <c r="M707" i="4" a="1"/>
  <c r="M707" i="4" s="1"/>
  <c r="M708" i="4" a="1"/>
  <c r="M708" i="4" s="1"/>
  <c r="M709" i="4" a="1"/>
  <c r="M709" i="4" s="1"/>
  <c r="M710" i="4" a="1"/>
  <c r="M710" i="4" s="1"/>
  <c r="M711" i="4" a="1"/>
  <c r="M711" i="4" s="1"/>
  <c r="M712" i="4" a="1"/>
  <c r="M712" i="4" s="1"/>
  <c r="M713" i="4" a="1"/>
  <c r="M713" i="4" s="1"/>
  <c r="M714" i="4" a="1"/>
  <c r="M714" i="4" s="1"/>
  <c r="M715" i="4" a="1"/>
  <c r="M715" i="4" s="1"/>
  <c r="M716" i="4" a="1"/>
  <c r="M716" i="4" s="1"/>
  <c r="M717" i="4" a="1"/>
  <c r="M717" i="4" s="1"/>
  <c r="M718" i="4" a="1"/>
  <c r="M718" i="4" s="1"/>
  <c r="M719" i="4" a="1"/>
  <c r="M719" i="4" s="1"/>
  <c r="M720" i="4" a="1"/>
  <c r="M720" i="4" s="1"/>
  <c r="M721" i="4" a="1"/>
  <c r="M721" i="4" s="1"/>
  <c r="M722" i="4" a="1"/>
  <c r="M722" i="4" s="1"/>
  <c r="M723" i="4" a="1"/>
  <c r="M723" i="4" s="1"/>
  <c r="M724" i="4" a="1"/>
  <c r="M724" i="4" s="1"/>
  <c r="M725" i="4" a="1"/>
  <c r="M725" i="4" s="1"/>
  <c r="M726" i="4" a="1"/>
  <c r="M726" i="4" s="1"/>
  <c r="M727" i="4" a="1"/>
  <c r="M727" i="4" s="1"/>
  <c r="M728" i="4" a="1"/>
  <c r="M728" i="4" s="1"/>
  <c r="M729" i="4" a="1"/>
  <c r="M729" i="4" s="1"/>
  <c r="M730" i="4" a="1"/>
  <c r="M730" i="4" s="1"/>
  <c r="M731" i="4" a="1"/>
  <c r="M731" i="4" s="1"/>
  <c r="M732" i="4" a="1"/>
  <c r="M732" i="4" s="1"/>
  <c r="M733" i="4" a="1"/>
  <c r="M733" i="4" s="1"/>
  <c r="M734" i="4" a="1"/>
  <c r="M734" i="4" s="1"/>
  <c r="M735" i="4" a="1"/>
  <c r="M735" i="4" s="1"/>
  <c r="M736" i="4" a="1"/>
  <c r="M736" i="4" s="1"/>
  <c r="M737" i="4" a="1"/>
  <c r="M737" i="4" s="1"/>
  <c r="M738" i="4" a="1"/>
  <c r="M738" i="4" s="1"/>
  <c r="M503" i="4" a="1"/>
  <c r="M503" i="4" s="1"/>
  <c r="A632" i="4" l="1"/>
  <c r="M308" i="4"/>
  <c r="M1139" i="4" a="1"/>
  <c r="M1139" i="4" s="1"/>
  <c r="AA15" i="17" l="1"/>
  <c r="AB15" i="17"/>
  <c r="AA16" i="17"/>
  <c r="AB16" i="17"/>
  <c r="AA17" i="17"/>
  <c r="AB17" i="17"/>
  <c r="AA18" i="17"/>
  <c r="AB18" i="17"/>
  <c r="AA3" i="17"/>
  <c r="AA4" i="17"/>
  <c r="AA5" i="17"/>
  <c r="AA6" i="17"/>
  <c r="AA7" i="17"/>
  <c r="AA8" i="17"/>
  <c r="AA9" i="17"/>
  <c r="AA10" i="17"/>
  <c r="AA11" i="17"/>
  <c r="AA12" i="17"/>
  <c r="AA13" i="17"/>
  <c r="AA14" i="17"/>
  <c r="AA19" i="17"/>
  <c r="AA20" i="17"/>
  <c r="AA21" i="17"/>
  <c r="AA22" i="17"/>
  <c r="AA23" i="17"/>
  <c r="AA24" i="17"/>
  <c r="AA25" i="17"/>
  <c r="AA26" i="17"/>
  <c r="AA27" i="17"/>
  <c r="AA28" i="17"/>
  <c r="AA29" i="17"/>
  <c r="AA30" i="17"/>
  <c r="AA31" i="17"/>
  <c r="AA32" i="17"/>
  <c r="AA33" i="17"/>
  <c r="AA34" i="17"/>
  <c r="AA35" i="17"/>
  <c r="AA36" i="17"/>
  <c r="AA37" i="17"/>
  <c r="AA38" i="17"/>
  <c r="AA39" i="17"/>
  <c r="AA40" i="17"/>
  <c r="AA41" i="17"/>
  <c r="AA42" i="17"/>
  <c r="AA43" i="17"/>
  <c r="AA44" i="17"/>
  <c r="AA45" i="17"/>
  <c r="AA46" i="17"/>
  <c r="R414" i="17"/>
  <c r="R413" i="17"/>
  <c r="R412" i="17"/>
  <c r="R411" i="17"/>
  <c r="R410" i="17"/>
  <c r="R434" i="17"/>
  <c r="R433" i="17"/>
  <c r="R130" i="17"/>
  <c r="R129" i="17"/>
  <c r="R128" i="17"/>
  <c r="R127" i="17"/>
  <c r="R126" i="17"/>
  <c r="R125" i="17"/>
  <c r="R124" i="17"/>
  <c r="R123" i="17"/>
  <c r="R122" i="17"/>
  <c r="R121" i="17"/>
  <c r="R120" i="17"/>
  <c r="R119" i="17"/>
  <c r="R118" i="17"/>
  <c r="R117" i="17"/>
  <c r="R116" i="17"/>
  <c r="R115" i="17"/>
  <c r="R114" i="17"/>
  <c r="R113" i="17"/>
  <c r="R112" i="17"/>
  <c r="R111" i="17"/>
  <c r="R409" i="17"/>
  <c r="R408" i="17"/>
  <c r="R407" i="17"/>
  <c r="R406" i="17"/>
  <c r="R405" i="17"/>
  <c r="R404" i="17"/>
  <c r="R432" i="17"/>
  <c r="R431" i="17"/>
  <c r="R168" i="17"/>
  <c r="R167" i="17"/>
  <c r="R166" i="17"/>
  <c r="R165" i="17"/>
  <c r="R164" i="17"/>
  <c r="R163" i="17"/>
  <c r="R162" i="17"/>
  <c r="R161" i="17"/>
  <c r="R160" i="17"/>
  <c r="R159" i="17"/>
  <c r="R158" i="17"/>
  <c r="R157" i="17"/>
  <c r="R156" i="17"/>
  <c r="R155" i="17"/>
  <c r="R154" i="17"/>
  <c r="R153" i="17"/>
  <c r="R152" i="17"/>
  <c r="R151" i="17"/>
  <c r="R150" i="17"/>
  <c r="R403" i="17"/>
  <c r="R402" i="17"/>
  <c r="R401" i="17"/>
  <c r="R400" i="17"/>
  <c r="R399" i="17"/>
  <c r="R398" i="17"/>
  <c r="R430" i="17"/>
  <c r="R429" i="17"/>
  <c r="R149" i="17"/>
  <c r="R148" i="17"/>
  <c r="R147" i="17"/>
  <c r="R146" i="17"/>
  <c r="R145" i="17"/>
  <c r="R144" i="17"/>
  <c r="R143" i="17"/>
  <c r="R142" i="17"/>
  <c r="R141" i="17"/>
  <c r="R140" i="17"/>
  <c r="R139" i="17"/>
  <c r="R138" i="17"/>
  <c r="R137" i="17"/>
  <c r="R136" i="17"/>
  <c r="R135" i="17"/>
  <c r="R134" i="17"/>
  <c r="R133" i="17"/>
  <c r="R132" i="17"/>
  <c r="R131" i="17"/>
  <c r="R397" i="17"/>
  <c r="R396" i="17"/>
  <c r="R395" i="17"/>
  <c r="R394" i="17"/>
  <c r="R393" i="17"/>
  <c r="R392" i="17"/>
  <c r="R391" i="17"/>
  <c r="R428" i="17"/>
  <c r="R427" i="17"/>
  <c r="R186" i="17"/>
  <c r="R185" i="17"/>
  <c r="R184" i="17"/>
  <c r="R183" i="17"/>
  <c r="R182" i="17"/>
  <c r="R181" i="17"/>
  <c r="R180" i="17"/>
  <c r="R179" i="17"/>
  <c r="R178" i="17"/>
  <c r="R177" i="17"/>
  <c r="R176" i="17"/>
  <c r="R175" i="17"/>
  <c r="R174" i="17"/>
  <c r="R173" i="17"/>
  <c r="R172" i="17"/>
  <c r="R171" i="17"/>
  <c r="R170" i="17"/>
  <c r="R169" i="17"/>
  <c r="R390" i="17"/>
  <c r="R389" i="17"/>
  <c r="R388" i="17"/>
  <c r="R387" i="17"/>
  <c r="R386" i="17"/>
  <c r="R385" i="17"/>
  <c r="R384" i="17"/>
  <c r="R322" i="17"/>
  <c r="R321" i="17"/>
  <c r="R320" i="17"/>
  <c r="R319" i="17"/>
  <c r="R318" i="17"/>
  <c r="R317" i="17"/>
  <c r="R316" i="17"/>
  <c r="R315" i="17"/>
  <c r="R314" i="17"/>
  <c r="R313" i="17"/>
  <c r="R312" i="17"/>
  <c r="R311" i="17"/>
  <c r="R310" i="17"/>
  <c r="R309" i="17"/>
  <c r="R308" i="17"/>
  <c r="R307" i="17"/>
  <c r="R306" i="17"/>
  <c r="R426" i="17"/>
  <c r="R425" i="17"/>
  <c r="R424" i="17"/>
  <c r="R383" i="17"/>
  <c r="R382" i="17"/>
  <c r="R381" i="17"/>
  <c r="R380" i="17"/>
  <c r="R379" i="17"/>
  <c r="R378" i="17"/>
  <c r="R377" i="17"/>
  <c r="R305" i="17"/>
  <c r="R304" i="17"/>
  <c r="R303" i="17"/>
  <c r="R302" i="17"/>
  <c r="R301" i="17"/>
  <c r="R300" i="17"/>
  <c r="R299" i="17"/>
  <c r="R298" i="17"/>
  <c r="R297" i="17"/>
  <c r="R296" i="17"/>
  <c r="R295" i="17"/>
  <c r="R294" i="17"/>
  <c r="R293" i="17"/>
  <c r="R292" i="17"/>
  <c r="R291" i="17"/>
  <c r="R290" i="17"/>
  <c r="R289" i="17"/>
  <c r="R423" i="17"/>
  <c r="R422" i="17"/>
  <c r="R421" i="17"/>
  <c r="R376" i="17"/>
  <c r="R375" i="17"/>
  <c r="R374" i="17"/>
  <c r="R373" i="17"/>
  <c r="R372" i="17"/>
  <c r="R371" i="17"/>
  <c r="R370" i="17"/>
  <c r="R288" i="17"/>
  <c r="R287" i="17"/>
  <c r="R286" i="17"/>
  <c r="R285" i="17"/>
  <c r="R284" i="17"/>
  <c r="R283" i="17"/>
  <c r="R282" i="17"/>
  <c r="R281" i="17"/>
  <c r="R280" i="17"/>
  <c r="R279" i="17"/>
  <c r="R278" i="17"/>
  <c r="R277" i="17"/>
  <c r="R276" i="17"/>
  <c r="R275" i="17"/>
  <c r="R274" i="17"/>
  <c r="R273" i="17"/>
  <c r="R272" i="17"/>
  <c r="R420" i="17"/>
  <c r="R419" i="17"/>
  <c r="R418" i="17"/>
  <c r="R369" i="17"/>
  <c r="R368" i="17"/>
  <c r="R367" i="17"/>
  <c r="R366" i="17"/>
  <c r="R365" i="17"/>
  <c r="R364" i="17"/>
  <c r="R363" i="17"/>
  <c r="R271" i="17"/>
  <c r="R270" i="17"/>
  <c r="R269" i="17"/>
  <c r="R268" i="17"/>
  <c r="R267" i="17"/>
  <c r="R266" i="17"/>
  <c r="R265" i="17"/>
  <c r="R264" i="17"/>
  <c r="R263" i="17"/>
  <c r="R262" i="17"/>
  <c r="R261" i="17"/>
  <c r="R260" i="17"/>
  <c r="R259" i="17"/>
  <c r="R258" i="17"/>
  <c r="R257" i="17"/>
  <c r="R256" i="17"/>
  <c r="R255" i="17"/>
  <c r="R417" i="17"/>
  <c r="R416" i="17"/>
  <c r="R415" i="17"/>
  <c r="R110" i="17"/>
  <c r="R109" i="17"/>
  <c r="R108" i="17"/>
  <c r="R107" i="17"/>
  <c r="R106" i="17"/>
  <c r="R105" i="17"/>
  <c r="R104" i="17"/>
  <c r="R103" i="17"/>
  <c r="R102" i="17"/>
  <c r="R101" i="17"/>
  <c r="R100" i="17"/>
  <c r="R99" i="17"/>
  <c r="R98" i="17"/>
  <c r="R97" i="17"/>
  <c r="R96" i="17"/>
  <c r="R95" i="17"/>
  <c r="R94" i="17"/>
  <c r="R93" i="17"/>
  <c r="R92" i="17"/>
  <c r="R91" i="17"/>
  <c r="R90" i="17"/>
  <c r="R89" i="17"/>
  <c r="R88" i="17"/>
  <c r="R87" i="17"/>
  <c r="R86" i="17"/>
  <c r="R85" i="17"/>
  <c r="R84" i="17"/>
  <c r="R83" i="17"/>
  <c r="R82" i="17"/>
  <c r="R81" i="17"/>
  <c r="R80" i="17"/>
  <c r="R79" i="17"/>
  <c r="R78" i="17"/>
  <c r="R77" i="17"/>
  <c r="R76" i="17"/>
  <c r="R75" i="17"/>
  <c r="R74" i="17"/>
  <c r="R73" i="17"/>
  <c r="R72" i="17"/>
  <c r="R71" i="17"/>
  <c r="R70" i="17"/>
  <c r="R69" i="17"/>
  <c r="R68" i="17"/>
  <c r="R67" i="17"/>
  <c r="R66" i="17"/>
  <c r="R65" i="17"/>
  <c r="R64" i="17"/>
  <c r="R63" i="17"/>
  <c r="R62" i="17"/>
  <c r="R61" i="17"/>
  <c r="R60" i="17"/>
  <c r="R59" i="17"/>
  <c r="R58" i="17"/>
  <c r="R57" i="17"/>
  <c r="R56" i="17"/>
  <c r="R55" i="17"/>
  <c r="R54" i="17"/>
  <c r="R53" i="17"/>
  <c r="R52" i="17"/>
  <c r="R51" i="17"/>
  <c r="R50" i="17"/>
  <c r="R49" i="17"/>
  <c r="R48" i="17"/>
  <c r="R47" i="17"/>
  <c r="R46" i="17"/>
  <c r="R45" i="17"/>
  <c r="R44" i="17"/>
  <c r="R43" i="17"/>
  <c r="R42" i="17"/>
  <c r="R41" i="17"/>
  <c r="R40" i="17"/>
  <c r="R39" i="17"/>
  <c r="R38" i="17"/>
  <c r="R37" i="17"/>
  <c r="R36" i="17"/>
  <c r="R35" i="17"/>
  <c r="R34" i="17"/>
  <c r="R33" i="17"/>
  <c r="R32" i="17"/>
  <c r="R31" i="17"/>
  <c r="R30" i="17"/>
  <c r="R29" i="17"/>
  <c r="R28" i="17"/>
  <c r="R27" i="17"/>
  <c r="R26" i="17"/>
  <c r="R25" i="17"/>
  <c r="R24" i="17"/>
  <c r="R23" i="17"/>
  <c r="R22" i="17"/>
  <c r="R21" i="17"/>
  <c r="R20" i="17"/>
  <c r="R19" i="17"/>
  <c r="R18" i="17"/>
  <c r="R17" i="17"/>
  <c r="R16" i="17"/>
  <c r="R15" i="17"/>
  <c r="R14" i="17"/>
  <c r="R13" i="17"/>
  <c r="R12" i="17"/>
  <c r="R11" i="17"/>
  <c r="R10" i="17"/>
  <c r="R9" i="17"/>
  <c r="R8" i="17"/>
  <c r="R7" i="17"/>
  <c r="R6" i="17"/>
  <c r="R5" i="17"/>
  <c r="R4" i="17"/>
  <c r="R3" i="17"/>
  <c r="R362" i="17"/>
  <c r="R361" i="17"/>
  <c r="R360" i="17"/>
  <c r="R359" i="17"/>
  <c r="R358" i="17"/>
  <c r="R357" i="17"/>
  <c r="R356" i="17"/>
  <c r="R355" i="17"/>
  <c r="R354" i="17"/>
  <c r="R353" i="17"/>
  <c r="R254" i="17"/>
  <c r="R253" i="17"/>
  <c r="R252" i="17"/>
  <c r="R251" i="17"/>
  <c r="R250" i="17"/>
  <c r="R249" i="17"/>
  <c r="R248" i="17"/>
  <c r="R247" i="17"/>
  <c r="R246" i="17"/>
  <c r="R245" i="17"/>
  <c r="R244" i="17"/>
  <c r="R243" i="17"/>
  <c r="R242" i="17"/>
  <c r="R241" i="17"/>
  <c r="R240" i="17"/>
  <c r="R239" i="17"/>
  <c r="R238" i="17"/>
  <c r="R352" i="17"/>
  <c r="R351" i="17"/>
  <c r="R350" i="17"/>
  <c r="R349" i="17"/>
  <c r="R348" i="17"/>
  <c r="R347" i="17"/>
  <c r="R346" i="17"/>
  <c r="R345" i="17"/>
  <c r="R344" i="17"/>
  <c r="R343" i="17"/>
  <c r="R237" i="17"/>
  <c r="R236" i="17"/>
  <c r="R235" i="17"/>
  <c r="R234" i="17"/>
  <c r="R233" i="17"/>
  <c r="R232" i="17"/>
  <c r="R231" i="17"/>
  <c r="R230" i="17"/>
  <c r="R229" i="17"/>
  <c r="R228" i="17"/>
  <c r="R227" i="17"/>
  <c r="R226" i="17"/>
  <c r="R225" i="17"/>
  <c r="R224" i="17"/>
  <c r="R223" i="17"/>
  <c r="R222" i="17"/>
  <c r="R221" i="17"/>
  <c r="R342" i="17"/>
  <c r="R341" i="17"/>
  <c r="R340" i="17"/>
  <c r="R339" i="17"/>
  <c r="R338" i="17"/>
  <c r="R337" i="17"/>
  <c r="R336" i="17"/>
  <c r="R335" i="17"/>
  <c r="R334" i="17"/>
  <c r="R333" i="17"/>
  <c r="R220" i="17"/>
  <c r="R219" i="17"/>
  <c r="R218" i="17"/>
  <c r="R217" i="17"/>
  <c r="R216" i="17"/>
  <c r="R215" i="17"/>
  <c r="R214" i="17"/>
  <c r="R213" i="17"/>
  <c r="R212" i="17"/>
  <c r="R211" i="17"/>
  <c r="R210" i="17"/>
  <c r="R209" i="17"/>
  <c r="R208" i="17"/>
  <c r="R207" i="17"/>
  <c r="R206" i="17"/>
  <c r="R205" i="17"/>
  <c r="R204" i="17"/>
  <c r="R332" i="17"/>
  <c r="R331" i="17"/>
  <c r="R330" i="17"/>
  <c r="R329" i="17"/>
  <c r="R328" i="17"/>
  <c r="R327" i="17"/>
  <c r="R326" i="17"/>
  <c r="R325" i="17"/>
  <c r="R324" i="17"/>
  <c r="R323" i="17"/>
  <c r="R203" i="17"/>
  <c r="R202" i="17"/>
  <c r="R201" i="17"/>
  <c r="R200" i="17"/>
  <c r="R199" i="17"/>
  <c r="R198" i="17"/>
  <c r="R197" i="17"/>
  <c r="R196" i="17"/>
  <c r="R195" i="17"/>
  <c r="R194" i="17"/>
  <c r="R193" i="17"/>
  <c r="R192" i="17"/>
  <c r="R191" i="17"/>
  <c r="R190" i="17"/>
  <c r="R189" i="17"/>
  <c r="R188" i="17"/>
  <c r="G4" i="17"/>
  <c r="G5" i="17"/>
  <c r="G6" i="17"/>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G260" i="17"/>
  <c r="G261" i="17"/>
  <c r="G262" i="17"/>
  <c r="G26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G294" i="17"/>
  <c r="G295" i="17"/>
  <c r="G296" i="17"/>
  <c r="G297" i="17"/>
  <c r="G298" i="17"/>
  <c r="G299" i="17"/>
  <c r="G300" i="17"/>
  <c r="G301" i="17"/>
  <c r="G302" i="17"/>
  <c r="G303" i="17"/>
  <c r="G304" i="17"/>
  <c r="G305" i="17"/>
  <c r="G306" i="17"/>
  <c r="G307" i="17"/>
  <c r="G308" i="17"/>
  <c r="G309" i="17"/>
  <c r="G310" i="17"/>
  <c r="G311" i="17"/>
  <c r="G312" i="17"/>
  <c r="G313" i="17"/>
  <c r="G314" i="17"/>
  <c r="G315" i="17"/>
  <c r="G316" i="17"/>
  <c r="G317" i="17"/>
  <c r="G318" i="17"/>
  <c r="G319" i="17"/>
  <c r="G320" i="17"/>
  <c r="G321" i="17"/>
  <c r="G322" i="17"/>
  <c r="G323" i="17"/>
  <c r="G324" i="17"/>
  <c r="G325" i="17"/>
  <c r="G326" i="17"/>
  <c r="G327" i="17"/>
  <c r="G328" i="17"/>
  <c r="G329" i="17"/>
  <c r="G330" i="17"/>
  <c r="G331" i="17"/>
  <c r="G332" i="17"/>
  <c r="G333" i="17"/>
  <c r="G334" i="17"/>
  <c r="G335" i="17"/>
  <c r="G336" i="17"/>
  <c r="G337" i="17"/>
  <c r="G338" i="17"/>
  <c r="G339" i="17"/>
  <c r="G340" i="17"/>
  <c r="G341" i="17"/>
  <c r="G342" i="17"/>
  <c r="G343" i="17"/>
  <c r="G344" i="17"/>
  <c r="G345" i="17"/>
  <c r="G346" i="17"/>
  <c r="G347" i="17"/>
  <c r="G348" i="17"/>
  <c r="G349" i="17"/>
  <c r="G350" i="17"/>
  <c r="G351" i="17"/>
  <c r="G352" i="17"/>
  <c r="G353" i="17"/>
  <c r="G354" i="17"/>
  <c r="G355" i="17"/>
  <c r="G356" i="17"/>
  <c r="G357" i="17"/>
  <c r="G358" i="17"/>
  <c r="G359" i="17"/>
  <c r="G360" i="17"/>
  <c r="G361" i="17"/>
  <c r="G362" i="17"/>
  <c r="G363" i="17"/>
  <c r="G364" i="17"/>
  <c r="G365" i="17"/>
  <c r="G366" i="17"/>
  <c r="G367" i="17"/>
  <c r="G368" i="17"/>
  <c r="G369" i="17"/>
  <c r="G370" i="17"/>
  <c r="G371" i="17"/>
  <c r="G372" i="17"/>
  <c r="G373" i="17"/>
  <c r="G374" i="17"/>
  <c r="G375" i="17"/>
  <c r="G376" i="17"/>
  <c r="G377" i="17"/>
  <c r="G378" i="17"/>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438" i="17"/>
  <c r="G439" i="17"/>
  <c r="G440" i="17"/>
  <c r="G441" i="17"/>
  <c r="G442" i="17"/>
  <c r="G443" i="17"/>
  <c r="G444" i="17"/>
  <c r="G445" i="17"/>
  <c r="G446" i="17"/>
  <c r="G447" i="17"/>
  <c r="G448" i="17"/>
  <c r="G449" i="17"/>
  <c r="G450" i="17"/>
  <c r="G451" i="17"/>
  <c r="G452" i="17"/>
  <c r="G453" i="17"/>
  <c r="G454" i="17"/>
  <c r="G455" i="17"/>
  <c r="G456" i="17"/>
  <c r="G457" i="17"/>
  <c r="G458" i="17"/>
  <c r="G459" i="17"/>
  <c r="G460" i="17"/>
  <c r="G461" i="17"/>
  <c r="G462" i="17"/>
  <c r="G463" i="17"/>
  <c r="G464" i="17"/>
  <c r="G465" i="17"/>
  <c r="G466" i="17"/>
  <c r="G467" i="17"/>
  <c r="G468" i="17"/>
  <c r="G469" i="17"/>
  <c r="G470" i="17"/>
  <c r="G471" i="17"/>
  <c r="G472" i="17"/>
  <c r="G473" i="17"/>
  <c r="G474" i="17"/>
  <c r="G475" i="17"/>
  <c r="G476" i="17"/>
  <c r="G477" i="17"/>
  <c r="G478" i="17"/>
  <c r="G479" i="17"/>
  <c r="G480" i="17"/>
  <c r="G481" i="17"/>
  <c r="G482" i="17"/>
  <c r="G483" i="17"/>
  <c r="G484" i="17"/>
  <c r="G485" i="17"/>
  <c r="G486" i="17"/>
  <c r="G487" i="17"/>
  <c r="G488" i="17"/>
  <c r="G489" i="17"/>
  <c r="G490" i="17"/>
  <c r="G491" i="17"/>
  <c r="G492" i="17"/>
  <c r="G493" i="17"/>
  <c r="G494" i="17"/>
  <c r="G495" i="17"/>
  <c r="G496" i="17"/>
  <c r="G497" i="17"/>
  <c r="G498" i="17"/>
  <c r="G499" i="17"/>
  <c r="G500" i="17"/>
  <c r="G501" i="17"/>
  <c r="G502" i="17"/>
  <c r="G503" i="17"/>
  <c r="G504" i="17"/>
  <c r="G505" i="17"/>
  <c r="G506" i="17"/>
  <c r="G507" i="17"/>
  <c r="G508" i="17"/>
  <c r="G509" i="17"/>
  <c r="G510" i="17"/>
  <c r="G511" i="17"/>
  <c r="G512" i="17"/>
  <c r="G513" i="17"/>
  <c r="G514" i="17"/>
  <c r="G515" i="17"/>
  <c r="G516" i="17"/>
  <c r="G517" i="17"/>
  <c r="G518" i="17"/>
  <c r="G519" i="17"/>
  <c r="G520" i="17"/>
  <c r="G521" i="17"/>
  <c r="G522" i="17"/>
  <c r="G523" i="17"/>
  <c r="G524" i="17"/>
  <c r="G525" i="17"/>
  <c r="G526" i="17"/>
  <c r="G527" i="17"/>
  <c r="G528" i="17"/>
  <c r="G529" i="17"/>
  <c r="G530" i="17"/>
  <c r="G531" i="17"/>
  <c r="G532" i="17"/>
  <c r="G533" i="17"/>
  <c r="G534" i="17"/>
  <c r="G535" i="17"/>
  <c r="G536" i="17"/>
  <c r="G537" i="17"/>
  <c r="G538" i="17"/>
  <c r="G539" i="17"/>
  <c r="G540" i="17"/>
  <c r="G541" i="17"/>
  <c r="G542" i="17"/>
  <c r="G543" i="17"/>
  <c r="G544" i="17"/>
  <c r="G545" i="17"/>
  <c r="G546" i="17"/>
  <c r="G547" i="17"/>
  <c r="G548" i="17"/>
  <c r="G549" i="17"/>
  <c r="G550" i="17"/>
  <c r="G551" i="17"/>
  <c r="G552" i="17"/>
  <c r="G553" i="17"/>
  <c r="G554" i="17"/>
  <c r="G555" i="17"/>
  <c r="G556" i="17"/>
  <c r="G557" i="17"/>
  <c r="G558" i="17"/>
  <c r="G559" i="17"/>
  <c r="G560" i="17"/>
  <c r="G561" i="17"/>
  <c r="G562" i="17"/>
  <c r="G563" i="17"/>
  <c r="G564" i="17"/>
  <c r="G565" i="17"/>
  <c r="G566" i="17"/>
  <c r="G567" i="17"/>
  <c r="G568" i="17"/>
  <c r="G569" i="17"/>
  <c r="G570" i="17"/>
  <c r="G571" i="17"/>
  <c r="G572" i="17"/>
  <c r="G573" i="17"/>
  <c r="G574" i="17"/>
  <c r="G575" i="17"/>
  <c r="G576" i="17"/>
  <c r="G577" i="17"/>
  <c r="G578" i="17"/>
  <c r="G579" i="17"/>
  <c r="G580" i="17"/>
  <c r="G581" i="17"/>
  <c r="G582" i="17"/>
  <c r="G583" i="17"/>
  <c r="G584" i="17"/>
  <c r="G585" i="17"/>
  <c r="G586" i="17"/>
  <c r="G587" i="17"/>
  <c r="G588" i="17"/>
  <c r="G589" i="17"/>
  <c r="G590" i="17"/>
  <c r="G591" i="17"/>
  <c r="G592" i="17"/>
  <c r="G593" i="17"/>
  <c r="G594" i="17"/>
  <c r="G595" i="17"/>
  <c r="G596" i="17"/>
  <c r="G597" i="17"/>
  <c r="G598" i="17"/>
  <c r="G599" i="17"/>
  <c r="G600" i="17"/>
  <c r="G601" i="17"/>
  <c r="G602" i="17"/>
  <c r="G603" i="17"/>
  <c r="G604" i="17"/>
  <c r="G605" i="17"/>
  <c r="G606" i="17"/>
  <c r="G607" i="17"/>
  <c r="G608" i="17"/>
  <c r="G609" i="17"/>
  <c r="G610" i="17"/>
  <c r="G611" i="17"/>
  <c r="G612" i="17"/>
  <c r="G613" i="17"/>
  <c r="G614" i="17"/>
  <c r="G615" i="17"/>
  <c r="G616" i="17"/>
  <c r="G617" i="17"/>
  <c r="G618" i="17"/>
  <c r="G619" i="17"/>
  <c r="G620" i="17"/>
  <c r="G621" i="17"/>
  <c r="G622" i="17"/>
  <c r="G623" i="17"/>
  <c r="G624" i="17"/>
  <c r="G625" i="17"/>
  <c r="G626" i="17"/>
  <c r="G627" i="17"/>
  <c r="G628" i="17"/>
  <c r="G629" i="17"/>
  <c r="G630" i="17"/>
  <c r="G631" i="17"/>
  <c r="G632" i="17"/>
  <c r="G633" i="17"/>
  <c r="G634" i="17"/>
  <c r="G635" i="17"/>
  <c r="G636" i="17"/>
  <c r="G637" i="17"/>
  <c r="G638" i="17"/>
  <c r="G639" i="17"/>
  <c r="G640" i="17"/>
  <c r="G641" i="17"/>
  <c r="G642" i="17"/>
  <c r="G643" i="17"/>
  <c r="G644" i="17"/>
  <c r="G645" i="17"/>
  <c r="G646" i="17"/>
  <c r="G647" i="17"/>
  <c r="G648" i="17"/>
  <c r="G649" i="17"/>
  <c r="G650" i="17"/>
  <c r="G651" i="17"/>
  <c r="G652" i="17"/>
  <c r="G653" i="17"/>
  <c r="G654" i="17"/>
  <c r="G655" i="17"/>
  <c r="G656" i="17"/>
  <c r="G657" i="17"/>
  <c r="G658" i="17"/>
  <c r="G659" i="17"/>
  <c r="G660" i="17"/>
  <c r="G661" i="17"/>
  <c r="G662" i="17"/>
  <c r="G663" i="17"/>
  <c r="G664" i="17"/>
  <c r="G665" i="17"/>
  <c r="G666" i="17"/>
  <c r="G667" i="17"/>
  <c r="G668" i="17"/>
  <c r="G669" i="17"/>
  <c r="G670" i="17"/>
  <c r="G671" i="17"/>
  <c r="G672" i="17"/>
  <c r="G673" i="17"/>
  <c r="G674" i="17"/>
  <c r="G675" i="17"/>
  <c r="G676" i="17"/>
  <c r="G677" i="17"/>
  <c r="G678" i="17"/>
  <c r="G679" i="17"/>
  <c r="G680" i="17"/>
  <c r="G681" i="17"/>
  <c r="G682" i="17"/>
  <c r="G683" i="17"/>
  <c r="G684" i="17"/>
  <c r="G685" i="17"/>
  <c r="G686" i="17"/>
  <c r="G687" i="17"/>
  <c r="G688" i="17"/>
  <c r="G689" i="17"/>
  <c r="G690" i="17"/>
  <c r="G691" i="17"/>
  <c r="G692" i="17"/>
  <c r="G693" i="17"/>
  <c r="G694" i="17"/>
  <c r="G695" i="17"/>
  <c r="G696" i="17"/>
  <c r="G697" i="17"/>
  <c r="G698" i="17"/>
  <c r="G699" i="17"/>
  <c r="G700" i="17"/>
  <c r="G701" i="17"/>
  <c r="G702" i="17"/>
  <c r="G703" i="17"/>
  <c r="G704" i="17"/>
  <c r="G705" i="17"/>
  <c r="G706" i="17"/>
  <c r="G707" i="17"/>
  <c r="G708" i="17"/>
  <c r="G709" i="17"/>
  <c r="G710" i="17"/>
  <c r="G711" i="17"/>
  <c r="G712" i="17"/>
  <c r="G713" i="17"/>
  <c r="G714" i="17"/>
  <c r="G715" i="17"/>
  <c r="G716" i="17"/>
  <c r="G717" i="17"/>
  <c r="G718" i="17"/>
  <c r="G719" i="17"/>
  <c r="G720" i="17"/>
  <c r="G721" i="17"/>
  <c r="G722" i="17"/>
  <c r="G723" i="17"/>
  <c r="G724" i="17"/>
  <c r="G725" i="17"/>
  <c r="G726" i="17"/>
  <c r="G727" i="17"/>
  <c r="G728" i="17"/>
  <c r="G729" i="17"/>
  <c r="G730" i="17"/>
  <c r="G731" i="17"/>
  <c r="G732" i="17"/>
  <c r="G733" i="17"/>
  <c r="G734" i="17"/>
  <c r="G735" i="17"/>
  <c r="G736" i="17"/>
  <c r="G737" i="17"/>
  <c r="G738" i="17"/>
  <c r="G739" i="17"/>
  <c r="G740" i="17"/>
  <c r="G741" i="17"/>
  <c r="G742" i="17"/>
  <c r="G743" i="17"/>
  <c r="G744" i="17"/>
  <c r="G745" i="17"/>
  <c r="G746" i="17"/>
  <c r="G747" i="17"/>
  <c r="G748" i="17"/>
  <c r="G749" i="17"/>
  <c r="G750" i="17"/>
  <c r="G751" i="17"/>
  <c r="G752" i="17"/>
  <c r="G753" i="17"/>
  <c r="G754" i="17"/>
  <c r="G755" i="17"/>
  <c r="G756" i="17"/>
  <c r="G757" i="17"/>
  <c r="G758" i="17"/>
  <c r="AB19" i="17"/>
  <c r="AB20" i="17"/>
  <c r="AB21"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5" i="17"/>
  <c r="AB6" i="17"/>
  <c r="AB7" i="17"/>
  <c r="AB8" i="17"/>
  <c r="AB9" i="17"/>
  <c r="AB10" i="17"/>
  <c r="AB11" i="17"/>
  <c r="AB12" i="17"/>
  <c r="AB13" i="17"/>
  <c r="AB14" i="17"/>
  <c r="AB4" i="17"/>
  <c r="AB3" i="17"/>
  <c r="R187" i="17"/>
  <c r="G3" i="17"/>
  <c r="Q204" i="17" l="1"/>
  <c r="Q188" i="17"/>
  <c r="Q205" i="17"/>
  <c r="Q206" i="17"/>
  <c r="Q189" i="17"/>
  <c r="Q207" i="17"/>
  <c r="Q190" i="17"/>
  <c r="Q191" i="17"/>
  <c r="Q208" i="17"/>
  <c r="Q192" i="17"/>
  <c r="Q209" i="17"/>
  <c r="Q193" i="17"/>
  <c r="Q210" i="17"/>
  <c r="Q194" i="17"/>
  <c r="Q211" i="17"/>
  <c r="Q195" i="17"/>
  <c r="Q212" i="17"/>
  <c r="Q196" i="17"/>
  <c r="Q213" i="17"/>
  <c r="Q197" i="17"/>
  <c r="Q214" i="17"/>
  <c r="Q198" i="17"/>
  <c r="Q215" i="17"/>
  <c r="Q199" i="17"/>
  <c r="Q216" i="17"/>
  <c r="Q217" i="17"/>
  <c r="Q200" i="17"/>
  <c r="Q201" i="17"/>
  <c r="Q218" i="17"/>
  <c r="Q219" i="17"/>
  <c r="Q202" i="17"/>
  <c r="Q220" i="17"/>
  <c r="Q203" i="17"/>
  <c r="Q221" i="17"/>
  <c r="Q238" i="17"/>
  <c r="Q222" i="17"/>
  <c r="Q239" i="17"/>
  <c r="Q223" i="17"/>
  <c r="Q240" i="17"/>
  <c r="Q224" i="17"/>
  <c r="Q241" i="17"/>
  <c r="Q225" i="17"/>
  <c r="Q242" i="17"/>
  <c r="Q226" i="17"/>
  <c r="Q243" i="17"/>
  <c r="Q227" i="17"/>
  <c r="Q244" i="17"/>
  <c r="Q228" i="17"/>
  <c r="Q245" i="17"/>
  <c r="Q229" i="17"/>
  <c r="Q246" i="17"/>
  <c r="Q230" i="17"/>
  <c r="Q247" i="17"/>
  <c r="Q231" i="17"/>
  <c r="Q248" i="17"/>
  <c r="Q232" i="17"/>
  <c r="Q249" i="17"/>
  <c r="Q233" i="17"/>
  <c r="Q250" i="17"/>
  <c r="Q234" i="17"/>
  <c r="Q251" i="17"/>
  <c r="Q235" i="17"/>
  <c r="Q252" i="17"/>
  <c r="Q236" i="17"/>
  <c r="Q253" i="17"/>
  <c r="Q237" i="17"/>
  <c r="Q254" i="17"/>
  <c r="Q323" i="17"/>
  <c r="Q333" i="17"/>
  <c r="Q334" i="17"/>
  <c r="Q324" i="17"/>
  <c r="Q335" i="17"/>
  <c r="Q325" i="17"/>
  <c r="Q336" i="17"/>
  <c r="Q326" i="17"/>
  <c r="Q327" i="17"/>
  <c r="Q337" i="17"/>
  <c r="Q328" i="17"/>
  <c r="Q338" i="17"/>
  <c r="Q329" i="17"/>
  <c r="Q339" i="17"/>
  <c r="Q340" i="17"/>
  <c r="Q330" i="17"/>
  <c r="Q341" i="17"/>
  <c r="Q331" i="17"/>
  <c r="Q342" i="17"/>
  <c r="Q332" i="17"/>
  <c r="Q343" i="17"/>
  <c r="Q353" i="17"/>
  <c r="Q344" i="17"/>
  <c r="Q354" i="17"/>
  <c r="Q345" i="17"/>
  <c r="Q355" i="17"/>
  <c r="Q346" i="17"/>
  <c r="Q356" i="17"/>
  <c r="Q347" i="17"/>
  <c r="Q357" i="17"/>
  <c r="Q348" i="17"/>
  <c r="Q358" i="17"/>
  <c r="Q349" i="17"/>
  <c r="Q359" i="17"/>
  <c r="Q350" i="17"/>
  <c r="Q360" i="17"/>
  <c r="Q351" i="17"/>
  <c r="Q361" i="17"/>
  <c r="Q352" i="17"/>
  <c r="Q362" i="17"/>
  <c r="Q3" i="17"/>
  <c r="Q30" i="17"/>
  <c r="Q57" i="17"/>
  <c r="Q84" i="17"/>
  <c r="Q4" i="17"/>
  <c r="Q31" i="17"/>
  <c r="Q58" i="17"/>
  <c r="Q85" i="17"/>
  <c r="Q5" i="17"/>
  <c r="Q32" i="17"/>
  <c r="Q59" i="17"/>
  <c r="Q86" i="17"/>
  <c r="Q6" i="17"/>
  <c r="Q33" i="17"/>
  <c r="Q60" i="17"/>
  <c r="Q87" i="17"/>
  <c r="Q7" i="17"/>
  <c r="Q34" i="17"/>
  <c r="Q61" i="17"/>
  <c r="Q88" i="17"/>
  <c r="Q8" i="17"/>
  <c r="Q35" i="17"/>
  <c r="Q62" i="17"/>
  <c r="Q89" i="17"/>
  <c r="Q36" i="17"/>
  <c r="Q9" i="17"/>
  <c r="Q63" i="17"/>
  <c r="Q90" i="17"/>
  <c r="Q37" i="17"/>
  <c r="Q10" i="17"/>
  <c r="Q64" i="17"/>
  <c r="Q91" i="17"/>
  <c r="Q38" i="17"/>
  <c r="Q11" i="17"/>
  <c r="Q65" i="17"/>
  <c r="Q92" i="17"/>
  <c r="Q39" i="17"/>
  <c r="Q12" i="17"/>
  <c r="Q66" i="17"/>
  <c r="Q93" i="17"/>
  <c r="Q40" i="17"/>
  <c r="Q13" i="17"/>
  <c r="Q67" i="17"/>
  <c r="Q94" i="17"/>
  <c r="Q41" i="17"/>
  <c r="Q14" i="17"/>
  <c r="Q68" i="17"/>
  <c r="Q95" i="17"/>
  <c r="Q42" i="17"/>
  <c r="Q15" i="17"/>
  <c r="Q69" i="17"/>
  <c r="Q96" i="17"/>
  <c r="Q43" i="17"/>
  <c r="Q16" i="17"/>
  <c r="Q70" i="17"/>
  <c r="Q97" i="17"/>
  <c r="Q44" i="17"/>
  <c r="Q17" i="17"/>
  <c r="Q71" i="17"/>
  <c r="Q98" i="17"/>
  <c r="Q45" i="17"/>
  <c r="Q18" i="17"/>
  <c r="Q72" i="17"/>
  <c r="Q99" i="17"/>
  <c r="Q46" i="17"/>
  <c r="Q19" i="17"/>
  <c r="Q73" i="17"/>
  <c r="Q100" i="17"/>
  <c r="Q47" i="17"/>
  <c r="Q20" i="17"/>
  <c r="Q74" i="17"/>
  <c r="Q101" i="17"/>
  <c r="Q48" i="17"/>
  <c r="Q21" i="17"/>
  <c r="Q75" i="17"/>
  <c r="Q102" i="17"/>
  <c r="Q49" i="17"/>
  <c r="Q22" i="17"/>
  <c r="Q76" i="17"/>
  <c r="Q103" i="17"/>
  <c r="Q50" i="17"/>
  <c r="Q23" i="17"/>
  <c r="Q77" i="17"/>
  <c r="Q104" i="17"/>
  <c r="Q51" i="17"/>
  <c r="Q24" i="17"/>
  <c r="Q78" i="17"/>
  <c r="Q105" i="17"/>
  <c r="Q52" i="17"/>
  <c r="Q25" i="17"/>
  <c r="Q79" i="17"/>
  <c r="Q106" i="17"/>
  <c r="Q53" i="17"/>
  <c r="Q26" i="17"/>
  <c r="Q80" i="17"/>
  <c r="Q107" i="17"/>
  <c r="Q54" i="17"/>
  <c r="Q27" i="17"/>
  <c r="Q81" i="17"/>
  <c r="Q108" i="17"/>
  <c r="Q55" i="17"/>
  <c r="Q28" i="17"/>
  <c r="Q82" i="17"/>
  <c r="Q109" i="17"/>
  <c r="Q56" i="17"/>
  <c r="Q29" i="17"/>
  <c r="Q83" i="17"/>
  <c r="Q110" i="17"/>
  <c r="Q415" i="17"/>
  <c r="Q418" i="17"/>
  <c r="Q421" i="17"/>
  <c r="Q424" i="17"/>
  <c r="Q419" i="17"/>
  <c r="Q416" i="17"/>
  <c r="Q422" i="17"/>
  <c r="Q425" i="17"/>
  <c r="Q417" i="17"/>
  <c r="Q420" i="17"/>
  <c r="Q423" i="17"/>
  <c r="Q426" i="17"/>
  <c r="Q255" i="17"/>
  <c r="Q272" i="17"/>
  <c r="Q289" i="17"/>
  <c r="Q306" i="17"/>
  <c r="Q256" i="17"/>
  <c r="Q273" i="17"/>
  <c r="Q290" i="17"/>
  <c r="Q307" i="17"/>
  <c r="Q257" i="17"/>
  <c r="Q274" i="17"/>
  <c r="Q291" i="17"/>
  <c r="Q308" i="17"/>
  <c r="Q258" i="17"/>
  <c r="Q275" i="17"/>
  <c r="Q292" i="17"/>
  <c r="Q309" i="17"/>
  <c r="Q259" i="17"/>
  <c r="Q276" i="17"/>
  <c r="Q293" i="17"/>
  <c r="Q310" i="17"/>
  <c r="Q260" i="17"/>
  <c r="Q277" i="17"/>
  <c r="Q294" i="17"/>
  <c r="Q311" i="17"/>
  <c r="Q278" i="17"/>
  <c r="Q261" i="17"/>
  <c r="Q295" i="17"/>
  <c r="Q312" i="17"/>
  <c r="Q262" i="17"/>
  <c r="Q279" i="17"/>
  <c r="Q296" i="17"/>
  <c r="Q313" i="17"/>
  <c r="Q263" i="17"/>
  <c r="Q280" i="17"/>
  <c r="Q297" i="17"/>
  <c r="Q314" i="17"/>
  <c r="Q264" i="17"/>
  <c r="Q281" i="17"/>
  <c r="Q298" i="17"/>
  <c r="Q315" i="17"/>
  <c r="Q265" i="17"/>
  <c r="Q282" i="17"/>
  <c r="Q299" i="17"/>
  <c r="Q316" i="17"/>
  <c r="Q266" i="17"/>
  <c r="Q283" i="17"/>
  <c r="Q300" i="17"/>
  <c r="Q317" i="17"/>
  <c r="Q267" i="17"/>
  <c r="Q284" i="17"/>
  <c r="Q301" i="17"/>
  <c r="Q318" i="17"/>
  <c r="Q268" i="17"/>
  <c r="Q285" i="17"/>
  <c r="Q302" i="17"/>
  <c r="Q319" i="17"/>
  <c r="Q269" i="17"/>
  <c r="Q286" i="17"/>
  <c r="Q303" i="17"/>
  <c r="Q320" i="17"/>
  <c r="Q270" i="17"/>
  <c r="Q287" i="17"/>
  <c r="Q304" i="17"/>
  <c r="Q321" i="17"/>
  <c r="Q288" i="17"/>
  <c r="Q271" i="17"/>
  <c r="Q305" i="17"/>
  <c r="Q322" i="17"/>
  <c r="Q363" i="17"/>
  <c r="Q370" i="17"/>
  <c r="Q377" i="17"/>
  <c r="Q384" i="17"/>
  <c r="Q364" i="17"/>
  <c r="Q371" i="17"/>
  <c r="Q378" i="17"/>
  <c r="Q385" i="17"/>
  <c r="Q365" i="17"/>
  <c r="Q372" i="17"/>
  <c r="Q379" i="17"/>
  <c r="Q386" i="17"/>
  <c r="Q366" i="17"/>
  <c r="Q373" i="17"/>
  <c r="Q380" i="17"/>
  <c r="Q387" i="17"/>
  <c r="Q367" i="17"/>
  <c r="Q374" i="17"/>
  <c r="Q381" i="17"/>
  <c r="Q388" i="17"/>
  <c r="Q368" i="17"/>
  <c r="Q375" i="17"/>
  <c r="Q382" i="17"/>
  <c r="Q389" i="17"/>
  <c r="Q376" i="17"/>
  <c r="Q369" i="17"/>
  <c r="Q383" i="17"/>
  <c r="Q390" i="17"/>
  <c r="Q169" i="17"/>
  <c r="Q131" i="17"/>
  <c r="Q150" i="17"/>
  <c r="Q111" i="17"/>
  <c r="Q132" i="17"/>
  <c r="Q170" i="17"/>
  <c r="Q151" i="17"/>
  <c r="Q112" i="17"/>
  <c r="Q133" i="17"/>
  <c r="Q171" i="17"/>
  <c r="Q152" i="17"/>
  <c r="Q113" i="17"/>
  <c r="Q172" i="17"/>
  <c r="Q134" i="17"/>
  <c r="Q153" i="17"/>
  <c r="Q114" i="17"/>
  <c r="Q173" i="17"/>
  <c r="Q135" i="17"/>
  <c r="Q154" i="17"/>
  <c r="Q115" i="17"/>
  <c r="Q174" i="17"/>
  <c r="Q136" i="17"/>
  <c r="Q155" i="17"/>
  <c r="Q116" i="17"/>
  <c r="Q137" i="17"/>
  <c r="Q175" i="17"/>
  <c r="Q156" i="17"/>
  <c r="Q117" i="17"/>
  <c r="Q176" i="17"/>
  <c r="Q138" i="17"/>
  <c r="Q157" i="17"/>
  <c r="Q118" i="17"/>
  <c r="Q177" i="17"/>
  <c r="Q139" i="17"/>
  <c r="Q158" i="17"/>
  <c r="Q119" i="17"/>
  <c r="Q140" i="17"/>
  <c r="Q120" i="17"/>
  <c r="Q141" i="17"/>
  <c r="Q178" i="17"/>
  <c r="Q159" i="17"/>
  <c r="Q121" i="17"/>
  <c r="Q179" i="17"/>
  <c r="Q142" i="17"/>
  <c r="Q160" i="17"/>
  <c r="Q122" i="17"/>
  <c r="Q180" i="17"/>
  <c r="Q143" i="17"/>
  <c r="Q161" i="17"/>
  <c r="Q123" i="17"/>
  <c r="Q181" i="17"/>
  <c r="Q144" i="17"/>
  <c r="Q162" i="17"/>
  <c r="Q124" i="17"/>
  <c r="Q182" i="17"/>
  <c r="Q145" i="17"/>
  <c r="Q163" i="17"/>
  <c r="Q125" i="17"/>
  <c r="Q164" i="17"/>
  <c r="Q126" i="17"/>
  <c r="Q183" i="17"/>
  <c r="Q146" i="17"/>
  <c r="Q165" i="17"/>
  <c r="Q127" i="17"/>
  <c r="Q184" i="17"/>
  <c r="Q147" i="17"/>
  <c r="Q166" i="17"/>
  <c r="Q128" i="17"/>
  <c r="Q148" i="17"/>
  <c r="Q185" i="17"/>
  <c r="Q167" i="17"/>
  <c r="Q129" i="17"/>
  <c r="Q149" i="17"/>
  <c r="Q186" i="17"/>
  <c r="Q168" i="17"/>
  <c r="Q130" i="17"/>
  <c r="Q427" i="17"/>
  <c r="Q429" i="17"/>
  <c r="Q431" i="17"/>
  <c r="Q433" i="17"/>
  <c r="Q428" i="17"/>
  <c r="Q430" i="17"/>
  <c r="Q432" i="17"/>
  <c r="Q434" i="17"/>
  <c r="Q391" i="17"/>
  <c r="Q398" i="17"/>
  <c r="Q404" i="17"/>
  <c r="Q410" i="17"/>
  <c r="Q392" i="17"/>
  <c r="Q399" i="17"/>
  <c r="Q405" i="17"/>
  <c r="Q411" i="17"/>
  <c r="Q393" i="17"/>
  <c r="Q406" i="17"/>
  <c r="Q394" i="17"/>
  <c r="Q400" i="17"/>
  <c r="Q395" i="17"/>
  <c r="Q401" i="17"/>
  <c r="Q407" i="17"/>
  <c r="Q412" i="17"/>
  <c r="Q396" i="17"/>
  <c r="Q402" i="17"/>
  <c r="Q408" i="17"/>
  <c r="Q413" i="17"/>
  <c r="Q397" i="17"/>
  <c r="Q403" i="17"/>
  <c r="Q409" i="17"/>
  <c r="Q414" i="17"/>
  <c r="Q187" i="17"/>
  <c r="F733" i="17"/>
  <c r="F705" i="17"/>
  <c r="F678" i="17"/>
  <c r="F706" i="17"/>
  <c r="F734" i="17"/>
  <c r="F707" i="17"/>
  <c r="F708" i="17"/>
  <c r="F679" i="17"/>
  <c r="F735" i="17"/>
  <c r="F680" i="17"/>
  <c r="F709" i="17"/>
  <c r="F681" i="17"/>
  <c r="F736" i="17"/>
  <c r="F737" i="17"/>
  <c r="F682" i="17"/>
  <c r="F738" i="17"/>
  <c r="F739" i="17"/>
  <c r="F710" i="17"/>
  <c r="F683" i="17"/>
  <c r="F684" i="17"/>
  <c r="F711" i="17"/>
  <c r="F624" i="17"/>
  <c r="F570" i="17"/>
  <c r="F597" i="17"/>
  <c r="F598" i="17"/>
  <c r="F599" i="17"/>
  <c r="F625" i="17"/>
  <c r="F571" i="17"/>
  <c r="F600" i="17"/>
  <c r="F626" i="17"/>
  <c r="F627" i="17"/>
  <c r="F601" i="17"/>
  <c r="F628" i="17"/>
  <c r="F602" i="17"/>
  <c r="F629" i="17"/>
  <c r="F603" i="17"/>
  <c r="F630" i="17"/>
  <c r="F631" i="17"/>
  <c r="F604" i="17"/>
  <c r="F605" i="17"/>
  <c r="F606" i="17"/>
  <c r="F543" i="17"/>
  <c r="F607" i="17"/>
  <c r="F632" i="17"/>
  <c r="F633" i="17"/>
  <c r="F712" i="17"/>
  <c r="F634" i="17"/>
  <c r="F635" i="17"/>
  <c r="F608" i="17"/>
  <c r="F544" i="17"/>
  <c r="F636" i="17"/>
  <c r="F609" i="17"/>
  <c r="F637" i="17"/>
  <c r="F610" i="17"/>
  <c r="F545" i="17"/>
  <c r="F546" i="17"/>
  <c r="F572" i="17"/>
  <c r="F611" i="17"/>
  <c r="F547" i="17"/>
  <c r="F573" i="17"/>
  <c r="F548" i="17"/>
  <c r="F638" i="17"/>
  <c r="F639" i="17"/>
  <c r="F549" i="17"/>
  <c r="F550" i="17"/>
  <c r="F640" i="17"/>
  <c r="F551" i="17"/>
  <c r="F552" i="17"/>
  <c r="F574" i="17"/>
  <c r="F641" i="17"/>
  <c r="F713" i="17"/>
  <c r="F575" i="17"/>
  <c r="F553" i="17"/>
  <c r="F554" i="17"/>
  <c r="F612" i="17"/>
  <c r="F576" i="17"/>
  <c r="F555" i="17"/>
  <c r="F613" i="17"/>
  <c r="F577" i="17"/>
  <c r="F614" i="17"/>
  <c r="F615" i="17"/>
  <c r="F556" i="17"/>
  <c r="F642" i="17"/>
  <c r="F557" i="17"/>
  <c r="F578" i="17"/>
  <c r="F643" i="17"/>
  <c r="F579" i="17"/>
  <c r="F580" i="17"/>
  <c r="F616" i="17"/>
  <c r="F617" i="17"/>
  <c r="F685" i="17"/>
  <c r="F558" i="17"/>
  <c r="F581" i="17"/>
  <c r="F559" i="17"/>
  <c r="F582" i="17"/>
  <c r="F644" i="17"/>
  <c r="F583" i="17"/>
  <c r="F618" i="17"/>
  <c r="F714" i="17"/>
  <c r="F560" i="17"/>
  <c r="F584" i="17"/>
  <c r="F561" i="17"/>
  <c r="F645" i="17"/>
  <c r="F585" i="17"/>
  <c r="F586" i="17"/>
  <c r="F646" i="17"/>
  <c r="F587" i="17"/>
  <c r="F562" i="17"/>
  <c r="F686" i="17"/>
  <c r="F647" i="17"/>
  <c r="F563" i="17"/>
  <c r="F588" i="17"/>
  <c r="F564" i="17"/>
  <c r="F565" i="17"/>
  <c r="F687" i="17"/>
  <c r="F619" i="17"/>
  <c r="F620" i="17"/>
  <c r="F621" i="17"/>
  <c r="F589" i="17"/>
  <c r="F622" i="17"/>
  <c r="F623" i="17"/>
  <c r="F648" i="17"/>
  <c r="F566" i="17"/>
  <c r="F715" i="17"/>
  <c r="F30" i="17"/>
  <c r="F567" i="17"/>
  <c r="F590" i="17"/>
  <c r="F591" i="17"/>
  <c r="F649" i="17"/>
  <c r="F650" i="17"/>
  <c r="F3" i="17"/>
  <c r="F740" i="17"/>
  <c r="F31" i="17"/>
  <c r="F592" i="17"/>
  <c r="F568" i="17"/>
  <c r="F716" i="17"/>
  <c r="F84" i="17"/>
  <c r="F569" i="17"/>
  <c r="F688" i="17"/>
  <c r="F717" i="17"/>
  <c r="F593" i="17"/>
  <c r="F594" i="17"/>
  <c r="F718" i="17"/>
  <c r="F32" i="17"/>
  <c r="F85" i="17"/>
  <c r="F689" i="17"/>
  <c r="F57" i="17"/>
  <c r="F595" i="17"/>
  <c r="F33" i="17"/>
  <c r="F34" i="17"/>
  <c r="F35" i="17"/>
  <c r="F719" i="17"/>
  <c r="F36" i="17"/>
  <c r="F86" i="17"/>
  <c r="F741" i="17"/>
  <c r="F596" i="17"/>
  <c r="F87" i="17"/>
  <c r="F58" i="17"/>
  <c r="F37" i="17"/>
  <c r="F4" i="17"/>
  <c r="F5" i="17"/>
  <c r="F59" i="17"/>
  <c r="F690" i="17"/>
  <c r="F6" i="17"/>
  <c r="F7" i="17"/>
  <c r="F38" i="17"/>
  <c r="F39" i="17"/>
  <c r="F40" i="17"/>
  <c r="F8" i="17"/>
  <c r="F742" i="17"/>
  <c r="F88" i="17"/>
  <c r="F9" i="17"/>
  <c r="F60" i="17"/>
  <c r="F720" i="17"/>
  <c r="F89" i="17"/>
  <c r="F61" i="17"/>
  <c r="F10" i="17"/>
  <c r="F90" i="17"/>
  <c r="F721" i="17"/>
  <c r="F91" i="17"/>
  <c r="F62" i="17"/>
  <c r="F651" i="17"/>
  <c r="F743" i="17"/>
  <c r="F11" i="17"/>
  <c r="F41" i="17"/>
  <c r="F63" i="17"/>
  <c r="F12" i="17"/>
  <c r="F64" i="17"/>
  <c r="F92" i="17"/>
  <c r="F93" i="17"/>
  <c r="F722" i="17"/>
  <c r="F744" i="17"/>
  <c r="F691" i="17"/>
  <c r="F723" i="17"/>
  <c r="F42" i="17"/>
  <c r="F94" i="17"/>
  <c r="F95" i="17"/>
  <c r="F13" i="17"/>
  <c r="F65" i="17"/>
  <c r="F66" i="17"/>
  <c r="F43" i="17"/>
  <c r="F14" i="17"/>
  <c r="F44" i="17"/>
  <c r="F45" i="17"/>
  <c r="F67" i="17"/>
  <c r="F692" i="17"/>
  <c r="F96" i="17"/>
  <c r="F15" i="17"/>
  <c r="F68" i="17"/>
  <c r="F97" i="17"/>
  <c r="F69" i="17"/>
  <c r="F16" i="17"/>
  <c r="F98" i="17"/>
  <c r="F724" i="17"/>
  <c r="F725" i="17"/>
  <c r="F17" i="17"/>
  <c r="F46" i="17"/>
  <c r="F70" i="17"/>
  <c r="F693" i="17"/>
  <c r="F694" i="17"/>
  <c r="F726" i="17"/>
  <c r="F695" i="17"/>
  <c r="F18" i="17"/>
  <c r="F727" i="17"/>
  <c r="F745" i="17"/>
  <c r="F99" i="17"/>
  <c r="F47" i="17"/>
  <c r="F746" i="17"/>
  <c r="F100" i="17"/>
  <c r="F71" i="17"/>
  <c r="F101" i="17"/>
  <c r="F696" i="17"/>
  <c r="F19" i="17"/>
  <c r="F72" i="17"/>
  <c r="F102" i="17"/>
  <c r="F48" i="17"/>
  <c r="F73" i="17"/>
  <c r="F74" i="17"/>
  <c r="F20" i="17"/>
  <c r="F75" i="17"/>
  <c r="F49" i="17"/>
  <c r="F103" i="17"/>
  <c r="F728" i="17"/>
  <c r="F21" i="17"/>
  <c r="F50" i="17"/>
  <c r="F76" i="17"/>
  <c r="F219" i="17"/>
  <c r="F273" i="17"/>
  <c r="F22" i="17"/>
  <c r="F192" i="17"/>
  <c r="F220" i="17"/>
  <c r="F221" i="17"/>
  <c r="F274" i="17"/>
  <c r="F193" i="17"/>
  <c r="F275" i="17"/>
  <c r="F276" i="17"/>
  <c r="F222" i="17"/>
  <c r="F697" i="17"/>
  <c r="F194" i="17"/>
  <c r="F165" i="17"/>
  <c r="F111" i="17"/>
  <c r="F138" i="17"/>
  <c r="F112" i="17"/>
  <c r="F139" i="17"/>
  <c r="F223" i="17"/>
  <c r="F113" i="17"/>
  <c r="F140" i="17"/>
  <c r="F166" i="17"/>
  <c r="F141" i="17"/>
  <c r="F114" i="17"/>
  <c r="F167" i="17"/>
  <c r="F224" i="17"/>
  <c r="F168" i="17"/>
  <c r="F142" i="17"/>
  <c r="F115" i="17"/>
  <c r="F143" i="17"/>
  <c r="F116" i="17"/>
  <c r="F195" i="17"/>
  <c r="F196" i="17"/>
  <c r="F117" i="17"/>
  <c r="F144" i="17"/>
  <c r="F118" i="17"/>
  <c r="F169" i="17"/>
  <c r="F197" i="17"/>
  <c r="F170" i="17"/>
  <c r="F171" i="17"/>
  <c r="F172" i="17"/>
  <c r="F119" i="17"/>
  <c r="F145" i="17"/>
  <c r="F173" i="17"/>
  <c r="F146" i="17"/>
  <c r="F174" i="17"/>
  <c r="F198" i="17"/>
  <c r="F698" i="17"/>
  <c r="F199" i="17"/>
  <c r="F147" i="17"/>
  <c r="F120" i="17"/>
  <c r="F148" i="17"/>
  <c r="F121" i="17"/>
  <c r="F200" i="17"/>
  <c r="F149" i="17"/>
  <c r="F122" i="17"/>
  <c r="F175" i="17"/>
  <c r="F201" i="17"/>
  <c r="F202" i="17"/>
  <c r="F225" i="17"/>
  <c r="F176" i="17"/>
  <c r="F203" i="17"/>
  <c r="F226" i="17"/>
  <c r="F177" i="17"/>
  <c r="F227" i="17"/>
  <c r="F246" i="17"/>
  <c r="F204" i="17"/>
  <c r="F123" i="17"/>
  <c r="F247" i="17"/>
  <c r="F300" i="17"/>
  <c r="F124" i="17"/>
  <c r="F228" i="17"/>
  <c r="F277" i="17"/>
  <c r="F125" i="17"/>
  <c r="F178" i="17"/>
  <c r="F179" i="17"/>
  <c r="F180" i="17"/>
  <c r="F205" i="17"/>
  <c r="F181" i="17"/>
  <c r="F150" i="17"/>
  <c r="F126" i="17"/>
  <c r="F206" i="17"/>
  <c r="F104" i="17"/>
  <c r="F207" i="17"/>
  <c r="F151" i="17"/>
  <c r="F208" i="17"/>
  <c r="F152" i="17"/>
  <c r="F209" i="17"/>
  <c r="F182" i="17"/>
  <c r="F248" i="17"/>
  <c r="F183" i="17"/>
  <c r="F127" i="17"/>
  <c r="F153" i="17"/>
  <c r="F210" i="17"/>
  <c r="F128" i="17"/>
  <c r="F211" i="17"/>
  <c r="F129" i="17"/>
  <c r="F154" i="17"/>
  <c r="F130" i="17"/>
  <c r="F155" i="17"/>
  <c r="F301" i="17"/>
  <c r="F278" i="17"/>
  <c r="F156" i="17"/>
  <c r="F131" i="17"/>
  <c r="F229" i="17"/>
  <c r="F279" i="17"/>
  <c r="F184" i="17"/>
  <c r="F212" i="17"/>
  <c r="F230" i="17"/>
  <c r="F231" i="17"/>
  <c r="F77" i="17"/>
  <c r="F232" i="17"/>
  <c r="F302" i="17"/>
  <c r="F249" i="17"/>
  <c r="F280" i="17"/>
  <c r="F303" i="17"/>
  <c r="F233" i="17"/>
  <c r="F234" i="17"/>
  <c r="F281" i="17"/>
  <c r="F250" i="17"/>
  <c r="F282" i="17"/>
  <c r="F283" i="17"/>
  <c r="F284" i="17"/>
  <c r="F251" i="17"/>
  <c r="F285" i="17"/>
  <c r="F304" i="17"/>
  <c r="F235" i="17"/>
  <c r="F236" i="17"/>
  <c r="F252" i="17"/>
  <c r="F305" i="17"/>
  <c r="F286" i="17"/>
  <c r="F237" i="17"/>
  <c r="F253" i="17"/>
  <c r="F287" i="17"/>
  <c r="F288" i="17"/>
  <c r="F289" i="17"/>
  <c r="F254" i="17"/>
  <c r="F23" i="17"/>
  <c r="F132" i="17"/>
  <c r="F157" i="17"/>
  <c r="F213" i="17"/>
  <c r="F185" i="17"/>
  <c r="F158" i="17"/>
  <c r="F159" i="17"/>
  <c r="F133" i="17"/>
  <c r="F186" i="17"/>
  <c r="F214" i="17"/>
  <c r="F215" i="17"/>
  <c r="F134" i="17"/>
  <c r="F160" i="17"/>
  <c r="F135" i="17"/>
  <c r="F187" i="17"/>
  <c r="F161" i="17"/>
  <c r="F136" i="17"/>
  <c r="F188" i="17"/>
  <c r="F216" i="17"/>
  <c r="F255" i="17"/>
  <c r="F290" i="17"/>
  <c r="F256" i="17"/>
  <c r="F306" i="17"/>
  <c r="F307" i="17"/>
  <c r="F238" i="17"/>
  <c r="F257" i="17"/>
  <c r="F308" i="17"/>
  <c r="F258" i="17"/>
  <c r="F309" i="17"/>
  <c r="F239" i="17"/>
  <c r="F259" i="17"/>
  <c r="F310" i="17"/>
  <c r="F240" i="17"/>
  <c r="F291" i="17"/>
  <c r="F241" i="17"/>
  <c r="F292" i="17"/>
  <c r="F260" i="17"/>
  <c r="F293" i="17"/>
  <c r="F311" i="17"/>
  <c r="F294" i="17"/>
  <c r="F261" i="17"/>
  <c r="F242" i="17"/>
  <c r="F295" i="17"/>
  <c r="F243" i="17"/>
  <c r="F262" i="17"/>
  <c r="F312" i="17"/>
  <c r="F263" i="17"/>
  <c r="F296" i="17"/>
  <c r="F313" i="17"/>
  <c r="F264" i="17"/>
  <c r="F314" i="17"/>
  <c r="F265" i="17"/>
  <c r="F315" i="17"/>
  <c r="F316" i="17"/>
  <c r="F244" i="17"/>
  <c r="F297" i="17"/>
  <c r="F298" i="17"/>
  <c r="F162" i="17"/>
  <c r="F137" i="17"/>
  <c r="F189" i="17"/>
  <c r="F217" i="17"/>
  <c r="F190" i="17"/>
  <c r="F218" i="17"/>
  <c r="F105" i="17"/>
  <c r="F317" i="17"/>
  <c r="F266" i="17"/>
  <c r="F299" i="17"/>
  <c r="F267" i="17"/>
  <c r="F318" i="17"/>
  <c r="F652" i="17"/>
  <c r="F268" i="17"/>
  <c r="F319" i="17"/>
  <c r="F269" i="17"/>
  <c r="F320" i="17"/>
  <c r="F321" i="17"/>
  <c r="F270" i="17"/>
  <c r="F322" i="17"/>
  <c r="F245" i="17"/>
  <c r="F271" i="17"/>
  <c r="F191" i="17"/>
  <c r="F163" i="17"/>
  <c r="F78" i="17"/>
  <c r="F323" i="17"/>
  <c r="F51" i="17"/>
  <c r="F653" i="17"/>
  <c r="F324" i="17"/>
  <c r="F272" i="17"/>
  <c r="F325" i="17"/>
  <c r="F326" i="17"/>
  <c r="F747" i="17"/>
  <c r="F52" i="17"/>
  <c r="F24" i="17"/>
  <c r="F53" i="17"/>
  <c r="F699" i="17"/>
  <c r="F654" i="17"/>
  <c r="F164" i="17"/>
  <c r="F327" i="17"/>
  <c r="F328" i="17"/>
  <c r="F329" i="17"/>
  <c r="F748" i="17"/>
  <c r="F330" i="17"/>
  <c r="F331" i="17"/>
  <c r="F332" i="17"/>
  <c r="F79" i="17"/>
  <c r="F54" i="17"/>
  <c r="F106" i="17"/>
  <c r="F333" i="17"/>
  <c r="F107" i="17"/>
  <c r="F381" i="17"/>
  <c r="F334" i="17"/>
  <c r="F335" i="17"/>
  <c r="F336" i="17"/>
  <c r="F382" i="17"/>
  <c r="F383" i="17"/>
  <c r="F354" i="17"/>
  <c r="F384" i="17"/>
  <c r="F337" i="17"/>
  <c r="F338" i="17"/>
  <c r="F385" i="17"/>
  <c r="F355" i="17"/>
  <c r="F25" i="17"/>
  <c r="F356" i="17"/>
  <c r="F339" i="17"/>
  <c r="F386" i="17"/>
  <c r="F340" i="17"/>
  <c r="F387" i="17"/>
  <c r="F388" i="17"/>
  <c r="F341" i="17"/>
  <c r="F357" i="17"/>
  <c r="F358" i="17"/>
  <c r="F389" i="17"/>
  <c r="F359" i="17"/>
  <c r="F390" i="17"/>
  <c r="F391" i="17"/>
  <c r="F342" i="17"/>
  <c r="F392" i="17"/>
  <c r="F393" i="17"/>
  <c r="F394" i="17"/>
  <c r="F395" i="17"/>
  <c r="F396" i="17"/>
  <c r="F360" i="17"/>
  <c r="F397" i="17"/>
  <c r="F398" i="17"/>
  <c r="F399" i="17"/>
  <c r="F408" i="17"/>
  <c r="F343" i="17"/>
  <c r="F344" i="17"/>
  <c r="F26" i="17"/>
  <c r="F361" i="17"/>
  <c r="F400" i="17"/>
  <c r="F401" i="17"/>
  <c r="F402" i="17"/>
  <c r="F27" i="17"/>
  <c r="F403" i="17"/>
  <c r="F655" i="17"/>
  <c r="F749" i="17"/>
  <c r="F345" i="17"/>
  <c r="F362" i="17"/>
  <c r="F404" i="17"/>
  <c r="F363" i="17"/>
  <c r="F364" i="17"/>
  <c r="F365" i="17"/>
  <c r="F55" i="17"/>
  <c r="F366" i="17"/>
  <c r="F346" i="17"/>
  <c r="F409" i="17"/>
  <c r="F367" i="17"/>
  <c r="F347" i="17"/>
  <c r="F368" i="17"/>
  <c r="F405" i="17"/>
  <c r="F369" i="17"/>
  <c r="F348" i="17"/>
  <c r="F370" i="17"/>
  <c r="F410" i="17"/>
  <c r="F349" i="17"/>
  <c r="F371" i="17"/>
  <c r="F406" i="17"/>
  <c r="F411" i="17"/>
  <c r="F28" i="17"/>
  <c r="F372" i="17"/>
  <c r="F656" i="17"/>
  <c r="F412" i="17"/>
  <c r="F413" i="17"/>
  <c r="F657" i="17"/>
  <c r="F350" i="17"/>
  <c r="F351" i="17"/>
  <c r="F373" i="17"/>
  <c r="F414" i="17"/>
  <c r="F658" i="17"/>
  <c r="F374" i="17"/>
  <c r="F375" i="17"/>
  <c r="F407" i="17"/>
  <c r="F415" i="17"/>
  <c r="F376" i="17"/>
  <c r="F377" i="17"/>
  <c r="F378" i="17"/>
  <c r="F379" i="17"/>
  <c r="F416" i="17"/>
  <c r="F417" i="17"/>
  <c r="F418" i="17"/>
  <c r="F380" i="17"/>
  <c r="F352" i="17"/>
  <c r="F353" i="17"/>
  <c r="F29" i="17"/>
  <c r="F419" i="17"/>
  <c r="F56" i="17"/>
  <c r="F420" i="17"/>
  <c r="F421" i="17"/>
  <c r="F422" i="17"/>
  <c r="F80" i="17"/>
  <c r="F423" i="17"/>
  <c r="F424" i="17"/>
  <c r="F425" i="17"/>
  <c r="F659" i="17"/>
  <c r="F729" i="17"/>
  <c r="F426" i="17"/>
  <c r="F660" i="17"/>
  <c r="F700" i="17"/>
  <c r="F750" i="17"/>
  <c r="F427" i="17"/>
  <c r="F428" i="17"/>
  <c r="F429" i="17"/>
  <c r="F430" i="17"/>
  <c r="F431" i="17"/>
  <c r="F751" i="17"/>
  <c r="F432" i="17"/>
  <c r="F433" i="17"/>
  <c r="F434" i="17"/>
  <c r="F81" i="17"/>
  <c r="F752" i="17"/>
  <c r="F82" i="17"/>
  <c r="F489" i="17"/>
  <c r="F108" i="17"/>
  <c r="F661" i="17"/>
  <c r="F109" i="17"/>
  <c r="F753" i="17"/>
  <c r="F754" i="17"/>
  <c r="F110" i="17"/>
  <c r="F83" i="17"/>
  <c r="F730" i="17"/>
  <c r="F662" i="17"/>
  <c r="F663" i="17"/>
  <c r="F755" i="17"/>
  <c r="F664" i="17"/>
  <c r="F756" i="17"/>
  <c r="F490" i="17"/>
  <c r="F665" i="17"/>
  <c r="F666" i="17"/>
  <c r="F491" i="17"/>
  <c r="F757" i="17"/>
  <c r="F435" i="17"/>
  <c r="F492" i="17"/>
  <c r="F493" i="17"/>
  <c r="F494" i="17"/>
  <c r="F516" i="17"/>
  <c r="F436" i="17"/>
  <c r="F495" i="17"/>
  <c r="F731" i="17"/>
  <c r="F496" i="17"/>
  <c r="F497" i="17"/>
  <c r="F758" i="17"/>
  <c r="F667" i="17"/>
  <c r="F498" i="17"/>
  <c r="F668" i="17"/>
  <c r="F701" i="17"/>
  <c r="F669" i="17"/>
  <c r="F437" i="17"/>
  <c r="F499" i="17"/>
  <c r="F438" i="17"/>
  <c r="F670" i="17"/>
  <c r="F500" i="17"/>
  <c r="F501" i="17"/>
  <c r="F502" i="17"/>
  <c r="F503" i="17"/>
  <c r="F439" i="17"/>
  <c r="F440" i="17"/>
  <c r="F702" i="17"/>
  <c r="F517" i="17"/>
  <c r="F462" i="17"/>
  <c r="F441" i="17"/>
  <c r="F703" i="17"/>
  <c r="F671" i="17"/>
  <c r="F504" i="17"/>
  <c r="F442" i="17"/>
  <c r="F672" i="17"/>
  <c r="F505" i="17"/>
  <c r="F463" i="17"/>
  <c r="F673" i="17"/>
  <c r="F674" i="17"/>
  <c r="F506" i="17"/>
  <c r="F507" i="17"/>
  <c r="F508" i="17"/>
  <c r="F518" i="17"/>
  <c r="F443" i="17"/>
  <c r="F704" i="17"/>
  <c r="F444" i="17"/>
  <c r="F509" i="17"/>
  <c r="F445" i="17"/>
  <c r="F464" i="17"/>
  <c r="F465" i="17"/>
  <c r="F675" i="17"/>
  <c r="F446" i="17"/>
  <c r="F466" i="17"/>
  <c r="F447" i="17"/>
  <c r="F467" i="17"/>
  <c r="F510" i="17"/>
  <c r="F519" i="17"/>
  <c r="F468" i="17"/>
  <c r="F448" i="17"/>
  <c r="F469" i="17"/>
  <c r="F470" i="17"/>
  <c r="F449" i="17"/>
  <c r="F511" i="17"/>
  <c r="F471" i="17"/>
  <c r="F450" i="17"/>
  <c r="F676" i="17"/>
  <c r="F512" i="17"/>
  <c r="F472" i="17"/>
  <c r="F451" i="17"/>
  <c r="F452" i="17"/>
  <c r="F473" i="17"/>
  <c r="F520" i="17"/>
  <c r="F474" i="17"/>
  <c r="F453" i="17"/>
  <c r="F454" i="17"/>
  <c r="F455" i="17"/>
  <c r="F456" i="17"/>
  <c r="F521" i="17"/>
  <c r="F677" i="17"/>
  <c r="F457" i="17"/>
  <c r="F475" i="17"/>
  <c r="F513" i="17"/>
  <c r="F476" i="17"/>
  <c r="F522" i="17"/>
  <c r="F458" i="17"/>
  <c r="F477" i="17"/>
  <c r="F459" i="17"/>
  <c r="F523" i="17"/>
  <c r="F524" i="17"/>
  <c r="F460" i="17"/>
  <c r="F461" i="17"/>
  <c r="F478" i="17"/>
  <c r="F514" i="17"/>
  <c r="F525" i="17"/>
  <c r="F479" i="17"/>
  <c r="F480" i="17"/>
  <c r="F481" i="17"/>
  <c r="F526" i="17"/>
  <c r="F482" i="17"/>
  <c r="F527" i="17"/>
  <c r="F528" i="17"/>
  <c r="F483" i="17"/>
  <c r="F484" i="17"/>
  <c r="F529" i="17"/>
  <c r="F485" i="17"/>
  <c r="F530" i="17"/>
  <c r="F531" i="17"/>
  <c r="F486" i="17"/>
  <c r="F487" i="17"/>
  <c r="F532" i="17"/>
  <c r="F533" i="17"/>
  <c r="F534" i="17"/>
  <c r="F488" i="17"/>
  <c r="F535" i="17"/>
  <c r="F536" i="17"/>
  <c r="F537" i="17"/>
  <c r="F538" i="17"/>
  <c r="F539" i="17"/>
  <c r="F540" i="17"/>
  <c r="F515" i="17"/>
  <c r="F541" i="17"/>
  <c r="F542" i="17"/>
  <c r="F732" i="17"/>
  <c r="B30" i="17"/>
  <c r="C10" i="17" s="1"/>
  <c r="A252" i="4"/>
  <c r="A253" i="4"/>
  <c r="A254" i="4"/>
  <c r="A499" i="4"/>
  <c r="A500" i="4"/>
  <c r="A501" i="4"/>
  <c r="A502" i="4"/>
  <c r="A747" i="4"/>
  <c r="A748" i="4"/>
  <c r="A749" i="4"/>
  <c r="A750" i="4"/>
  <c r="A995" i="4"/>
  <c r="A996" i="4"/>
  <c r="A997" i="4"/>
  <c r="A998" i="4"/>
  <c r="A1243" i="4"/>
  <c r="A1244" i="4"/>
  <c r="A1245" i="4"/>
  <c r="A1246" i="4"/>
  <c r="A1491" i="4"/>
  <c r="A1492" i="4"/>
  <c r="A1493" i="4"/>
  <c r="A1494" i="4"/>
  <c r="A1739" i="4"/>
  <c r="A1740" i="4"/>
  <c r="A1741" i="4"/>
  <c r="A1742" i="4"/>
  <c r="A1987" i="4"/>
  <c r="A1988" i="4"/>
  <c r="A1989" i="4"/>
  <c r="A1990" i="4"/>
  <c r="A2235" i="4"/>
  <c r="A2236" i="4"/>
  <c r="A2237" i="4"/>
  <c r="A2238" i="4"/>
  <c r="A2483" i="4"/>
  <c r="A2484" i="4"/>
  <c r="A2485" i="4"/>
  <c r="A2486" i="4"/>
  <c r="A2731" i="4"/>
  <c r="A2732" i="4"/>
  <c r="A2733" i="4"/>
  <c r="A2734" i="4"/>
  <c r="A251" i="4"/>
  <c r="A248" i="4"/>
  <c r="A249" i="4"/>
  <c r="A250" i="4"/>
  <c r="A495" i="4"/>
  <c r="A496" i="4"/>
  <c r="A497" i="4"/>
  <c r="A498" i="4"/>
  <c r="A743" i="4"/>
  <c r="G743" i="4" s="1"/>
  <c r="N743" i="4" s="1"/>
  <c r="A744" i="4"/>
  <c r="G744" i="4" s="1"/>
  <c r="N744" i="4" s="1"/>
  <c r="A745" i="4"/>
  <c r="G745" i="4" s="1"/>
  <c r="N745" i="4" s="1"/>
  <c r="A746" i="4"/>
  <c r="G746" i="4" s="1"/>
  <c r="N746" i="4" s="1"/>
  <c r="A991" i="4"/>
  <c r="A992" i="4"/>
  <c r="A993" i="4"/>
  <c r="A994" i="4"/>
  <c r="A1239" i="4"/>
  <c r="G1239" i="4" s="1"/>
  <c r="N1239" i="4" s="1"/>
  <c r="A1240" i="4"/>
  <c r="G1240" i="4" s="1"/>
  <c r="N1240" i="4" s="1"/>
  <c r="A1241" i="4"/>
  <c r="G1241" i="4" s="1"/>
  <c r="N1241" i="4" s="1"/>
  <c r="A1242" i="4"/>
  <c r="G1242" i="4" s="1"/>
  <c r="N1242" i="4" s="1"/>
  <c r="A1487" i="4"/>
  <c r="G1487" i="4" s="1"/>
  <c r="N1487" i="4" s="1"/>
  <c r="A1488" i="4"/>
  <c r="G1488" i="4" s="1"/>
  <c r="N1488" i="4" s="1"/>
  <c r="A1489" i="4"/>
  <c r="G1489" i="4" s="1"/>
  <c r="N1489" i="4" s="1"/>
  <c r="A1490" i="4"/>
  <c r="G1490" i="4" s="1"/>
  <c r="N1490" i="4" s="1"/>
  <c r="A1735" i="4"/>
  <c r="G1735" i="4" s="1"/>
  <c r="N1735" i="4" s="1"/>
  <c r="A1736" i="4"/>
  <c r="G1736" i="4" s="1"/>
  <c r="N1736" i="4" s="1"/>
  <c r="A1737" i="4"/>
  <c r="G1737" i="4" s="1"/>
  <c r="N1737" i="4" s="1"/>
  <c r="A1738" i="4"/>
  <c r="G1738" i="4" s="1"/>
  <c r="N1738" i="4" s="1"/>
  <c r="A1983" i="4"/>
  <c r="G1983" i="4" s="1"/>
  <c r="N1983" i="4" s="1"/>
  <c r="A1984" i="4"/>
  <c r="G1984" i="4" s="1"/>
  <c r="N1984" i="4" s="1"/>
  <c r="A1985" i="4"/>
  <c r="G1985" i="4" s="1"/>
  <c r="N1985" i="4" s="1"/>
  <c r="A1986" i="4"/>
  <c r="G1986" i="4" s="1"/>
  <c r="N1986" i="4" s="1"/>
  <c r="A2231" i="4"/>
  <c r="G2231" i="4" s="1"/>
  <c r="N2231" i="4" s="1"/>
  <c r="A2232" i="4"/>
  <c r="G2232" i="4" s="1"/>
  <c r="N2232" i="4" s="1"/>
  <c r="A2233" i="4"/>
  <c r="G2233" i="4" s="1"/>
  <c r="N2233" i="4" s="1"/>
  <c r="A2234" i="4"/>
  <c r="G2234" i="4" s="1"/>
  <c r="N2234" i="4" s="1"/>
  <c r="A2479" i="4"/>
  <c r="G2479" i="4" s="1"/>
  <c r="N2479" i="4" s="1"/>
  <c r="A2480" i="4"/>
  <c r="G2480" i="4" s="1"/>
  <c r="N2480" i="4" s="1"/>
  <c r="A2481" i="4"/>
  <c r="G2481" i="4" s="1"/>
  <c r="N2481" i="4" s="1"/>
  <c r="A2482" i="4"/>
  <c r="G2482" i="4" s="1"/>
  <c r="N2482" i="4" s="1"/>
  <c r="A2727" i="4"/>
  <c r="A2728" i="4"/>
  <c r="A2729" i="4"/>
  <c r="A2730" i="4"/>
  <c r="A247" i="4"/>
  <c r="A244" i="4"/>
  <c r="A245" i="4"/>
  <c r="A246" i="4"/>
  <c r="A491" i="4"/>
  <c r="A492" i="4"/>
  <c r="A493" i="4"/>
  <c r="A494" i="4"/>
  <c r="A739" i="4"/>
  <c r="A740" i="4"/>
  <c r="A741" i="4"/>
  <c r="A742" i="4"/>
  <c r="A987" i="4"/>
  <c r="A988" i="4"/>
  <c r="A989" i="4"/>
  <c r="A990" i="4"/>
  <c r="A1235" i="4"/>
  <c r="A1236" i="4"/>
  <c r="A1237" i="4"/>
  <c r="A1238" i="4"/>
  <c r="A1483" i="4"/>
  <c r="A1484" i="4"/>
  <c r="A1485" i="4"/>
  <c r="A1486" i="4"/>
  <c r="A1731" i="4"/>
  <c r="A1732" i="4"/>
  <c r="A1733" i="4"/>
  <c r="A1734" i="4"/>
  <c r="A1979" i="4"/>
  <c r="A1980" i="4"/>
  <c r="A1981" i="4"/>
  <c r="A1982" i="4"/>
  <c r="A2227" i="4"/>
  <c r="A2228" i="4"/>
  <c r="A2229" i="4"/>
  <c r="A2230" i="4"/>
  <c r="A2475" i="4"/>
  <c r="A2476" i="4"/>
  <c r="A2477" i="4"/>
  <c r="A2478" i="4"/>
  <c r="A2723" i="4"/>
  <c r="A2724" i="4"/>
  <c r="A2725" i="4"/>
  <c r="A2726" i="4"/>
  <c r="A243" i="4"/>
  <c r="N2734" i="4"/>
  <c r="N2733" i="4"/>
  <c r="N2732" i="4"/>
  <c r="N2731" i="4"/>
  <c r="N2486" i="4"/>
  <c r="N2485" i="4"/>
  <c r="N2484" i="4"/>
  <c r="N2483" i="4"/>
  <c r="N2238" i="4"/>
  <c r="N2237" i="4"/>
  <c r="N2236" i="4"/>
  <c r="N2235" i="4"/>
  <c r="N1990" i="4"/>
  <c r="N1989" i="4"/>
  <c r="N1988" i="4"/>
  <c r="N1987" i="4"/>
  <c r="N1742" i="4"/>
  <c r="N1741" i="4"/>
  <c r="N1740" i="4"/>
  <c r="N1739" i="4"/>
  <c r="N1494" i="4"/>
  <c r="N1493" i="4"/>
  <c r="N1492" i="4"/>
  <c r="N1491" i="4"/>
  <c r="N1246" i="4"/>
  <c r="N1245" i="4"/>
  <c r="N1244" i="4"/>
  <c r="N1243" i="4"/>
  <c r="N502" i="4"/>
  <c r="N501" i="4"/>
  <c r="N500" i="4"/>
  <c r="N499" i="4"/>
  <c r="A935" i="4"/>
  <c r="G17" i="16" a="1"/>
  <c r="G17" i="16" s="1"/>
  <c r="F17" i="16" a="1"/>
  <c r="F17" i="16" s="1"/>
  <c r="G16" i="16" a="1"/>
  <c r="G16" i="16" s="1"/>
  <c r="F16" i="16" a="1"/>
  <c r="F16" i="16" s="1"/>
  <c r="G15" i="16"/>
  <c r="F15" i="16"/>
  <c r="N2682" i="4"/>
  <c r="CE13" i="12"/>
  <c r="CE14" i="12"/>
  <c r="CD14" i="12"/>
  <c r="CC13" i="12"/>
  <c r="CC14" i="12"/>
  <c r="CD13" i="12"/>
  <c r="CA14" i="12"/>
  <c r="CB14" i="12"/>
  <c r="CA13" i="12"/>
  <c r="CB13" i="12"/>
  <c r="CH14" i="12"/>
  <c r="CG14" i="12"/>
  <c r="CH13" i="12"/>
  <c r="CG13" i="12"/>
  <c r="CG8" i="12"/>
  <c r="CH12" i="12"/>
  <c r="CG12" i="12"/>
  <c r="CC12" i="12"/>
  <c r="CH11" i="12"/>
  <c r="CG11" i="12"/>
  <c r="CC11" i="12"/>
  <c r="CH10" i="12"/>
  <c r="CG10" i="12"/>
  <c r="CC10" i="12"/>
  <c r="CH9" i="12"/>
  <c r="CG9" i="12"/>
  <c r="CC9" i="12"/>
  <c r="CH8" i="12"/>
  <c r="CC8" i="12"/>
  <c r="H8" i="12"/>
  <c r="H9" i="12"/>
  <c r="H10" i="12"/>
  <c r="H11" i="12"/>
  <c r="H12" i="12"/>
  <c r="L8" i="12"/>
  <c r="M8" i="12"/>
  <c r="L9" i="12"/>
  <c r="M9" i="12"/>
  <c r="L10" i="12"/>
  <c r="M10" i="12"/>
  <c r="L11" i="12"/>
  <c r="M11" i="12"/>
  <c r="L12" i="12"/>
  <c r="M12" i="12"/>
  <c r="AL8" i="12"/>
  <c r="AL9" i="12"/>
  <c r="AL10" i="12"/>
  <c r="AL11" i="12"/>
  <c r="AL12" i="12"/>
  <c r="AP8" i="12"/>
  <c r="AQ8" i="12"/>
  <c r="AP9" i="12"/>
  <c r="AQ9" i="12"/>
  <c r="AP10" i="12"/>
  <c r="AQ10" i="12"/>
  <c r="AP11" i="12"/>
  <c r="AQ11" i="12"/>
  <c r="AP12" i="12"/>
  <c r="AQ12" i="12"/>
  <c r="AV8" i="12"/>
  <c r="AV9" i="12"/>
  <c r="AV10" i="12"/>
  <c r="AV11" i="12"/>
  <c r="AV12" i="12"/>
  <c r="BF8" i="12"/>
  <c r="BF9" i="12"/>
  <c r="BF10" i="12"/>
  <c r="BF11" i="12"/>
  <c r="BF12" i="12"/>
  <c r="AZ8" i="12"/>
  <c r="BA8" i="12"/>
  <c r="AZ9" i="12"/>
  <c r="BA9" i="12"/>
  <c r="AZ10" i="12"/>
  <c r="BA10" i="12"/>
  <c r="AZ11" i="12"/>
  <c r="BA11" i="12"/>
  <c r="AZ12" i="12"/>
  <c r="BA12" i="12"/>
  <c r="BJ8" i="12"/>
  <c r="BK8" i="12"/>
  <c r="BJ9" i="12"/>
  <c r="BK9" i="12"/>
  <c r="BJ10" i="12"/>
  <c r="BK10" i="12"/>
  <c r="BJ11" i="12"/>
  <c r="BK11" i="12"/>
  <c r="BJ12" i="12"/>
  <c r="BK12" i="12"/>
  <c r="R8" i="12"/>
  <c r="AB8" i="12"/>
  <c r="AB9" i="12"/>
  <c r="AB10" i="12"/>
  <c r="AB11" i="12"/>
  <c r="AB12" i="12"/>
  <c r="AF8" i="12"/>
  <c r="AG8" i="12"/>
  <c r="AF9" i="12"/>
  <c r="AG9" i="12"/>
  <c r="AF10" i="12"/>
  <c r="AG10" i="12"/>
  <c r="AF11" i="12"/>
  <c r="AG11" i="12"/>
  <c r="AF12" i="12"/>
  <c r="AG12" i="12"/>
  <c r="R9" i="12"/>
  <c r="R10" i="12"/>
  <c r="R11" i="12"/>
  <c r="R12" i="12"/>
  <c r="V8" i="12"/>
  <c r="W8" i="12"/>
  <c r="V9" i="12"/>
  <c r="W9" i="12"/>
  <c r="V10" i="12"/>
  <c r="W10" i="12"/>
  <c r="V11" i="12"/>
  <c r="W11" i="12"/>
  <c r="V12" i="12"/>
  <c r="W12" i="12"/>
  <c r="BF8" i="13"/>
  <c r="BF9" i="13"/>
  <c r="BF10" i="13"/>
  <c r="BF11" i="13"/>
  <c r="BF12" i="13"/>
  <c r="BJ8" i="13"/>
  <c r="BK8" i="13"/>
  <c r="BJ9" i="13"/>
  <c r="BK9" i="13"/>
  <c r="BJ10" i="13"/>
  <c r="BK10" i="13"/>
  <c r="BJ11" i="13"/>
  <c r="BK11" i="13"/>
  <c r="BJ12" i="13"/>
  <c r="BK12" i="13"/>
  <c r="AV8" i="13"/>
  <c r="AV9" i="13"/>
  <c r="AV10" i="13"/>
  <c r="AV11" i="13"/>
  <c r="AV12" i="13"/>
  <c r="AZ8" i="13"/>
  <c r="BA8" i="13"/>
  <c r="AZ9" i="13"/>
  <c r="BA9" i="13"/>
  <c r="AZ10" i="13"/>
  <c r="BA10" i="13"/>
  <c r="AZ11" i="13"/>
  <c r="BA11" i="13"/>
  <c r="AZ12" i="13"/>
  <c r="BA12" i="13"/>
  <c r="AL8" i="13"/>
  <c r="AL9" i="13"/>
  <c r="AL10" i="13"/>
  <c r="AL11" i="13"/>
  <c r="AL12" i="13"/>
  <c r="AP8" i="13"/>
  <c r="AQ8" i="13"/>
  <c r="AP9" i="13"/>
  <c r="AQ9" i="13"/>
  <c r="AP10" i="13"/>
  <c r="AQ10" i="13"/>
  <c r="AP11" i="13"/>
  <c r="AQ11" i="13"/>
  <c r="AP12" i="13"/>
  <c r="AQ12" i="13"/>
  <c r="AB8" i="13"/>
  <c r="AB9" i="13"/>
  <c r="AB10" i="13"/>
  <c r="AB11" i="13"/>
  <c r="AB12" i="13"/>
  <c r="AF8" i="13"/>
  <c r="AF9" i="13"/>
  <c r="AF10" i="13"/>
  <c r="AF11" i="13"/>
  <c r="AF12" i="13"/>
  <c r="AG8" i="13"/>
  <c r="AG9" i="13"/>
  <c r="AG10" i="13"/>
  <c r="AG11" i="13"/>
  <c r="AG12" i="13"/>
  <c r="R8" i="13"/>
  <c r="R9" i="13"/>
  <c r="R10" i="13"/>
  <c r="R11" i="13"/>
  <c r="R12" i="13"/>
  <c r="V8" i="13"/>
  <c r="W8" i="13"/>
  <c r="V9" i="13"/>
  <c r="W9" i="13"/>
  <c r="V10" i="13"/>
  <c r="W10" i="13"/>
  <c r="V11" i="13"/>
  <c r="W11" i="13"/>
  <c r="V12" i="13"/>
  <c r="W12" i="13"/>
  <c r="H8" i="13"/>
  <c r="H9" i="13"/>
  <c r="H10" i="13"/>
  <c r="H11" i="13"/>
  <c r="H12" i="13"/>
  <c r="L8" i="13"/>
  <c r="M8" i="13"/>
  <c r="L9" i="13"/>
  <c r="M9" i="13"/>
  <c r="L10" i="13"/>
  <c r="M10" i="13"/>
  <c r="L11" i="13"/>
  <c r="M11" i="13"/>
  <c r="L12" i="13"/>
  <c r="M12" i="13"/>
  <c r="N8" i="4"/>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243" i="4"/>
  <c r="N244" i="4"/>
  <c r="N103" i="4"/>
  <c r="N104" i="4"/>
  <c r="N83" i="4"/>
  <c r="N84" i="4"/>
  <c r="N127" i="4"/>
  <c r="N128" i="4"/>
  <c r="N117" i="4"/>
  <c r="N118" i="4"/>
  <c r="N89" i="4"/>
  <c r="N90" i="4"/>
  <c r="N125" i="4"/>
  <c r="N126" i="4"/>
  <c r="N95" i="4"/>
  <c r="N96" i="4"/>
  <c r="N81" i="4"/>
  <c r="N82" i="4"/>
  <c r="N115" i="4"/>
  <c r="N116" i="4"/>
  <c r="N73" i="4"/>
  <c r="N74" i="4"/>
  <c r="N85" i="4"/>
  <c r="N86" i="4"/>
  <c r="N91" i="4"/>
  <c r="N92" i="4"/>
  <c r="N105" i="4"/>
  <c r="N106" i="4"/>
  <c r="N123" i="4"/>
  <c r="N124" i="4"/>
  <c r="N71" i="4"/>
  <c r="N72" i="4"/>
  <c r="N77" i="4"/>
  <c r="N78" i="4"/>
  <c r="N97" i="4"/>
  <c r="N98" i="4"/>
  <c r="N67" i="4"/>
  <c r="N68" i="4"/>
  <c r="N63" i="4"/>
  <c r="N64" i="4"/>
  <c r="N65" i="4"/>
  <c r="N66" i="4"/>
  <c r="N111" i="4"/>
  <c r="N112" i="4"/>
  <c r="N133" i="4"/>
  <c r="N134" i="4"/>
  <c r="N119" i="4"/>
  <c r="N120" i="4"/>
  <c r="N113" i="4"/>
  <c r="N114" i="4"/>
  <c r="N99" i="4"/>
  <c r="N100" i="4"/>
  <c r="N61" i="4"/>
  <c r="N62" i="4"/>
  <c r="N69" i="4"/>
  <c r="N70" i="4"/>
  <c r="N79" i="4"/>
  <c r="N80" i="4"/>
  <c r="N129" i="4"/>
  <c r="N130" i="4"/>
  <c r="N101" i="4"/>
  <c r="N102" i="4"/>
  <c r="N75" i="4"/>
  <c r="N76" i="4"/>
  <c r="N109" i="4"/>
  <c r="N110" i="4"/>
  <c r="N201" i="4"/>
  <c r="N202" i="4"/>
  <c r="N197" i="4"/>
  <c r="N198" i="4"/>
  <c r="N217" i="4"/>
  <c r="N218" i="4"/>
  <c r="N229" i="4"/>
  <c r="N230" i="4"/>
  <c r="N231" i="4"/>
  <c r="N232" i="4"/>
  <c r="N209" i="4"/>
  <c r="N210" i="4"/>
  <c r="N235" i="4"/>
  <c r="N236" i="4"/>
  <c r="N239" i="4"/>
  <c r="N240" i="4"/>
  <c r="N189" i="4"/>
  <c r="N190" i="4"/>
  <c r="N191" i="4"/>
  <c r="N192" i="4"/>
  <c r="N195" i="4"/>
  <c r="N196" i="4"/>
  <c r="N193" i="4"/>
  <c r="N194" i="4"/>
  <c r="N199" i="4"/>
  <c r="N200" i="4"/>
  <c r="N203" i="4"/>
  <c r="N204" i="4"/>
  <c r="N205" i="4"/>
  <c r="N206" i="4"/>
  <c r="N207" i="4"/>
  <c r="N208" i="4"/>
  <c r="N213" i="4"/>
  <c r="N214" i="4"/>
  <c r="N211" i="4"/>
  <c r="N212" i="4"/>
  <c r="N215" i="4"/>
  <c r="N216" i="4"/>
  <c r="N223" i="4"/>
  <c r="N224" i="4"/>
  <c r="N219" i="4"/>
  <c r="N220" i="4"/>
  <c r="N221" i="4"/>
  <c r="N222" i="4"/>
  <c r="N225" i="4"/>
  <c r="N226" i="4"/>
  <c r="N227" i="4"/>
  <c r="N228" i="4"/>
  <c r="N233" i="4"/>
  <c r="N234" i="4"/>
  <c r="N237" i="4"/>
  <c r="N238" i="4"/>
  <c r="N241" i="4"/>
  <c r="N242" i="4"/>
  <c r="N245" i="4"/>
  <c r="N246" i="4"/>
  <c r="N107" i="4"/>
  <c r="N108" i="4"/>
  <c r="N87" i="4"/>
  <c r="N88" i="4"/>
  <c r="N131" i="4"/>
  <c r="N132" i="4"/>
  <c r="N121" i="4"/>
  <c r="N122" i="4"/>
  <c r="N93" i="4"/>
  <c r="N94" i="4"/>
  <c r="N295" i="4"/>
  <c r="N279" i="4"/>
  <c r="N299" i="4"/>
  <c r="N331" i="4"/>
  <c r="N363" i="4"/>
  <c r="N259" i="4"/>
  <c r="N371" i="4"/>
  <c r="N300" i="4"/>
  <c r="N332" i="4"/>
  <c r="N355" i="4"/>
  <c r="N271" i="4"/>
  <c r="N339" i="4"/>
  <c r="N296" i="4"/>
  <c r="N280" i="4"/>
  <c r="N301" i="4"/>
  <c r="N333" i="4"/>
  <c r="N364" i="4"/>
  <c r="N372" i="4"/>
  <c r="N302" i="4"/>
  <c r="N334" i="4"/>
  <c r="N356" i="4"/>
  <c r="N260" i="4"/>
  <c r="N340" i="4"/>
  <c r="N407" i="4"/>
  <c r="N408" i="4"/>
  <c r="N399" i="4"/>
  <c r="N400" i="4"/>
  <c r="N439" i="4"/>
  <c r="N440" i="4"/>
  <c r="N463" i="4"/>
  <c r="N464" i="4"/>
  <c r="N467" i="4"/>
  <c r="N468" i="4"/>
  <c r="N423" i="4"/>
  <c r="N424" i="4"/>
  <c r="N475" i="4"/>
  <c r="N476" i="4"/>
  <c r="N483" i="4"/>
  <c r="N484" i="4"/>
  <c r="N383" i="4"/>
  <c r="N384" i="4"/>
  <c r="N387" i="4"/>
  <c r="N388" i="4"/>
  <c r="N395" i="4"/>
  <c r="N396" i="4"/>
  <c r="N391" i="4"/>
  <c r="N392" i="4"/>
  <c r="N403" i="4"/>
  <c r="N404" i="4"/>
  <c r="N411" i="4"/>
  <c r="N412" i="4"/>
  <c r="N415" i="4"/>
  <c r="N416" i="4"/>
  <c r="N419" i="4"/>
  <c r="N420" i="4"/>
  <c r="N431" i="4"/>
  <c r="N432" i="4"/>
  <c r="N427" i="4"/>
  <c r="N428" i="4"/>
  <c r="N435" i="4"/>
  <c r="N436" i="4"/>
  <c r="N451" i="4"/>
  <c r="N452" i="4"/>
  <c r="N443" i="4"/>
  <c r="N444" i="4"/>
  <c r="N447" i="4"/>
  <c r="N448" i="4"/>
  <c r="N455" i="4"/>
  <c r="N456" i="4"/>
  <c r="N459" i="4"/>
  <c r="N460" i="4"/>
  <c r="N471" i="4"/>
  <c r="N472" i="4"/>
  <c r="N479" i="4"/>
  <c r="N480" i="4"/>
  <c r="N487" i="4"/>
  <c r="N488" i="4"/>
  <c r="N491" i="4"/>
  <c r="N492" i="4"/>
  <c r="N409" i="4"/>
  <c r="N410" i="4"/>
  <c r="N401" i="4"/>
  <c r="N402" i="4"/>
  <c r="N441" i="4"/>
  <c r="N442" i="4"/>
  <c r="N465" i="4"/>
  <c r="N466" i="4"/>
  <c r="N469" i="4"/>
  <c r="N470" i="4"/>
  <c r="N425" i="4"/>
  <c r="N426" i="4"/>
  <c r="N477" i="4"/>
  <c r="N478" i="4"/>
  <c r="N485" i="4"/>
  <c r="N486" i="4"/>
  <c r="N385" i="4"/>
  <c r="N386" i="4"/>
  <c r="N389" i="4"/>
  <c r="N390" i="4"/>
  <c r="N397" i="4"/>
  <c r="N398" i="4"/>
  <c r="N393" i="4"/>
  <c r="N394" i="4"/>
  <c r="N405" i="4"/>
  <c r="N406" i="4"/>
  <c r="N413" i="4"/>
  <c r="N414" i="4"/>
  <c r="N417" i="4"/>
  <c r="N418" i="4"/>
  <c r="N421" i="4"/>
  <c r="N422" i="4"/>
  <c r="N433" i="4"/>
  <c r="N434" i="4"/>
  <c r="N429" i="4"/>
  <c r="N430" i="4"/>
  <c r="N437" i="4"/>
  <c r="N438" i="4"/>
  <c r="N453" i="4"/>
  <c r="N454" i="4"/>
  <c r="N445" i="4"/>
  <c r="N446" i="4"/>
  <c r="N449" i="4"/>
  <c r="N450" i="4"/>
  <c r="N457" i="4"/>
  <c r="N458" i="4"/>
  <c r="N461" i="4"/>
  <c r="N462" i="4"/>
  <c r="N473" i="4"/>
  <c r="N474" i="4"/>
  <c r="N481" i="4"/>
  <c r="N482" i="4"/>
  <c r="N489" i="4"/>
  <c r="N490" i="4"/>
  <c r="N297" i="4"/>
  <c r="N281" i="4"/>
  <c r="N303" i="4"/>
  <c r="N313" i="4"/>
  <c r="N335" i="4"/>
  <c r="N365" i="4"/>
  <c r="N377" i="4"/>
  <c r="N304" i="4"/>
  <c r="N336" i="4"/>
  <c r="N361" i="4"/>
  <c r="N261" i="4"/>
  <c r="N341" i="4"/>
  <c r="N298" i="4"/>
  <c r="N282" i="4"/>
  <c r="N305" i="4"/>
  <c r="N314" i="4"/>
  <c r="N337" i="4"/>
  <c r="N366" i="4"/>
  <c r="N378" i="4"/>
  <c r="N306" i="4"/>
  <c r="N338" i="4"/>
  <c r="N362" i="4"/>
  <c r="N262" i="4"/>
  <c r="N342" i="4"/>
  <c r="N493" i="4"/>
  <c r="N494" i="4"/>
  <c r="N739" i="4"/>
  <c r="N740" i="4"/>
  <c r="N741" i="4"/>
  <c r="N742" i="4"/>
  <c r="N863" i="4"/>
  <c r="N864" i="4"/>
  <c r="N811" i="4"/>
  <c r="N812" i="4"/>
  <c r="N791" i="4"/>
  <c r="N792" i="4"/>
  <c r="N847" i="4"/>
  <c r="N848" i="4"/>
  <c r="N775" i="4"/>
  <c r="N776" i="4"/>
  <c r="N795" i="4"/>
  <c r="N796" i="4"/>
  <c r="N803" i="4"/>
  <c r="N804" i="4"/>
  <c r="N827" i="4"/>
  <c r="N828" i="4"/>
  <c r="N859" i="4"/>
  <c r="N860" i="4"/>
  <c r="N771" i="4"/>
  <c r="N772" i="4"/>
  <c r="N783" i="4"/>
  <c r="N784" i="4"/>
  <c r="N815" i="4"/>
  <c r="N816" i="4"/>
  <c r="N763" i="4"/>
  <c r="N764" i="4"/>
  <c r="N755" i="4"/>
  <c r="N756" i="4"/>
  <c r="N759" i="4"/>
  <c r="N760" i="4"/>
  <c r="N839" i="4"/>
  <c r="N840" i="4"/>
  <c r="N875" i="4"/>
  <c r="N876" i="4"/>
  <c r="N851" i="4"/>
  <c r="N852" i="4"/>
  <c r="N843" i="4"/>
  <c r="N844" i="4"/>
  <c r="N819" i="4"/>
  <c r="N820" i="4"/>
  <c r="N751" i="4"/>
  <c r="N752" i="4"/>
  <c r="N767" i="4"/>
  <c r="N768" i="4"/>
  <c r="N787" i="4"/>
  <c r="N788" i="4"/>
  <c r="N867" i="4"/>
  <c r="N868" i="4"/>
  <c r="N823" i="4"/>
  <c r="N824" i="4"/>
  <c r="N779" i="4"/>
  <c r="N780" i="4"/>
  <c r="N835" i="4"/>
  <c r="N836" i="4"/>
  <c r="N903" i="4"/>
  <c r="N904" i="4"/>
  <c r="N895" i="4"/>
  <c r="N896" i="4"/>
  <c r="N935" i="4"/>
  <c r="N936" i="4"/>
  <c r="N959" i="4"/>
  <c r="N960" i="4"/>
  <c r="N963" i="4"/>
  <c r="N964" i="4"/>
  <c r="N919" i="4"/>
  <c r="N920" i="4"/>
  <c r="N971" i="4"/>
  <c r="N972" i="4"/>
  <c r="N979" i="4"/>
  <c r="N980" i="4"/>
  <c r="N879" i="4"/>
  <c r="N880" i="4"/>
  <c r="N883" i="4"/>
  <c r="N884" i="4"/>
  <c r="N891" i="4"/>
  <c r="N892" i="4"/>
  <c r="N887" i="4"/>
  <c r="N888" i="4"/>
  <c r="N899" i="4"/>
  <c r="N900" i="4"/>
  <c r="N907" i="4"/>
  <c r="N908" i="4"/>
  <c r="N911" i="4"/>
  <c r="N912" i="4"/>
  <c r="N915" i="4"/>
  <c r="N916" i="4"/>
  <c r="N927" i="4"/>
  <c r="N928" i="4"/>
  <c r="N923" i="4"/>
  <c r="N924" i="4"/>
  <c r="N931" i="4"/>
  <c r="N932" i="4"/>
  <c r="N947" i="4"/>
  <c r="N948" i="4"/>
  <c r="N939" i="4"/>
  <c r="N940" i="4"/>
  <c r="N943" i="4"/>
  <c r="N944" i="4"/>
  <c r="N951" i="4"/>
  <c r="N952" i="4"/>
  <c r="N955" i="4"/>
  <c r="N956" i="4"/>
  <c r="N967" i="4"/>
  <c r="N968" i="4"/>
  <c r="N975" i="4"/>
  <c r="N976" i="4"/>
  <c r="N983" i="4"/>
  <c r="N984" i="4"/>
  <c r="N829" i="4"/>
  <c r="N869" i="4"/>
  <c r="N797" i="4"/>
  <c r="N853" i="4"/>
  <c r="N854" i="4"/>
  <c r="N805" i="4"/>
  <c r="N806" i="4"/>
  <c r="N830" i="4"/>
  <c r="N870" i="4"/>
  <c r="N798" i="4"/>
  <c r="N865" i="4"/>
  <c r="N866" i="4"/>
  <c r="N813" i="4"/>
  <c r="N814" i="4"/>
  <c r="N793" i="4"/>
  <c r="N794" i="4"/>
  <c r="N849" i="4"/>
  <c r="N850" i="4"/>
  <c r="N777" i="4"/>
  <c r="N778" i="4"/>
  <c r="N799" i="4"/>
  <c r="N800" i="4"/>
  <c r="N807" i="4"/>
  <c r="N808" i="4"/>
  <c r="N831" i="4"/>
  <c r="N832" i="4"/>
  <c r="N861" i="4"/>
  <c r="N862" i="4"/>
  <c r="N773" i="4"/>
  <c r="N774" i="4"/>
  <c r="N785" i="4"/>
  <c r="N786" i="4"/>
  <c r="N817" i="4"/>
  <c r="N818" i="4"/>
  <c r="N765" i="4"/>
  <c r="N766" i="4"/>
  <c r="N757" i="4"/>
  <c r="N758" i="4"/>
  <c r="N761" i="4"/>
  <c r="N762" i="4"/>
  <c r="N841" i="4"/>
  <c r="N842" i="4"/>
  <c r="N877" i="4"/>
  <c r="N878" i="4"/>
  <c r="N855" i="4"/>
  <c r="N856" i="4"/>
  <c r="N845" i="4"/>
  <c r="N846" i="4"/>
  <c r="N821" i="4"/>
  <c r="N822" i="4"/>
  <c r="N753" i="4"/>
  <c r="N754" i="4"/>
  <c r="N769" i="4"/>
  <c r="N770" i="4"/>
  <c r="N789" i="4"/>
  <c r="N790" i="4"/>
  <c r="N871" i="4"/>
  <c r="N872" i="4"/>
  <c r="N825" i="4"/>
  <c r="N826" i="4"/>
  <c r="N781" i="4"/>
  <c r="N782" i="4"/>
  <c r="N837" i="4"/>
  <c r="N838" i="4"/>
  <c r="N905" i="4"/>
  <c r="N906" i="4"/>
  <c r="N897" i="4"/>
  <c r="N898" i="4"/>
  <c r="N937" i="4"/>
  <c r="N938" i="4"/>
  <c r="N961" i="4"/>
  <c r="N962" i="4"/>
  <c r="N965" i="4"/>
  <c r="N966" i="4"/>
  <c r="N921" i="4"/>
  <c r="N922" i="4"/>
  <c r="N973" i="4"/>
  <c r="N974" i="4"/>
  <c r="N981" i="4"/>
  <c r="N982" i="4"/>
  <c r="N881" i="4"/>
  <c r="N882" i="4"/>
  <c r="N885" i="4"/>
  <c r="N886" i="4"/>
  <c r="N893" i="4"/>
  <c r="N894" i="4"/>
  <c r="N889" i="4"/>
  <c r="N890" i="4"/>
  <c r="N901" i="4"/>
  <c r="N902" i="4"/>
  <c r="N909" i="4"/>
  <c r="N910" i="4"/>
  <c r="N913" i="4"/>
  <c r="N914" i="4"/>
  <c r="N917" i="4"/>
  <c r="N918" i="4"/>
  <c r="N929" i="4"/>
  <c r="N930" i="4"/>
  <c r="N925" i="4"/>
  <c r="N926" i="4"/>
  <c r="N933" i="4"/>
  <c r="N934" i="4"/>
  <c r="N949" i="4"/>
  <c r="N950" i="4"/>
  <c r="N941" i="4"/>
  <c r="N942" i="4"/>
  <c r="N945" i="4"/>
  <c r="N946" i="4"/>
  <c r="N953" i="4"/>
  <c r="N954" i="4"/>
  <c r="N957" i="4"/>
  <c r="N958" i="4"/>
  <c r="N969" i="4"/>
  <c r="N970" i="4"/>
  <c r="N977" i="4"/>
  <c r="N978" i="4"/>
  <c r="N985" i="4"/>
  <c r="N986" i="4"/>
  <c r="N987" i="4"/>
  <c r="N988" i="4"/>
  <c r="N989" i="4"/>
  <c r="N990" i="4"/>
  <c r="N857" i="4"/>
  <c r="N858" i="4"/>
  <c r="N809" i="4"/>
  <c r="N810" i="4"/>
  <c r="N801" i="4"/>
  <c r="N873" i="4"/>
  <c r="N874" i="4"/>
  <c r="N802" i="4"/>
  <c r="N833" i="4"/>
  <c r="N834" i="4"/>
  <c r="N1112" i="4"/>
  <c r="N1059" i="4"/>
  <c r="N1060" i="4"/>
  <c r="N1095" i="4"/>
  <c r="N1096" i="4"/>
  <c r="N1024" i="4"/>
  <c r="N1043" i="4"/>
  <c r="N1044" i="4"/>
  <c r="N1107" i="4"/>
  <c r="N1108" i="4"/>
  <c r="N1019" i="4"/>
  <c r="N1020" i="4"/>
  <c r="N1064" i="4"/>
  <c r="N1003" i="4"/>
  <c r="N1004" i="4"/>
  <c r="N1087" i="4"/>
  <c r="N1088" i="4"/>
  <c r="N1100" i="4"/>
  <c r="N1091" i="4"/>
  <c r="N1092" i="4"/>
  <c r="N1068" i="4"/>
  <c r="N999" i="4"/>
  <c r="N1000" i="4"/>
  <c r="N1015" i="4"/>
  <c r="N1016" i="4"/>
  <c r="N1035" i="4"/>
  <c r="N1036" i="4"/>
  <c r="N1071" i="4"/>
  <c r="N1027" i="4"/>
  <c r="N1028" i="4"/>
  <c r="N1084" i="4"/>
  <c r="N1235" i="4"/>
  <c r="N1236" i="4"/>
  <c r="N1045" i="4"/>
  <c r="N1046" i="4"/>
  <c r="N1117" i="4"/>
  <c r="N1101" i="4"/>
  <c r="N1102" i="4"/>
  <c r="N1098" i="4"/>
  <c r="N1047" i="4"/>
  <c r="N1048" i="4"/>
  <c r="N1079" i="4"/>
  <c r="N1080" i="4"/>
  <c r="N1109" i="4"/>
  <c r="N1110" i="4"/>
  <c r="N1022" i="4"/>
  <c r="N1005" i="4"/>
  <c r="N1006" i="4"/>
  <c r="N1089" i="4"/>
  <c r="N1103" i="4"/>
  <c r="N1069" i="4"/>
  <c r="N1070" i="4"/>
  <c r="N1037" i="4"/>
  <c r="N1038" i="4"/>
  <c r="N1120" i="4"/>
  <c r="N1074" i="4"/>
  <c r="N1086" i="4"/>
  <c r="N1237" i="4"/>
  <c r="N1238" i="4"/>
  <c r="N1049" i="4"/>
  <c r="N1050" i="4"/>
  <c r="N1105" i="4"/>
  <c r="N1106" i="4"/>
  <c r="N1483" i="4"/>
  <c r="N1484" i="4"/>
  <c r="N1485" i="4"/>
  <c r="N1486" i="4"/>
  <c r="N1731" i="4"/>
  <c r="N1732" i="4"/>
  <c r="N1733" i="4"/>
  <c r="N1734" i="4"/>
  <c r="N1979" i="4"/>
  <c r="N1980" i="4"/>
  <c r="N1981" i="4"/>
  <c r="N1982" i="4"/>
  <c r="N2227" i="4"/>
  <c r="N2228" i="4"/>
  <c r="N2229" i="4"/>
  <c r="N2230" i="4"/>
  <c r="N2475" i="4"/>
  <c r="N2476" i="4"/>
  <c r="N2477" i="4"/>
  <c r="N2478" i="4"/>
  <c r="N2599" i="4"/>
  <c r="N2600" i="4"/>
  <c r="N2547" i="4"/>
  <c r="N2548" i="4"/>
  <c r="N2527" i="4"/>
  <c r="N2528" i="4"/>
  <c r="N2583" i="4"/>
  <c r="N2584" i="4"/>
  <c r="N2511" i="4"/>
  <c r="N2512" i="4"/>
  <c r="N2531" i="4"/>
  <c r="N2532" i="4"/>
  <c r="N2539" i="4"/>
  <c r="N2540" i="4"/>
  <c r="N2563" i="4"/>
  <c r="N2564" i="4"/>
  <c r="N2595" i="4"/>
  <c r="N2596" i="4"/>
  <c r="N2507" i="4"/>
  <c r="N2508" i="4"/>
  <c r="N2519" i="4"/>
  <c r="N2520" i="4"/>
  <c r="N2551" i="4"/>
  <c r="N2552" i="4"/>
  <c r="N2499" i="4"/>
  <c r="N2500" i="4"/>
  <c r="N2491" i="4"/>
  <c r="N2492" i="4"/>
  <c r="N2495" i="4"/>
  <c r="N2496" i="4"/>
  <c r="N2575" i="4"/>
  <c r="N2576" i="4"/>
  <c r="N2611" i="4"/>
  <c r="N2612" i="4"/>
  <c r="N2587" i="4"/>
  <c r="N2588" i="4"/>
  <c r="N2579" i="4"/>
  <c r="N2580" i="4"/>
  <c r="N2555" i="4"/>
  <c r="N2556" i="4"/>
  <c r="N2487" i="4"/>
  <c r="N2488" i="4"/>
  <c r="N2503" i="4"/>
  <c r="N2504" i="4"/>
  <c r="N2523" i="4"/>
  <c r="N2524" i="4"/>
  <c r="N2603" i="4"/>
  <c r="N2604" i="4"/>
  <c r="N2559" i="4"/>
  <c r="N2560" i="4"/>
  <c r="N2515" i="4"/>
  <c r="N2516" i="4"/>
  <c r="N2571" i="4"/>
  <c r="N2572" i="4"/>
  <c r="N2639" i="4"/>
  <c r="N2640" i="4"/>
  <c r="N2631" i="4"/>
  <c r="N2632" i="4"/>
  <c r="N2671" i="4"/>
  <c r="N2672" i="4"/>
  <c r="N2695" i="4"/>
  <c r="N2696" i="4"/>
  <c r="N2699" i="4"/>
  <c r="N2700" i="4"/>
  <c r="N2655" i="4"/>
  <c r="N2656" i="4"/>
  <c r="N2707" i="4"/>
  <c r="N2708" i="4"/>
  <c r="N2715" i="4"/>
  <c r="N2716" i="4"/>
  <c r="N2615" i="4"/>
  <c r="N2616" i="4"/>
  <c r="N2619" i="4"/>
  <c r="N2620" i="4"/>
  <c r="N2627" i="4"/>
  <c r="N2628" i="4"/>
  <c r="N2623" i="4"/>
  <c r="N2624" i="4"/>
  <c r="N2635" i="4"/>
  <c r="N2636" i="4"/>
  <c r="N2643" i="4"/>
  <c r="N2644" i="4"/>
  <c r="N2647" i="4"/>
  <c r="N2648" i="4"/>
  <c r="N2651" i="4"/>
  <c r="N2652" i="4"/>
  <c r="N2663" i="4"/>
  <c r="N2664" i="4"/>
  <c r="N2659" i="4"/>
  <c r="N2660" i="4"/>
  <c r="N2667" i="4"/>
  <c r="N2668" i="4"/>
  <c r="N2683" i="4"/>
  <c r="N2684" i="4"/>
  <c r="N2675" i="4"/>
  <c r="N2676" i="4"/>
  <c r="N2679" i="4"/>
  <c r="N2680" i="4"/>
  <c r="N2687" i="4"/>
  <c r="N2688" i="4"/>
  <c r="N2691" i="4"/>
  <c r="N2692" i="4"/>
  <c r="N2703" i="4"/>
  <c r="N2704" i="4"/>
  <c r="N2711" i="4"/>
  <c r="N2712" i="4"/>
  <c r="N2533" i="4"/>
  <c r="N2534" i="4"/>
  <c r="N2565" i="4"/>
  <c r="N2589" i="4"/>
  <c r="N2605" i="4"/>
  <c r="N2541" i="4"/>
  <c r="N2566" i="4"/>
  <c r="N2590" i="4"/>
  <c r="N2606" i="4"/>
  <c r="N2542" i="4"/>
  <c r="N2719" i="4"/>
  <c r="N2720" i="4"/>
  <c r="N2723" i="4"/>
  <c r="N2724" i="4"/>
  <c r="N2601" i="4"/>
  <c r="N2602" i="4"/>
  <c r="N2549" i="4"/>
  <c r="N2550" i="4"/>
  <c r="N2529" i="4"/>
  <c r="N2530" i="4"/>
  <c r="N2585" i="4"/>
  <c r="N2586" i="4"/>
  <c r="N2513" i="4"/>
  <c r="N2514" i="4"/>
  <c r="N2535" i="4"/>
  <c r="N2536" i="4"/>
  <c r="N2543" i="4"/>
  <c r="N2544" i="4"/>
  <c r="N2567" i="4"/>
  <c r="N2568" i="4"/>
  <c r="N2597" i="4"/>
  <c r="N2598" i="4"/>
  <c r="N2509" i="4"/>
  <c r="N2510" i="4"/>
  <c r="N2521" i="4"/>
  <c r="N2522" i="4"/>
  <c r="N2553" i="4"/>
  <c r="N2554" i="4"/>
  <c r="N2501" i="4"/>
  <c r="N2502" i="4"/>
  <c r="N2493" i="4"/>
  <c r="N2494" i="4"/>
  <c r="N2497" i="4"/>
  <c r="N2498" i="4"/>
  <c r="N2577" i="4"/>
  <c r="N2578" i="4"/>
  <c r="N2613" i="4"/>
  <c r="N2614" i="4"/>
  <c r="N2591" i="4"/>
  <c r="N2592" i="4"/>
  <c r="N2581" i="4"/>
  <c r="N2582" i="4"/>
  <c r="N2557" i="4"/>
  <c r="N2558" i="4"/>
  <c r="N2489" i="4"/>
  <c r="N2490" i="4"/>
  <c r="N2505" i="4"/>
  <c r="N2506" i="4"/>
  <c r="N2525" i="4"/>
  <c r="N2526" i="4"/>
  <c r="N2607" i="4"/>
  <c r="N2608" i="4"/>
  <c r="N2561" i="4"/>
  <c r="N2562" i="4"/>
  <c r="N2517" i="4"/>
  <c r="N2518" i="4"/>
  <c r="N2573" i="4"/>
  <c r="N2574" i="4"/>
  <c r="N2641" i="4"/>
  <c r="N2642" i="4"/>
  <c r="N2633" i="4"/>
  <c r="N2634" i="4"/>
  <c r="N2673" i="4"/>
  <c r="N2674" i="4"/>
  <c r="N2697" i="4"/>
  <c r="N2698" i="4"/>
  <c r="N2701" i="4"/>
  <c r="N2702" i="4"/>
  <c r="N2657" i="4"/>
  <c r="N2658" i="4"/>
  <c r="N2709" i="4"/>
  <c r="N2710" i="4"/>
  <c r="N2717" i="4"/>
  <c r="N2718" i="4"/>
  <c r="N2617" i="4"/>
  <c r="N2618" i="4"/>
  <c r="N2621" i="4"/>
  <c r="N2622" i="4"/>
  <c r="N2629" i="4"/>
  <c r="N2630" i="4"/>
  <c r="N2625" i="4"/>
  <c r="N2626" i="4"/>
  <c r="N2637" i="4"/>
  <c r="N2638" i="4"/>
  <c r="N2645" i="4"/>
  <c r="N2646" i="4"/>
  <c r="N2649" i="4"/>
  <c r="N2650" i="4"/>
  <c r="N2653" i="4"/>
  <c r="N2654" i="4"/>
  <c r="N2665" i="4"/>
  <c r="N2666" i="4"/>
  <c r="N2725" i="4"/>
  <c r="N2661" i="4"/>
  <c r="N2662" i="4"/>
  <c r="N2669" i="4"/>
  <c r="N2670" i="4"/>
  <c r="N2685" i="4"/>
  <c r="N2686" i="4"/>
  <c r="N2677" i="4"/>
  <c r="N2678" i="4"/>
  <c r="N2681" i="4"/>
  <c r="N2689" i="4"/>
  <c r="N2690" i="4"/>
  <c r="N2693" i="4"/>
  <c r="N2694" i="4"/>
  <c r="N2705" i="4"/>
  <c r="N2706" i="4"/>
  <c r="N2713" i="4"/>
  <c r="N2714" i="4"/>
  <c r="N2726" i="4"/>
  <c r="N2537" i="4"/>
  <c r="N2538" i="4"/>
  <c r="N2569" i="4"/>
  <c r="N2593" i="4"/>
  <c r="N2609" i="4"/>
  <c r="N2545" i="4"/>
  <c r="N2570" i="4"/>
  <c r="N2594" i="4"/>
  <c r="N2610" i="4"/>
  <c r="N2546" i="4"/>
  <c r="N2721" i="4"/>
  <c r="N2722" i="4"/>
  <c r="N7" i="4"/>
  <c r="N563" i="4"/>
  <c r="N615" i="4"/>
  <c r="M1112" i="4" a="1"/>
  <c r="M1112" i="4" s="1"/>
  <c r="M1059" i="4" a="1"/>
  <c r="M1059" i="4" s="1"/>
  <c r="M1060" i="4" a="1"/>
  <c r="M1060" i="4" s="1"/>
  <c r="M1039" i="4" a="1"/>
  <c r="M1039" i="4" s="1"/>
  <c r="N1039" i="4" s="1"/>
  <c r="M1040" i="4" a="1"/>
  <c r="M1040" i="4" s="1"/>
  <c r="N1040" i="4" s="1"/>
  <c r="M1095" i="4" a="1"/>
  <c r="M1095" i="4" s="1"/>
  <c r="M1096" i="4" a="1"/>
  <c r="M1096" i="4" s="1"/>
  <c r="M1023" i="4" a="1"/>
  <c r="M1023" i="4" s="1"/>
  <c r="N1023" i="4" s="1"/>
  <c r="M1024" i="4" a="1"/>
  <c r="M1024" i="4" s="1"/>
  <c r="M1043" i="4" a="1"/>
  <c r="M1043" i="4" s="1"/>
  <c r="M1044" i="4" a="1"/>
  <c r="M1044" i="4" s="1"/>
  <c r="M1051" i="4" a="1"/>
  <c r="M1051" i="4" s="1"/>
  <c r="N1051" i="4" s="1"/>
  <c r="M1052" i="4" a="1"/>
  <c r="M1052" i="4" s="1"/>
  <c r="N1052" i="4" s="1"/>
  <c r="M1075" i="4" a="1"/>
  <c r="M1075" i="4" s="1"/>
  <c r="N1075" i="4" s="1"/>
  <c r="M1076" i="4" a="1"/>
  <c r="M1076" i="4" s="1"/>
  <c r="N1076" i="4" s="1"/>
  <c r="M1107" i="4" a="1"/>
  <c r="M1107" i="4" s="1"/>
  <c r="M1108" i="4" a="1"/>
  <c r="M1108" i="4" s="1"/>
  <c r="M1019" i="4" a="1"/>
  <c r="M1019" i="4" s="1"/>
  <c r="M1020" i="4" a="1"/>
  <c r="M1020" i="4" s="1"/>
  <c r="M1031" i="4" a="1"/>
  <c r="M1031" i="4" s="1"/>
  <c r="N1031" i="4" s="1"/>
  <c r="M1032" i="4" a="1"/>
  <c r="M1032" i="4" s="1"/>
  <c r="N1032" i="4" s="1"/>
  <c r="M1063" i="4" a="1"/>
  <c r="M1063" i="4" s="1"/>
  <c r="N1063" i="4" s="1"/>
  <c r="M1064" i="4" a="1"/>
  <c r="M1064" i="4" s="1"/>
  <c r="M1011" i="4" a="1"/>
  <c r="M1011" i="4" s="1"/>
  <c r="N1011" i="4" s="1"/>
  <c r="M1012" i="4" a="1"/>
  <c r="M1012" i="4" s="1"/>
  <c r="N1012" i="4" s="1"/>
  <c r="M1003" i="4" a="1"/>
  <c r="M1003" i="4" s="1"/>
  <c r="M1004" i="4" a="1"/>
  <c r="M1004" i="4" s="1"/>
  <c r="M1007" i="4" a="1"/>
  <c r="M1007" i="4" s="1"/>
  <c r="N1007" i="4" s="1"/>
  <c r="M1008" i="4" a="1"/>
  <c r="M1008" i="4" s="1"/>
  <c r="N1008" i="4" s="1"/>
  <c r="M1087" i="4" a="1"/>
  <c r="M1087" i="4" s="1"/>
  <c r="M1088" i="4" a="1"/>
  <c r="M1088" i="4" s="1"/>
  <c r="M1123" i="4" a="1"/>
  <c r="M1123" i="4" s="1"/>
  <c r="N1123" i="4" s="1"/>
  <c r="M1124" i="4" a="1"/>
  <c r="M1124" i="4" s="1"/>
  <c r="N1124" i="4" s="1"/>
  <c r="M1099" i="4" a="1"/>
  <c r="M1099" i="4" s="1"/>
  <c r="N1099" i="4" s="1"/>
  <c r="M1100" i="4" a="1"/>
  <c r="M1100" i="4" s="1"/>
  <c r="M1091" i="4" a="1"/>
  <c r="M1091" i="4" s="1"/>
  <c r="M1092" i="4" a="1"/>
  <c r="M1092" i="4" s="1"/>
  <c r="M1067" i="4" a="1"/>
  <c r="M1067" i="4" s="1"/>
  <c r="N1067" i="4" s="1"/>
  <c r="M1068" i="4" a="1"/>
  <c r="M1068" i="4" s="1"/>
  <c r="M999" i="4" a="1"/>
  <c r="M999" i="4" s="1"/>
  <c r="M1000" i="4" a="1"/>
  <c r="M1000" i="4" s="1"/>
  <c r="M1015" i="4" a="1"/>
  <c r="M1015" i="4" s="1"/>
  <c r="M1016" i="4" a="1"/>
  <c r="M1016" i="4" s="1"/>
  <c r="M1035" i="4" a="1"/>
  <c r="M1035" i="4" s="1"/>
  <c r="M1036" i="4" a="1"/>
  <c r="M1036" i="4" s="1"/>
  <c r="M1115" i="4" a="1"/>
  <c r="M1115" i="4" s="1"/>
  <c r="N1115" i="4" s="1"/>
  <c r="M1116" i="4" a="1"/>
  <c r="M1116" i="4" s="1"/>
  <c r="N1116" i="4" s="1"/>
  <c r="M1071" i="4" a="1"/>
  <c r="M1071" i="4" s="1"/>
  <c r="M1072" i="4" a="1"/>
  <c r="M1072" i="4" s="1"/>
  <c r="N1072" i="4" s="1"/>
  <c r="M1027" i="4" a="1"/>
  <c r="M1027" i="4" s="1"/>
  <c r="M1028" i="4" a="1"/>
  <c r="M1028" i="4" s="1"/>
  <c r="M1083" i="4" a="1"/>
  <c r="M1083" i="4" s="1"/>
  <c r="N1083" i="4" s="1"/>
  <c r="M1084" i="4" a="1"/>
  <c r="M1084" i="4" s="1"/>
  <c r="M1151" i="4" a="1"/>
  <c r="M1151" i="4" s="1"/>
  <c r="N1151" i="4" s="1"/>
  <c r="M1152" i="4" a="1"/>
  <c r="M1152" i="4" s="1"/>
  <c r="N1152" i="4" s="1"/>
  <c r="M1143" i="4" a="1"/>
  <c r="M1143" i="4" s="1"/>
  <c r="N1143" i="4" s="1"/>
  <c r="M1144" i="4" a="1"/>
  <c r="M1144" i="4" s="1"/>
  <c r="N1144" i="4" s="1"/>
  <c r="M1183" i="4" a="1"/>
  <c r="M1183" i="4" s="1"/>
  <c r="N1183" i="4" s="1"/>
  <c r="M1184" i="4" a="1"/>
  <c r="M1184" i="4" s="1"/>
  <c r="N1184" i="4" s="1"/>
  <c r="M1207" i="4" a="1"/>
  <c r="M1207" i="4" s="1"/>
  <c r="N1207" i="4" s="1"/>
  <c r="M1208" i="4" a="1"/>
  <c r="M1208" i="4" s="1"/>
  <c r="N1208" i="4" s="1"/>
  <c r="M1211" i="4" a="1"/>
  <c r="M1211" i="4" s="1"/>
  <c r="N1211" i="4" s="1"/>
  <c r="M1212" i="4" a="1"/>
  <c r="M1212" i="4" s="1"/>
  <c r="N1212" i="4" s="1"/>
  <c r="M1167" i="4" a="1"/>
  <c r="M1167" i="4" s="1"/>
  <c r="N1167" i="4" s="1"/>
  <c r="M1168" i="4" a="1"/>
  <c r="M1168" i="4" s="1"/>
  <c r="N1168" i="4" s="1"/>
  <c r="M1219" i="4" a="1"/>
  <c r="M1219" i="4" s="1"/>
  <c r="N1219" i="4" s="1"/>
  <c r="M1220" i="4" a="1"/>
  <c r="M1220" i="4" s="1"/>
  <c r="N1220" i="4" s="1"/>
  <c r="M1227" i="4" a="1"/>
  <c r="M1227" i="4" s="1"/>
  <c r="N1227" i="4" s="1"/>
  <c r="M1228" i="4" a="1"/>
  <c r="M1228" i="4" s="1"/>
  <c r="N1228" i="4" s="1"/>
  <c r="M1127" i="4" a="1"/>
  <c r="M1127" i="4" s="1"/>
  <c r="N1127" i="4" s="1"/>
  <c r="M1128" i="4" a="1"/>
  <c r="M1128" i="4" s="1"/>
  <c r="N1128" i="4" s="1"/>
  <c r="M1131" i="4" a="1"/>
  <c r="M1131" i="4" s="1"/>
  <c r="N1131" i="4" s="1"/>
  <c r="M1132" i="4" a="1"/>
  <c r="M1132" i="4" s="1"/>
  <c r="N1132" i="4" s="1"/>
  <c r="N1139" i="4"/>
  <c r="M1140" i="4" a="1"/>
  <c r="M1140" i="4" s="1"/>
  <c r="N1140" i="4" s="1"/>
  <c r="M1135" i="4" a="1"/>
  <c r="M1135" i="4" s="1"/>
  <c r="N1135" i="4" s="1"/>
  <c r="M1136" i="4" a="1"/>
  <c r="M1136" i="4" s="1"/>
  <c r="N1136" i="4" s="1"/>
  <c r="M1147" i="4" a="1"/>
  <c r="M1147" i="4" s="1"/>
  <c r="N1147" i="4" s="1"/>
  <c r="M1148" i="4" a="1"/>
  <c r="M1148" i="4" s="1"/>
  <c r="N1148" i="4" s="1"/>
  <c r="M1155" i="4" a="1"/>
  <c r="M1155" i="4" s="1"/>
  <c r="N1155" i="4" s="1"/>
  <c r="M1156" i="4" a="1"/>
  <c r="M1156" i="4" s="1"/>
  <c r="N1156" i="4" s="1"/>
  <c r="M1159" i="4" a="1"/>
  <c r="M1159" i="4" s="1"/>
  <c r="N1159" i="4" s="1"/>
  <c r="M1160" i="4" a="1"/>
  <c r="M1160" i="4" s="1"/>
  <c r="N1160" i="4" s="1"/>
  <c r="M1163" i="4" a="1"/>
  <c r="M1163" i="4" s="1"/>
  <c r="N1163" i="4" s="1"/>
  <c r="M1164" i="4" a="1"/>
  <c r="M1164" i="4" s="1"/>
  <c r="N1164" i="4" s="1"/>
  <c r="M1175" i="4" a="1"/>
  <c r="M1175" i="4" s="1"/>
  <c r="N1175" i="4" s="1"/>
  <c r="M1176" i="4" a="1"/>
  <c r="M1176" i="4" s="1"/>
  <c r="N1176" i="4" s="1"/>
  <c r="M1171" i="4" a="1"/>
  <c r="M1171" i="4" s="1"/>
  <c r="N1171" i="4" s="1"/>
  <c r="M1172" i="4" a="1"/>
  <c r="M1172" i="4" s="1"/>
  <c r="N1172" i="4" s="1"/>
  <c r="M1179" i="4" a="1"/>
  <c r="M1179" i="4" s="1"/>
  <c r="N1179" i="4" s="1"/>
  <c r="M1180" i="4" a="1"/>
  <c r="M1180" i="4" s="1"/>
  <c r="N1180" i="4" s="1"/>
  <c r="M1195" i="4" a="1"/>
  <c r="M1195" i="4" s="1"/>
  <c r="N1195" i="4" s="1"/>
  <c r="M1196" i="4" a="1"/>
  <c r="M1196" i="4" s="1"/>
  <c r="N1196" i="4" s="1"/>
  <c r="M1187" i="4" a="1"/>
  <c r="M1187" i="4" s="1"/>
  <c r="N1187" i="4" s="1"/>
  <c r="M1188" i="4" a="1"/>
  <c r="M1188" i="4" s="1"/>
  <c r="N1188" i="4" s="1"/>
  <c r="M1191" i="4" a="1"/>
  <c r="M1191" i="4" s="1"/>
  <c r="N1191" i="4" s="1"/>
  <c r="M1192" i="4" a="1"/>
  <c r="M1192" i="4" s="1"/>
  <c r="N1192" i="4" s="1"/>
  <c r="M1199" i="4" a="1"/>
  <c r="M1199" i="4" s="1"/>
  <c r="N1199" i="4" s="1"/>
  <c r="M1200" i="4" a="1"/>
  <c r="M1200" i="4" s="1"/>
  <c r="N1200" i="4" s="1"/>
  <c r="M1203" i="4" a="1"/>
  <c r="M1203" i="4" s="1"/>
  <c r="N1203" i="4" s="1"/>
  <c r="M1204" i="4" a="1"/>
  <c r="M1204" i="4" s="1"/>
  <c r="N1204" i="4" s="1"/>
  <c r="M1215" i="4" a="1"/>
  <c r="M1215" i="4" s="1"/>
  <c r="N1215" i="4" s="1"/>
  <c r="M1216" i="4" a="1"/>
  <c r="M1216" i="4" s="1"/>
  <c r="N1216" i="4" s="1"/>
  <c r="M1223" i="4" a="1"/>
  <c r="M1223" i="4" s="1"/>
  <c r="N1223" i="4" s="1"/>
  <c r="M1224" i="4" a="1"/>
  <c r="M1224" i="4" s="1"/>
  <c r="N1224" i="4" s="1"/>
  <c r="M1231" i="4" a="1"/>
  <c r="M1231" i="4" s="1"/>
  <c r="N1231" i="4" s="1"/>
  <c r="M1232" i="4" a="1"/>
  <c r="M1232" i="4" s="1"/>
  <c r="N1232" i="4" s="1"/>
  <c r="M1077" i="4" a="1"/>
  <c r="M1077" i="4" s="1"/>
  <c r="N1077" i="4" s="1"/>
  <c r="M1078" i="4" a="1"/>
  <c r="M1078" i="4" s="1"/>
  <c r="N1078" i="4" s="1"/>
  <c r="M1045" i="4" a="1"/>
  <c r="M1045" i="4" s="1"/>
  <c r="M1046" i="4" a="1"/>
  <c r="M1046" i="4" s="1"/>
  <c r="M1117" i="4" a="1"/>
  <c r="M1117" i="4" s="1"/>
  <c r="M1118" i="4" a="1"/>
  <c r="M1118" i="4" s="1"/>
  <c r="N1118" i="4" s="1"/>
  <c r="M1101" i="4" a="1"/>
  <c r="M1101" i="4" s="1"/>
  <c r="M1102" i="4" a="1"/>
  <c r="M1102" i="4" s="1"/>
  <c r="M1053" i="4" a="1"/>
  <c r="M1053" i="4" s="1"/>
  <c r="N1053" i="4" s="1"/>
  <c r="M1054" i="4" a="1"/>
  <c r="M1054" i="4" s="1"/>
  <c r="N1054" i="4" s="1"/>
  <c r="M1113" i="4" a="1"/>
  <c r="M1113" i="4" s="1"/>
  <c r="N1113" i="4" s="1"/>
  <c r="M1114" i="4" a="1"/>
  <c r="M1114" i="4" s="1"/>
  <c r="N1114" i="4" s="1"/>
  <c r="M1061" i="4" a="1"/>
  <c r="M1061" i="4" s="1"/>
  <c r="N1061" i="4" s="1"/>
  <c r="M1062" i="4" a="1"/>
  <c r="M1062" i="4" s="1"/>
  <c r="N1062" i="4" s="1"/>
  <c r="M1041" i="4" a="1"/>
  <c r="M1041" i="4" s="1"/>
  <c r="N1041" i="4" s="1"/>
  <c r="M1042" i="4" a="1"/>
  <c r="M1042" i="4" s="1"/>
  <c r="N1042" i="4" s="1"/>
  <c r="M1097" i="4" a="1"/>
  <c r="M1097" i="4" s="1"/>
  <c r="N1097" i="4" s="1"/>
  <c r="M1098" i="4" a="1"/>
  <c r="M1098" i="4" s="1"/>
  <c r="M1025" i="4" a="1"/>
  <c r="M1025" i="4" s="1"/>
  <c r="N1025" i="4" s="1"/>
  <c r="M1026" i="4" a="1"/>
  <c r="M1026" i="4" s="1"/>
  <c r="N1026" i="4" s="1"/>
  <c r="M1047" i="4" a="1"/>
  <c r="M1047" i="4" s="1"/>
  <c r="M1048" i="4" a="1"/>
  <c r="M1048" i="4" s="1"/>
  <c r="M1055" i="4" a="1"/>
  <c r="M1055" i="4" s="1"/>
  <c r="N1055" i="4" s="1"/>
  <c r="M1056" i="4" a="1"/>
  <c r="M1056" i="4" s="1"/>
  <c r="N1056" i="4" s="1"/>
  <c r="M1079" i="4" a="1"/>
  <c r="M1079" i="4" s="1"/>
  <c r="M1080" i="4" a="1"/>
  <c r="M1080" i="4" s="1"/>
  <c r="M1109" i="4" a="1"/>
  <c r="M1109" i="4" s="1"/>
  <c r="M1110" i="4" a="1"/>
  <c r="M1110" i="4" s="1"/>
  <c r="M1021" i="4" a="1"/>
  <c r="M1021" i="4" s="1"/>
  <c r="N1021" i="4" s="1"/>
  <c r="M1022" i="4" a="1"/>
  <c r="M1022" i="4" s="1"/>
  <c r="M1033" i="4" a="1"/>
  <c r="M1033" i="4" s="1"/>
  <c r="N1033" i="4" s="1"/>
  <c r="M1034" i="4" a="1"/>
  <c r="M1034" i="4" s="1"/>
  <c r="N1034" i="4" s="1"/>
  <c r="M1065" i="4" a="1"/>
  <c r="M1065" i="4" s="1"/>
  <c r="N1065" i="4" s="1"/>
  <c r="M1066" i="4" a="1"/>
  <c r="M1066" i="4" s="1"/>
  <c r="N1066" i="4" s="1"/>
  <c r="M1013" i="4" a="1"/>
  <c r="M1013" i="4" s="1"/>
  <c r="N1013" i="4" s="1"/>
  <c r="M1014" i="4" a="1"/>
  <c r="M1014" i="4" s="1"/>
  <c r="N1014" i="4" s="1"/>
  <c r="M1005" i="4" a="1"/>
  <c r="M1005" i="4" s="1"/>
  <c r="M1006" i="4" a="1"/>
  <c r="M1006" i="4" s="1"/>
  <c r="M1009" i="4" a="1"/>
  <c r="M1009" i="4" s="1"/>
  <c r="N1009" i="4" s="1"/>
  <c r="M1010" i="4" a="1"/>
  <c r="M1010" i="4" s="1"/>
  <c r="N1010" i="4" s="1"/>
  <c r="M1089" i="4" a="1"/>
  <c r="M1089" i="4" s="1"/>
  <c r="M1090" i="4" a="1"/>
  <c r="M1090" i="4" s="1"/>
  <c r="N1090" i="4" s="1"/>
  <c r="M1125" i="4" a="1"/>
  <c r="M1125" i="4" s="1"/>
  <c r="N1125" i="4" s="1"/>
  <c r="M1126" i="4" a="1"/>
  <c r="M1126" i="4" s="1"/>
  <c r="N1126" i="4" s="1"/>
  <c r="M1103" i="4" a="1"/>
  <c r="M1103" i="4" s="1"/>
  <c r="M1104" i="4" a="1"/>
  <c r="M1104" i="4" s="1"/>
  <c r="N1104" i="4" s="1"/>
  <c r="M1093" i="4" a="1"/>
  <c r="M1093" i="4" s="1"/>
  <c r="N1093" i="4" s="1"/>
  <c r="M1094" i="4" a="1"/>
  <c r="M1094" i="4" s="1"/>
  <c r="N1094" i="4" s="1"/>
  <c r="M1069" i="4" a="1"/>
  <c r="M1069" i="4" s="1"/>
  <c r="M1070" i="4" a="1"/>
  <c r="M1070" i="4" s="1"/>
  <c r="M1001" i="4" a="1"/>
  <c r="M1001" i="4" s="1"/>
  <c r="N1001" i="4" s="1"/>
  <c r="M1002" i="4" a="1"/>
  <c r="M1002" i="4" s="1"/>
  <c r="N1002" i="4" s="1"/>
  <c r="M1017" i="4" a="1"/>
  <c r="M1017" i="4" s="1"/>
  <c r="N1017" i="4" s="1"/>
  <c r="M1018" i="4" a="1"/>
  <c r="M1018" i="4" s="1"/>
  <c r="N1018" i="4" s="1"/>
  <c r="M1037" i="4" a="1"/>
  <c r="M1037" i="4" s="1"/>
  <c r="M1038" i="4" a="1"/>
  <c r="M1038" i="4" s="1"/>
  <c r="M1119" i="4" a="1"/>
  <c r="M1119" i="4" s="1"/>
  <c r="N1119" i="4" s="1"/>
  <c r="M1120" i="4" a="1"/>
  <c r="M1120" i="4" s="1"/>
  <c r="M1073" i="4" a="1"/>
  <c r="M1073" i="4" s="1"/>
  <c r="N1073" i="4" s="1"/>
  <c r="M1074" i="4" a="1"/>
  <c r="M1074" i="4" s="1"/>
  <c r="M1029" i="4" a="1"/>
  <c r="M1029" i="4" s="1"/>
  <c r="N1029" i="4" s="1"/>
  <c r="M1030" i="4" a="1"/>
  <c r="M1030" i="4" s="1"/>
  <c r="N1030" i="4" s="1"/>
  <c r="M1085" i="4" a="1"/>
  <c r="M1085" i="4" s="1"/>
  <c r="N1085" i="4" s="1"/>
  <c r="M1086" i="4" a="1"/>
  <c r="M1086" i="4" s="1"/>
  <c r="M1153" i="4" a="1"/>
  <c r="M1153" i="4" s="1"/>
  <c r="N1153" i="4" s="1"/>
  <c r="M1154" i="4" a="1"/>
  <c r="M1154" i="4" s="1"/>
  <c r="N1154" i="4" s="1"/>
  <c r="M1145" i="4" a="1"/>
  <c r="M1145" i="4" s="1"/>
  <c r="N1145" i="4" s="1"/>
  <c r="M1146" i="4" a="1"/>
  <c r="M1146" i="4" s="1"/>
  <c r="N1146" i="4" s="1"/>
  <c r="M1185" i="4" a="1"/>
  <c r="M1185" i="4" s="1"/>
  <c r="N1185" i="4" s="1"/>
  <c r="M1186" i="4" a="1"/>
  <c r="M1186" i="4" s="1"/>
  <c r="N1186" i="4" s="1"/>
  <c r="M1209" i="4" a="1"/>
  <c r="M1209" i="4" s="1"/>
  <c r="N1209" i="4" s="1"/>
  <c r="M1210" i="4" a="1"/>
  <c r="M1210" i="4" s="1"/>
  <c r="N1210" i="4" s="1"/>
  <c r="M1213" i="4" a="1"/>
  <c r="M1213" i="4" s="1"/>
  <c r="N1213" i="4" s="1"/>
  <c r="M1214" i="4" a="1"/>
  <c r="M1214" i="4" s="1"/>
  <c r="N1214" i="4" s="1"/>
  <c r="M1169" i="4" a="1"/>
  <c r="M1169" i="4" s="1"/>
  <c r="N1169" i="4" s="1"/>
  <c r="M1170" i="4" a="1"/>
  <c r="M1170" i="4" s="1"/>
  <c r="N1170" i="4" s="1"/>
  <c r="M1221" i="4" a="1"/>
  <c r="M1221" i="4" s="1"/>
  <c r="N1221" i="4" s="1"/>
  <c r="M1222" i="4" a="1"/>
  <c r="M1222" i="4" s="1"/>
  <c r="N1222" i="4" s="1"/>
  <c r="M1229" i="4" a="1"/>
  <c r="M1229" i="4" s="1"/>
  <c r="N1229" i="4" s="1"/>
  <c r="M1230" i="4" a="1"/>
  <c r="M1230" i="4" s="1"/>
  <c r="N1230" i="4" s="1"/>
  <c r="M1129" i="4" a="1"/>
  <c r="M1129" i="4" s="1"/>
  <c r="N1129" i="4" s="1"/>
  <c r="M1130" i="4" a="1"/>
  <c r="M1130" i="4" s="1"/>
  <c r="N1130" i="4" s="1"/>
  <c r="M1133" i="4" a="1"/>
  <c r="M1133" i="4" s="1"/>
  <c r="N1133" i="4" s="1"/>
  <c r="M1134" i="4" a="1"/>
  <c r="M1134" i="4" s="1"/>
  <c r="N1134" i="4" s="1"/>
  <c r="M1141" i="4" a="1"/>
  <c r="M1141" i="4" s="1"/>
  <c r="N1141" i="4" s="1"/>
  <c r="M1142" i="4" a="1"/>
  <c r="M1142" i="4" s="1"/>
  <c r="N1142" i="4" s="1"/>
  <c r="M1137" i="4" a="1"/>
  <c r="M1137" i="4" s="1"/>
  <c r="N1137" i="4" s="1"/>
  <c r="M1138" i="4" a="1"/>
  <c r="M1138" i="4" s="1"/>
  <c r="N1138" i="4" s="1"/>
  <c r="M1149" i="4" a="1"/>
  <c r="M1149" i="4" s="1"/>
  <c r="N1149" i="4" s="1"/>
  <c r="M1150" i="4" a="1"/>
  <c r="M1150" i="4" s="1"/>
  <c r="N1150" i="4" s="1"/>
  <c r="M1157" i="4" a="1"/>
  <c r="M1157" i="4" s="1"/>
  <c r="N1157" i="4" s="1"/>
  <c r="M1158" i="4" a="1"/>
  <c r="M1158" i="4" s="1"/>
  <c r="N1158" i="4" s="1"/>
  <c r="M1161" i="4" a="1"/>
  <c r="M1161" i="4" s="1"/>
  <c r="N1161" i="4" s="1"/>
  <c r="M1162" i="4" a="1"/>
  <c r="M1162" i="4" s="1"/>
  <c r="N1162" i="4" s="1"/>
  <c r="M1165" i="4" a="1"/>
  <c r="M1165" i="4" s="1"/>
  <c r="N1165" i="4" s="1"/>
  <c r="M1166" i="4" a="1"/>
  <c r="M1166" i="4" s="1"/>
  <c r="N1166" i="4" s="1"/>
  <c r="M1177" i="4" a="1"/>
  <c r="M1177" i="4" s="1"/>
  <c r="N1177" i="4" s="1"/>
  <c r="M1178" i="4" a="1"/>
  <c r="M1178" i="4" s="1"/>
  <c r="N1178" i="4" s="1"/>
  <c r="M1173" i="4" a="1"/>
  <c r="M1173" i="4" s="1"/>
  <c r="N1173" i="4" s="1"/>
  <c r="M1174" i="4" a="1"/>
  <c r="M1174" i="4" s="1"/>
  <c r="N1174" i="4" s="1"/>
  <c r="M1181" i="4" a="1"/>
  <c r="M1181" i="4" s="1"/>
  <c r="N1181" i="4" s="1"/>
  <c r="M1182" i="4" a="1"/>
  <c r="M1182" i="4" s="1"/>
  <c r="N1182" i="4" s="1"/>
  <c r="M1197" i="4" a="1"/>
  <c r="M1197" i="4" s="1"/>
  <c r="N1197" i="4" s="1"/>
  <c r="M1198" i="4" a="1"/>
  <c r="M1198" i="4" s="1"/>
  <c r="N1198" i="4" s="1"/>
  <c r="M1189" i="4" a="1"/>
  <c r="M1189" i="4" s="1"/>
  <c r="N1189" i="4" s="1"/>
  <c r="M1190" i="4" a="1"/>
  <c r="M1190" i="4" s="1"/>
  <c r="N1190" i="4" s="1"/>
  <c r="M1193" i="4" a="1"/>
  <c r="M1193" i="4" s="1"/>
  <c r="N1193" i="4" s="1"/>
  <c r="M1194" i="4" a="1"/>
  <c r="M1194" i="4" s="1"/>
  <c r="N1194" i="4" s="1"/>
  <c r="M1201" i="4" a="1"/>
  <c r="M1201" i="4" s="1"/>
  <c r="N1201" i="4" s="1"/>
  <c r="M1202" i="4" a="1"/>
  <c r="M1202" i="4" s="1"/>
  <c r="N1202" i="4" s="1"/>
  <c r="M1205" i="4" a="1"/>
  <c r="M1205" i="4" s="1"/>
  <c r="N1205" i="4" s="1"/>
  <c r="M1206" i="4" a="1"/>
  <c r="M1206" i="4" s="1"/>
  <c r="N1206" i="4" s="1"/>
  <c r="M1217" i="4" a="1"/>
  <c r="M1217" i="4" s="1"/>
  <c r="N1217" i="4" s="1"/>
  <c r="M1218" i="4" a="1"/>
  <c r="M1218" i="4" s="1"/>
  <c r="N1218" i="4" s="1"/>
  <c r="M1225" i="4" a="1"/>
  <c r="M1225" i="4" s="1"/>
  <c r="N1225" i="4" s="1"/>
  <c r="M1226" i="4" a="1"/>
  <c r="M1226" i="4" s="1"/>
  <c r="N1226" i="4" s="1"/>
  <c r="M1233" i="4" a="1"/>
  <c r="M1233" i="4" s="1"/>
  <c r="N1233" i="4" s="1"/>
  <c r="M1234" i="4" a="1"/>
  <c r="M1234" i="4" s="1"/>
  <c r="N1234" i="4" s="1"/>
  <c r="M1238" i="4" a="1"/>
  <c r="M1238" i="4" s="1"/>
  <c r="M1081" i="4" a="1"/>
  <c r="M1081" i="4" s="1"/>
  <c r="N1081" i="4" s="1"/>
  <c r="M1082" i="4" a="1"/>
  <c r="M1082" i="4" s="1"/>
  <c r="N1082" i="4" s="1"/>
  <c r="M1049" i="4" a="1"/>
  <c r="M1049" i="4" s="1"/>
  <c r="M1050" i="4" a="1"/>
  <c r="M1050" i="4" s="1"/>
  <c r="M1121" i="4" a="1"/>
  <c r="M1121" i="4" s="1"/>
  <c r="N1121" i="4" s="1"/>
  <c r="M1122" i="4" a="1"/>
  <c r="M1122" i="4" s="1"/>
  <c r="N1122" i="4" s="1"/>
  <c r="M1105" i="4" a="1"/>
  <c r="M1105" i="4" s="1"/>
  <c r="M1106" i="4" a="1"/>
  <c r="M1106" i="4" s="1"/>
  <c r="M1057" i="4" a="1"/>
  <c r="M1057" i="4" s="1"/>
  <c r="N1057" i="4" s="1"/>
  <c r="M1058" i="4" a="1"/>
  <c r="M1058" i="4" s="1"/>
  <c r="N1058" i="4" s="1"/>
  <c r="M1111" i="4" a="1"/>
  <c r="M1111" i="4" s="1"/>
  <c r="N1111" i="4" s="1"/>
  <c r="N523" i="4"/>
  <c r="N535" i="4"/>
  <c r="N548" i="4"/>
  <c r="N580" i="4"/>
  <c r="N619" i="4"/>
  <c r="N603" i="4"/>
  <c r="N556" i="4"/>
  <c r="N567" i="4"/>
  <c r="N515" i="4"/>
  <c r="N507" i="4"/>
  <c r="N511" i="4"/>
  <c r="N591" i="4"/>
  <c r="N627" i="4"/>
  <c r="N604" i="4"/>
  <c r="N595" i="4"/>
  <c r="N571" i="4"/>
  <c r="N503" i="4"/>
  <c r="N519" i="4"/>
  <c r="N539" i="4"/>
  <c r="N620" i="4"/>
  <c r="N575" i="4"/>
  <c r="N531" i="4"/>
  <c r="N587" i="4"/>
  <c r="N616" i="4"/>
  <c r="N564" i="4"/>
  <c r="N544" i="4"/>
  <c r="N600" i="4"/>
  <c r="N528" i="4"/>
  <c r="N549" i="4"/>
  <c r="N557" i="4"/>
  <c r="N581" i="4"/>
  <c r="N612" i="4"/>
  <c r="N524" i="4"/>
  <c r="N536" i="4"/>
  <c r="N550" i="4"/>
  <c r="N582" i="4"/>
  <c r="N621" i="4"/>
  <c r="N605" i="4"/>
  <c r="N558" i="4"/>
  <c r="N568" i="4"/>
  <c r="N516" i="4"/>
  <c r="N508" i="4"/>
  <c r="N512" i="4"/>
  <c r="N592" i="4"/>
  <c r="N628" i="4"/>
  <c r="N606" i="4"/>
  <c r="N596" i="4"/>
  <c r="N572" i="4"/>
  <c r="N504" i="4"/>
  <c r="N520" i="4"/>
  <c r="N540" i="4"/>
  <c r="N622" i="4"/>
  <c r="N576" i="4"/>
  <c r="N532" i="4"/>
  <c r="N588" i="4"/>
  <c r="N617" i="4"/>
  <c r="N565" i="4"/>
  <c r="N545" i="4"/>
  <c r="N601" i="4"/>
  <c r="N529" i="4"/>
  <c r="N551" i="4"/>
  <c r="N559" i="4"/>
  <c r="N583" i="4"/>
  <c r="N613" i="4"/>
  <c r="N525" i="4"/>
  <c r="N537" i="4"/>
  <c r="N552" i="4"/>
  <c r="N584" i="4"/>
  <c r="N623" i="4"/>
  <c r="N607" i="4"/>
  <c r="N560" i="4"/>
  <c r="N569" i="4"/>
  <c r="N517" i="4"/>
  <c r="N509" i="4"/>
  <c r="N513" i="4"/>
  <c r="N593" i="4"/>
  <c r="N629" i="4"/>
  <c r="N608" i="4"/>
  <c r="N597" i="4"/>
  <c r="N573" i="4"/>
  <c r="N505" i="4"/>
  <c r="N521" i="4"/>
  <c r="N541" i="4"/>
  <c r="N624" i="4"/>
  <c r="N577" i="4"/>
  <c r="N533" i="4"/>
  <c r="N589" i="4"/>
  <c r="N618" i="4"/>
  <c r="N566" i="4"/>
  <c r="N546" i="4"/>
  <c r="N602" i="4"/>
  <c r="N530" i="4"/>
  <c r="N553" i="4"/>
  <c r="N561" i="4"/>
  <c r="N585" i="4"/>
  <c r="N614" i="4"/>
  <c r="N526" i="4"/>
  <c r="N538" i="4"/>
  <c r="N554" i="4"/>
  <c r="N586" i="4"/>
  <c r="N625" i="4"/>
  <c r="N609" i="4"/>
  <c r="N562" i="4"/>
  <c r="N570" i="4"/>
  <c r="N518" i="4"/>
  <c r="N510" i="4"/>
  <c r="N514" i="4"/>
  <c r="N594" i="4"/>
  <c r="N630" i="4"/>
  <c r="N610" i="4"/>
  <c r="N598" i="4"/>
  <c r="N574" i="4"/>
  <c r="N506" i="4"/>
  <c r="N522" i="4"/>
  <c r="N542" i="4"/>
  <c r="N626" i="4"/>
  <c r="N578" i="4"/>
  <c r="N534" i="4"/>
  <c r="N590" i="4"/>
  <c r="N543" i="4"/>
  <c r="N599" i="4"/>
  <c r="N527" i="4"/>
  <c r="N547" i="4"/>
  <c r="N555" i="4"/>
  <c r="N579" i="4"/>
  <c r="N611" i="4"/>
  <c r="N1292" i="4"/>
  <c r="N1323" i="4"/>
  <c r="N1363" i="4"/>
  <c r="N1347" i="4"/>
  <c r="N1300" i="4"/>
  <c r="N1324" i="4"/>
  <c r="N1355" i="4"/>
  <c r="N1267" i="4"/>
  <c r="N1279" i="4"/>
  <c r="N1311" i="4"/>
  <c r="N1259" i="4"/>
  <c r="N1251" i="4"/>
  <c r="N1255" i="4"/>
  <c r="N1335" i="4"/>
  <c r="N1371" i="4"/>
  <c r="N1348" i="4"/>
  <c r="N1339" i="4"/>
  <c r="N1315" i="4"/>
  <c r="N1247" i="4"/>
  <c r="N1263" i="4"/>
  <c r="N1283" i="4"/>
  <c r="N1364" i="4"/>
  <c r="N1319" i="4"/>
  <c r="N1275" i="4"/>
  <c r="N1331" i="4"/>
  <c r="N1360" i="4"/>
  <c r="N1308" i="4"/>
  <c r="N1288" i="4"/>
  <c r="N1344" i="4"/>
  <c r="N1272" i="4"/>
  <c r="N1293" i="4"/>
  <c r="N1301" i="4"/>
  <c r="N1325" i="4"/>
  <c r="N1356" i="4"/>
  <c r="N1268" i="4"/>
  <c r="N1294" i="4"/>
  <c r="N1326" i="4"/>
  <c r="N1365" i="4"/>
  <c r="N1349" i="4"/>
  <c r="N1302" i="4"/>
  <c r="N1280" i="4"/>
  <c r="N1312" i="4"/>
  <c r="N1260" i="4"/>
  <c r="N1252" i="4"/>
  <c r="N1256" i="4"/>
  <c r="N1336" i="4"/>
  <c r="N1372" i="4"/>
  <c r="N1350" i="4"/>
  <c r="N1340" i="4"/>
  <c r="N1316" i="4"/>
  <c r="N1248" i="4"/>
  <c r="N1264" i="4"/>
  <c r="N1284" i="4"/>
  <c r="N1366" i="4"/>
  <c r="N1320" i="4"/>
  <c r="N1276" i="4"/>
  <c r="N1332" i="4"/>
  <c r="N1361" i="4"/>
  <c r="N1309" i="4"/>
  <c r="N1289" i="4"/>
  <c r="N1345" i="4"/>
  <c r="N1273" i="4"/>
  <c r="N1295" i="4"/>
  <c r="N1303" i="4"/>
  <c r="N1327" i="4"/>
  <c r="N1357" i="4"/>
  <c r="N1269" i="4"/>
  <c r="N1281" i="4"/>
  <c r="N1296" i="4"/>
  <c r="N1328" i="4"/>
  <c r="N1367" i="4"/>
  <c r="N1351" i="4"/>
  <c r="N1304" i="4"/>
  <c r="N1313" i="4"/>
  <c r="N1261" i="4"/>
  <c r="N1253" i="4"/>
  <c r="N1257" i="4"/>
  <c r="N1337" i="4"/>
  <c r="N1373" i="4"/>
  <c r="N1352" i="4"/>
  <c r="N1341" i="4"/>
  <c r="N1317" i="4"/>
  <c r="N1249" i="4"/>
  <c r="N1265" i="4"/>
  <c r="N1285" i="4"/>
  <c r="N1368" i="4"/>
  <c r="N1321" i="4"/>
  <c r="N1277" i="4"/>
  <c r="N1333" i="4"/>
  <c r="N1362" i="4"/>
  <c r="N1310" i="4"/>
  <c r="N1290" i="4"/>
  <c r="N1346" i="4"/>
  <c r="N1274" i="4"/>
  <c r="N1297" i="4"/>
  <c r="N1305" i="4"/>
  <c r="N1329" i="4"/>
  <c r="N1358" i="4"/>
  <c r="N1270" i="4"/>
  <c r="N1282" i="4"/>
  <c r="N1314" i="4"/>
  <c r="N1298" i="4"/>
  <c r="N1330" i="4"/>
  <c r="N1369" i="4"/>
  <c r="N1353" i="4"/>
  <c r="N1306" i="4"/>
  <c r="N1262" i="4"/>
  <c r="N1254" i="4"/>
  <c r="N1258" i="4"/>
  <c r="N1338" i="4"/>
  <c r="N1374" i="4"/>
  <c r="N1354" i="4"/>
  <c r="N1342" i="4"/>
  <c r="N1318" i="4"/>
  <c r="N1250" i="4"/>
  <c r="N1266" i="4"/>
  <c r="N1286" i="4"/>
  <c r="N1370" i="4"/>
  <c r="N1322" i="4"/>
  <c r="N1278" i="4"/>
  <c r="N1334" i="4"/>
  <c r="N1307" i="4"/>
  <c r="N1287" i="4"/>
  <c r="N1343" i="4"/>
  <c r="N1271" i="4"/>
  <c r="N1291" i="4"/>
  <c r="N1299" i="4"/>
  <c r="N1359" i="4"/>
  <c r="M1607" i="4" a="1"/>
  <c r="M1607" i="4" s="1"/>
  <c r="N1607" i="4" s="1"/>
  <c r="M1555" i="4" a="1"/>
  <c r="M1555" i="4" s="1"/>
  <c r="N1555" i="4" s="1"/>
  <c r="M1535" i="4" a="1"/>
  <c r="M1535" i="4" s="1"/>
  <c r="N1535" i="4" s="1"/>
  <c r="M1591" i="4" a="1"/>
  <c r="M1591" i="4" s="1"/>
  <c r="N1591" i="4" s="1"/>
  <c r="M1519" i="4" a="1"/>
  <c r="M1519" i="4" s="1"/>
  <c r="N1519" i="4" s="1"/>
  <c r="N2226" i="4"/>
  <c r="N2218" i="4"/>
  <c r="N2210" i="4"/>
  <c r="N2198" i="4"/>
  <c r="N2194" i="4"/>
  <c r="N2186" i="4"/>
  <c r="N2182" i="4"/>
  <c r="N2190" i="4"/>
  <c r="N2174" i="4"/>
  <c r="N2166" i="4"/>
  <c r="N2170" i="4"/>
  <c r="N2158" i="4"/>
  <c r="N2154" i="4"/>
  <c r="N2150" i="4"/>
  <c r="N2142" i="4"/>
  <c r="N2130" i="4"/>
  <c r="N2134" i="4"/>
  <c r="N2126" i="4"/>
  <c r="N2122" i="4"/>
  <c r="N2222" i="4"/>
  <c r="N2214" i="4"/>
  <c r="N2162" i="4"/>
  <c r="N2206" i="4"/>
  <c r="N2202" i="4"/>
  <c r="N2178" i="4"/>
  <c r="N2138" i="4"/>
  <c r="N2146" i="4"/>
  <c r="N2078" i="4"/>
  <c r="N2022" i="4"/>
  <c r="N2066" i="4"/>
  <c r="N2114" i="4"/>
  <c r="N2030" i="4"/>
  <c r="N2010" i="4"/>
  <c r="N1994" i="4"/>
  <c r="N2062" i="4"/>
  <c r="N2086" i="4"/>
  <c r="N2098" i="4"/>
  <c r="N2118" i="4"/>
  <c r="N2082" i="4"/>
  <c r="N2002" i="4"/>
  <c r="N1998" i="4"/>
  <c r="N2006" i="4"/>
  <c r="N2058" i="4"/>
  <c r="N2050" i="4"/>
  <c r="N2097" i="4"/>
  <c r="N2113" i="4"/>
  <c r="N2074" i="4"/>
  <c r="N2042" i="4"/>
  <c r="N2026" i="4"/>
  <c r="N2014" i="4"/>
  <c r="N2102" i="4"/>
  <c r="N2073" i="4"/>
  <c r="N2049" i="4"/>
  <c r="N2041" i="4"/>
  <c r="N2018" i="4"/>
  <c r="N2090" i="4"/>
  <c r="N2034" i="4"/>
  <c r="N2054" i="4"/>
  <c r="N2106" i="4"/>
  <c r="N2225" i="4"/>
  <c r="N2217" i="4"/>
  <c r="N2209" i="4"/>
  <c r="N2197" i="4"/>
  <c r="N2193" i="4"/>
  <c r="N2185" i="4"/>
  <c r="N2181" i="4"/>
  <c r="N2189" i="4"/>
  <c r="N2173" i="4"/>
  <c r="N2165" i="4"/>
  <c r="N2169" i="4"/>
  <c r="N2157" i="4"/>
  <c r="N2153" i="4"/>
  <c r="N2149" i="4"/>
  <c r="N2141" i="4"/>
  <c r="N2129" i="4"/>
  <c r="N2133" i="4"/>
  <c r="N2125" i="4"/>
  <c r="N2121" i="4"/>
  <c r="N2221" i="4"/>
  <c r="N2213" i="4"/>
  <c r="N2161" i="4"/>
  <c r="N2205" i="4"/>
  <c r="N2201" i="4"/>
  <c r="N2177" i="4"/>
  <c r="N2137" i="4"/>
  <c r="N2145" i="4"/>
  <c r="N2077" i="4"/>
  <c r="N2021" i="4"/>
  <c r="N2065" i="4"/>
  <c r="N2112" i="4"/>
  <c r="N2029" i="4"/>
  <c r="N2009" i="4"/>
  <c r="N1993" i="4"/>
  <c r="N2061" i="4"/>
  <c r="N2085" i="4"/>
  <c r="N2096" i="4"/>
  <c r="N2117" i="4"/>
  <c r="N2081" i="4"/>
  <c r="N2001" i="4"/>
  <c r="N1997" i="4"/>
  <c r="N2005" i="4"/>
  <c r="N2057" i="4"/>
  <c r="N2048" i="4"/>
  <c r="N2095" i="4"/>
  <c r="N2111" i="4"/>
  <c r="N2072" i="4"/>
  <c r="N2040" i="4"/>
  <c r="N2025" i="4"/>
  <c r="N2013" i="4"/>
  <c r="N2101" i="4"/>
  <c r="N2071" i="4"/>
  <c r="N2047" i="4"/>
  <c r="N2039" i="4"/>
  <c r="N2017" i="4"/>
  <c r="N2089" i="4"/>
  <c r="N2033" i="4"/>
  <c r="N2053" i="4"/>
  <c r="N2105" i="4"/>
  <c r="N2224" i="4"/>
  <c r="N2216" i="4"/>
  <c r="N2208" i="4"/>
  <c r="N2196" i="4"/>
  <c r="N2192" i="4"/>
  <c r="N2184" i="4"/>
  <c r="N2180" i="4"/>
  <c r="N2188" i="4"/>
  <c r="N2172" i="4"/>
  <c r="N2164" i="4"/>
  <c r="N2168" i="4"/>
  <c r="N2156" i="4"/>
  <c r="N2152" i="4"/>
  <c r="N2148" i="4"/>
  <c r="N2140" i="4"/>
  <c r="N2128" i="4"/>
  <c r="N2132" i="4"/>
  <c r="N2124" i="4"/>
  <c r="N2120" i="4"/>
  <c r="N2220" i="4"/>
  <c r="N2212" i="4"/>
  <c r="N2160" i="4"/>
  <c r="N2204" i="4"/>
  <c r="N2200" i="4"/>
  <c r="N2176" i="4"/>
  <c r="N2136" i="4"/>
  <c r="N2144" i="4"/>
  <c r="N2076" i="4"/>
  <c r="N2020" i="4"/>
  <c r="N2064" i="4"/>
  <c r="N2110" i="4"/>
  <c r="N2028" i="4"/>
  <c r="N2008" i="4"/>
  <c r="N1992" i="4"/>
  <c r="N2060" i="4"/>
  <c r="N2084" i="4"/>
  <c r="N2094" i="4"/>
  <c r="N2116" i="4"/>
  <c r="N2080" i="4"/>
  <c r="N2000" i="4"/>
  <c r="N1996" i="4"/>
  <c r="N2004" i="4"/>
  <c r="N2056" i="4"/>
  <c r="N2046" i="4"/>
  <c r="N2093" i="4"/>
  <c r="N2109" i="4"/>
  <c r="N2070" i="4"/>
  <c r="N2038" i="4"/>
  <c r="N2024" i="4"/>
  <c r="N2012" i="4"/>
  <c r="N2100" i="4"/>
  <c r="N2069" i="4"/>
  <c r="N2045" i="4"/>
  <c r="N2037" i="4"/>
  <c r="N2016" i="4"/>
  <c r="N2088" i="4"/>
  <c r="N2032" i="4"/>
  <c r="N2052" i="4"/>
  <c r="N2104" i="4"/>
  <c r="N2223" i="4"/>
  <c r="N2215" i="4"/>
  <c r="N2207" i="4"/>
  <c r="N2195" i="4"/>
  <c r="N2191" i="4"/>
  <c r="N2183" i="4"/>
  <c r="N2179" i="4"/>
  <c r="N2187" i="4"/>
  <c r="N2171" i="4"/>
  <c r="N2163" i="4"/>
  <c r="N2167" i="4"/>
  <c r="N2155" i="4"/>
  <c r="N2151" i="4"/>
  <c r="N2147" i="4"/>
  <c r="N2139" i="4"/>
  <c r="N2127" i="4"/>
  <c r="N2131" i="4"/>
  <c r="N2123" i="4"/>
  <c r="N2119" i="4"/>
  <c r="N2219" i="4"/>
  <c r="N2211" i="4"/>
  <c r="N2159" i="4"/>
  <c r="N2203" i="4"/>
  <c r="N2199" i="4"/>
  <c r="N2175" i="4"/>
  <c r="N2135" i="4"/>
  <c r="N2143" i="4"/>
  <c r="N2075" i="4"/>
  <c r="N2019" i="4"/>
  <c r="N2063" i="4"/>
  <c r="N2108" i="4"/>
  <c r="N2027" i="4"/>
  <c r="N2007" i="4"/>
  <c r="N1991" i="4"/>
  <c r="N2059" i="4"/>
  <c r="N2083" i="4"/>
  <c r="N2092" i="4"/>
  <c r="N2115" i="4"/>
  <c r="N2079" i="4"/>
  <c r="N1999" i="4"/>
  <c r="N1995" i="4"/>
  <c r="N2003" i="4"/>
  <c r="N2055" i="4"/>
  <c r="N2044" i="4"/>
  <c r="N2091" i="4"/>
  <c r="N2107" i="4"/>
  <c r="N2068" i="4"/>
  <c r="N2036" i="4"/>
  <c r="N2023" i="4"/>
  <c r="N2011" i="4"/>
  <c r="N2099" i="4"/>
  <c r="N2067" i="4"/>
  <c r="N2043" i="4"/>
  <c r="N2035" i="4"/>
  <c r="N2015" i="4"/>
  <c r="N2087" i="4"/>
  <c r="N2031" i="4"/>
  <c r="N2051" i="4"/>
  <c r="N2103" i="4"/>
  <c r="M1830" i="4" a="1"/>
  <c r="M1830" i="4" s="1"/>
  <c r="N1830" i="4" s="1"/>
  <c r="M1774" i="4" a="1"/>
  <c r="M1774" i="4" s="1"/>
  <c r="N1774" i="4" s="1"/>
  <c r="M1818" i="4" a="1"/>
  <c r="M1818" i="4" s="1"/>
  <c r="N1818" i="4" s="1"/>
  <c r="M1866" i="4" a="1"/>
  <c r="M1866" i="4" s="1"/>
  <c r="N1866" i="4" s="1"/>
  <c r="M1782" i="4" a="1"/>
  <c r="M1782" i="4" s="1"/>
  <c r="N1782" i="4" s="1"/>
  <c r="M1762" i="4" a="1"/>
  <c r="M1762" i="4" s="1"/>
  <c r="N1762" i="4" s="1"/>
  <c r="M1746" i="4" a="1"/>
  <c r="M1746" i="4" s="1"/>
  <c r="N1746" i="4" s="1"/>
  <c r="M1814" i="4" a="1"/>
  <c r="M1814" i="4" s="1"/>
  <c r="N1814" i="4" s="1"/>
  <c r="M1838" i="4" a="1"/>
  <c r="M1838" i="4" s="1"/>
  <c r="N1838" i="4" s="1"/>
  <c r="M1850" i="4" a="1"/>
  <c r="M1850" i="4" s="1"/>
  <c r="N1850" i="4" s="1"/>
  <c r="M1870" i="4" a="1"/>
  <c r="M1870" i="4" s="1"/>
  <c r="N1870" i="4" s="1"/>
  <c r="M1834" i="4" a="1"/>
  <c r="M1834" i="4" s="1"/>
  <c r="N1834" i="4" s="1"/>
  <c r="M1754" i="4" a="1"/>
  <c r="M1754" i="4" s="1"/>
  <c r="N1754" i="4" s="1"/>
  <c r="M1750" i="4" a="1"/>
  <c r="M1750" i="4" s="1"/>
  <c r="N1750" i="4" s="1"/>
  <c r="M1758" i="4" a="1"/>
  <c r="M1758" i="4" s="1"/>
  <c r="N1758" i="4" s="1"/>
  <c r="M1810" i="4" a="1"/>
  <c r="M1810" i="4" s="1"/>
  <c r="N1810" i="4" s="1"/>
  <c r="M1802" i="4" a="1"/>
  <c r="M1802" i="4" s="1"/>
  <c r="N1802" i="4" s="1"/>
  <c r="M1849" i="4" a="1"/>
  <c r="M1849" i="4" s="1"/>
  <c r="N1849" i="4" s="1"/>
  <c r="M1865" i="4" a="1"/>
  <c r="M1865" i="4" s="1"/>
  <c r="N1865" i="4" s="1"/>
  <c r="M1826" i="4" a="1"/>
  <c r="M1826" i="4" s="1"/>
  <c r="N1826" i="4" s="1"/>
  <c r="M1794" i="4" a="1"/>
  <c r="M1794" i="4" s="1"/>
  <c r="N1794" i="4" s="1"/>
  <c r="M1778" i="4" a="1"/>
  <c r="M1778" i="4" s="1"/>
  <c r="N1778" i="4" s="1"/>
  <c r="M1766" i="4" a="1"/>
  <c r="M1766" i="4" s="1"/>
  <c r="N1766" i="4" s="1"/>
  <c r="M1854" i="4" a="1"/>
  <c r="M1854" i="4" s="1"/>
  <c r="N1854" i="4" s="1"/>
  <c r="M1825" i="4" a="1"/>
  <c r="M1825" i="4" s="1"/>
  <c r="N1825" i="4" s="1"/>
  <c r="M1801" i="4" a="1"/>
  <c r="M1801" i="4" s="1"/>
  <c r="N1801" i="4" s="1"/>
  <c r="M1793" i="4" a="1"/>
  <c r="M1793" i="4" s="1"/>
  <c r="N1793" i="4" s="1"/>
  <c r="M1770" i="4" a="1"/>
  <c r="M1770" i="4" s="1"/>
  <c r="N1770" i="4" s="1"/>
  <c r="M1842" i="4" a="1"/>
  <c r="M1842" i="4" s="1"/>
  <c r="N1842" i="4" s="1"/>
  <c r="M1786" i="4" a="1"/>
  <c r="M1786" i="4" s="1"/>
  <c r="N1786" i="4" s="1"/>
  <c r="M1806" i="4" a="1"/>
  <c r="M1806" i="4" s="1"/>
  <c r="N1806" i="4" s="1"/>
  <c r="M1858" i="4" a="1"/>
  <c r="M1858" i="4" s="1"/>
  <c r="N1858" i="4" s="1"/>
  <c r="M1829" i="4" a="1"/>
  <c r="M1829" i="4" s="1"/>
  <c r="N1829" i="4" s="1"/>
  <c r="M1773" i="4" a="1"/>
  <c r="M1773" i="4" s="1"/>
  <c r="N1773" i="4" s="1"/>
  <c r="M1817" i="4" a="1"/>
  <c r="M1817" i="4" s="1"/>
  <c r="N1817" i="4" s="1"/>
  <c r="M1864" i="4" a="1"/>
  <c r="M1864" i="4" s="1"/>
  <c r="N1864" i="4" s="1"/>
  <c r="M1781" i="4" a="1"/>
  <c r="M1781" i="4" s="1"/>
  <c r="N1781" i="4" s="1"/>
  <c r="M1761" i="4" a="1"/>
  <c r="M1761" i="4" s="1"/>
  <c r="N1761" i="4" s="1"/>
  <c r="M1745" i="4" a="1"/>
  <c r="M1745" i="4" s="1"/>
  <c r="N1745" i="4" s="1"/>
  <c r="M1813" i="4" a="1"/>
  <c r="M1813" i="4" s="1"/>
  <c r="N1813" i="4" s="1"/>
  <c r="M1837" i="4" a="1"/>
  <c r="M1837" i="4" s="1"/>
  <c r="N1837" i="4" s="1"/>
  <c r="M1848" i="4" a="1"/>
  <c r="M1848" i="4" s="1"/>
  <c r="N1848" i="4" s="1"/>
  <c r="M1869" i="4" a="1"/>
  <c r="M1869" i="4" s="1"/>
  <c r="N1869" i="4" s="1"/>
  <c r="M1833" i="4" a="1"/>
  <c r="M1833" i="4" s="1"/>
  <c r="N1833" i="4" s="1"/>
  <c r="M1753" i="4" a="1"/>
  <c r="M1753" i="4" s="1"/>
  <c r="N1753" i="4" s="1"/>
  <c r="M1749" i="4" a="1"/>
  <c r="M1749" i="4" s="1"/>
  <c r="N1749" i="4" s="1"/>
  <c r="M1757" i="4" a="1"/>
  <c r="M1757" i="4" s="1"/>
  <c r="N1757" i="4" s="1"/>
  <c r="M1809" i="4" a="1"/>
  <c r="M1809" i="4" s="1"/>
  <c r="N1809" i="4" s="1"/>
  <c r="M1800" i="4" a="1"/>
  <c r="M1800" i="4" s="1"/>
  <c r="N1800" i="4" s="1"/>
  <c r="M1847" i="4" a="1"/>
  <c r="M1847" i="4" s="1"/>
  <c r="N1847" i="4" s="1"/>
  <c r="M1863" i="4" a="1"/>
  <c r="M1863" i="4" s="1"/>
  <c r="N1863" i="4" s="1"/>
  <c r="M1824" i="4" a="1"/>
  <c r="M1824" i="4" s="1"/>
  <c r="N1824" i="4" s="1"/>
  <c r="M1792" i="4" a="1"/>
  <c r="M1792" i="4" s="1"/>
  <c r="N1792" i="4" s="1"/>
  <c r="M1777" i="4" a="1"/>
  <c r="M1777" i="4" s="1"/>
  <c r="N1777" i="4" s="1"/>
  <c r="M1765" i="4" a="1"/>
  <c r="M1765" i="4" s="1"/>
  <c r="N1765" i="4" s="1"/>
  <c r="M1853" i="4" a="1"/>
  <c r="M1853" i="4" s="1"/>
  <c r="N1853" i="4" s="1"/>
  <c r="M1823" i="4" a="1"/>
  <c r="M1823" i="4" s="1"/>
  <c r="N1823" i="4" s="1"/>
  <c r="M1799" i="4" a="1"/>
  <c r="M1799" i="4" s="1"/>
  <c r="N1799" i="4" s="1"/>
  <c r="M1791" i="4" a="1"/>
  <c r="M1791" i="4" s="1"/>
  <c r="N1791" i="4" s="1"/>
  <c r="M1769" i="4" a="1"/>
  <c r="M1769" i="4" s="1"/>
  <c r="N1769" i="4" s="1"/>
  <c r="M1841" i="4" a="1"/>
  <c r="M1841" i="4" s="1"/>
  <c r="N1841" i="4" s="1"/>
  <c r="M1785" i="4" a="1"/>
  <c r="M1785" i="4" s="1"/>
  <c r="N1785" i="4" s="1"/>
  <c r="M1805" i="4" a="1"/>
  <c r="M1805" i="4" s="1"/>
  <c r="N1805" i="4" s="1"/>
  <c r="M1857" i="4" a="1"/>
  <c r="M1857" i="4" s="1"/>
  <c r="N1857" i="4" s="1"/>
  <c r="M1828" i="4" a="1"/>
  <c r="M1828" i="4" s="1"/>
  <c r="N1828" i="4" s="1"/>
  <c r="M1772" i="4" a="1"/>
  <c r="M1772" i="4" s="1"/>
  <c r="N1772" i="4" s="1"/>
  <c r="M1816" i="4" a="1"/>
  <c r="M1816" i="4" s="1"/>
  <c r="N1816" i="4" s="1"/>
  <c r="M1862" i="4" a="1"/>
  <c r="M1862" i="4" s="1"/>
  <c r="N1862" i="4" s="1"/>
  <c r="M1780" i="4" a="1"/>
  <c r="M1780" i="4" s="1"/>
  <c r="N1780" i="4" s="1"/>
  <c r="M1760" i="4" a="1"/>
  <c r="M1760" i="4" s="1"/>
  <c r="N1760" i="4" s="1"/>
  <c r="M1744" i="4" a="1"/>
  <c r="M1744" i="4" s="1"/>
  <c r="N1744" i="4" s="1"/>
  <c r="M1812" i="4" a="1"/>
  <c r="M1812" i="4" s="1"/>
  <c r="N1812" i="4" s="1"/>
  <c r="M1836" i="4" a="1"/>
  <c r="M1836" i="4" s="1"/>
  <c r="N1836" i="4" s="1"/>
  <c r="M1846" i="4" a="1"/>
  <c r="M1846" i="4" s="1"/>
  <c r="N1846" i="4" s="1"/>
  <c r="M1868" i="4" a="1"/>
  <c r="M1868" i="4" s="1"/>
  <c r="N1868" i="4" s="1"/>
  <c r="M1832" i="4" a="1"/>
  <c r="M1832" i="4" s="1"/>
  <c r="N1832" i="4" s="1"/>
  <c r="M1752" i="4" a="1"/>
  <c r="M1752" i="4" s="1"/>
  <c r="N1752" i="4" s="1"/>
  <c r="M1748" i="4" a="1"/>
  <c r="M1748" i="4" s="1"/>
  <c r="N1748" i="4" s="1"/>
  <c r="M1756" i="4" a="1"/>
  <c r="M1756" i="4" s="1"/>
  <c r="N1756" i="4" s="1"/>
  <c r="M1808" i="4" a="1"/>
  <c r="M1808" i="4" s="1"/>
  <c r="N1808" i="4" s="1"/>
  <c r="M1798" i="4" a="1"/>
  <c r="M1798" i="4" s="1"/>
  <c r="N1798" i="4" s="1"/>
  <c r="M1845" i="4" a="1"/>
  <c r="M1845" i="4" s="1"/>
  <c r="N1845" i="4" s="1"/>
  <c r="M1861" i="4" a="1"/>
  <c r="M1861" i="4" s="1"/>
  <c r="N1861" i="4" s="1"/>
  <c r="M1822" i="4" a="1"/>
  <c r="M1822" i="4" s="1"/>
  <c r="N1822" i="4" s="1"/>
  <c r="M1790" i="4" a="1"/>
  <c r="M1790" i="4" s="1"/>
  <c r="N1790" i="4" s="1"/>
  <c r="M1776" i="4" a="1"/>
  <c r="M1776" i="4" s="1"/>
  <c r="N1776" i="4" s="1"/>
  <c r="M1764" i="4" a="1"/>
  <c r="M1764" i="4" s="1"/>
  <c r="N1764" i="4" s="1"/>
  <c r="M1852" i="4" a="1"/>
  <c r="M1852" i="4" s="1"/>
  <c r="N1852" i="4" s="1"/>
  <c r="M1821" i="4" a="1"/>
  <c r="M1821" i="4" s="1"/>
  <c r="N1821" i="4" s="1"/>
  <c r="M1797" i="4" a="1"/>
  <c r="M1797" i="4" s="1"/>
  <c r="N1797" i="4" s="1"/>
  <c r="M1789" i="4" a="1"/>
  <c r="M1789" i="4" s="1"/>
  <c r="N1789" i="4" s="1"/>
  <c r="M1768" i="4" a="1"/>
  <c r="M1768" i="4" s="1"/>
  <c r="N1768" i="4" s="1"/>
  <c r="M1840" i="4" a="1"/>
  <c r="M1840" i="4" s="1"/>
  <c r="N1840" i="4" s="1"/>
  <c r="M1784" i="4" a="1"/>
  <c r="M1784" i="4" s="1"/>
  <c r="N1784" i="4" s="1"/>
  <c r="M1804" i="4" a="1"/>
  <c r="M1804" i="4" s="1"/>
  <c r="N1804" i="4" s="1"/>
  <c r="M1856" i="4" a="1"/>
  <c r="M1856" i="4" s="1"/>
  <c r="N1856" i="4" s="1"/>
  <c r="M1827" i="4" a="1"/>
  <c r="M1827" i="4" s="1"/>
  <c r="N1827" i="4" s="1"/>
  <c r="M1771" i="4" a="1"/>
  <c r="M1771" i="4" s="1"/>
  <c r="N1771" i="4" s="1"/>
  <c r="M1815" i="4" a="1"/>
  <c r="M1815" i="4" s="1"/>
  <c r="N1815" i="4" s="1"/>
  <c r="M1860" i="4" a="1"/>
  <c r="M1860" i="4" s="1"/>
  <c r="N1860" i="4" s="1"/>
  <c r="M1779" i="4" a="1"/>
  <c r="M1779" i="4" s="1"/>
  <c r="N1779" i="4" s="1"/>
  <c r="M1759" i="4" a="1"/>
  <c r="M1759" i="4" s="1"/>
  <c r="N1759" i="4" s="1"/>
  <c r="M1743" i="4" a="1"/>
  <c r="M1743" i="4" s="1"/>
  <c r="N1743" i="4" s="1"/>
  <c r="M1811" i="4" a="1"/>
  <c r="M1811" i="4" s="1"/>
  <c r="N1811" i="4" s="1"/>
  <c r="M1835" i="4" a="1"/>
  <c r="M1835" i="4" s="1"/>
  <c r="N1835" i="4" s="1"/>
  <c r="M1844" i="4" a="1"/>
  <c r="M1844" i="4" s="1"/>
  <c r="N1844" i="4" s="1"/>
  <c r="M1867" i="4" a="1"/>
  <c r="M1867" i="4" s="1"/>
  <c r="N1867" i="4" s="1"/>
  <c r="M1831" i="4" a="1"/>
  <c r="M1831" i="4" s="1"/>
  <c r="N1831" i="4" s="1"/>
  <c r="M1751" i="4" a="1"/>
  <c r="M1751" i="4" s="1"/>
  <c r="N1751" i="4" s="1"/>
  <c r="M1747" i="4" a="1"/>
  <c r="M1747" i="4" s="1"/>
  <c r="N1747" i="4" s="1"/>
  <c r="M1755" i="4" a="1"/>
  <c r="M1755" i="4" s="1"/>
  <c r="N1755" i="4" s="1"/>
  <c r="M1807" i="4" a="1"/>
  <c r="M1807" i="4" s="1"/>
  <c r="N1807" i="4" s="1"/>
  <c r="M1796" i="4" a="1"/>
  <c r="M1796" i="4" s="1"/>
  <c r="N1796" i="4" s="1"/>
  <c r="M1843" i="4" a="1"/>
  <c r="M1843" i="4" s="1"/>
  <c r="N1843" i="4" s="1"/>
  <c r="M1859" i="4" a="1"/>
  <c r="M1859" i="4" s="1"/>
  <c r="N1859" i="4" s="1"/>
  <c r="M1820" i="4" a="1"/>
  <c r="M1820" i="4" s="1"/>
  <c r="N1820" i="4" s="1"/>
  <c r="M1788" i="4" a="1"/>
  <c r="M1788" i="4" s="1"/>
  <c r="N1788" i="4" s="1"/>
  <c r="M1775" i="4" a="1"/>
  <c r="M1775" i="4" s="1"/>
  <c r="N1775" i="4" s="1"/>
  <c r="M1763" i="4" a="1"/>
  <c r="M1763" i="4" s="1"/>
  <c r="N1763" i="4" s="1"/>
  <c r="M1851" i="4" a="1"/>
  <c r="M1851" i="4" s="1"/>
  <c r="N1851" i="4" s="1"/>
  <c r="M1819" i="4" a="1"/>
  <c r="M1819" i="4" s="1"/>
  <c r="N1819" i="4" s="1"/>
  <c r="M1795" i="4" a="1"/>
  <c r="M1795" i="4" s="1"/>
  <c r="N1795" i="4" s="1"/>
  <c r="M1787" i="4" a="1"/>
  <c r="M1787" i="4" s="1"/>
  <c r="N1787" i="4" s="1"/>
  <c r="M1767" i="4" a="1"/>
  <c r="M1767" i="4" s="1"/>
  <c r="N1767" i="4" s="1"/>
  <c r="M1839" i="4" a="1"/>
  <c r="M1839" i="4" s="1"/>
  <c r="N1839" i="4" s="1"/>
  <c r="M1783" i="4" a="1"/>
  <c r="M1783" i="4" s="1"/>
  <c r="N1783" i="4" s="1"/>
  <c r="M1803" i="4" a="1"/>
  <c r="M1803" i="4" s="1"/>
  <c r="N1803" i="4" s="1"/>
  <c r="M1855" i="4" a="1"/>
  <c r="M1855" i="4" s="1"/>
  <c r="N1855" i="4" s="1"/>
  <c r="N2326" i="4"/>
  <c r="N2270" i="4"/>
  <c r="N2314" i="4"/>
  <c r="N2362" i="4"/>
  <c r="N2278" i="4"/>
  <c r="N2258" i="4"/>
  <c r="N2242" i="4"/>
  <c r="N2310" i="4"/>
  <c r="N2334" i="4"/>
  <c r="N2346" i="4"/>
  <c r="N2366" i="4"/>
  <c r="N2330" i="4"/>
  <c r="N2250" i="4"/>
  <c r="N2246" i="4"/>
  <c r="N2254" i="4"/>
  <c r="N2306" i="4"/>
  <c r="N2298" i="4"/>
  <c r="N2345" i="4"/>
  <c r="N2361" i="4"/>
  <c r="N2322" i="4"/>
  <c r="N2290" i="4"/>
  <c r="N2274" i="4"/>
  <c r="N2262" i="4"/>
  <c r="N2350" i="4"/>
  <c r="N2321" i="4"/>
  <c r="N2297" i="4"/>
  <c r="N2289" i="4"/>
  <c r="N2266" i="4"/>
  <c r="N2338" i="4"/>
  <c r="N2282" i="4"/>
  <c r="N2302" i="4"/>
  <c r="N2354" i="4"/>
  <c r="N2325" i="4"/>
  <c r="N2269" i="4"/>
  <c r="N2313" i="4"/>
  <c r="N2360" i="4"/>
  <c r="N2277" i="4"/>
  <c r="N2257" i="4"/>
  <c r="N2241" i="4"/>
  <c r="N2309" i="4"/>
  <c r="N2333" i="4"/>
  <c r="N2344" i="4"/>
  <c r="N2365" i="4"/>
  <c r="N2329" i="4"/>
  <c r="N2249" i="4"/>
  <c r="N2245" i="4"/>
  <c r="N2253" i="4"/>
  <c r="N2305" i="4"/>
  <c r="N2296" i="4"/>
  <c r="N2343" i="4"/>
  <c r="N2359" i="4"/>
  <c r="N2320" i="4"/>
  <c r="N2288" i="4"/>
  <c r="N2273" i="4"/>
  <c r="N2261" i="4"/>
  <c r="N2349" i="4"/>
  <c r="N2319" i="4"/>
  <c r="N2295" i="4"/>
  <c r="N2287" i="4"/>
  <c r="N2265" i="4"/>
  <c r="N2337" i="4"/>
  <c r="N2281" i="4"/>
  <c r="N2301" i="4"/>
  <c r="N2353" i="4"/>
  <c r="N2324" i="4"/>
  <c r="N2323" i="4"/>
  <c r="N2267" i="4"/>
  <c r="N2311" i="4"/>
  <c r="N2356" i="4"/>
  <c r="N2275" i="4"/>
  <c r="N2255" i="4"/>
  <c r="N2239" i="4"/>
  <c r="N2307" i="4"/>
  <c r="N2331" i="4"/>
  <c r="N2340" i="4"/>
  <c r="N2363" i="4"/>
  <c r="N2327" i="4"/>
  <c r="N2247" i="4"/>
  <c r="N2243" i="4"/>
  <c r="N2251" i="4"/>
  <c r="N2303" i="4"/>
  <c r="N2271" i="4"/>
  <c r="N2292" i="4"/>
  <c r="N2339" i="4"/>
  <c r="N2355" i="4"/>
  <c r="N2316" i="4"/>
  <c r="N2284" i="4"/>
  <c r="N2259" i="4"/>
  <c r="N2347" i="4"/>
  <c r="N2315" i="4"/>
  <c r="N2291" i="4"/>
  <c r="N2283" i="4"/>
  <c r="N2263" i="4"/>
  <c r="N2335" i="4"/>
  <c r="N2279" i="4"/>
  <c r="N2299" i="4"/>
  <c r="N2268" i="4"/>
  <c r="N2312" i="4"/>
  <c r="N2358" i="4"/>
  <c r="N2276" i="4"/>
  <c r="N2256" i="4"/>
  <c r="N2240" i="4"/>
  <c r="N2308" i="4"/>
  <c r="N2332" i="4"/>
  <c r="N2342" i="4"/>
  <c r="N2364" i="4"/>
  <c r="N2328" i="4"/>
  <c r="N2248" i="4"/>
  <c r="N2244" i="4"/>
  <c r="N2252" i="4"/>
  <c r="N2304" i="4"/>
  <c r="N2272" i="4"/>
  <c r="N2294" i="4"/>
  <c r="N2341" i="4"/>
  <c r="N2357" i="4"/>
  <c r="N2318" i="4"/>
  <c r="N2286" i="4"/>
  <c r="N2260" i="4"/>
  <c r="N2348" i="4"/>
  <c r="N2317" i="4"/>
  <c r="N2293" i="4"/>
  <c r="N2285" i="4"/>
  <c r="N2264" i="4"/>
  <c r="N2336" i="4"/>
  <c r="N2280" i="4"/>
  <c r="N2300" i="4"/>
  <c r="N2352" i="4"/>
  <c r="M1582" i="4" a="1"/>
  <c r="M1582" i="4" s="1"/>
  <c r="N1582" i="4" s="1"/>
  <c r="M1526" i="4" a="1"/>
  <c r="M1526" i="4" s="1"/>
  <c r="N1526" i="4" s="1"/>
  <c r="M1570" i="4" a="1"/>
  <c r="M1570" i="4" s="1"/>
  <c r="N1570" i="4" s="1"/>
  <c r="M1618" i="4" a="1"/>
  <c r="M1618" i="4" s="1"/>
  <c r="N1618" i="4" s="1"/>
  <c r="M1534" i="4" a="1"/>
  <c r="M1534" i="4" s="1"/>
  <c r="N1534" i="4" s="1"/>
  <c r="M1514" i="4" a="1"/>
  <c r="M1514" i="4" s="1"/>
  <c r="N1514" i="4" s="1"/>
  <c r="M1498" i="4" a="1"/>
  <c r="M1498" i="4" s="1"/>
  <c r="N1498" i="4" s="1"/>
  <c r="M1566" i="4" a="1"/>
  <c r="M1566" i="4" s="1"/>
  <c r="N1566" i="4" s="1"/>
  <c r="M1590" i="4" a="1"/>
  <c r="M1590" i="4" s="1"/>
  <c r="N1590" i="4" s="1"/>
  <c r="M1602" i="4" a="1"/>
  <c r="M1602" i="4" s="1"/>
  <c r="N1602" i="4" s="1"/>
  <c r="M1622" i="4" a="1"/>
  <c r="M1622" i="4" s="1"/>
  <c r="N1622" i="4" s="1"/>
  <c r="M1586" i="4" a="1"/>
  <c r="M1586" i="4" s="1"/>
  <c r="N1586" i="4" s="1"/>
  <c r="M1506" i="4" a="1"/>
  <c r="M1506" i="4" s="1"/>
  <c r="N1506" i="4" s="1"/>
  <c r="M1502" i="4" a="1"/>
  <c r="M1502" i="4" s="1"/>
  <c r="N1502" i="4" s="1"/>
  <c r="M1510" i="4" a="1"/>
  <c r="M1510" i="4" s="1"/>
  <c r="N1510" i="4" s="1"/>
  <c r="M1562" i="4" a="1"/>
  <c r="M1562" i="4" s="1"/>
  <c r="N1562" i="4" s="1"/>
  <c r="M1554" i="4" a="1"/>
  <c r="M1554" i="4" s="1"/>
  <c r="N1554" i="4" s="1"/>
  <c r="M1601" i="4" a="1"/>
  <c r="M1601" i="4" s="1"/>
  <c r="N1601" i="4" s="1"/>
  <c r="M1617" i="4" a="1"/>
  <c r="M1617" i="4" s="1"/>
  <c r="N1617" i="4" s="1"/>
  <c r="M1578" i="4" a="1"/>
  <c r="M1578" i="4" s="1"/>
  <c r="N1578" i="4" s="1"/>
  <c r="M1546" i="4" a="1"/>
  <c r="M1546" i="4" s="1"/>
  <c r="N1546" i="4" s="1"/>
  <c r="M1530" i="4" a="1"/>
  <c r="M1530" i="4" s="1"/>
  <c r="N1530" i="4" s="1"/>
  <c r="M1518" i="4" a="1"/>
  <c r="M1518" i="4" s="1"/>
  <c r="N1518" i="4" s="1"/>
  <c r="M1606" i="4" a="1"/>
  <c r="M1606" i="4" s="1"/>
  <c r="N1606" i="4" s="1"/>
  <c r="M1577" i="4" a="1"/>
  <c r="M1577" i="4" s="1"/>
  <c r="N1577" i="4" s="1"/>
  <c r="M1553" i="4" a="1"/>
  <c r="M1553" i="4" s="1"/>
  <c r="N1553" i="4" s="1"/>
  <c r="M1545" i="4" a="1"/>
  <c r="M1545" i="4" s="1"/>
  <c r="N1545" i="4" s="1"/>
  <c r="M1522" i="4" a="1"/>
  <c r="M1522" i="4" s="1"/>
  <c r="N1522" i="4" s="1"/>
  <c r="M1594" i="4" a="1"/>
  <c r="M1594" i="4" s="1"/>
  <c r="N1594" i="4" s="1"/>
  <c r="M1538" i="4" a="1"/>
  <c r="M1538" i="4" s="1"/>
  <c r="N1538" i="4" s="1"/>
  <c r="M1558" i="4" a="1"/>
  <c r="M1558" i="4" s="1"/>
  <c r="N1558" i="4" s="1"/>
  <c r="M1610" i="4" a="1"/>
  <c r="M1610" i="4" s="1"/>
  <c r="N1610" i="4" s="1"/>
  <c r="M1581" i="4" a="1"/>
  <c r="M1581" i="4" s="1"/>
  <c r="N1581" i="4" s="1"/>
  <c r="M1525" i="4" a="1"/>
  <c r="M1525" i="4" s="1"/>
  <c r="N1525" i="4" s="1"/>
  <c r="M1569" i="4" a="1"/>
  <c r="M1569" i="4" s="1"/>
  <c r="N1569" i="4" s="1"/>
  <c r="M1616" i="4" a="1"/>
  <c r="M1616" i="4" s="1"/>
  <c r="N1616" i="4" s="1"/>
  <c r="M1533" i="4" a="1"/>
  <c r="M1533" i="4" s="1"/>
  <c r="N1533" i="4" s="1"/>
  <c r="M1513" i="4" a="1"/>
  <c r="M1513" i="4" s="1"/>
  <c r="N1513" i="4" s="1"/>
  <c r="M1497" i="4" a="1"/>
  <c r="M1497" i="4" s="1"/>
  <c r="N1497" i="4" s="1"/>
  <c r="M1565" i="4" a="1"/>
  <c r="M1565" i="4" s="1"/>
  <c r="N1565" i="4" s="1"/>
  <c r="M1589" i="4" a="1"/>
  <c r="M1589" i="4" s="1"/>
  <c r="N1589" i="4" s="1"/>
  <c r="M1600" i="4" a="1"/>
  <c r="M1600" i="4" s="1"/>
  <c r="N1600" i="4" s="1"/>
  <c r="M1621" i="4" a="1"/>
  <c r="M1621" i="4" s="1"/>
  <c r="N1621" i="4" s="1"/>
  <c r="M1585" i="4" a="1"/>
  <c r="M1585" i="4" s="1"/>
  <c r="N1585" i="4" s="1"/>
  <c r="M1505" i="4" a="1"/>
  <c r="M1505" i="4" s="1"/>
  <c r="N1505" i="4" s="1"/>
  <c r="M1501" i="4" a="1"/>
  <c r="M1501" i="4" s="1"/>
  <c r="N1501" i="4" s="1"/>
  <c r="M1509" i="4" a="1"/>
  <c r="M1509" i="4" s="1"/>
  <c r="N1509" i="4" s="1"/>
  <c r="M1561" i="4" a="1"/>
  <c r="M1561" i="4" s="1"/>
  <c r="N1561" i="4" s="1"/>
  <c r="M1552" i="4" a="1"/>
  <c r="M1552" i="4" s="1"/>
  <c r="N1552" i="4" s="1"/>
  <c r="M1599" i="4" a="1"/>
  <c r="M1599" i="4" s="1"/>
  <c r="N1599" i="4" s="1"/>
  <c r="M1615" i="4" a="1"/>
  <c r="M1615" i="4" s="1"/>
  <c r="N1615" i="4" s="1"/>
  <c r="M1576" i="4" a="1"/>
  <c r="M1576" i="4" s="1"/>
  <c r="N1576" i="4" s="1"/>
  <c r="M1544" i="4" a="1"/>
  <c r="M1544" i="4" s="1"/>
  <c r="N1544" i="4" s="1"/>
  <c r="M1529" i="4" a="1"/>
  <c r="M1529" i="4" s="1"/>
  <c r="N1529" i="4" s="1"/>
  <c r="M1517" i="4" a="1"/>
  <c r="M1517" i="4" s="1"/>
  <c r="N1517" i="4" s="1"/>
  <c r="M1605" i="4" a="1"/>
  <c r="M1605" i="4" s="1"/>
  <c r="N1605" i="4" s="1"/>
  <c r="M1575" i="4" a="1"/>
  <c r="M1575" i="4" s="1"/>
  <c r="N1575" i="4" s="1"/>
  <c r="M1551" i="4" a="1"/>
  <c r="M1551" i="4" s="1"/>
  <c r="N1551" i="4" s="1"/>
  <c r="M1543" i="4" a="1"/>
  <c r="M1543" i="4" s="1"/>
  <c r="N1543" i="4" s="1"/>
  <c r="M1521" i="4" a="1"/>
  <c r="M1521" i="4" s="1"/>
  <c r="N1521" i="4" s="1"/>
  <c r="M1593" i="4" a="1"/>
  <c r="M1593" i="4" s="1"/>
  <c r="N1593" i="4" s="1"/>
  <c r="M1537" i="4" a="1"/>
  <c r="M1537" i="4" s="1"/>
  <c r="N1537" i="4" s="1"/>
  <c r="M1557" i="4" a="1"/>
  <c r="M1557" i="4" s="1"/>
  <c r="N1557" i="4" s="1"/>
  <c r="M1609" i="4" a="1"/>
  <c r="M1609" i="4" s="1"/>
  <c r="N1609" i="4" s="1"/>
  <c r="M1580" i="4" a="1"/>
  <c r="M1580" i="4" s="1"/>
  <c r="N1580" i="4" s="1"/>
  <c r="M1524" i="4" a="1"/>
  <c r="M1524" i="4" s="1"/>
  <c r="N1524" i="4" s="1"/>
  <c r="M1568" i="4" a="1"/>
  <c r="M1568" i="4" s="1"/>
  <c r="N1568" i="4" s="1"/>
  <c r="M1614" i="4" a="1"/>
  <c r="M1614" i="4" s="1"/>
  <c r="N1614" i="4" s="1"/>
  <c r="M1532" i="4" a="1"/>
  <c r="M1532" i="4" s="1"/>
  <c r="N1532" i="4" s="1"/>
  <c r="M1512" i="4" a="1"/>
  <c r="M1512" i="4" s="1"/>
  <c r="N1512" i="4" s="1"/>
  <c r="M1496" i="4" a="1"/>
  <c r="M1496" i="4" s="1"/>
  <c r="N1496" i="4" s="1"/>
  <c r="M1564" i="4" a="1"/>
  <c r="M1564" i="4" s="1"/>
  <c r="N1564" i="4" s="1"/>
  <c r="M1588" i="4" a="1"/>
  <c r="M1588" i="4" s="1"/>
  <c r="N1588" i="4" s="1"/>
  <c r="M1598" i="4" a="1"/>
  <c r="M1598" i="4" s="1"/>
  <c r="N1598" i="4" s="1"/>
  <c r="M1620" i="4" a="1"/>
  <c r="M1620" i="4" s="1"/>
  <c r="N1620" i="4" s="1"/>
  <c r="M1584" i="4" a="1"/>
  <c r="M1584" i="4" s="1"/>
  <c r="N1584" i="4" s="1"/>
  <c r="M1504" i="4" a="1"/>
  <c r="M1504" i="4" s="1"/>
  <c r="N1504" i="4" s="1"/>
  <c r="M1500" i="4" a="1"/>
  <c r="M1500" i="4" s="1"/>
  <c r="N1500" i="4" s="1"/>
  <c r="M1508" i="4" a="1"/>
  <c r="M1508" i="4" s="1"/>
  <c r="N1508" i="4" s="1"/>
  <c r="M1560" i="4" a="1"/>
  <c r="M1560" i="4" s="1"/>
  <c r="N1560" i="4" s="1"/>
  <c r="M1550" i="4" a="1"/>
  <c r="M1550" i="4" s="1"/>
  <c r="N1550" i="4" s="1"/>
  <c r="M1597" i="4" a="1"/>
  <c r="M1597" i="4" s="1"/>
  <c r="N1597" i="4" s="1"/>
  <c r="M1613" i="4" a="1"/>
  <c r="M1613" i="4" s="1"/>
  <c r="N1613" i="4" s="1"/>
  <c r="M1574" i="4" a="1"/>
  <c r="M1574" i="4" s="1"/>
  <c r="N1574" i="4" s="1"/>
  <c r="M1542" i="4" a="1"/>
  <c r="M1542" i="4" s="1"/>
  <c r="N1542" i="4" s="1"/>
  <c r="M1528" i="4" a="1"/>
  <c r="M1528" i="4" s="1"/>
  <c r="N1528" i="4" s="1"/>
  <c r="M1516" i="4" a="1"/>
  <c r="M1516" i="4" s="1"/>
  <c r="N1516" i="4" s="1"/>
  <c r="M1604" i="4" a="1"/>
  <c r="M1604" i="4" s="1"/>
  <c r="N1604" i="4" s="1"/>
  <c r="M1573" i="4" a="1"/>
  <c r="M1573" i="4" s="1"/>
  <c r="N1573" i="4" s="1"/>
  <c r="M1549" i="4" a="1"/>
  <c r="M1549" i="4" s="1"/>
  <c r="N1549" i="4" s="1"/>
  <c r="M1541" i="4" a="1"/>
  <c r="M1541" i="4" s="1"/>
  <c r="N1541" i="4" s="1"/>
  <c r="M1520" i="4" a="1"/>
  <c r="M1520" i="4" s="1"/>
  <c r="N1520" i="4" s="1"/>
  <c r="M1592" i="4" a="1"/>
  <c r="M1592" i="4" s="1"/>
  <c r="N1592" i="4" s="1"/>
  <c r="M1536" i="4" a="1"/>
  <c r="M1536" i="4" s="1"/>
  <c r="N1536" i="4" s="1"/>
  <c r="M1556" i="4" a="1"/>
  <c r="M1556" i="4" s="1"/>
  <c r="N1556" i="4" s="1"/>
  <c r="M1608" i="4" a="1"/>
  <c r="M1608" i="4" s="1"/>
  <c r="N1608" i="4" s="1"/>
  <c r="M1539" i="4" a="1"/>
  <c r="M1539" i="4" s="1"/>
  <c r="N1539" i="4" s="1"/>
  <c r="M1547" i="4" a="1"/>
  <c r="M1547" i="4" s="1"/>
  <c r="N1547" i="4" s="1"/>
  <c r="M1571" i="4" a="1"/>
  <c r="M1571" i="4" s="1"/>
  <c r="N1571" i="4" s="1"/>
  <c r="M1603" i="4" a="1"/>
  <c r="M1603" i="4" s="1"/>
  <c r="N1603" i="4" s="1"/>
  <c r="M1515" i="4" a="1"/>
  <c r="M1515" i="4" s="1"/>
  <c r="N1515" i="4" s="1"/>
  <c r="M1527" i="4" a="1"/>
  <c r="M1527" i="4" s="1"/>
  <c r="N1527" i="4" s="1"/>
  <c r="M1540" i="4" a="1"/>
  <c r="M1540" i="4" s="1"/>
  <c r="N1540" i="4" s="1"/>
  <c r="M1572" i="4" a="1"/>
  <c r="M1572" i="4" s="1"/>
  <c r="N1572" i="4" s="1"/>
  <c r="M1611" i="4" a="1"/>
  <c r="M1611" i="4" s="1"/>
  <c r="N1611" i="4" s="1"/>
  <c r="M1595" i="4" a="1"/>
  <c r="M1595" i="4" s="1"/>
  <c r="N1595" i="4" s="1"/>
  <c r="M1548" i="4" a="1"/>
  <c r="M1548" i="4" s="1"/>
  <c r="N1548" i="4" s="1"/>
  <c r="M1559" i="4" a="1"/>
  <c r="M1559" i="4" s="1"/>
  <c r="N1559" i="4" s="1"/>
  <c r="M1507" i="4" a="1"/>
  <c r="M1507" i="4" s="1"/>
  <c r="N1507" i="4" s="1"/>
  <c r="M1499" i="4" a="1"/>
  <c r="M1499" i="4" s="1"/>
  <c r="N1499" i="4" s="1"/>
  <c r="M1503" i="4" a="1"/>
  <c r="M1503" i="4" s="1"/>
  <c r="N1503" i="4" s="1"/>
  <c r="M1583" i="4" a="1"/>
  <c r="M1583" i="4" s="1"/>
  <c r="N1583" i="4" s="1"/>
  <c r="M1619" i="4" a="1"/>
  <c r="M1619" i="4" s="1"/>
  <c r="N1619" i="4" s="1"/>
  <c r="M1596" i="4" a="1"/>
  <c r="M1596" i="4" s="1"/>
  <c r="N1596" i="4" s="1"/>
  <c r="M1587" i="4" a="1"/>
  <c r="M1587" i="4" s="1"/>
  <c r="N1587" i="4" s="1"/>
  <c r="M1563" i="4" a="1"/>
  <c r="M1563" i="4" s="1"/>
  <c r="N1563" i="4" s="1"/>
  <c r="M1495" i="4" a="1"/>
  <c r="M1495" i="4" s="1"/>
  <c r="N1495" i="4" s="1"/>
  <c r="M1511" i="4" a="1"/>
  <c r="M1511" i="4" s="1"/>
  <c r="N1511" i="4" s="1"/>
  <c r="M1531" i="4" a="1"/>
  <c r="M1531" i="4" s="1"/>
  <c r="N1531" i="4" s="1"/>
  <c r="M1612" i="4" a="1"/>
  <c r="M1612" i="4" s="1"/>
  <c r="N1612" i="4" s="1"/>
  <c r="M1567" i="4" a="1"/>
  <c r="M1567" i="4" s="1"/>
  <c r="N1567" i="4" s="1"/>
  <c r="M1523" i="4" a="1"/>
  <c r="M1523" i="4" s="1"/>
  <c r="N1523" i="4" s="1"/>
  <c r="M1579" i="4" a="1"/>
  <c r="M1579" i="4" s="1"/>
  <c r="N1579" i="4" s="1"/>
  <c r="BJ14" i="12"/>
  <c r="BJ15" i="12"/>
  <c r="BJ16" i="12"/>
  <c r="BJ17" i="12"/>
  <c r="BJ18" i="12"/>
  <c r="BJ19" i="12"/>
  <c r="BJ20" i="12"/>
  <c r="BJ21" i="12"/>
  <c r="BJ22" i="12"/>
  <c r="BJ23" i="12"/>
  <c r="BJ24" i="12"/>
  <c r="BJ25" i="12"/>
  <c r="BJ26" i="12"/>
  <c r="BJ13" i="12"/>
  <c r="AZ14" i="12"/>
  <c r="AZ15" i="12"/>
  <c r="AZ16" i="12"/>
  <c r="AZ17" i="12"/>
  <c r="AZ18" i="12"/>
  <c r="AZ19" i="12"/>
  <c r="AZ20" i="12"/>
  <c r="AZ21" i="12"/>
  <c r="AZ22" i="12"/>
  <c r="AZ23" i="12"/>
  <c r="AZ24" i="12"/>
  <c r="AZ25" i="12"/>
  <c r="AZ26" i="12"/>
  <c r="AZ27" i="12"/>
  <c r="AZ28" i="12"/>
  <c r="AZ29" i="12"/>
  <c r="AZ30" i="12"/>
  <c r="AZ13" i="12"/>
  <c r="AP14" i="12"/>
  <c r="AP15" i="12"/>
  <c r="AP16" i="12"/>
  <c r="AP17" i="12"/>
  <c r="AP18" i="12"/>
  <c r="AP19" i="12"/>
  <c r="AP20" i="12"/>
  <c r="AP21" i="12"/>
  <c r="AP22" i="12"/>
  <c r="AP13" i="12"/>
  <c r="V13" i="12"/>
  <c r="BK14" i="12"/>
  <c r="BK15" i="12"/>
  <c r="BK16" i="12"/>
  <c r="BK17" i="12"/>
  <c r="BK18" i="12"/>
  <c r="BK19" i="12"/>
  <c r="BK20" i="12"/>
  <c r="BK21" i="12"/>
  <c r="BK22" i="12"/>
  <c r="BK23" i="12"/>
  <c r="BK24" i="12"/>
  <c r="BK25" i="12"/>
  <c r="BK26" i="12"/>
  <c r="BK13" i="12"/>
  <c r="BA14" i="12"/>
  <c r="BA15" i="12"/>
  <c r="BA16" i="12"/>
  <c r="BA17" i="12"/>
  <c r="BA18" i="12"/>
  <c r="BA19" i="12"/>
  <c r="BA20" i="12"/>
  <c r="BA21" i="12"/>
  <c r="BA22" i="12"/>
  <c r="BA23" i="12"/>
  <c r="BA24" i="12"/>
  <c r="BA25" i="12"/>
  <c r="BA26" i="12"/>
  <c r="BA27" i="12"/>
  <c r="BA28" i="12"/>
  <c r="BA29" i="12"/>
  <c r="BA30" i="12"/>
  <c r="BA13" i="12"/>
  <c r="AQ14" i="12"/>
  <c r="AQ15" i="12"/>
  <c r="AQ16" i="12"/>
  <c r="AQ17" i="12"/>
  <c r="AQ18" i="12"/>
  <c r="AQ19" i="12"/>
  <c r="AQ20" i="12"/>
  <c r="AQ21" i="12"/>
  <c r="AQ22" i="12"/>
  <c r="AQ13" i="12"/>
  <c r="M14" i="12"/>
  <c r="M15" i="12"/>
  <c r="M16" i="12"/>
  <c r="M17" i="12"/>
  <c r="M18" i="12"/>
  <c r="M19" i="12"/>
  <c r="M20" i="12"/>
  <c r="M21" i="12"/>
  <c r="M22" i="12"/>
  <c r="M23" i="12"/>
  <c r="M24" i="12"/>
  <c r="M26" i="12"/>
  <c r="M25"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13" i="12"/>
  <c r="W13" i="12"/>
  <c r="V14" i="12"/>
  <c r="V15" i="12"/>
  <c r="V16" i="12"/>
  <c r="V17" i="12"/>
  <c r="V18" i="12"/>
  <c r="V19" i="12"/>
  <c r="V20" i="12"/>
  <c r="AF13" i="12"/>
  <c r="W14" i="12"/>
  <c r="W15" i="12"/>
  <c r="W16" i="12"/>
  <c r="W17" i="12"/>
  <c r="W18" i="12"/>
  <c r="W19" i="12"/>
  <c r="W20" i="12"/>
  <c r="AG13" i="12"/>
  <c r="AG14" i="12"/>
  <c r="AG15" i="12"/>
  <c r="AG16" i="12"/>
  <c r="AG17" i="12"/>
  <c r="AG18" i="12"/>
  <c r="AG19" i="12"/>
  <c r="AG20" i="12"/>
  <c r="AG21" i="12"/>
  <c r="L14" i="12"/>
  <c r="L15" i="12"/>
  <c r="L16" i="12"/>
  <c r="L17" i="12"/>
  <c r="L18" i="12"/>
  <c r="L19" i="12"/>
  <c r="L20" i="12"/>
  <c r="L21" i="12"/>
  <c r="L22" i="12"/>
  <c r="L23" i="12"/>
  <c r="L24" i="12"/>
  <c r="L26" i="12"/>
  <c r="L25"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13" i="12"/>
  <c r="AF14" i="12"/>
  <c r="AF15" i="12"/>
  <c r="AF16" i="12"/>
  <c r="AF17" i="12"/>
  <c r="AF18" i="12"/>
  <c r="AF19" i="12"/>
  <c r="AF20" i="12"/>
  <c r="AF21" i="12"/>
  <c r="A2144" i="4"/>
  <c r="A2016" i="4"/>
  <c r="A2143" i="4"/>
  <c r="A2015" i="4"/>
  <c r="A1898" i="4"/>
  <c r="M1898" i="4" s="1" a="1"/>
  <c r="M1898" i="4" s="1"/>
  <c r="N1898" i="4" s="1"/>
  <c r="A1770" i="4"/>
  <c r="A1897" i="4"/>
  <c r="M1897" i="4" s="1" a="1"/>
  <c r="M1897" i="4" s="1"/>
  <c r="N1897" i="4" s="1"/>
  <c r="A1769" i="4"/>
  <c r="A1896" i="4"/>
  <c r="M1896" i="4" s="1" a="1"/>
  <c r="M1896" i="4" s="1"/>
  <c r="N1896" i="4" s="1"/>
  <c r="A1768" i="4"/>
  <c r="A1895" i="4"/>
  <c r="M1895" i="4" s="1" a="1"/>
  <c r="M1895" i="4" s="1"/>
  <c r="N1895" i="4" s="1"/>
  <c r="A1767" i="4"/>
  <c r="A1650" i="4"/>
  <c r="A1522" i="4"/>
  <c r="A1649" i="4"/>
  <c r="A1521" i="4"/>
  <c r="A1648" i="4"/>
  <c r="A1520" i="4"/>
  <c r="A1647" i="4"/>
  <c r="A1519" i="4"/>
  <c r="A1402" i="4"/>
  <c r="A1274" i="4"/>
  <c r="A1401" i="4"/>
  <c r="A1273" i="4"/>
  <c r="A1400" i="4"/>
  <c r="A1272" i="4"/>
  <c r="A1399" i="4"/>
  <c r="A1271" i="4"/>
  <c r="A1154" i="4"/>
  <c r="A1153" i="4"/>
  <c r="A1026" i="4"/>
  <c r="A1025" i="4"/>
  <c r="A1152" i="4"/>
  <c r="A1151" i="4"/>
  <c r="A1024" i="4"/>
  <c r="A1023" i="4"/>
  <c r="A906" i="4"/>
  <c r="A905" i="4"/>
  <c r="A778" i="4"/>
  <c r="A777" i="4"/>
  <c r="A904" i="4"/>
  <c r="A903" i="4"/>
  <c r="A776" i="4"/>
  <c r="A775" i="4"/>
  <c r="A658" i="4"/>
  <c r="A530" i="4"/>
  <c r="A657" i="4"/>
  <c r="A529" i="4"/>
  <c r="A656" i="4"/>
  <c r="A528" i="4"/>
  <c r="A655" i="4"/>
  <c r="A527" i="4"/>
  <c r="A282" i="4"/>
  <c r="A281" i="4"/>
  <c r="A410" i="4"/>
  <c r="A409" i="4"/>
  <c r="A408" i="4"/>
  <c r="A407" i="4"/>
  <c r="A280" i="4"/>
  <c r="A279" i="4"/>
  <c r="A202" i="4"/>
  <c r="A201" i="4"/>
  <c r="A74" i="4"/>
  <c r="A73" i="4"/>
  <c r="A2638" i="4"/>
  <c r="A2637" i="4"/>
  <c r="A2510" i="4"/>
  <c r="A2509" i="4"/>
  <c r="A2636" i="4"/>
  <c r="A2635" i="4"/>
  <c r="A2508" i="4"/>
  <c r="A2507" i="4"/>
  <c r="A2390" i="4"/>
  <c r="N2390" i="4" s="1"/>
  <c r="A2262" i="4"/>
  <c r="A2389" i="4"/>
  <c r="N2389" i="4" s="1"/>
  <c r="A2261" i="4"/>
  <c r="A2388" i="4"/>
  <c r="N2388" i="4" s="1"/>
  <c r="A2260" i="4"/>
  <c r="A2387" i="4"/>
  <c r="N2387" i="4" s="1"/>
  <c r="A2259" i="4"/>
  <c r="A2142" i="4"/>
  <c r="A2014" i="4"/>
  <c r="A2141" i="4"/>
  <c r="A2013" i="4"/>
  <c r="A2140" i="4"/>
  <c r="A2012" i="4"/>
  <c r="A2139" i="4"/>
  <c r="A2011" i="4"/>
  <c r="A1894" i="4"/>
  <c r="M1894" i="4" s="1" a="1"/>
  <c r="M1894" i="4" s="1"/>
  <c r="N1894" i="4" s="1"/>
  <c r="A1766" i="4"/>
  <c r="A1893" i="4"/>
  <c r="M1893" i="4" s="1" a="1"/>
  <c r="M1893" i="4" s="1"/>
  <c r="N1893" i="4" s="1"/>
  <c r="A1765" i="4"/>
  <c r="A1892" i="4"/>
  <c r="M1892" i="4" s="1" a="1"/>
  <c r="M1892" i="4" s="1"/>
  <c r="N1892" i="4" s="1"/>
  <c r="A1764" i="4"/>
  <c r="A1891" i="4"/>
  <c r="M1891" i="4" s="1" a="1"/>
  <c r="M1891" i="4" s="1"/>
  <c r="N1891" i="4" s="1"/>
  <c r="A1763" i="4"/>
  <c r="A1646" i="4"/>
  <c r="A1518" i="4"/>
  <c r="A1645" i="4"/>
  <c r="A1517" i="4"/>
  <c r="A1644" i="4"/>
  <c r="A1516" i="4"/>
  <c r="A1643" i="4"/>
  <c r="A1515" i="4"/>
  <c r="A1398" i="4"/>
  <c r="A1270" i="4"/>
  <c r="A1397" i="4"/>
  <c r="A1269" i="4"/>
  <c r="A1396" i="4"/>
  <c r="A1268" i="4"/>
  <c r="A1395" i="4"/>
  <c r="A1267" i="4"/>
  <c r="A1150" i="4"/>
  <c r="A1149" i="4"/>
  <c r="A1022" i="4"/>
  <c r="A1021" i="4"/>
  <c r="A1148" i="4"/>
  <c r="A1147" i="4"/>
  <c r="A1020" i="4"/>
  <c r="A1019" i="4"/>
  <c r="A902" i="4"/>
  <c r="A901" i="4"/>
  <c r="A774" i="4"/>
  <c r="A773" i="4"/>
  <c r="A900" i="4"/>
  <c r="A899" i="4"/>
  <c r="A772" i="4"/>
  <c r="A771" i="4"/>
  <c r="A654" i="4"/>
  <c r="A526" i="4"/>
  <c r="A653" i="4"/>
  <c r="A525" i="4"/>
  <c r="A652" i="4"/>
  <c r="A524" i="4"/>
  <c r="A651" i="4"/>
  <c r="A523" i="4"/>
  <c r="A406" i="4"/>
  <c r="A405" i="4"/>
  <c r="A278" i="4"/>
  <c r="A277" i="4"/>
  <c r="A404" i="4"/>
  <c r="A403" i="4"/>
  <c r="A276" i="4"/>
  <c r="A275" i="4"/>
  <c r="A200" i="4"/>
  <c r="A199" i="4"/>
  <c r="A72" i="4"/>
  <c r="A71" i="4"/>
  <c r="A2634" i="4"/>
  <c r="A2633" i="4"/>
  <c r="A2506" i="4"/>
  <c r="A2505" i="4"/>
  <c r="A2632" i="4"/>
  <c r="A2631" i="4"/>
  <c r="A2504" i="4"/>
  <c r="A2503" i="4"/>
  <c r="A2386" i="4"/>
  <c r="N2386" i="4" s="1"/>
  <c r="A2258" i="4"/>
  <c r="A2385" i="4"/>
  <c r="N2385" i="4" s="1"/>
  <c r="A2257" i="4"/>
  <c r="A2384" i="4"/>
  <c r="N2384" i="4" s="1"/>
  <c r="A2256" i="4"/>
  <c r="A2383" i="4"/>
  <c r="N2383" i="4" s="1"/>
  <c r="A2255" i="4"/>
  <c r="A2138" i="4"/>
  <c r="A2010" i="4"/>
  <c r="A2137" i="4"/>
  <c r="A2009" i="4"/>
  <c r="A2136" i="4"/>
  <c r="A2008" i="4"/>
  <c r="A2135" i="4"/>
  <c r="A2007" i="4"/>
  <c r="A1890" i="4"/>
  <c r="M1890" i="4" s="1" a="1"/>
  <c r="M1890" i="4" s="1"/>
  <c r="N1890" i="4" s="1"/>
  <c r="A1762" i="4"/>
  <c r="A1889" i="4"/>
  <c r="M1889" i="4" s="1" a="1"/>
  <c r="M1889" i="4" s="1"/>
  <c r="N1889" i="4" s="1"/>
  <c r="A1761" i="4"/>
  <c r="A1888" i="4"/>
  <c r="M1888" i="4" s="1" a="1"/>
  <c r="M1888" i="4" s="1"/>
  <c r="N1888" i="4" s="1"/>
  <c r="A1760" i="4"/>
  <c r="A1887" i="4"/>
  <c r="M1887" i="4" s="1" a="1"/>
  <c r="M1887" i="4" s="1"/>
  <c r="N1887" i="4" s="1"/>
  <c r="A1759" i="4"/>
  <c r="A1642" i="4"/>
  <c r="A1514" i="4"/>
  <c r="A1641" i="4"/>
  <c r="A1513" i="4"/>
  <c r="A1640" i="4"/>
  <c r="A1512" i="4"/>
  <c r="A1639" i="4"/>
  <c r="A1511" i="4"/>
  <c r="M369" i="4"/>
  <c r="N369" i="4" s="1"/>
  <c r="M317" i="4"/>
  <c r="N317" i="4" s="1"/>
  <c r="M297" i="4"/>
  <c r="M353" i="4"/>
  <c r="N353" i="4" s="1"/>
  <c r="M281" i="4"/>
  <c r="M303" i="4"/>
  <c r="M313" i="4"/>
  <c r="M335" i="4"/>
  <c r="M365" i="4"/>
  <c r="M277" i="4"/>
  <c r="N277" i="4" s="1"/>
  <c r="M289" i="4"/>
  <c r="N289" i="4" s="1"/>
  <c r="M321" i="4"/>
  <c r="N321" i="4" s="1"/>
  <c r="M311" i="4"/>
  <c r="N311" i="4" s="1"/>
  <c r="M377" i="4"/>
  <c r="M304" i="4"/>
  <c r="M336" i="4"/>
  <c r="M361" i="4"/>
  <c r="M269" i="4"/>
  <c r="N269" i="4" s="1"/>
  <c r="M261" i="4"/>
  <c r="M265" i="4"/>
  <c r="N265" i="4" s="1"/>
  <c r="M345" i="4"/>
  <c r="N345" i="4" s="1"/>
  <c r="M381" i="4"/>
  <c r="N381" i="4" s="1"/>
  <c r="M359" i="4"/>
  <c r="N359" i="4" s="1"/>
  <c r="M349" i="4"/>
  <c r="N349" i="4" s="1"/>
  <c r="M325" i="4"/>
  <c r="N325" i="4" s="1"/>
  <c r="M257" i="4"/>
  <c r="N257" i="4" s="1"/>
  <c r="M273" i="4"/>
  <c r="N273" i="4" s="1"/>
  <c r="M293" i="4"/>
  <c r="N293" i="4" s="1"/>
  <c r="M375" i="4"/>
  <c r="N375" i="4" s="1"/>
  <c r="M329" i="4"/>
  <c r="N329" i="4" s="1"/>
  <c r="M285" i="4"/>
  <c r="N285" i="4" s="1"/>
  <c r="M341" i="4"/>
  <c r="M370" i="4"/>
  <c r="N370" i="4" s="1"/>
  <c r="M318" i="4"/>
  <c r="N318" i="4" s="1"/>
  <c r="M298" i="4"/>
  <c r="M354" i="4"/>
  <c r="N354" i="4" s="1"/>
  <c r="M282" i="4"/>
  <c r="M305" i="4"/>
  <c r="M314" i="4"/>
  <c r="M337" i="4"/>
  <c r="M366" i="4"/>
  <c r="M278" i="4"/>
  <c r="N278" i="4" s="1"/>
  <c r="M290" i="4"/>
  <c r="N290" i="4" s="1"/>
  <c r="M322" i="4"/>
  <c r="N322" i="4" s="1"/>
  <c r="M312" i="4"/>
  <c r="N312" i="4" s="1"/>
  <c r="M378" i="4"/>
  <c r="M306" i="4"/>
  <c r="M338" i="4"/>
  <c r="M362" i="4"/>
  <c r="M270" i="4"/>
  <c r="N270" i="4" s="1"/>
  <c r="M262" i="4"/>
  <c r="M266" i="4"/>
  <c r="N266" i="4" s="1"/>
  <c r="M346" i="4"/>
  <c r="N346" i="4" s="1"/>
  <c r="M382" i="4"/>
  <c r="N382" i="4" s="1"/>
  <c r="M360" i="4"/>
  <c r="N360" i="4" s="1"/>
  <c r="M350" i="4"/>
  <c r="N350" i="4" s="1"/>
  <c r="M326" i="4"/>
  <c r="N326" i="4" s="1"/>
  <c r="M258" i="4"/>
  <c r="N258" i="4" s="1"/>
  <c r="M274" i="4"/>
  <c r="N274" i="4" s="1"/>
  <c r="M294" i="4"/>
  <c r="N294" i="4" s="1"/>
  <c r="M376" i="4"/>
  <c r="N376" i="4" s="1"/>
  <c r="M330" i="4"/>
  <c r="N330" i="4" s="1"/>
  <c r="M286" i="4"/>
  <c r="N286" i="4" s="1"/>
  <c r="M342" i="4"/>
  <c r="M315" i="4"/>
  <c r="N315" i="4" s="1"/>
  <c r="M295" i="4"/>
  <c r="M351" i="4"/>
  <c r="N351" i="4" s="1"/>
  <c r="M279" i="4"/>
  <c r="M299" i="4"/>
  <c r="M307" i="4"/>
  <c r="N307" i="4" s="1"/>
  <c r="M331" i="4"/>
  <c r="M363" i="4"/>
  <c r="M275" i="4"/>
  <c r="N275" i="4" s="1"/>
  <c r="M287" i="4"/>
  <c r="N287" i="4" s="1"/>
  <c r="M319" i="4"/>
  <c r="N319" i="4" s="1"/>
  <c r="M267" i="4"/>
  <c r="N267" i="4" s="1"/>
  <c r="M259" i="4"/>
  <c r="N308" i="4"/>
  <c r="M371" i="4"/>
  <c r="M300" i="4"/>
  <c r="M332" i="4"/>
  <c r="M355" i="4"/>
  <c r="M263" i="4"/>
  <c r="N263" i="4" s="1"/>
  <c r="M343" i="4"/>
  <c r="N343" i="4" s="1"/>
  <c r="M379" i="4"/>
  <c r="N379" i="4" s="1"/>
  <c r="M357" i="4"/>
  <c r="N357" i="4" s="1"/>
  <c r="M347" i="4"/>
  <c r="N347" i="4" s="1"/>
  <c r="M323" i="4"/>
  <c r="N323" i="4" s="1"/>
  <c r="M255" i="4"/>
  <c r="N255" i="4" s="1"/>
  <c r="M271" i="4"/>
  <c r="M291" i="4"/>
  <c r="N291" i="4" s="1"/>
  <c r="M373" i="4"/>
  <c r="N373" i="4" s="1"/>
  <c r="M327" i="4"/>
  <c r="N327" i="4" s="1"/>
  <c r="M283" i="4"/>
  <c r="N283" i="4" s="1"/>
  <c r="M339" i="4"/>
  <c r="M368" i="4"/>
  <c r="N368" i="4" s="1"/>
  <c r="M316" i="4"/>
  <c r="N316" i="4" s="1"/>
  <c r="M296" i="4"/>
  <c r="M352" i="4"/>
  <c r="N352" i="4" s="1"/>
  <c r="M280" i="4"/>
  <c r="M301" i="4"/>
  <c r="M309" i="4"/>
  <c r="N309" i="4" s="1"/>
  <c r="M333" i="4"/>
  <c r="M364" i="4"/>
  <c r="M276" i="4"/>
  <c r="N276" i="4" s="1"/>
  <c r="M288" i="4"/>
  <c r="N288" i="4" s="1"/>
  <c r="M320" i="4"/>
  <c r="N320" i="4" s="1"/>
  <c r="M310" i="4"/>
  <c r="N310" i="4" s="1"/>
  <c r="M372" i="4"/>
  <c r="M302" i="4"/>
  <c r="M334" i="4"/>
  <c r="M356" i="4"/>
  <c r="M268" i="4"/>
  <c r="N268" i="4" s="1"/>
  <c r="M260" i="4"/>
  <c r="M264" i="4"/>
  <c r="N264" i="4" s="1"/>
  <c r="M344" i="4"/>
  <c r="N344" i="4" s="1"/>
  <c r="M380" i="4"/>
  <c r="N380" i="4" s="1"/>
  <c r="M358" i="4"/>
  <c r="N358" i="4" s="1"/>
  <c r="M348" i="4"/>
  <c r="N348" i="4" s="1"/>
  <c r="M324" i="4"/>
  <c r="N324" i="4" s="1"/>
  <c r="M256" i="4"/>
  <c r="N256" i="4" s="1"/>
  <c r="M272" i="4"/>
  <c r="N272" i="4" s="1"/>
  <c r="M292" i="4"/>
  <c r="N292" i="4" s="1"/>
  <c r="M374" i="4"/>
  <c r="N374" i="4" s="1"/>
  <c r="M328" i="4"/>
  <c r="N328" i="4" s="1"/>
  <c r="M284" i="4"/>
  <c r="N284" i="4" s="1"/>
  <c r="M340" i="4"/>
  <c r="M367" i="4"/>
  <c r="N367" i="4" s="1"/>
  <c r="A1146" i="4"/>
  <c r="A1145" i="4"/>
  <c r="A1018" i="4"/>
  <c r="A1017" i="4"/>
  <c r="A1139" i="4"/>
  <c r="A896" i="4"/>
  <c r="A895" i="4"/>
  <c r="A768" i="4"/>
  <c r="A767" i="4"/>
  <c r="A397" i="4"/>
  <c r="A2245" i="4"/>
  <c r="A2372" i="4"/>
  <c r="N2372" i="4" s="1"/>
  <c r="A2244" i="4"/>
  <c r="A2371" i="4"/>
  <c r="N2371" i="4" s="1"/>
  <c r="A514" i="4"/>
  <c r="A2123" i="4"/>
  <c r="A1995" i="4"/>
  <c r="A1878" i="4"/>
  <c r="M1878" i="4" s="1" a="1"/>
  <c r="M1878" i="4" s="1"/>
  <c r="N1878" i="4" s="1"/>
  <c r="A1750" i="4"/>
  <c r="A2622" i="4"/>
  <c r="N652" i="4" l="1"/>
  <c r="N1396" i="4"/>
  <c r="N653" i="4"/>
  <c r="N1397" i="4"/>
  <c r="N655" i="4"/>
  <c r="N1399" i="4"/>
  <c r="N1402" i="4"/>
  <c r="N656" i="4"/>
  <c r="N1400" i="4"/>
  <c r="N658" i="4"/>
  <c r="N654" i="4"/>
  <c r="N1398" i="4"/>
  <c r="N657" i="4"/>
  <c r="N1401" i="4"/>
  <c r="N651" i="4"/>
  <c r="N1395" i="4"/>
  <c r="M117" i="17"/>
  <c r="M3" i="17"/>
  <c r="M520" i="17"/>
  <c r="M462" i="17"/>
  <c r="M638" i="17"/>
  <c r="M415" i="17"/>
  <c r="M203" i="17"/>
  <c r="M337" i="17"/>
  <c r="M611" i="17"/>
  <c r="M655" i="17"/>
  <c r="M728" i="17"/>
  <c r="M146" i="17"/>
  <c r="M176" i="17"/>
  <c r="M258" i="17"/>
  <c r="M386" i="17"/>
  <c r="M359" i="17"/>
  <c r="M749" i="17"/>
  <c r="M30" i="17"/>
  <c r="M87" i="17"/>
  <c r="M226" i="17"/>
  <c r="M441" i="17"/>
  <c r="M585" i="17"/>
  <c r="M283" i="17"/>
  <c r="M559" i="17"/>
  <c r="M502" i="17"/>
  <c r="M699" i="17"/>
  <c r="M64" i="17"/>
  <c r="M309" i="17"/>
  <c r="C24" i="17"/>
  <c r="C3" i="17"/>
  <c r="C23" i="17"/>
  <c r="C19" i="17"/>
  <c r="C16" i="17"/>
  <c r="C15" i="17"/>
  <c r="C11" i="17"/>
  <c r="C8" i="17"/>
  <c r="C27" i="17"/>
  <c r="C7" i="17"/>
  <c r="C25" i="17"/>
  <c r="C17" i="17"/>
  <c r="C9" i="17"/>
  <c r="C22" i="17"/>
  <c r="C14" i="17"/>
  <c r="C6" i="17"/>
  <c r="C29" i="17"/>
  <c r="C21" i="17"/>
  <c r="C13" i="17"/>
  <c r="C5" i="17"/>
  <c r="C28" i="17"/>
  <c r="C20" i="17"/>
  <c r="C12" i="17"/>
  <c r="C4" i="17"/>
  <c r="C26" i="17"/>
  <c r="C18" i="17"/>
  <c r="H71" i="12"/>
  <c r="E71" i="12" s="1"/>
  <c r="H70" i="12"/>
  <c r="H69" i="12"/>
  <c r="E69" i="12" s="1"/>
  <c r="H68" i="12"/>
  <c r="E68" i="12" s="1"/>
  <c r="H67" i="12"/>
  <c r="E67" i="12" s="1"/>
  <c r="H66" i="12"/>
  <c r="E66" i="12" s="1"/>
  <c r="H65" i="12"/>
  <c r="E65" i="12" s="1"/>
  <c r="H64" i="12"/>
  <c r="E64" i="12" s="1"/>
  <c r="H63" i="12"/>
  <c r="E63" i="12" s="1"/>
  <c r="H62" i="12"/>
  <c r="E62" i="12" s="1"/>
  <c r="H61" i="12"/>
  <c r="E61" i="12" s="1"/>
  <c r="H60" i="12"/>
  <c r="E60" i="12" s="1"/>
  <c r="H59" i="12"/>
  <c r="E59" i="12" s="1"/>
  <c r="H58" i="12"/>
  <c r="E58" i="12" s="1"/>
  <c r="H57" i="12"/>
  <c r="E57" i="12" s="1"/>
  <c r="H56" i="12"/>
  <c r="H55" i="12"/>
  <c r="E55" i="12" s="1"/>
  <c r="H54" i="12"/>
  <c r="E54" i="12" s="1"/>
  <c r="H53" i="12"/>
  <c r="E53" i="12" s="1"/>
  <c r="H52" i="12"/>
  <c r="E52" i="12" s="1"/>
  <c r="H51" i="12"/>
  <c r="E51" i="12" s="1"/>
  <c r="H50" i="12"/>
  <c r="E50" i="12" s="1"/>
  <c r="H49" i="12"/>
  <c r="E49" i="12" s="1"/>
  <c r="H48" i="12"/>
  <c r="H47" i="12"/>
  <c r="E47" i="12" s="1"/>
  <c r="H46" i="12"/>
  <c r="E46" i="12" s="1"/>
  <c r="H45" i="12"/>
  <c r="E45" i="12" s="1"/>
  <c r="H44" i="12"/>
  <c r="E44" i="12" s="1"/>
  <c r="H43" i="12"/>
  <c r="E43" i="12" s="1"/>
  <c r="H42" i="12"/>
  <c r="E42" i="12" s="1"/>
  <c r="H41" i="12"/>
  <c r="E41" i="12" s="1"/>
  <c r="H40" i="12"/>
  <c r="E40" i="12" s="1"/>
  <c r="H39" i="12"/>
  <c r="E39" i="12" s="1"/>
  <c r="H38" i="12"/>
  <c r="E38" i="12" s="1"/>
  <c r="H37" i="12"/>
  <c r="E37" i="12" s="1"/>
  <c r="H36" i="12"/>
  <c r="E36" i="12" s="1"/>
  <c r="H35" i="12"/>
  <c r="E35" i="12" s="1"/>
  <c r="H34" i="12"/>
  <c r="E34" i="12" s="1"/>
  <c r="H33" i="12"/>
  <c r="E33" i="12" s="1"/>
  <c r="H32" i="12"/>
  <c r="E32" i="12" s="1"/>
  <c r="H31" i="12"/>
  <c r="E31" i="12" s="1"/>
  <c r="AV30" i="12"/>
  <c r="AS30" i="12" s="1"/>
  <c r="H30" i="12"/>
  <c r="E30" i="12" s="1"/>
  <c r="AV29" i="12"/>
  <c r="AS29" i="12" s="1"/>
  <c r="H29" i="12"/>
  <c r="E29" i="12" s="1"/>
  <c r="AV28" i="12"/>
  <c r="AS28" i="12" s="1"/>
  <c r="H28" i="12"/>
  <c r="E28" i="12" s="1"/>
  <c r="AV27" i="12"/>
  <c r="AS27" i="12" s="1"/>
  <c r="H27" i="12"/>
  <c r="E27" i="12" s="1"/>
  <c r="BF26" i="12"/>
  <c r="BC26" i="12" s="1"/>
  <c r="AV26" i="12"/>
  <c r="AS26" i="12" s="1"/>
  <c r="H25" i="12"/>
  <c r="E25" i="12" s="1"/>
  <c r="BZ14" i="12" s="1"/>
  <c r="BF25" i="12"/>
  <c r="BC25" i="12" s="1"/>
  <c r="AV25" i="12"/>
  <c r="AS25" i="12" s="1"/>
  <c r="H26" i="12"/>
  <c r="E26" i="12" s="1"/>
  <c r="BZ13" i="12" s="1"/>
  <c r="BF24" i="12"/>
  <c r="AV24" i="12"/>
  <c r="AS24" i="12" s="1"/>
  <c r="H24" i="12"/>
  <c r="E24" i="12" s="1"/>
  <c r="BF23" i="12"/>
  <c r="BC23" i="12" s="1"/>
  <c r="AV23" i="12"/>
  <c r="AS23" i="12" s="1"/>
  <c r="H23" i="12"/>
  <c r="E23" i="12" s="1"/>
  <c r="BF22" i="12"/>
  <c r="BC22" i="12" s="1"/>
  <c r="AV22" i="12"/>
  <c r="AS22" i="12" s="1"/>
  <c r="AL22" i="12"/>
  <c r="H22" i="12"/>
  <c r="E22" i="12" s="1"/>
  <c r="BF21" i="12"/>
  <c r="BC21" i="12" s="1"/>
  <c r="AV21" i="12"/>
  <c r="AS21" i="12" s="1"/>
  <c r="AL21" i="12"/>
  <c r="AI21" i="12" s="1"/>
  <c r="AB21" i="12"/>
  <c r="Y21" i="12" s="1"/>
  <c r="H21" i="12"/>
  <c r="E21" i="12" s="1"/>
  <c r="BF20" i="12"/>
  <c r="BC20" i="12" s="1"/>
  <c r="AV20" i="12"/>
  <c r="AL20" i="12"/>
  <c r="AI20" i="12" s="1"/>
  <c r="AB20" i="12"/>
  <c r="Y20" i="12" s="1"/>
  <c r="R20" i="12"/>
  <c r="O20" i="12" s="1"/>
  <c r="H20" i="12"/>
  <c r="E20" i="12" s="1"/>
  <c r="BF19" i="12"/>
  <c r="BC19" i="12" s="1"/>
  <c r="AV19" i="12"/>
  <c r="AS19" i="12" s="1"/>
  <c r="AL19" i="12"/>
  <c r="AI19" i="12" s="1"/>
  <c r="AB19" i="12"/>
  <c r="R19" i="12"/>
  <c r="O19" i="12" s="1"/>
  <c r="H19" i="12"/>
  <c r="E19" i="12" s="1"/>
  <c r="BF18" i="12"/>
  <c r="BC18" i="12" s="1"/>
  <c r="AV18" i="12"/>
  <c r="AS18" i="12" s="1"/>
  <c r="AL18" i="12"/>
  <c r="AI18" i="12" s="1"/>
  <c r="AB18" i="12"/>
  <c r="Y18" i="12" s="1"/>
  <c r="R18" i="12"/>
  <c r="O18" i="12" s="1"/>
  <c r="H18" i="12"/>
  <c r="E18" i="12" s="1"/>
  <c r="BF17" i="12"/>
  <c r="BC17" i="12" s="1"/>
  <c r="AV17" i="12"/>
  <c r="AS17" i="12" s="1"/>
  <c r="AL17" i="12"/>
  <c r="AI17" i="12" s="1"/>
  <c r="AB17" i="12"/>
  <c r="Y17" i="12" s="1"/>
  <c r="R17" i="12"/>
  <c r="O17" i="12" s="1"/>
  <c r="H17" i="12"/>
  <c r="E17" i="12" s="1"/>
  <c r="BF16" i="12"/>
  <c r="BC16" i="12" s="1"/>
  <c r="AV16" i="12"/>
  <c r="AS16" i="12" s="1"/>
  <c r="AL16" i="12"/>
  <c r="AI16" i="12" s="1"/>
  <c r="AB16" i="12"/>
  <c r="Y16" i="12" s="1"/>
  <c r="R16" i="12"/>
  <c r="O16" i="12" s="1"/>
  <c r="H16" i="12"/>
  <c r="E16" i="12" s="1"/>
  <c r="BF15" i="12"/>
  <c r="BC15" i="12" s="1"/>
  <c r="AV15" i="12"/>
  <c r="AS15" i="12" s="1"/>
  <c r="AL15" i="12"/>
  <c r="AI15" i="12" s="1"/>
  <c r="AB15" i="12"/>
  <c r="Y15" i="12" s="1"/>
  <c r="R15" i="12"/>
  <c r="O15" i="12" s="1"/>
  <c r="H15" i="12"/>
  <c r="E15" i="12" s="1"/>
  <c r="BF14" i="12"/>
  <c r="BC14" i="12" s="1"/>
  <c r="AV14" i="12"/>
  <c r="AS14" i="12" s="1"/>
  <c r="AL14" i="12"/>
  <c r="AI14" i="12" s="1"/>
  <c r="AB14" i="12"/>
  <c r="Y14" i="12" s="1"/>
  <c r="R14" i="12"/>
  <c r="O14" i="12" s="1"/>
  <c r="H14" i="12"/>
  <c r="E14" i="12" s="1"/>
  <c r="BF13" i="12"/>
  <c r="BC13" i="12" s="1"/>
  <c r="AV13" i="12"/>
  <c r="AS13" i="12" s="1"/>
  <c r="AL13" i="12"/>
  <c r="AI13" i="12" s="1"/>
  <c r="AB13" i="12"/>
  <c r="Y13" i="12" s="1"/>
  <c r="R13" i="12"/>
  <c r="O13" i="12" s="1"/>
  <c r="H13" i="12"/>
  <c r="E13" i="12" s="1"/>
  <c r="H39" i="13"/>
  <c r="H38" i="13"/>
  <c r="H37" i="13"/>
  <c r="H36" i="13"/>
  <c r="H35" i="13"/>
  <c r="H34" i="13"/>
  <c r="H33" i="13"/>
  <c r="H32" i="13"/>
  <c r="H31" i="13"/>
  <c r="H30" i="13"/>
  <c r="H29" i="13"/>
  <c r="H28" i="13"/>
  <c r="H27" i="13"/>
  <c r="H26" i="13"/>
  <c r="H25" i="13"/>
  <c r="H24" i="13"/>
  <c r="H23" i="13"/>
  <c r="H22" i="13"/>
  <c r="AV21" i="13"/>
  <c r="H21" i="13"/>
  <c r="AV20" i="13"/>
  <c r="H20" i="13"/>
  <c r="BF19" i="13"/>
  <c r="AV19" i="13"/>
  <c r="H19" i="13"/>
  <c r="BF18" i="13"/>
  <c r="AV18" i="13"/>
  <c r="H18" i="13"/>
  <c r="BF17" i="13"/>
  <c r="AV17" i="13"/>
  <c r="H17" i="13"/>
  <c r="BF16" i="13"/>
  <c r="AV16" i="13"/>
  <c r="AL16" i="13"/>
  <c r="AB16" i="13"/>
  <c r="H16" i="13"/>
  <c r="BF15" i="13"/>
  <c r="AV15" i="13"/>
  <c r="AL15" i="13"/>
  <c r="AB15" i="13"/>
  <c r="R15" i="13"/>
  <c r="H15" i="13"/>
  <c r="BF14" i="13"/>
  <c r="AV14" i="13"/>
  <c r="AL14" i="13"/>
  <c r="AB14" i="13"/>
  <c r="R14" i="13"/>
  <c r="H14" i="13"/>
  <c r="BF13" i="13"/>
  <c r="AV13" i="13"/>
  <c r="AL13" i="13"/>
  <c r="AB13" i="13"/>
  <c r="R13" i="13"/>
  <c r="H13" i="13"/>
  <c r="BK19" i="13"/>
  <c r="BJ19" i="13"/>
  <c r="BK18" i="13"/>
  <c r="BJ18" i="13"/>
  <c r="BK17" i="13"/>
  <c r="BJ17" i="13"/>
  <c r="BK16" i="13"/>
  <c r="BJ16" i="13"/>
  <c r="BK15" i="13"/>
  <c r="BJ15" i="13"/>
  <c r="BK14" i="13"/>
  <c r="BJ14" i="13"/>
  <c r="BK13" i="13"/>
  <c r="BJ13" i="13"/>
  <c r="BA21" i="13"/>
  <c r="AZ21" i="13"/>
  <c r="BA20" i="13"/>
  <c r="AZ20" i="13"/>
  <c r="BA19" i="13"/>
  <c r="AZ19" i="13"/>
  <c r="BA18" i="13"/>
  <c r="AZ18" i="13"/>
  <c r="BA17" i="13"/>
  <c r="AZ17" i="13"/>
  <c r="BA16" i="13"/>
  <c r="AZ16" i="13"/>
  <c r="BA15" i="13"/>
  <c r="AZ15" i="13"/>
  <c r="BA14" i="13"/>
  <c r="AZ14" i="13"/>
  <c r="BA13" i="13"/>
  <c r="AZ13" i="13"/>
  <c r="AQ16" i="13"/>
  <c r="AP16" i="13"/>
  <c r="AQ15" i="13"/>
  <c r="AP15" i="13"/>
  <c r="AQ14" i="13"/>
  <c r="AP14" i="13"/>
  <c r="AQ13" i="13"/>
  <c r="AP13" i="13"/>
  <c r="AG16" i="13"/>
  <c r="AF16" i="13"/>
  <c r="AG15" i="13"/>
  <c r="AF15" i="13"/>
  <c r="AG14" i="13"/>
  <c r="AF14" i="13"/>
  <c r="AG13" i="13"/>
  <c r="AF13" i="13"/>
  <c r="W15" i="13"/>
  <c r="V15" i="13"/>
  <c r="W14" i="13"/>
  <c r="V14" i="13"/>
  <c r="W13" i="13"/>
  <c r="V13" i="13"/>
  <c r="L14" i="13"/>
  <c r="M14" i="13"/>
  <c r="L15" i="13"/>
  <c r="M15" i="13"/>
  <c r="L16" i="13"/>
  <c r="M16" i="13"/>
  <c r="L17" i="13"/>
  <c r="M17" i="13"/>
  <c r="L18" i="13"/>
  <c r="M18" i="13"/>
  <c r="L19" i="13"/>
  <c r="M19" i="13"/>
  <c r="L20" i="13"/>
  <c r="M20" i="13"/>
  <c r="L21" i="13"/>
  <c r="M21" i="13"/>
  <c r="L22" i="13"/>
  <c r="M22" i="13"/>
  <c r="L23" i="13"/>
  <c r="M23" i="13"/>
  <c r="L24" i="13"/>
  <c r="M24" i="13"/>
  <c r="L25" i="13"/>
  <c r="M25" i="13"/>
  <c r="L26" i="13"/>
  <c r="M26" i="13"/>
  <c r="L27" i="13"/>
  <c r="M27" i="13"/>
  <c r="L28" i="13"/>
  <c r="M28" i="13"/>
  <c r="L29" i="13"/>
  <c r="M29" i="13"/>
  <c r="L30" i="13"/>
  <c r="M30" i="13"/>
  <c r="L31" i="13"/>
  <c r="M31" i="13"/>
  <c r="L32" i="13"/>
  <c r="M32" i="13"/>
  <c r="L33" i="13"/>
  <c r="M33" i="13"/>
  <c r="L34" i="13"/>
  <c r="M34" i="13"/>
  <c r="L35" i="13"/>
  <c r="M35" i="13"/>
  <c r="L36" i="13"/>
  <c r="M36" i="13"/>
  <c r="L37" i="13"/>
  <c r="M37" i="13"/>
  <c r="L38" i="13"/>
  <c r="M38" i="13"/>
  <c r="L39" i="13"/>
  <c r="M39" i="13"/>
  <c r="M13" i="13"/>
  <c r="L13" i="13"/>
  <c r="F41" i="11" a="1"/>
  <c r="F41" i="11" s="1"/>
  <c r="E37" i="11" a="1"/>
  <c r="E37" i="11" s="1"/>
  <c r="F35" i="11" a="1"/>
  <c r="F35" i="11" s="1"/>
  <c r="E33" i="11" a="1"/>
  <c r="E33" i="11" s="1"/>
  <c r="F30" i="11" a="1"/>
  <c r="F30" i="11" s="1"/>
  <c r="F28" i="11" a="1"/>
  <c r="F28" i="11" s="1"/>
  <c r="F27" i="11" a="1"/>
  <c r="F27" i="11" s="1"/>
  <c r="F25" i="11" a="1"/>
  <c r="F25" i="11" s="1"/>
  <c r="E23" i="11" a="1"/>
  <c r="E23" i="11" s="1"/>
  <c r="F20" i="11" a="1"/>
  <c r="F20" i="11" s="1"/>
  <c r="E19" i="11" a="1"/>
  <c r="E19" i="11" s="1"/>
  <c r="E47" i="10" a="1"/>
  <c r="E47" i="10" s="1"/>
  <c r="E44" i="10" a="1"/>
  <c r="E44" i="10" s="1"/>
  <c r="F44" i="10" a="1"/>
  <c r="F44" i="10" s="1"/>
  <c r="F42" i="10" a="1"/>
  <c r="F42" i="10" s="1"/>
  <c r="F41" i="10" a="1"/>
  <c r="F41" i="10" s="1"/>
  <c r="E40" i="10" a="1"/>
  <c r="E40" i="10" s="1"/>
  <c r="E39" i="10" a="1"/>
  <c r="E39" i="10" s="1"/>
  <c r="F35" i="10" a="1"/>
  <c r="F35" i="10" s="1"/>
  <c r="E34" i="10" a="1"/>
  <c r="E34" i="10" s="1"/>
  <c r="E33" i="10" a="1"/>
  <c r="E33" i="10" s="1"/>
  <c r="F27" i="10" a="1"/>
  <c r="F27" i="10" s="1"/>
  <c r="E25" i="10" a="1"/>
  <c r="E25" i="10" s="1"/>
  <c r="F19" i="10" a="1"/>
  <c r="F19" i="10" s="1"/>
  <c r="E17" i="10" a="1"/>
  <c r="E17" i="10" s="1"/>
  <c r="A1662" i="4"/>
  <c r="A1534" i="4"/>
  <c r="A1661" i="4"/>
  <c r="A1533" i="4"/>
  <c r="A1660" i="4"/>
  <c r="A1532" i="4"/>
  <c r="A663" i="4"/>
  <c r="A535" i="4"/>
  <c r="A418" i="4"/>
  <c r="A1659" i="4"/>
  <c r="A1531" i="4"/>
  <c r="A417" i="4"/>
  <c r="A290" i="4"/>
  <c r="A1414" i="4"/>
  <c r="A1286" i="4"/>
  <c r="A289" i="4"/>
  <c r="A416" i="4"/>
  <c r="A415" i="4"/>
  <c r="A288" i="4"/>
  <c r="A287" i="4"/>
  <c r="A2473" i="4"/>
  <c r="N2473" i="4" s="1"/>
  <c r="A2365" i="4"/>
  <c r="A1726" i="4"/>
  <c r="A1618" i="4"/>
  <c r="A1628" i="4"/>
  <c r="A386" i="4"/>
  <c r="A1500" i="4"/>
  <c r="A385" i="4"/>
  <c r="A1627" i="4"/>
  <c r="A258" i="4"/>
  <c r="A1499" i="4"/>
  <c r="A257" i="4"/>
  <c r="A1382" i="4"/>
  <c r="A384" i="4"/>
  <c r="A1254" i="4"/>
  <c r="A383" i="4"/>
  <c r="A1381" i="4"/>
  <c r="A256" i="4"/>
  <c r="A1253" i="4"/>
  <c r="A255" i="4"/>
  <c r="A1380" i="4"/>
  <c r="A190" i="4"/>
  <c r="A1252" i="4"/>
  <c r="A189" i="4"/>
  <c r="A83" i="4"/>
  <c r="A2533" i="4"/>
  <c r="A84" i="4"/>
  <c r="A2534" i="4"/>
  <c r="A85" i="4"/>
  <c r="A2535" i="4"/>
  <c r="A86" i="4"/>
  <c r="A2536" i="4"/>
  <c r="A2660" i="4"/>
  <c r="A2658" i="4"/>
  <c r="A2659" i="4"/>
  <c r="A2657" i="4"/>
  <c r="A2532" i="4"/>
  <c r="A2530" i="4"/>
  <c r="A2531" i="4"/>
  <c r="A2529" i="4"/>
  <c r="A2414" i="4"/>
  <c r="N2414" i="4" s="1"/>
  <c r="A2656" i="4"/>
  <c r="A2290" i="4"/>
  <c r="A2655" i="4"/>
  <c r="A1859" i="4"/>
  <c r="A1860" i="4"/>
  <c r="A1971" i="4"/>
  <c r="M1971" i="4" s="1" a="1"/>
  <c r="M1971" i="4" s="1"/>
  <c r="N1971" i="4" s="1"/>
  <c r="A1861" i="4"/>
  <c r="A2366" i="4"/>
  <c r="A2474" i="4"/>
  <c r="N2474" i="4" s="1"/>
  <c r="A2611" i="4"/>
  <c r="A2612" i="4"/>
  <c r="A1862" i="4"/>
  <c r="A1972" i="4"/>
  <c r="M1972" i="4" s="1" a="1"/>
  <c r="M1972" i="4" s="1"/>
  <c r="N1972" i="4" s="1"/>
  <c r="A1863" i="4"/>
  <c r="A1864" i="4"/>
  <c r="A2719" i="4"/>
  <c r="A2720" i="4"/>
  <c r="A2613" i="4"/>
  <c r="A2614" i="4"/>
  <c r="A479" i="4"/>
  <c r="A480" i="4"/>
  <c r="A369" i="4"/>
  <c r="A370" i="4"/>
  <c r="A481" i="4"/>
  <c r="A1220" i="4"/>
  <c r="A1109" i="4"/>
  <c r="A1110" i="4"/>
  <c r="A1221" i="4"/>
  <c r="A1222" i="4"/>
  <c r="A2096" i="4"/>
  <c r="A2209" i="4"/>
  <c r="A2097" i="4"/>
  <c r="A2098" i="4"/>
  <c r="A2210" i="4"/>
  <c r="A969" i="4"/>
  <c r="A970" i="4"/>
  <c r="A857" i="4"/>
  <c r="A858" i="4"/>
  <c r="A1099" i="4"/>
  <c r="A232" i="4"/>
  <c r="A351" i="4"/>
  <c r="A352" i="4"/>
  <c r="A467" i="4"/>
  <c r="A468" i="4"/>
  <c r="A2088" i="4"/>
  <c r="A2204" i="4"/>
  <c r="A2089" i="4"/>
  <c r="A2205" i="4"/>
  <c r="A2090" i="4"/>
  <c r="A1091" i="4"/>
  <c r="A1092" i="4"/>
  <c r="A1207" i="4"/>
  <c r="A1208" i="4"/>
  <c r="A1093" i="4"/>
  <c r="A1947" i="4"/>
  <c r="M1947" i="4" s="1" a="1"/>
  <c r="M1947" i="4" s="1"/>
  <c r="N1947" i="4" s="1"/>
  <c r="A1832" i="4"/>
  <c r="A1948" i="4"/>
  <c r="M1948" i="4" s="1" a="1"/>
  <c r="M1948" i="4" s="1"/>
  <c r="N1948" i="4" s="1"/>
  <c r="A1833" i="4"/>
  <c r="A1949" i="4"/>
  <c r="M1949" i="4" s="1" a="1"/>
  <c r="M1949" i="4" s="1"/>
  <c r="N1949" i="4" s="1"/>
  <c r="A704" i="4"/>
  <c r="A589" i="4"/>
  <c r="A705" i="4"/>
  <c r="A590" i="4"/>
  <c r="A706" i="4"/>
  <c r="A2326" i="4"/>
  <c r="A2442" i="4"/>
  <c r="N2442" i="4" s="1"/>
  <c r="A2571" i="4"/>
  <c r="A2572" i="4"/>
  <c r="A2687" i="4"/>
  <c r="A700" i="4"/>
  <c r="A583" i="4"/>
  <c r="A584" i="4"/>
  <c r="A701" i="4"/>
  <c r="A585" i="4"/>
  <c r="A586" i="4"/>
  <c r="A1822" i="4"/>
  <c r="A1940" i="4"/>
  <c r="M1940" i="4" s="1" a="1"/>
  <c r="M1940" i="4" s="1"/>
  <c r="N1940" i="4" s="1"/>
  <c r="A1823" i="4"/>
  <c r="A1824" i="4"/>
  <c r="A1941" i="4"/>
  <c r="M1941" i="4" s="1" a="1"/>
  <c r="M1941" i="4" s="1"/>
  <c r="N1941" i="4" s="1"/>
  <c r="A1568" i="4"/>
  <c r="A1688" i="4"/>
  <c r="A1569" i="4"/>
  <c r="A1689" i="4"/>
  <c r="A1570" i="4"/>
  <c r="A2428" i="4"/>
  <c r="N2428" i="4" s="1"/>
  <c r="A2309" i="4"/>
  <c r="A2429" i="4"/>
  <c r="N2429" i="4" s="1"/>
  <c r="A2310" i="4"/>
  <c r="A2430" i="4"/>
  <c r="N2430" i="4" s="1"/>
  <c r="A571" i="4"/>
  <c r="A691" i="4"/>
  <c r="A572" i="4"/>
  <c r="A692" i="4"/>
  <c r="A573" i="4"/>
  <c r="A1431" i="4"/>
  <c r="A1312" i="4"/>
  <c r="A1432" i="4"/>
  <c r="A1313" i="4"/>
  <c r="A1433" i="4"/>
  <c r="A1925" i="4"/>
  <c r="M1925" i="4" s="1" a="1"/>
  <c r="M1925" i="4" s="1"/>
  <c r="N1925" i="4" s="1"/>
  <c r="A1806" i="4"/>
  <c r="A1926" i="4"/>
  <c r="M1926" i="4" s="1" a="1"/>
  <c r="M1926" i="4" s="1"/>
  <c r="N1926" i="4" s="1"/>
  <c r="A2051" i="4"/>
  <c r="A2171" i="4"/>
  <c r="A2666" i="4"/>
  <c r="A2545" i="4"/>
  <c r="A2546" i="4"/>
  <c r="A95" i="4"/>
  <c r="A96" i="4"/>
  <c r="A1305" i="4"/>
  <c r="A1306" i="4"/>
  <c r="A1426" i="4"/>
  <c r="A1547" i="4"/>
  <c r="A1548" i="4"/>
  <c r="A92" i="4"/>
  <c r="A213" i="4"/>
  <c r="A214" i="4"/>
  <c r="A93" i="4"/>
  <c r="A94" i="4"/>
  <c r="A91" i="4"/>
  <c r="N2351" i="4"/>
  <c r="A1251" i="4"/>
  <c r="A62" i="4"/>
  <c r="A1379" i="4"/>
  <c r="A1501" i="4"/>
  <c r="A1502" i="4"/>
  <c r="A1629" i="4"/>
  <c r="A1630" i="4"/>
  <c r="A195" i="4"/>
  <c r="A1264" i="4"/>
  <c r="A196" i="4"/>
  <c r="A1392" i="4"/>
  <c r="A1265" i="4"/>
  <c r="A1266" i="4"/>
  <c r="A1393" i="4"/>
  <c r="A1394" i="4"/>
  <c r="A1412" i="4"/>
  <c r="A1413" i="4"/>
  <c r="A1285" i="4"/>
  <c r="A1284" i="4"/>
  <c r="A2527" i="4"/>
  <c r="A2413" i="4"/>
  <c r="N2413" i="4" s="1"/>
  <c r="A2528" i="4"/>
  <c r="A2289" i="4"/>
  <c r="A816" i="4"/>
  <c r="A936" i="4"/>
  <c r="A815" i="4"/>
  <c r="A817" i="4"/>
  <c r="A333" i="4"/>
  <c r="A818" i="4"/>
  <c r="A334" i="4"/>
  <c r="A451" i="4"/>
  <c r="A1336" i="4"/>
  <c r="A452" i="4"/>
  <c r="A1452" i="4"/>
  <c r="A1337" i="4"/>
  <c r="A607" i="4"/>
  <c r="A1453" i="4"/>
  <c r="A608" i="4"/>
  <c r="A721" i="4"/>
  <c r="A1856" i="4"/>
  <c r="A609" i="4"/>
  <c r="A1968" i="4"/>
  <c r="M1968" i="4" s="1" a="1"/>
  <c r="M1968" i="4" s="1"/>
  <c r="N1968" i="4" s="1"/>
  <c r="A1866" i="4"/>
  <c r="A1867" i="4"/>
  <c r="A1974" i="4"/>
  <c r="M1974" i="4" s="1" a="1"/>
  <c r="M1974" i="4" s="1"/>
  <c r="N1974" i="4" s="1"/>
  <c r="A2472" i="4"/>
  <c r="N2472" i="4" s="1"/>
  <c r="A61" i="4"/>
  <c r="A1234" i="4"/>
  <c r="A475" i="4"/>
  <c r="A29" i="4"/>
  <c r="A1129" i="4"/>
  <c r="A30" i="4"/>
  <c r="A1130" i="4"/>
  <c r="A392" i="4"/>
  <c r="A763" i="4"/>
  <c r="A265" i="4"/>
  <c r="A764" i="4"/>
  <c r="A203" i="4"/>
  <c r="A1279" i="4"/>
  <c r="A204" i="4"/>
  <c r="A1407" i="4"/>
  <c r="A2278" i="4"/>
  <c r="A551" i="4"/>
  <c r="A2406" i="4"/>
  <c r="N2406" i="4" s="1"/>
  <c r="A552" i="4"/>
  <c r="A2711" i="4"/>
  <c r="A2362" i="4"/>
  <c r="A2712" i="4"/>
  <c r="A2470" i="4"/>
  <c r="N2470" i="4" s="1"/>
  <c r="A47" i="4"/>
  <c r="A1743" i="4"/>
  <c r="A48" i="4"/>
  <c r="A1871" i="4"/>
  <c r="M1871" i="4" s="1" a="1"/>
  <c r="M1871" i="4" s="1"/>
  <c r="N1871" i="4" s="1"/>
  <c r="A2373" i="4"/>
  <c r="N2373" i="4" s="1"/>
  <c r="A1263" i="4"/>
  <c r="A759" i="4"/>
  <c r="A1013" i="4"/>
  <c r="A779" i="4"/>
  <c r="A1776" i="4"/>
  <c r="A780" i="4"/>
  <c r="A1904" i="4"/>
  <c r="M1904" i="4" s="1" a="1"/>
  <c r="M1904" i="4" s="1"/>
  <c r="N1904" i="4" s="1"/>
  <c r="A425" i="4"/>
  <c r="A1043" i="4"/>
  <c r="A426" i="4"/>
  <c r="A1044" i="4"/>
  <c r="A483" i="4"/>
  <c r="A379" i="4"/>
  <c r="A484" i="4"/>
  <c r="A380" i="4"/>
  <c r="A33" i="4"/>
  <c r="A1248" i="4"/>
  <c r="A34" i="4"/>
  <c r="A1376" i="4"/>
  <c r="A2124" i="4"/>
  <c r="A770" i="4"/>
  <c r="A394" i="4"/>
  <c r="A765" i="4"/>
  <c r="A411" i="4"/>
  <c r="A1281" i="4"/>
  <c r="A412" i="4"/>
  <c r="A1409" i="4"/>
  <c r="A2651" i="4"/>
  <c r="A554" i="4"/>
  <c r="A2652" i="4"/>
  <c r="A678" i="4"/>
  <c r="A2713" i="4"/>
  <c r="A2715" i="4"/>
  <c r="A2714" i="4"/>
  <c r="A2716" i="4"/>
  <c r="A35" i="4"/>
  <c r="A1249" i="4"/>
  <c r="A36" i="4"/>
  <c r="A1377" i="4"/>
  <c r="A511" i="4"/>
  <c r="A766" i="4"/>
  <c r="A1997" i="4"/>
  <c r="A897" i="4"/>
  <c r="A285" i="4"/>
  <c r="A1282" i="4"/>
  <c r="A286" i="4"/>
  <c r="A1410" i="4"/>
  <c r="A2525" i="4"/>
  <c r="A795" i="4"/>
  <c r="A2526" i="4"/>
  <c r="A796" i="4"/>
  <c r="A127" i="4"/>
  <c r="A2605" i="4"/>
  <c r="A128" i="4"/>
  <c r="A2606" i="4"/>
  <c r="A31" i="4"/>
  <c r="A1247" i="4"/>
  <c r="A32" i="4"/>
  <c r="A1375" i="4"/>
  <c r="A266" i="4"/>
  <c r="A891" i="4"/>
  <c r="A393" i="4"/>
  <c r="A892" i="4"/>
  <c r="A283" i="4"/>
  <c r="A1280" i="4"/>
  <c r="A284" i="4"/>
  <c r="A1408" i="4"/>
  <c r="A2523" i="4"/>
  <c r="A677" i="4"/>
  <c r="A2524" i="4"/>
  <c r="A553" i="4"/>
  <c r="A2601" i="4"/>
  <c r="A2603" i="4"/>
  <c r="A2602" i="4"/>
  <c r="A2604" i="4"/>
  <c r="A49" i="4"/>
  <c r="A1744" i="4"/>
  <c r="A50" i="4"/>
  <c r="A1872" i="4"/>
  <c r="A887" i="4"/>
  <c r="A1014" i="4"/>
  <c r="A760" i="4"/>
  <c r="A1141" i="4"/>
  <c r="A907" i="4"/>
  <c r="A1777" i="4"/>
  <c r="A908" i="4"/>
  <c r="A1905" i="4"/>
  <c r="M1905" i="4" s="1" a="1"/>
  <c r="M1905" i="4" s="1"/>
  <c r="N1905" i="4" s="1"/>
  <c r="A298" i="4"/>
  <c r="A1171" i="4"/>
  <c r="A297" i="4"/>
  <c r="A1172" i="4"/>
  <c r="A375" i="4"/>
  <c r="A487" i="4"/>
  <c r="A376" i="4"/>
  <c r="A488" i="4"/>
  <c r="A25" i="4"/>
  <c r="A1127" i="4"/>
  <c r="A26" i="4"/>
  <c r="A1128" i="4"/>
  <c r="A263" i="4"/>
  <c r="A517" i="4"/>
  <c r="A264" i="4"/>
  <c r="A645" i="4"/>
  <c r="A2641" i="4"/>
  <c r="A1033" i="4"/>
  <c r="A2642" i="4"/>
  <c r="A1034" i="4"/>
  <c r="A2276" i="4"/>
  <c r="A675" i="4"/>
  <c r="A2404" i="4"/>
  <c r="N2404" i="4" s="1"/>
  <c r="A549" i="4"/>
  <c r="A2354" i="4"/>
  <c r="A2359" i="4"/>
  <c r="A2466" i="4"/>
  <c r="N2466" i="4" s="1"/>
  <c r="A2360" i="4"/>
  <c r="A15" i="4"/>
  <c r="A751" i="4"/>
  <c r="A16" i="4"/>
  <c r="A752" i="4"/>
  <c r="A1749" i="4"/>
  <c r="A650" i="4"/>
  <c r="A2620" i="4"/>
  <c r="A396" i="4"/>
  <c r="A2265" i="4"/>
  <c r="A911" i="4"/>
  <c r="A2393" i="4"/>
  <c r="N2393" i="4" s="1"/>
  <c r="A912" i="4"/>
  <c r="A2027" i="4"/>
  <c r="A427" i="4"/>
  <c r="A2155" i="4"/>
  <c r="A428" i="4"/>
  <c r="A2105" i="4"/>
  <c r="A2221" i="4"/>
  <c r="A2217" i="4"/>
  <c r="A2113" i="4"/>
  <c r="A57" i="4"/>
  <c r="A1992" i="4"/>
  <c r="A58" i="4"/>
  <c r="A2120" i="4"/>
  <c r="A1135" i="4"/>
  <c r="A1389" i="4"/>
  <c r="A1008" i="4"/>
  <c r="A1262" i="4"/>
  <c r="A1156" i="4"/>
  <c r="A2025" i="4"/>
  <c r="A1155" i="4"/>
  <c r="A2153" i="4"/>
  <c r="A674" i="4"/>
  <c r="A1049" i="4"/>
  <c r="A546" i="4"/>
  <c r="A1050" i="4"/>
  <c r="A621" i="4"/>
  <c r="A628" i="4"/>
  <c r="A731" i="4"/>
  <c r="A736" i="4"/>
  <c r="A27" i="4"/>
  <c r="A1001" i="4"/>
  <c r="A28" i="4"/>
  <c r="A1002" i="4"/>
  <c r="A391" i="4"/>
  <c r="A518" i="4"/>
  <c r="A1996" i="4"/>
  <c r="A646" i="4"/>
  <c r="A75" i="4"/>
  <c r="A1161" i="4"/>
  <c r="A76" i="4"/>
  <c r="A1162" i="4"/>
  <c r="A2277" i="4"/>
  <c r="A550" i="4"/>
  <c r="A2405" i="4"/>
  <c r="N2405" i="4" s="1"/>
  <c r="A676" i="4"/>
  <c r="A2599" i="4"/>
  <c r="A2469" i="4"/>
  <c r="N2469" i="4" s="1"/>
  <c r="A2600" i="4"/>
  <c r="A2361" i="4"/>
  <c r="A51" i="4"/>
  <c r="A1745" i="4"/>
  <c r="A52" i="4"/>
  <c r="A1873" i="4"/>
  <c r="M1873" i="4" s="1" a="1"/>
  <c r="M1873" i="4" s="1"/>
  <c r="N1873" i="4" s="1"/>
  <c r="A761" i="4"/>
  <c r="A1142" i="4"/>
  <c r="A888" i="4"/>
  <c r="A1259" i="4"/>
  <c r="A781" i="4"/>
  <c r="A1778" i="4"/>
  <c r="A782" i="4"/>
  <c r="A1906" i="4"/>
  <c r="M1906" i="4" s="1" a="1"/>
  <c r="M1906" i="4" s="1"/>
  <c r="N1906" i="4" s="1"/>
  <c r="A671" i="4"/>
  <c r="A1045" i="4"/>
  <c r="A543" i="4"/>
  <c r="A1046" i="4"/>
  <c r="A485" i="4"/>
  <c r="A381" i="4"/>
  <c r="A486" i="4"/>
  <c r="A382" i="4"/>
  <c r="A17" i="4"/>
  <c r="A879" i="4"/>
  <c r="A18" i="4"/>
  <c r="A880" i="4"/>
  <c r="A2493" i="4"/>
  <c r="A269" i="4"/>
  <c r="A2494" i="4"/>
  <c r="A270" i="4"/>
  <c r="A2266" i="4"/>
  <c r="A785" i="4"/>
  <c r="A2394" i="4"/>
  <c r="N2394" i="4" s="1"/>
  <c r="A786" i="4"/>
  <c r="A2028" i="4"/>
  <c r="A429" i="4"/>
  <c r="A2156" i="4"/>
  <c r="A430" i="4"/>
  <c r="A2106" i="4"/>
  <c r="A2114" i="4"/>
  <c r="A2218" i="4"/>
  <c r="A2222" i="4"/>
  <c r="A19" i="4"/>
  <c r="A753" i="4"/>
  <c r="A20" i="4"/>
  <c r="A754" i="4"/>
  <c r="A2621" i="4"/>
  <c r="A398" i="4"/>
  <c r="A1877" i="4"/>
  <c r="M1877" i="4" s="1" a="1"/>
  <c r="M1877" i="4" s="1"/>
  <c r="N1877" i="4" s="1"/>
  <c r="A769" i="4"/>
  <c r="A2511" i="4"/>
  <c r="A913" i="4"/>
  <c r="A2512" i="4"/>
  <c r="A914" i="4"/>
  <c r="A2029" i="4"/>
  <c r="A303" i="4"/>
  <c r="A2157" i="4"/>
  <c r="A304" i="4"/>
  <c r="A2351" i="4"/>
  <c r="A2355" i="4"/>
  <c r="A2463" i="4"/>
  <c r="N2463" i="4" s="1"/>
  <c r="A2356" i="4"/>
  <c r="A9" i="4"/>
  <c r="A504" i="4"/>
  <c r="A10" i="4"/>
  <c r="N632" i="4"/>
  <c r="A1747" i="4"/>
  <c r="A520" i="4"/>
  <c r="A2492" i="4"/>
  <c r="A395" i="4"/>
  <c r="A2018" i="4"/>
  <c r="A537" i="4"/>
  <c r="A2146" i="4"/>
  <c r="A665" i="4"/>
  <c r="A1780" i="4"/>
  <c r="A87" i="4"/>
  <c r="A1908" i="4"/>
  <c r="M1908" i="4" s="1" a="1"/>
  <c r="M1908" i="4" s="1"/>
  <c r="N1908" i="4" s="1"/>
  <c r="A88" i="4"/>
  <c r="A1858" i="4"/>
  <c r="A2219" i="4"/>
  <c r="A1970" i="4"/>
  <c r="M1970" i="4" s="1" a="1"/>
  <c r="M1970" i="4" s="1"/>
  <c r="N1970" i="4" s="1"/>
  <c r="A2109" i="4"/>
  <c r="A45" i="4"/>
  <c r="A1498" i="4"/>
  <c r="A46" i="4"/>
  <c r="A1626" i="4"/>
  <c r="A641" i="4"/>
  <c r="A1012" i="4"/>
  <c r="A642" i="4"/>
  <c r="A1140" i="4"/>
  <c r="A534" i="4"/>
  <c r="A1775" i="4"/>
  <c r="A662" i="4"/>
  <c r="A1903" i="4"/>
  <c r="M1903" i="4" s="1" a="1"/>
  <c r="M1903" i="4" s="1"/>
  <c r="N1903" i="4" s="1"/>
  <c r="A423" i="4"/>
  <c r="A801" i="4"/>
  <c r="A424" i="4"/>
  <c r="A802" i="4"/>
  <c r="A373" i="4"/>
  <c r="A241" i="4"/>
  <c r="A374" i="4"/>
  <c r="A242" i="4"/>
  <c r="A56" i="4"/>
  <c r="A1991" i="4"/>
  <c r="A55" i="4"/>
  <c r="A2119" i="4"/>
  <c r="A1007" i="4"/>
  <c r="A1388" i="4"/>
  <c r="A890" i="4"/>
  <c r="A1261" i="4"/>
  <c r="A1028" i="4"/>
  <c r="A2024" i="4"/>
  <c r="A1027" i="4"/>
  <c r="A2152" i="4"/>
  <c r="A673" i="4"/>
  <c r="A1173" i="4"/>
  <c r="A545" i="4"/>
  <c r="A1174" i="4"/>
  <c r="A620" i="4"/>
  <c r="A627" i="4"/>
  <c r="A619" i="4"/>
  <c r="A735" i="4"/>
  <c r="A21" i="4"/>
  <c r="A881" i="4"/>
  <c r="A22" i="4"/>
  <c r="A882" i="4"/>
  <c r="A65" i="4"/>
  <c r="A515" i="4"/>
  <c r="A66" i="4"/>
  <c r="A643" i="4"/>
  <c r="A2639" i="4"/>
  <c r="A1031" i="4"/>
  <c r="A2640" i="4"/>
  <c r="A1032" i="4"/>
  <c r="A2030" i="4"/>
  <c r="A305" i="4"/>
  <c r="A2158" i="4"/>
  <c r="A306" i="4"/>
  <c r="A2352" i="4"/>
  <c r="A2467" i="4"/>
  <c r="N2467" i="4" s="1"/>
  <c r="A2464" i="4"/>
  <c r="N2464" i="4" s="1"/>
  <c r="A2357" i="4"/>
  <c r="A37" i="4"/>
  <c r="A1250" i="4"/>
  <c r="A38" i="4"/>
  <c r="A1378" i="4"/>
  <c r="A639" i="4"/>
  <c r="A893" i="4"/>
  <c r="A2125" i="4"/>
  <c r="A898" i="4"/>
  <c r="A413" i="4"/>
  <c r="A1527" i="4"/>
  <c r="A414" i="4"/>
  <c r="A1655" i="4"/>
  <c r="A2653" i="4"/>
  <c r="A923" i="4"/>
  <c r="A2654" i="4"/>
  <c r="A924" i="4"/>
  <c r="A129" i="4"/>
  <c r="A2607" i="4"/>
  <c r="A130" i="4"/>
  <c r="A2608" i="4"/>
  <c r="A44" i="4"/>
  <c r="A1497" i="4"/>
  <c r="A43" i="4"/>
  <c r="A1625" i="4"/>
  <c r="A640" i="4"/>
  <c r="A894" i="4"/>
  <c r="A513" i="4"/>
  <c r="A1011" i="4"/>
  <c r="A533" i="4"/>
  <c r="A1530" i="4"/>
  <c r="A661" i="4"/>
  <c r="A1658" i="4"/>
  <c r="A295" i="4"/>
  <c r="A925" i="4"/>
  <c r="A296" i="4"/>
  <c r="A926" i="4"/>
  <c r="A372" i="4"/>
  <c r="A133" i="4"/>
  <c r="A371" i="4"/>
  <c r="A134" i="4"/>
  <c r="A14" i="4"/>
  <c r="A506" i="4"/>
  <c r="A13" i="4"/>
  <c r="A634" i="4"/>
  <c r="A2619" i="4"/>
  <c r="A649" i="4"/>
  <c r="A1876" i="4"/>
  <c r="M1876" i="4" s="1" a="1"/>
  <c r="M1876" i="4" s="1"/>
  <c r="N1876" i="4" s="1"/>
  <c r="A522" i="4"/>
  <c r="A2264" i="4"/>
  <c r="A783" i="4"/>
  <c r="A2392" i="4"/>
  <c r="N2392" i="4" s="1"/>
  <c r="A784" i="4"/>
  <c r="A1782" i="4"/>
  <c r="A301" i="4"/>
  <c r="A1910" i="4"/>
  <c r="M1910" i="4" s="1" a="1"/>
  <c r="M1910" i="4" s="1"/>
  <c r="N1910" i="4" s="1"/>
  <c r="A302" i="4"/>
  <c r="A2104" i="4"/>
  <c r="A2111" i="4"/>
  <c r="A2216" i="4"/>
  <c r="A2112" i="4"/>
  <c r="A41" i="4"/>
  <c r="A1496" i="4"/>
  <c r="A42" i="4"/>
  <c r="A1624" i="4"/>
  <c r="A2126" i="4"/>
  <c r="A1143" i="4"/>
  <c r="A2243" i="4"/>
  <c r="A1144" i="4"/>
  <c r="A532" i="4"/>
  <c r="A1529" i="4"/>
  <c r="A660" i="4"/>
  <c r="A1657" i="4"/>
  <c r="A209" i="4"/>
  <c r="A799" i="4"/>
  <c r="A210" i="4"/>
  <c r="A800" i="4"/>
  <c r="A131" i="4"/>
  <c r="A2609" i="4"/>
  <c r="A132" i="4"/>
  <c r="A2610" i="4"/>
  <c r="A23" i="4"/>
  <c r="A999" i="4"/>
  <c r="A24" i="4"/>
  <c r="A1000" i="4"/>
  <c r="A193" i="4"/>
  <c r="A516" i="4"/>
  <c r="A194" i="4"/>
  <c r="A644" i="4"/>
  <c r="A2513" i="4"/>
  <c r="A1159" i="4"/>
  <c r="A2514" i="4"/>
  <c r="A1160" i="4"/>
  <c r="A2275" i="4"/>
  <c r="A547" i="4"/>
  <c r="A2403" i="4"/>
  <c r="N2403" i="4" s="1"/>
  <c r="A548" i="4"/>
  <c r="A2353" i="4"/>
  <c r="A2358" i="4"/>
  <c r="A2465" i="4"/>
  <c r="N2465" i="4" s="1"/>
  <c r="A2468" i="4"/>
  <c r="N2468" i="4" s="1"/>
  <c r="A7" i="4"/>
  <c r="A503" i="4"/>
  <c r="A8" i="4"/>
  <c r="A631" i="4"/>
  <c r="A2374" i="4"/>
  <c r="N2374" i="4" s="1"/>
  <c r="A267" i="4"/>
  <c r="A2491" i="4"/>
  <c r="A268" i="4"/>
  <c r="A2017" i="4"/>
  <c r="A536" i="4"/>
  <c r="A2145" i="4"/>
  <c r="A664" i="4"/>
  <c r="A1779" i="4"/>
  <c r="A211" i="4"/>
  <c r="A1907" i="4"/>
  <c r="M1907" i="4" s="1" a="1"/>
  <c r="M1907" i="4" s="1"/>
  <c r="N1907" i="4" s="1"/>
  <c r="A212" i="4"/>
  <c r="A1969" i="4"/>
  <c r="M1969" i="4" s="1" a="1"/>
  <c r="M1969" i="4" s="1"/>
  <c r="N1969" i="4" s="1"/>
  <c r="A2107" i="4"/>
  <c r="A1857" i="4"/>
  <c r="A2108" i="4"/>
  <c r="A40" i="4"/>
  <c r="A1495" i="4"/>
  <c r="A39" i="4"/>
  <c r="A1623" i="4"/>
  <c r="A1998" i="4"/>
  <c r="A1015" i="4"/>
  <c r="A512" i="4"/>
  <c r="A1016" i="4"/>
  <c r="A531" i="4"/>
  <c r="A1528" i="4"/>
  <c r="A659" i="4"/>
  <c r="A1656" i="4"/>
  <c r="A81" i="4"/>
  <c r="A797" i="4"/>
  <c r="A82" i="4"/>
  <c r="A798" i="4"/>
  <c r="A2342" i="4"/>
  <c r="A2456" i="4"/>
  <c r="N2456" i="4" s="1"/>
  <c r="A1715" i="4"/>
  <c r="A2343" i="4"/>
  <c r="A2344" i="4"/>
  <c r="A1604" i="4"/>
  <c r="A2457" i="4"/>
  <c r="N2457" i="4" s="1"/>
  <c r="A2345" i="4"/>
  <c r="A1716" i="4"/>
  <c r="A2346" i="4"/>
  <c r="A2458" i="4"/>
  <c r="N2458" i="4" s="1"/>
  <c r="A1717" i="4"/>
  <c r="A2587" i="4"/>
  <c r="A2703" i="4"/>
  <c r="A1606" i="4"/>
  <c r="A2704" i="4"/>
  <c r="A239" i="4"/>
  <c r="A2717" i="4"/>
  <c r="A240" i="4"/>
  <c r="A2718" i="4"/>
  <c r="A1468" i="4"/>
  <c r="A2092" i="4"/>
  <c r="A2207" i="4"/>
  <c r="A1357" i="4"/>
  <c r="A2093" i="4"/>
  <c r="A1469" i="4"/>
  <c r="A2094" i="4"/>
  <c r="A2208" i="4"/>
  <c r="A1358" i="4"/>
  <c r="A2095" i="4"/>
  <c r="A2339" i="4"/>
  <c r="A1470" i="4"/>
  <c r="A2455" i="4"/>
  <c r="N2455" i="4" s="1"/>
  <c r="A2341" i="4"/>
  <c r="A1603" i="4"/>
  <c r="A2091" i="4"/>
  <c r="A1349" i="4"/>
  <c r="A1218" i="4"/>
  <c r="A1107" i="4"/>
  <c r="A1101" i="4"/>
  <c r="A1108" i="4"/>
  <c r="A856" i="4"/>
  <c r="A1105" i="4"/>
  <c r="A1219" i="4"/>
  <c r="A1103" i="4"/>
  <c r="A610" i="4"/>
  <c r="A1467" i="4"/>
  <c r="A852" i="4"/>
  <c r="A1849" i="4"/>
  <c r="A1356" i="4"/>
  <c r="A1850" i="4"/>
  <c r="A853" i="4"/>
  <c r="A974" i="4"/>
  <c r="A972" i="4"/>
  <c r="A1350" i="4"/>
  <c r="A968" i="4"/>
  <c r="A861" i="4"/>
  <c r="A854" i="4"/>
  <c r="A1217" i="4"/>
  <c r="A862" i="4"/>
  <c r="A855" i="4"/>
  <c r="A1106" i="4"/>
  <c r="A1102" i="4"/>
  <c r="A1347" i="4"/>
  <c r="A973" i="4"/>
  <c r="A1348" i="4"/>
  <c r="A1216" i="4"/>
  <c r="A977" i="4"/>
  <c r="A1100" i="4"/>
  <c r="A1962" i="4"/>
  <c r="M1962" i="4" s="1" a="1"/>
  <c r="M1962" i="4" s="1"/>
  <c r="N1962" i="4" s="1"/>
  <c r="A860" i="4"/>
  <c r="A1104" i="4"/>
  <c r="A967" i="4"/>
  <c r="A859" i="4"/>
  <c r="A722" i="4"/>
  <c r="A866" i="4"/>
  <c r="A865" i="4"/>
  <c r="A975" i="4"/>
  <c r="A864" i="4"/>
  <c r="A863" i="4"/>
  <c r="A730" i="4"/>
  <c r="A618" i="4"/>
  <c r="A729" i="4"/>
  <c r="A617" i="4"/>
  <c r="A728" i="4"/>
  <c r="A616" i="4"/>
  <c r="A727" i="4"/>
  <c r="A615" i="4"/>
  <c r="A368" i="4"/>
  <c r="A367" i="4"/>
  <c r="A238" i="4"/>
  <c r="A237" i="4"/>
  <c r="A126" i="4"/>
  <c r="A482" i="4"/>
  <c r="A125" i="4"/>
  <c r="A2710" i="4"/>
  <c r="A2709" i="4"/>
  <c r="A2597" i="4"/>
  <c r="A2708" i="4"/>
  <c r="A2340" i="4"/>
  <c r="A1355" i="4"/>
  <c r="A1215" i="4"/>
  <c r="A2337" i="4"/>
  <c r="A1340" i="4"/>
  <c r="A715" i="4"/>
  <c r="A2196" i="4"/>
  <c r="A1710" i="4"/>
  <c r="A713" i="4"/>
  <c r="A2579" i="4"/>
  <c r="A1338" i="4"/>
  <c r="A1958" i="4"/>
  <c r="M1958" i="4" s="1" a="1"/>
  <c r="M1958" i="4" s="1"/>
  <c r="N1958" i="4" s="1"/>
  <c r="A846" i="4"/>
  <c r="A115" i="4"/>
  <c r="A1586" i="4"/>
  <c r="A2453" i="4"/>
  <c r="N2453" i="4" s="1"/>
  <c r="A1456" i="4"/>
  <c r="A600" i="4"/>
  <c r="A2081" i="4"/>
  <c r="A1840" i="4"/>
  <c r="A843" i="4"/>
  <c r="A2696" i="4"/>
  <c r="A1699" i="4"/>
  <c r="A2338" i="4"/>
  <c r="A1341" i="4"/>
  <c r="A716" i="4"/>
  <c r="A2197" i="4"/>
  <c r="A2452" i="4"/>
  <c r="N2452" i="4" s="1"/>
  <c r="A1455" i="4"/>
  <c r="A599" i="4"/>
  <c r="A2080" i="4"/>
  <c r="A1842" i="4"/>
  <c r="A845" i="4"/>
  <c r="A2698" i="4"/>
  <c r="A1701" i="4"/>
  <c r="A2585" i="4"/>
  <c r="A1588" i="4"/>
  <c r="A848" i="4"/>
  <c r="A2444" i="4"/>
  <c r="N2444" i="4" s="1"/>
  <c r="A2454" i="4"/>
  <c r="N2454" i="4" s="1"/>
  <c r="A1457" i="4"/>
  <c r="A601" i="4"/>
  <c r="A2082" i="4"/>
  <c r="A1839" i="4"/>
  <c r="A598" i="4"/>
  <c r="A2580" i="4"/>
  <c r="A1454" i="4"/>
  <c r="A1957" i="4"/>
  <c r="M1957" i="4" s="1" a="1"/>
  <c r="M1957" i="4" s="1"/>
  <c r="N1957" i="4" s="1"/>
  <c r="A960" i="4"/>
  <c r="A2697" i="4"/>
  <c r="A1585" i="4"/>
  <c r="A1841" i="4"/>
  <c r="A959" i="4"/>
  <c r="A2582" i="4"/>
  <c r="A1700" i="4"/>
  <c r="A2699" i="4"/>
  <c r="A1587" i="4"/>
  <c r="A718" i="4"/>
  <c r="A2443" i="4"/>
  <c r="N2443" i="4" s="1"/>
  <c r="A2203" i="4"/>
  <c r="A962" i="4"/>
  <c r="A231" i="4"/>
  <c r="A1831" i="4"/>
  <c r="A2586" i="4"/>
  <c r="A1704" i="4"/>
  <c r="A963" i="4"/>
  <c r="A2329" i="4"/>
  <c r="A1956" i="4"/>
  <c r="M1956" i="4" s="1" a="1"/>
  <c r="M1956" i="4" s="1"/>
  <c r="N1956" i="4" s="1"/>
  <c r="A844" i="4"/>
  <c r="A2581" i="4"/>
  <c r="A1584" i="4"/>
  <c r="A2087" i="4"/>
  <c r="A961" i="4"/>
  <c r="A116" i="4"/>
  <c r="A1702" i="4"/>
  <c r="A2584" i="4"/>
  <c r="A1458" i="4"/>
  <c r="A602" i="4"/>
  <c r="A2327" i="4"/>
  <c r="A2335" i="4"/>
  <c r="A1209" i="4"/>
  <c r="A354" i="4"/>
  <c r="A1950" i="4"/>
  <c r="M1950" i="4" s="1" a="1"/>
  <c r="M1950" i="4" s="1"/>
  <c r="N1950" i="4" s="1"/>
  <c r="A2336" i="4"/>
  <c r="A1339" i="4"/>
  <c r="A470" i="4"/>
  <c r="A2195" i="4"/>
  <c r="A2451" i="4"/>
  <c r="N2451" i="4" s="1"/>
  <c r="A1210" i="4"/>
  <c r="A469" i="4"/>
  <c r="A2079" i="4"/>
  <c r="A2583" i="4"/>
  <c r="A1342" i="4"/>
  <c r="A717" i="4"/>
  <c r="A2198" i="4"/>
  <c r="A2700" i="4"/>
  <c r="A1703" i="4"/>
  <c r="A847" i="4"/>
  <c r="A2328" i="4"/>
  <c r="A2701" i="4"/>
  <c r="A1589" i="4"/>
  <c r="A964" i="4"/>
  <c r="A2445" i="4"/>
  <c r="N2445" i="4" s="1"/>
  <c r="A1955" i="4"/>
  <c r="M1955" i="4" s="1" a="1"/>
  <c r="M1955" i="4" s="1"/>
  <c r="N1955" i="4" s="1"/>
  <c r="A714" i="4"/>
  <c r="A2695" i="4"/>
  <c r="A1583" i="4"/>
  <c r="A2206" i="4"/>
  <c r="A1094" i="4"/>
  <c r="A353" i="4"/>
  <c r="A1834" i="4"/>
  <c r="A111" i="4"/>
  <c r="A2187" i="4"/>
  <c r="A838" i="4"/>
  <c r="A948" i="4"/>
  <c r="A2192" i="4"/>
  <c r="A1692" i="4"/>
  <c r="A339" i="4"/>
  <c r="A453" i="4"/>
  <c r="A2440" i="4"/>
  <c r="N2440" i="4" s="1"/>
  <c r="A1820" i="4"/>
  <c r="A587" i="4"/>
  <c r="A699" i="4"/>
  <c r="A112" i="4"/>
  <c r="A2069" i="4"/>
  <c r="A953" i="4"/>
  <c r="A829" i="4"/>
  <c r="A2078" i="4"/>
  <c r="A1693" i="4"/>
  <c r="A456" i="4"/>
  <c r="A336" i="4"/>
  <c r="A227" i="4"/>
  <c r="A2070" i="4"/>
  <c r="A954" i="4"/>
  <c r="A830" i="4"/>
  <c r="A2690" i="4"/>
  <c r="A2068" i="4"/>
  <c r="A837" i="4"/>
  <c r="A947" i="4"/>
  <c r="A2324" i="4"/>
  <c r="A1819" i="4"/>
  <c r="A342" i="4"/>
  <c r="A580" i="4"/>
  <c r="A345" i="4"/>
  <c r="A2074" i="4"/>
  <c r="A1086" i="4"/>
  <c r="A834" i="4"/>
  <c r="A228" i="4"/>
  <c r="A2188" i="4"/>
  <c r="A1083" i="4"/>
  <c r="A831" i="4"/>
  <c r="A2077" i="4"/>
  <c r="A1575" i="4"/>
  <c r="A340" i="4"/>
  <c r="A454" i="4"/>
  <c r="A2439" i="4"/>
  <c r="N2439" i="4" s="1"/>
  <c r="A1694" i="4"/>
  <c r="A341" i="4"/>
  <c r="A579" i="4"/>
  <c r="A2323" i="4"/>
  <c r="A1578" i="4"/>
  <c r="A458" i="4"/>
  <c r="A338" i="4"/>
  <c r="A459" i="4"/>
  <c r="A2189" i="4"/>
  <c r="A1200" i="4"/>
  <c r="A950" i="4"/>
  <c r="A2441" i="4"/>
  <c r="N2441" i="4" s="1"/>
  <c r="A1821" i="4"/>
  <c r="A588" i="4"/>
  <c r="A582" i="4"/>
  <c r="A346" i="4"/>
  <c r="A2190" i="4"/>
  <c r="A1201" i="4"/>
  <c r="A1075" i="4"/>
  <c r="A2194" i="4"/>
  <c r="A1577" i="4"/>
  <c r="A457" i="4"/>
  <c r="A337" i="4"/>
  <c r="A2325" i="4"/>
  <c r="A1939" i="4"/>
  <c r="M1939" i="4" s="1" a="1"/>
  <c r="M1939" i="4" s="1"/>
  <c r="N1939" i="4" s="1"/>
  <c r="A703" i="4"/>
  <c r="A581" i="4"/>
  <c r="A344" i="4"/>
  <c r="A2072" i="4"/>
  <c r="A1199" i="4"/>
  <c r="A949" i="4"/>
  <c r="A2573" i="4"/>
  <c r="A1826" i="4"/>
  <c r="A836" i="4"/>
  <c r="A702" i="4"/>
  <c r="A2689" i="4"/>
  <c r="A2067" i="4"/>
  <c r="A952" i="4"/>
  <c r="A828" i="4"/>
  <c r="A2574" i="4"/>
  <c r="A1942" i="4"/>
  <c r="M1942" i="4" s="1" a="1"/>
  <c r="M1942" i="4" s="1"/>
  <c r="N1942" i="4" s="1"/>
  <c r="A951" i="4"/>
  <c r="A827" i="4"/>
  <c r="A343" i="4"/>
  <c r="A2071" i="4"/>
  <c r="A1084" i="4"/>
  <c r="A832" i="4"/>
  <c r="A2688" i="4"/>
  <c r="A1825" i="4"/>
  <c r="A835" i="4"/>
  <c r="A1817" i="4"/>
  <c r="A939" i="4"/>
  <c r="A2558" i="4"/>
  <c r="A1680" i="4"/>
  <c r="A1194" i="4"/>
  <c r="A100" i="4"/>
  <c r="A2059" i="4"/>
  <c r="A937" i="4"/>
  <c r="A1442" i="4"/>
  <c r="A326" i="4"/>
  <c r="A2307" i="4"/>
  <c r="A1185" i="4"/>
  <c r="A1937" i="4"/>
  <c r="M1937" i="4" s="1" a="1"/>
  <c r="M1937" i="4" s="1"/>
  <c r="N1937" i="4" s="1"/>
  <c r="A940" i="4"/>
  <c r="A2677" i="4"/>
  <c r="A1561" i="4"/>
  <c r="A1320" i="4"/>
  <c r="A323" i="4"/>
  <c r="A2180" i="4"/>
  <c r="A1064" i="4"/>
  <c r="A1818" i="4"/>
  <c r="A821" i="4"/>
  <c r="A2678" i="4"/>
  <c r="A1681" i="4"/>
  <c r="A1936" i="4"/>
  <c r="M1936" i="4" s="1" a="1"/>
  <c r="M1936" i="4" s="1"/>
  <c r="N1936" i="4" s="1"/>
  <c r="A820" i="4"/>
  <c r="A2557" i="4"/>
  <c r="A1560" i="4"/>
  <c r="A1322" i="4"/>
  <c r="A325" i="4"/>
  <c r="A2182" i="4"/>
  <c r="A1066" i="4"/>
  <c r="A2065" i="4"/>
  <c r="A1187" i="4"/>
  <c r="A328" i="4"/>
  <c r="A1928" i="4"/>
  <c r="M1928" i="4" s="1" a="1"/>
  <c r="M1928" i="4" s="1"/>
  <c r="N1928" i="4" s="1"/>
  <c r="A1938" i="4"/>
  <c r="M1938" i="4" s="1" a="1"/>
  <c r="M1938" i="4" s="1"/>
  <c r="N1938" i="4" s="1"/>
  <c r="A822" i="4"/>
  <c r="A101" i="4"/>
  <c r="A1562" i="4"/>
  <c r="A1319" i="4"/>
  <c r="A219" i="4"/>
  <c r="A2179" i="4"/>
  <c r="A938" i="4"/>
  <c r="A1441" i="4"/>
  <c r="A444" i="4"/>
  <c r="A2062" i="4"/>
  <c r="A1065" i="4"/>
  <c r="A1321" i="4"/>
  <c r="A443" i="4"/>
  <c r="A2181" i="4"/>
  <c r="A1184" i="4"/>
  <c r="A2064" i="4"/>
  <c r="A1067" i="4"/>
  <c r="A222" i="4"/>
  <c r="A1927" i="4"/>
  <c r="M1927" i="4" s="1" a="1"/>
  <c r="M1927" i="4" s="1"/>
  <c r="N1927" i="4" s="1"/>
  <c r="A1687" i="4"/>
  <c r="A446" i="4"/>
  <c r="A2308" i="4"/>
  <c r="A1311" i="4"/>
  <c r="A2185" i="4"/>
  <c r="A1188" i="4"/>
  <c r="A447" i="4"/>
  <c r="A1809" i="4"/>
  <c r="A1440" i="4"/>
  <c r="A324" i="4"/>
  <c r="A2061" i="4"/>
  <c r="A1183" i="4"/>
  <c r="A1567" i="4"/>
  <c r="A445" i="4"/>
  <c r="A2427" i="4"/>
  <c r="N2427" i="4" s="1"/>
  <c r="A1186" i="4"/>
  <c r="A2183" i="4"/>
  <c r="A942" i="4"/>
  <c r="A221" i="4"/>
  <c r="A1807" i="4"/>
  <c r="A1815" i="4"/>
  <c r="A574" i="4"/>
  <c r="A2556" i="4"/>
  <c r="A1434" i="4"/>
  <c r="A1816" i="4"/>
  <c r="A819" i="4"/>
  <c r="A2676" i="4"/>
  <c r="A1679" i="4"/>
  <c r="A1935" i="4"/>
  <c r="M1935" i="4" s="1" a="1"/>
  <c r="M1935" i="4" s="1"/>
  <c r="N1935" i="4" s="1"/>
  <c r="A694" i="4"/>
  <c r="A2675" i="4"/>
  <c r="A1559" i="4"/>
  <c r="A2063" i="4"/>
  <c r="A941" i="4"/>
  <c r="A102" i="4"/>
  <c r="A1682" i="4"/>
  <c r="A1314" i="4"/>
  <c r="A2555" i="4"/>
  <c r="A693" i="4"/>
  <c r="A1690" i="4"/>
  <c r="A1673" i="4"/>
  <c r="A2054" i="4"/>
  <c r="A436" i="4"/>
  <c r="A434" i="4"/>
  <c r="A1058" i="4"/>
  <c r="A1675" i="4"/>
  <c r="A2298" i="4"/>
  <c r="A2661" i="4"/>
  <c r="A1304" i="4"/>
  <c r="A1923" i="4"/>
  <c r="M1923" i="4" s="1" a="1"/>
  <c r="M1923" i="4" s="1"/>
  <c r="N1923" i="4" s="1"/>
  <c r="A2543" i="4"/>
  <c r="A308" i="4"/>
  <c r="A1553" i="4"/>
  <c r="A2174" i="4"/>
  <c r="A317" i="4"/>
  <c r="A313" i="4"/>
  <c r="A1423" i="4"/>
  <c r="A1557" i="4"/>
  <c r="A2540" i="4"/>
  <c r="A2538" i="4"/>
  <c r="A1554" i="4"/>
  <c r="A2299" i="4"/>
  <c r="A318" i="4"/>
  <c r="A314" i="4"/>
  <c r="A1552" i="4"/>
  <c r="A2173" i="4"/>
  <c r="A435" i="4"/>
  <c r="A433" i="4"/>
  <c r="A1303" i="4"/>
  <c r="A1803" i="4"/>
  <c r="A2542" i="4"/>
  <c r="A307" i="4"/>
  <c r="A1798" i="4"/>
  <c r="A2302" i="4"/>
  <c r="A684" i="4"/>
  <c r="A680" i="4"/>
  <c r="A1674" i="4"/>
  <c r="A2419" i="4"/>
  <c r="N2419" i="4" s="1"/>
  <c r="A437" i="4"/>
  <c r="A555" i="4"/>
  <c r="A1299" i="4"/>
  <c r="A1556" i="4"/>
  <c r="A2418" i="4"/>
  <c r="N2418" i="4" s="1"/>
  <c r="A2662" i="4"/>
  <c r="A1424" i="4"/>
  <c r="A1678" i="4"/>
  <c r="A2541" i="4"/>
  <c r="A1302" i="4"/>
  <c r="A1558" i="4"/>
  <c r="A2664" i="4"/>
  <c r="A90" i="4"/>
  <c r="A1919" i="4"/>
  <c r="M1919" i="4" s="1" a="1"/>
  <c r="M1919" i="4" s="1"/>
  <c r="N1919" i="4" s="1"/>
  <c r="A2301" i="4"/>
  <c r="A683" i="4"/>
  <c r="A557" i="4"/>
  <c r="A1671" i="4"/>
  <c r="A1924" i="4"/>
  <c r="M1924" i="4" s="1" a="1"/>
  <c r="M1924" i="4" s="1"/>
  <c r="N1924" i="4" s="1"/>
  <c r="A2665" i="4"/>
  <c r="A310" i="4"/>
  <c r="A1920" i="4"/>
  <c r="M1920" i="4" s="1" a="1"/>
  <c r="M1920" i="4" s="1"/>
  <c r="N1920" i="4" s="1"/>
  <c r="A2422" i="4"/>
  <c r="N2422" i="4" s="1"/>
  <c r="A565" i="4"/>
  <c r="A559" i="4"/>
  <c r="A1301" i="4"/>
  <c r="A1677" i="4"/>
  <c r="A2663" i="4"/>
  <c r="A89" i="4"/>
  <c r="A1425" i="4"/>
  <c r="A1804" i="4"/>
  <c r="A2544" i="4"/>
  <c r="A309" i="4"/>
  <c r="A1796" i="4"/>
  <c r="A2420" i="4"/>
  <c r="N2420" i="4" s="1"/>
  <c r="A563" i="4"/>
  <c r="A679" i="4"/>
  <c r="A1550" i="4"/>
  <c r="A2052" i="4"/>
  <c r="A216" i="4"/>
  <c r="A432" i="4"/>
  <c r="A1551" i="4"/>
  <c r="A2053" i="4"/>
  <c r="A316" i="4"/>
  <c r="A312" i="4"/>
  <c r="A1672" i="4"/>
  <c r="A2172" i="4"/>
  <c r="A315" i="4"/>
  <c r="A311" i="4"/>
  <c r="A1795" i="4"/>
  <c r="A2300" i="4"/>
  <c r="A438" i="4"/>
  <c r="A556" i="4"/>
  <c r="A1549" i="4"/>
  <c r="A1805" i="4"/>
  <c r="A215" i="4"/>
  <c r="A431" i="4"/>
  <c r="A805" i="4"/>
  <c r="A933" i="4"/>
  <c r="A2058" i="4"/>
  <c r="A577" i="4"/>
  <c r="A1081" i="4"/>
  <c r="A1579" i="4"/>
  <c r="A2693" i="4"/>
  <c r="A1097" i="4"/>
  <c r="A1711" i="4"/>
  <c r="A2099" i="4"/>
  <c r="A873" i="4"/>
  <c r="A1233" i="4"/>
  <c r="A152" i="4"/>
  <c r="A2618" i="4"/>
  <c r="A1633" i="4"/>
  <c r="A2131" i="4"/>
  <c r="A1654" i="4"/>
  <c r="A80" i="4"/>
  <c r="A1416" i="4"/>
  <c r="A1544" i="4"/>
  <c r="A98" i="4"/>
  <c r="A2045" i="4"/>
  <c r="A1437" i="4"/>
  <c r="A2434" i="4"/>
  <c r="N2434" i="4" s="1"/>
  <c r="A2321" i="4"/>
  <c r="A710" i="4"/>
  <c r="A1953" i="4"/>
  <c r="M1953" i="4" s="1" a="1"/>
  <c r="M1953" i="4" s="1"/>
  <c r="N1953" i="4" s="1"/>
  <c r="A122" i="4"/>
  <c r="A124" i="4"/>
  <c r="A1226" i="4"/>
  <c r="A874" i="4"/>
  <c r="A153" i="4"/>
  <c r="A63" i="4"/>
  <c r="A1506" i="4"/>
  <c r="A2004" i="4"/>
  <c r="A1771" i="4"/>
  <c r="A207" i="4"/>
  <c r="A1289" i="4"/>
  <c r="A1669" i="4"/>
  <c r="A806" i="4"/>
  <c r="A934" i="4"/>
  <c r="A2178" i="4"/>
  <c r="A697" i="4"/>
  <c r="A1082" i="4"/>
  <c r="A1695" i="4"/>
  <c r="A2694" i="4"/>
  <c r="A1098" i="4"/>
  <c r="A1597" i="4"/>
  <c r="A2211" i="4"/>
  <c r="A1115" i="4"/>
  <c r="A1371" i="4"/>
  <c r="A154" i="4"/>
  <c r="A64" i="4"/>
  <c r="A1634" i="4"/>
  <c r="A2132" i="4"/>
  <c r="A1899" i="4"/>
  <c r="M1899" i="4" s="1" a="1"/>
  <c r="M1899" i="4" s="1"/>
  <c r="N1899" i="4" s="1"/>
  <c r="A208" i="4"/>
  <c r="A1417" i="4"/>
  <c r="A1545" i="4"/>
  <c r="A217" i="4"/>
  <c r="A2046" i="4"/>
  <c r="A1318" i="4"/>
  <c r="A2559" i="4"/>
  <c r="A2322" i="4"/>
  <c r="A839" i="4"/>
  <c r="A1838" i="4"/>
  <c r="A355" i="4"/>
  <c r="A235" i="4"/>
  <c r="A1359" i="4"/>
  <c r="A1116" i="4"/>
  <c r="A1479" i="4"/>
  <c r="A157" i="4"/>
  <c r="A259" i="4"/>
  <c r="A1752" i="4"/>
  <c r="A2006" i="4"/>
  <c r="A1773" i="4"/>
  <c r="A419" i="4"/>
  <c r="A1535" i="4"/>
  <c r="A1787" i="4"/>
  <c r="A808" i="4"/>
  <c r="A1060" i="4"/>
  <c r="A2423" i="4"/>
  <c r="N2423" i="4" s="1"/>
  <c r="A698" i="4"/>
  <c r="A1324" i="4"/>
  <c r="A1696" i="4"/>
  <c r="A114" i="4"/>
  <c r="A1214" i="4"/>
  <c r="A1712" i="4"/>
  <c r="A2212" i="4"/>
  <c r="A1117" i="4"/>
  <c r="A1373" i="4"/>
  <c r="A158" i="4"/>
  <c r="A260" i="4"/>
  <c r="A1880" i="4"/>
  <c r="M1880" i="4" s="1" a="1"/>
  <c r="M1880" i="4" s="1"/>
  <c r="N1880" i="4" s="1"/>
  <c r="A2134" i="4"/>
  <c r="A1901" i="4"/>
  <c r="M1901" i="4" s="1" a="1"/>
  <c r="M1901" i="4" s="1"/>
  <c r="N1901" i="4" s="1"/>
  <c r="A420" i="4"/>
  <c r="A1663" i="4"/>
  <c r="A1788" i="4"/>
  <c r="A319" i="4"/>
  <c r="A2047" i="4"/>
  <c r="A1563" i="4"/>
  <c r="A2679" i="4"/>
  <c r="A2563" i="4"/>
  <c r="A955" i="4"/>
  <c r="A2083" i="4"/>
  <c r="A357" i="4"/>
  <c r="A363" i="4"/>
  <c r="A1360" i="4"/>
  <c r="A1118" i="4"/>
  <c r="A1481" i="4"/>
  <c r="A155" i="4"/>
  <c r="A191" i="4"/>
  <c r="A1751" i="4"/>
  <c r="A2005" i="4"/>
  <c r="A1772" i="4"/>
  <c r="A291" i="4"/>
  <c r="A1290" i="4"/>
  <c r="A1546" i="4"/>
  <c r="A807" i="4"/>
  <c r="A1059" i="4"/>
  <c r="A2303" i="4"/>
  <c r="A578" i="4"/>
  <c r="A1323" i="4"/>
  <c r="A1580" i="4"/>
  <c r="A113" i="4"/>
  <c r="A1213" i="4"/>
  <c r="A1598" i="4"/>
  <c r="A2100" i="4"/>
  <c r="A1228" i="4"/>
  <c r="A1372" i="4"/>
  <c r="A156" i="4"/>
  <c r="A192" i="4"/>
  <c r="A1879" i="4"/>
  <c r="M1879" i="4" s="1" a="1"/>
  <c r="M1879" i="4" s="1"/>
  <c r="N1879" i="4" s="1"/>
  <c r="A2133" i="4"/>
  <c r="A1900" i="4"/>
  <c r="M1900" i="4" s="1" a="1"/>
  <c r="M1900" i="4" s="1"/>
  <c r="N1900" i="4" s="1"/>
  <c r="A292" i="4"/>
  <c r="A1418" i="4"/>
  <c r="A1670" i="4"/>
  <c r="A218" i="4"/>
  <c r="A2168" i="4"/>
  <c r="A1438" i="4"/>
  <c r="A2560" i="4"/>
  <c r="A2438" i="4"/>
  <c r="N2438" i="4" s="1"/>
  <c r="A840" i="4"/>
  <c r="A1954" i="4"/>
  <c r="M1954" i="4" s="1" a="1"/>
  <c r="M1954" i="4" s="1"/>
  <c r="N1954" i="4" s="1"/>
  <c r="A356" i="4"/>
  <c r="A236" i="4"/>
  <c r="A1471" i="4"/>
  <c r="A1227" i="4"/>
  <c r="A1480" i="4"/>
  <c r="A137" i="4"/>
  <c r="A2239" i="4"/>
  <c r="A1137" i="4"/>
  <c r="A1508" i="4"/>
  <c r="A1275" i="4"/>
  <c r="A2272" i="4"/>
  <c r="A793" i="4"/>
  <c r="A1294" i="4"/>
  <c r="A561" i="4"/>
  <c r="A686" i="4"/>
  <c r="A1930" i="4"/>
  <c r="M1930" i="4" s="1" a="1"/>
  <c r="M1930" i="4" s="1"/>
  <c r="N1930" i="4" s="1"/>
  <c r="A330" i="4"/>
  <c r="A1196" i="4"/>
  <c r="A1447" i="4"/>
  <c r="A2446" i="4"/>
  <c r="N2446" i="4" s="1"/>
  <c r="A850" i="4"/>
  <c r="A1352" i="4"/>
  <c r="A1963" i="4"/>
  <c r="M1963" i="4" s="1" a="1"/>
  <c r="M1963" i="4" s="1"/>
  <c r="N1963" i="4" s="1"/>
  <c r="A625" i="4"/>
  <c r="A875" i="4"/>
  <c r="A138" i="4"/>
  <c r="A2367" i="4"/>
  <c r="N2367" i="4" s="1"/>
  <c r="A1138" i="4"/>
  <c r="A1636" i="4"/>
  <c r="A1403" i="4"/>
  <c r="A2400" i="4"/>
  <c r="N2400" i="4" s="1"/>
  <c r="A794" i="4"/>
  <c r="A1420" i="4"/>
  <c r="A2667" i="4"/>
  <c r="A1921" i="4"/>
  <c r="M1921" i="4" s="1" a="1"/>
  <c r="M1921" i="4" s="1"/>
  <c r="N1921" i="4" s="1"/>
  <c r="A1189" i="4"/>
  <c r="A2311" i="4"/>
  <c r="A2435" i="4"/>
  <c r="N2435" i="4" s="1"/>
  <c r="A591" i="4"/>
  <c r="A1590" i="4"/>
  <c r="A117" i="4"/>
  <c r="A2591" i="4"/>
  <c r="A1111" i="4"/>
  <c r="A733" i="4"/>
  <c r="A876" i="4"/>
  <c r="A159" i="4"/>
  <c r="A387" i="4"/>
  <c r="A1753" i="4"/>
  <c r="A2251" i="4"/>
  <c r="A1774" i="4"/>
  <c r="A293" i="4"/>
  <c r="A1536" i="4"/>
  <c r="A1915" i="4"/>
  <c r="M1915" i="4" s="1" a="1"/>
  <c r="M1915" i="4" s="1"/>
  <c r="N1915" i="4" s="1"/>
  <c r="A929" i="4"/>
  <c r="A1179" i="4"/>
  <c r="A2304" i="4"/>
  <c r="A823" i="4"/>
  <c r="A1443" i="4"/>
  <c r="A1581" i="4"/>
  <c r="A229" i="4"/>
  <c r="A1343" i="4"/>
  <c r="A1599" i="4"/>
  <c r="A2101" i="4"/>
  <c r="A1119" i="4"/>
  <c r="A1374" i="4"/>
  <c r="A160" i="4"/>
  <c r="A388" i="4"/>
  <c r="A1881" i="4"/>
  <c r="M1881" i="4" s="1" a="1"/>
  <c r="M1881" i="4" s="1"/>
  <c r="N1881" i="4" s="1"/>
  <c r="A2379" i="4"/>
  <c r="N2379" i="4" s="1"/>
  <c r="A1902" i="4"/>
  <c r="M1902" i="4" s="1" a="1"/>
  <c r="M1902" i="4" s="1"/>
  <c r="N1902" i="4" s="1"/>
  <c r="A294" i="4"/>
  <c r="A1664" i="4"/>
  <c r="A1789" i="4"/>
  <c r="A320" i="4"/>
  <c r="A2048" i="4"/>
  <c r="A1683" i="4"/>
  <c r="A2680" i="4"/>
  <c r="A2564" i="4"/>
  <c r="A956" i="4"/>
  <c r="A2199" i="4"/>
  <c r="A358" i="4"/>
  <c r="A364" i="4"/>
  <c r="A1472" i="4"/>
  <c r="A1120" i="4"/>
  <c r="A1482" i="4"/>
  <c r="A135" i="4"/>
  <c r="A1994" i="4"/>
  <c r="A1010" i="4"/>
  <c r="A1507" i="4"/>
  <c r="A1157" i="4"/>
  <c r="A2271" i="4"/>
  <c r="A920" i="4"/>
  <c r="A1419" i="4"/>
  <c r="A681" i="4"/>
  <c r="A566" i="4"/>
  <c r="A1810" i="4"/>
  <c r="A329" i="4"/>
  <c r="A1195" i="4"/>
  <c r="A1331" i="4"/>
  <c r="A2330" i="4"/>
  <c r="A849" i="4"/>
  <c r="A1351" i="4"/>
  <c r="A1851" i="4"/>
  <c r="A623" i="4"/>
  <c r="A630" i="4"/>
  <c r="A136" i="4"/>
  <c r="A2122" i="4"/>
  <c r="A1009" i="4"/>
  <c r="A1635" i="4"/>
  <c r="A1158" i="4"/>
  <c r="A2399" i="4"/>
  <c r="N2399" i="4" s="1"/>
  <c r="A919" i="4"/>
  <c r="A1293" i="4"/>
  <c r="A2548" i="4"/>
  <c r="A1800" i="4"/>
  <c r="A1070" i="4"/>
  <c r="A2186" i="4"/>
  <c r="A2316" i="4"/>
  <c r="A462" i="4"/>
  <c r="A1705" i="4"/>
  <c r="A2702" i="4"/>
  <c r="A2590" i="4"/>
  <c r="A978" i="4"/>
  <c r="A624" i="4"/>
  <c r="A738" i="4"/>
  <c r="A161" i="4"/>
  <c r="A389" i="4"/>
  <c r="A1882" i="4"/>
  <c r="M1882" i="4" s="1" a="1"/>
  <c r="M1882" i="4" s="1"/>
  <c r="N1882" i="4" s="1"/>
  <c r="A2252" i="4"/>
  <c r="A2019" i="4"/>
  <c r="A421" i="4"/>
  <c r="A1665" i="4"/>
  <c r="A1790" i="4"/>
  <c r="A930" i="4"/>
  <c r="A1180" i="4"/>
  <c r="A2424" i="4"/>
  <c r="N2424" i="4" s="1"/>
  <c r="A824" i="4"/>
  <c r="A1325" i="4"/>
  <c r="A1697" i="4"/>
  <c r="A230" i="4"/>
  <c r="A1459" i="4"/>
  <c r="A1600" i="4"/>
  <c r="A2213" i="4"/>
  <c r="A1229" i="4"/>
  <c r="A1619" i="4"/>
  <c r="A162" i="4"/>
  <c r="A390" i="4"/>
  <c r="A1754" i="4"/>
  <c r="A2380" i="4"/>
  <c r="N2380" i="4" s="1"/>
  <c r="A2147" i="4"/>
  <c r="A422" i="4"/>
  <c r="A1537" i="4"/>
  <c r="A1916" i="4"/>
  <c r="M1916" i="4" s="1" a="1"/>
  <c r="M1916" i="4" s="1"/>
  <c r="N1916" i="4" s="1"/>
  <c r="A439" i="4"/>
  <c r="A2169" i="4"/>
  <c r="A1564" i="4"/>
  <c r="A2561" i="4"/>
  <c r="A2683" i="4"/>
  <c r="A841" i="4"/>
  <c r="A2084" i="4"/>
  <c r="A471" i="4"/>
  <c r="A1361" i="4"/>
  <c r="A1230" i="4"/>
  <c r="A1727" i="4"/>
  <c r="A163" i="4"/>
  <c r="A261" i="4"/>
  <c r="A2127" i="4"/>
  <c r="A2253" i="4"/>
  <c r="A2020" i="4"/>
  <c r="A539" i="4"/>
  <c r="A1666" i="4"/>
  <c r="A1791" i="4"/>
  <c r="A809" i="4"/>
  <c r="A1061" i="4"/>
  <c r="A2305" i="4"/>
  <c r="A943" i="4"/>
  <c r="A1326" i="4"/>
  <c r="A1582" i="4"/>
  <c r="A347" i="4"/>
  <c r="A1344" i="4"/>
  <c r="A1713" i="4"/>
  <c r="A2102" i="4"/>
  <c r="A1122" i="4"/>
  <c r="A1620" i="4"/>
  <c r="A164" i="4"/>
  <c r="A262" i="4"/>
  <c r="A1999" i="4"/>
  <c r="A2381" i="4"/>
  <c r="N2381" i="4" s="1"/>
  <c r="A2148" i="4"/>
  <c r="A667" i="4"/>
  <c r="A1538" i="4"/>
  <c r="A1792" i="4"/>
  <c r="A440" i="4"/>
  <c r="A2049" i="4"/>
  <c r="A1684" i="4"/>
  <c r="A2562" i="4"/>
  <c r="A2684" i="4"/>
  <c r="A842" i="4"/>
  <c r="A2200" i="4"/>
  <c r="A472" i="4"/>
  <c r="A476" i="4"/>
  <c r="A1473" i="4"/>
  <c r="A1121" i="4"/>
  <c r="A1728" i="4"/>
  <c r="A165" i="4"/>
  <c r="A507" i="4"/>
  <c r="A2128" i="4"/>
  <c r="A2254" i="4"/>
  <c r="A2021" i="4"/>
  <c r="A540" i="4"/>
  <c r="A1911" i="4"/>
  <c r="M1911" i="4" s="1" a="1"/>
  <c r="M1911" i="4" s="1"/>
  <c r="N1911" i="4" s="1"/>
  <c r="A1917" i="4"/>
  <c r="M1917" i="4" s="1" a="1"/>
  <c r="M1917" i="4" s="1"/>
  <c r="N1917" i="4" s="1"/>
  <c r="A810" i="4"/>
  <c r="A1062" i="4"/>
  <c r="A2425" i="4"/>
  <c r="N2425" i="4" s="1"/>
  <c r="A944" i="4"/>
  <c r="A1444" i="4"/>
  <c r="A1698" i="4"/>
  <c r="A348" i="4"/>
  <c r="A1460" i="4"/>
  <c r="A1601" i="4"/>
  <c r="A2214" i="4"/>
  <c r="A1363" i="4"/>
  <c r="A1621" i="4"/>
  <c r="A166" i="4"/>
  <c r="A635" i="4"/>
  <c r="A2000" i="4"/>
  <c r="A2382" i="4"/>
  <c r="N2382" i="4" s="1"/>
  <c r="A2149" i="4"/>
  <c r="A668" i="4"/>
  <c r="A1783" i="4"/>
  <c r="A1793" i="4"/>
  <c r="A321" i="4"/>
  <c r="A2050" i="4"/>
  <c r="A1565" i="4"/>
  <c r="A2681" i="4"/>
  <c r="A2565" i="4"/>
  <c r="A957" i="4"/>
  <c r="A2085" i="4"/>
  <c r="A359" i="4"/>
  <c r="A477" i="4"/>
  <c r="A1362" i="4"/>
  <c r="A1364" i="4"/>
  <c r="A1729" i="4"/>
  <c r="A170" i="4"/>
  <c r="A509" i="4"/>
  <c r="A2130" i="4"/>
  <c r="A2627" i="4"/>
  <c r="A2267" i="4"/>
  <c r="A542" i="4"/>
  <c r="A1913" i="4"/>
  <c r="M1913" i="4" s="1" a="1"/>
  <c r="M1913" i="4" s="1"/>
  <c r="N1913" i="4" s="1"/>
  <c r="A2035" i="4"/>
  <c r="A1052" i="4"/>
  <c r="A1182" i="4"/>
  <c r="A2426" i="4"/>
  <c r="N2426" i="4" s="1"/>
  <c r="A826" i="4"/>
  <c r="A1328" i="4"/>
  <c r="A1943" i="4"/>
  <c r="M1943" i="4" s="1" a="1"/>
  <c r="M1943" i="4" s="1"/>
  <c r="N1943" i="4" s="1"/>
  <c r="A464" i="4"/>
  <c r="A1461" i="4"/>
  <c r="A1714" i="4"/>
  <c r="A2459" i="4"/>
  <c r="N2459" i="4" s="1"/>
  <c r="A1366" i="4"/>
  <c r="A1975" i="4"/>
  <c r="M1975" i="4" s="1" a="1"/>
  <c r="M1975" i="4" s="1"/>
  <c r="N1975" i="4" s="1"/>
  <c r="A169" i="4"/>
  <c r="A637" i="4"/>
  <c r="A2002" i="4"/>
  <c r="A2628" i="4"/>
  <c r="A2395" i="4"/>
  <c r="N2395" i="4" s="1"/>
  <c r="A670" i="4"/>
  <c r="A1785" i="4"/>
  <c r="A2036" i="4"/>
  <c r="A441" i="4"/>
  <c r="A2291" i="4"/>
  <c r="A1566" i="4"/>
  <c r="A103" i="4"/>
  <c r="A2567" i="4"/>
  <c r="A1087" i="4"/>
  <c r="A2086" i="4"/>
  <c r="A473" i="4"/>
  <c r="A365" i="4"/>
  <c r="A1607" i="4"/>
  <c r="A1476" i="4"/>
  <c r="A1868" i="4"/>
  <c r="A168" i="4"/>
  <c r="A508" i="4"/>
  <c r="A2129" i="4"/>
  <c r="A2499" i="4"/>
  <c r="A2022" i="4"/>
  <c r="A541" i="4"/>
  <c r="A1912" i="4"/>
  <c r="M1912" i="4" s="1" a="1"/>
  <c r="M1912" i="4" s="1"/>
  <c r="N1912" i="4" s="1"/>
  <c r="A1794" i="4"/>
  <c r="A1051" i="4"/>
  <c r="A1181" i="4"/>
  <c r="A2306" i="4"/>
  <c r="A825" i="4"/>
  <c r="A1327" i="4"/>
  <c r="A1827" i="4"/>
  <c r="A463" i="4"/>
  <c r="A1345" i="4"/>
  <c r="A1602" i="4"/>
  <c r="A2347" i="4"/>
  <c r="A1365" i="4"/>
  <c r="A1622" i="4"/>
  <c r="A167" i="4"/>
  <c r="A636" i="4"/>
  <c r="A2001" i="4"/>
  <c r="A2500" i="4"/>
  <c r="A2150" i="4"/>
  <c r="A669" i="4"/>
  <c r="A1784" i="4"/>
  <c r="A1918" i="4"/>
  <c r="M1918" i="4" s="1" a="1"/>
  <c r="M1918" i="4" s="1"/>
  <c r="N1918" i="4" s="1"/>
  <c r="A322" i="4"/>
  <c r="A2170" i="4"/>
  <c r="A1685" i="4"/>
  <c r="A2682" i="4"/>
  <c r="A2566" i="4"/>
  <c r="A958" i="4"/>
  <c r="A2201" i="4"/>
  <c r="A360" i="4"/>
  <c r="A478" i="4"/>
  <c r="A1474" i="4"/>
  <c r="A1475" i="4"/>
  <c r="A1730" i="4"/>
  <c r="A171" i="4"/>
  <c r="A510" i="4"/>
  <c r="A2375" i="4"/>
  <c r="N2375" i="4" s="1"/>
  <c r="A2501" i="4"/>
  <c r="A2268" i="4"/>
  <c r="A787" i="4"/>
  <c r="A1914" i="4"/>
  <c r="M1914" i="4" s="1" a="1"/>
  <c r="M1914" i="4" s="1"/>
  <c r="N1914" i="4" s="1"/>
  <c r="A2163" i="4"/>
  <c r="A1175" i="4"/>
  <c r="A1307" i="4"/>
  <c r="A2551" i="4"/>
  <c r="A945" i="4"/>
  <c r="A1445" i="4"/>
  <c r="A1828" i="4"/>
  <c r="A349" i="4"/>
  <c r="A1346" i="4"/>
  <c r="A1843" i="4"/>
  <c r="A2348" i="4"/>
  <c r="A1367" i="4"/>
  <c r="A1976" i="4"/>
  <c r="M1976" i="4" s="1" a="1"/>
  <c r="M1976" i="4" s="1"/>
  <c r="N1976" i="4" s="1"/>
  <c r="A172" i="4"/>
  <c r="A638" i="4"/>
  <c r="A2247" i="4"/>
  <c r="A2502" i="4"/>
  <c r="A2396" i="4"/>
  <c r="N2396" i="4" s="1"/>
  <c r="A788" i="4"/>
  <c r="A1786" i="4"/>
  <c r="A2037" i="4"/>
  <c r="A442" i="4"/>
  <c r="A2292" i="4"/>
  <c r="A1686" i="4"/>
  <c r="A104" i="4"/>
  <c r="A2568" i="4"/>
  <c r="A1088" i="4"/>
  <c r="A2202" i="4"/>
  <c r="A474" i="4"/>
  <c r="A366" i="4"/>
  <c r="A1719" i="4"/>
  <c r="A1368" i="4"/>
  <c r="A1869" i="4"/>
  <c r="A139" i="4"/>
  <c r="A2240" i="4"/>
  <c r="A1383" i="4"/>
  <c r="A1509" i="4"/>
  <c r="A1276" i="4"/>
  <c r="A2273" i="4"/>
  <c r="A922" i="4"/>
  <c r="A1295" i="4"/>
  <c r="A562" i="4"/>
  <c r="A811" i="4"/>
  <c r="A2055" i="4"/>
  <c r="A449" i="4"/>
  <c r="A1077" i="4"/>
  <c r="A1332" i="4"/>
  <c r="A2575" i="4"/>
  <c r="A965" i="4"/>
  <c r="A1465" i="4"/>
  <c r="A1852" i="4"/>
  <c r="A626" i="4"/>
  <c r="A983" i="4"/>
  <c r="A140" i="4"/>
  <c r="A2368" i="4"/>
  <c r="N2368" i="4" s="1"/>
  <c r="A1255" i="4"/>
  <c r="A1637" i="4"/>
  <c r="A1404" i="4"/>
  <c r="A2401" i="4"/>
  <c r="N2401" i="4" s="1"/>
  <c r="A921" i="4"/>
  <c r="A1296" i="4"/>
  <c r="A2668" i="4"/>
  <c r="A1801" i="4"/>
  <c r="A1190" i="4"/>
  <c r="A2431" i="4"/>
  <c r="N2431" i="4" s="1"/>
  <c r="A2317" i="4"/>
  <c r="A707" i="4"/>
  <c r="A1706" i="4"/>
  <c r="A118" i="4"/>
  <c r="A2592" i="4"/>
  <c r="A1112" i="4"/>
  <c r="A734" i="4"/>
  <c r="A984" i="4"/>
  <c r="A175" i="4"/>
  <c r="A883" i="4"/>
  <c r="A2377" i="4"/>
  <c r="N2377" i="4" s="1"/>
  <c r="A69" i="4"/>
  <c r="A2270" i="4"/>
  <c r="A789" i="4"/>
  <c r="A2160" i="4"/>
  <c r="A2039" i="4"/>
  <c r="A1053" i="4"/>
  <c r="A1308" i="4"/>
  <c r="A2671" i="4"/>
  <c r="A1071" i="4"/>
  <c r="A1330" i="4"/>
  <c r="A1829" i="4"/>
  <c r="A465" i="4"/>
  <c r="A1591" i="4"/>
  <c r="A1959" i="4"/>
  <c r="M1959" i="4" s="1" a="1"/>
  <c r="M1959" i="4" s="1"/>
  <c r="N1959" i="4" s="1"/>
  <c r="A2349" i="4"/>
  <c r="A1370" i="4"/>
  <c r="A1978" i="4"/>
  <c r="M1978" i="4" s="1" a="1"/>
  <c r="M1978" i="4" s="1"/>
  <c r="N1978" i="4" s="1"/>
  <c r="A176" i="4"/>
  <c r="A884" i="4"/>
  <c r="A2249" i="4"/>
  <c r="A70" i="4"/>
  <c r="A2398" i="4"/>
  <c r="N2398" i="4" s="1"/>
  <c r="A790" i="4"/>
  <c r="A2032" i="4"/>
  <c r="A2040" i="4"/>
  <c r="A687" i="4"/>
  <c r="A2293" i="4"/>
  <c r="A1931" i="4"/>
  <c r="M1931" i="4" s="1" a="1"/>
  <c r="M1931" i="4" s="1"/>
  <c r="N1931" i="4" s="1"/>
  <c r="A106" i="4"/>
  <c r="A2686" i="4"/>
  <c r="A1204" i="4"/>
  <c r="A2447" i="4"/>
  <c r="N2447" i="4" s="1"/>
  <c r="A362" i="4"/>
  <c r="A723" i="4"/>
  <c r="A1720" i="4"/>
  <c r="A1478" i="4"/>
  <c r="A2115" i="4"/>
  <c r="A177" i="4"/>
  <c r="A757" i="4"/>
  <c r="A2378" i="4"/>
  <c r="N2378" i="4" s="1"/>
  <c r="A197" i="4"/>
  <c r="A2515" i="4"/>
  <c r="A917" i="4"/>
  <c r="A2161" i="4"/>
  <c r="A2165" i="4"/>
  <c r="A1054" i="4"/>
  <c r="A1428" i="4"/>
  <c r="A2672" i="4"/>
  <c r="A1072" i="4"/>
  <c r="A1446" i="4"/>
  <c r="A1945" i="4"/>
  <c r="M1945" i="4" s="1" a="1"/>
  <c r="M1945" i="4" s="1"/>
  <c r="N1945" i="4" s="1"/>
  <c r="A466" i="4"/>
  <c r="A1707" i="4"/>
  <c r="A1845" i="4"/>
  <c r="A2461" i="4"/>
  <c r="N2461" i="4" s="1"/>
  <c r="A1611" i="4"/>
  <c r="A2223" i="4"/>
  <c r="A178" i="4"/>
  <c r="A758" i="4"/>
  <c r="A2250" i="4"/>
  <c r="A198" i="4"/>
  <c r="A2516" i="4"/>
  <c r="A918" i="4"/>
  <c r="A2033" i="4"/>
  <c r="A2041" i="4"/>
  <c r="A568" i="4"/>
  <c r="A2294" i="4"/>
  <c r="A1812" i="4"/>
  <c r="A223" i="4"/>
  <c r="A2569" i="4"/>
  <c r="A1089" i="4"/>
  <c r="A2332" i="4"/>
  <c r="A603" i="4"/>
  <c r="A612" i="4"/>
  <c r="A1609" i="4"/>
  <c r="A1612" i="4"/>
  <c r="A2116" i="4"/>
  <c r="A173" i="4"/>
  <c r="A755" i="4"/>
  <c r="A2376" i="4"/>
  <c r="N2376" i="4" s="1"/>
  <c r="A2629" i="4"/>
  <c r="A2269" i="4"/>
  <c r="A915" i="4"/>
  <c r="A2159" i="4"/>
  <c r="A2038" i="4"/>
  <c r="A1176" i="4"/>
  <c r="A1427" i="4"/>
  <c r="A2552" i="4"/>
  <c r="A946" i="4"/>
  <c r="A1329" i="4"/>
  <c r="A1944" i="4"/>
  <c r="M1944" i="4" s="1" a="1"/>
  <c r="M1944" i="4" s="1"/>
  <c r="N1944" i="4" s="1"/>
  <c r="A350" i="4"/>
  <c r="A1462" i="4"/>
  <c r="A1844" i="4"/>
  <c r="A2460" i="4"/>
  <c r="N2460" i="4" s="1"/>
  <c r="A1477" i="4"/>
  <c r="A1977" i="4"/>
  <c r="M1977" i="4" s="1" a="1"/>
  <c r="M1977" i="4" s="1"/>
  <c r="N1977" i="4" s="1"/>
  <c r="A174" i="4"/>
  <c r="A756" i="4"/>
  <c r="A2248" i="4"/>
  <c r="A2630" i="4"/>
  <c r="A2397" i="4"/>
  <c r="N2397" i="4" s="1"/>
  <c r="A916" i="4"/>
  <c r="A2031" i="4"/>
  <c r="A2164" i="4"/>
  <c r="A567" i="4"/>
  <c r="A2415" i="4"/>
  <c r="N2415" i="4" s="1"/>
  <c r="A1811" i="4"/>
  <c r="A105" i="4"/>
  <c r="A2685" i="4"/>
  <c r="A1203" i="4"/>
  <c r="A2331" i="4"/>
  <c r="A361" i="4"/>
  <c r="A611" i="4"/>
  <c r="A1608" i="4"/>
  <c r="A1369" i="4"/>
  <c r="A1870" i="4"/>
  <c r="A181" i="4"/>
  <c r="A1003" i="4"/>
  <c r="A2624" i="4"/>
  <c r="A399" i="4"/>
  <c r="A2517" i="4"/>
  <c r="A1163" i="4"/>
  <c r="A2407" i="4"/>
  <c r="N2407" i="4" s="1"/>
  <c r="A2283" i="4"/>
  <c r="A1056" i="4"/>
  <c r="A1429" i="4"/>
  <c r="A2554" i="4"/>
  <c r="A1192" i="4"/>
  <c r="A1572" i="4"/>
  <c r="A1946" i="4"/>
  <c r="M1946" i="4" s="1" a="1"/>
  <c r="M1946" i="4" s="1"/>
  <c r="N1946" i="4" s="1"/>
  <c r="A711" i="4"/>
  <c r="A1708" i="4"/>
  <c r="A1960" i="4"/>
  <c r="M1960" i="4" s="1" a="1"/>
  <c r="M1960" i="4" s="1"/>
  <c r="N1960" i="4" s="1"/>
  <c r="A2462" i="4"/>
  <c r="N2462" i="4" s="1"/>
  <c r="A1614" i="4"/>
  <c r="A2225" i="4"/>
  <c r="A182" i="4"/>
  <c r="A1004" i="4"/>
  <c r="A2623" i="4"/>
  <c r="A400" i="4"/>
  <c r="A2518" i="4"/>
  <c r="A1164" i="4"/>
  <c r="A2279" i="4"/>
  <c r="A2284" i="4"/>
  <c r="A569" i="4"/>
  <c r="A2295" i="4"/>
  <c r="A1813" i="4"/>
  <c r="A107" i="4"/>
  <c r="A109" i="4"/>
  <c r="A1205" i="4"/>
  <c r="A2333" i="4"/>
  <c r="A719" i="4"/>
  <c r="A613" i="4"/>
  <c r="A1610" i="4"/>
  <c r="A1724" i="4"/>
  <c r="A2118" i="4"/>
  <c r="A142" i="4"/>
  <c r="A2241" i="4"/>
  <c r="A1384" i="4"/>
  <c r="A1510" i="4"/>
  <c r="A1277" i="4"/>
  <c r="A2274" i="4"/>
  <c r="A1040" i="4"/>
  <c r="A1421" i="4"/>
  <c r="A682" i="4"/>
  <c r="A812" i="4"/>
  <c r="A2175" i="4"/>
  <c r="A450" i="4"/>
  <c r="A1078" i="4"/>
  <c r="A1448" i="4"/>
  <c r="A2576" i="4"/>
  <c r="A966" i="4"/>
  <c r="A1353" i="4"/>
  <c r="A1964" i="4"/>
  <c r="M1964" i="4" s="1" a="1"/>
  <c r="M1964" i="4" s="1"/>
  <c r="N1964" i="4" s="1"/>
  <c r="A867" i="4"/>
  <c r="A877" i="4"/>
  <c r="A141" i="4"/>
  <c r="A2369" i="4"/>
  <c r="N2369" i="4" s="1"/>
  <c r="A1256" i="4"/>
  <c r="A1638" i="4"/>
  <c r="A1405" i="4"/>
  <c r="A2402" i="4"/>
  <c r="N2402" i="4" s="1"/>
  <c r="A1039" i="4"/>
  <c r="A1297" i="4"/>
  <c r="A2549" i="4"/>
  <c r="A1802" i="4"/>
  <c r="A1315" i="4"/>
  <c r="A2312" i="4"/>
  <c r="A2318" i="4"/>
  <c r="A592" i="4"/>
  <c r="A1835" i="4"/>
  <c r="A119" i="4"/>
  <c r="A2705" i="4"/>
  <c r="A1223" i="4"/>
  <c r="A868" i="4"/>
  <c r="A878" i="4"/>
  <c r="A144" i="4"/>
  <c r="A2242" i="4"/>
  <c r="A1385" i="4"/>
  <c r="A1755" i="4"/>
  <c r="A1278" i="4"/>
  <c r="A2519" i="4"/>
  <c r="A1168" i="4"/>
  <c r="A1298" i="4"/>
  <c r="A803" i="4"/>
  <c r="A931" i="4"/>
  <c r="A2056" i="4"/>
  <c r="A575" i="4"/>
  <c r="A1079" i="4"/>
  <c r="A1333" i="4"/>
  <c r="A2691" i="4"/>
  <c r="A1095" i="4"/>
  <c r="A1354" i="4"/>
  <c r="A1853" i="4"/>
  <c r="A979" i="4"/>
  <c r="A985" i="4"/>
  <c r="A143" i="4"/>
  <c r="A2370" i="4"/>
  <c r="N2370" i="4" s="1"/>
  <c r="A1257" i="4"/>
  <c r="A1883" i="4"/>
  <c r="M1883" i="4" s="1" a="1"/>
  <c r="M1883" i="4" s="1"/>
  <c r="N1883" i="4" s="1"/>
  <c r="A1406" i="4"/>
  <c r="A2520" i="4"/>
  <c r="A1167" i="4"/>
  <c r="A1422" i="4"/>
  <c r="A2550" i="4"/>
  <c r="A1922" i="4"/>
  <c r="M1922" i="4" s="1" a="1"/>
  <c r="M1922" i="4" s="1"/>
  <c r="N1922" i="4" s="1"/>
  <c r="A1435" i="4"/>
  <c r="A2432" i="4"/>
  <c r="N2432" i="4" s="1"/>
  <c r="A2436" i="4"/>
  <c r="N2436" i="4" s="1"/>
  <c r="A708" i="4"/>
  <c r="A1951" i="4"/>
  <c r="M1951" i="4" s="1" a="1"/>
  <c r="M1951" i="4" s="1"/>
  <c r="N1951" i="4" s="1"/>
  <c r="A120" i="4"/>
  <c r="A2706" i="4"/>
  <c r="A1224" i="4"/>
  <c r="A980" i="4"/>
  <c r="A986" i="4"/>
  <c r="A184" i="4"/>
  <c r="A1131" i="4"/>
  <c r="A2498" i="4"/>
  <c r="A273" i="4"/>
  <c r="A2645" i="4"/>
  <c r="A1037" i="4"/>
  <c r="A2408" i="4"/>
  <c r="N2408" i="4" s="1"/>
  <c r="A2411" i="4"/>
  <c r="N2411" i="4" s="1"/>
  <c r="A1177" i="4"/>
  <c r="A1310" i="4"/>
  <c r="A2673" i="4"/>
  <c r="A1073" i="4"/>
  <c r="A1691" i="4"/>
  <c r="A2075" i="4"/>
  <c r="A596" i="4"/>
  <c r="A1593" i="4"/>
  <c r="A1847" i="4"/>
  <c r="A2595" i="4"/>
  <c r="A1615" i="4"/>
  <c r="A2226" i="4"/>
  <c r="A183" i="4"/>
  <c r="A1132" i="4"/>
  <c r="A2497" i="4"/>
  <c r="A274" i="4"/>
  <c r="A2646" i="4"/>
  <c r="A1038" i="4"/>
  <c r="A2280" i="4"/>
  <c r="A2285" i="4"/>
  <c r="A689" i="4"/>
  <c r="A2296" i="4"/>
  <c r="A1933" i="4"/>
  <c r="M1933" i="4" s="1" a="1"/>
  <c r="M1933" i="4" s="1"/>
  <c r="N1933" i="4" s="1"/>
  <c r="A108" i="4"/>
  <c r="A110" i="4"/>
  <c r="A1206" i="4"/>
  <c r="A2449" i="4"/>
  <c r="N2449" i="4" s="1"/>
  <c r="A605" i="4"/>
  <c r="A725" i="4"/>
  <c r="A1722" i="4"/>
  <c r="A1616" i="4"/>
  <c r="A2363" i="4"/>
  <c r="A148" i="4"/>
  <c r="A2615" i="4"/>
  <c r="A1631" i="4"/>
  <c r="A1757" i="4"/>
  <c r="A1524" i="4"/>
  <c r="A2521" i="4"/>
  <c r="A1170" i="4"/>
  <c r="A1667" i="4"/>
  <c r="A927" i="4"/>
  <c r="A813" i="4"/>
  <c r="A2057" i="4"/>
  <c r="A576" i="4"/>
  <c r="A1197" i="4"/>
  <c r="A1334" i="4"/>
  <c r="A2577" i="4"/>
  <c r="A1211" i="4"/>
  <c r="A1595" i="4"/>
  <c r="A1854" i="4"/>
  <c r="A871" i="4"/>
  <c r="A1231" i="4"/>
  <c r="A147" i="4"/>
  <c r="A2616" i="4"/>
  <c r="A1503" i="4"/>
  <c r="A1885" i="4"/>
  <c r="M1885" i="4" s="1" a="1"/>
  <c r="M1885" i="4" s="1"/>
  <c r="N1885" i="4" s="1"/>
  <c r="A1652" i="4"/>
  <c r="A2522" i="4"/>
  <c r="A1169" i="4"/>
  <c r="A1541" i="4"/>
  <c r="A2670" i="4"/>
  <c r="A2044" i="4"/>
  <c r="A1436" i="4"/>
  <c r="A2433" i="4"/>
  <c r="N2433" i="4" s="1"/>
  <c r="A2320" i="4"/>
  <c r="A709" i="4"/>
  <c r="A1952" i="4"/>
  <c r="M1952" i="4" s="1" a="1"/>
  <c r="M1952" i="4" s="1"/>
  <c r="N1952" i="4" s="1"/>
  <c r="A234" i="4"/>
  <c r="A2594" i="4"/>
  <c r="A1114" i="4"/>
  <c r="A872" i="4"/>
  <c r="A1232" i="4"/>
  <c r="A186" i="4"/>
  <c r="A1005" i="4"/>
  <c r="A2626" i="4"/>
  <c r="A401" i="4"/>
  <c r="A77" i="4"/>
  <c r="A1165" i="4"/>
  <c r="A2409" i="4"/>
  <c r="N2409" i="4" s="1"/>
  <c r="A2286" i="4"/>
  <c r="A1178" i="4"/>
  <c r="A1430" i="4"/>
  <c r="A2674" i="4"/>
  <c r="A1074" i="4"/>
  <c r="A1573" i="4"/>
  <c r="A2191" i="4"/>
  <c r="A712" i="4"/>
  <c r="A1709" i="4"/>
  <c r="A1848" i="4"/>
  <c r="A2596" i="4"/>
  <c r="A1617" i="4"/>
  <c r="A2471" i="4"/>
  <c r="N2471" i="4" s="1"/>
  <c r="A185" i="4"/>
  <c r="A1006" i="4"/>
  <c r="A2625" i="4"/>
  <c r="A402" i="4"/>
  <c r="A78" i="4"/>
  <c r="A1166" i="4"/>
  <c r="A2281" i="4"/>
  <c r="A2412" i="4"/>
  <c r="N2412" i="4" s="1"/>
  <c r="A570" i="4"/>
  <c r="A2417" i="4"/>
  <c r="N2417" i="4" s="1"/>
  <c r="A1814" i="4"/>
  <c r="A331" i="4"/>
  <c r="A225" i="4"/>
  <c r="A1335" i="4"/>
  <c r="A2334" i="4"/>
  <c r="A606" i="4"/>
  <c r="A614" i="4"/>
  <c r="A1855" i="4"/>
  <c r="A1725" i="4"/>
  <c r="A2364" i="4"/>
  <c r="A188" i="4"/>
  <c r="A1133" i="4"/>
  <c r="A68" i="4"/>
  <c r="A519" i="4"/>
  <c r="A206" i="4"/>
  <c r="A1283" i="4"/>
  <c r="A2410" i="4"/>
  <c r="N2410" i="4" s="1"/>
  <c r="A2287" i="4"/>
  <c r="A1057" i="4"/>
  <c r="A1555" i="4"/>
  <c r="A99" i="4"/>
  <c r="A1193" i="4"/>
  <c r="A1574" i="4"/>
  <c r="A2076" i="4"/>
  <c r="A597" i="4"/>
  <c r="A1594" i="4"/>
  <c r="A1961" i="4"/>
  <c r="M1961" i="4" s="1" a="1"/>
  <c r="M1961" i="4" s="1"/>
  <c r="N1961" i="4" s="1"/>
  <c r="A2707" i="4"/>
  <c r="A1865" i="4"/>
  <c r="A2721" i="4"/>
  <c r="A187" i="4"/>
  <c r="A1134" i="4"/>
  <c r="A67" i="4"/>
  <c r="A647" i="4"/>
  <c r="A205" i="4"/>
  <c r="A1411" i="4"/>
  <c r="A2282" i="4"/>
  <c r="A2288" i="4"/>
  <c r="A690" i="4"/>
  <c r="A2297" i="4"/>
  <c r="A1934" i="4"/>
  <c r="M1934" i="4" s="1" a="1"/>
  <c r="M1934" i="4" s="1"/>
  <c r="N1934" i="4" s="1"/>
  <c r="A332" i="4"/>
  <c r="A226" i="4"/>
  <c r="A1451" i="4"/>
  <c r="A2450" i="4"/>
  <c r="N2450" i="4" s="1"/>
  <c r="A720" i="4"/>
  <c r="A726" i="4"/>
  <c r="A1967" i="4"/>
  <c r="M1967" i="4" s="1" a="1"/>
  <c r="M1967" i="4" s="1"/>
  <c r="N1967" i="4" s="1"/>
  <c r="A1973" i="4"/>
  <c r="M1973" i="4" s="1" a="1"/>
  <c r="M1973" i="4" s="1"/>
  <c r="N1973" i="4" s="1"/>
  <c r="A2722" i="4"/>
  <c r="A1543" i="4"/>
  <c r="A1288" i="4"/>
  <c r="A79" i="4"/>
  <c r="A1526" i="4"/>
  <c r="A2003" i="4"/>
  <c r="A1505" i="4"/>
  <c r="A2617" i="4"/>
  <c r="A151" i="4"/>
  <c r="A2117" i="4"/>
  <c r="A791" i="4"/>
  <c r="A2034" i="4"/>
  <c r="A1781" i="4"/>
  <c r="A1041" i="4"/>
  <c r="A544" i="4"/>
  <c r="A1287" i="4"/>
  <c r="A1292" i="4"/>
  <c r="A2166" i="4"/>
  <c r="A300" i="4"/>
  <c r="A1540" i="4"/>
  <c r="A1048" i="4"/>
  <c r="A1668" i="4"/>
  <c r="A1291" i="4"/>
  <c r="A2042" i="4"/>
  <c r="A299" i="4"/>
  <c r="A1539" i="4"/>
  <c r="A1047" i="4"/>
  <c r="A1542" i="4"/>
  <c r="A792" i="4"/>
  <c r="A2162" i="4"/>
  <c r="A1909" i="4"/>
  <c r="M1909" i="4" s="1" a="1"/>
  <c r="M1909" i="4" s="1"/>
  <c r="N1909" i="4" s="1"/>
  <c r="A1042" i="4"/>
  <c r="A672" i="4"/>
  <c r="A1415" i="4"/>
  <c r="A505" i="4"/>
  <c r="A1123" i="4"/>
  <c r="A2224" i="4"/>
  <c r="A1125" i="4"/>
  <c r="A629" i="4"/>
  <c r="A489" i="4"/>
  <c r="A2110" i="4"/>
  <c r="A1965" i="4"/>
  <c r="M1965" i="4" s="1" a="1"/>
  <c r="M1965" i="4" s="1"/>
  <c r="N1965" i="4" s="1"/>
  <c r="A2350" i="4"/>
  <c r="A1966" i="4"/>
  <c r="M1966" i="4" s="1" a="1"/>
  <c r="M1966" i="4" s="1"/>
  <c r="N1966" i="4" s="1"/>
  <c r="A1718" i="4"/>
  <c r="A1605" i="4"/>
  <c r="A971" i="4"/>
  <c r="A1096" i="4"/>
  <c r="A1592" i="4"/>
  <c r="A1212" i="4"/>
  <c r="A1449" i="4"/>
  <c r="A1830" i="4"/>
  <c r="A1450" i="4"/>
  <c r="A1202" i="4"/>
  <c r="A1085" i="4"/>
  <c r="A455" i="4"/>
  <c r="A695" i="4"/>
  <c r="A1191" i="4"/>
  <c r="A696" i="4"/>
  <c r="A448" i="4"/>
  <c r="A327" i="4"/>
  <c r="A2060" i="4"/>
  <c r="A932" i="4"/>
  <c r="A1309" i="4"/>
  <c r="A814" i="4"/>
  <c r="A685" i="4"/>
  <c r="A564" i="4"/>
  <c r="A2539" i="4"/>
  <c r="A2647" i="4"/>
  <c r="A1035" i="4"/>
  <c r="A2649" i="4"/>
  <c r="A2026" i="4"/>
  <c r="A2023" i="4"/>
  <c r="A538" i="4"/>
  <c r="A1756" i="4"/>
  <c r="A271" i="4"/>
  <c r="A1758" i="4"/>
  <c r="A1390" i="4"/>
  <c r="A1387" i="4"/>
  <c r="A648" i="4"/>
  <c r="A2487" i="4"/>
  <c r="A885" i="4"/>
  <c r="A2489" i="4"/>
  <c r="A1993" i="4"/>
  <c r="A1746" i="4"/>
  <c r="A869" i="4"/>
  <c r="A1723" i="4"/>
  <c r="A981" i="4"/>
  <c r="A622" i="4"/>
  <c r="A377" i="4"/>
  <c r="A2103" i="4"/>
  <c r="A1466" i="4"/>
  <c r="A1846" i="4"/>
  <c r="A1596" i="4"/>
  <c r="A1464" i="4"/>
  <c r="A1463" i="4"/>
  <c r="A851" i="4"/>
  <c r="A2692" i="4"/>
  <c r="A595" i="4"/>
  <c r="A2578" i="4"/>
  <c r="A1080" i="4"/>
  <c r="A1571" i="4"/>
  <c r="A1198" i="4"/>
  <c r="A1076" i="4"/>
  <c r="A833" i="4"/>
  <c r="A335" i="4"/>
  <c r="A2176" i="4"/>
  <c r="A2553" i="4"/>
  <c r="A2177" i="4"/>
  <c r="A1929" i="4"/>
  <c r="M1929" i="4" s="1" a="1"/>
  <c r="M1929" i="4" s="1"/>
  <c r="N1929" i="4" s="1"/>
  <c r="A1808" i="4"/>
  <c r="A1063" i="4"/>
  <c r="A804" i="4"/>
  <c r="A1055" i="4"/>
  <c r="A928" i="4"/>
  <c r="A560" i="4"/>
  <c r="A558" i="4"/>
  <c r="A2537" i="4"/>
  <c r="A1651" i="4"/>
  <c r="A2644" i="4"/>
  <c r="A1653" i="4"/>
  <c r="A1030" i="4"/>
  <c r="A910" i="4"/>
  <c r="A2391" i="4"/>
  <c r="N2391" i="4" s="1"/>
  <c r="A1386" i="4"/>
  <c r="A2496" i="4"/>
  <c r="A1632" i="4"/>
  <c r="A2246" i="4"/>
  <c r="A889" i="4"/>
  <c r="A1748" i="4"/>
  <c r="A146" i="4"/>
  <c r="A180" i="4"/>
  <c r="A150" i="4"/>
  <c r="A60" i="4"/>
  <c r="A54" i="4"/>
  <c r="A12" i="4"/>
  <c r="A1124" i="4"/>
  <c r="A1126" i="4"/>
  <c r="A737" i="4"/>
  <c r="A490" i="4"/>
  <c r="A2220" i="4"/>
  <c r="A1113" i="4"/>
  <c r="A1721" i="4"/>
  <c r="A1225" i="4"/>
  <c r="A976" i="4"/>
  <c r="A2598" i="4"/>
  <c r="A233" i="4"/>
  <c r="A604" i="4"/>
  <c r="A121" i="4"/>
  <c r="A593" i="4"/>
  <c r="A1090" i="4"/>
  <c r="A594" i="4"/>
  <c r="A461" i="4"/>
  <c r="A460" i="4"/>
  <c r="A2193" i="4"/>
  <c r="A2313" i="4"/>
  <c r="A224" i="4"/>
  <c r="A2314" i="4"/>
  <c r="A2066" i="4"/>
  <c r="A2184" i="4"/>
  <c r="A1439" i="4"/>
  <c r="A2669" i="4"/>
  <c r="A688" i="4"/>
  <c r="A97" i="4"/>
  <c r="A2547" i="4"/>
  <c r="A2421" i="4"/>
  <c r="N2421" i="4" s="1"/>
  <c r="A1676" i="4"/>
  <c r="A2648" i="4"/>
  <c r="A1036" i="4"/>
  <c r="A2650" i="4"/>
  <c r="A2154" i="4"/>
  <c r="A2151" i="4"/>
  <c r="A666" i="4"/>
  <c r="A1884" i="4"/>
  <c r="M1884" i="4" s="1" a="1"/>
  <c r="M1884" i="4" s="1"/>
  <c r="N1884" i="4" s="1"/>
  <c r="A272" i="4"/>
  <c r="A1886" i="4"/>
  <c r="M1886" i="4" s="1" a="1"/>
  <c r="M1886" i="4" s="1"/>
  <c r="N1886" i="4" s="1"/>
  <c r="A1391" i="4"/>
  <c r="A1260" i="4"/>
  <c r="A521" i="4"/>
  <c r="A2488" i="4"/>
  <c r="A886" i="4"/>
  <c r="A2490" i="4"/>
  <c r="A2121" i="4"/>
  <c r="A1874" i="4"/>
  <c r="M1874" i="4" s="1" a="1"/>
  <c r="M1874" i="4" s="1"/>
  <c r="N1874" i="4" s="1"/>
  <c r="A633" i="4"/>
  <c r="A870" i="4"/>
  <c r="A1613" i="4"/>
  <c r="A982" i="4"/>
  <c r="A732" i="4"/>
  <c r="A378" i="4"/>
  <c r="A2215" i="4"/>
  <c r="A53" i="4"/>
  <c r="A1300" i="4"/>
  <c r="A1504" i="4"/>
  <c r="A149" i="4"/>
  <c r="A762" i="4"/>
  <c r="A1525" i="4"/>
  <c r="A2167" i="4"/>
  <c r="A2073" i="4"/>
  <c r="A2588" i="4"/>
  <c r="A1136" i="4"/>
  <c r="A1875" i="4"/>
  <c r="M1875" i="4" s="1" a="1"/>
  <c r="M1875" i="4" s="1"/>
  <c r="N1875" i="4" s="1"/>
  <c r="A909" i="4"/>
  <c r="A1797" i="4"/>
  <c r="A1317" i="4"/>
  <c r="A1068" i="4"/>
  <c r="A2495" i="4"/>
  <c r="A179" i="4"/>
  <c r="A1932" i="4"/>
  <c r="M1932" i="4" s="1" a="1"/>
  <c r="M1932" i="4" s="1"/>
  <c r="N1932" i="4" s="1"/>
  <c r="A2643" i="4"/>
  <c r="A2416" i="4"/>
  <c r="N2416" i="4" s="1"/>
  <c r="A2315" i="4"/>
  <c r="A2589" i="4"/>
  <c r="A1069" i="4"/>
  <c r="A1316" i="4"/>
  <c r="A220" i="4"/>
  <c r="A59" i="4"/>
  <c r="A2437" i="4"/>
  <c r="N2437" i="4" s="1"/>
  <c r="A1029" i="4"/>
  <c r="A1799" i="4"/>
  <c r="A2570" i="4"/>
  <c r="A2319" i="4"/>
  <c r="A1837" i="4"/>
  <c r="A1258" i="4"/>
  <c r="A145" i="4"/>
  <c r="A2448" i="4"/>
  <c r="N2448" i="4" s="1"/>
  <c r="A1523" i="4"/>
  <c r="A2043" i="4"/>
  <c r="A1576" i="4"/>
  <c r="A1836" i="4"/>
  <c r="A123" i="4"/>
  <c r="A724" i="4"/>
  <c r="A11" i="4"/>
  <c r="A2593" i="4"/>
  <c r="A2263" i="4"/>
  <c r="N17" i="16" l="1"/>
  <c r="Q44" i="10"/>
  <c r="N733" i="4"/>
  <c r="N1438" i="4"/>
  <c r="N1424" i="4"/>
  <c r="N1441" i="4"/>
  <c r="N699" i="4"/>
  <c r="N649" i="4"/>
  <c r="N1388" i="4"/>
  <c r="N650" i="4"/>
  <c r="N1392" i="4"/>
  <c r="N1379" i="4"/>
  <c r="N692" i="4"/>
  <c r="N700" i="4"/>
  <c r="N705" i="4"/>
  <c r="N1380" i="4"/>
  <c r="N1382" i="4"/>
  <c r="N724" i="4"/>
  <c r="N648" i="4"/>
  <c r="N709" i="4"/>
  <c r="N1464" i="4"/>
  <c r="N1406" i="4"/>
  <c r="N1480" i="4"/>
  <c r="N1479" i="4"/>
  <c r="N1437" i="4"/>
  <c r="N694" i="4"/>
  <c r="N1462" i="4"/>
  <c r="N732" i="4"/>
  <c r="N666" i="4"/>
  <c r="N1386" i="4"/>
  <c r="N1450" i="4"/>
  <c r="N1415" i="4"/>
  <c r="N712" i="4"/>
  <c r="N1436" i="4"/>
  <c r="N1435" i="4"/>
  <c r="N711" i="4"/>
  <c r="N1478" i="4"/>
  <c r="N734" i="4"/>
  <c r="N1475" i="4"/>
  <c r="N1476" i="4"/>
  <c r="N1472" i="4"/>
  <c r="N1447" i="4"/>
  <c r="N1471" i="4"/>
  <c r="N1425" i="4"/>
  <c r="N680" i="4"/>
  <c r="N718" i="4"/>
  <c r="N716" i="4"/>
  <c r="N728" i="4"/>
  <c r="N1468" i="4"/>
  <c r="N639" i="4"/>
  <c r="N673" i="4"/>
  <c r="N1452" i="4"/>
  <c r="N1451" i="4"/>
  <c r="N1387" i="4"/>
  <c r="N1405" i="4"/>
  <c r="N682" i="4"/>
  <c r="N1404" i="4"/>
  <c r="N1465" i="4"/>
  <c r="N1459" i="4"/>
  <c r="N1419" i="4"/>
  <c r="N1482" i="4"/>
  <c r="N1390" i="4"/>
  <c r="N647" i="4"/>
  <c r="N1421" i="4"/>
  <c r="N1461" i="4"/>
  <c r="N1460" i="4"/>
  <c r="N1466" i="4"/>
  <c r="N672" i="4"/>
  <c r="N1448" i="4"/>
  <c r="N638" i="4"/>
  <c r="N1474" i="4"/>
  <c r="N636" i="4"/>
  <c r="N637" i="4"/>
  <c r="N635" i="4"/>
  <c r="N1473" i="4"/>
  <c r="N1443" i="4"/>
  <c r="N679" i="4"/>
  <c r="N684" i="4"/>
  <c r="N714" i="4"/>
  <c r="N1457" i="4"/>
  <c r="N1456" i="4"/>
  <c r="N713" i="4"/>
  <c r="N634" i="4"/>
  <c r="N1378" i="4"/>
  <c r="N643" i="4"/>
  <c r="N735" i="4"/>
  <c r="N665" i="4"/>
  <c r="N645" i="4"/>
  <c r="N1410" i="4"/>
  <c r="N1377" i="4"/>
  <c r="N678" i="4"/>
  <c r="N1413" i="4"/>
  <c r="N1433" i="4"/>
  <c r="N691" i="4"/>
  <c r="N704" i="4"/>
  <c r="N663" i="4"/>
  <c r="N1411" i="4"/>
  <c r="N1430" i="4"/>
  <c r="N708" i="4"/>
  <c r="N729" i="4"/>
  <c r="N722" i="4"/>
  <c r="N3" i="17"/>
  <c r="N642" i="4"/>
  <c r="N1412" i="4"/>
  <c r="N1414" i="4"/>
  <c r="N1481" i="4"/>
  <c r="N683" i="4"/>
  <c r="N688" i="4"/>
  <c r="N696" i="4"/>
  <c r="N690" i="4"/>
  <c r="N689" i="4"/>
  <c r="N687" i="4"/>
  <c r="N1420" i="4"/>
  <c r="N1417" i="4"/>
  <c r="N710" i="4"/>
  <c r="N1423" i="4"/>
  <c r="N1440" i="4"/>
  <c r="N1442" i="4"/>
  <c r="N702" i="4"/>
  <c r="N1454" i="4"/>
  <c r="N1469" i="4"/>
  <c r="N1389" i="4"/>
  <c r="N675" i="4"/>
  <c r="N677" i="4"/>
  <c r="N721" i="4"/>
  <c r="N1394" i="4"/>
  <c r="N1432" i="4"/>
  <c r="N1381" i="4"/>
  <c r="N1463" i="4"/>
  <c r="N738" i="4"/>
  <c r="N737" i="4"/>
  <c r="N1449" i="4"/>
  <c r="N726" i="4"/>
  <c r="N725" i="4"/>
  <c r="N1446" i="4"/>
  <c r="N723" i="4"/>
  <c r="N1445" i="4"/>
  <c r="N1444" i="4"/>
  <c r="N698" i="4"/>
  <c r="N697" i="4"/>
  <c r="N1416" i="4"/>
  <c r="N685" i="4"/>
  <c r="N720" i="4"/>
  <c r="N1422" i="4"/>
  <c r="N719" i="4"/>
  <c r="N1418" i="4"/>
  <c r="N633" i="4"/>
  <c r="N1391" i="4"/>
  <c r="N1439" i="4"/>
  <c r="N695" i="4"/>
  <c r="N1385" i="4"/>
  <c r="N1384" i="4"/>
  <c r="N1477" i="4"/>
  <c r="N1383" i="4"/>
  <c r="N686" i="4"/>
  <c r="N1434" i="4"/>
  <c r="N703" i="4"/>
  <c r="N717" i="4"/>
  <c r="N715" i="4"/>
  <c r="N730" i="4"/>
  <c r="N640" i="4"/>
  <c r="N641" i="4"/>
  <c r="N671" i="4"/>
  <c r="N674" i="4"/>
  <c r="N1393" i="4"/>
  <c r="N1426" i="4"/>
  <c r="N701" i="4"/>
  <c r="N1429" i="4"/>
  <c r="N1427" i="4"/>
  <c r="N1428" i="4"/>
  <c r="N707" i="4"/>
  <c r="N669" i="4"/>
  <c r="N670" i="4"/>
  <c r="N668" i="4"/>
  <c r="N667" i="4"/>
  <c r="N681" i="4"/>
  <c r="N226" i="17"/>
  <c r="N693" i="4"/>
  <c r="N1458" i="4"/>
  <c r="N1455" i="4"/>
  <c r="N1470" i="4"/>
  <c r="N664" i="4"/>
  <c r="N631" i="4"/>
  <c r="N644" i="4"/>
  <c r="N676" i="4"/>
  <c r="N646" i="4"/>
  <c r="N736" i="4"/>
  <c r="N1408" i="4"/>
  <c r="N1375" i="4"/>
  <c r="N1409" i="4"/>
  <c r="N1376" i="4"/>
  <c r="N1407" i="4"/>
  <c r="N1453" i="4"/>
  <c r="N1431" i="4"/>
  <c r="N706" i="4"/>
  <c r="N727" i="4"/>
  <c r="N1467" i="4"/>
  <c r="N30" i="17"/>
  <c r="N661" i="4"/>
  <c r="N662" i="4"/>
  <c r="N731" i="4"/>
  <c r="M1872" i="4" a="1"/>
  <c r="M1872" i="4" s="1"/>
  <c r="N1872" i="4" s="1"/>
  <c r="X3" i="17"/>
  <c r="AH15" i="17" s="1"/>
  <c r="G495" i="4" s="1"/>
  <c r="N495" i="4" s="1"/>
  <c r="X4" i="17"/>
  <c r="X49" i="17"/>
  <c r="X51" i="17"/>
  <c r="X35" i="17"/>
  <c r="X146" i="17"/>
  <c r="X82" i="17"/>
  <c r="X238" i="17"/>
  <c r="AH6" i="17" s="1"/>
  <c r="G250" i="4" s="1"/>
  <c r="N250" i="4" s="1"/>
  <c r="X321" i="17"/>
  <c r="X5" i="17"/>
  <c r="X161" i="17"/>
  <c r="X25" i="17"/>
  <c r="X198" i="17"/>
  <c r="X301" i="17"/>
  <c r="X360" i="17"/>
  <c r="X119" i="17"/>
  <c r="X10" i="17"/>
  <c r="X185" i="17"/>
  <c r="X421" i="17"/>
  <c r="X242" i="17"/>
  <c r="X384" i="17"/>
  <c r="X7" i="17"/>
  <c r="X163" i="17"/>
  <c r="X27" i="17"/>
  <c r="X219" i="17"/>
  <c r="X303" i="17"/>
  <c r="X84" i="17"/>
  <c r="AH18" i="17" s="1"/>
  <c r="G498" i="4" s="1"/>
  <c r="N498" i="4" s="1"/>
  <c r="X142" i="17"/>
  <c r="X187" i="17"/>
  <c r="AH3" i="17" s="1"/>
  <c r="G247" i="4" s="1"/>
  <c r="N247" i="4" s="1"/>
  <c r="X160" i="17"/>
  <c r="X365" i="17"/>
  <c r="X258" i="17"/>
  <c r="X47" i="17"/>
  <c r="X228" i="17"/>
  <c r="X411" i="17"/>
  <c r="X117" i="17"/>
  <c r="X320" i="17"/>
  <c r="X425" i="17"/>
  <c r="X96" i="17"/>
  <c r="X356" i="17"/>
  <c r="X202" i="17"/>
  <c r="X168" i="17"/>
  <c r="X152" i="17"/>
  <c r="X299" i="17"/>
  <c r="X81" i="17"/>
  <c r="X65" i="17"/>
  <c r="X328" i="17"/>
  <c r="X194" i="17"/>
  <c r="X125" i="17"/>
  <c r="X375" i="17"/>
  <c r="X261" i="17"/>
  <c r="X23" i="17"/>
  <c r="X34" i="17"/>
  <c r="X251" i="17"/>
  <c r="X397" i="17"/>
  <c r="X159" i="17"/>
  <c r="X364" i="17"/>
  <c r="X257" i="17"/>
  <c r="X46" i="17"/>
  <c r="X226" i="17"/>
  <c r="X410" i="17"/>
  <c r="X116" i="17"/>
  <c r="X319" i="17"/>
  <c r="X424" i="17"/>
  <c r="X95" i="17"/>
  <c r="X354" i="17"/>
  <c r="X200" i="17"/>
  <c r="X167" i="17"/>
  <c r="X151" i="17"/>
  <c r="X298" i="17"/>
  <c r="X80" i="17"/>
  <c r="X64" i="17"/>
  <c r="X336" i="17"/>
  <c r="X192" i="17"/>
  <c r="X124" i="17"/>
  <c r="X374" i="17"/>
  <c r="X277" i="17"/>
  <c r="X22" i="17"/>
  <c r="X33" i="17"/>
  <c r="X249" i="17"/>
  <c r="X396" i="17"/>
  <c r="X140" i="17"/>
  <c r="X363" i="17"/>
  <c r="X256" i="17"/>
  <c r="X45" i="17"/>
  <c r="X351" i="17"/>
  <c r="X224" i="17"/>
  <c r="X434" i="17"/>
  <c r="X115" i="17"/>
  <c r="X318" i="17"/>
  <c r="X110" i="17"/>
  <c r="X94" i="17"/>
  <c r="X332" i="17"/>
  <c r="X215" i="17"/>
  <c r="X166" i="17"/>
  <c r="X150" i="17"/>
  <c r="AH13" i="17" s="1"/>
  <c r="G2729" i="4" s="1"/>
  <c r="N2729" i="4" s="1"/>
  <c r="X297" i="17"/>
  <c r="X79" i="17"/>
  <c r="X63" i="17"/>
  <c r="X334" i="17"/>
  <c r="X207" i="17"/>
  <c r="X123" i="17"/>
  <c r="X373" i="17"/>
  <c r="X276" i="17"/>
  <c r="X21" i="17"/>
  <c r="X32" i="17"/>
  <c r="X247" i="17"/>
  <c r="X395" i="17"/>
  <c r="X177" i="17"/>
  <c r="X288" i="17"/>
  <c r="X255" i="17"/>
  <c r="X44" i="17"/>
  <c r="X349" i="17"/>
  <c r="X222" i="17"/>
  <c r="X433" i="17"/>
  <c r="X114" i="17"/>
  <c r="X317" i="17"/>
  <c r="X109" i="17"/>
  <c r="X93" i="17"/>
  <c r="X330" i="17"/>
  <c r="X213" i="17"/>
  <c r="X165" i="17"/>
  <c r="X383" i="17"/>
  <c r="X296" i="17"/>
  <c r="X78" i="17"/>
  <c r="X62" i="17"/>
  <c r="X237" i="17"/>
  <c r="X188" i="17"/>
  <c r="X122" i="17"/>
  <c r="X372" i="17"/>
  <c r="X275" i="17"/>
  <c r="X20" i="17"/>
  <c r="X31" i="17"/>
  <c r="X245" i="17"/>
  <c r="X393" i="17"/>
  <c r="X176" i="17"/>
  <c r="X270" i="17"/>
  <c r="X417" i="17"/>
  <c r="X43" i="17"/>
  <c r="X347" i="17"/>
  <c r="X220" i="17"/>
  <c r="X130" i="17"/>
  <c r="X113" i="17"/>
  <c r="X316" i="17"/>
  <c r="X108" i="17"/>
  <c r="X92" i="17"/>
  <c r="X338" i="17"/>
  <c r="X211" i="17"/>
  <c r="X164" i="17"/>
  <c r="X382" i="17"/>
  <c r="X295" i="17"/>
  <c r="X77" i="17"/>
  <c r="X61" i="17"/>
  <c r="X235" i="17"/>
  <c r="X403" i="17"/>
  <c r="X121" i="17"/>
  <c r="X371" i="17"/>
  <c r="X274" i="17"/>
  <c r="X19" i="17"/>
  <c r="X30" i="17"/>
  <c r="AH16" i="17" s="1"/>
  <c r="G496" i="4" s="1"/>
  <c r="N496" i="4" s="1"/>
  <c r="X243" i="17"/>
  <c r="X392" i="17"/>
  <c r="X137" i="17"/>
  <c r="X269" i="17"/>
  <c r="X419" i="17"/>
  <c r="X42" i="17"/>
  <c r="X345" i="17"/>
  <c r="X201" i="17"/>
  <c r="X129" i="17"/>
  <c r="X112" i="17"/>
  <c r="X315" i="17"/>
  <c r="X107" i="17"/>
  <c r="X91" i="17"/>
  <c r="X326" i="17"/>
  <c r="X209" i="17"/>
  <c r="X182" i="17"/>
  <c r="X381" i="17"/>
  <c r="X294" i="17"/>
  <c r="X76" i="17"/>
  <c r="X60" i="17"/>
  <c r="X233" i="17"/>
  <c r="X402" i="17"/>
  <c r="X120" i="17"/>
  <c r="X370" i="17"/>
  <c r="X273" i="17"/>
  <c r="X18" i="17"/>
  <c r="X361" i="17"/>
  <c r="X241" i="17"/>
  <c r="X391" i="17"/>
  <c r="X174" i="17"/>
  <c r="X268" i="17"/>
  <c r="X415" i="17"/>
  <c r="X41" i="17"/>
  <c r="X343" i="17"/>
  <c r="X199" i="17"/>
  <c r="X128" i="17"/>
  <c r="X111" i="17"/>
  <c r="X314" i="17"/>
  <c r="X106" i="17"/>
  <c r="X90" i="17"/>
  <c r="X324" i="17"/>
  <c r="X190" i="17"/>
  <c r="X181" i="17"/>
  <c r="X380" i="17"/>
  <c r="X293" i="17"/>
  <c r="X75" i="17"/>
  <c r="X59" i="17"/>
  <c r="X231" i="17"/>
  <c r="X401" i="17"/>
  <c r="X139" i="17"/>
  <c r="X271" i="17"/>
  <c r="X272" i="17"/>
  <c r="X17" i="17"/>
  <c r="X359" i="17"/>
  <c r="X239" i="17"/>
  <c r="X428" i="17"/>
  <c r="X173" i="17"/>
  <c r="X267" i="17"/>
  <c r="X56" i="17"/>
  <c r="X40" i="17"/>
  <c r="X341" i="17"/>
  <c r="X197" i="17"/>
  <c r="X127" i="17"/>
  <c r="X390" i="17"/>
  <c r="X313" i="17"/>
  <c r="X105" i="17"/>
  <c r="X89" i="17"/>
  <c r="X254" i="17"/>
  <c r="X205" i="17"/>
  <c r="X180" i="17"/>
  <c r="X379" i="17"/>
  <c r="X292" i="17"/>
  <c r="X74" i="17"/>
  <c r="X58" i="17"/>
  <c r="X229" i="17"/>
  <c r="X406" i="17"/>
  <c r="X138" i="17"/>
  <c r="X287" i="17"/>
  <c r="X420" i="17"/>
  <c r="X16" i="17"/>
  <c r="X357" i="17"/>
  <c r="X203" i="17"/>
  <c r="X427" i="17"/>
  <c r="X172" i="17"/>
  <c r="X266" i="17"/>
  <c r="X55" i="17"/>
  <c r="X39" i="17"/>
  <c r="X329" i="17"/>
  <c r="X195" i="17"/>
  <c r="X126" i="17"/>
  <c r="X389" i="17"/>
  <c r="X312" i="17"/>
  <c r="X104" i="17"/>
  <c r="X88" i="17"/>
  <c r="X252" i="17"/>
  <c r="X409" i="17"/>
  <c r="X179" i="17"/>
  <c r="X378" i="17"/>
  <c r="X291" i="17"/>
  <c r="X73" i="17"/>
  <c r="X57" i="17"/>
  <c r="AH17" i="17" s="1"/>
  <c r="G497" i="4" s="1"/>
  <c r="N497" i="4" s="1"/>
  <c r="K16" i="16" s="1"/>
  <c r="X227" i="17"/>
  <c r="X399" i="17"/>
  <c r="X175" i="17"/>
  <c r="X286" i="17"/>
  <c r="X416" i="17"/>
  <c r="X15" i="17"/>
  <c r="X355" i="17"/>
  <c r="X218" i="17"/>
  <c r="X149" i="17"/>
  <c r="X133" i="17"/>
  <c r="X265" i="17"/>
  <c r="X54" i="17"/>
  <c r="X38" i="17"/>
  <c r="X327" i="17"/>
  <c r="X193" i="17"/>
  <c r="X145" i="17"/>
  <c r="X388" i="17"/>
  <c r="X311" i="17"/>
  <c r="X103" i="17"/>
  <c r="X87" i="17"/>
  <c r="X250" i="17"/>
  <c r="X408" i="17"/>
  <c r="X141" i="17"/>
  <c r="X377" i="17"/>
  <c r="X290" i="17"/>
  <c r="X72" i="17"/>
  <c r="X352" i="17"/>
  <c r="X225" i="17"/>
  <c r="X398" i="17"/>
  <c r="X136" i="17"/>
  <c r="X285" i="17"/>
  <c r="X418" i="17"/>
  <c r="X14" i="17"/>
  <c r="X353" i="17"/>
  <c r="X216" i="17"/>
  <c r="X148" i="17"/>
  <c r="X132" i="17"/>
  <c r="X264" i="17"/>
  <c r="X53" i="17"/>
  <c r="X37" i="17"/>
  <c r="X335" i="17"/>
  <c r="X191" i="17"/>
  <c r="X144" i="17"/>
  <c r="X387" i="17"/>
  <c r="X310" i="17"/>
  <c r="X102" i="17"/>
  <c r="X86" i="17"/>
  <c r="X248" i="17"/>
  <c r="X407" i="17"/>
  <c r="X158" i="17"/>
  <c r="X305" i="17"/>
  <c r="X289" i="17"/>
  <c r="X71" i="17"/>
  <c r="X350" i="17"/>
  <c r="X223" i="17"/>
  <c r="X430" i="17"/>
  <c r="X135" i="17"/>
  <c r="X284" i="17"/>
  <c r="X29" i="17"/>
  <c r="X13" i="17"/>
  <c r="X331" i="17"/>
  <c r="X214" i="17"/>
  <c r="X184" i="17"/>
  <c r="X169" i="17"/>
  <c r="AH11" i="17" s="1"/>
  <c r="G2727" i="4" s="1"/>
  <c r="N2727" i="4" s="1"/>
  <c r="X263" i="17"/>
  <c r="X52" i="17"/>
  <c r="X36" i="17"/>
  <c r="X323" i="17"/>
  <c r="X206" i="17"/>
  <c r="X143" i="17"/>
  <c r="X386" i="17"/>
  <c r="X309" i="17"/>
  <c r="X101" i="17"/>
  <c r="X85" i="17"/>
  <c r="X246" i="17"/>
  <c r="X394" i="17"/>
  <c r="X157" i="17"/>
  <c r="X304" i="17"/>
  <c r="X423" i="17"/>
  <c r="X70" i="17"/>
  <c r="X348" i="17"/>
  <c r="X221" i="17"/>
  <c r="AH5" i="17" s="1"/>
  <c r="G249" i="4" s="1"/>
  <c r="N249" i="4" s="1"/>
  <c r="X429" i="17"/>
  <c r="X134" i="17"/>
  <c r="X283" i="17"/>
  <c r="X28" i="17"/>
  <c r="X12" i="17"/>
  <c r="X339" i="17"/>
  <c r="X212" i="17"/>
  <c r="X24" i="17"/>
  <c r="X196" i="17"/>
  <c r="X300" i="17"/>
  <c r="X358" i="17"/>
  <c r="X118" i="17"/>
  <c r="X48" i="17"/>
  <c r="X189" i="17"/>
  <c r="X280" i="17"/>
  <c r="X342" i="17"/>
  <c r="X154" i="17"/>
  <c r="X98" i="17"/>
  <c r="X412" i="17"/>
  <c r="X260" i="17"/>
  <c r="X26" i="17"/>
  <c r="X217" i="17"/>
  <c r="X302" i="17"/>
  <c r="X362" i="17"/>
  <c r="X178" i="17"/>
  <c r="X50" i="17"/>
  <c r="X210" i="17"/>
  <c r="X282" i="17"/>
  <c r="X346" i="17"/>
  <c r="X156" i="17"/>
  <c r="X100" i="17"/>
  <c r="X414" i="17"/>
  <c r="X262" i="17"/>
  <c r="X204" i="17"/>
  <c r="AH4" i="17" s="1"/>
  <c r="G248" i="4" s="1"/>
  <c r="N248" i="4" s="1"/>
  <c r="X279" i="17"/>
  <c r="X340" i="17"/>
  <c r="X153" i="17"/>
  <c r="X97" i="17"/>
  <c r="X400" i="17"/>
  <c r="X259" i="17"/>
  <c r="X333" i="17"/>
  <c r="X131" i="17"/>
  <c r="AH12" i="17" s="1"/>
  <c r="G2728" i="4" s="1"/>
  <c r="N2728" i="4" s="1"/>
  <c r="X67" i="17"/>
  <c r="X432" i="17"/>
  <c r="X306" i="17"/>
  <c r="X232" i="17"/>
  <c r="X367" i="17"/>
  <c r="X208" i="17"/>
  <c r="X281" i="17"/>
  <c r="X344" i="17"/>
  <c r="X155" i="17"/>
  <c r="X99" i="17"/>
  <c r="X413" i="17"/>
  <c r="X278" i="17"/>
  <c r="X337" i="17"/>
  <c r="X171" i="17"/>
  <c r="X69" i="17"/>
  <c r="X405" i="17"/>
  <c r="X308" i="17"/>
  <c r="X236" i="17"/>
  <c r="X376" i="17"/>
  <c r="X253" i="17"/>
  <c r="X369" i="17"/>
  <c r="X66" i="17"/>
  <c r="X431" i="17"/>
  <c r="X426" i="17"/>
  <c r="X230" i="17"/>
  <c r="X366" i="17"/>
  <c r="X9" i="17"/>
  <c r="X147" i="17"/>
  <c r="X83" i="17"/>
  <c r="X240" i="17"/>
  <c r="X322" i="17"/>
  <c r="X6" i="17"/>
  <c r="X162" i="17"/>
  <c r="X325" i="17"/>
  <c r="X170" i="17"/>
  <c r="X68" i="17"/>
  <c r="X404" i="17"/>
  <c r="X307" i="17"/>
  <c r="X234" i="17"/>
  <c r="X368" i="17"/>
  <c r="X11" i="17"/>
  <c r="X186" i="17"/>
  <c r="X422" i="17"/>
  <c r="X244" i="17"/>
  <c r="X385" i="17"/>
  <c r="X8" i="17"/>
  <c r="X183" i="17"/>
  <c r="N117" i="17"/>
  <c r="N559" i="17"/>
  <c r="N611" i="17"/>
  <c r="N585" i="17"/>
  <c r="N203" i="17"/>
  <c r="N441" i="17"/>
  <c r="N309" i="17"/>
  <c r="N146" i="17"/>
  <c r="N638" i="17"/>
  <c r="N176" i="17"/>
  <c r="N87" i="17"/>
  <c r="N728" i="17"/>
  <c r="N462" i="17"/>
  <c r="N699" i="17"/>
  <c r="N520" i="17"/>
  <c r="N502" i="17"/>
  <c r="N749" i="17"/>
  <c r="N655" i="17"/>
  <c r="M606" i="17"/>
  <c r="N606" i="17" s="1"/>
  <c r="M43" i="17"/>
  <c r="M68" i="17"/>
  <c r="N68" i="17" s="1"/>
  <c r="M120" i="17"/>
  <c r="N120" i="17" s="1"/>
  <c r="M291" i="17"/>
  <c r="N291" i="17" s="1"/>
  <c r="M556" i="17"/>
  <c r="N556" i="17" s="1"/>
  <c r="M681" i="17"/>
  <c r="N681" i="17" s="1"/>
  <c r="M734" i="17"/>
  <c r="N734" i="17" s="1"/>
  <c r="M574" i="17"/>
  <c r="N574" i="17" s="1"/>
  <c r="M707" i="17"/>
  <c r="N707" i="17" s="1"/>
  <c r="M96" i="17"/>
  <c r="N96" i="17" s="1"/>
  <c r="M325" i="17"/>
  <c r="M371" i="17"/>
  <c r="M177" i="17"/>
  <c r="N177" i="17" s="1"/>
  <c r="M670" i="17"/>
  <c r="N670" i="17" s="1"/>
  <c r="M397" i="17"/>
  <c r="M338" i="17"/>
  <c r="M631" i="17"/>
  <c r="N631" i="17" s="1"/>
  <c r="M16" i="17"/>
  <c r="N16" i="17" s="1"/>
  <c r="M147" i="17"/>
  <c r="N147" i="17" s="1"/>
  <c r="M209" i="17"/>
  <c r="N209" i="17" s="1"/>
  <c r="M454" i="17"/>
  <c r="N454" i="17" s="1"/>
  <c r="M240" i="17"/>
  <c r="N240" i="17" s="1"/>
  <c r="M423" i="17"/>
  <c r="M486" i="17"/>
  <c r="N486" i="17" s="1"/>
  <c r="M272" i="17"/>
  <c r="M509" i="17"/>
  <c r="N509" i="17" s="1"/>
  <c r="M540" i="17"/>
  <c r="N540" i="17" s="1"/>
  <c r="M223" i="17"/>
  <c r="N223" i="17" s="1"/>
  <c r="M328" i="17"/>
  <c r="M354" i="17"/>
  <c r="M389" i="17"/>
  <c r="M194" i="17"/>
  <c r="N194" i="17" s="1"/>
  <c r="M603" i="17"/>
  <c r="N603" i="17" s="1"/>
  <c r="M552" i="17"/>
  <c r="N552" i="17" s="1"/>
  <c r="M630" i="17"/>
  <c r="N630" i="17" s="1"/>
  <c r="M581" i="17"/>
  <c r="N581" i="17" s="1"/>
  <c r="M100" i="17"/>
  <c r="M275" i="17"/>
  <c r="N275" i="17" s="1"/>
  <c r="M112" i="17"/>
  <c r="N112" i="17" s="1"/>
  <c r="M302" i="17"/>
  <c r="N302" i="17" s="1"/>
  <c r="M730" i="17"/>
  <c r="N730" i="17" s="1"/>
  <c r="M436" i="17"/>
  <c r="N436" i="17" s="1"/>
  <c r="M54" i="17"/>
  <c r="M27" i="17"/>
  <c r="N27" i="17" s="1"/>
  <c r="M413" i="17"/>
  <c r="M524" i="17"/>
  <c r="N524" i="17" s="1"/>
  <c r="M758" i="17"/>
  <c r="N758" i="17" s="1"/>
  <c r="M465" i="17"/>
  <c r="N465" i="17" s="1"/>
  <c r="M702" i="17"/>
  <c r="N702" i="17" s="1"/>
  <c r="M248" i="17"/>
  <c r="N248" i="17" s="1"/>
  <c r="M74" i="17"/>
  <c r="M165" i="17"/>
  <c r="N165" i="17" s="1"/>
  <c r="M664" i="17"/>
  <c r="N664" i="17" s="1"/>
  <c r="M139" i="17"/>
  <c r="N139" i="17" s="1"/>
  <c r="M490" i="17"/>
  <c r="N490" i="17" s="1"/>
  <c r="M745" i="17"/>
  <c r="N745" i="17" s="1"/>
  <c r="M280" i="17"/>
  <c r="M113" i="17"/>
  <c r="N113" i="17" s="1"/>
  <c r="M225" i="17"/>
  <c r="M303" i="17"/>
  <c r="N303" i="17" s="1"/>
  <c r="M140" i="17"/>
  <c r="N140" i="17" s="1"/>
  <c r="M609" i="17"/>
  <c r="N609" i="17" s="1"/>
  <c r="M578" i="17"/>
  <c r="N578" i="17" s="1"/>
  <c r="M639" i="17"/>
  <c r="N639" i="17" s="1"/>
  <c r="M39" i="17"/>
  <c r="M65" i="17"/>
  <c r="M196" i="17"/>
  <c r="N196" i="17" s="1"/>
  <c r="M172" i="17"/>
  <c r="N172" i="17" s="1"/>
  <c r="M402" i="17"/>
  <c r="M421" i="17"/>
  <c r="M549" i="17"/>
  <c r="N549" i="17" s="1"/>
  <c r="M249" i="17"/>
  <c r="N249" i="17" s="1"/>
  <c r="M529" i="17"/>
  <c r="N529" i="17" s="1"/>
  <c r="M477" i="17"/>
  <c r="N477" i="17" s="1"/>
  <c r="M11" i="17"/>
  <c r="M362" i="17"/>
  <c r="M93" i="17"/>
  <c r="M696" i="17"/>
  <c r="N696" i="17" s="1"/>
  <c r="M335" i="17"/>
  <c r="M667" i="17"/>
  <c r="N667" i="17" s="1"/>
  <c r="M512" i="17"/>
  <c r="N512" i="17" s="1"/>
  <c r="M719" i="17"/>
  <c r="N719" i="17" s="1"/>
  <c r="M443" i="17"/>
  <c r="N443" i="17" s="1"/>
  <c r="M628" i="17"/>
  <c r="N628" i="17" s="1"/>
  <c r="M705" i="17"/>
  <c r="N705" i="17" s="1"/>
  <c r="M72" i="17"/>
  <c r="N72" i="17" s="1"/>
  <c r="M103" i="17"/>
  <c r="N103" i="17" s="1"/>
  <c r="M127" i="17"/>
  <c r="N127" i="17" s="1"/>
  <c r="M329" i="17"/>
  <c r="M678" i="17"/>
  <c r="N678" i="17" s="1"/>
  <c r="M551" i="17"/>
  <c r="N551" i="17" s="1"/>
  <c r="M220" i="17"/>
  <c r="N220" i="17" s="1"/>
  <c r="M153" i="17"/>
  <c r="N153" i="17" s="1"/>
  <c r="M576" i="17"/>
  <c r="N576" i="17" s="1"/>
  <c r="M50" i="17"/>
  <c r="N50" i="17" s="1"/>
  <c r="M20" i="17"/>
  <c r="N20" i="17" s="1"/>
  <c r="M307" i="17"/>
  <c r="N307" i="17" s="1"/>
  <c r="M601" i="17"/>
  <c r="N601" i="17" s="1"/>
  <c r="M166" i="17"/>
  <c r="N166" i="17" s="1"/>
  <c r="M412" i="17"/>
  <c r="M665" i="17"/>
  <c r="N665" i="17" s="1"/>
  <c r="M445" i="17"/>
  <c r="N445" i="17" s="1"/>
  <c r="M360" i="17"/>
  <c r="M250" i="17"/>
  <c r="N250" i="17" s="1"/>
  <c r="M732" i="17"/>
  <c r="N732" i="17" s="1"/>
  <c r="M391" i="17"/>
  <c r="M276" i="17"/>
  <c r="N276" i="17" s="1"/>
  <c r="M210" i="17"/>
  <c r="N210" i="17" s="1"/>
  <c r="M487" i="17"/>
  <c r="N487" i="17" s="1"/>
  <c r="M539" i="17"/>
  <c r="N539" i="17" s="1"/>
  <c r="M511" i="17"/>
  <c r="N511" i="17" s="1"/>
  <c r="M623" i="17"/>
  <c r="N623" i="17" s="1"/>
  <c r="M104" i="17"/>
  <c r="M214" i="17"/>
  <c r="N214" i="17" s="1"/>
  <c r="M646" i="17"/>
  <c r="N646" i="17" s="1"/>
  <c r="M689" i="17"/>
  <c r="N689" i="17" s="1"/>
  <c r="M251" i="17"/>
  <c r="M47" i="17"/>
  <c r="N47" i="17" s="1"/>
  <c r="M285" i="17"/>
  <c r="N285" i="17" s="1"/>
  <c r="M24" i="17"/>
  <c r="N24" i="17" s="1"/>
  <c r="M227" i="17"/>
  <c r="M133" i="17"/>
  <c r="N133" i="17" s="1"/>
  <c r="M79" i="17"/>
  <c r="M727" i="17"/>
  <c r="N727" i="17" s="1"/>
  <c r="M186" i="17"/>
  <c r="N186" i="17" s="1"/>
  <c r="M523" i="17"/>
  <c r="N523" i="17" s="1"/>
  <c r="M350" i="17"/>
  <c r="M750" i="17"/>
  <c r="N750" i="17" s="1"/>
  <c r="M596" i="17"/>
  <c r="N596" i="17" s="1"/>
  <c r="M373" i="17"/>
  <c r="M504" i="17"/>
  <c r="N504" i="17" s="1"/>
  <c r="M567" i="17"/>
  <c r="N567" i="17" s="1"/>
  <c r="M428" i="17"/>
  <c r="M452" i="17"/>
  <c r="N452" i="17" s="1"/>
  <c r="M304" i="17"/>
  <c r="M406" i="17"/>
  <c r="M470" i="17"/>
  <c r="N470" i="17" s="1"/>
  <c r="M652" i="17"/>
  <c r="N652" i="17" s="1"/>
  <c r="M159" i="17"/>
  <c r="N159" i="17" s="1"/>
  <c r="M733" i="17"/>
  <c r="N733" i="17" s="1"/>
  <c r="M46" i="17"/>
  <c r="M97" i="17"/>
  <c r="N97" i="17" s="1"/>
  <c r="M70" i="17"/>
  <c r="M636" i="17"/>
  <c r="N636" i="17" s="1"/>
  <c r="M180" i="17"/>
  <c r="N180" i="17" s="1"/>
  <c r="M706" i="17"/>
  <c r="N706" i="17" s="1"/>
  <c r="M577" i="17"/>
  <c r="N577" i="17" s="1"/>
  <c r="M18" i="17"/>
  <c r="M229" i="17"/>
  <c r="M319" i="17"/>
  <c r="M501" i="17"/>
  <c r="N501" i="17" s="1"/>
  <c r="M679" i="17"/>
  <c r="N679" i="17" s="1"/>
  <c r="M605" i="17"/>
  <c r="N605" i="17" s="1"/>
  <c r="M261" i="17"/>
  <c r="N261" i="17" s="1"/>
  <c r="M674" i="17"/>
  <c r="N674" i="17" s="1"/>
  <c r="M534" i="17"/>
  <c r="N534" i="17" s="1"/>
  <c r="M557" i="17"/>
  <c r="N557" i="17" s="1"/>
  <c r="M381" i="17"/>
  <c r="M156" i="17"/>
  <c r="N156" i="17" s="1"/>
  <c r="M334" i="17"/>
  <c r="M420" i="17"/>
  <c r="M131" i="17"/>
  <c r="N131" i="17" s="1"/>
  <c r="M279" i="17"/>
  <c r="N279" i="17" s="1"/>
  <c r="M205" i="17"/>
  <c r="N205" i="17" s="1"/>
  <c r="M449" i="17"/>
  <c r="N449" i="17" s="1"/>
  <c r="M367" i="17"/>
  <c r="M484" i="17"/>
  <c r="N484" i="17" s="1"/>
  <c r="M598" i="17"/>
  <c r="N598" i="17" s="1"/>
  <c r="M202" i="17"/>
  <c r="N202" i="17" s="1"/>
  <c r="M687" i="17"/>
  <c r="N687" i="17" s="1"/>
  <c r="M247" i="17"/>
  <c r="M51" i="17"/>
  <c r="N51" i="17" s="1"/>
  <c r="M548" i="17"/>
  <c r="N548" i="17" s="1"/>
  <c r="M627" i="17"/>
  <c r="N627" i="17" s="1"/>
  <c r="M219" i="17"/>
  <c r="N219" i="17" s="1"/>
  <c r="M126" i="17"/>
  <c r="N126" i="17" s="1"/>
  <c r="M105" i="17"/>
  <c r="M355" i="17"/>
  <c r="M738" i="17"/>
  <c r="N738" i="17" s="1"/>
  <c r="M588" i="17"/>
  <c r="N588" i="17" s="1"/>
  <c r="M393" i="17"/>
  <c r="M273" i="17"/>
  <c r="N273" i="17" s="1"/>
  <c r="M174" i="17"/>
  <c r="N174" i="17" s="1"/>
  <c r="M485" i="17"/>
  <c r="N485" i="17" s="1"/>
  <c r="M300" i="17"/>
  <c r="M513" i="17"/>
  <c r="N513" i="17" s="1"/>
  <c r="M535" i="17"/>
  <c r="N535" i="17" s="1"/>
  <c r="M447" i="17"/>
  <c r="N447" i="17" s="1"/>
  <c r="M77" i="17"/>
  <c r="N77" i="17" s="1"/>
  <c r="M23" i="17"/>
  <c r="N23" i="17" s="1"/>
  <c r="M331" i="17"/>
  <c r="M409" i="17"/>
  <c r="M716" i="17"/>
  <c r="N716" i="17" s="1"/>
  <c r="M150" i="17"/>
  <c r="N150" i="17" s="1"/>
  <c r="M659" i="17"/>
  <c r="N659" i="17" s="1"/>
  <c r="M583" i="17"/>
  <c r="N583" i="17" s="1"/>
  <c r="M5" i="17"/>
  <c r="M700" i="17"/>
  <c r="N700" i="17" s="1"/>
  <c r="M618" i="17"/>
  <c r="N618" i="17" s="1"/>
  <c r="M241" i="17"/>
  <c r="N241" i="17" s="1"/>
  <c r="M292" i="17"/>
  <c r="M189" i="17"/>
  <c r="N189" i="17" s="1"/>
  <c r="M267" i="17"/>
  <c r="M348" i="17"/>
  <c r="M95" i="17"/>
  <c r="M725" i="17"/>
  <c r="N725" i="17" s="1"/>
  <c r="M129" i="17"/>
  <c r="N129" i="17" s="1"/>
  <c r="M746" i="17"/>
  <c r="N746" i="17" s="1"/>
  <c r="M217" i="17"/>
  <c r="N217" i="17" s="1"/>
  <c r="M660" i="17"/>
  <c r="N660" i="17" s="1"/>
  <c r="M497" i="17"/>
  <c r="N497" i="17" s="1"/>
  <c r="M32" i="17"/>
  <c r="N32" i="17" s="1"/>
  <c r="M370" i="17"/>
  <c r="M453" i="17"/>
  <c r="N453" i="17" s="1"/>
  <c r="M158" i="17"/>
  <c r="N158" i="17" s="1"/>
  <c r="M422" i="17"/>
  <c r="M522" i="17"/>
  <c r="N522" i="17" s="1"/>
  <c r="M561" i="17"/>
  <c r="N561" i="17" s="1"/>
  <c r="M318" i="17"/>
  <c r="M390" i="17"/>
  <c r="M641" i="17"/>
  <c r="N641" i="17" s="1"/>
  <c r="M66" i="17"/>
  <c r="N66" i="17" s="1"/>
  <c r="M467" i="17"/>
  <c r="N467" i="17" s="1"/>
  <c r="M691" i="17"/>
  <c r="N691" i="17" s="1"/>
  <c r="M22" i="17"/>
  <c r="M106" i="17"/>
  <c r="N106" i="17" s="1"/>
  <c r="M80" i="17"/>
  <c r="N80" i="17" s="1"/>
  <c r="M723" i="17"/>
  <c r="N723" i="17" s="1"/>
  <c r="M151" i="17"/>
  <c r="N151" i="17" s="1"/>
  <c r="M270" i="17"/>
  <c r="N270" i="17" s="1"/>
  <c r="M396" i="17"/>
  <c r="M563" i="17"/>
  <c r="N563" i="17" s="1"/>
  <c r="M297" i="17"/>
  <c r="M591" i="17"/>
  <c r="N591" i="17" s="1"/>
  <c r="M647" i="17"/>
  <c r="N647" i="17" s="1"/>
  <c r="M45" i="17"/>
  <c r="N45" i="17" s="1"/>
  <c r="M496" i="17"/>
  <c r="N496" i="17" s="1"/>
  <c r="M471" i="17"/>
  <c r="N471" i="17" s="1"/>
  <c r="M322" i="17"/>
  <c r="N322" i="17" s="1"/>
  <c r="M621" i="17"/>
  <c r="N621" i="17" s="1"/>
  <c r="M375" i="17"/>
  <c r="M521" i="17"/>
  <c r="N521" i="17" s="1"/>
  <c r="M187" i="17"/>
  <c r="N187" i="17" s="1"/>
  <c r="M218" i="17"/>
  <c r="N218" i="17" s="1"/>
  <c r="M756" i="17"/>
  <c r="N756" i="17" s="1"/>
  <c r="M125" i="17"/>
  <c r="N125" i="17" s="1"/>
  <c r="M658" i="17"/>
  <c r="N658" i="17" s="1"/>
  <c r="M353" i="17"/>
  <c r="M456" i="17"/>
  <c r="N456" i="17" s="1"/>
  <c r="M425" i="17"/>
  <c r="M244" i="17"/>
  <c r="M615" i="17"/>
  <c r="N615" i="17" s="1"/>
  <c r="M41" i="17"/>
  <c r="N41" i="17" s="1"/>
  <c r="M257" i="17"/>
  <c r="N257" i="17" s="1"/>
  <c r="M162" i="17"/>
  <c r="N162" i="17" s="1"/>
  <c r="M394" i="17"/>
  <c r="M351" i="17"/>
  <c r="M503" i="17"/>
  <c r="N503" i="17" s="1"/>
  <c r="M544" i="17"/>
  <c r="N544" i="17" s="1"/>
  <c r="M99" i="17"/>
  <c r="N99" i="17" s="1"/>
  <c r="M308" i="17"/>
  <c r="N308" i="17" s="1"/>
  <c r="M137" i="17"/>
  <c r="N137" i="17" s="1"/>
  <c r="M372" i="17"/>
  <c r="M571" i="17"/>
  <c r="N571" i="17" s="1"/>
  <c r="M686" i="17"/>
  <c r="N686" i="17" s="1"/>
  <c r="M282" i="17"/>
  <c r="N282" i="17" s="1"/>
  <c r="M426" i="17"/>
  <c r="M635" i="17"/>
  <c r="N635" i="17" s="1"/>
  <c r="M238" i="17"/>
  <c r="N238" i="17" s="1"/>
  <c r="M208" i="17"/>
  <c r="N208" i="17" s="1"/>
  <c r="M474" i="17"/>
  <c r="N474" i="17" s="1"/>
  <c r="M71" i="17"/>
  <c r="N71" i="17" s="1"/>
  <c r="M724" i="17"/>
  <c r="N724" i="17" s="1"/>
  <c r="M755" i="17"/>
  <c r="N755" i="17" s="1"/>
  <c r="M527" i="17"/>
  <c r="N527" i="17" s="1"/>
  <c r="M13" i="17"/>
  <c r="N13" i="17" s="1"/>
  <c r="M185" i="17"/>
  <c r="N185" i="17" s="1"/>
  <c r="M458" i="17"/>
  <c r="N458" i="17" s="1"/>
  <c r="M656" i="17"/>
  <c r="N656" i="17" s="1"/>
  <c r="M184" i="17"/>
  <c r="N184" i="17" s="1"/>
  <c r="M242" i="17"/>
  <c r="M320" i="17"/>
  <c r="N320" i="17" s="1"/>
  <c r="M747" i="17"/>
  <c r="N747" i="17" s="1"/>
  <c r="M663" i="17"/>
  <c r="N663" i="17" s="1"/>
  <c r="M648" i="17"/>
  <c r="N648" i="17" s="1"/>
  <c r="M123" i="17"/>
  <c r="N123" i="17" s="1"/>
  <c r="M212" i="17"/>
  <c r="N212" i="17" s="1"/>
  <c r="M295" i="17"/>
  <c r="N295" i="17" s="1"/>
  <c r="M395" i="17"/>
  <c r="M566" i="17"/>
  <c r="N566" i="17" s="1"/>
  <c r="M26" i="17"/>
  <c r="N26" i="17" s="1"/>
  <c r="M620" i="17"/>
  <c r="N620" i="17" s="1"/>
  <c r="M164" i="17"/>
  <c r="N164" i="17" s="1"/>
  <c r="M347" i="17"/>
  <c r="M418" i="17"/>
  <c r="M269" i="17"/>
  <c r="N269" i="17" s="1"/>
  <c r="M377" i="17"/>
  <c r="M594" i="17"/>
  <c r="N594" i="17" s="1"/>
  <c r="M53" i="17"/>
  <c r="N53" i="17" s="1"/>
  <c r="M83" i="17"/>
  <c r="N83" i="17" s="1"/>
  <c r="M492" i="17"/>
  <c r="N492" i="17" s="1"/>
  <c r="M694" i="17"/>
  <c r="N694" i="17" s="1"/>
  <c r="M518" i="17"/>
  <c r="N518" i="17" s="1"/>
  <c r="M446" i="17"/>
  <c r="N446" i="17" s="1"/>
  <c r="M472" i="17"/>
  <c r="N472" i="17" s="1"/>
  <c r="M720" i="17"/>
  <c r="N720" i="17" s="1"/>
  <c r="M108" i="17"/>
  <c r="M145" i="17"/>
  <c r="N145" i="17" s="1"/>
  <c r="M266" i="17"/>
  <c r="N266" i="17" s="1"/>
  <c r="M173" i="17"/>
  <c r="N173" i="17" s="1"/>
  <c r="M299" i="17"/>
  <c r="M339" i="17"/>
  <c r="M547" i="17"/>
  <c r="N547" i="17" s="1"/>
  <c r="M233" i="17"/>
  <c r="N233" i="17" s="1"/>
  <c r="M366" i="17"/>
  <c r="M684" i="17"/>
  <c r="N684" i="17" s="1"/>
  <c r="M67" i="17"/>
  <c r="M634" i="17"/>
  <c r="N634" i="17" s="1"/>
  <c r="M199" i="17"/>
  <c r="N199" i="17" s="1"/>
  <c r="M407" i="17"/>
  <c r="M575" i="17"/>
  <c r="N575" i="17" s="1"/>
  <c r="M119" i="17"/>
  <c r="N119" i="17" s="1"/>
  <c r="M457" i="17"/>
  <c r="N457" i="17" s="1"/>
  <c r="M515" i="17"/>
  <c r="N515" i="17" s="1"/>
  <c r="M488" i="17"/>
  <c r="N488" i="17" s="1"/>
  <c r="M15" i="17"/>
  <c r="N15" i="17" s="1"/>
  <c r="M676" i="17"/>
  <c r="N676" i="17" s="1"/>
  <c r="M542" i="17"/>
  <c r="N542" i="17" s="1"/>
  <c r="M324" i="17"/>
  <c r="M40" i="17"/>
  <c r="N40" i="17" s="1"/>
  <c r="M712" i="17"/>
  <c r="N712" i="17" s="1"/>
  <c r="M744" i="17"/>
  <c r="N744" i="17" s="1"/>
  <c r="M610" i="17"/>
  <c r="N610" i="17" s="1"/>
  <c r="M94" i="17"/>
  <c r="M424" i="17"/>
  <c r="M739" i="17"/>
  <c r="N739" i="17" s="1"/>
  <c r="M553" i="17"/>
  <c r="N553" i="17" s="1"/>
  <c r="M19" i="17"/>
  <c r="M411" i="17"/>
  <c r="M155" i="17"/>
  <c r="N155" i="17" s="1"/>
  <c r="M709" i="17"/>
  <c r="N709" i="17" s="1"/>
  <c r="M629" i="17"/>
  <c r="N629" i="17" s="1"/>
  <c r="M690" i="17"/>
  <c r="N690" i="17" s="1"/>
  <c r="M102" i="17"/>
  <c r="N102" i="17" s="1"/>
  <c r="M301" i="17"/>
  <c r="M134" i="17"/>
  <c r="N134" i="17" s="1"/>
  <c r="M584" i="17"/>
  <c r="N584" i="17" s="1"/>
  <c r="M73" i="17"/>
  <c r="N73" i="17" s="1"/>
  <c r="M274" i="17"/>
  <c r="M604" i="17"/>
  <c r="N604" i="17" s="1"/>
  <c r="M175" i="17"/>
  <c r="N175" i="17" s="1"/>
  <c r="M651" i="17"/>
  <c r="N651" i="17" s="1"/>
  <c r="M246" i="17"/>
  <c r="M221" i="17"/>
  <c r="M388" i="17"/>
  <c r="M482" i="17"/>
  <c r="N482" i="17" s="1"/>
  <c r="M536" i="17"/>
  <c r="N536" i="17" s="1"/>
  <c r="M48" i="17"/>
  <c r="N48" i="17" s="1"/>
  <c r="M200" i="17"/>
  <c r="N200" i="17" s="1"/>
  <c r="M357" i="17"/>
  <c r="M442" i="17"/>
  <c r="N442" i="17" s="1"/>
  <c r="M505" i="17"/>
  <c r="N505" i="17" s="1"/>
  <c r="M332" i="17"/>
  <c r="M49" i="17"/>
  <c r="N49" i="17" s="1"/>
  <c r="M222" i="17"/>
  <c r="M204" i="17"/>
  <c r="N204" i="17" s="1"/>
  <c r="M358" i="17"/>
  <c r="M669" i="17"/>
  <c r="N669" i="17" s="1"/>
  <c r="M554" i="17"/>
  <c r="N554" i="17" s="1"/>
  <c r="M179" i="17"/>
  <c r="N179" i="17" s="1"/>
  <c r="M587" i="17"/>
  <c r="N587" i="17" s="1"/>
  <c r="M600" i="17"/>
  <c r="N600" i="17" s="1"/>
  <c r="M101" i="17"/>
  <c r="N101" i="17" s="1"/>
  <c r="M252" i="17"/>
  <c r="N252" i="17" s="1"/>
  <c r="M737" i="17"/>
  <c r="N737" i="17" s="1"/>
  <c r="M717" i="17"/>
  <c r="N717" i="17" s="1"/>
  <c r="M305" i="17"/>
  <c r="N305" i="17" s="1"/>
  <c r="M438" i="17"/>
  <c r="N438" i="17" s="1"/>
  <c r="M278" i="17"/>
  <c r="M160" i="17"/>
  <c r="N160" i="17" s="1"/>
  <c r="M626" i="17"/>
  <c r="N626" i="17" s="1"/>
  <c r="M135" i="17"/>
  <c r="N135" i="17" s="1"/>
  <c r="M531" i="17"/>
  <c r="N531" i="17" s="1"/>
  <c r="M382" i="17"/>
  <c r="M417" i="17"/>
  <c r="M493" i="17"/>
  <c r="N493" i="17" s="1"/>
  <c r="M75" i="17"/>
  <c r="M330" i="17"/>
  <c r="M701" i="17"/>
  <c r="N701" i="17" s="1"/>
  <c r="M21" i="17"/>
  <c r="N21" i="17" s="1"/>
  <c r="M473" i="17"/>
  <c r="N473" i="17" s="1"/>
  <c r="M85" i="17"/>
  <c r="N85" i="17" s="1"/>
  <c r="M284" i="17"/>
  <c r="M376" i="17"/>
  <c r="M352" i="17"/>
  <c r="M640" i="17"/>
  <c r="N640" i="17" s="1"/>
  <c r="M617" i="17"/>
  <c r="N617" i="17" s="1"/>
  <c r="M685" i="17"/>
  <c r="N685" i="17" s="1"/>
  <c r="M57" i="17"/>
  <c r="N57" i="17" s="1"/>
  <c r="M748" i="17"/>
  <c r="N748" i="17" s="1"/>
  <c r="M31" i="17"/>
  <c r="M545" i="17"/>
  <c r="N545" i="17" s="1"/>
  <c r="M579" i="17"/>
  <c r="N579" i="17" s="1"/>
  <c r="M310" i="17"/>
  <c r="N310" i="17" s="1"/>
  <c r="M191" i="17"/>
  <c r="N191" i="17" s="1"/>
  <c r="M657" i="17"/>
  <c r="N657" i="17" s="1"/>
  <c r="M4" i="17"/>
  <c r="N4" i="17" s="1"/>
  <c r="M433" i="17"/>
  <c r="M475" i="17"/>
  <c r="N475" i="17" s="1"/>
  <c r="M152" i="17"/>
  <c r="N152" i="17" s="1"/>
  <c r="M239" i="17"/>
  <c r="M460" i="17"/>
  <c r="N460" i="17" s="1"/>
  <c r="M715" i="17"/>
  <c r="N715" i="17" s="1"/>
  <c r="M259" i="17"/>
  <c r="N259" i="17" s="1"/>
  <c r="M398" i="17"/>
  <c r="M528" i="17"/>
  <c r="N528" i="17" s="1"/>
  <c r="M128" i="17"/>
  <c r="N128" i="17" s="1"/>
  <c r="M211" i="17"/>
  <c r="N211" i="17" s="1"/>
  <c r="M499" i="17"/>
  <c r="N499" i="17" s="1"/>
  <c r="M130" i="17"/>
  <c r="N130" i="17" s="1"/>
  <c r="M680" i="17"/>
  <c r="N680" i="17" s="1"/>
  <c r="M63" i="17"/>
  <c r="N63" i="17" s="1"/>
  <c r="M215" i="17"/>
  <c r="N215" i="17" s="1"/>
  <c r="M714" i="17"/>
  <c r="N714" i="17" s="1"/>
  <c r="M741" i="17"/>
  <c r="N741" i="17" s="1"/>
  <c r="M12" i="17"/>
  <c r="N12" i="17" s="1"/>
  <c r="M589" i="17"/>
  <c r="N589" i="17" s="1"/>
  <c r="M89" i="17"/>
  <c r="N89" i="17" s="1"/>
  <c r="M614" i="17"/>
  <c r="N614" i="17" s="1"/>
  <c r="M154" i="17"/>
  <c r="N154" i="17" s="1"/>
  <c r="M434" i="17"/>
  <c r="M643" i="17"/>
  <c r="N643" i="17" s="1"/>
  <c r="M38" i="17"/>
  <c r="M190" i="17"/>
  <c r="N190" i="17" s="1"/>
  <c r="M379" i="17"/>
  <c r="M558" i="17"/>
  <c r="N558" i="17" s="1"/>
  <c r="M508" i="17"/>
  <c r="N508" i="17" s="1"/>
  <c r="M349" i="17"/>
  <c r="M478" i="17"/>
  <c r="N478" i="17" s="1"/>
  <c r="M235" i="17"/>
  <c r="N235" i="17" s="1"/>
  <c r="M293" i="17"/>
  <c r="M532" i="17"/>
  <c r="N532" i="17" s="1"/>
  <c r="M260" i="17"/>
  <c r="N260" i="17" s="1"/>
  <c r="M672" i="17"/>
  <c r="N672" i="17" s="1"/>
  <c r="M311" i="17"/>
  <c r="M401" i="17"/>
  <c r="M459" i="17"/>
  <c r="N459" i="17" s="1"/>
  <c r="M405" i="17"/>
  <c r="M599" i="17"/>
  <c r="N599" i="17" s="1"/>
  <c r="M543" i="17"/>
  <c r="N543" i="17" s="1"/>
  <c r="M742" i="17"/>
  <c r="N742" i="17" s="1"/>
  <c r="M253" i="17"/>
  <c r="N253" i="17" s="1"/>
  <c r="M60" i="17"/>
  <c r="M141" i="17"/>
  <c r="N141" i="17" s="1"/>
  <c r="M198" i="17"/>
  <c r="N198" i="17" s="1"/>
  <c r="M570" i="17"/>
  <c r="N570" i="17" s="1"/>
  <c r="M713" i="17"/>
  <c r="N713" i="17" s="1"/>
  <c r="M35" i="17"/>
  <c r="N35" i="17" s="1"/>
  <c r="M167" i="17"/>
  <c r="N167" i="17" s="1"/>
  <c r="M336" i="17"/>
  <c r="M363" i="17"/>
  <c r="M444" i="17"/>
  <c r="N444" i="17" s="1"/>
  <c r="M624" i="17"/>
  <c r="N624" i="17" s="1"/>
  <c r="M6" i="17"/>
  <c r="N6" i="17" s="1"/>
  <c r="M114" i="17"/>
  <c r="N114" i="17" s="1"/>
  <c r="M287" i="17"/>
  <c r="N287" i="17" s="1"/>
  <c r="M224" i="17"/>
  <c r="M671" i="17"/>
  <c r="N671" i="17" s="1"/>
  <c r="M476" i="17"/>
  <c r="N476" i="17" s="1"/>
  <c r="M313" i="17"/>
  <c r="N313" i="17" s="1"/>
  <c r="M429" i="17"/>
  <c r="M514" i="17"/>
  <c r="N514" i="17" s="1"/>
  <c r="M538" i="17"/>
  <c r="N538" i="17" s="1"/>
  <c r="M91" i="17"/>
  <c r="N91" i="17" s="1"/>
  <c r="M695" i="17"/>
  <c r="N695" i="17" s="1"/>
  <c r="M649" i="17"/>
  <c r="N649" i="17" s="1"/>
  <c r="M168" i="17"/>
  <c r="N168" i="17" s="1"/>
  <c r="M144" i="17"/>
  <c r="N144" i="17" s="1"/>
  <c r="M264" i="17"/>
  <c r="N264" i="17" s="1"/>
  <c r="M569" i="17"/>
  <c r="N569" i="17" s="1"/>
  <c r="M118" i="17"/>
  <c r="N118" i="17" s="1"/>
  <c r="M314" i="17"/>
  <c r="N314" i="17" s="1"/>
  <c r="M230" i="17"/>
  <c r="M726" i="17"/>
  <c r="N726" i="17" s="1"/>
  <c r="M619" i="17"/>
  <c r="N619" i="17" s="1"/>
  <c r="M340" i="17"/>
  <c r="M369" i="17"/>
  <c r="M56" i="17"/>
  <c r="N56" i="17" s="1"/>
  <c r="M698" i="17"/>
  <c r="N698" i="17" s="1"/>
  <c r="M288" i="17"/>
  <c r="N288" i="17" s="1"/>
  <c r="M81" i="17"/>
  <c r="M109" i="17"/>
  <c r="N109" i="17" s="1"/>
  <c r="M595" i="17"/>
  <c r="N595" i="17" s="1"/>
  <c r="M193" i="17"/>
  <c r="N193" i="17" s="1"/>
  <c r="M408" i="17"/>
  <c r="M516" i="17"/>
  <c r="N516" i="17" s="1"/>
  <c r="M653" i="17"/>
  <c r="N653" i="17" s="1"/>
  <c r="M400" i="17"/>
  <c r="M437" i="17"/>
  <c r="N437" i="17" s="1"/>
  <c r="M29" i="17"/>
  <c r="N29" i="17" s="1"/>
  <c r="M751" i="17"/>
  <c r="N751" i="17" s="1"/>
  <c r="M495" i="17"/>
  <c r="N495" i="17" s="1"/>
  <c r="M463" i="17"/>
  <c r="N463" i="17" s="1"/>
  <c r="M608" i="17"/>
  <c r="N608" i="17" s="1"/>
  <c r="M550" i="17"/>
  <c r="N550" i="17" s="1"/>
  <c r="M8" i="17"/>
  <c r="M178" i="17"/>
  <c r="N178" i="17" s="1"/>
  <c r="M86" i="17"/>
  <c r="N86" i="17" s="1"/>
  <c r="M59" i="17"/>
  <c r="M148" i="17"/>
  <c r="N148" i="17" s="1"/>
  <c r="M207" i="17"/>
  <c r="N207" i="17" s="1"/>
  <c r="M121" i="17"/>
  <c r="N121" i="17" s="1"/>
  <c r="M573" i="17"/>
  <c r="N573" i="17" s="1"/>
  <c r="M633" i="17"/>
  <c r="N633" i="17" s="1"/>
  <c r="M708" i="17"/>
  <c r="N708" i="17" s="1"/>
  <c r="M682" i="17"/>
  <c r="N682" i="17" s="1"/>
  <c r="M294" i="17"/>
  <c r="M399" i="17"/>
  <c r="M431" i="17"/>
  <c r="M673" i="17"/>
  <c r="N673" i="17" s="1"/>
  <c r="M326" i="17"/>
  <c r="M368" i="17"/>
  <c r="M510" i="17"/>
  <c r="N510" i="17" s="1"/>
  <c r="M481" i="17"/>
  <c r="N481" i="17" s="1"/>
  <c r="M541" i="17"/>
  <c r="N541" i="17" s="1"/>
  <c r="M34" i="17"/>
  <c r="N34" i="17" s="1"/>
  <c r="M455" i="17"/>
  <c r="N455" i="17" s="1"/>
  <c r="M740" i="17"/>
  <c r="N740" i="17" s="1"/>
  <c r="M236" i="17"/>
  <c r="M268" i="17"/>
  <c r="N268" i="17" s="1"/>
  <c r="M342" i="17"/>
  <c r="M616" i="17"/>
  <c r="N616" i="17" s="1"/>
  <c r="M286" i="17"/>
  <c r="M78" i="17"/>
  <c r="N78" i="17" s="1"/>
  <c r="M565" i="17"/>
  <c r="N565" i="17" s="1"/>
  <c r="M14" i="17"/>
  <c r="N14" i="17" s="1"/>
  <c r="M642" i="17"/>
  <c r="N642" i="17" s="1"/>
  <c r="M42" i="17"/>
  <c r="N42" i="17" s="1"/>
  <c r="M693" i="17"/>
  <c r="N693" i="17" s="1"/>
  <c r="M243" i="17"/>
  <c r="N243" i="17" s="1"/>
  <c r="M107" i="17"/>
  <c r="M149" i="17"/>
  <c r="N149" i="17" s="1"/>
  <c r="M582" i="17"/>
  <c r="N582" i="17" s="1"/>
  <c r="M718" i="17"/>
  <c r="N718" i="17" s="1"/>
  <c r="M743" i="17"/>
  <c r="N743" i="17" s="1"/>
  <c r="M262" i="17"/>
  <c r="N262" i="17" s="1"/>
  <c r="M345" i="17"/>
  <c r="M519" i="17"/>
  <c r="N519" i="17" s="1"/>
  <c r="M450" i="17"/>
  <c r="N450" i="17" s="1"/>
  <c r="M312" i="17"/>
  <c r="N312" i="17" s="1"/>
  <c r="M181" i="17"/>
  <c r="N181" i="17" s="1"/>
  <c r="M654" i="17"/>
  <c r="N654" i="17" s="1"/>
  <c r="M416" i="17"/>
  <c r="M364" i="17"/>
  <c r="M498" i="17"/>
  <c r="N498" i="17" s="1"/>
  <c r="M469" i="17"/>
  <c r="N469" i="17" s="1"/>
  <c r="M201" i="17"/>
  <c r="N201" i="17" s="1"/>
  <c r="M122" i="17"/>
  <c r="N122" i="17" s="1"/>
  <c r="M385" i="17"/>
  <c r="M586" i="17"/>
  <c r="N586" i="17" s="1"/>
  <c r="M183" i="17"/>
  <c r="N183" i="17" s="1"/>
  <c r="M132" i="17"/>
  <c r="N132" i="17" s="1"/>
  <c r="M157" i="17"/>
  <c r="N157" i="17" s="1"/>
  <c r="M333" i="17"/>
  <c r="M625" i="17"/>
  <c r="N625" i="17" s="1"/>
  <c r="M44" i="17"/>
  <c r="N44" i="17" s="1"/>
  <c r="M69" i="17"/>
  <c r="N69" i="17" s="1"/>
  <c r="M213" i="17"/>
  <c r="N213" i="17" s="1"/>
  <c r="M384" i="17"/>
  <c r="M736" i="17"/>
  <c r="N736" i="17" s="1"/>
  <c r="M92" i="17"/>
  <c r="N92" i="17" s="1"/>
  <c r="M597" i="17"/>
  <c r="N597" i="17" s="1"/>
  <c r="M419" i="17"/>
  <c r="M729" i="17"/>
  <c r="N729" i="17" s="1"/>
  <c r="M234" i="17"/>
  <c r="M491" i="17"/>
  <c r="N491" i="17" s="1"/>
  <c r="M703" i="17"/>
  <c r="N703" i="17" s="1"/>
  <c r="M281" i="17"/>
  <c r="N281" i="17" s="1"/>
  <c r="M468" i="17"/>
  <c r="N468" i="17" s="1"/>
  <c r="M526" i="17"/>
  <c r="N526" i="17" s="1"/>
  <c r="M439" i="17"/>
  <c r="N439" i="17" s="1"/>
  <c r="M560" i="17"/>
  <c r="N560" i="17" s="1"/>
  <c r="M17" i="17"/>
  <c r="M361" i="17"/>
  <c r="M256" i="17"/>
  <c r="N256" i="17" s="1"/>
  <c r="M306" i="17"/>
  <c r="N306" i="17" s="1"/>
  <c r="M677" i="17"/>
  <c r="N677" i="17" s="1"/>
  <c r="M192" i="17"/>
  <c r="N192" i="17" s="1"/>
  <c r="M697" i="17"/>
  <c r="N697" i="17" s="1"/>
  <c r="M612" i="17"/>
  <c r="N612" i="17" s="1"/>
  <c r="M88" i="17"/>
  <c r="N88" i="17" s="1"/>
  <c r="M255" i="17"/>
  <c r="N255" i="17" s="1"/>
  <c r="M7" i="17"/>
  <c r="M111" i="17"/>
  <c r="N111" i="17" s="1"/>
  <c r="M590" i="17"/>
  <c r="N590" i="17" s="1"/>
  <c r="M37" i="17"/>
  <c r="N37" i="17" s="1"/>
  <c r="M722" i="17"/>
  <c r="N722" i="17" s="1"/>
  <c r="M341" i="17"/>
  <c r="M644" i="17"/>
  <c r="N644" i="17" s="1"/>
  <c r="M506" i="17"/>
  <c r="N506" i="17" s="1"/>
  <c r="M530" i="17"/>
  <c r="N530" i="17" s="1"/>
  <c r="M404" i="17"/>
  <c r="M752" i="17"/>
  <c r="N752" i="17" s="1"/>
  <c r="M662" i="17"/>
  <c r="N662" i="17" s="1"/>
  <c r="M448" i="17"/>
  <c r="N448" i="17" s="1"/>
  <c r="M61" i="17"/>
  <c r="N61" i="17" s="1"/>
  <c r="M138" i="17"/>
  <c r="N138" i="17" s="1"/>
  <c r="M430" i="17"/>
  <c r="M317" i="17"/>
  <c r="M290" i="17"/>
  <c r="N290" i="17" s="1"/>
  <c r="M374" i="17"/>
  <c r="M562" i="17"/>
  <c r="N562" i="17" s="1"/>
  <c r="M171" i="17"/>
  <c r="N171" i="17" s="1"/>
  <c r="M232" i="17"/>
  <c r="N232" i="17" s="1"/>
  <c r="M479" i="17"/>
  <c r="N479" i="17" s="1"/>
  <c r="M343" i="17"/>
  <c r="M365" i="17"/>
  <c r="M661" i="17"/>
  <c r="N661" i="17" s="1"/>
  <c r="M650" i="17"/>
  <c r="N650" i="17" s="1"/>
  <c r="M142" i="17"/>
  <c r="N142" i="17" s="1"/>
  <c r="M55" i="17"/>
  <c r="N55" i="17" s="1"/>
  <c r="M721" i="17"/>
  <c r="N721" i="17" s="1"/>
  <c r="M115" i="17"/>
  <c r="N115" i="17" s="1"/>
  <c r="M169" i="17"/>
  <c r="N169" i="17" s="1"/>
  <c r="M265" i="17"/>
  <c r="M593" i="17"/>
  <c r="N593" i="17" s="1"/>
  <c r="M568" i="17"/>
  <c r="N568" i="17" s="1"/>
  <c r="M392" i="17"/>
  <c r="M622" i="17"/>
  <c r="N622" i="17" s="1"/>
  <c r="M25" i="17"/>
  <c r="N25" i="17" s="1"/>
  <c r="M692" i="17"/>
  <c r="N692" i="17" s="1"/>
  <c r="M110" i="17"/>
  <c r="N110" i="17" s="1"/>
  <c r="M464" i="17"/>
  <c r="N464" i="17" s="1"/>
  <c r="M289" i="17"/>
  <c r="N289" i="17" s="1"/>
  <c r="M410" i="17"/>
  <c r="M197" i="17"/>
  <c r="N197" i="17" s="1"/>
  <c r="M82" i="17"/>
  <c r="M231" i="17"/>
  <c r="N231" i="17" s="1"/>
  <c r="M315" i="17"/>
  <c r="M494" i="17"/>
  <c r="N494" i="17" s="1"/>
  <c r="M440" i="17"/>
  <c r="N440" i="17" s="1"/>
  <c r="M753" i="17"/>
  <c r="N753" i="17" s="1"/>
  <c r="M517" i="17"/>
  <c r="N517" i="17" s="1"/>
  <c r="M735" i="17"/>
  <c r="N735" i="17" s="1"/>
  <c r="M572" i="17"/>
  <c r="N572" i="17" s="1"/>
  <c r="M84" i="17"/>
  <c r="M188" i="17"/>
  <c r="N188" i="17" s="1"/>
  <c r="M383" i="17"/>
  <c r="M710" i="17"/>
  <c r="N710" i="17" s="1"/>
  <c r="M602" i="17"/>
  <c r="N602" i="17" s="1"/>
  <c r="M216" i="17"/>
  <c r="N216" i="17" s="1"/>
  <c r="M323" i="17"/>
  <c r="N323" i="17" s="1"/>
  <c r="M688" i="17"/>
  <c r="N688" i="17" s="1"/>
  <c r="M637" i="17"/>
  <c r="N637" i="17" s="1"/>
  <c r="M33" i="17"/>
  <c r="M161" i="17"/>
  <c r="N161" i="17" s="1"/>
  <c r="M546" i="17"/>
  <c r="N546" i="17" s="1"/>
  <c r="M298" i="17"/>
  <c r="N298" i="17" s="1"/>
  <c r="M245" i="17"/>
  <c r="N245" i="17" s="1"/>
  <c r="M500" i="17"/>
  <c r="N500" i="17" s="1"/>
  <c r="M271" i="17"/>
  <c r="N271" i="17" s="1"/>
  <c r="M427" i="17"/>
  <c r="M675" i="17"/>
  <c r="N675" i="17" s="1"/>
  <c r="M461" i="17"/>
  <c r="N461" i="17" s="1"/>
  <c r="M483" i="17"/>
  <c r="N483" i="17" s="1"/>
  <c r="M9" i="17"/>
  <c r="N9" i="17" s="1"/>
  <c r="M136" i="17"/>
  <c r="N136" i="17" s="1"/>
  <c r="M537" i="17"/>
  <c r="N537" i="17" s="1"/>
  <c r="M346" i="17"/>
  <c r="M380" i="17"/>
  <c r="M58" i="17"/>
  <c r="M356" i="17"/>
  <c r="M731" i="17"/>
  <c r="N731" i="17" s="1"/>
  <c r="M52" i="17"/>
  <c r="N52" i="17" s="1"/>
  <c r="M607" i="17"/>
  <c r="N607" i="17" s="1"/>
  <c r="M414" i="17"/>
  <c r="M632" i="17"/>
  <c r="N632" i="17" s="1"/>
  <c r="M555" i="17"/>
  <c r="N555" i="17" s="1"/>
  <c r="M98" i="17"/>
  <c r="M116" i="17"/>
  <c r="N116" i="17" s="1"/>
  <c r="M170" i="17"/>
  <c r="N170" i="17" s="1"/>
  <c r="M277" i="17"/>
  <c r="N277" i="17" s="1"/>
  <c r="M254" i="17"/>
  <c r="M489" i="17"/>
  <c r="N489" i="17" s="1"/>
  <c r="M666" i="17"/>
  <c r="N666" i="17" s="1"/>
  <c r="M580" i="17"/>
  <c r="N580" i="17" s="1"/>
  <c r="M76" i="17"/>
  <c r="N76" i="17" s="1"/>
  <c r="M754" i="17"/>
  <c r="N754" i="17" s="1"/>
  <c r="M387" i="17"/>
  <c r="M435" i="17"/>
  <c r="N435" i="17" s="1"/>
  <c r="M143" i="17"/>
  <c r="N143" i="17" s="1"/>
  <c r="M228" i="17"/>
  <c r="N228" i="17" s="1"/>
  <c r="M316" i="17"/>
  <c r="M28" i="17"/>
  <c r="N28" i="17" s="1"/>
  <c r="M704" i="17"/>
  <c r="N704" i="17" s="1"/>
  <c r="M195" i="17"/>
  <c r="N195" i="17" s="1"/>
  <c r="M327" i="17"/>
  <c r="M466" i="17"/>
  <c r="N466" i="17" s="1"/>
  <c r="M525" i="17"/>
  <c r="N525" i="17" s="1"/>
  <c r="M564" i="17"/>
  <c r="N564" i="17" s="1"/>
  <c r="M36" i="17"/>
  <c r="M10" i="17"/>
  <c r="N10" i="17" s="1"/>
  <c r="M403" i="17"/>
  <c r="M432" i="17"/>
  <c r="M757" i="17"/>
  <c r="N757" i="17" s="1"/>
  <c r="M90" i="17"/>
  <c r="N90" i="17" s="1"/>
  <c r="M237" i="17"/>
  <c r="M321" i="17"/>
  <c r="N321" i="17" s="1"/>
  <c r="M344" i="17"/>
  <c r="M683" i="17"/>
  <c r="N683" i="17" s="1"/>
  <c r="M711" i="17"/>
  <c r="N711" i="17" s="1"/>
  <c r="M62" i="17"/>
  <c r="N62" i="17" s="1"/>
  <c r="M124" i="17"/>
  <c r="N124" i="17" s="1"/>
  <c r="M645" i="17"/>
  <c r="N645" i="17" s="1"/>
  <c r="M182" i="17"/>
  <c r="N182" i="17" s="1"/>
  <c r="M296" i="17"/>
  <c r="N296" i="17" s="1"/>
  <c r="M668" i="17"/>
  <c r="N668" i="17" s="1"/>
  <c r="M613" i="17"/>
  <c r="N613" i="17" s="1"/>
  <c r="M206" i="17"/>
  <c r="N206" i="17" s="1"/>
  <c r="M480" i="17"/>
  <c r="N480" i="17" s="1"/>
  <c r="M378" i="17"/>
  <c r="M507" i="17"/>
  <c r="N507" i="17" s="1"/>
  <c r="M263" i="17"/>
  <c r="M592" i="17"/>
  <c r="N592" i="17" s="1"/>
  <c r="M163" i="17"/>
  <c r="N163" i="17" s="1"/>
  <c r="M451" i="17"/>
  <c r="N451" i="17" s="1"/>
  <c r="M533" i="17"/>
  <c r="N533" i="17" s="1"/>
  <c r="C30" i="17"/>
  <c r="M15" i="16"/>
  <c r="O16" i="16"/>
  <c r="I16" i="16"/>
  <c r="J17" i="16"/>
  <c r="L17" i="16"/>
  <c r="M17" i="16"/>
  <c r="Q16" i="16"/>
  <c r="R17" i="16"/>
  <c r="N15" i="16"/>
  <c r="H17" i="16"/>
  <c r="O17" i="16"/>
  <c r="O15" i="16"/>
  <c r="P15" i="16"/>
  <c r="J15" i="16"/>
  <c r="L15" i="16"/>
  <c r="M16" i="16"/>
  <c r="I15" i="16"/>
  <c r="R15" i="16"/>
  <c r="J16" i="16"/>
  <c r="K17" i="16"/>
  <c r="Q17" i="16"/>
  <c r="H15" i="16"/>
  <c r="P17" i="16"/>
  <c r="H16" i="16"/>
  <c r="Q15" i="16"/>
  <c r="K15" i="16"/>
  <c r="L16" i="16"/>
  <c r="I17" i="16"/>
  <c r="Y16" i="13"/>
  <c r="BC15" i="13"/>
  <c r="E16" i="13"/>
  <c r="AS17" i="13"/>
  <c r="BC14" i="13"/>
  <c r="E27" i="13"/>
  <c r="O15" i="13"/>
  <c r="E19" i="13"/>
  <c r="E23" i="13"/>
  <c r="E18" i="13"/>
  <c r="E20" i="13"/>
  <c r="E35" i="13"/>
  <c r="E39" i="13"/>
  <c r="E32" i="13"/>
  <c r="AS19" i="13"/>
  <c r="E26" i="13"/>
  <c r="E14" i="13"/>
  <c r="AS15" i="13"/>
  <c r="E28" i="13"/>
  <c r="Y14" i="13"/>
  <c r="E38" i="13"/>
  <c r="Y19" i="12"/>
  <c r="AE19" i="12" s="1"/>
  <c r="E70" i="12"/>
  <c r="K70" i="12" s="1"/>
  <c r="E56" i="12"/>
  <c r="K56" i="12" s="1"/>
  <c r="E48" i="12"/>
  <c r="BC24" i="12"/>
  <c r="AI22" i="12"/>
  <c r="AS20" i="12"/>
  <c r="E33" i="13"/>
  <c r="AY13" i="12"/>
  <c r="BI21" i="12"/>
  <c r="K23" i="12"/>
  <c r="K35" i="12"/>
  <c r="K47" i="12"/>
  <c r="K67" i="12"/>
  <c r="AE15" i="12"/>
  <c r="AY15" i="12"/>
  <c r="AY17" i="12"/>
  <c r="AY19" i="12"/>
  <c r="AO20" i="12"/>
  <c r="AY29" i="12"/>
  <c r="K33" i="12"/>
  <c r="K52" i="12"/>
  <c r="AE13" i="12"/>
  <c r="U14" i="12"/>
  <c r="AO18" i="12"/>
  <c r="AO21" i="12"/>
  <c r="BI25" i="12"/>
  <c r="AY27" i="12"/>
  <c r="K31" i="12"/>
  <c r="K38" i="12"/>
  <c r="K45" i="12"/>
  <c r="K50" i="12"/>
  <c r="K65" i="12"/>
  <c r="K13" i="12"/>
  <c r="BI13" i="12"/>
  <c r="K15" i="12"/>
  <c r="U16" i="12"/>
  <c r="AE17" i="12"/>
  <c r="K21" i="12"/>
  <c r="K26" i="12"/>
  <c r="CF13" i="12" s="1"/>
  <c r="K43" i="12"/>
  <c r="K60" i="12"/>
  <c r="K68" i="12"/>
  <c r="BI15" i="12"/>
  <c r="K17" i="12"/>
  <c r="BI17" i="12"/>
  <c r="K19" i="12"/>
  <c r="BI19" i="12"/>
  <c r="AY23" i="12"/>
  <c r="K36" i="12"/>
  <c r="K41" i="12"/>
  <c r="K58" i="12"/>
  <c r="K63" i="12"/>
  <c r="AO13" i="12"/>
  <c r="AO15" i="12"/>
  <c r="AY21" i="12"/>
  <c r="K29" i="12"/>
  <c r="K39" i="12"/>
  <c r="U13" i="12"/>
  <c r="AO17" i="12"/>
  <c r="AE20" i="12"/>
  <c r="K49" i="12"/>
  <c r="K61" i="12"/>
  <c r="U17" i="12"/>
  <c r="U19" i="12"/>
  <c r="BI23" i="12"/>
  <c r="AY25" i="12"/>
  <c r="K27" i="12"/>
  <c r="K54" i="12"/>
  <c r="E37" i="13"/>
  <c r="BC16" i="13"/>
  <c r="Y13" i="13"/>
  <c r="AS13" i="13"/>
  <c r="AS21" i="13"/>
  <c r="AS18" i="13"/>
  <c r="E17" i="13"/>
  <c r="BC17" i="13"/>
  <c r="BC13" i="13"/>
  <c r="E24" i="13"/>
  <c r="E30" i="13"/>
  <c r="O14" i="13"/>
  <c r="AI16" i="13"/>
  <c r="AS20" i="13"/>
  <c r="BC19" i="13"/>
  <c r="AI13" i="13"/>
  <c r="Y15" i="13"/>
  <c r="E21" i="13"/>
  <c r="E34" i="13"/>
  <c r="AI14" i="13"/>
  <c r="AI15" i="13"/>
  <c r="AS16" i="13"/>
  <c r="E31" i="13"/>
  <c r="BC18" i="13"/>
  <c r="AS14" i="13"/>
  <c r="O13" i="13"/>
  <c r="E13" i="13"/>
  <c r="E15" i="13"/>
  <c r="E22" i="13"/>
  <c r="E25" i="13"/>
  <c r="E29" i="13"/>
  <c r="E36" i="13"/>
  <c r="F18" i="10" a="1"/>
  <c r="F18" i="10" s="1"/>
  <c r="E18" i="10" a="1"/>
  <c r="E18" i="10" s="1"/>
  <c r="E26" i="10" a="1"/>
  <c r="E26" i="10" s="1"/>
  <c r="F26" i="10" a="1"/>
  <c r="F26" i="10" s="1"/>
  <c r="Q26" i="10" s="1"/>
  <c r="E42" i="10" a="1"/>
  <c r="E42" i="10" s="1"/>
  <c r="J42" i="10" s="1"/>
  <c r="K44" i="10"/>
  <c r="F34" i="10" a="1"/>
  <c r="F34" i="10" s="1"/>
  <c r="E39" i="11" a="1"/>
  <c r="E39" i="11" s="1"/>
  <c r="F39" i="11" a="1"/>
  <c r="F39" i="11" s="1"/>
  <c r="E20" i="11" a="1"/>
  <c r="E20" i="11" s="1"/>
  <c r="G20" i="11" s="1"/>
  <c r="F23" i="11" a="1"/>
  <c r="F23" i="11" s="1"/>
  <c r="H23" i="11" s="1"/>
  <c r="F37" i="11" a="1"/>
  <c r="F37" i="11" s="1"/>
  <c r="O37" i="11" s="1"/>
  <c r="F18" i="11" a="1"/>
  <c r="F18" i="11" s="1"/>
  <c r="E18" i="11" a="1"/>
  <c r="E18" i="11" s="1"/>
  <c r="F16" i="11" a="1"/>
  <c r="F16" i="11" s="1"/>
  <c r="E16" i="11" a="1"/>
  <c r="E16" i="11" s="1"/>
  <c r="F17" i="11" a="1"/>
  <c r="F17" i="11" s="1"/>
  <c r="E17" i="11" a="1"/>
  <c r="E17" i="11" s="1"/>
  <c r="F19" i="11" a="1"/>
  <c r="F19" i="11" s="1"/>
  <c r="M19" i="11" s="1"/>
  <c r="F21" i="11" a="1"/>
  <c r="F21" i="11" s="1"/>
  <c r="E21" i="11" a="1"/>
  <c r="E21" i="11" s="1"/>
  <c r="E25" i="11" a="1"/>
  <c r="E25" i="11" s="1"/>
  <c r="I25" i="11" s="1"/>
  <c r="F26" i="11" a="1"/>
  <c r="F26" i="11" s="1"/>
  <c r="E26" i="11" a="1"/>
  <c r="E26" i="11" s="1"/>
  <c r="E27" i="11" a="1"/>
  <c r="E27" i="11" s="1"/>
  <c r="I27" i="11" s="1"/>
  <c r="F33" i="11" a="1"/>
  <c r="F33" i="11" s="1"/>
  <c r="M33" i="11" s="1"/>
  <c r="F36" i="11" a="1"/>
  <c r="F36" i="11" s="1"/>
  <c r="E36" i="11" a="1"/>
  <c r="E36" i="11" s="1"/>
  <c r="F22" i="11" a="1"/>
  <c r="F22" i="11" s="1"/>
  <c r="E22" i="11" a="1"/>
  <c r="E22" i="11" s="1"/>
  <c r="F31" i="11" a="1"/>
  <c r="F31" i="11" s="1"/>
  <c r="E31" i="11" a="1"/>
  <c r="E31" i="11" s="1"/>
  <c r="E32" i="11" a="1"/>
  <c r="E32" i="11" s="1"/>
  <c r="F32" i="11" a="1"/>
  <c r="F32" i="11" s="1"/>
  <c r="F38" i="11" a="1"/>
  <c r="F38" i="11" s="1"/>
  <c r="E38" i="11" a="1"/>
  <c r="E38" i="11" s="1"/>
  <c r="E24" i="11" a="1"/>
  <c r="E24" i="11" s="1"/>
  <c r="F24" i="11" a="1"/>
  <c r="F24" i="11" s="1"/>
  <c r="F29" i="11" a="1"/>
  <c r="F29" i="11" s="1"/>
  <c r="E29" i="11" a="1"/>
  <c r="E29" i="11" s="1"/>
  <c r="E35" i="11" a="1"/>
  <c r="E35" i="11" s="1"/>
  <c r="F34" i="11" a="1"/>
  <c r="F34" i="11" s="1"/>
  <c r="E34" i="11" a="1"/>
  <c r="E34" i="11" s="1"/>
  <c r="E28" i="11" a="1"/>
  <c r="E28" i="11" s="1"/>
  <c r="L28" i="11" s="1"/>
  <c r="E41" i="11" a="1"/>
  <c r="E41" i="11" s="1"/>
  <c r="I41" i="11" s="1"/>
  <c r="F40" i="11" a="1"/>
  <c r="F40" i="11" s="1"/>
  <c r="E40" i="11" a="1"/>
  <c r="E40" i="11" s="1"/>
  <c r="E30" i="11" a="1"/>
  <c r="E30" i="11" s="1"/>
  <c r="L30" i="11" s="1"/>
  <c r="F22" i="10" a="1"/>
  <c r="F22" i="10" s="1"/>
  <c r="E22" i="10" a="1"/>
  <c r="E22" i="10" s="1"/>
  <c r="L44" i="10"/>
  <c r="F29" i="10" a="1"/>
  <c r="F29" i="10" s="1"/>
  <c r="E29" i="10" a="1"/>
  <c r="E29" i="10" s="1"/>
  <c r="F31" i="10" a="1"/>
  <c r="F31" i="10" s="1"/>
  <c r="E31" i="10" a="1"/>
  <c r="E31" i="10" s="1"/>
  <c r="F20" i="10" a="1"/>
  <c r="F20" i="10" s="1"/>
  <c r="E20" i="10" a="1"/>
  <c r="E20" i="10" s="1"/>
  <c r="F24" i="10" a="1"/>
  <c r="F24" i="10" s="1"/>
  <c r="E24" i="10" a="1"/>
  <c r="E24" i="10" s="1"/>
  <c r="F16" i="10" a="1"/>
  <c r="F16" i="10" s="1"/>
  <c r="E16" i="10" a="1"/>
  <c r="E16" i="10" s="1"/>
  <c r="E28" i="10" a="1"/>
  <c r="E28" i="10" s="1"/>
  <c r="F28" i="10" a="1"/>
  <c r="F28" i="10" s="1"/>
  <c r="F32" i="10" a="1"/>
  <c r="F32" i="10" s="1"/>
  <c r="E32" i="10" a="1"/>
  <c r="E32" i="10" s="1"/>
  <c r="F37" i="10" a="1"/>
  <c r="F37" i="10" s="1"/>
  <c r="E37" i="10" a="1"/>
  <c r="E37" i="10" s="1"/>
  <c r="F46" i="10" a="1"/>
  <c r="F46" i="10" s="1"/>
  <c r="E46" i="10" a="1"/>
  <c r="E46" i="10" s="1"/>
  <c r="F30" i="10" a="1"/>
  <c r="F30" i="10" s="1"/>
  <c r="E30" i="10" a="1"/>
  <c r="E30" i="10" s="1"/>
  <c r="F21" i="10" a="1"/>
  <c r="F21" i="10" s="1"/>
  <c r="E21" i="10" a="1"/>
  <c r="E21" i="10" s="1"/>
  <c r="F23" i="10" a="1"/>
  <c r="F23" i="10" s="1"/>
  <c r="E23" i="10" a="1"/>
  <c r="E23" i="10" s="1"/>
  <c r="E36" i="10" a="1"/>
  <c r="E36" i="10" s="1"/>
  <c r="F36" i="10" a="1"/>
  <c r="F36" i="10" s="1"/>
  <c r="F38" i="10" a="1"/>
  <c r="F38" i="10" s="1"/>
  <c r="E38" i="10" a="1"/>
  <c r="E38" i="10" s="1"/>
  <c r="F17" i="10" a="1"/>
  <c r="F17" i="10" s="1"/>
  <c r="E19" i="10" a="1"/>
  <c r="E19" i="10" s="1"/>
  <c r="J19" i="10" s="1"/>
  <c r="F25" i="10" a="1"/>
  <c r="F25" i="10" s="1"/>
  <c r="E27" i="10" a="1"/>
  <c r="E27" i="10" s="1"/>
  <c r="G27" i="10" s="1"/>
  <c r="F33" i="10" a="1"/>
  <c r="F33" i="10" s="1"/>
  <c r="Q33" i="10" s="1"/>
  <c r="E35" i="10" a="1"/>
  <c r="E35" i="10" s="1"/>
  <c r="M35" i="10" s="1"/>
  <c r="E41" i="10" a="1"/>
  <c r="E41" i="10" s="1"/>
  <c r="J41" i="10" s="1"/>
  <c r="F39" i="10" a="1"/>
  <c r="F39" i="10" s="1"/>
  <c r="O44" i="10"/>
  <c r="F40" i="10" a="1"/>
  <c r="F40" i="10" s="1"/>
  <c r="E43" i="10" a="1"/>
  <c r="E43" i="10" s="1"/>
  <c r="F43" i="10" a="1"/>
  <c r="F43" i="10" s="1"/>
  <c r="F45" i="10" a="1"/>
  <c r="F45" i="10" s="1"/>
  <c r="E45" i="10" a="1"/>
  <c r="E45" i="10" s="1"/>
  <c r="F47" i="10" a="1"/>
  <c r="F47" i="10" s="1"/>
  <c r="M47" i="10" s="1"/>
  <c r="H44" i="10"/>
  <c r="P44" i="10"/>
  <c r="I44" i="10"/>
  <c r="J44" i="10"/>
  <c r="M44" i="10"/>
  <c r="N44" i="10"/>
  <c r="G44" i="10"/>
  <c r="G16" i="11" l="1"/>
  <c r="Q22" i="10"/>
  <c r="Q18" i="10"/>
  <c r="Q16" i="10"/>
  <c r="Q29" i="10"/>
  <c r="Q23" i="10"/>
  <c r="Q37" i="10"/>
  <c r="Q24" i="10"/>
  <c r="Q28" i="10"/>
  <c r="Q21" i="10"/>
  <c r="Q32" i="10"/>
  <c r="Q20" i="10"/>
  <c r="Q38" i="10"/>
  <c r="Q30" i="10"/>
  <c r="Q31" i="10"/>
  <c r="Q42" i="10"/>
  <c r="Q36" i="10"/>
  <c r="Q19" i="10"/>
  <c r="Q41" i="10"/>
  <c r="Q43" i="10"/>
  <c r="Q35" i="10"/>
  <c r="Q27" i="10"/>
  <c r="H25" i="10"/>
  <c r="Q25" i="10"/>
  <c r="L40" i="10"/>
  <c r="Q40" i="10"/>
  <c r="L17" i="10"/>
  <c r="Q17" i="10"/>
  <c r="K39" i="10"/>
  <c r="Q39" i="10"/>
  <c r="P34" i="10"/>
  <c r="Q34" i="10"/>
  <c r="N98" i="17"/>
  <c r="N58" i="17"/>
  <c r="N33" i="17"/>
  <c r="N315" i="17"/>
  <c r="N17" i="17"/>
  <c r="N234" i="17"/>
  <c r="N299" i="17"/>
  <c r="N70" i="17"/>
  <c r="N304" i="17"/>
  <c r="N660" i="4"/>
  <c r="N659" i="4"/>
  <c r="K22" i="11" s="1"/>
  <c r="N84" i="17"/>
  <c r="N94" i="17"/>
  <c r="N319" i="17"/>
  <c r="N36" i="17"/>
  <c r="N316" i="17"/>
  <c r="N82" i="17"/>
  <c r="N107" i="17"/>
  <c r="N286" i="17"/>
  <c r="N294" i="17"/>
  <c r="N59" i="17"/>
  <c r="N60" i="17"/>
  <c r="N311" i="17"/>
  <c r="N222" i="17"/>
  <c r="N274" i="17"/>
  <c r="N67" i="17"/>
  <c r="N95" i="17"/>
  <c r="N5" i="17"/>
  <c r="N229" i="17"/>
  <c r="N46" i="17"/>
  <c r="N251" i="17"/>
  <c r="N93" i="17"/>
  <c r="N100" i="17"/>
  <c r="N64" i="17"/>
  <c r="N258" i="17"/>
  <c r="N1403" i="4"/>
  <c r="P22" i="11" s="1"/>
  <c r="K35" i="11"/>
  <c r="N18" i="17"/>
  <c r="N263" i="17"/>
  <c r="N237" i="17"/>
  <c r="N254" i="17"/>
  <c r="N81" i="17"/>
  <c r="N230" i="17"/>
  <c r="N224" i="17"/>
  <c r="N239" i="17"/>
  <c r="N75" i="17"/>
  <c r="N278" i="17"/>
  <c r="N108" i="17"/>
  <c r="N244" i="17"/>
  <c r="N318" i="17"/>
  <c r="N267" i="17"/>
  <c r="N247" i="17"/>
  <c r="N79" i="17"/>
  <c r="N11" i="17"/>
  <c r="N225" i="17"/>
  <c r="N74" i="17"/>
  <c r="N54" i="17"/>
  <c r="N325" i="17"/>
  <c r="N8" i="17"/>
  <c r="N221" i="17"/>
  <c r="N19" i="17"/>
  <c r="N65" i="17"/>
  <c r="N265" i="17"/>
  <c r="N317" i="17"/>
  <c r="N7" i="17"/>
  <c r="N236" i="17"/>
  <c r="N326" i="17"/>
  <c r="N293" i="17"/>
  <c r="N38" i="17"/>
  <c r="N31" i="17"/>
  <c r="N284" i="17"/>
  <c r="N246" i="17"/>
  <c r="N301" i="17"/>
  <c r="N324" i="17"/>
  <c r="N242" i="17"/>
  <c r="N297" i="17"/>
  <c r="N22" i="17"/>
  <c r="N292" i="17"/>
  <c r="N300" i="17"/>
  <c r="N105" i="17"/>
  <c r="N227" i="17"/>
  <c r="N104" i="17"/>
  <c r="N39" i="17"/>
  <c r="N280" i="17"/>
  <c r="N272" i="17"/>
  <c r="N43" i="17"/>
  <c r="N283" i="17"/>
  <c r="N16" i="16"/>
  <c r="AH14" i="17"/>
  <c r="G2730" i="4" s="1"/>
  <c r="N2730" i="4" s="1"/>
  <c r="R16" i="16" s="1"/>
  <c r="AH7" i="17"/>
  <c r="G992" i="4" s="1"/>
  <c r="N992" i="4" s="1"/>
  <c r="AH10" i="17"/>
  <c r="G991" i="4" s="1"/>
  <c r="N991" i="4" s="1"/>
  <c r="AH8" i="17"/>
  <c r="G993" i="4" s="1"/>
  <c r="N993" i="4" s="1"/>
  <c r="AH9" i="17"/>
  <c r="G994" i="4" s="1"/>
  <c r="N994" i="4" s="1"/>
  <c r="Y368" i="17"/>
  <c r="Y6" i="17"/>
  <c r="Y426" i="17"/>
  <c r="Y405" i="17"/>
  <c r="Y344" i="17"/>
  <c r="Y131" i="17"/>
  <c r="AG12" i="17" s="1"/>
  <c r="Y204" i="17"/>
  <c r="AG4" i="17" s="1"/>
  <c r="Y50" i="17"/>
  <c r="Y98" i="17"/>
  <c r="Y300" i="17"/>
  <c r="Y323" i="17"/>
  <c r="Y240" i="17"/>
  <c r="Y171" i="17"/>
  <c r="Y414" i="17"/>
  <c r="Y83" i="17"/>
  <c r="Y100" i="17"/>
  <c r="Y302" i="17"/>
  <c r="Y280" i="17"/>
  <c r="Y183" i="17"/>
  <c r="Y234" i="17"/>
  <c r="Y322" i="17"/>
  <c r="Y431" i="17"/>
  <c r="Y69" i="17"/>
  <c r="Y281" i="17"/>
  <c r="Y333" i="17"/>
  <c r="Y262" i="17"/>
  <c r="Y178" i="17"/>
  <c r="Y154" i="17"/>
  <c r="Y196" i="17"/>
  <c r="Y429" i="17"/>
  <c r="Y246" i="17"/>
  <c r="Y36" i="17"/>
  <c r="Y29" i="17"/>
  <c r="Y305" i="17"/>
  <c r="Y144" i="17"/>
  <c r="Y216" i="17"/>
  <c r="Y352" i="17"/>
  <c r="Y103" i="17"/>
  <c r="Y265" i="17"/>
  <c r="Y175" i="17"/>
  <c r="Y409" i="17"/>
  <c r="Y329" i="17"/>
  <c r="Y16" i="17"/>
  <c r="Y292" i="17"/>
  <c r="Y390" i="17"/>
  <c r="Y428" i="17"/>
  <c r="Y231" i="17"/>
  <c r="Y90" i="17"/>
  <c r="Y415" i="17"/>
  <c r="Y370" i="17"/>
  <c r="Y182" i="17"/>
  <c r="Y201" i="17"/>
  <c r="Y30" i="17"/>
  <c r="AG16" i="17" s="1"/>
  <c r="Y77" i="17"/>
  <c r="Y316" i="17"/>
  <c r="Y176" i="17"/>
  <c r="Y188" i="17"/>
  <c r="Y330" i="17"/>
  <c r="Y44" i="17"/>
  <c r="Y276" i="17"/>
  <c r="Y150" i="17"/>
  <c r="AG13" i="17" s="1"/>
  <c r="Y434" i="17"/>
  <c r="Y249" i="17"/>
  <c r="Y64" i="17"/>
  <c r="Y424" i="17"/>
  <c r="Y364" i="17"/>
  <c r="Y125" i="17"/>
  <c r="Y202" i="17"/>
  <c r="Y4" i="17"/>
  <c r="Y303" i="17"/>
  <c r="Y185" i="17"/>
  <c r="Y5" i="17"/>
  <c r="Y8" i="17"/>
  <c r="Y307" i="17"/>
  <c r="Y66" i="17"/>
  <c r="Y208" i="17"/>
  <c r="Y259" i="17"/>
  <c r="Y362" i="17"/>
  <c r="Y342" i="17"/>
  <c r="Y24" i="17"/>
  <c r="Y221" i="17"/>
  <c r="AG5" i="17" s="1"/>
  <c r="Y85" i="17"/>
  <c r="Y52" i="17"/>
  <c r="Y284" i="17"/>
  <c r="Y158" i="17"/>
  <c r="Y191" i="17"/>
  <c r="Y353" i="17"/>
  <c r="Y72" i="17"/>
  <c r="Y311" i="17"/>
  <c r="Y133" i="17"/>
  <c r="Y399" i="17"/>
  <c r="Y252" i="17"/>
  <c r="Y39" i="17"/>
  <c r="Y420" i="17"/>
  <c r="Y379" i="17"/>
  <c r="Y127" i="17"/>
  <c r="Y239" i="17"/>
  <c r="Y59" i="17"/>
  <c r="Y106" i="17"/>
  <c r="Y268" i="17"/>
  <c r="Y120" i="17"/>
  <c r="Y209" i="17"/>
  <c r="Y345" i="17"/>
  <c r="Y19" i="17"/>
  <c r="Y295" i="17"/>
  <c r="Y113" i="17"/>
  <c r="Y393" i="17"/>
  <c r="Y237" i="17"/>
  <c r="Y93" i="17"/>
  <c r="Y255" i="17"/>
  <c r="Y373" i="17"/>
  <c r="Y166" i="17"/>
  <c r="Y224" i="17"/>
  <c r="Y33" i="17"/>
  <c r="Y80" i="17"/>
  <c r="Y319" i="17"/>
  <c r="Y159" i="17"/>
  <c r="Y194" i="17"/>
  <c r="Y356" i="17"/>
  <c r="Y47" i="17"/>
  <c r="Y219" i="17"/>
  <c r="Y10" i="17"/>
  <c r="Y321" i="17"/>
  <c r="Y385" i="17"/>
  <c r="Y404" i="17"/>
  <c r="Y369" i="17"/>
  <c r="Y337" i="17"/>
  <c r="Y367" i="17"/>
  <c r="Y400" i="17"/>
  <c r="Y212" i="17"/>
  <c r="Y348" i="17"/>
  <c r="Y101" i="17"/>
  <c r="Y263" i="17"/>
  <c r="Y135" i="17"/>
  <c r="Y407" i="17"/>
  <c r="Y335" i="17"/>
  <c r="Y14" i="17"/>
  <c r="Y290" i="17"/>
  <c r="Y388" i="17"/>
  <c r="Y149" i="17"/>
  <c r="Y227" i="17"/>
  <c r="Y88" i="17"/>
  <c r="Y55" i="17"/>
  <c r="Y287" i="17"/>
  <c r="Y180" i="17"/>
  <c r="Y197" i="17"/>
  <c r="Y359" i="17"/>
  <c r="Y75" i="17"/>
  <c r="Y314" i="17"/>
  <c r="Y174" i="17"/>
  <c r="Y402" i="17"/>
  <c r="Y326" i="17"/>
  <c r="Y42" i="17"/>
  <c r="Y274" i="17"/>
  <c r="Y382" i="17"/>
  <c r="Y130" i="17"/>
  <c r="Y245" i="17"/>
  <c r="Y62" i="17"/>
  <c r="Y109" i="17"/>
  <c r="Y288" i="17"/>
  <c r="Y123" i="17"/>
  <c r="Y215" i="17"/>
  <c r="Y351" i="17"/>
  <c r="Y22" i="17"/>
  <c r="Y298" i="17"/>
  <c r="Y116" i="17"/>
  <c r="Y397" i="17"/>
  <c r="Y328" i="17"/>
  <c r="Y96" i="17"/>
  <c r="Y258" i="17"/>
  <c r="Y27" i="17"/>
  <c r="Y119" i="17"/>
  <c r="Y238" i="17"/>
  <c r="AG6" i="17" s="1"/>
  <c r="Y244" i="17"/>
  <c r="Y68" i="17"/>
  <c r="Y147" i="17"/>
  <c r="Y253" i="17"/>
  <c r="Y278" i="17"/>
  <c r="Y232" i="17"/>
  <c r="Y97" i="17"/>
  <c r="Y156" i="17"/>
  <c r="Y217" i="17"/>
  <c r="Y189" i="17"/>
  <c r="Y339" i="17"/>
  <c r="Y70" i="17"/>
  <c r="Y309" i="17"/>
  <c r="Y169" i="17"/>
  <c r="AG11" i="17" s="1"/>
  <c r="Y430" i="17"/>
  <c r="Y248" i="17"/>
  <c r="Y37" i="17"/>
  <c r="Y418" i="17"/>
  <c r="Y377" i="17"/>
  <c r="Y145" i="17"/>
  <c r="Y218" i="17"/>
  <c r="Y57" i="17"/>
  <c r="AG17" i="17" s="1"/>
  <c r="Y104" i="17"/>
  <c r="Y266" i="17"/>
  <c r="Y138" i="17"/>
  <c r="Y205" i="17"/>
  <c r="Y341" i="17"/>
  <c r="Y17" i="17"/>
  <c r="Y293" i="17"/>
  <c r="Y111" i="17"/>
  <c r="AG14" i="17" s="1"/>
  <c r="Y391" i="17"/>
  <c r="Y233" i="17"/>
  <c r="Y91" i="17"/>
  <c r="Y419" i="17"/>
  <c r="Y371" i="17"/>
  <c r="Y164" i="17"/>
  <c r="Y220" i="17"/>
  <c r="Y31" i="17"/>
  <c r="Y78" i="17"/>
  <c r="Y317" i="17"/>
  <c r="Y177" i="17"/>
  <c r="Y207" i="17"/>
  <c r="Y332" i="17"/>
  <c r="Y45" i="17"/>
  <c r="Y277" i="17"/>
  <c r="Y151" i="17"/>
  <c r="Y410" i="17"/>
  <c r="Y251" i="17"/>
  <c r="Y65" i="17"/>
  <c r="Y425" i="17"/>
  <c r="Y365" i="17"/>
  <c r="Y163" i="17"/>
  <c r="Y360" i="17"/>
  <c r="Y82" i="17"/>
  <c r="Y422" i="17"/>
  <c r="Y170" i="17"/>
  <c r="Y9" i="17"/>
  <c r="Y376" i="17"/>
  <c r="Y413" i="17"/>
  <c r="Y306" i="17"/>
  <c r="Y153" i="17"/>
  <c r="Y346" i="17"/>
  <c r="Y26" i="17"/>
  <c r="Y48" i="17"/>
  <c r="Y12" i="17"/>
  <c r="Y423" i="17"/>
  <c r="Y386" i="17"/>
  <c r="Y184" i="17"/>
  <c r="Y223" i="17"/>
  <c r="Y86" i="17"/>
  <c r="Y53" i="17"/>
  <c r="Y285" i="17"/>
  <c r="Y141" i="17"/>
  <c r="Y193" i="17"/>
  <c r="Y355" i="17"/>
  <c r="Y73" i="17"/>
  <c r="Y312" i="17"/>
  <c r="Y172" i="17"/>
  <c r="Y406" i="17"/>
  <c r="Y254" i="17"/>
  <c r="Y40" i="17"/>
  <c r="Y272" i="17"/>
  <c r="Y380" i="17"/>
  <c r="Y128" i="17"/>
  <c r="Y241" i="17"/>
  <c r="Y60" i="17"/>
  <c r="Y107" i="17"/>
  <c r="Y269" i="17"/>
  <c r="Y121" i="17"/>
  <c r="Y211" i="17"/>
  <c r="Y347" i="17"/>
  <c r="Y20" i="17"/>
  <c r="Y296" i="17"/>
  <c r="Y114" i="17"/>
  <c r="Y395" i="17"/>
  <c r="Y334" i="17"/>
  <c r="Y94" i="17"/>
  <c r="Y256" i="17"/>
  <c r="Y374" i="17"/>
  <c r="Y167" i="17"/>
  <c r="Y226" i="17"/>
  <c r="Y34" i="17"/>
  <c r="Y81" i="17"/>
  <c r="Y320" i="17"/>
  <c r="Y160" i="17"/>
  <c r="Y7" i="17"/>
  <c r="Y301" i="17"/>
  <c r="Y146" i="17"/>
  <c r="Y186" i="17"/>
  <c r="Y325" i="17"/>
  <c r="Y366" i="17"/>
  <c r="Y236" i="17"/>
  <c r="Y99" i="17"/>
  <c r="Y432" i="17"/>
  <c r="Y340" i="17"/>
  <c r="Y282" i="17"/>
  <c r="Y260" i="17"/>
  <c r="Y118" i="17"/>
  <c r="Y28" i="17"/>
  <c r="Y304" i="17"/>
  <c r="Y143" i="17"/>
  <c r="Y214" i="17"/>
  <c r="Y350" i="17"/>
  <c r="Y102" i="17"/>
  <c r="Y264" i="17"/>
  <c r="Y136" i="17"/>
  <c r="Y408" i="17"/>
  <c r="Y327" i="17"/>
  <c r="Y15" i="17"/>
  <c r="Y291" i="17"/>
  <c r="Y389" i="17"/>
  <c r="Y427" i="17"/>
  <c r="Y229" i="17"/>
  <c r="Y89" i="17"/>
  <c r="Y56" i="17"/>
  <c r="Y271" i="17"/>
  <c r="Y181" i="17"/>
  <c r="Y199" i="17"/>
  <c r="Y361" i="17"/>
  <c r="Y76" i="17"/>
  <c r="Y315" i="17"/>
  <c r="Y137" i="17"/>
  <c r="Y403" i="17"/>
  <c r="Y338" i="17"/>
  <c r="Y43" i="17"/>
  <c r="Y275" i="17"/>
  <c r="Y383" i="17"/>
  <c r="Y433" i="17"/>
  <c r="Y247" i="17"/>
  <c r="Y63" i="17"/>
  <c r="Y110" i="17"/>
  <c r="Y363" i="17"/>
  <c r="Y124" i="17"/>
  <c r="Y200" i="17"/>
  <c r="Y3" i="17"/>
  <c r="AG15" i="17" s="1"/>
  <c r="Y23" i="17"/>
  <c r="Y299" i="17"/>
  <c r="Y117" i="17"/>
  <c r="Y187" i="17"/>
  <c r="AG3" i="17" s="1"/>
  <c r="Y384" i="17"/>
  <c r="Y198" i="17"/>
  <c r="Y35" i="17"/>
  <c r="Y11" i="17"/>
  <c r="Y162" i="17"/>
  <c r="Y230" i="17"/>
  <c r="Y308" i="17"/>
  <c r="Y155" i="17"/>
  <c r="Y67" i="17"/>
  <c r="Y279" i="17"/>
  <c r="Y210" i="17"/>
  <c r="Y412" i="17"/>
  <c r="Y358" i="17"/>
  <c r="Y283" i="17"/>
  <c r="Y157" i="17"/>
  <c r="Y206" i="17"/>
  <c r="Y331" i="17"/>
  <c r="Y71" i="17"/>
  <c r="Y310" i="17"/>
  <c r="Y132" i="17"/>
  <c r="Y398" i="17"/>
  <c r="Y250" i="17"/>
  <c r="Y38" i="17"/>
  <c r="Y416" i="17"/>
  <c r="Y378" i="17"/>
  <c r="Y126" i="17"/>
  <c r="Y203" i="17"/>
  <c r="Y58" i="17"/>
  <c r="Y105" i="17"/>
  <c r="Y267" i="17"/>
  <c r="Y139" i="17"/>
  <c r="Y190" i="17"/>
  <c r="Y343" i="17"/>
  <c r="Y18" i="17"/>
  <c r="Y294" i="17"/>
  <c r="Y112" i="17"/>
  <c r="Y392" i="17"/>
  <c r="Y235" i="17"/>
  <c r="Y92" i="17"/>
  <c r="Y417" i="17"/>
  <c r="Y372" i="17"/>
  <c r="Y165" i="17"/>
  <c r="Y222" i="17"/>
  <c r="Y32" i="17"/>
  <c r="Y79" i="17"/>
  <c r="Y318" i="17"/>
  <c r="Y140" i="17"/>
  <c r="Y192" i="17"/>
  <c r="Y354" i="17"/>
  <c r="Y46" i="17"/>
  <c r="Y261" i="17"/>
  <c r="Y152" i="17"/>
  <c r="Y411" i="17"/>
  <c r="Y142" i="17"/>
  <c r="Y242" i="17"/>
  <c r="Y25" i="17"/>
  <c r="Y51" i="17"/>
  <c r="Y134" i="17"/>
  <c r="Y394" i="17"/>
  <c r="Y13" i="17"/>
  <c r="Y289" i="17"/>
  <c r="Y387" i="17"/>
  <c r="Y148" i="17"/>
  <c r="Y225" i="17"/>
  <c r="Y87" i="17"/>
  <c r="Y54" i="17"/>
  <c r="Y286" i="17"/>
  <c r="Y179" i="17"/>
  <c r="Y195" i="17"/>
  <c r="Y357" i="17"/>
  <c r="Y74" i="17"/>
  <c r="Y313" i="17"/>
  <c r="Y173" i="17"/>
  <c r="Y401" i="17"/>
  <c r="Y324" i="17"/>
  <c r="Y41" i="17"/>
  <c r="Y273" i="17"/>
  <c r="Y381" i="17"/>
  <c r="Y129" i="17"/>
  <c r="Y243" i="17"/>
  <c r="Y61" i="17"/>
  <c r="Y108" i="17"/>
  <c r="Y270" i="17"/>
  <c r="Y122" i="17"/>
  <c r="Y213" i="17"/>
  <c r="Y349" i="17"/>
  <c r="Y21" i="17"/>
  <c r="Y297" i="17"/>
  <c r="Y115" i="17"/>
  <c r="Y396" i="17"/>
  <c r="Y336" i="17"/>
  <c r="Y95" i="17"/>
  <c r="Y257" i="17"/>
  <c r="Y375" i="17"/>
  <c r="Y168" i="17"/>
  <c r="Y228" i="17"/>
  <c r="Y84" i="17"/>
  <c r="AG18" i="17" s="1"/>
  <c r="Y421" i="17"/>
  <c r="Y161" i="17"/>
  <c r="Y49" i="17"/>
  <c r="O480" i="17"/>
  <c r="O488" i="17"/>
  <c r="O470" i="17"/>
  <c r="O520" i="17"/>
  <c r="O540" i="17"/>
  <c r="O532" i="17"/>
  <c r="O526" i="17"/>
  <c r="O533" i="17"/>
  <c r="O525" i="17"/>
  <c r="O516" i="17"/>
  <c r="AG38" i="17" s="1"/>
  <c r="O534" i="17"/>
  <c r="O519" i="17"/>
  <c r="O529" i="17"/>
  <c r="O542" i="17"/>
  <c r="O517" i="17"/>
  <c r="O524" i="17"/>
  <c r="O523" i="17"/>
  <c r="O541" i="17"/>
  <c r="O538" i="17"/>
  <c r="O531" i="17"/>
  <c r="O518" i="17"/>
  <c r="O537" i="17"/>
  <c r="O528" i="17"/>
  <c r="O535" i="17"/>
  <c r="O527" i="17"/>
  <c r="O530" i="17"/>
  <c r="O521" i="17"/>
  <c r="O539" i="17"/>
  <c r="O522" i="17"/>
  <c r="O536" i="17"/>
  <c r="O587" i="17"/>
  <c r="O581" i="17"/>
  <c r="O582" i="17"/>
  <c r="O591" i="17"/>
  <c r="O571" i="17"/>
  <c r="O584" i="17"/>
  <c r="O589" i="17"/>
  <c r="O573" i="17"/>
  <c r="O593" i="17"/>
  <c r="O590" i="17"/>
  <c r="O576" i="17"/>
  <c r="O592" i="17"/>
  <c r="O595" i="17"/>
  <c r="O594" i="17"/>
  <c r="O588" i="17"/>
  <c r="O572" i="17"/>
  <c r="O596" i="17"/>
  <c r="O570" i="17"/>
  <c r="AG40" i="17" s="1"/>
  <c r="O585" i="17"/>
  <c r="O583" i="17"/>
  <c r="O574" i="17"/>
  <c r="O577" i="17"/>
  <c r="O580" i="17"/>
  <c r="O586" i="17"/>
  <c r="O578" i="17"/>
  <c r="O579" i="17"/>
  <c r="O575" i="17"/>
  <c r="O653" i="17"/>
  <c r="O673" i="17"/>
  <c r="O652" i="17"/>
  <c r="O672" i="17"/>
  <c r="O676" i="17"/>
  <c r="O651" i="17"/>
  <c r="AG43" i="17" s="1"/>
  <c r="O661" i="17"/>
  <c r="O654" i="17"/>
  <c r="O674" i="17"/>
  <c r="O656" i="17"/>
  <c r="O663" i="17"/>
  <c r="O665" i="17"/>
  <c r="O669" i="17"/>
  <c r="O657" i="17"/>
  <c r="O667" i="17"/>
  <c r="O677" i="17"/>
  <c r="O659" i="17"/>
  <c r="O671" i="17"/>
  <c r="O666" i="17"/>
  <c r="O655" i="17"/>
  <c r="O670" i="17"/>
  <c r="O668" i="17"/>
  <c r="O664" i="17"/>
  <c r="O658" i="17"/>
  <c r="O662" i="17"/>
  <c r="O660" i="17"/>
  <c r="O675" i="17"/>
  <c r="O485" i="17"/>
  <c r="O464" i="17"/>
  <c r="O148" i="17"/>
  <c r="O160" i="17"/>
  <c r="O159" i="17"/>
  <c r="O155" i="17"/>
  <c r="O141" i="17"/>
  <c r="O161" i="17"/>
  <c r="O157" i="17"/>
  <c r="O149" i="17"/>
  <c r="O164" i="17"/>
  <c r="O140" i="17"/>
  <c r="O152" i="17"/>
  <c r="O147" i="17"/>
  <c r="O144" i="17"/>
  <c r="O146" i="17"/>
  <c r="O156" i="17"/>
  <c r="O145" i="17"/>
  <c r="O151" i="17"/>
  <c r="O158" i="17"/>
  <c r="O162" i="17"/>
  <c r="O153" i="17"/>
  <c r="O138" i="17"/>
  <c r="AG24" i="17" s="1"/>
  <c r="O154" i="17"/>
  <c r="O163" i="17"/>
  <c r="O139" i="17"/>
  <c r="O143" i="17"/>
  <c r="O142" i="17"/>
  <c r="O150" i="17"/>
  <c r="O466" i="17"/>
  <c r="O629" i="17"/>
  <c r="O626" i="17"/>
  <c r="O639" i="17"/>
  <c r="O628" i="17"/>
  <c r="O636" i="17"/>
  <c r="O631" i="17"/>
  <c r="O645" i="17"/>
  <c r="O649" i="17"/>
  <c r="O642" i="17"/>
  <c r="O638" i="17"/>
  <c r="O640" i="17"/>
  <c r="O632" i="17"/>
  <c r="O641" i="17"/>
  <c r="O646" i="17"/>
  <c r="O630" i="17"/>
  <c r="O643" i="17"/>
  <c r="O648" i="17"/>
  <c r="O633" i="17"/>
  <c r="O647" i="17"/>
  <c r="O635" i="17"/>
  <c r="O644" i="17"/>
  <c r="O650" i="17"/>
  <c r="O637" i="17"/>
  <c r="O627" i="17"/>
  <c r="O625" i="17"/>
  <c r="O624" i="17"/>
  <c r="AG42" i="17" s="1"/>
  <c r="O634" i="17"/>
  <c r="O477" i="17"/>
  <c r="O483" i="17"/>
  <c r="O487" i="17"/>
  <c r="O479" i="17"/>
  <c r="O471" i="17"/>
  <c r="O476" i="17"/>
  <c r="O472" i="17"/>
  <c r="O719" i="17"/>
  <c r="O728" i="17"/>
  <c r="O720" i="17"/>
  <c r="O730" i="17"/>
  <c r="O722" i="17"/>
  <c r="O731" i="17"/>
  <c r="O706" i="17"/>
  <c r="O724" i="17"/>
  <c r="O727" i="17"/>
  <c r="O705" i="17"/>
  <c r="AG45" i="17" s="1"/>
  <c r="O715" i="17"/>
  <c r="O729" i="17"/>
  <c r="O707" i="17"/>
  <c r="O710" i="17"/>
  <c r="O717" i="17"/>
  <c r="O708" i="17"/>
  <c r="O723" i="17"/>
  <c r="O711" i="17"/>
  <c r="O713" i="17"/>
  <c r="O714" i="17"/>
  <c r="O709" i="17"/>
  <c r="O726" i="17"/>
  <c r="O718" i="17"/>
  <c r="O716" i="17"/>
  <c r="O721" i="17"/>
  <c r="O712" i="17"/>
  <c r="O725" i="17"/>
  <c r="O469" i="17"/>
  <c r="O482" i="17"/>
  <c r="O481" i="17"/>
  <c r="O462" i="17"/>
  <c r="AG36" i="17" s="1"/>
  <c r="O503" i="17"/>
  <c r="O492" i="17"/>
  <c r="O506" i="17"/>
  <c r="O509" i="17"/>
  <c r="O508" i="17"/>
  <c r="O515" i="17"/>
  <c r="O498" i="17"/>
  <c r="O505" i="17"/>
  <c r="O502" i="17"/>
  <c r="O513" i="17"/>
  <c r="O493" i="17"/>
  <c r="O500" i="17"/>
  <c r="O497" i="17"/>
  <c r="O510" i="17"/>
  <c r="O489" i="17"/>
  <c r="AG37" i="17" s="1"/>
  <c r="O491" i="17"/>
  <c r="O501" i="17"/>
  <c r="O507" i="17"/>
  <c r="O490" i="17"/>
  <c r="O496" i="17"/>
  <c r="O499" i="17"/>
  <c r="O514" i="17"/>
  <c r="O504" i="17"/>
  <c r="O494" i="17"/>
  <c r="O511" i="17"/>
  <c r="O495" i="17"/>
  <c r="O512" i="17"/>
  <c r="O201" i="17"/>
  <c r="O204" i="17"/>
  <c r="O213" i="17"/>
  <c r="O198" i="17"/>
  <c r="O210" i="17"/>
  <c r="O214" i="17"/>
  <c r="O197" i="17"/>
  <c r="O193" i="17"/>
  <c r="O192" i="17"/>
  <c r="AG26" i="17" s="1"/>
  <c r="O200" i="17"/>
  <c r="O195" i="17"/>
  <c r="O206" i="17"/>
  <c r="O216" i="17"/>
  <c r="O207" i="17"/>
  <c r="O203" i="17"/>
  <c r="O209" i="17"/>
  <c r="O212" i="17"/>
  <c r="O205" i="17"/>
  <c r="O211" i="17"/>
  <c r="O196" i="17"/>
  <c r="O215" i="17"/>
  <c r="O208" i="17"/>
  <c r="O218" i="17"/>
  <c r="O202" i="17"/>
  <c r="O194" i="17"/>
  <c r="O217" i="17"/>
  <c r="O199" i="17"/>
  <c r="O599" i="17"/>
  <c r="O597" i="17"/>
  <c r="AG41" i="17" s="1"/>
  <c r="O598" i="17"/>
  <c r="O611" i="17"/>
  <c r="O600" i="17"/>
  <c r="O605" i="17"/>
  <c r="O601" i="17"/>
  <c r="O622" i="17"/>
  <c r="O618" i="17"/>
  <c r="O613" i="17"/>
  <c r="O614" i="17"/>
  <c r="O606" i="17"/>
  <c r="O607" i="17"/>
  <c r="O621" i="17"/>
  <c r="O608" i="17"/>
  <c r="O612" i="17"/>
  <c r="O604" i="17"/>
  <c r="O615" i="17"/>
  <c r="O603" i="17"/>
  <c r="O602" i="17"/>
  <c r="O616" i="17"/>
  <c r="O609" i="17"/>
  <c r="O623" i="17"/>
  <c r="O619" i="17"/>
  <c r="O620" i="17"/>
  <c r="O617" i="17"/>
  <c r="O610" i="17"/>
  <c r="O184" i="17"/>
  <c r="O165" i="17"/>
  <c r="AG25" i="17" s="1"/>
  <c r="O177" i="17"/>
  <c r="O188" i="17"/>
  <c r="O166" i="17"/>
  <c r="O187" i="17"/>
  <c r="O173" i="17"/>
  <c r="O174" i="17"/>
  <c r="O167" i="17"/>
  <c r="O179" i="17"/>
  <c r="O185" i="17"/>
  <c r="O172" i="17"/>
  <c r="O169" i="17"/>
  <c r="O168" i="17"/>
  <c r="O176" i="17"/>
  <c r="O181" i="17"/>
  <c r="O182" i="17"/>
  <c r="O178" i="17"/>
  <c r="O180" i="17"/>
  <c r="O190" i="17"/>
  <c r="O191" i="17"/>
  <c r="O183" i="17"/>
  <c r="O186" i="17"/>
  <c r="O189" i="17"/>
  <c r="O170" i="17"/>
  <c r="O171" i="17"/>
  <c r="O175" i="17"/>
  <c r="O473" i="17"/>
  <c r="O475" i="17"/>
  <c r="O465" i="17"/>
  <c r="O468" i="17"/>
  <c r="O484" i="17"/>
  <c r="O467" i="17"/>
  <c r="O478" i="17"/>
  <c r="O486" i="17"/>
  <c r="O453" i="17"/>
  <c r="O444" i="17"/>
  <c r="O445" i="17"/>
  <c r="O439" i="17"/>
  <c r="O458" i="17"/>
  <c r="O440" i="17"/>
  <c r="O459" i="17"/>
  <c r="O460" i="17"/>
  <c r="O452" i="17"/>
  <c r="O451" i="17"/>
  <c r="O437" i="17"/>
  <c r="O435" i="17"/>
  <c r="AG35" i="17" s="1"/>
  <c r="O449" i="17"/>
  <c r="O442" i="17"/>
  <c r="O450" i="17"/>
  <c r="O446" i="17"/>
  <c r="O443" i="17"/>
  <c r="O461" i="17"/>
  <c r="O436" i="17"/>
  <c r="O455" i="17"/>
  <c r="O448" i="17"/>
  <c r="O456" i="17"/>
  <c r="O441" i="17"/>
  <c r="O438" i="17"/>
  <c r="O454" i="17"/>
  <c r="O457" i="17"/>
  <c r="O447" i="17"/>
  <c r="O137" i="17"/>
  <c r="O135" i="17"/>
  <c r="O125" i="17"/>
  <c r="O120" i="17"/>
  <c r="O115" i="17"/>
  <c r="O114" i="17"/>
  <c r="O130" i="17"/>
  <c r="O121" i="17"/>
  <c r="O122" i="17"/>
  <c r="O132" i="17"/>
  <c r="O134" i="17"/>
  <c r="O131" i="17"/>
  <c r="O119" i="17"/>
  <c r="O113" i="17"/>
  <c r="O111" i="17"/>
  <c r="AG23" i="17" s="1"/>
  <c r="O112" i="17"/>
  <c r="O118" i="17"/>
  <c r="O116" i="17"/>
  <c r="O126" i="17"/>
  <c r="O123" i="17"/>
  <c r="O124" i="17"/>
  <c r="O129" i="17"/>
  <c r="O127" i="17"/>
  <c r="O128" i="17"/>
  <c r="O133" i="17"/>
  <c r="O136" i="17"/>
  <c r="O117" i="17"/>
  <c r="O546" i="17"/>
  <c r="O549" i="17"/>
  <c r="O550" i="17"/>
  <c r="O569" i="17"/>
  <c r="O562" i="17"/>
  <c r="O568" i="17"/>
  <c r="O553" i="17"/>
  <c r="O547" i="17"/>
  <c r="O548" i="17"/>
  <c r="O556" i="17"/>
  <c r="O564" i="17"/>
  <c r="O551" i="17"/>
  <c r="O555" i="17"/>
  <c r="O543" i="17"/>
  <c r="AG39" i="17" s="1"/>
  <c r="O566" i="17"/>
  <c r="O559" i="17"/>
  <c r="O558" i="17"/>
  <c r="O544" i="17"/>
  <c r="O552" i="17"/>
  <c r="O561" i="17"/>
  <c r="O554" i="17"/>
  <c r="O557" i="17"/>
  <c r="O567" i="17"/>
  <c r="O545" i="17"/>
  <c r="O565" i="17"/>
  <c r="O560" i="17"/>
  <c r="O563" i="17"/>
  <c r="O696" i="17"/>
  <c r="O702" i="17"/>
  <c r="O691" i="17"/>
  <c r="O700" i="17"/>
  <c r="O688" i="17"/>
  <c r="O692" i="17"/>
  <c r="O701" i="17"/>
  <c r="O689" i="17"/>
  <c r="O693" i="17"/>
  <c r="O698" i="17"/>
  <c r="O690" i="17"/>
  <c r="O685" i="17"/>
  <c r="O681" i="17"/>
  <c r="O703" i="17"/>
  <c r="O680" i="17"/>
  <c r="O684" i="17"/>
  <c r="O695" i="17"/>
  <c r="O697" i="17"/>
  <c r="O694" i="17"/>
  <c r="O678" i="17"/>
  <c r="AG44" i="17" s="1"/>
  <c r="O686" i="17"/>
  <c r="O683" i="17"/>
  <c r="O699" i="17"/>
  <c r="O687" i="17"/>
  <c r="O682" i="17"/>
  <c r="O704" i="17"/>
  <c r="O679" i="17"/>
  <c r="O474" i="17"/>
  <c r="O463" i="17"/>
  <c r="O732" i="17"/>
  <c r="AG46" i="17" s="1"/>
  <c r="O733" i="17"/>
  <c r="O735" i="17"/>
  <c r="O739" i="17"/>
  <c r="O745" i="17"/>
  <c r="O747" i="17"/>
  <c r="O757" i="17"/>
  <c r="O742" i="17"/>
  <c r="O750" i="17"/>
  <c r="O741" i="17"/>
  <c r="O748" i="17"/>
  <c r="O749" i="17"/>
  <c r="O740" i="17"/>
  <c r="O746" i="17"/>
  <c r="O734" i="17"/>
  <c r="O736" i="17"/>
  <c r="O737" i="17"/>
  <c r="O743" i="17"/>
  <c r="O751" i="17"/>
  <c r="O755" i="17"/>
  <c r="O738" i="17"/>
  <c r="O752" i="17"/>
  <c r="O756" i="17"/>
  <c r="O753" i="17"/>
  <c r="O758" i="17"/>
  <c r="O744" i="17"/>
  <c r="O754" i="17"/>
  <c r="L19" i="10"/>
  <c r="G26" i="10"/>
  <c r="H30" i="10"/>
  <c r="I31" i="10"/>
  <c r="N42" i="10"/>
  <c r="L42" i="10"/>
  <c r="J38" i="10"/>
  <c r="G42" i="10"/>
  <c r="O42" i="10"/>
  <c r="I21" i="10"/>
  <c r="H42" i="10"/>
  <c r="P42" i="10"/>
  <c r="N18" i="10"/>
  <c r="L16" i="10"/>
  <c r="L29" i="10"/>
  <c r="K42" i="10"/>
  <c r="I42" i="10"/>
  <c r="G22" i="10"/>
  <c r="M42" i="10"/>
  <c r="G32" i="10"/>
  <c r="J20" i="10"/>
  <c r="N30" i="10"/>
  <c r="J37" i="10"/>
  <c r="G18" i="10"/>
  <c r="G23" i="10"/>
  <c r="K21" i="11"/>
  <c r="G29" i="10"/>
  <c r="I33" i="10"/>
  <c r="G21" i="10"/>
  <c r="J29" i="10"/>
  <c r="N21" i="10"/>
  <c r="L47" i="10"/>
  <c r="K21" i="10"/>
  <c r="M20" i="11"/>
  <c r="Q25" i="11"/>
  <c r="K33" i="11"/>
  <c r="L33" i="11"/>
  <c r="O33" i="11"/>
  <c r="G33" i="11"/>
  <c r="P33" i="11"/>
  <c r="Q33" i="11"/>
  <c r="J33" i="11"/>
  <c r="I39" i="11"/>
  <c r="M32" i="11"/>
  <c r="Q27" i="11"/>
  <c r="P27" i="11"/>
  <c r="Q21" i="11"/>
  <c r="M37" i="11"/>
  <c r="I21" i="11"/>
  <c r="O21" i="11"/>
  <c r="M21" i="11"/>
  <c r="P37" i="11"/>
  <c r="L32" i="11"/>
  <c r="H33" i="11"/>
  <c r="H37" i="11"/>
  <c r="J37" i="11"/>
  <c r="I32" i="11"/>
  <c r="P39" i="11"/>
  <c r="I33" i="11"/>
  <c r="H21" i="11"/>
  <c r="K37" i="11"/>
  <c r="P22" i="10"/>
  <c r="O30" i="10"/>
  <c r="H22" i="10"/>
  <c r="O22" i="10"/>
  <c r="K34" i="10"/>
  <c r="N22" i="10"/>
  <c r="K39" i="11"/>
  <c r="Q39" i="11"/>
  <c r="J39" i="11"/>
  <c r="L39" i="11"/>
  <c r="O32" i="11"/>
  <c r="M39" i="11"/>
  <c r="K25" i="11"/>
  <c r="H39" i="11"/>
  <c r="G31" i="11"/>
  <c r="G39" i="11"/>
  <c r="M25" i="11"/>
  <c r="H27" i="11"/>
  <c r="P25" i="11"/>
  <c r="H20" i="11"/>
  <c r="J25" i="11"/>
  <c r="L25" i="11"/>
  <c r="O26" i="11"/>
  <c r="H32" i="10"/>
  <c r="M20" i="10"/>
  <c r="H18" i="10"/>
  <c r="P18" i="10"/>
  <c r="L21" i="10"/>
  <c r="N20" i="10"/>
  <c r="M21" i="10"/>
  <c r="P31" i="10"/>
  <c r="J32" i="10"/>
  <c r="I20" i="10"/>
  <c r="O18" i="10"/>
  <c r="K32" i="10"/>
  <c r="K18" i="10"/>
  <c r="L32" i="10"/>
  <c r="L18" i="10"/>
  <c r="L23" i="11"/>
  <c r="P23" i="11"/>
  <c r="K23" i="11"/>
  <c r="H32" i="11"/>
  <c r="O23" i="11"/>
  <c r="L26" i="11"/>
  <c r="H26" i="11"/>
  <c r="M26" i="11"/>
  <c r="K26" i="11"/>
  <c r="Q32" i="11"/>
  <c r="G32" i="11"/>
  <c r="G26" i="11"/>
  <c r="I23" i="11"/>
  <c r="G23" i="11"/>
  <c r="Q23" i="11"/>
  <c r="I26" i="11"/>
  <c r="Q26" i="11"/>
  <c r="I37" i="11"/>
  <c r="J23" i="11"/>
  <c r="M23" i="11"/>
  <c r="J26" i="11"/>
  <c r="K32" i="11"/>
  <c r="G25" i="11"/>
  <c r="M34" i="11"/>
  <c r="O25" i="11"/>
  <c r="L23" i="10"/>
  <c r="H46" i="10"/>
  <c r="P16" i="10"/>
  <c r="K29" i="10"/>
  <c r="P23" i="10"/>
  <c r="M46" i="10"/>
  <c r="M16" i="10"/>
  <c r="I29" i="10"/>
  <c r="M29" i="10"/>
  <c r="J23" i="10"/>
  <c r="N46" i="10"/>
  <c r="H23" i="10"/>
  <c r="Q45" i="10"/>
  <c r="K23" i="10"/>
  <c r="G46" i="10"/>
  <c r="J21" i="10"/>
  <c r="I34" i="10"/>
  <c r="N32" i="10"/>
  <c r="K20" i="10"/>
  <c r="M22" i="10"/>
  <c r="O23" i="10"/>
  <c r="I23" i="10"/>
  <c r="K31" i="10"/>
  <c r="P17" i="10"/>
  <c r="G16" i="10"/>
  <c r="O46" i="10"/>
  <c r="H29" i="10"/>
  <c r="J34" i="10"/>
  <c r="H16" i="10"/>
  <c r="J22" i="10"/>
  <c r="N29" i="10"/>
  <c r="P46" i="10"/>
  <c r="L22" i="10"/>
  <c r="G34" i="10"/>
  <c r="L34" i="10"/>
  <c r="I16" i="10"/>
  <c r="P26" i="10"/>
  <c r="J39" i="10"/>
  <c r="K46" i="10"/>
  <c r="O34" i="10"/>
  <c r="M34" i="10"/>
  <c r="J16" i="10"/>
  <c r="M18" i="10"/>
  <c r="L46" i="10"/>
  <c r="H34" i="10"/>
  <c r="N34" i="10"/>
  <c r="K16" i="10"/>
  <c r="I46" i="10"/>
  <c r="N16" i="10"/>
  <c r="O29" i="10"/>
  <c r="I37" i="10"/>
  <c r="M24" i="10"/>
  <c r="M26" i="10"/>
  <c r="I30" i="10"/>
  <c r="I36" i="10"/>
  <c r="K37" i="10"/>
  <c r="I19" i="10"/>
  <c r="G41" i="10"/>
  <c r="M30" i="10"/>
  <c r="P32" i="10"/>
  <c r="O16" i="10"/>
  <c r="H20" i="10"/>
  <c r="O32" i="10"/>
  <c r="P20" i="10"/>
  <c r="H19" i="10"/>
  <c r="L28" i="10"/>
  <c r="M31" i="10"/>
  <c r="O37" i="10"/>
  <c r="M37" i="10"/>
  <c r="O19" i="10"/>
  <c r="G30" i="10"/>
  <c r="H41" i="10"/>
  <c r="M32" i="10"/>
  <c r="G38" i="10"/>
  <c r="J46" i="10"/>
  <c r="I18" i="10"/>
  <c r="L37" i="10"/>
  <c r="G37" i="10"/>
  <c r="P37" i="10"/>
  <c r="P30" i="10"/>
  <c r="G19" i="10"/>
  <c r="L30" i="10"/>
  <c r="N24" i="10"/>
  <c r="I24" i="10"/>
  <c r="J17" i="10"/>
  <c r="L43" i="10"/>
  <c r="H17" i="10"/>
  <c r="M19" i="10"/>
  <c r="O40" i="10"/>
  <c r="I32" i="10"/>
  <c r="P29" i="10"/>
  <c r="G24" i="10"/>
  <c r="I26" i="10"/>
  <c r="N26" i="10"/>
  <c r="O20" i="10"/>
  <c r="P41" i="10"/>
  <c r="K41" i="10"/>
  <c r="O17" i="10"/>
  <c r="O24" i="10"/>
  <c r="G17" i="10"/>
  <c r="J24" i="10"/>
  <c r="H24" i="10"/>
  <c r="O26" i="10"/>
  <c r="N17" i="10"/>
  <c r="K24" i="10"/>
  <c r="P24" i="10"/>
  <c r="J26" i="10"/>
  <c r="M41" i="10"/>
  <c r="L45" i="10"/>
  <c r="K26" i="10"/>
  <c r="L24" i="10"/>
  <c r="L26" i="10"/>
  <c r="L41" i="10"/>
  <c r="N41" i="10"/>
  <c r="M45" i="10"/>
  <c r="I17" i="10"/>
  <c r="H26" i="10"/>
  <c r="N37" i="10"/>
  <c r="I47" i="10"/>
  <c r="L31" i="10"/>
  <c r="N39" i="10"/>
  <c r="J31" i="10"/>
  <c r="N19" i="10"/>
  <c r="H45" i="10"/>
  <c r="L38" i="10"/>
  <c r="Q47" i="10"/>
  <c r="N38" i="10"/>
  <c r="O31" i="10"/>
  <c r="G20" i="10"/>
  <c r="L20" i="10"/>
  <c r="J18" i="10"/>
  <c r="P45" i="10"/>
  <c r="N47" i="10"/>
  <c r="H38" i="10"/>
  <c r="G31" i="10"/>
  <c r="G47" i="10"/>
  <c r="P38" i="10"/>
  <c r="N31" i="10"/>
  <c r="N23" i="10"/>
  <c r="N28" i="10"/>
  <c r="H39" i="10"/>
  <c r="H31" i="10"/>
  <c r="O47" i="10"/>
  <c r="K38" i="10"/>
  <c r="H28" i="10"/>
  <c r="P39" i="10"/>
  <c r="I45" i="10"/>
  <c r="H40" i="10"/>
  <c r="G40" i="10"/>
  <c r="G39" i="10"/>
  <c r="H47" i="10"/>
  <c r="M38" i="10"/>
  <c r="K19" i="10"/>
  <c r="O21" i="10"/>
  <c r="P28" i="10"/>
  <c r="P47" i="10"/>
  <c r="K30" i="10"/>
  <c r="J28" i="10"/>
  <c r="M28" i="10"/>
  <c r="M40" i="11"/>
  <c r="K24" i="11"/>
  <c r="M36" i="11"/>
  <c r="O22" i="11"/>
  <c r="I34" i="11"/>
  <c r="J32" i="11"/>
  <c r="O39" i="11"/>
  <c r="G22" i="11"/>
  <c r="M22" i="11"/>
  <c r="H25" i="11"/>
  <c r="Q38" i="11"/>
  <c r="P32" i="11"/>
  <c r="J34" i="11"/>
  <c r="Q28" i="11"/>
  <c r="I36" i="11"/>
  <c r="P20" i="11"/>
  <c r="H36" i="11"/>
  <c r="Q17" i="11"/>
  <c r="G28" i="11"/>
  <c r="O36" i="11"/>
  <c r="J20" i="11"/>
  <c r="O20" i="11"/>
  <c r="L21" i="11"/>
  <c r="O28" i="11"/>
  <c r="P24" i="11"/>
  <c r="P36" i="11"/>
  <c r="L20" i="11"/>
  <c r="P26" i="11"/>
  <c r="Q24" i="11"/>
  <c r="K36" i="11"/>
  <c r="P29" i="11"/>
  <c r="L36" i="11"/>
  <c r="M31" i="11"/>
  <c r="K20" i="11"/>
  <c r="I20" i="11"/>
  <c r="Q20" i="11"/>
  <c r="P34" i="11"/>
  <c r="K27" i="11"/>
  <c r="O27" i="11"/>
  <c r="Q37" i="11"/>
  <c r="J27" i="11"/>
  <c r="J19" i="11"/>
  <c r="G37" i="11"/>
  <c r="G21" i="11"/>
  <c r="Q36" i="11"/>
  <c r="L37" i="11"/>
  <c r="L27" i="11"/>
  <c r="H28" i="11"/>
  <c r="M27" i="11"/>
  <c r="P28" i="11"/>
  <c r="O34" i="11"/>
  <c r="G34" i="11"/>
  <c r="I28" i="11"/>
  <c r="G38" i="11"/>
  <c r="P21" i="11"/>
  <c r="J36" i="11"/>
  <c r="J30" i="11"/>
  <c r="G27" i="11"/>
  <c r="G36" i="11"/>
  <c r="M17" i="11"/>
  <c r="J41" i="11"/>
  <c r="H38" i="11"/>
  <c r="K34" i="11"/>
  <c r="G41" i="11"/>
  <c r="J22" i="11"/>
  <c r="H22" i="11"/>
  <c r="L22" i="11"/>
  <c r="G30" i="11"/>
  <c r="M30" i="11"/>
  <c r="K29" i="11"/>
  <c r="J29" i="11"/>
  <c r="Q35" i="11"/>
  <c r="L31" i="11"/>
  <c r="J24" i="11"/>
  <c r="J21" i="11"/>
  <c r="H17" i="11"/>
  <c r="O19" i="11"/>
  <c r="K18" i="11"/>
  <c r="P38" i="11"/>
  <c r="I40" i="11"/>
  <c r="H29" i="11"/>
  <c r="J38" i="11"/>
  <c r="Q34" i="11"/>
  <c r="J28" i="11"/>
  <c r="M38" i="11"/>
  <c r="L34" i="11"/>
  <c r="K28" i="11"/>
  <c r="O41" i="11"/>
  <c r="L24" i="11"/>
  <c r="O30" i="11"/>
  <c r="O40" i="11"/>
  <c r="L29" i="11"/>
  <c r="M35" i="11"/>
  <c r="J35" i="11"/>
  <c r="Q29" i="11"/>
  <c r="H34" i="11"/>
  <c r="O16" i="11"/>
  <c r="H24" i="11"/>
  <c r="J18" i="11"/>
  <c r="M41" i="11"/>
  <c r="Q41" i="11"/>
  <c r="L40" i="11"/>
  <c r="I38" i="11"/>
  <c r="M28" i="11"/>
  <c r="K41" i="11"/>
  <c r="H41" i="11"/>
  <c r="O31" i="11"/>
  <c r="M24" i="11"/>
  <c r="H30" i="11"/>
  <c r="P40" i="11"/>
  <c r="M29" i="11"/>
  <c r="L35" i="11"/>
  <c r="I17" i="11"/>
  <c r="P19" i="11"/>
  <c r="K19" i="11"/>
  <c r="I16" i="11"/>
  <c r="L18" i="11"/>
  <c r="L41" i="11"/>
  <c r="P41" i="11"/>
  <c r="G24" i="11"/>
  <c r="G40" i="11"/>
  <c r="P30" i="11"/>
  <c r="Q40" i="11"/>
  <c r="G35" i="11"/>
  <c r="H31" i="11"/>
  <c r="J17" i="11"/>
  <c r="G19" i="11"/>
  <c r="I19" i="11"/>
  <c r="Q16" i="11"/>
  <c r="G18" i="11"/>
  <c r="O24" i="11"/>
  <c r="K38" i="11"/>
  <c r="I30" i="11"/>
  <c r="H40" i="11"/>
  <c r="G29" i="11"/>
  <c r="O35" i="11"/>
  <c r="I31" i="11"/>
  <c r="P31" i="11"/>
  <c r="L17" i="11"/>
  <c r="H19" i="11"/>
  <c r="Q19" i="11"/>
  <c r="K16" i="11"/>
  <c r="H16" i="11"/>
  <c r="O18" i="11"/>
  <c r="I24" i="11"/>
  <c r="O38" i="11"/>
  <c r="Q30" i="11"/>
  <c r="K40" i="11"/>
  <c r="O29" i="11"/>
  <c r="H35" i="11"/>
  <c r="Q31" i="11"/>
  <c r="I22" i="11"/>
  <c r="O17" i="11"/>
  <c r="K17" i="11"/>
  <c r="L19" i="11"/>
  <c r="L16" i="11"/>
  <c r="P16" i="11"/>
  <c r="M18" i="11"/>
  <c r="H18" i="11"/>
  <c r="L38" i="11"/>
  <c r="P35" i="11"/>
  <c r="J31" i="11"/>
  <c r="Q22" i="11"/>
  <c r="I29" i="11"/>
  <c r="G17" i="11"/>
  <c r="M16" i="11"/>
  <c r="J16" i="11"/>
  <c r="Q18" i="11"/>
  <c r="P18" i="11"/>
  <c r="K30" i="11"/>
  <c r="J40" i="11"/>
  <c r="I35" i="11"/>
  <c r="K31" i="11"/>
  <c r="P17" i="11"/>
  <c r="I18" i="11"/>
  <c r="O45" i="10"/>
  <c r="N35" i="10"/>
  <c r="G33" i="10"/>
  <c r="M23" i="10"/>
  <c r="O27" i="10"/>
  <c r="H37" i="10"/>
  <c r="P25" i="10"/>
  <c r="I39" i="10"/>
  <c r="O41" i="10"/>
  <c r="O43" i="10"/>
  <c r="J47" i="10"/>
  <c r="M40" i="10"/>
  <c r="I40" i="10"/>
  <c r="G35" i="10"/>
  <c r="O33" i="10"/>
  <c r="M36" i="10"/>
  <c r="J36" i="10"/>
  <c r="H27" i="10"/>
  <c r="I28" i="10"/>
  <c r="J30" i="10"/>
  <c r="I25" i="10"/>
  <c r="L39" i="10"/>
  <c r="N40" i="10"/>
  <c r="J43" i="10"/>
  <c r="N33" i="10"/>
  <c r="K47" i="10"/>
  <c r="M33" i="10"/>
  <c r="M17" i="10"/>
  <c r="O35" i="10"/>
  <c r="H33" i="10"/>
  <c r="P21" i="10"/>
  <c r="Q46" i="10"/>
  <c r="N36" i="10"/>
  <c r="K36" i="10"/>
  <c r="P27" i="10"/>
  <c r="M25" i="10"/>
  <c r="K22" i="10"/>
  <c r="N43" i="10"/>
  <c r="M39" i="10"/>
  <c r="G43" i="10"/>
  <c r="O39" i="10"/>
  <c r="G45" i="10"/>
  <c r="N45" i="10"/>
  <c r="I41" i="10"/>
  <c r="J45" i="10"/>
  <c r="K45" i="10"/>
  <c r="K43" i="10"/>
  <c r="K40" i="10"/>
  <c r="I38" i="10"/>
  <c r="H35" i="10"/>
  <c r="P33" i="10"/>
  <c r="G36" i="10"/>
  <c r="L36" i="10"/>
  <c r="K27" i="10"/>
  <c r="J27" i="10"/>
  <c r="N25" i="10"/>
  <c r="J25" i="10"/>
  <c r="I22" i="10"/>
  <c r="P40" i="10"/>
  <c r="O38" i="10"/>
  <c r="J35" i="10"/>
  <c r="P35" i="10"/>
  <c r="J33" i="10"/>
  <c r="H21" i="10"/>
  <c r="O36" i="10"/>
  <c r="L27" i="10"/>
  <c r="I27" i="10"/>
  <c r="G28" i="10"/>
  <c r="K28" i="10"/>
  <c r="L25" i="10"/>
  <c r="K25" i="10"/>
  <c r="K17" i="10"/>
  <c r="K35" i="10"/>
  <c r="I35" i="10"/>
  <c r="K33" i="10"/>
  <c r="H36" i="10"/>
  <c r="M27" i="10"/>
  <c r="O28" i="10"/>
  <c r="G25" i="10"/>
  <c r="I43" i="10"/>
  <c r="H43" i="10"/>
  <c r="P43" i="10"/>
  <c r="M43" i="10"/>
  <c r="J40" i="10"/>
  <c r="L35" i="10"/>
  <c r="P36" i="10"/>
  <c r="N27" i="10"/>
  <c r="O25" i="10"/>
  <c r="L33" i="10"/>
  <c r="P19" i="10"/>
  <c r="O51" i="17" l="1"/>
  <c r="O26" i="17"/>
  <c r="O44" i="17"/>
  <c r="O17" i="17"/>
  <c r="O53" i="17"/>
  <c r="O47" i="17"/>
  <c r="O45" i="17"/>
  <c r="O80" i="17"/>
  <c r="O50" i="17"/>
  <c r="O22" i="17"/>
  <c r="O20" i="17"/>
  <c r="O27" i="17"/>
  <c r="O6" i="17"/>
  <c r="O4" i="17"/>
  <c r="O12" i="17"/>
  <c r="O25" i="17"/>
  <c r="O23" i="17"/>
  <c r="O11" i="17"/>
  <c r="O18" i="17"/>
  <c r="O3" i="17"/>
  <c r="AG19" i="17" s="1"/>
  <c r="O99" i="17"/>
  <c r="O14" i="17"/>
  <c r="O28" i="17"/>
  <c r="O294" i="17"/>
  <c r="O274" i="17"/>
  <c r="O29" i="17"/>
  <c r="O7" i="17"/>
  <c r="O9" i="17"/>
  <c r="O24" i="17"/>
  <c r="O16" i="17"/>
  <c r="O8" i="17"/>
  <c r="O19" i="17"/>
  <c r="O15" i="17"/>
  <c r="O54" i="17"/>
  <c r="O43" i="17"/>
  <c r="O49" i="17"/>
  <c r="O5" i="17"/>
  <c r="O37" i="17"/>
  <c r="O13" i="17"/>
  <c r="O10" i="17"/>
  <c r="O21" i="17"/>
  <c r="O52" i="17"/>
  <c r="O299" i="17"/>
  <c r="O288" i="17"/>
  <c r="O282" i="17"/>
  <c r="O280" i="17"/>
  <c r="O35" i="17"/>
  <c r="O46" i="17"/>
  <c r="O32" i="17"/>
  <c r="O298" i="17"/>
  <c r="O291" i="17"/>
  <c r="O55" i="17"/>
  <c r="O283" i="17"/>
  <c r="O40" i="17"/>
  <c r="O39" i="17"/>
  <c r="O30" i="17"/>
  <c r="AG20" i="17" s="1"/>
  <c r="O56" i="17"/>
  <c r="O41" i="17"/>
  <c r="O273" i="17"/>
  <c r="AG29" i="17" s="1"/>
  <c r="O48" i="17"/>
  <c r="O36" i="17"/>
  <c r="O38" i="17"/>
  <c r="O297" i="17"/>
  <c r="O42" i="17"/>
  <c r="O34" i="17"/>
  <c r="O33" i="17"/>
  <c r="O31" i="17"/>
  <c r="O261" i="17"/>
  <c r="O277" i="17"/>
  <c r="O289" i="17"/>
  <c r="O279" i="17"/>
  <c r="O290" i="17"/>
  <c r="O287" i="17"/>
  <c r="O292" i="17"/>
  <c r="O296" i="17"/>
  <c r="O286" i="17"/>
  <c r="O284" i="17"/>
  <c r="O293" i="17"/>
  <c r="O281" i="17"/>
  <c r="O275" i="17"/>
  <c r="O285" i="17"/>
  <c r="O295" i="17"/>
  <c r="O278" i="17"/>
  <c r="O276" i="17"/>
  <c r="O106" i="17"/>
  <c r="O240" i="17"/>
  <c r="O307" i="17"/>
  <c r="O60" i="17"/>
  <c r="O90" i="17"/>
  <c r="O306" i="17"/>
  <c r="O92" i="17"/>
  <c r="O245" i="17"/>
  <c r="O313" i="17"/>
  <c r="O220" i="17"/>
  <c r="O318" i="17"/>
  <c r="O254" i="17"/>
  <c r="O236" i="17"/>
  <c r="O260" i="17"/>
  <c r="O61" i="17"/>
  <c r="O264" i="17"/>
  <c r="O69" i="17"/>
  <c r="O246" i="17"/>
  <c r="AG28" i="17" s="1"/>
  <c r="O67" i="17"/>
  <c r="O304" i="17"/>
  <c r="O319" i="17"/>
  <c r="O314" i="17"/>
  <c r="O110" i="17"/>
  <c r="O105" i="17"/>
  <c r="O98" i="17"/>
  <c r="O256" i="17"/>
  <c r="O251" i="17"/>
  <c r="O269" i="17"/>
  <c r="O233" i="17"/>
  <c r="O219" i="17"/>
  <c r="AG27" i="17" s="1"/>
  <c r="O231" i="17"/>
  <c r="O74" i="17"/>
  <c r="O70" i="17"/>
  <c r="O63" i="17"/>
  <c r="O320" i="17"/>
  <c r="O312" i="17"/>
  <c r="O302" i="17"/>
  <c r="O95" i="17"/>
  <c r="O103" i="17"/>
  <c r="O93" i="17"/>
  <c r="O88" i="17"/>
  <c r="O253" i="17"/>
  <c r="O271" i="17"/>
  <c r="O263" i="17"/>
  <c r="O222" i="17"/>
  <c r="O226" i="17"/>
  <c r="O225" i="17"/>
  <c r="O68" i="17"/>
  <c r="O58" i="17"/>
  <c r="O75" i="17"/>
  <c r="O324" i="17"/>
  <c r="O323" i="17"/>
  <c r="O315" i="17"/>
  <c r="O109" i="17"/>
  <c r="O96" i="17"/>
  <c r="O107" i="17"/>
  <c r="O104" i="17"/>
  <c r="O252" i="17"/>
  <c r="O270" i="17"/>
  <c r="O265" i="17"/>
  <c r="O228" i="17"/>
  <c r="O229" i="17"/>
  <c r="O241" i="17"/>
  <c r="O232" i="17"/>
  <c r="O66" i="17"/>
  <c r="O57" i="17"/>
  <c r="AG21" i="17" s="1"/>
  <c r="O82" i="17"/>
  <c r="O311" i="17"/>
  <c r="O300" i="17"/>
  <c r="AG30" i="17" s="1"/>
  <c r="O310" i="17"/>
  <c r="O308" i="17"/>
  <c r="O85" i="17"/>
  <c r="O94" i="17"/>
  <c r="O86" i="17"/>
  <c r="O108" i="17"/>
  <c r="O262" i="17"/>
  <c r="O266" i="17"/>
  <c r="O257" i="17"/>
  <c r="O224" i="17"/>
  <c r="O239" i="17"/>
  <c r="O244" i="17"/>
  <c r="O221" i="17"/>
  <c r="O71" i="17"/>
  <c r="O79" i="17"/>
  <c r="O62" i="17"/>
  <c r="O309" i="17"/>
  <c r="O325" i="17"/>
  <c r="O322" i="17"/>
  <c r="O317" i="17"/>
  <c r="O84" i="17"/>
  <c r="AG22" i="17" s="1"/>
  <c r="O97" i="17"/>
  <c r="O100" i="17"/>
  <c r="O247" i="17"/>
  <c r="O250" i="17"/>
  <c r="O248" i="17"/>
  <c r="O238" i="17"/>
  <c r="O230" i="17"/>
  <c r="O234" i="17"/>
  <c r="O242" i="17"/>
  <c r="O65" i="17"/>
  <c r="O77" i="17"/>
  <c r="O59" i="17"/>
  <c r="O303" i="17"/>
  <c r="O316" i="17"/>
  <c r="O321" i="17"/>
  <c r="O305" i="17"/>
  <c r="O101" i="17"/>
  <c r="O89" i="17"/>
  <c r="O102" i="17"/>
  <c r="O259" i="17"/>
  <c r="O255" i="17"/>
  <c r="O268" i="17"/>
  <c r="O249" i="17"/>
  <c r="O223" i="17"/>
  <c r="O227" i="17"/>
  <c r="O237" i="17"/>
  <c r="O81" i="17"/>
  <c r="O73" i="17"/>
  <c r="O72" i="17"/>
  <c r="O76" i="17"/>
  <c r="O326" i="17"/>
  <c r="O301" i="17"/>
  <c r="O87" i="17"/>
  <c r="O91" i="17"/>
  <c r="O258" i="17"/>
  <c r="O272" i="17"/>
  <c r="O267" i="17"/>
  <c r="O243" i="17"/>
  <c r="O235" i="17"/>
  <c r="O78" i="17"/>
  <c r="O64" i="17"/>
  <c r="O83" i="17"/>
  <c r="P16" i="16"/>
  <c r="AG9" i="17"/>
  <c r="AG10" i="17"/>
  <c r="AG7" i="17"/>
  <c r="AG8" i="17"/>
  <c r="M1623" i="4" l="1" a="1"/>
  <c r="M1623" i="4" s="1"/>
  <c r="N1623" i="4" s="1"/>
  <c r="N341" i="17"/>
  <c r="M1659" i="4" a="1"/>
  <c r="M1659" i="4" s="1"/>
  <c r="N1659" i="4" s="1"/>
  <c r="N338" i="17"/>
  <c r="M1714" i="4" a="1"/>
  <c r="M1714" i="4" s="1"/>
  <c r="N1714" i="4" s="1"/>
  <c r="N408" i="17"/>
  <c r="M1718" i="4" a="1"/>
  <c r="M1718" i="4" s="1"/>
  <c r="N1718" i="4" s="1"/>
  <c r="N410" i="17"/>
  <c r="M1710" i="4" a="1"/>
  <c r="M1710" i="4" s="1"/>
  <c r="N1710" i="4" s="1"/>
  <c r="N429" i="17"/>
  <c r="M1711" i="4" a="1"/>
  <c r="M1711" i="4" s="1"/>
  <c r="N1711" i="4" s="1"/>
  <c r="N340" i="17"/>
  <c r="M1662" i="4" a="1"/>
  <c r="M1662" i="4" s="1"/>
  <c r="N1662" i="4" s="1"/>
  <c r="N423" i="17"/>
  <c r="M1691" i="4" a="1"/>
  <c r="M1691" i="4" s="1"/>
  <c r="N1691" i="4" s="1"/>
  <c r="N347" i="17"/>
  <c r="M1661" i="4" a="1"/>
  <c r="M1661" i="4" s="1"/>
  <c r="N1661" i="4" s="1"/>
  <c r="N397" i="17"/>
  <c r="M1701" i="4" a="1"/>
  <c r="M1701" i="4" s="1"/>
  <c r="N1701" i="4" s="1"/>
  <c r="N393" i="17"/>
  <c r="M1726" i="4" a="1"/>
  <c r="M1726" i="4" s="1"/>
  <c r="N1726" i="4" s="1"/>
  <c r="N425" i="17"/>
  <c r="M1625" i="4" a="1"/>
  <c r="M1625" i="4" s="1"/>
  <c r="N1625" i="4" s="1"/>
  <c r="N404" i="17"/>
  <c r="M1674" i="4" a="1"/>
  <c r="M1674" i="4" s="1"/>
  <c r="N1674" i="4" s="1"/>
  <c r="N434" i="17"/>
  <c r="M1655" i="4" a="1"/>
  <c r="M1655" i="4" s="1"/>
  <c r="N1655" i="4" s="1"/>
  <c r="N352" i="17"/>
  <c r="M1624" i="4" a="1"/>
  <c r="M1624" i="4" s="1"/>
  <c r="N1624" i="4" s="1"/>
  <c r="N374" i="17"/>
  <c r="M1645" i="4" a="1"/>
  <c r="M1645" i="4" s="1"/>
  <c r="N1645" i="4" s="1"/>
  <c r="N391" i="17"/>
  <c r="M1688" i="4" a="1"/>
  <c r="M1688" i="4" s="1"/>
  <c r="N1688" i="4" s="1"/>
  <c r="N367" i="17"/>
  <c r="M1683" i="4" a="1"/>
  <c r="M1683" i="4" s="1"/>
  <c r="N1683" i="4" s="1"/>
  <c r="N330" i="17"/>
  <c r="M1656" i="4" a="1"/>
  <c r="M1656" i="4" s="1"/>
  <c r="N1656" i="4" s="1"/>
  <c r="N376" i="17"/>
  <c r="M1692" i="4" a="1"/>
  <c r="M1692" i="4" s="1"/>
  <c r="N1692" i="4" s="1"/>
  <c r="N377" i="17"/>
  <c r="M1727" i="4" a="1"/>
  <c r="M1727" i="4" s="1"/>
  <c r="N1727" i="4" s="1"/>
  <c r="N346" i="17"/>
  <c r="M1704" i="4" a="1"/>
  <c r="M1704" i="4" s="1"/>
  <c r="N1704" i="4" s="1"/>
  <c r="N378" i="17"/>
  <c r="M1712" i="4" a="1"/>
  <c r="M1712" i="4" s="1"/>
  <c r="N1712" i="4" s="1"/>
  <c r="N369" i="17"/>
  <c r="M1729" i="4" a="1"/>
  <c r="M1729" i="4" s="1"/>
  <c r="N1729" i="4" s="1"/>
  <c r="N383" i="17"/>
  <c r="M1693" i="4" a="1"/>
  <c r="M1693" i="4" s="1"/>
  <c r="N1693" i="4" s="1"/>
  <c r="N395" i="17"/>
  <c r="M1654" i="4" a="1"/>
  <c r="M1654" i="4" s="1"/>
  <c r="N1654" i="4" s="1"/>
  <c r="N415" i="17"/>
  <c r="M1637" i="4" a="1"/>
  <c r="M1637" i="4" s="1"/>
  <c r="N1637" i="4" s="1"/>
  <c r="N407" i="17"/>
  <c r="M1719" i="4" a="1"/>
  <c r="M1719" i="4" s="1"/>
  <c r="N1719" i="4" s="1"/>
  <c r="N327" i="17"/>
  <c r="M1627" i="4" a="1"/>
  <c r="M1627" i="4" s="1"/>
  <c r="N1627" i="4" s="1"/>
  <c r="N328" i="17"/>
  <c r="M1643" i="4" a="1"/>
  <c r="M1643" i="4" s="1"/>
  <c r="N1643" i="4" s="1"/>
  <c r="N329" i="17"/>
  <c r="M1657" i="4" a="1"/>
  <c r="M1657" i="4" s="1"/>
  <c r="N1657" i="4" s="1"/>
  <c r="N398" i="17"/>
  <c r="M1638" i="4" a="1"/>
  <c r="M1638" i="4" s="1"/>
  <c r="N1638" i="4" s="1"/>
  <c r="N424" i="17"/>
  <c r="M1722" i="4" a="1"/>
  <c r="M1722" i="4" s="1"/>
  <c r="N1722" i="4" s="1"/>
  <c r="N414" i="17"/>
  <c r="M1630" i="4" a="1"/>
  <c r="M1630" i="4" s="1"/>
  <c r="N1630" i="4" s="1"/>
  <c r="N413" i="17"/>
  <c r="M1675" i="4" a="1"/>
  <c r="M1675" i="4" s="1"/>
  <c r="N1675" i="4" s="1"/>
  <c r="N342" i="17"/>
  <c r="M1680" i="4" a="1"/>
  <c r="M1680" i="4" s="1"/>
  <c r="N1680" i="4" s="1"/>
  <c r="N357" i="17"/>
  <c r="M1700" i="4" a="1"/>
  <c r="M1700" i="4" s="1"/>
  <c r="N1700" i="4" s="1"/>
  <c r="N355" i="17"/>
  <c r="M1633" i="4" a="1"/>
  <c r="M1633" i="4" s="1"/>
  <c r="N1633" i="4" s="1"/>
  <c r="N402" i="17"/>
  <c r="M1682" i="4" a="1"/>
  <c r="M1682" i="4" s="1"/>
  <c r="N1682" i="4" s="1"/>
  <c r="N411" i="17"/>
  <c r="M1673" i="4" a="1"/>
  <c r="M1673" i="4" s="1"/>
  <c r="N1673" i="4" s="1"/>
  <c r="N401" i="17"/>
  <c r="M1636" i="4" a="1"/>
  <c r="M1636" i="4" s="1"/>
  <c r="N1636" i="4" s="1"/>
  <c r="N366" i="17"/>
  <c r="M1695" i="4" a="1"/>
  <c r="M1695" i="4" s="1"/>
  <c r="N1695" i="4" s="1"/>
  <c r="N345" i="17"/>
  <c r="M1663" i="4" a="1"/>
  <c r="M1663" i="4" s="1"/>
  <c r="N1663" i="4" s="1"/>
  <c r="N348" i="17"/>
  <c r="M1647" i="4" a="1"/>
  <c r="M1647" i="4" s="1"/>
  <c r="N1647" i="4" s="1"/>
  <c r="N351" i="17"/>
  <c r="M1696" i="4" a="1"/>
  <c r="M1696" i="4" s="1"/>
  <c r="N1696" i="4" s="1"/>
  <c r="N364" i="17"/>
  <c r="M1713" i="4" a="1"/>
  <c r="M1713" i="4" s="1"/>
  <c r="N1713" i="4" s="1"/>
  <c r="N400" i="17"/>
  <c r="M1697" i="4" a="1"/>
  <c r="M1697" i="4" s="1"/>
  <c r="N1697" i="4" s="1"/>
  <c r="N385" i="17"/>
  <c r="M1705" i="4" a="1"/>
  <c r="M1705" i="4" s="1"/>
  <c r="N1705" i="4" s="1"/>
  <c r="N403" i="17"/>
  <c r="M1652" i="4" a="1"/>
  <c r="M1652" i="4" s="1"/>
  <c r="N1652" i="4" s="1"/>
  <c r="N359" i="17"/>
  <c r="M1684" i="4" a="1"/>
  <c r="M1684" i="4" s="1"/>
  <c r="N1684" i="4" s="1"/>
  <c r="N358" i="17"/>
  <c r="M1681" i="4" a="1"/>
  <c r="M1681" i="4" s="1"/>
  <c r="N1681" i="4" s="1"/>
  <c r="N388" i="17"/>
  <c r="M1651" i="4" a="1"/>
  <c r="M1651" i="4" s="1"/>
  <c r="N1651" i="4" s="1"/>
  <c r="N337" i="17"/>
  <c r="M1686" i="4" a="1"/>
  <c r="M1686" i="4" s="1"/>
  <c r="N1686" i="4" s="1"/>
  <c r="N417" i="17"/>
  <c r="M1706" i="4" a="1"/>
  <c r="M1706" i="4" s="1"/>
  <c r="N1706" i="4" s="1"/>
  <c r="N432" i="17"/>
  <c r="M1721" i="4" a="1"/>
  <c r="M1721" i="4" s="1"/>
  <c r="N1721" i="4" s="1"/>
  <c r="N387" i="17"/>
  <c r="M1725" i="4" a="1"/>
  <c r="M1725" i="4" s="1"/>
  <c r="N1725" i="4" s="1"/>
  <c r="N396" i="17"/>
  <c r="M1668" i="4" a="1"/>
  <c r="M1668" i="4" s="1"/>
  <c r="N1668" i="4" s="1"/>
  <c r="N373" i="17"/>
  <c r="M1648" i="4" a="1"/>
  <c r="M1648" i="4" s="1"/>
  <c r="N1648" i="4" s="1"/>
  <c r="N372" i="17"/>
  <c r="M1715" i="4" a="1"/>
  <c r="M1715" i="4" s="1"/>
  <c r="N1715" i="4" s="1"/>
  <c r="N343" i="17"/>
  <c r="M1690" i="4" a="1"/>
  <c r="M1690" i="4" s="1"/>
  <c r="N1690" i="4" s="1"/>
  <c r="N420" i="17"/>
  <c r="M1667" i="4" a="1"/>
  <c r="M1667" i="4" s="1"/>
  <c r="N1667" i="4" s="1"/>
  <c r="N350" i="17"/>
  <c r="M1670" i="4" a="1"/>
  <c r="M1670" i="4" s="1"/>
  <c r="N1670" i="4" s="1"/>
  <c r="N428" i="17"/>
  <c r="M1653" i="4" a="1"/>
  <c r="M1653" i="4" s="1"/>
  <c r="N1653" i="4" s="1"/>
  <c r="N386" i="17"/>
  <c r="M1628" i="4" a="1"/>
  <c r="M1628" i="4" s="1"/>
  <c r="N1628" i="4" s="1"/>
  <c r="N354" i="17"/>
  <c r="M1708" i="4" a="1"/>
  <c r="M1708" i="4" s="1"/>
  <c r="N1708" i="4" s="1"/>
  <c r="N363" i="17"/>
  <c r="M1626" i="4" a="1"/>
  <c r="M1626" i="4" s="1"/>
  <c r="N1626" i="4" s="1"/>
  <c r="N430" i="17"/>
  <c r="M1702" i="4" a="1"/>
  <c r="M1702" i="4" s="1"/>
  <c r="N1702" i="4" s="1"/>
  <c r="N409" i="17"/>
  <c r="M1689" i="4" a="1"/>
  <c r="M1689" i="4" s="1"/>
  <c r="N1689" i="4" s="1"/>
  <c r="N381" i="17"/>
  <c r="M1658" i="4" a="1"/>
  <c r="M1658" i="4" s="1"/>
  <c r="N1658" i="4" s="1"/>
  <c r="N433" i="17"/>
  <c r="M1634" i="4" a="1"/>
  <c r="M1634" i="4" s="1"/>
  <c r="N1634" i="4" s="1"/>
  <c r="N421" i="17"/>
  <c r="M1650" i="4" a="1"/>
  <c r="M1650" i="4" s="1"/>
  <c r="N1650" i="4" s="1"/>
  <c r="N426" i="17"/>
  <c r="M1639" i="4" a="1"/>
  <c r="M1639" i="4" s="1"/>
  <c r="N1639" i="4" s="1"/>
  <c r="N333" i="17"/>
  <c r="M1717" i="4" a="1"/>
  <c r="M1717" i="4" s="1"/>
  <c r="N1717" i="4" s="1"/>
  <c r="N392" i="17"/>
  <c r="M1694" i="4" a="1"/>
  <c r="M1694" i="4" s="1"/>
  <c r="N1694" i="4" s="1"/>
  <c r="N418" i="17"/>
  <c r="M1728" i="4" a="1"/>
  <c r="M1728" i="4" s="1"/>
  <c r="N1728" i="4" s="1"/>
  <c r="N380" i="17"/>
  <c r="M1703" i="4" a="1"/>
  <c r="M1703" i="4" s="1"/>
  <c r="N1703" i="4" s="1"/>
  <c r="N344" i="17"/>
  <c r="M1629" i="4" a="1"/>
  <c r="M1629" i="4" s="1"/>
  <c r="N1629" i="4" s="1"/>
  <c r="N389" i="17"/>
  <c r="M1730" i="4" a="1"/>
  <c r="M1730" i="4" s="1"/>
  <c r="N1730" i="4" s="1"/>
  <c r="N427" i="17"/>
  <c r="M1698" i="4" a="1"/>
  <c r="M1698" i="4" s="1"/>
  <c r="N1698" i="4" s="1"/>
  <c r="N416" i="17"/>
  <c r="M1660" i="4" a="1"/>
  <c r="M1660" i="4" s="1"/>
  <c r="N1660" i="4" s="1"/>
  <c r="N371" i="17"/>
  <c r="M1707" i="4" a="1"/>
  <c r="M1707" i="4" s="1"/>
  <c r="N1707" i="4" s="1"/>
  <c r="N336" i="17"/>
  <c r="M1642" i="4" a="1"/>
  <c r="M1642" i="4" s="1"/>
  <c r="N1642" i="4" s="1"/>
  <c r="N419" i="17"/>
  <c r="M1646" i="4" a="1"/>
  <c r="M1646" i="4" s="1"/>
  <c r="N1646" i="4" s="1"/>
  <c r="N412" i="17"/>
  <c r="M1720" i="4" a="1"/>
  <c r="M1720" i="4" s="1"/>
  <c r="N1720" i="4" s="1"/>
  <c r="N356" i="17"/>
  <c r="M1709" i="4" a="1"/>
  <c r="M1709" i="4" s="1"/>
  <c r="N1709" i="4" s="1"/>
  <c r="N405" i="17"/>
  <c r="M1699" i="4" a="1"/>
  <c r="M1699" i="4" s="1"/>
  <c r="N1699" i="4" s="1"/>
  <c r="N331" i="17"/>
  <c r="M1678" i="4" a="1"/>
  <c r="M1678" i="4" s="1"/>
  <c r="N1678" i="4" s="1"/>
  <c r="N431" i="17"/>
  <c r="M1679" i="4" a="1"/>
  <c r="M1679" i="4" s="1"/>
  <c r="N1679" i="4" s="1"/>
  <c r="N332" i="17"/>
  <c r="M1687" i="4" a="1"/>
  <c r="M1687" i="4" s="1"/>
  <c r="N1687" i="4" s="1"/>
  <c r="N334" i="17"/>
  <c r="M1669" i="4" a="1"/>
  <c r="M1669" i="4" s="1"/>
  <c r="N1669" i="4" s="1"/>
  <c r="N406" i="17"/>
  <c r="M1672" i="4" a="1"/>
  <c r="M1672" i="4" s="1"/>
  <c r="N1672" i="4" s="1"/>
  <c r="N379" i="17"/>
  <c r="M1677" i="4" a="1"/>
  <c r="M1677" i="4" s="1"/>
  <c r="N1677" i="4" s="1"/>
  <c r="N399" i="17"/>
  <c r="M1635" i="4" a="1"/>
  <c r="M1635" i="4" s="1"/>
  <c r="N1635" i="4" s="1"/>
  <c r="N339" i="17"/>
  <c r="M1641" i="4" a="1"/>
  <c r="M1641" i="4" s="1"/>
  <c r="N1641" i="4" s="1"/>
  <c r="N384" i="17"/>
  <c r="M1644" i="4" a="1"/>
  <c r="M1644" i="4" s="1"/>
  <c r="N1644" i="4" s="1"/>
  <c r="N360" i="17"/>
  <c r="M1665" i="4" a="1"/>
  <c r="M1665" i="4" s="1"/>
  <c r="N1665" i="4" s="1"/>
  <c r="N390" i="17"/>
  <c r="M1664" i="4" a="1"/>
  <c r="M1664" i="4" s="1"/>
  <c r="N1664" i="4" s="1"/>
  <c r="N370" i="17"/>
  <c r="M1666" i="4" a="1"/>
  <c r="M1666" i="4" s="1"/>
  <c r="N1666" i="4" s="1"/>
  <c r="N422" i="17"/>
  <c r="M1716" i="4" a="1"/>
  <c r="M1716" i="4" s="1"/>
  <c r="N1716" i="4" s="1"/>
  <c r="N365" i="17"/>
  <c r="M1723" i="4" a="1"/>
  <c r="M1723" i="4" s="1"/>
  <c r="N1723" i="4" s="1"/>
  <c r="N353" i="17"/>
  <c r="M1685" i="4" a="1"/>
  <c r="M1685" i="4" s="1"/>
  <c r="N1685" i="4" s="1"/>
  <c r="N382" i="17"/>
  <c r="M1671" i="4" a="1"/>
  <c r="M1671" i="4" s="1"/>
  <c r="N1671" i="4" s="1"/>
  <c r="N349" i="17"/>
  <c r="M1632" i="4" a="1"/>
  <c r="M1632" i="4" s="1"/>
  <c r="N1632" i="4" s="1"/>
  <c r="N362" i="17"/>
  <c r="M1724" i="4" a="1"/>
  <c r="M1724" i="4" s="1"/>
  <c r="N1724" i="4" s="1"/>
  <c r="N375" i="17"/>
  <c r="M1631" i="4" a="1"/>
  <c r="M1631" i="4" s="1"/>
  <c r="N1631" i="4" s="1"/>
  <c r="N335" i="17"/>
  <c r="M1676" i="4" a="1"/>
  <c r="M1676" i="4" s="1"/>
  <c r="N1676" i="4" s="1"/>
  <c r="N368" i="17"/>
  <c r="M1649" i="4" a="1"/>
  <c r="M1649" i="4" s="1"/>
  <c r="N1649" i="4" s="1"/>
  <c r="N394" i="17"/>
  <c r="M1640" i="4" a="1"/>
  <c r="M1640" i="4" s="1"/>
  <c r="N1640" i="4" s="1"/>
  <c r="N361" i="17"/>
  <c r="AE21" i="12" l="1"/>
  <c r="K69" i="12"/>
  <c r="K44" i="12"/>
  <c r="AY22" i="12"/>
  <c r="K57" i="12"/>
  <c r="BI22" i="12"/>
  <c r="AY16" i="12"/>
  <c r="K22" i="12"/>
  <c r="AE14" i="12"/>
  <c r="K28" i="12"/>
  <c r="K25" i="12"/>
  <c r="CF14" i="12" s="1"/>
  <c r="AO14" i="12"/>
  <c r="K66" i="12"/>
  <c r="AY30" i="12"/>
  <c r="K51" i="12"/>
  <c r="U15" i="12"/>
  <c r="K64" i="12"/>
  <c r="U20" i="12"/>
  <c r="K34" i="12"/>
  <c r="AE16" i="12"/>
  <c r="BI20" i="12"/>
  <c r="K42" i="12"/>
  <c r="K40" i="12"/>
  <c r="AO22" i="12"/>
  <c r="AY28" i="12"/>
  <c r="K55" i="12"/>
  <c r="AE18" i="12"/>
  <c r="K53" i="12"/>
  <c r="AY18" i="12"/>
  <c r="K24" i="12"/>
  <c r="AY24" i="12"/>
  <c r="K46" i="12"/>
  <c r="AO16" i="12"/>
  <c r="K30" i="12"/>
  <c r="K62" i="12"/>
  <c r="U18" i="12"/>
  <c r="K32" i="12"/>
  <c r="AY20" i="12"/>
  <c r="BI16" i="12"/>
  <c r="K18" i="12"/>
  <c r="BI18" i="12"/>
  <c r="K20" i="12"/>
  <c r="AY26" i="12"/>
  <c r="K48" i="12"/>
  <c r="K59" i="12"/>
  <c r="BI24" i="12"/>
  <c r="AO19" i="12"/>
  <c r="K37" i="12"/>
  <c r="K16" i="12"/>
  <c r="AY14" i="12"/>
  <c r="K71" i="12"/>
  <c r="BI26" i="12"/>
  <c r="BI14" i="12"/>
  <c r="K14" i="12"/>
  <c r="N17" i="11"/>
  <c r="K14" i="13"/>
  <c r="AY13" i="13"/>
  <c r="N41" i="11"/>
  <c r="K39" i="13"/>
  <c r="BI19" i="13"/>
  <c r="N40" i="11"/>
  <c r="K38" i="13"/>
  <c r="AE16" i="13"/>
  <c r="N29" i="11"/>
  <c r="K27" i="13"/>
  <c r="AY17" i="13"/>
  <c r="N35" i="11"/>
  <c r="BI17" i="13"/>
  <c r="K33" i="13"/>
  <c r="N20" i="11"/>
  <c r="K17" i="13"/>
  <c r="AY14" i="13"/>
  <c r="N22" i="11"/>
  <c r="K20" i="13"/>
  <c r="AE13" i="13"/>
  <c r="AO13" i="13"/>
  <c r="K19" i="13"/>
  <c r="N39" i="11"/>
  <c r="AY21" i="13"/>
  <c r="K37" i="13"/>
  <c r="N32" i="11"/>
  <c r="U13" i="13"/>
  <c r="K30" i="13"/>
  <c r="N38" i="11"/>
  <c r="U15" i="13"/>
  <c r="K36" i="13"/>
  <c r="N25" i="11"/>
  <c r="K23" i="13"/>
  <c r="AE14" i="13"/>
  <c r="N28" i="11"/>
  <c r="K26" i="13"/>
  <c r="BI16" i="13"/>
  <c r="N27" i="11"/>
  <c r="K25" i="13"/>
  <c r="AO16" i="13"/>
  <c r="N30" i="11"/>
  <c r="K28" i="13"/>
  <c r="AY18" i="13"/>
  <c r="N23" i="11"/>
  <c r="K21" i="13"/>
  <c r="AO14" i="13"/>
  <c r="N37" i="11"/>
  <c r="K35" i="13"/>
  <c r="U14" i="13"/>
  <c r="N24" i="11"/>
  <c r="AY16" i="13"/>
  <c r="K22" i="13"/>
  <c r="N34" i="11"/>
  <c r="K32" i="13"/>
  <c r="AY20" i="13"/>
  <c r="N33" i="11"/>
  <c r="K31" i="13"/>
  <c r="AE15" i="13"/>
  <c r="N21" i="11"/>
  <c r="AY15" i="13"/>
  <c r="K18" i="13"/>
  <c r="N18" i="11"/>
  <c r="BI14" i="13"/>
  <c r="K15" i="13"/>
  <c r="N19" i="11"/>
  <c r="BI15" i="13"/>
  <c r="K16" i="13"/>
  <c r="N31" i="11"/>
  <c r="K29" i="13"/>
  <c r="AY19" i="13"/>
  <c r="N36" i="11"/>
  <c r="K34" i="13"/>
  <c r="BI18" i="13"/>
  <c r="N26" i="11"/>
  <c r="K24" i="13"/>
  <c r="AO15" i="13"/>
  <c r="N16" i="11"/>
  <c r="K13" i="13"/>
  <c r="BI13" i="13"/>
  <c r="O381" i="17"/>
  <c r="AG33" i="17" s="1"/>
  <c r="O387" i="17"/>
  <c r="O407" i="17"/>
  <c r="O404" i="17"/>
  <c r="O399" i="17"/>
  <c r="O384" i="17"/>
  <c r="O382" i="17"/>
  <c r="O389" i="17"/>
  <c r="O388" i="17"/>
  <c r="O403" i="17"/>
  <c r="O391" i="17"/>
  <c r="O397" i="17"/>
  <c r="O383" i="17"/>
  <c r="O390" i="17"/>
  <c r="O402" i="17"/>
  <c r="O386" i="17"/>
  <c r="O396" i="17"/>
  <c r="O392" i="17"/>
  <c r="O406" i="17"/>
  <c r="O398" i="17"/>
  <c r="O401" i="17"/>
  <c r="O400" i="17"/>
  <c r="O395" i="17"/>
  <c r="O393" i="17"/>
  <c r="O394" i="17"/>
  <c r="O405" i="17"/>
  <c r="O385" i="17"/>
  <c r="O379" i="17"/>
  <c r="O360" i="17"/>
  <c r="O377" i="17"/>
  <c r="O365" i="17"/>
  <c r="O362" i="17"/>
  <c r="O364" i="17"/>
  <c r="O355" i="17"/>
  <c r="O372" i="17"/>
  <c r="O361" i="17"/>
  <c r="O369" i="17"/>
  <c r="O358" i="17"/>
  <c r="O374" i="17"/>
  <c r="O367" i="17"/>
  <c r="O370" i="17"/>
  <c r="O376" i="17"/>
  <c r="O373" i="17"/>
  <c r="O356" i="17"/>
  <c r="O378" i="17"/>
  <c r="O375" i="17"/>
  <c r="O359" i="17"/>
  <c r="O368" i="17"/>
  <c r="O366" i="17"/>
  <c r="O363" i="17"/>
  <c r="O357" i="17"/>
  <c r="O354" i="17"/>
  <c r="AG32" i="17" s="1"/>
  <c r="O380" i="17"/>
  <c r="O371" i="17"/>
  <c r="O328" i="17"/>
  <c r="O330" i="17"/>
  <c r="O340" i="17"/>
  <c r="O353" i="17"/>
  <c r="O342" i="17"/>
  <c r="O336" i="17"/>
  <c r="O327" i="17"/>
  <c r="AG31" i="17" s="1"/>
  <c r="O332" i="17"/>
  <c r="O352" i="17"/>
  <c r="O339" i="17"/>
  <c r="O346" i="17"/>
  <c r="O343" i="17"/>
  <c r="O337" i="17"/>
  <c r="O334" i="17"/>
  <c r="O344" i="17"/>
  <c r="O348" i="17"/>
  <c r="O349" i="17"/>
  <c r="O347" i="17"/>
  <c r="O338" i="17"/>
  <c r="O335" i="17"/>
  <c r="O333" i="17"/>
  <c r="O331" i="17"/>
  <c r="O341" i="17"/>
  <c r="O345" i="17"/>
  <c r="O350" i="17"/>
  <c r="O351" i="17"/>
  <c r="O329" i="17"/>
  <c r="O424" i="17"/>
  <c r="O425" i="17"/>
  <c r="O408" i="17"/>
  <c r="AG34" i="17" s="1"/>
  <c r="O421" i="17"/>
  <c r="O409" i="17"/>
  <c r="O429" i="17"/>
  <c r="O423" i="17"/>
  <c r="O428" i="17"/>
  <c r="O410" i="17"/>
  <c r="O419" i="17"/>
  <c r="O420" i="17"/>
  <c r="O422" i="17"/>
  <c r="O416" i="17"/>
  <c r="O412" i="17"/>
  <c r="O433" i="17"/>
  <c r="O427" i="17"/>
  <c r="O411" i="17"/>
  <c r="O432" i="17"/>
  <c r="O430" i="17"/>
  <c r="O426" i="17"/>
  <c r="O413" i="17"/>
  <c r="O414" i="17"/>
  <c r="O434" i="17"/>
  <c r="O415" i="17"/>
  <c r="O418" i="17"/>
  <c r="O431" i="17"/>
  <c r="O417" i="17"/>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60">
    <bk>
      <extLst>
        <ext uri="{3e2802c4-a4d2-4d8b-9148-e3be6c30e623}">
          <xlrd:rvb i="0"/>
        </ext>
      </extLst>
    </bk>
    <bk>
      <extLst>
        <ext uri="{3e2802c4-a4d2-4d8b-9148-e3be6c30e623}">
          <xlrd:rvb i="115"/>
        </ext>
      </extLst>
    </bk>
    <bk>
      <extLst>
        <ext uri="{3e2802c4-a4d2-4d8b-9148-e3be6c30e623}">
          <xlrd:rvb i="137"/>
        </ext>
      </extLst>
    </bk>
    <bk>
      <extLst>
        <ext uri="{3e2802c4-a4d2-4d8b-9148-e3be6c30e623}">
          <xlrd:rvb i="144"/>
        </ext>
      </extLst>
    </bk>
    <bk>
      <extLst>
        <ext uri="{3e2802c4-a4d2-4d8b-9148-e3be6c30e623}">
          <xlrd:rvb i="21"/>
        </ext>
      </extLst>
    </bk>
    <bk>
      <extLst>
        <ext uri="{3e2802c4-a4d2-4d8b-9148-e3be6c30e623}">
          <xlrd:rvb i="219"/>
        </ext>
      </extLst>
    </bk>
    <bk>
      <extLst>
        <ext uri="{3e2802c4-a4d2-4d8b-9148-e3be6c30e623}">
          <xlrd:rvb i="262"/>
        </ext>
      </extLst>
    </bk>
    <bk>
      <extLst>
        <ext uri="{3e2802c4-a4d2-4d8b-9148-e3be6c30e623}">
          <xlrd:rvb i="151"/>
        </ext>
      </extLst>
    </bk>
    <bk>
      <extLst>
        <ext uri="{3e2802c4-a4d2-4d8b-9148-e3be6c30e623}">
          <xlrd:rvb i="122"/>
        </ext>
      </extLst>
    </bk>
    <bk>
      <extLst>
        <ext uri="{3e2802c4-a4d2-4d8b-9148-e3be6c30e623}">
          <xlrd:rvb i="130"/>
        </ext>
      </extLst>
    </bk>
    <bk>
      <extLst>
        <ext uri="{3e2802c4-a4d2-4d8b-9148-e3be6c30e623}">
          <xlrd:rvb i="203"/>
        </ext>
      </extLst>
    </bk>
    <bk>
      <extLst>
        <ext uri="{3e2802c4-a4d2-4d8b-9148-e3be6c30e623}">
          <xlrd:rvb i="470"/>
        </ext>
      </extLst>
    </bk>
    <bk>
      <extLst>
        <ext uri="{3e2802c4-a4d2-4d8b-9148-e3be6c30e623}">
          <xlrd:rvb i="196"/>
        </ext>
      </extLst>
    </bk>
    <bk>
      <extLst>
        <ext uri="{3e2802c4-a4d2-4d8b-9148-e3be6c30e623}">
          <xlrd:rvb i="255"/>
        </ext>
      </extLst>
    </bk>
    <bk>
      <extLst>
        <ext uri="{3e2802c4-a4d2-4d8b-9148-e3be6c30e623}">
          <xlrd:rvb i="240"/>
        </ext>
      </extLst>
    </bk>
    <bk>
      <extLst>
        <ext uri="{3e2802c4-a4d2-4d8b-9148-e3be6c30e623}">
          <xlrd:rvb i="174"/>
        </ext>
      </extLst>
    </bk>
    <bk>
      <extLst>
        <ext uri="{3e2802c4-a4d2-4d8b-9148-e3be6c30e623}">
          <xlrd:rvb i="289"/>
        </ext>
      </extLst>
    </bk>
    <bk>
      <extLst>
        <ext uri="{3e2802c4-a4d2-4d8b-9148-e3be6c30e623}">
          <xlrd:rvb i="189"/>
        </ext>
      </extLst>
    </bk>
    <bk>
      <extLst>
        <ext uri="{3e2802c4-a4d2-4d8b-9148-e3be6c30e623}">
          <xlrd:rvb i="167"/>
        </ext>
      </extLst>
    </bk>
    <bk>
      <extLst>
        <ext uri="{3e2802c4-a4d2-4d8b-9148-e3be6c30e623}">
          <xlrd:rvb i="211"/>
        </ext>
      </extLst>
    </bk>
    <bk>
      <extLst>
        <ext uri="{3e2802c4-a4d2-4d8b-9148-e3be6c30e623}">
          <xlrd:rvb i="181"/>
        </ext>
      </extLst>
    </bk>
    <bk>
      <extLst>
        <ext uri="{3e2802c4-a4d2-4d8b-9148-e3be6c30e623}">
          <xlrd:rvb i="159"/>
        </ext>
      </extLst>
    </bk>
    <bk>
      <extLst>
        <ext uri="{3e2802c4-a4d2-4d8b-9148-e3be6c30e623}">
          <xlrd:rvb i="232"/>
        </ext>
      </extLst>
    </bk>
    <bk>
      <extLst>
        <ext uri="{3e2802c4-a4d2-4d8b-9148-e3be6c30e623}">
          <xlrd:rvb i="37"/>
        </ext>
      </extLst>
    </bk>
    <bk>
      <extLst>
        <ext uri="{3e2802c4-a4d2-4d8b-9148-e3be6c30e623}">
          <xlrd:rvb i="268"/>
        </ext>
      </extLst>
    </bk>
    <bk>
      <extLst>
        <ext uri="{3e2802c4-a4d2-4d8b-9148-e3be6c30e623}">
          <xlrd:rvb i="246"/>
        </ext>
      </extLst>
    </bk>
    <bk>
      <extLst>
        <ext uri="{3e2802c4-a4d2-4d8b-9148-e3be6c30e623}">
          <xlrd:rvb i="108"/>
        </ext>
      </extLst>
    </bk>
    <bk>
      <extLst>
        <ext uri="{3e2802c4-a4d2-4d8b-9148-e3be6c30e623}">
          <xlrd:rvb i="476"/>
        </ext>
      </extLst>
    </bk>
    <bk>
      <extLst>
        <ext uri="{3e2802c4-a4d2-4d8b-9148-e3be6c30e623}">
          <xlrd:rvb i="484"/>
        </ext>
      </extLst>
    </bk>
    <bk>
      <extLst>
        <ext uri="{3e2802c4-a4d2-4d8b-9148-e3be6c30e623}">
          <xlrd:rvb i="493"/>
        </ext>
      </extLst>
    </bk>
    <bk>
      <extLst>
        <ext uri="{3e2802c4-a4d2-4d8b-9148-e3be6c30e623}">
          <xlrd:rvb i="501"/>
        </ext>
      </extLst>
    </bk>
    <bk>
      <extLst>
        <ext uri="{3e2802c4-a4d2-4d8b-9148-e3be6c30e623}">
          <xlrd:rvb i="509"/>
        </ext>
      </extLst>
    </bk>
    <bk>
      <extLst>
        <ext uri="{3e2802c4-a4d2-4d8b-9148-e3be6c30e623}">
          <xlrd:rvb i="80"/>
        </ext>
      </extLst>
    </bk>
    <bk>
      <extLst>
        <ext uri="{3e2802c4-a4d2-4d8b-9148-e3be6c30e623}">
          <xlrd:rvb i="63"/>
        </ext>
      </extLst>
    </bk>
    <bk>
      <extLst>
        <ext uri="{3e2802c4-a4d2-4d8b-9148-e3be6c30e623}">
          <xlrd:rvb i="79"/>
        </ext>
      </extLst>
    </bk>
    <bk>
      <extLst>
        <ext uri="{3e2802c4-a4d2-4d8b-9148-e3be6c30e623}">
          <xlrd:rvb i="64"/>
        </ext>
      </extLst>
    </bk>
    <bk>
      <extLst>
        <ext uri="{3e2802c4-a4d2-4d8b-9148-e3be6c30e623}">
          <xlrd:rvb i="61"/>
        </ext>
      </extLst>
    </bk>
    <bk>
      <extLst>
        <ext uri="{3e2802c4-a4d2-4d8b-9148-e3be6c30e623}">
          <xlrd:rvb i="60"/>
        </ext>
      </extLst>
    </bk>
    <bk>
      <extLst>
        <ext uri="{3e2802c4-a4d2-4d8b-9148-e3be6c30e623}">
          <xlrd:rvb i="58"/>
        </ext>
      </extLst>
    </bk>
    <bk>
      <extLst>
        <ext uri="{3e2802c4-a4d2-4d8b-9148-e3be6c30e623}">
          <xlrd:rvb i="72"/>
        </ext>
      </extLst>
    </bk>
    <bk>
      <extLst>
        <ext uri="{3e2802c4-a4d2-4d8b-9148-e3be6c30e623}">
          <xlrd:rvb i="66"/>
        </ext>
      </extLst>
    </bk>
    <bk>
      <extLst>
        <ext uri="{3e2802c4-a4d2-4d8b-9148-e3be6c30e623}">
          <xlrd:rvb i="76"/>
        </ext>
      </extLst>
    </bk>
    <bk>
      <extLst>
        <ext uri="{3e2802c4-a4d2-4d8b-9148-e3be6c30e623}">
          <xlrd:rvb i="68"/>
        </ext>
      </extLst>
    </bk>
    <bk>
      <extLst>
        <ext uri="{3e2802c4-a4d2-4d8b-9148-e3be6c30e623}">
          <xlrd:rvb i="74"/>
        </ext>
      </extLst>
    </bk>
    <bk>
      <extLst>
        <ext uri="{3e2802c4-a4d2-4d8b-9148-e3be6c30e623}">
          <xlrd:rvb i="59"/>
        </ext>
      </extLst>
    </bk>
    <bk>
      <extLst>
        <ext uri="{3e2802c4-a4d2-4d8b-9148-e3be6c30e623}">
          <xlrd:rvb i="75"/>
        </ext>
      </extLst>
    </bk>
    <bk>
      <extLst>
        <ext uri="{3e2802c4-a4d2-4d8b-9148-e3be6c30e623}">
          <xlrd:rvb i="69"/>
        </ext>
      </extLst>
    </bk>
    <bk>
      <extLst>
        <ext uri="{3e2802c4-a4d2-4d8b-9148-e3be6c30e623}">
          <xlrd:rvb i="73"/>
        </ext>
      </extLst>
    </bk>
    <bk>
      <extLst>
        <ext uri="{3e2802c4-a4d2-4d8b-9148-e3be6c30e623}">
          <xlrd:rvb i="77"/>
        </ext>
      </extLst>
    </bk>
    <bk>
      <extLst>
        <ext uri="{3e2802c4-a4d2-4d8b-9148-e3be6c30e623}">
          <xlrd:rvb i="71"/>
        </ext>
      </extLst>
    </bk>
    <bk>
      <extLst>
        <ext uri="{3e2802c4-a4d2-4d8b-9148-e3be6c30e623}">
          <xlrd:rvb i="57"/>
        </ext>
      </extLst>
    </bk>
    <bk>
      <extLst>
        <ext uri="{3e2802c4-a4d2-4d8b-9148-e3be6c30e623}">
          <xlrd:rvb i="62"/>
        </ext>
      </extLst>
    </bk>
    <bk>
      <extLst>
        <ext uri="{3e2802c4-a4d2-4d8b-9148-e3be6c30e623}">
          <xlrd:rvb i="70"/>
        </ext>
      </extLst>
    </bk>
    <bk>
      <extLst>
        <ext uri="{3e2802c4-a4d2-4d8b-9148-e3be6c30e623}">
          <xlrd:rvb i="78"/>
        </ext>
      </extLst>
    </bk>
    <bk>
      <extLst>
        <ext uri="{3e2802c4-a4d2-4d8b-9148-e3be6c30e623}">
          <xlrd:rvb i="56"/>
        </ext>
      </extLst>
    </bk>
    <bk>
      <extLst>
        <ext uri="{3e2802c4-a4d2-4d8b-9148-e3be6c30e623}">
          <xlrd:rvb i="65"/>
        </ext>
      </extLst>
    </bk>
    <bk>
      <extLst>
        <ext uri="{3e2802c4-a4d2-4d8b-9148-e3be6c30e623}">
          <xlrd:rvb i="67"/>
        </ext>
      </extLst>
    </bk>
    <bk>
      <extLst>
        <ext uri="{3e2802c4-a4d2-4d8b-9148-e3be6c30e623}">
          <xlrd:rvb i="2"/>
        </ext>
      </extLst>
    </bk>
    <bk>
      <extLst>
        <ext uri="{3e2802c4-a4d2-4d8b-9148-e3be6c30e623}">
          <xlrd:rvb i="81"/>
        </ext>
      </extLst>
    </bk>
    <bk>
      <extLst>
        <ext uri="{3e2802c4-a4d2-4d8b-9148-e3be6c30e623}">
          <xlrd:rvb i="9"/>
        </ext>
      </extLst>
    </bk>
  </futureMetadata>
  <futureMetadata name="XLDAPR" count="1">
    <bk>
      <extLst>
        <ext uri="{bdbb8cdc-fa1e-496e-a857-3c3f30c029c3}">
          <xda:dynamicArrayProperties fDynamic="1" fCollapsed="0"/>
        </ext>
      </extLst>
    </bk>
  </futureMetadata>
  <cellMetadata count="1">
    <bk>
      <rc t="2" v="0"/>
    </bk>
  </cellMetadata>
  <valueMetadata count="6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valueMetadata>
</metadata>
</file>

<file path=xl/sharedStrings.xml><?xml version="1.0" encoding="utf-8"?>
<sst xmlns="http://schemas.openxmlformats.org/spreadsheetml/2006/main" count="31090" uniqueCount="309">
  <si>
    <t>Insuring the climate transition in Brazil</t>
  </si>
  <si>
    <t>Tatiana Assali | tatiana.assali@nintgroup.com</t>
  </si>
  <si>
    <t>Beatriz Ferrari | beatriz.ferrari@nintgroup.com</t>
  </si>
  <si>
    <t>Anderson Neto | anderson.neto@nintgroup.com</t>
  </si>
  <si>
    <t>Beatriz Simonetti | beatriz.simonetti@nintgroup.com</t>
  </si>
  <si>
    <t>Laura Domingues | laura.domingues@nintgroup.com</t>
  </si>
  <si>
    <t>Sobre a metodologia do Heatmap</t>
  </si>
  <si>
    <t xml:space="preserve">O Heatmap de Riscos Climáticos Físicos foi elaborado como parte do projeto Insuring the climate transition in Brazil​, conduzido pela Natural Intelligence (NINT) em parceria com a UNEP FI e a CNSeg ao longo de 2022. O projeto, bem como a ferramenta, busca adaptar para a realidade brasileira a metodologia de análise climática desenvolvida pela UNEP FI, delineada na publicação "Insuring the Climate Transition".
</t>
  </si>
  <si>
    <t>O intuito da ferramenta é oferecer uma visão simplificada da exposição geográfica brasileira à dez riscos climáticos físicos, considerando dois cenários climáticos e dois horizontes temporais distintos. Destaca-se que a ferramenta foi desenvolvida para apresentar uma análise macro e auxiliar as seguradoras em estudos iniciais de riscos climáticos físicos em todo o território nacional.</t>
  </si>
  <si>
    <t>A ferramenta foi desenvolvida em formato de planilha para ter uma interface dinâmica, adaptável de acordo com as preferências e inputs dos usuários, bem como uma base de dados expansível.</t>
  </si>
  <si>
    <t>Metodologia</t>
  </si>
  <si>
    <t>a. Definição de Parâmetros e Variáveis</t>
  </si>
  <si>
    <t>I. Riscos Físicos Climáticos</t>
  </si>
  <si>
    <t>Os riscos climáticos físicos são associados aos impactos físicos das mudanças climáticas que podem afetar a integridade de ativos físicos. A TCFD categoriza dois tipos de riscos físicos: os motivados por eventos específicos (risco físico agudo) como o aumento da gravidade de eventos climáticos extremos, como ciclones, secas, inundações e incêndios; e os relacionados a mudanças de longo prazo (risco físico crônico) na precipitação e temperatura, e ao aumento da variabilidade nos padrões climáticos (por exemplo, aumento do nível do mar).</t>
  </si>
  <si>
    <t>A determinação dos riscos que seriam abordados pelo Heatmap considerou o trabalho já desenvolvido pela UNEP FI, a existência de bases de dados e ferramentas disponíveis publicamente com o nível de granularidade adequado ao Brasil e a relevância do risco para o contexto brasileiro.</t>
  </si>
  <si>
    <t>Riscos Físicos Selecionados</t>
  </si>
  <si>
    <t>II. Cenários Climáticos</t>
  </si>
  <si>
    <t>III. Horizonte temporal</t>
  </si>
  <si>
    <r>
      <t xml:space="preserve">Seguindo a recomendação da TCFD de que a avaliação dos riscos climáticos leve em consideração o horizonte de tempo em que podem ter um impacto financeiro relevante, o </t>
    </r>
    <r>
      <rPr>
        <i/>
        <sz val="12"/>
        <color rgb="FF2E3192"/>
        <rFont val="Trebuchet MS"/>
        <family val="2"/>
      </rPr>
      <t xml:space="preserve">Heatmap </t>
    </r>
    <r>
      <rPr>
        <sz val="12"/>
        <color rgb="FF2E3192"/>
        <rFont val="Trebuchet MS"/>
        <family val="2"/>
      </rPr>
      <t>adota os horizontes temporais de 2030 e 2050. Ambos os períodos são contemplados nas análises do IPCC e são comumente utilizados nas estratégias climáticas e gestão de riscos climáticos.</t>
    </r>
  </si>
  <si>
    <t>IV. Escopo Geográfico</t>
  </si>
  <si>
    <r>
      <t xml:space="preserve">Expandindo a granularidade da ferramenta em relação à sua versão original (focada em uma análise a nível nacional), este </t>
    </r>
    <r>
      <rPr>
        <i/>
        <sz val="12"/>
        <color rgb="FF2E3192"/>
        <rFont val="Trebuchet MS"/>
        <family val="2"/>
      </rPr>
      <t>Heatmap</t>
    </r>
    <r>
      <rPr>
        <sz val="12"/>
        <color rgb="FF2E3192"/>
        <rFont val="Trebuchet MS"/>
        <family val="2"/>
      </rPr>
      <t xml:space="preserve"> possui uma abordagem a nível estadual e municipal. Para isso, a análise contempla </t>
    </r>
    <r>
      <rPr>
        <b/>
        <sz val="12"/>
        <color rgb="FF2E3192"/>
        <rFont val="Trebuchet MS"/>
        <family val="2"/>
      </rPr>
      <t>todos</t>
    </r>
    <r>
      <rPr>
        <sz val="12"/>
        <color rgb="FF2E3192"/>
        <rFont val="Trebuchet MS"/>
        <family val="2"/>
      </rPr>
      <t xml:space="preserve"> os estados brasileiros e suas respectivas capitais. Adicionalmente, o grupo de trabalho do projeto fez sugestões para a adição de outras localidades (municípios) relevantes, que também foram adicionadas à ferramenta.</t>
    </r>
  </si>
  <si>
    <t>A ferramenta foi desenvolvida para ser interativa. Desta forma, cada seguradora poderá expandir as localidades contempladas na análise de acordo com seus próprios interesses e estratégia de negócios. Para isso, deve se basear na metodologia e nas referências utilizadas pela NINT tal qual descritas nesta aba 'Sobre a Ferramenta'.</t>
  </si>
  <si>
    <t>b. Referências e fontes dos dados climáticos</t>
  </si>
  <si>
    <r>
      <t xml:space="preserve">As análises desenvolvidas no </t>
    </r>
    <r>
      <rPr>
        <i/>
        <sz val="12"/>
        <color rgb="FF2E3192"/>
        <rFont val="Trebuchet MS"/>
        <family val="2"/>
      </rPr>
      <t>Heatmap</t>
    </r>
    <r>
      <rPr>
        <sz val="12"/>
        <color rgb="FF2E3192"/>
        <rFont val="Trebuchet MS"/>
        <family val="2"/>
      </rPr>
      <t xml:space="preserve"> tiveram como base os dados e modelos disponibilizados publicamente por um conjunto de ferramentas reconhecidas e utilizadas globalmente. Cada ferramenta aborda um conjunto específico de riscos e suas variações dentro do raio estabelecido de cenários climáticos e horizontes temporais. Maiores detalhes sobre as ferramentas utilizadas, bem como os links de acesso podem ser consultados na aba "Referências e Premissas".</t>
    </r>
  </si>
  <si>
    <t>c. Base de Dados</t>
  </si>
  <si>
    <t>I. Organização da planilha</t>
  </si>
  <si>
    <r>
      <t xml:space="preserve">Visualização e usabilidade do </t>
    </r>
    <r>
      <rPr>
        <b/>
        <i/>
        <sz val="16"/>
        <color rgb="FF69FFFE"/>
        <rFont val="Trebuchet MS"/>
        <family val="2"/>
      </rPr>
      <t>Heatmap</t>
    </r>
    <r>
      <rPr>
        <b/>
        <sz val="16"/>
        <color rgb="FF69FFFE"/>
        <rFont val="Trebuchet MS"/>
        <family val="2"/>
      </rPr>
      <t xml:space="preserve"> de Riscos Climáticos</t>
    </r>
  </si>
  <si>
    <t>a. Visualização em Formato de Tabela</t>
  </si>
  <si>
    <t>I. Estrutura de seleção da visualização de dados</t>
  </si>
  <si>
    <t>Campos interativos em que o usuário pode selecionar os parâmetros de análise para os quais deseja visualizar o resultado.</t>
  </si>
  <si>
    <r>
      <rPr>
        <b/>
        <sz val="12"/>
        <color rgb="FF2E3192"/>
        <rFont val="Trebuchet MS"/>
        <family val="2"/>
      </rPr>
      <t>- Horizonte Temporal:</t>
    </r>
    <r>
      <rPr>
        <sz val="12"/>
        <color rgb="FF2E3192"/>
        <rFont val="Trebuchet MS"/>
        <family val="2"/>
      </rPr>
      <t xml:space="preserve"> análise da exposição ao risco para o ano de 2030 ou 2050.</t>
    </r>
  </si>
  <si>
    <r>
      <rPr>
        <b/>
        <sz val="12"/>
        <color rgb="FF2E3192"/>
        <rFont val="Trebuchet MS"/>
        <family val="2"/>
      </rPr>
      <t>- Cenário Climático:</t>
    </r>
    <r>
      <rPr>
        <sz val="12"/>
        <color rgb="FF2E3192"/>
        <rFont val="Trebuchet MS"/>
        <family val="2"/>
      </rPr>
      <t xml:space="preserve"> parâmetros de intensidade e frequência dos riscos físicos climáticos em um cenário de aumento da temperatura média global em 2ºC ou 4ºC.</t>
    </r>
  </si>
  <si>
    <t>II. Visualização do nível de risco para as localidades e fenômenos</t>
  </si>
  <si>
    <r>
      <t xml:space="preserve">Os riscos são classificados como </t>
    </r>
    <r>
      <rPr>
        <b/>
        <sz val="12"/>
        <color rgb="FFFF5050"/>
        <rFont val="Trebuchet MS"/>
        <family val="2"/>
      </rPr>
      <t>Alto</t>
    </r>
    <r>
      <rPr>
        <sz val="12"/>
        <color rgb="FF2E3192"/>
        <rFont val="Trebuchet MS"/>
        <family val="2"/>
      </rPr>
      <t xml:space="preserve">, </t>
    </r>
    <r>
      <rPr>
        <b/>
        <sz val="12"/>
        <color rgb="FFFFCC66"/>
        <rFont val="Trebuchet MS"/>
        <family val="2"/>
      </rPr>
      <t>Médio</t>
    </r>
    <r>
      <rPr>
        <sz val="12"/>
        <color rgb="FF2E3192"/>
        <rFont val="Trebuchet MS"/>
        <family val="2"/>
      </rPr>
      <t xml:space="preserve">, </t>
    </r>
    <r>
      <rPr>
        <b/>
        <sz val="12"/>
        <color rgb="FF3EC0A7"/>
        <rFont val="Trebuchet MS"/>
        <family val="2"/>
      </rPr>
      <t>Baixo</t>
    </r>
    <r>
      <rPr>
        <sz val="12"/>
        <color rgb="FF2E3192"/>
        <rFont val="Trebuchet MS"/>
        <family val="2"/>
      </rPr>
      <t xml:space="preserve">, </t>
    </r>
    <r>
      <rPr>
        <b/>
        <sz val="12"/>
        <color theme="1"/>
        <rFont val="Trebuchet MS"/>
        <family val="2"/>
      </rPr>
      <t>Não disponível (fundo branco)</t>
    </r>
    <r>
      <rPr>
        <sz val="12"/>
        <color rgb="FF2E3192"/>
        <rFont val="Trebuchet MS"/>
        <family val="2"/>
      </rPr>
      <t xml:space="preserve"> ou </t>
    </r>
    <r>
      <rPr>
        <b/>
        <sz val="12"/>
        <color theme="0" tint="-0.499984740745262"/>
        <rFont val="Trebuchet MS"/>
        <family val="2"/>
      </rPr>
      <t>Não Aplicável</t>
    </r>
    <r>
      <rPr>
        <sz val="12"/>
        <color rgb="FF2E3192"/>
        <rFont val="Trebuchet MS"/>
        <family val="2"/>
      </rPr>
      <t>, e os critérios de classificação são detalhados na aba de metodologia.</t>
    </r>
  </si>
  <si>
    <r>
      <rPr>
        <b/>
        <sz val="12"/>
        <color rgb="FF2E3192"/>
        <rFont val="Trebuchet MS"/>
        <family val="2"/>
      </rPr>
      <t>- Baixo, médio ou alto:</t>
    </r>
    <r>
      <rPr>
        <sz val="12"/>
        <color rgb="FF2E3192"/>
        <rFont val="Trebuchet MS"/>
        <family val="2"/>
      </rPr>
      <t xml:space="preserve"> A categorização da exposição das localidades aos riscos climáticos físicos em questão é feita a partir de uma análise comparativa entre geografias, cenários e prazos. Uma categorização alta indica cidades/estados em que há expectativa de aumento de frequência e/ou intensidade dos riscos em relação a outras cidades/estados. </t>
    </r>
  </si>
  <si>
    <r>
      <rPr>
        <b/>
        <sz val="12"/>
        <color rgb="FF2E3192"/>
        <rFont val="Trebuchet MS"/>
        <family val="2"/>
      </rPr>
      <t>- Não disponível:</t>
    </r>
    <r>
      <rPr>
        <sz val="12"/>
        <color rgb="FF2E3192"/>
        <rFont val="Trebuchet MS"/>
        <family val="2"/>
      </rPr>
      <t xml:space="preserve"> Representa um risco com relevância para a região analisada, porém que não há dados disponíveis para a avaliação da sua exposição ao risco climático físico em questão.</t>
    </r>
  </si>
  <si>
    <r>
      <rPr>
        <b/>
        <sz val="12"/>
        <color rgb="FF2E3192"/>
        <rFont val="Trebuchet MS"/>
        <family val="2"/>
      </rPr>
      <t>- Não Aplicável:</t>
    </r>
    <r>
      <rPr>
        <sz val="12"/>
        <color rgb="FF2E3192"/>
        <rFont val="Trebuchet MS"/>
        <family val="2"/>
      </rPr>
      <t xml:space="preserve"> Indica que a região analisada não está exposta ao determinado risco climático físico.</t>
    </r>
  </si>
  <si>
    <t>I. Estrutura de seleção da cartográfica de riscos</t>
  </si>
  <si>
    <t>A seção de Visualização cartográfica apresenta a categorização dos riscos climáticos físicos através de mapas. A primeira etapa para essa análise é definir no campo interativo qual o risco que deseja visualizar.</t>
  </si>
  <si>
    <t>No exemplo abaixo, o risco selecionado foi o de Secas.</t>
  </si>
  <si>
    <t>II. Visualização cartográfica do nível de risco</t>
  </si>
  <si>
    <t>Após a seleção do risco climático físico desejado, a ferramenta retorna o resultado da categorização desse risco por meio de uma representação cartográfica visual, no nível de granularidade nacional, regional e estadual.</t>
  </si>
  <si>
    <t>Referências e Premissas</t>
  </si>
  <si>
    <t>Aumento do Nível do Mar</t>
  </si>
  <si>
    <t>Clique aqui para retornar ao menu no topo</t>
  </si>
  <si>
    <t>Estresse Hídrico</t>
  </si>
  <si>
    <t>Intensidade do Vento</t>
  </si>
  <si>
    <t>Mudanças Crônicas de Temperatura</t>
  </si>
  <si>
    <t>Ondas de Calor</t>
  </si>
  <si>
    <t>Ondas de Frio</t>
  </si>
  <si>
    <t>Secas</t>
  </si>
  <si>
    <t>Variabilidade Sazonal</t>
  </si>
  <si>
    <t>Incêndios</t>
  </si>
  <si>
    <t>ID</t>
  </si>
  <si>
    <t>UF</t>
  </si>
  <si>
    <t>TipLoc</t>
  </si>
  <si>
    <t>Evento climático</t>
  </si>
  <si>
    <t>Localização</t>
  </si>
  <si>
    <t>Geografia</t>
  </si>
  <si>
    <t>Risco original</t>
  </si>
  <si>
    <t>Horizonte temporal</t>
  </si>
  <si>
    <t>Cenário climático</t>
  </si>
  <si>
    <t>Unidade de medida</t>
  </si>
  <si>
    <t>Referência</t>
  </si>
  <si>
    <t>Normalização Qualitativa</t>
  </si>
  <si>
    <t>Normalização Quantitativa</t>
  </si>
  <si>
    <t>Risco Normalizado</t>
  </si>
  <si>
    <t>O código é essencial para  encontrar e identificar as informações que compõem a análise dos riscos climáticos físicos.</t>
  </si>
  <si>
    <t>Unidade federativa da localidade avaliada.</t>
  </si>
  <si>
    <t>Tipo da localização avaliada: Estado, Cidade ou País.</t>
  </si>
  <si>
    <t>Risco climático físico ao qual a linha faz referência.</t>
  </si>
  <si>
    <t>Estado ou Cidade específica ao qual a linha faz referência.</t>
  </si>
  <si>
    <t>Dado geográfico da localidade a qual a linha faz referência.</t>
  </si>
  <si>
    <t>Nível de Risco na forma específica (quantitativa ou qualitativa) da referência de dados utilizada.</t>
  </si>
  <si>
    <t>Horizonte de tempo ao qual a linha faz referência: 2030 ou 2050.</t>
  </si>
  <si>
    <t>Cenário Climático ao qual a linha faz referência: 2º C ou 4º C de aumento médio da temperatura global.</t>
  </si>
  <si>
    <t>Unidade de medida utilizada pela referência de dados (relativa ao valor apresentado na coluna 'Risco original').</t>
  </si>
  <si>
    <t>Ferramenta utilizada como referência na coleta de dados de projeções climáticas.</t>
  </si>
  <si>
    <t>Lógica utilizada para normalizar a régua de risco qualitativa das ferramentas.</t>
  </si>
  <si>
    <t>Lógica utilizada para normalizar a régua de risco quatitativas das ferramentas.</t>
  </si>
  <si>
    <t>Resultado final da categorização da exposição da localidade ao risco climático em questão, normalizado a partir do risco original (quantitativo ou qualitativo).</t>
  </si>
  <si>
    <t>SE</t>
  </si>
  <si>
    <t>cidade</t>
  </si>
  <si>
    <t>Aumento no nível do mar</t>
  </si>
  <si>
    <t>Cidade de Aracajú</t>
  </si>
  <si>
    <t>Baixo</t>
  </si>
  <si>
    <t>2C</t>
  </si>
  <si>
    <t>metros</t>
  </si>
  <si>
    <t>NASA IPCC AR6 Sea Level Projection Tool</t>
  </si>
  <si>
    <t>-</t>
  </si>
  <si>
    <t>4C</t>
  </si>
  <si>
    <t>PA</t>
  </si>
  <si>
    <t>Cidade de Belém</t>
  </si>
  <si>
    <t>MG</t>
  </si>
  <si>
    <t>Cidade de Belo Horizonte</t>
  </si>
  <si>
    <t>Não aplicável</t>
  </si>
  <si>
    <r>
      <t xml:space="preserve">O risco é classificado como </t>
    </r>
    <r>
      <rPr>
        <b/>
        <sz val="11"/>
        <color theme="1"/>
        <rFont val="Calibri"/>
        <family val="2"/>
        <scheme val="minor"/>
      </rPr>
      <t>não aplicável</t>
    </r>
    <r>
      <rPr>
        <sz val="11"/>
        <color theme="1"/>
        <rFont val="Calibri"/>
        <family val="2"/>
        <scheme val="minor"/>
      </rPr>
      <t>, na medida em que a seguinte localidade não possui proximidade significativa da costa brasileira.</t>
    </r>
  </si>
  <si>
    <t>RR</t>
  </si>
  <si>
    <t>Cidade de Boa Vista</t>
  </si>
  <si>
    <t>DF</t>
  </si>
  <si>
    <t>Cidade de Brasília</t>
  </si>
  <si>
    <t>MS</t>
  </si>
  <si>
    <t>Cidade de Campo Grande</t>
  </si>
  <si>
    <t>MT</t>
  </si>
  <si>
    <t>Cidade de Cuiabá</t>
  </si>
  <si>
    <t>PR</t>
  </si>
  <si>
    <t>Cidade de Curitiba</t>
  </si>
  <si>
    <t>SC</t>
  </si>
  <si>
    <t>Cidade de Florianópolis</t>
  </si>
  <si>
    <t>CE</t>
  </si>
  <si>
    <t>Cidade de Fortaleza</t>
  </si>
  <si>
    <t>GO</t>
  </si>
  <si>
    <t>Cidade de Goiânia</t>
  </si>
  <si>
    <t>PB</t>
  </si>
  <si>
    <t>Cidade de João Pessoa</t>
  </si>
  <si>
    <t>AP</t>
  </si>
  <si>
    <t>Cidade de Macapá</t>
  </si>
  <si>
    <t>AL</t>
  </si>
  <si>
    <t>Cidade de Maceió</t>
  </si>
  <si>
    <t>AM</t>
  </si>
  <si>
    <t>Cidade de Manaus</t>
  </si>
  <si>
    <t>RN</t>
  </si>
  <si>
    <t>Cidade de Natal</t>
  </si>
  <si>
    <t>TO</t>
  </si>
  <si>
    <t>Cidade de Palmas</t>
  </si>
  <si>
    <t>RS</t>
  </si>
  <si>
    <t>Cidade de Porto Alegre</t>
  </si>
  <si>
    <t>RO</t>
  </si>
  <si>
    <t>Cidade de Porto Velho</t>
  </si>
  <si>
    <t>PE</t>
  </si>
  <si>
    <t>Cidade de Recife</t>
  </si>
  <si>
    <t>AC</t>
  </si>
  <si>
    <t>Cidade de Rio Branco</t>
  </si>
  <si>
    <t>BA</t>
  </si>
  <si>
    <t>Cidade de Salvador</t>
  </si>
  <si>
    <t>MA</t>
  </si>
  <si>
    <t>Cidade de São Luiz</t>
  </si>
  <si>
    <t>SP</t>
  </si>
  <si>
    <t>Cidade de São Paulo</t>
  </si>
  <si>
    <t>PI</t>
  </si>
  <si>
    <t>Cidade de Teresina</t>
  </si>
  <si>
    <t>ES</t>
  </si>
  <si>
    <t>Cidade de Vitória</t>
  </si>
  <si>
    <t>RJ</t>
  </si>
  <si>
    <t>Cidade do Rio de Janeiro</t>
  </si>
  <si>
    <r>
      <t xml:space="preserve">O risco é considerado </t>
    </r>
    <r>
      <rPr>
        <b/>
        <sz val="11"/>
        <color theme="1"/>
        <rFont val="Calibri"/>
        <family val="2"/>
        <scheme val="minor"/>
      </rPr>
      <t>baixo</t>
    </r>
    <r>
      <rPr>
        <sz val="11"/>
        <color theme="1"/>
        <rFont val="Calibri"/>
        <family val="2"/>
        <scheme val="minor"/>
      </rPr>
      <t>, dado que, no horizonte temporal observado, os efeitos das mudanças climáticas não resultam em um aumento significativo do nível do mar na localidade em questão. Em geral, somente áreas de mangue e estuários foram afetados nos testes realizados.</t>
    </r>
  </si>
  <si>
    <t>Estado</t>
  </si>
  <si>
    <t>Distrito Federal</t>
  </si>
  <si>
    <t>Estado da Bahia</t>
  </si>
  <si>
    <t>Estado da Paraíba</t>
  </si>
  <si>
    <t>Estado da Rondônia</t>
  </si>
  <si>
    <t>Estado da Roraima</t>
  </si>
  <si>
    <t>Estado de Minas Gerais</t>
  </si>
  <si>
    <t>Estado de Santa Catarina</t>
  </si>
  <si>
    <t>Estado de São Paulo</t>
  </si>
  <si>
    <t>Estado do Acre</t>
  </si>
  <si>
    <t>Estado do Alagoas</t>
  </si>
  <si>
    <t>Estado do Amapá</t>
  </si>
  <si>
    <t>Estado do Amazonas</t>
  </si>
  <si>
    <t>Estado do Ceará</t>
  </si>
  <si>
    <t>Estado do Espírito Santo</t>
  </si>
  <si>
    <t>Estado do Goiás</t>
  </si>
  <si>
    <t>Estado do Maranhão</t>
  </si>
  <si>
    <t>Estado do Mato Grosso</t>
  </si>
  <si>
    <t>Estado do Mato Grosso do Sul</t>
  </si>
  <si>
    <t>Estado do Pará</t>
  </si>
  <si>
    <t>Estado do Paraná</t>
  </si>
  <si>
    <t>Estado do Pernambuco</t>
  </si>
  <si>
    <t>Estado do Piauí</t>
  </si>
  <si>
    <t>Estado do Rio de Janeiro</t>
  </si>
  <si>
    <t>Estado do Rio Grande do Norte</t>
  </si>
  <si>
    <t>Estado do Rio Grande do Sul</t>
  </si>
  <si>
    <t>Estado do Sergipe</t>
  </si>
  <si>
    <t>Estado do Tocantins</t>
  </si>
  <si>
    <t>BR</t>
  </si>
  <si>
    <t>País</t>
  </si>
  <si>
    <t>Brasil</t>
  </si>
  <si>
    <t>Médio</t>
  </si>
  <si>
    <t>Determinado pelo Heatmap geral da UNEP FI</t>
  </si>
  <si>
    <t>Cidade de Cascavel</t>
  </si>
  <si>
    <t>Cidade de Dourados</t>
  </si>
  <si>
    <t>Cidade de Ribeirão Preto</t>
  </si>
  <si>
    <t>Cidade de Cruz Alta</t>
  </si>
  <si>
    <t>Cidade de Sorriso</t>
  </si>
  <si>
    <t>Alto</t>
  </si>
  <si>
    <t>Centímetros</t>
  </si>
  <si>
    <t>Aqueduct Floods</t>
  </si>
  <si>
    <t>ND</t>
  </si>
  <si>
    <t>Dias</t>
  </si>
  <si>
    <t>INPE</t>
  </si>
  <si>
    <t>Cidade</t>
  </si>
  <si>
    <t>Estresse hídrico</t>
  </si>
  <si>
    <t>Proprietário</t>
  </si>
  <si>
    <t>Aqueduct Water Risk Atlas</t>
  </si>
  <si>
    <t>O estresse hídrico é um indicador de competição por recursos hídricos, definido informalmente como a razão da demanda de água pela sociedade humana dividida pela água disponível. A ferramenta dispõe de uma régua que define cinco níveis de risco, distribuídos geograficamente. São eles: Baixo (&lt;10%), Baixo-Médio (10-20%), Médio-Alto (20-40%), Alto (40-80%) e Extremamente Alto (&gt;80%). A NINT considerou estes valores de maneira conservadora, e, portanto, foram definidas as seguintes categorias: Baixo (&lt;10%), Médio (10-40%) e Alto (&gt;40%).</t>
  </si>
  <si>
    <t>%</t>
  </si>
  <si>
    <t>Climate Analytics</t>
  </si>
  <si>
    <t>Sem dados</t>
  </si>
  <si>
    <t>Intensidade do vento</t>
  </si>
  <si>
    <t>m/s</t>
  </si>
  <si>
    <t>Mudanças crônicas de temperatura</t>
  </si>
  <si>
    <t>baixo</t>
  </si>
  <si>
    <t>Graus Celsius (°C)</t>
  </si>
  <si>
    <t>Ondas de calor</t>
  </si>
  <si>
    <t>Percentil</t>
  </si>
  <si>
    <t>Ondas de frio</t>
  </si>
  <si>
    <t>A variabilidade sazonal é um indicador da variabilidade entre os meses do ano. Mais detalhes da abordagem podem ser verificados na ferramenta. A régua ofiical dispõe de cinco níveis de risco: Baixo (&lt;0,33), Baixo-Médio (0,33-0,66), Médio-Alto (0,66-1,00), Alto (1,00-1,33) e Extremamente Alto (&gt;1,33). A NINT considerou estes valores de maneira conservadora, e, portanto, foram definidas as seguintes categorias: Baixo (&lt;0,33), Médio (0,33-1,00) e Alto (&gt;1,00).</t>
  </si>
  <si>
    <t>Variabilidade sazonal</t>
  </si>
  <si>
    <t>Análise da exposição dos estados brasileiros aos riscos climáticos físicos</t>
  </si>
  <si>
    <t>Visualização Estadual em Formato de Tabela</t>
  </si>
  <si>
    <t>Visualização Cartográfica</t>
  </si>
  <si>
    <t>Horizonte Temporal</t>
  </si>
  <si>
    <t>Cenário Climático</t>
  </si>
  <si>
    <t>Selecione o risco para visualização</t>
  </si>
  <si>
    <t>Nacional (1)</t>
  </si>
  <si>
    <t>a</t>
  </si>
  <si>
    <t>Legenda</t>
  </si>
  <si>
    <t>Não Disponível</t>
  </si>
  <si>
    <t>Não Aplicável</t>
  </si>
  <si>
    <t>Estados</t>
  </si>
  <si>
    <t>Granularidade</t>
  </si>
  <si>
    <t>Cenário</t>
  </si>
  <si>
    <t xml:space="preserve"> </t>
  </si>
  <si>
    <t>Regional (5)</t>
  </si>
  <si>
    <t>Análise da exposição de cidades brasileiras aos riscos climáticos físicos</t>
  </si>
  <si>
    <t>Visualização Municipal em Formato de Tabela</t>
  </si>
  <si>
    <t>Cidades</t>
  </si>
  <si>
    <t>Estadual (26)</t>
  </si>
  <si>
    <t>Todos</t>
  </si>
  <si>
    <t>Lista Riscos</t>
  </si>
  <si>
    <t>Nacional - Brasil - Todos os dados</t>
  </si>
  <si>
    <t>Regional - Sul</t>
  </si>
  <si>
    <t>Regional - Sudeste</t>
  </si>
  <si>
    <t>Regional - Centro-Oeste</t>
  </si>
  <si>
    <t>Regional - Nordeste</t>
  </si>
  <si>
    <t>Regional - Norte</t>
  </si>
  <si>
    <t>Nome</t>
  </si>
  <si>
    <t>Sigla</t>
  </si>
  <si>
    <t>Tipo</t>
  </si>
  <si>
    <t>Todas</t>
  </si>
  <si>
    <t>Evento</t>
  </si>
  <si>
    <t>Risco</t>
  </si>
  <si>
    <t>Horizonte</t>
  </si>
  <si>
    <t>Distrito</t>
  </si>
  <si>
    <t>Análise da exposição do Brasil aos riscos climáticos físicos</t>
  </si>
  <si>
    <t>ThinkHazard</t>
  </si>
  <si>
    <t>WRI Water Risk</t>
  </si>
  <si>
    <t>Unidades da Federação</t>
  </si>
  <si>
    <t>PIB em 2020 (1.000.000 R$)</t>
  </si>
  <si>
    <t>Método Cálculo Brasil</t>
  </si>
  <si>
    <t>UNEP FI</t>
  </si>
  <si>
    <t>Região</t>
  </si>
  <si>
    <t>O método ThinkHazard seleciona o valor de risco mais alto entre os dados estaduais presentes nesta base de dados</t>
  </si>
  <si>
    <t>Soma</t>
  </si>
  <si>
    <t>Distribuição %</t>
  </si>
  <si>
    <t>Ano</t>
  </si>
  <si>
    <t>Peso PIB</t>
  </si>
  <si>
    <t>Valor País</t>
  </si>
  <si>
    <t>Construção Peso PIB</t>
  </si>
  <si>
    <t>Valor Ajustado</t>
  </si>
  <si>
    <t>Construção Risco WRI País</t>
  </si>
  <si>
    <t>Construção Risco Quantitativo WRI Estados</t>
  </si>
  <si>
    <t>Construção Risco Qualitativo WRI Estados</t>
  </si>
  <si>
    <t>Valor Risco Ajustado</t>
  </si>
  <si>
    <t>Média Valor Risco Ajustado por Evento, Ano e Cenário</t>
  </si>
  <si>
    <t>Distribuição % por Evento, Ano, Cenário e Risco</t>
  </si>
  <si>
    <t>ID DB</t>
  </si>
  <si>
    <t>ID WRI</t>
  </si>
  <si>
    <t>Tipo Dado</t>
  </si>
  <si>
    <t>Qualitativo</t>
  </si>
  <si>
    <t>Quantitativo</t>
  </si>
  <si>
    <t>Identificação da metodologia utilizada para definir  o risco alto/médio/baixo. Aplicável somente as linhas referentes a riscos a nível nacional.</t>
  </si>
  <si>
    <t>Localidade</t>
  </si>
  <si>
    <t>Abordagem</t>
  </si>
  <si>
    <t>WRI WR</t>
  </si>
  <si>
    <t>Visualização Nacional</t>
  </si>
  <si>
    <t>Atualmente, a database é composta por mais de 3000 entradas, sendo que cada linha faz referência ao nível de exposição de uma localidade (Nacional, estadual ou municipal) à determinado risco climático físico em um cenário e horizonte temporal determinado.</t>
  </si>
  <si>
    <t>Para os dados climáticos coletados qualitativos, foi mantida a categorização da referência original (normalizada para a escala de três níveis). Para os dados quantitativos, foi feita uma divisão em tercis das réguas proprietárias das ferramentas, que indicam toda a escala dos dados climáticos dos respectivos riscos, sendo categorizados como "Baixo" os dados contidos no tercil inferior, "Médio" os dados contidos no tercil intermediário e "Alto" os dados contidos no tercil superior. Ex: categorização da régua do risco de temperatura média</t>
  </si>
  <si>
    <t>b. Visualização Cartográfica</t>
  </si>
  <si>
    <t>Base de Dados</t>
  </si>
  <si>
    <t>A visualização cartográfica é compatível somente com o Excel da versão Office 365.</t>
  </si>
  <si>
    <t>Uma das recomendações da TCFD é descrever a resiliência da estratégia da organização, considerando diferentes cenários de mudanças climáticas, incluindo um cenário de 2°C ou menos (Estratégia, c). A utilização da análise de cenários busca avaliar as possíveis implicações de riscos e oportunidades relacionados às mudanças climáticas para os negócios diante de um futuro incerto. Diferente de uma projeção, os cenários permitem uma maior compreensão sobre sua exposição a riscos climáticos, permitindo assim a tomada de decisão melhor embasada.</t>
  </si>
  <si>
    <t>Seguindo esta recomendação, o Heatmap adota dois cenários para avaliar como os riscos climáticos físicos mapeados podem se comportar diante de variações no aumento médio da temperatura global: um cenário "otimista" e outro "pessimista".</t>
  </si>
  <si>
    <t>Heatmap de riscos e danos climáticos físicos no Brasil</t>
  </si>
  <si>
    <t>Equipe responsável NINT:</t>
  </si>
  <si>
    <t>Março, 2023</t>
  </si>
  <si>
    <t>c. Visualização a Nível Nacional</t>
  </si>
  <si>
    <t>Inundações Fluviais</t>
  </si>
  <si>
    <t>Inundações Urbanas</t>
  </si>
  <si>
    <t>Inundações fluviais</t>
  </si>
  <si>
    <t>Inundações urbanas</t>
  </si>
  <si>
    <r>
      <rPr>
        <b/>
        <sz val="11"/>
        <color rgb="FF2E3192"/>
        <rFont val="Calibri"/>
        <family val="2"/>
        <scheme val="minor"/>
      </rPr>
      <t>Comparação relativa entre os países analisados no estudo "Insuring the Climate Transition"</t>
    </r>
    <r>
      <rPr>
        <sz val="11"/>
        <color theme="1"/>
        <rFont val="Calibri"/>
        <family val="2"/>
        <scheme val="minor"/>
      </rPr>
      <t xml:space="preserve">
</t>
    </r>
    <r>
      <rPr>
        <sz val="11"/>
        <color rgb="FF2E3192"/>
        <rFont val="Calibri"/>
        <family val="2"/>
        <scheme val="minor"/>
      </rPr>
      <t>As classificações de perigo são baseadas na mudança relativa no perigo em todas as regiões geográficas, cenários e prazos. Uma classificação de perigo alta indica países/cenários/prazos onde as características do perigo mudaram mais em relação a outros países/cenários/prazos.</t>
    </r>
  </si>
  <si>
    <t>Para a determinação da exposição aos riscos físicos a nível nacional, foram adaptadas três metodologias distintas, para que o usuário tenha a liberdade de optar pela metodologia que melhor o atende durante a utilização da ferramenta. 
As três metodologias estão detalhadas abaixo e podem ser adotadas conforme a preferência e objetivo de usabilidade de cada instituição em seu processo de gestão de riscos climáticos físicos.</t>
  </si>
  <si>
    <r>
      <t xml:space="preserve">- O cenário </t>
    </r>
    <r>
      <rPr>
        <b/>
        <sz val="12"/>
        <color rgb="FF2E3192"/>
        <rFont val="Trebuchet MS"/>
        <family val="2"/>
      </rPr>
      <t>RCP4.5 (2ºC)</t>
    </r>
    <r>
      <rPr>
        <sz val="12"/>
        <color rgb="FF2E3192"/>
        <rFont val="Trebuchet MS"/>
        <family val="2"/>
      </rPr>
      <t xml:space="preserve"> é compreendido como aquele que segue a trajetória de aumento da temperatura global em 2°C. Serve de referência para como um cenário mais próximo do atingimento das metas do Acordo de Paris, que determina o limite de aumento da temperatura “bem abaixo de 2ºC”.</t>
    </r>
  </si>
  <si>
    <r>
      <t xml:space="preserve">- O cenário </t>
    </r>
    <r>
      <rPr>
        <b/>
        <sz val="12"/>
        <color rgb="FF2E3192"/>
        <rFont val="Trebuchet MS"/>
        <family val="2"/>
      </rPr>
      <t xml:space="preserve">RCP8.5 (4ºC) </t>
    </r>
    <r>
      <rPr>
        <sz val="12"/>
        <color rgb="FF2E3192"/>
        <rFont val="Trebuchet MS"/>
        <family val="2"/>
      </rPr>
      <t>representa a não sejam implementação das ações de mitigação por parte da comunidade global e a trajetória de emissões se mantenha acima do orçamento de carbono disponível. Representa um aumento de 4°C e aumento expressivo dos riscos climáticos.</t>
    </r>
  </si>
  <si>
    <r>
      <rPr>
        <b/>
        <sz val="12"/>
        <color rgb="FF2E3192"/>
        <rFont val="Trebuchet MS"/>
        <family val="2"/>
      </rPr>
      <t xml:space="preserve">- 2050: </t>
    </r>
    <r>
      <rPr>
        <sz val="12"/>
        <color rgb="FF2E3192"/>
        <rFont val="Trebuchet MS"/>
        <family val="2"/>
      </rPr>
      <t>Horizonte de longo prazo. Pelo Acordo de Paris, a meta de net-zero global deve ser atingida até 2050 para limitar o aumento da temperatura média global a 1,5ºC.</t>
    </r>
  </si>
  <si>
    <r>
      <rPr>
        <b/>
        <sz val="12"/>
        <color rgb="FF2E3192"/>
        <rFont val="Trebuchet MS"/>
        <family val="2"/>
      </rPr>
      <t>- 2030:</t>
    </r>
    <r>
      <rPr>
        <sz val="12"/>
        <color rgb="FF2E3192"/>
        <rFont val="Trebuchet MS"/>
        <family val="2"/>
      </rPr>
      <t xml:space="preserve"> Horizonte de médio prazo. Pelo Acordo de Paris, a meta de redução de emissões líquidas globais em 45% deve ser atingida até 2030 para limitar o aumento da temperatura média global a 1,5ºC.</t>
    </r>
  </si>
  <si>
    <t>A visualização a nível nacional se encontra na aba específica "Heatmap Brasil". Conta somente com a visualização em tabela, que apresenta três abordagens de análise de exposição aos danos climáticos físicos no Brasil:</t>
  </si>
  <si>
    <t>1. O método UNEP FI, em que reproduzimos o resultado do relatório "Insuring the Climate Transition".Baseia-se em uma análise relativa entre as localidades avaliadas em comparação aos outros países incluídos no estudo;</t>
  </si>
  <si>
    <t xml:space="preserve"> 2. A abordagem do WRI Water Risk, que combina os resultados da exposição aos riscos climáticos de cada estado através de uma média ponderada, em que o peso de cada estado é representado pelo PIB estadual;</t>
  </si>
  <si>
    <t xml:space="preserve"> 3. O modelo do ThinkHazard tem uma abordagem mais conservadora, adotando uma metodologia de análise agregada para o país baseada na seleção da exposição ao risco climático mais alto entre os resultados obtidos na análise dos estados brasileiros.</t>
  </si>
  <si>
    <r>
      <rPr>
        <b/>
        <sz val="11"/>
        <color rgb="FF2E3192"/>
        <rFont val="Calibri"/>
        <family val="2"/>
        <scheme val="minor"/>
      </rPr>
      <t xml:space="preserve">Nivelado pela categoria mais alta na região </t>
    </r>
    <r>
      <rPr>
        <sz val="11"/>
        <color theme="1"/>
        <rFont val="Calibri"/>
        <family val="2"/>
        <scheme val="minor"/>
      </rPr>
      <t xml:space="preserve">
</t>
    </r>
    <r>
      <rPr>
        <sz val="11"/>
        <color rgb="FF2E3192"/>
        <rFont val="Calibri"/>
        <family val="2"/>
        <scheme val="minor"/>
      </rPr>
      <t>O nível de perigo de uma unidade de nível superior (ou seja, de uma unidade que agrega um outro conjunto de subunidades - no caso, o país Brasil) é definido como o nível máximo de perigo em todas as unidades inferiores (no caso, estados brasileiros) nele contido. Assim, a metodologia define o nível de risco nacional de um determinado perigo a partir do nivel máximo de exposição ao risco climático físico identificado nos estados contidos neste país.</t>
    </r>
  </si>
  <si>
    <r>
      <rPr>
        <b/>
        <sz val="11"/>
        <color rgb="FF2E3192"/>
        <rFont val="Calibri"/>
        <family val="2"/>
        <scheme val="minor"/>
      </rPr>
      <t>Média ponderada</t>
    </r>
    <r>
      <rPr>
        <sz val="11"/>
        <color theme="1"/>
        <rFont val="Calibri"/>
        <family val="2"/>
        <scheme val="minor"/>
      </rPr>
      <t xml:space="preserve">
</t>
    </r>
    <r>
      <rPr>
        <sz val="11"/>
        <color rgb="FF2E3192"/>
        <rFont val="Calibri"/>
        <family val="2"/>
        <scheme val="minor"/>
      </rPr>
      <t>A ferramenta combina pontuações de indicadores individuais em pontuações agregadas usando agregação linear. Especificamente, para qualquer conjunto de indicadores, é calculada uma média ponderada para o Brasil através da soma das pontuações dos indicadores (estados) multiplicado pelos seus respectivos pesos (PIB estadual), que por sua vez é dividida pela soma de todos os pesos. Indicadores em áreas sem dados são excluídos da média ponderada.</t>
    </r>
  </si>
  <si>
    <t>Referências para o funcionamento dos mapas na aba Heatmap Cidades</t>
  </si>
  <si>
    <t>Referências para o funcionamento dos mapas na aba Heatmap Estados</t>
  </si>
  <si>
    <r>
      <t xml:space="preserve">Todos os dados utilizados no </t>
    </r>
    <r>
      <rPr>
        <i/>
        <sz val="12"/>
        <color rgb="FF2E3192"/>
        <rFont val="Trebuchet MS"/>
        <family val="2"/>
      </rPr>
      <t>Heatmap</t>
    </r>
    <r>
      <rPr>
        <sz val="12"/>
        <color rgb="FF2E3192"/>
        <rFont val="Trebuchet MS"/>
        <family val="2"/>
      </rPr>
      <t xml:space="preserve"> foram extraídos de ferramentas de modelagem climática, disponíveis publicamente. Abaixo estão detalhados os parâmetros inseridos em cada uma das ferramentas, de acordo com as orientações metodológicas associadas aos cenários e horizontes temporais.
Cada item é composto por um </t>
    </r>
    <r>
      <rPr>
        <b/>
        <sz val="12"/>
        <color rgb="FF2E3192"/>
        <rFont val="Trebuchet MS"/>
        <family val="2"/>
      </rPr>
      <t>evento climático extremo</t>
    </r>
    <r>
      <rPr>
        <sz val="12"/>
        <color rgb="FF2E3192"/>
        <rFont val="Trebuchet MS"/>
        <family val="2"/>
      </rPr>
      <t xml:space="preserve">, o </t>
    </r>
    <r>
      <rPr>
        <b/>
        <sz val="12"/>
        <color rgb="FF2E3192"/>
        <rFont val="Trebuchet MS"/>
        <family val="2"/>
      </rPr>
      <t>conjunto de ferramentas dedicadas</t>
    </r>
    <r>
      <rPr>
        <sz val="12"/>
        <color rgb="FF2E3192"/>
        <rFont val="Trebuchet MS"/>
        <family val="2"/>
      </rPr>
      <t xml:space="preserve"> a coleta de dados (link nas imagens) e uma </t>
    </r>
    <r>
      <rPr>
        <b/>
        <sz val="12"/>
        <color rgb="FF2E3192"/>
        <rFont val="Trebuchet MS"/>
        <family val="2"/>
      </rPr>
      <t>tabela de premissas utilizadas</t>
    </r>
    <r>
      <rPr>
        <sz val="12"/>
        <color rgb="FF2E3192"/>
        <rFont val="Trebuchet MS"/>
        <family val="2"/>
      </rPr>
      <t xml:space="preserve">, que apresenta a relação entre os parâmetros específicos das ferramentas e os inputs para cada cenário.
</t>
    </r>
    <r>
      <rPr>
        <b/>
        <sz val="12"/>
        <color rgb="FF2E3192"/>
        <rFont val="Trebuchet MS"/>
        <family val="2"/>
      </rPr>
      <t>Clique nos Riscos ao lado para consultar os parâmetros utilizados</t>
    </r>
    <r>
      <rPr>
        <sz val="12"/>
        <color rgb="FF2E3192"/>
        <rFont val="Trebuchet MS"/>
        <family val="2"/>
      </rPr>
      <t>.</t>
    </r>
  </si>
  <si>
    <t>Nesse sentido, aconselha-se que para que sejam tomadas decisões de maior impacto econômico, sejam elaboradas análises mais detalhadas sobre a exposição dos portfólios aos diferentes riscos climáticos e uma avaliação específica sobre os possíveis setores, produtos e serviços impactados. O Heatmap, assim, serve de apoio à gestão de riscos das seguradoras, mas não deve substituir uma avaliação mais elaborada dos riscos.</t>
  </si>
  <si>
    <t>A base de dados (database) é composta por 15 colunas, que reúnem diferentes categorias de dados. Esta aba é a fonte da qual advém todos os dados que constituem o Heatmap, portanto, é central que sua composição seja preservada para a utilização da ferramenta.</t>
  </si>
  <si>
    <t>O Heatmap é responsivo às escolhas do usuário, filtrando e apresentando os níveis de risco para os onze fenômenos extremos para o Brasil, todos os estados e suas capitais e localidades definidas pelo 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</si>
</sst>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58" x14ac:knownFonts="1">
    <font>
      <sz val="11"/>
      <color theme="1"/>
      <name val="Calibri"/>
      <family val="2"/>
      <scheme val="minor"/>
    </font>
    <font>
      <sz val="11"/>
      <color theme="1"/>
      <name val="Trebuchet MS"/>
      <family val="2"/>
    </font>
    <font>
      <sz val="12"/>
      <color theme="1"/>
      <name val="Trebuchet MS"/>
      <family val="2"/>
    </font>
    <font>
      <sz val="22"/>
      <color rgb="FF69FFFE"/>
      <name val="Trebuchet MS"/>
      <family val="2"/>
    </font>
    <font>
      <sz val="24"/>
      <color rgb="FF69FFFE"/>
      <name val="Trebuchet MS"/>
      <family val="2"/>
    </font>
    <font>
      <sz val="11"/>
      <color theme="0"/>
      <name val="Trebuchet MS"/>
      <family val="2"/>
    </font>
    <font>
      <b/>
      <sz val="12"/>
      <color theme="0"/>
      <name val="Trebuchet MS"/>
      <family val="2"/>
    </font>
    <font>
      <sz val="10"/>
      <color theme="1"/>
      <name val="Calibri"/>
      <family val="2"/>
      <scheme val="minor"/>
    </font>
    <font>
      <b/>
      <sz val="12"/>
      <color rgb="FF69FFFE"/>
      <name val="Trebuchet MS"/>
      <family val="2"/>
    </font>
    <font>
      <u/>
      <sz val="11"/>
      <color theme="10"/>
      <name val="Calibri"/>
      <family val="2"/>
      <scheme val="minor"/>
    </font>
    <font>
      <b/>
      <sz val="11"/>
      <color theme="1"/>
      <name val="Calibri"/>
      <family val="2"/>
      <scheme val="minor"/>
    </font>
    <font>
      <sz val="8"/>
      <color theme="1"/>
      <name val="Calibri"/>
      <family val="2"/>
      <scheme val="minor"/>
    </font>
    <font>
      <b/>
      <sz val="10"/>
      <color theme="0"/>
      <name val="Trebuchet MS"/>
      <family val="2"/>
    </font>
    <font>
      <b/>
      <sz val="11"/>
      <color theme="0"/>
      <name val="Calibri"/>
      <family val="2"/>
      <scheme val="minor"/>
    </font>
    <font>
      <sz val="11"/>
      <name val="Calibri"/>
      <family val="2"/>
      <scheme val="minor"/>
    </font>
    <font>
      <b/>
      <sz val="11"/>
      <name val="Calibri"/>
      <family val="2"/>
      <scheme val="minor"/>
    </font>
    <font>
      <b/>
      <sz val="16"/>
      <color theme="0" tint="-4.9989318521683403E-2"/>
      <name val="Calibri"/>
      <family val="2"/>
      <scheme val="minor"/>
    </font>
    <font>
      <b/>
      <sz val="20"/>
      <color theme="0"/>
      <name val="Trebuchet MS"/>
      <family val="2"/>
    </font>
    <font>
      <b/>
      <sz val="12"/>
      <color theme="0"/>
      <name val="Calibri"/>
      <family val="2"/>
      <scheme val="minor"/>
    </font>
    <font>
      <sz val="14"/>
      <color theme="1"/>
      <name val="Calibri"/>
      <family val="2"/>
      <scheme val="minor"/>
    </font>
    <font>
      <sz val="10"/>
      <name val="Calibri"/>
      <family val="2"/>
      <scheme val="minor"/>
    </font>
    <font>
      <sz val="11"/>
      <color rgb="FF2E3192"/>
      <name val="Calibri"/>
      <family val="2"/>
      <scheme val="minor"/>
    </font>
    <font>
      <b/>
      <sz val="16"/>
      <color theme="0"/>
      <name val="Calibri"/>
      <family val="2"/>
      <scheme val="minor"/>
    </font>
    <font>
      <sz val="16"/>
      <color theme="1"/>
      <name val="Calibri"/>
      <family val="2"/>
      <scheme val="minor"/>
    </font>
    <font>
      <b/>
      <sz val="16"/>
      <color rgb="FF69FFFE"/>
      <name val="Trebuchet MS"/>
      <family val="2"/>
    </font>
    <font>
      <sz val="16"/>
      <color theme="1"/>
      <name val="Trebuchet MS"/>
      <family val="2"/>
    </font>
    <font>
      <sz val="12"/>
      <color rgb="FF2E3192"/>
      <name val="Trebuchet MS"/>
      <family val="2"/>
    </font>
    <font>
      <b/>
      <sz val="12"/>
      <color rgb="FF2E3192"/>
      <name val="Trebuchet MS"/>
      <family val="2"/>
    </font>
    <font>
      <i/>
      <sz val="12"/>
      <color rgb="FF2E3192"/>
      <name val="Trebuchet MS"/>
      <family val="2"/>
    </font>
    <font>
      <sz val="14"/>
      <color rgb="FF000000"/>
      <name val="Times New Roman"/>
      <family val="1"/>
    </font>
    <font>
      <b/>
      <sz val="11"/>
      <color rgb="FF2E3192"/>
      <name val="Trebuchet MS"/>
      <family val="2"/>
    </font>
    <font>
      <b/>
      <sz val="11"/>
      <color rgb="FF2E3192"/>
      <name val="Calibri"/>
      <family val="2"/>
      <scheme val="minor"/>
    </font>
    <font>
      <b/>
      <i/>
      <sz val="16"/>
      <color rgb="FF69FFFE"/>
      <name val="Trebuchet MS"/>
      <family val="2"/>
    </font>
    <font>
      <b/>
      <sz val="12"/>
      <color rgb="FFFF5050"/>
      <name val="Trebuchet MS"/>
      <family val="2"/>
    </font>
    <font>
      <b/>
      <sz val="12"/>
      <color rgb="FFFFCC66"/>
      <name val="Trebuchet MS"/>
      <family val="2"/>
    </font>
    <font>
      <b/>
      <sz val="12"/>
      <color rgb="FF3EC0A7"/>
      <name val="Trebuchet MS"/>
      <family val="2"/>
    </font>
    <font>
      <b/>
      <sz val="12"/>
      <color theme="0" tint="-0.499984740745262"/>
      <name val="Trebuchet MS"/>
      <family val="2"/>
    </font>
    <font>
      <sz val="11"/>
      <color rgb="FF000000"/>
      <name val="Calibri"/>
      <family val="2"/>
      <scheme val="minor"/>
    </font>
    <font>
      <b/>
      <sz val="18"/>
      <color theme="0"/>
      <name val="Calibri"/>
      <family val="2"/>
      <scheme val="minor"/>
    </font>
    <font>
      <b/>
      <sz val="12"/>
      <color theme="1"/>
      <name val="Trebuchet MS"/>
      <family val="2"/>
    </font>
    <font>
      <sz val="12"/>
      <color theme="1"/>
      <name val="Trebuchet MS"/>
      <family val="2"/>
    </font>
    <font>
      <b/>
      <sz val="16"/>
      <name val="Calibri"/>
      <family val="2"/>
      <scheme val="minor"/>
    </font>
    <font>
      <b/>
      <sz val="18"/>
      <color theme="0"/>
      <name val="Trebuchet MS"/>
      <family val="2"/>
    </font>
    <font>
      <b/>
      <sz val="11"/>
      <color theme="1"/>
      <name val="Trebuchet MS"/>
      <family val="2"/>
    </font>
    <font>
      <b/>
      <sz val="14"/>
      <color rgb="FF2E3192"/>
      <name val="Trebuchet MS"/>
      <family val="2"/>
    </font>
    <font>
      <sz val="9"/>
      <color theme="1" tint="0.34998626667073579"/>
      <name val="Calibri"/>
      <family val="2"/>
      <scheme val="minor"/>
    </font>
    <font>
      <b/>
      <sz val="11"/>
      <color theme="1" tint="0.34998626667073579"/>
      <name val="Calibri"/>
      <family val="2"/>
      <scheme val="minor"/>
    </font>
    <font>
      <sz val="10"/>
      <color theme="1" tint="0.34998626667073579"/>
      <name val="Calibri"/>
      <family val="2"/>
      <scheme val="minor"/>
    </font>
    <font>
      <sz val="12"/>
      <color theme="1"/>
      <name val="Calibri"/>
      <family val="2"/>
      <scheme val="minor"/>
    </font>
    <font>
      <sz val="18"/>
      <color rgb="FF2E3192"/>
      <name val="Calibri"/>
      <family val="2"/>
      <scheme val="minor"/>
    </font>
    <font>
      <sz val="18"/>
      <color theme="1"/>
      <name val="Calibri"/>
      <family val="2"/>
      <scheme val="minor"/>
    </font>
    <font>
      <sz val="11"/>
      <color theme="1"/>
      <name val="Calibri"/>
      <family val="2"/>
      <scheme val="minor"/>
    </font>
    <font>
      <sz val="48"/>
      <color rgb="FF2E3192"/>
      <name val="Calibri"/>
      <family val="2"/>
      <scheme val="minor"/>
    </font>
    <font>
      <sz val="48"/>
      <color theme="1"/>
      <name val="Calibri"/>
      <family val="2"/>
      <scheme val="minor"/>
    </font>
    <font>
      <sz val="11"/>
      <color theme="0"/>
      <name val="Calibri"/>
      <family val="2"/>
      <scheme val="minor"/>
    </font>
    <font>
      <b/>
      <sz val="11"/>
      <color theme="0"/>
      <name val="Trebuchet MS"/>
      <family val="2"/>
    </font>
    <font>
      <b/>
      <sz val="16"/>
      <color rgb="FFFF0000"/>
      <name val="Calibri"/>
      <family val="2"/>
      <scheme val="minor"/>
    </font>
    <font>
      <b/>
      <sz val="9.5"/>
      <color theme="0"/>
      <name val="Trebuchet MS"/>
      <family val="2"/>
    </font>
  </fonts>
  <fills count="18">
    <fill>
      <patternFill patternType="none"/>
    </fill>
    <fill>
      <patternFill patternType="gray125"/>
    </fill>
    <fill>
      <patternFill patternType="solid">
        <fgColor theme="0"/>
        <bgColor indexed="64"/>
      </patternFill>
    </fill>
    <fill>
      <patternFill patternType="solid">
        <fgColor rgb="FF2E3192"/>
        <bgColor indexed="64"/>
      </patternFill>
    </fill>
    <fill>
      <patternFill patternType="solid">
        <fgColor rgb="FF55FFBE"/>
        <bgColor indexed="64"/>
      </patternFill>
    </fill>
    <fill>
      <patternFill patternType="solid">
        <fgColor rgb="FF3EC0A7"/>
        <bgColor indexed="64"/>
      </patternFill>
    </fill>
    <fill>
      <patternFill patternType="solid">
        <fgColor rgb="FFFFC000"/>
        <bgColor indexed="64"/>
      </patternFill>
    </fill>
    <fill>
      <patternFill patternType="solid">
        <fgColor rgb="FFFF9999"/>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8"/>
        <bgColor indexed="64"/>
      </patternFill>
    </fill>
    <fill>
      <patternFill patternType="solid">
        <fgColor theme="4" tint="0.59999389629810485"/>
        <bgColor indexed="64"/>
      </patternFill>
    </fill>
    <fill>
      <patternFill patternType="solid">
        <fgColor theme="0"/>
        <bgColor rgb="FF000000"/>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C00000"/>
        <bgColor indexed="64"/>
      </patternFill>
    </fill>
    <fill>
      <patternFill patternType="solid">
        <fgColor rgb="FF24798C"/>
        <bgColor indexed="64"/>
      </patternFill>
    </fill>
  </fills>
  <borders count="30">
    <border>
      <left/>
      <right/>
      <top/>
      <bottom/>
      <diagonal/>
    </border>
    <border>
      <left style="thin">
        <color theme="0" tint="-0.14999847407452621"/>
      </left>
      <right style="thin">
        <color theme="0" tint="-0.14999847407452621"/>
      </right>
      <top/>
      <bottom/>
      <diagonal/>
    </border>
    <border>
      <left/>
      <right style="thin">
        <color theme="0" tint="-0.14999847407452621"/>
      </right>
      <top/>
      <bottom/>
      <diagonal/>
    </border>
    <border>
      <left style="thin">
        <color theme="0" tint="-0.14999847407452621"/>
      </left>
      <right/>
      <top/>
      <bottom/>
      <diagonal/>
    </border>
    <border>
      <left style="medium">
        <color rgb="FF2E3192"/>
      </left>
      <right/>
      <top style="medium">
        <color rgb="FF2E3192"/>
      </top>
      <bottom/>
      <diagonal/>
    </border>
    <border>
      <left/>
      <right/>
      <top style="medium">
        <color rgb="FF2E3192"/>
      </top>
      <bottom/>
      <diagonal/>
    </border>
    <border>
      <left/>
      <right style="medium">
        <color rgb="FF2E3192"/>
      </right>
      <top style="medium">
        <color rgb="FF2E3192"/>
      </top>
      <bottom/>
      <diagonal/>
    </border>
    <border>
      <left style="medium">
        <color rgb="FF2E3192"/>
      </left>
      <right/>
      <top/>
      <bottom/>
      <diagonal/>
    </border>
    <border>
      <left/>
      <right style="medium">
        <color rgb="FF2E3192"/>
      </right>
      <top/>
      <bottom/>
      <diagonal/>
    </border>
    <border>
      <left style="medium">
        <color rgb="FF2E3192"/>
      </left>
      <right/>
      <top/>
      <bottom style="medium">
        <color rgb="FF2E3192"/>
      </bottom>
      <diagonal/>
    </border>
    <border>
      <left/>
      <right/>
      <top/>
      <bottom style="medium">
        <color rgb="FF2E3192"/>
      </bottom>
      <diagonal/>
    </border>
    <border>
      <left/>
      <right style="medium">
        <color rgb="FF2E3192"/>
      </right>
      <top/>
      <bottom style="medium">
        <color rgb="FF2E3192"/>
      </bottom>
      <diagonal/>
    </border>
    <border>
      <left/>
      <right style="thin">
        <color theme="0" tint="-0.14999847407452621"/>
      </right>
      <top/>
      <bottom style="medium">
        <color rgb="FF2E3192"/>
      </bottom>
      <diagonal/>
    </border>
    <border>
      <left style="thin">
        <color theme="0" tint="-0.14999847407452621"/>
      </left>
      <right/>
      <top/>
      <bottom style="medium">
        <color rgb="FF2E3192"/>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rgb="FF2E3192"/>
      </left>
      <right style="thin">
        <color rgb="FF2E3192"/>
      </right>
      <top style="thin">
        <color rgb="FF2E3192"/>
      </top>
      <bottom style="thin">
        <color rgb="FF2E3192"/>
      </bottom>
      <diagonal/>
    </border>
    <border>
      <left/>
      <right/>
      <top style="thin">
        <color rgb="FF2E3192"/>
      </top>
      <bottom/>
      <diagonal/>
    </border>
    <border>
      <left/>
      <right/>
      <top/>
      <bottom style="thin">
        <color rgb="FF2E3192"/>
      </bottom>
      <diagonal/>
    </border>
    <border>
      <left style="thin">
        <color theme="0"/>
      </left>
      <right/>
      <top style="thin">
        <color rgb="FF2E3192"/>
      </top>
      <bottom/>
      <diagonal/>
    </border>
    <border>
      <left style="thin">
        <color theme="0"/>
      </left>
      <right style="thin">
        <color theme="0"/>
      </right>
      <top style="thin">
        <color theme="0"/>
      </top>
      <bottom style="thin">
        <color rgb="FF2E3192"/>
      </bottom>
      <diagonal/>
    </border>
    <border>
      <left/>
      <right/>
      <top/>
      <bottom style="double">
        <color indexed="64"/>
      </bottom>
      <diagonal/>
    </border>
    <border>
      <left/>
      <right/>
      <top style="double">
        <color indexed="64"/>
      </top>
      <bottom style="double">
        <color indexed="64"/>
      </bottom>
      <diagonal/>
    </border>
    <border>
      <left/>
      <right/>
      <top style="thin">
        <color theme="0"/>
      </top>
      <bottom/>
      <diagonal/>
    </border>
  </borders>
  <cellStyleXfs count="4">
    <xf numFmtId="0" fontId="0" fillId="0" borderId="0"/>
    <xf numFmtId="0" fontId="9" fillId="0" borderId="0" applyNumberFormat="0" applyFill="0" applyBorder="0" applyAlignment="0" applyProtection="0"/>
    <xf numFmtId="43" fontId="51" fillId="0" borderId="0" applyFont="0" applyFill="0" applyBorder="0" applyAlignment="0" applyProtection="0"/>
    <xf numFmtId="9" fontId="51" fillId="0" borderId="0" applyFont="0" applyFill="0" applyBorder="0" applyAlignment="0" applyProtection="0"/>
  </cellStyleXfs>
  <cellXfs count="249">
    <xf numFmtId="0" fontId="0" fillId="0" borderId="0" xfId="0"/>
    <xf numFmtId="0" fontId="0" fillId="2" borderId="0" xfId="0" applyFill="1"/>
    <xf numFmtId="0" fontId="0" fillId="3" borderId="0" xfId="0" applyFill="1"/>
    <xf numFmtId="0" fontId="3" fillId="3" borderId="0" xfId="0" applyFont="1" applyFill="1"/>
    <xf numFmtId="0" fontId="6" fillId="3" borderId="0" xfId="0" applyFont="1" applyFill="1"/>
    <xf numFmtId="0" fontId="7" fillId="3" borderId="0" xfId="0" applyFont="1" applyFill="1"/>
    <xf numFmtId="0" fontId="8" fillId="3" borderId="0" xfId="0" applyFont="1" applyFill="1" applyAlignment="1">
      <alignment vertical="center"/>
    </xf>
    <xf numFmtId="0" fontId="0" fillId="4" borderId="0" xfId="0" applyFill="1"/>
    <xf numFmtId="0" fontId="0" fillId="0" borderId="0" xfId="0" applyAlignment="1">
      <alignment horizontal="center" vertical="center" wrapText="1"/>
    </xf>
    <xf numFmtId="0" fontId="0" fillId="2" borderId="0" xfId="0" applyFill="1" applyAlignment="1">
      <alignment horizontal="center"/>
    </xf>
    <xf numFmtId="0" fontId="0" fillId="6" borderId="0" xfId="0" applyFill="1"/>
    <xf numFmtId="0" fontId="14" fillId="2" borderId="0" xfId="0" applyFont="1" applyFill="1"/>
    <xf numFmtId="0" fontId="0" fillId="2" borderId="0" xfId="0" applyFill="1" applyAlignment="1">
      <alignment horizontal="center" vertical="center" wrapText="1"/>
    </xf>
    <xf numFmtId="0" fontId="1" fillId="2" borderId="0" xfId="0" applyFont="1" applyFill="1" applyAlignment="1">
      <alignment vertical="center"/>
    </xf>
    <xf numFmtId="0" fontId="2" fillId="2" borderId="0" xfId="0" applyFont="1" applyFill="1" applyAlignment="1">
      <alignment vertical="center"/>
    </xf>
    <xf numFmtId="0" fontId="2" fillId="4" borderId="0" xfId="0" applyFont="1" applyFill="1" applyAlignment="1">
      <alignment vertical="center"/>
    </xf>
    <xf numFmtId="0" fontId="2" fillId="3" borderId="0" xfId="0" applyFont="1" applyFill="1" applyAlignment="1">
      <alignment vertical="center"/>
    </xf>
    <xf numFmtId="0" fontId="0" fillId="2" borderId="0" xfId="0" applyFill="1" applyAlignment="1">
      <alignment vertical="center"/>
    </xf>
    <xf numFmtId="0" fontId="0" fillId="2" borderId="0" xfId="0" applyFill="1" applyAlignment="1">
      <alignment horizontal="center" vertical="center"/>
    </xf>
    <xf numFmtId="0" fontId="11" fillId="2" borderId="0" xfId="0" applyFont="1" applyFill="1" applyAlignment="1">
      <alignment vertical="center"/>
    </xf>
    <xf numFmtId="0" fontId="0" fillId="2" borderId="0" xfId="0" applyFill="1" applyAlignment="1">
      <alignment horizontal="left" vertical="center"/>
    </xf>
    <xf numFmtId="0" fontId="12" fillId="2" borderId="0" xfId="0" applyFont="1" applyFill="1" applyAlignment="1">
      <alignment horizontal="center" textRotation="45" wrapText="1"/>
    </xf>
    <xf numFmtId="0" fontId="12" fillId="2" borderId="3" xfId="0" applyFont="1" applyFill="1" applyBorder="1" applyAlignment="1">
      <alignment horizontal="center" textRotation="45" wrapText="1"/>
    </xf>
    <xf numFmtId="0" fontId="10" fillId="3" borderId="0" xfId="0" applyFont="1" applyFill="1" applyAlignment="1">
      <alignment wrapText="1"/>
    </xf>
    <xf numFmtId="0" fontId="13" fillId="2" borderId="0" xfId="0" applyFont="1" applyFill="1"/>
    <xf numFmtId="0" fontId="10" fillId="0" borderId="0" xfId="0" applyFont="1"/>
    <xf numFmtId="0" fontId="14" fillId="0" borderId="0" xfId="0" applyFont="1"/>
    <xf numFmtId="0" fontId="12" fillId="3" borderId="2"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textRotation="90" wrapText="1"/>
    </xf>
    <xf numFmtId="0" fontId="0" fillId="3" borderId="0" xfId="0" applyFill="1" applyAlignment="1">
      <alignment horizontal="center" vertical="center" wrapText="1"/>
    </xf>
    <xf numFmtId="0" fontId="0" fillId="3" borderId="4" xfId="0" applyFill="1" applyBorder="1"/>
    <xf numFmtId="0" fontId="0" fillId="3" borderId="7" xfId="0" applyFill="1" applyBorder="1"/>
    <xf numFmtId="0" fontId="0" fillId="3" borderId="8" xfId="0" applyFill="1" applyBorder="1"/>
    <xf numFmtId="0" fontId="0" fillId="3" borderId="9" xfId="0" applyFill="1" applyBorder="1"/>
    <xf numFmtId="0" fontId="0" fillId="3" borderId="10" xfId="0" applyFill="1" applyBorder="1"/>
    <xf numFmtId="0" fontId="18" fillId="3" borderId="10" xfId="0" applyFont="1" applyFill="1" applyBorder="1" applyAlignment="1">
      <alignment vertical="center"/>
    </xf>
    <xf numFmtId="0" fontId="12" fillId="2" borderId="13" xfId="0" applyFont="1" applyFill="1" applyBorder="1" applyAlignment="1">
      <alignment horizontal="center" textRotation="45" wrapText="1"/>
    </xf>
    <xf numFmtId="0" fontId="0" fillId="2" borderId="10" xfId="0" applyFill="1" applyBorder="1"/>
    <xf numFmtId="0" fontId="21" fillId="3" borderId="12" xfId="0" applyFont="1" applyFill="1" applyBorder="1" applyAlignment="1">
      <alignment textRotation="135"/>
    </xf>
    <xf numFmtId="0" fontId="21" fillId="3" borderId="10" xfId="0" applyFont="1" applyFill="1" applyBorder="1" applyAlignment="1">
      <alignment textRotation="135"/>
    </xf>
    <xf numFmtId="0" fontId="0" fillId="2" borderId="8" xfId="0" applyFill="1" applyBorder="1"/>
    <xf numFmtId="0" fontId="0" fillId="2" borderId="8" xfId="0" applyFill="1" applyBorder="1" applyAlignment="1">
      <alignment horizontal="center" vertical="center" wrapText="1"/>
    </xf>
    <xf numFmtId="0" fontId="12" fillId="3" borderId="1" xfId="0" applyFont="1" applyFill="1" applyBorder="1" applyAlignment="1">
      <alignment horizontal="center" vertical="center" textRotation="90"/>
    </xf>
    <xf numFmtId="0" fontId="0" fillId="2" borderId="14" xfId="0" applyFill="1" applyBorder="1" applyAlignment="1">
      <alignment vertical="center"/>
    </xf>
    <xf numFmtId="0" fontId="0" fillId="2" borderId="14" xfId="0" applyFill="1" applyBorder="1" applyAlignment="1">
      <alignment horizontal="center" vertical="center"/>
    </xf>
    <xf numFmtId="2" fontId="0" fillId="2" borderId="14" xfId="0" applyNumberFormat="1" applyFill="1" applyBorder="1" applyAlignment="1">
      <alignment vertical="center"/>
    </xf>
    <xf numFmtId="0" fontId="14" fillId="2" borderId="0" xfId="0" applyFont="1" applyFill="1" applyAlignment="1">
      <alignment vertical="center"/>
    </xf>
    <xf numFmtId="0" fontId="0" fillId="2" borderId="14" xfId="0" quotePrefix="1" applyFill="1" applyBorder="1" applyAlignment="1">
      <alignment horizontal="center" vertical="center"/>
    </xf>
    <xf numFmtId="0" fontId="19" fillId="2" borderId="0" xfId="0" applyFont="1" applyFill="1" applyAlignment="1">
      <alignment horizontal="center" vertical="center" wrapText="1"/>
    </xf>
    <xf numFmtId="0" fontId="16" fillId="2" borderId="0" xfId="0" applyFont="1" applyFill="1" applyAlignment="1">
      <alignment horizontal="center" vertical="center"/>
    </xf>
    <xf numFmtId="0" fontId="18" fillId="2" borderId="0" xfId="0" applyFont="1" applyFill="1" applyAlignment="1">
      <alignment vertical="center"/>
    </xf>
    <xf numFmtId="0" fontId="21" fillId="2" borderId="0" xfId="0" applyFont="1" applyFill="1" applyAlignment="1">
      <alignment textRotation="135"/>
    </xf>
    <xf numFmtId="0" fontId="10" fillId="2" borderId="0" xfId="0" applyFont="1" applyFill="1"/>
    <xf numFmtId="0" fontId="0" fillId="2" borderId="0" xfId="0" quotePrefix="1" applyFill="1" applyAlignment="1">
      <alignment horizontal="center" vertical="center"/>
    </xf>
    <xf numFmtId="0" fontId="10" fillId="11" borderId="0" xfId="0" applyFont="1" applyFill="1"/>
    <xf numFmtId="0" fontId="0" fillId="11" borderId="0" xfId="0" applyFill="1"/>
    <xf numFmtId="0" fontId="23" fillId="0" borderId="0" xfId="0" applyFont="1"/>
    <xf numFmtId="0" fontId="23" fillId="0" borderId="0" xfId="0" applyFont="1" applyAlignment="1">
      <alignment vertical="center"/>
    </xf>
    <xf numFmtId="0" fontId="10" fillId="12" borderId="0" xfId="0" applyFont="1" applyFill="1"/>
    <xf numFmtId="0" fontId="15" fillId="12" borderId="0" xfId="0" applyFont="1" applyFill="1"/>
    <xf numFmtId="0" fontId="0" fillId="2" borderId="15" xfId="0" applyFill="1" applyBorder="1" applyAlignment="1">
      <alignment vertical="center"/>
    </xf>
    <xf numFmtId="0" fontId="13" fillId="3" borderId="0" xfId="0" applyFont="1" applyFill="1" applyAlignment="1">
      <alignment horizontal="center" vertical="center" wrapText="1"/>
    </xf>
    <xf numFmtId="0" fontId="13" fillId="3" borderId="0" xfId="0" applyFont="1" applyFill="1" applyAlignment="1">
      <alignment horizontal="left" vertical="center" wrapText="1"/>
    </xf>
    <xf numFmtId="0" fontId="0" fillId="0" borderId="0" xfId="0" applyAlignment="1">
      <alignment horizontal="center" vertical="center"/>
    </xf>
    <xf numFmtId="0" fontId="11" fillId="0" borderId="0" xfId="0" applyFont="1"/>
    <xf numFmtId="2" fontId="0" fillId="0" borderId="0" xfId="0" applyNumberFormat="1"/>
    <xf numFmtId="0" fontId="10" fillId="2" borderId="0" xfId="0" applyFont="1" applyFill="1" applyAlignment="1">
      <alignment horizontal="center" vertical="center"/>
    </xf>
    <xf numFmtId="0" fontId="5" fillId="3" borderId="0" xfId="0" applyFont="1" applyFill="1"/>
    <xf numFmtId="0" fontId="24" fillId="3" borderId="0" xfId="0" applyFont="1" applyFill="1" applyAlignment="1">
      <alignment vertical="center"/>
    </xf>
    <xf numFmtId="0" fontId="25" fillId="3" borderId="0" xfId="0" applyFont="1" applyFill="1" applyAlignment="1">
      <alignment vertical="center"/>
    </xf>
    <xf numFmtId="0" fontId="26" fillId="2" borderId="0" xfId="0" applyFont="1" applyFill="1" applyAlignment="1">
      <alignment vertical="center" wrapText="1"/>
    </xf>
    <xf numFmtId="0" fontId="18" fillId="3" borderId="0" xfId="0" applyFont="1" applyFill="1"/>
    <xf numFmtId="0" fontId="6" fillId="2" borderId="0" xfId="0" applyFont="1" applyFill="1" applyAlignment="1">
      <alignment vertical="center" wrapText="1"/>
    </xf>
    <xf numFmtId="0" fontId="0" fillId="2" borderId="0" xfId="0" applyFill="1" applyAlignment="1">
      <alignment horizontal="left"/>
    </xf>
    <xf numFmtId="0" fontId="26" fillId="2" borderId="0" xfId="0" applyFont="1" applyFill="1" applyAlignment="1">
      <alignment horizontal="left" vertical="center" wrapText="1"/>
    </xf>
    <xf numFmtId="0" fontId="37" fillId="0" borderId="0" xfId="0" applyFont="1"/>
    <xf numFmtId="0" fontId="37" fillId="2" borderId="0" xfId="0" applyFont="1" applyFill="1"/>
    <xf numFmtId="0" fontId="15" fillId="0" borderId="0" xfId="0" applyFont="1"/>
    <xf numFmtId="0" fontId="0" fillId="0" borderId="0" xfId="0" applyAlignment="1">
      <alignment vertical="center"/>
    </xf>
    <xf numFmtId="0" fontId="0" fillId="0" borderId="14" xfId="0" applyBorder="1" applyAlignment="1">
      <alignment vertical="center"/>
    </xf>
    <xf numFmtId="0" fontId="14" fillId="0" borderId="0" xfId="0" applyFont="1" applyAlignment="1">
      <alignment horizontal="center"/>
    </xf>
    <xf numFmtId="0" fontId="0" fillId="0" borderId="0" xfId="0" applyAlignment="1">
      <alignment horizontal="center"/>
    </xf>
    <xf numFmtId="0" fontId="37" fillId="13" borderId="0" xfId="0" applyFont="1" applyFill="1"/>
    <xf numFmtId="0" fontId="0" fillId="2" borderId="17" xfId="0" applyFill="1" applyBorder="1" applyAlignment="1">
      <alignment vertical="center"/>
    </xf>
    <xf numFmtId="0" fontId="30" fillId="2" borderId="0" xfId="0" applyFont="1" applyFill="1" applyAlignment="1">
      <alignment horizontal="left" wrapText="1"/>
    </xf>
    <xf numFmtId="0" fontId="26" fillId="2" borderId="0" xfId="0" applyFont="1" applyFill="1" applyAlignment="1">
      <alignment horizontal="left" vertical="top" wrapText="1"/>
    </xf>
    <xf numFmtId="0" fontId="29" fillId="2" borderId="0" xfId="0" applyFont="1" applyFill="1" applyAlignment="1">
      <alignment vertical="center"/>
    </xf>
    <xf numFmtId="0" fontId="26" fillId="2" borderId="0" xfId="0" applyFont="1" applyFill="1" applyAlignment="1">
      <alignment vertical="top" wrapText="1"/>
    </xf>
    <xf numFmtId="0" fontId="0" fillId="2" borderId="20" xfId="0" applyFill="1" applyBorder="1" applyAlignment="1">
      <alignment vertical="center"/>
    </xf>
    <xf numFmtId="0" fontId="0" fillId="2" borderId="21" xfId="0" applyFill="1" applyBorder="1" applyAlignment="1">
      <alignment vertical="center"/>
    </xf>
    <xf numFmtId="0" fontId="0" fillId="2" borderId="21" xfId="0" quotePrefix="1" applyFill="1" applyBorder="1" applyAlignment="1">
      <alignment horizontal="center" vertical="center"/>
    </xf>
    <xf numFmtId="0" fontId="37" fillId="13" borderId="14" xfId="0" applyFont="1" applyFill="1" applyBorder="1"/>
    <xf numFmtId="0" fontId="0" fillId="2" borderId="14" xfId="0" applyFill="1" applyBorder="1"/>
    <xf numFmtId="0" fontId="2" fillId="3" borderId="0" xfId="0" applyFont="1" applyFill="1" applyAlignment="1">
      <alignment horizontal="left" vertical="center"/>
    </xf>
    <xf numFmtId="0" fontId="8" fillId="3" borderId="0" xfId="0" applyFont="1" applyFill="1" applyAlignment="1">
      <alignment horizontal="left" vertical="center"/>
    </xf>
    <xf numFmtId="0" fontId="2" fillId="2" borderId="0" xfId="0" applyFont="1" applyFill="1" applyAlignment="1">
      <alignment horizontal="left" vertical="center"/>
    </xf>
    <xf numFmtId="0" fontId="6" fillId="3" borderId="0" xfId="0" applyFont="1" applyFill="1" applyAlignment="1">
      <alignment horizontal="left" vertical="center"/>
    </xf>
    <xf numFmtId="0" fontId="2" fillId="2" borderId="0" xfId="0" applyFont="1" applyFill="1" applyAlignment="1">
      <alignment horizontal="left" vertical="center" wrapText="1"/>
    </xf>
    <xf numFmtId="0" fontId="6" fillId="2" borderId="0" xfId="0" applyFont="1" applyFill="1" applyAlignment="1">
      <alignment horizontal="left" vertical="center"/>
    </xf>
    <xf numFmtId="0" fontId="31" fillId="2" borderId="0" xfId="1" applyFont="1" applyFill="1" applyAlignment="1">
      <alignment vertical="center"/>
    </xf>
    <xf numFmtId="0" fontId="4" fillId="3" borderId="0" xfId="0" applyFont="1" applyFill="1" applyAlignment="1">
      <alignment horizontal="left"/>
    </xf>
    <xf numFmtId="0" fontId="26" fillId="2" borderId="0" xfId="0" applyFont="1" applyFill="1" applyAlignment="1">
      <alignment horizontal="left"/>
    </xf>
    <xf numFmtId="14" fontId="5" fillId="3" borderId="0" xfId="0" applyNumberFormat="1" applyFont="1" applyFill="1" applyAlignment="1">
      <alignment horizontal="left"/>
    </xf>
    <xf numFmtId="0" fontId="24" fillId="3" borderId="0" xfId="0" applyFont="1" applyFill="1" applyAlignment="1">
      <alignment horizontal="left"/>
    </xf>
    <xf numFmtId="0" fontId="40" fillId="3" borderId="0" xfId="0" applyFont="1" applyFill="1" applyAlignment="1">
      <alignment vertical="center"/>
    </xf>
    <xf numFmtId="0" fontId="0" fillId="2" borderId="16" xfId="0" applyFill="1" applyBorder="1" applyAlignment="1">
      <alignment vertical="center"/>
    </xf>
    <xf numFmtId="0" fontId="0" fillId="2" borderId="18" xfId="0" applyFill="1" applyBorder="1" applyAlignment="1">
      <alignment vertical="center"/>
    </xf>
    <xf numFmtId="0" fontId="37" fillId="2" borderId="14" xfId="0" applyFont="1" applyFill="1" applyBorder="1"/>
    <xf numFmtId="0" fontId="0" fillId="2" borderId="19" xfId="0" applyFill="1" applyBorder="1" applyAlignment="1">
      <alignment vertical="center"/>
    </xf>
    <xf numFmtId="0" fontId="41" fillId="2" borderId="0" xfId="0" applyFont="1" applyFill="1" applyAlignment="1">
      <alignment horizontal="left" vertical="center"/>
    </xf>
    <xf numFmtId="0" fontId="37" fillId="13" borderId="0" xfId="0" applyFont="1" applyFill="1" applyAlignment="1">
      <alignment horizontal="center"/>
    </xf>
    <xf numFmtId="0" fontId="37" fillId="2" borderId="0" xfId="0" applyFont="1" applyFill="1" applyAlignment="1">
      <alignment horizontal="center"/>
    </xf>
    <xf numFmtId="0" fontId="0" fillId="2" borderId="14" xfId="0" applyFill="1" applyBorder="1" applyAlignment="1">
      <alignment horizontal="center"/>
    </xf>
    <xf numFmtId="0" fontId="37" fillId="13" borderId="14" xfId="0" applyFont="1" applyFill="1" applyBorder="1" applyAlignment="1">
      <alignment horizontal="center"/>
    </xf>
    <xf numFmtId="0" fontId="0" fillId="2" borderId="14" xfId="0" applyFill="1" applyBorder="1" applyAlignment="1">
      <alignment horizontal="left" vertical="center"/>
    </xf>
    <xf numFmtId="0" fontId="43" fillId="4" borderId="0" xfId="0" applyFont="1" applyFill="1" applyAlignment="1">
      <alignment horizontal="left" vertical="center"/>
    </xf>
    <xf numFmtId="0" fontId="44" fillId="4" borderId="0" xfId="0" applyFont="1" applyFill="1" applyAlignment="1">
      <alignment vertical="center"/>
    </xf>
    <xf numFmtId="0" fontId="43" fillId="2" borderId="0" xfId="0" applyFont="1" applyFill="1" applyAlignment="1">
      <alignment horizontal="left" vertical="center"/>
    </xf>
    <xf numFmtId="0" fontId="46" fillId="2" borderId="0" xfId="0" applyFont="1" applyFill="1" applyAlignment="1">
      <alignment horizontal="center" vertical="center"/>
    </xf>
    <xf numFmtId="0" fontId="45" fillId="14" borderId="0" xfId="0" applyFont="1" applyFill="1" applyAlignment="1">
      <alignment horizontal="left" vertical="center" wrapText="1"/>
    </xf>
    <xf numFmtId="0" fontId="15" fillId="15" borderId="0" xfId="0" applyFont="1" applyFill="1"/>
    <xf numFmtId="0" fontId="13" fillId="3" borderId="14" xfId="0" applyFont="1" applyFill="1" applyBorder="1" applyAlignment="1">
      <alignment horizontal="center" vertical="center"/>
    </xf>
    <xf numFmtId="0" fontId="0" fillId="2" borderId="24" xfId="0" applyFill="1" applyBorder="1"/>
    <xf numFmtId="0" fontId="13" fillId="3" borderId="14" xfId="0" applyFont="1" applyFill="1" applyBorder="1" applyAlignment="1">
      <alignment horizontal="center" vertical="center" wrapText="1"/>
    </xf>
    <xf numFmtId="164" fontId="0" fillId="0" borderId="0" xfId="2" applyNumberFormat="1" applyFont="1"/>
    <xf numFmtId="0" fontId="37" fillId="2" borderId="14" xfId="0" applyFont="1" applyFill="1" applyBorder="1" applyAlignment="1">
      <alignment horizontal="center"/>
    </xf>
    <xf numFmtId="0" fontId="0" fillId="2" borderId="21" xfId="0" applyFill="1" applyBorder="1" applyAlignment="1">
      <alignment horizontal="center" vertical="center"/>
    </xf>
    <xf numFmtId="164" fontId="0" fillId="0" borderId="0" xfId="0" applyNumberFormat="1"/>
    <xf numFmtId="10" fontId="0" fillId="0" borderId="0" xfId="3" applyNumberFormat="1" applyFont="1"/>
    <xf numFmtId="0" fontId="52" fillId="2" borderId="0" xfId="0" applyFont="1" applyFill="1" applyAlignment="1">
      <alignment vertical="center" wrapText="1"/>
    </xf>
    <xf numFmtId="0" fontId="53" fillId="2" borderId="0" xfId="0" applyFont="1" applyFill="1" applyAlignment="1">
      <alignment vertical="center" wrapText="1"/>
    </xf>
    <xf numFmtId="0" fontId="49" fillId="2" borderId="0" xfId="0" applyFont="1" applyFill="1" applyAlignment="1">
      <alignment vertical="center" wrapText="1"/>
    </xf>
    <xf numFmtId="0" fontId="50" fillId="2" borderId="0" xfId="0" applyFont="1" applyFill="1" applyAlignment="1">
      <alignment vertical="center" wrapText="1"/>
    </xf>
    <xf numFmtId="10" fontId="0" fillId="0" borderId="0" xfId="0" applyNumberFormat="1"/>
    <xf numFmtId="10" fontId="0" fillId="0" borderId="0" xfId="3" applyNumberFormat="1" applyFont="1" applyFill="1" applyBorder="1"/>
    <xf numFmtId="2" fontId="0" fillId="0" borderId="0" xfId="0" applyNumberFormat="1" applyAlignment="1">
      <alignment horizontal="center" vertical="center"/>
    </xf>
    <xf numFmtId="0" fontId="54" fillId="0" borderId="0" xfId="0" applyFont="1" applyAlignment="1">
      <alignment horizontal="center"/>
    </xf>
    <xf numFmtId="0" fontId="0" fillId="0" borderId="0" xfId="0" applyAlignment="1">
      <alignment horizontal="left" vertical="center"/>
    </xf>
    <xf numFmtId="2" fontId="0" fillId="0" borderId="0" xfId="0" applyNumberFormat="1" applyAlignment="1">
      <alignment horizontal="left" vertical="center"/>
    </xf>
    <xf numFmtId="0" fontId="0" fillId="0" borderId="0" xfId="0" applyAlignment="1">
      <alignment horizontal="left"/>
    </xf>
    <xf numFmtId="1" fontId="0" fillId="0" borderId="0" xfId="0" applyNumberFormat="1" applyAlignment="1">
      <alignment vertical="center"/>
    </xf>
    <xf numFmtId="1" fontId="0" fillId="0" borderId="0" xfId="0" applyNumberFormat="1"/>
    <xf numFmtId="0" fontId="54" fillId="3" borderId="0" xfId="0" applyFont="1" applyFill="1"/>
    <xf numFmtId="9" fontId="0" fillId="0" borderId="0" xfId="3" applyFont="1" applyAlignment="1">
      <alignment horizontal="center" vertical="center"/>
    </xf>
    <xf numFmtId="0" fontId="54" fillId="3" borderId="0" xfId="0" applyFont="1" applyFill="1" applyAlignment="1">
      <alignment vertical="center" wrapText="1"/>
    </xf>
    <xf numFmtId="0" fontId="0" fillId="0" borderId="0" xfId="0" applyAlignment="1">
      <alignment vertical="center" wrapText="1"/>
    </xf>
    <xf numFmtId="0" fontId="54" fillId="0" borderId="0" xfId="0" applyFont="1" applyAlignment="1">
      <alignment vertical="center" wrapText="1"/>
    </xf>
    <xf numFmtId="2" fontId="0" fillId="0" borderId="0" xfId="0" applyNumberFormat="1" applyAlignment="1">
      <alignment vertical="center"/>
    </xf>
    <xf numFmtId="1" fontId="0" fillId="2" borderId="0" xfId="0" applyNumberFormat="1" applyFill="1"/>
    <xf numFmtId="9" fontId="0" fillId="0" borderId="0" xfId="3" applyFont="1" applyFill="1" applyBorder="1" applyAlignment="1">
      <alignment vertical="center"/>
    </xf>
    <xf numFmtId="0" fontId="22" fillId="2" borderId="0" xfId="0" applyFont="1" applyFill="1" applyAlignment="1">
      <alignment vertical="center" wrapText="1"/>
    </xf>
    <xf numFmtId="0" fontId="38" fillId="2" borderId="0" xfId="0" applyFont="1" applyFill="1" applyAlignment="1">
      <alignment vertical="center" wrapText="1"/>
    </xf>
    <xf numFmtId="0" fontId="13" fillId="3" borderId="26"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5" xfId="0" applyFont="1" applyFill="1" applyBorder="1" applyAlignment="1">
      <alignment horizontal="center" vertical="center"/>
    </xf>
    <xf numFmtId="0" fontId="0" fillId="2" borderId="27" xfId="0" applyFill="1" applyBorder="1"/>
    <xf numFmtId="0" fontId="0" fillId="2" borderId="27" xfId="0" applyFill="1" applyBorder="1" applyAlignment="1">
      <alignment horizontal="center" vertical="center"/>
    </xf>
    <xf numFmtId="0" fontId="10" fillId="2" borderId="27" xfId="0" applyFont="1" applyFill="1" applyBorder="1" applyAlignment="1">
      <alignment horizontal="center" vertical="center"/>
    </xf>
    <xf numFmtId="0" fontId="0" fillId="2" borderId="28" xfId="0" applyFill="1" applyBorder="1"/>
    <xf numFmtId="0" fontId="0" fillId="2" borderId="28" xfId="0" applyFill="1" applyBorder="1" applyAlignment="1">
      <alignment horizontal="center" vertical="center"/>
    </xf>
    <xf numFmtId="0" fontId="10" fillId="2" borderId="28" xfId="0" applyFont="1" applyFill="1" applyBorder="1" applyAlignment="1">
      <alignment horizontal="center" vertical="center"/>
    </xf>
    <xf numFmtId="2" fontId="0" fillId="2" borderId="0" xfId="0" applyNumberFormat="1" applyFill="1" applyAlignment="1">
      <alignment vertical="center"/>
    </xf>
    <xf numFmtId="2" fontId="37" fillId="13" borderId="14" xfId="0" applyNumberFormat="1" applyFont="1" applyFill="1" applyBorder="1"/>
    <xf numFmtId="2" fontId="0" fillId="2" borderId="21" xfId="0" applyNumberFormat="1" applyFill="1" applyBorder="1" applyAlignment="1">
      <alignment vertical="center"/>
    </xf>
    <xf numFmtId="2" fontId="37" fillId="13" borderId="0" xfId="0" applyNumberFormat="1" applyFont="1" applyFill="1"/>
    <xf numFmtId="2" fontId="0" fillId="2" borderId="17" xfId="0" applyNumberFormat="1" applyFill="1" applyBorder="1" applyAlignment="1">
      <alignment vertical="center"/>
    </xf>
    <xf numFmtId="2" fontId="37" fillId="2" borderId="14" xfId="0" applyNumberFormat="1" applyFont="1" applyFill="1" applyBorder="1"/>
    <xf numFmtId="2" fontId="37" fillId="2" borderId="0" xfId="0" applyNumberFormat="1" applyFont="1" applyFill="1"/>
    <xf numFmtId="2" fontId="37" fillId="13" borderId="16" xfId="0" applyNumberFormat="1" applyFont="1" applyFill="1" applyBorder="1"/>
    <xf numFmtId="2" fontId="37" fillId="13" borderId="17" xfId="0" applyNumberFormat="1" applyFont="1" applyFill="1" applyBorder="1"/>
    <xf numFmtId="2" fontId="0" fillId="2" borderId="19" xfId="0" applyNumberFormat="1" applyFill="1" applyBorder="1" applyAlignment="1">
      <alignment vertical="center"/>
    </xf>
    <xf numFmtId="2" fontId="0" fillId="2" borderId="16" xfId="0" applyNumberFormat="1" applyFill="1" applyBorder="1" applyAlignment="1">
      <alignment vertical="center"/>
    </xf>
    <xf numFmtId="2" fontId="0" fillId="2" borderId="15" xfId="0" applyNumberFormat="1" applyFill="1" applyBorder="1" applyAlignment="1">
      <alignment vertical="center"/>
    </xf>
    <xf numFmtId="0" fontId="56" fillId="2" borderId="0" xfId="0" applyFont="1" applyFill="1" applyAlignment="1">
      <alignment horizontal="centerContinuous" vertical="center"/>
    </xf>
    <xf numFmtId="0" fontId="0" fillId="2" borderId="0" xfId="0" applyFill="1" applyAlignment="1">
      <alignment horizontal="centerContinuous"/>
    </xf>
    <xf numFmtId="0" fontId="17" fillId="3" borderId="0" xfId="0" applyFont="1" applyFill="1" applyAlignment="1">
      <alignment vertical="center" wrapText="1"/>
    </xf>
    <xf numFmtId="0" fontId="17" fillId="3" borderId="5" xfId="0" applyFont="1" applyFill="1" applyBorder="1" applyAlignment="1">
      <alignment horizontal="centerContinuous" vertical="center" wrapText="1"/>
    </xf>
    <xf numFmtId="0" fontId="17" fillId="3" borderId="7" xfId="0" applyFont="1" applyFill="1" applyBorder="1" applyAlignment="1">
      <alignment vertical="center" wrapText="1"/>
    </xf>
    <xf numFmtId="0" fontId="17" fillId="3" borderId="4" xfId="0" applyFont="1" applyFill="1" applyBorder="1" applyAlignment="1">
      <alignment horizontal="centerContinuous" vertical="center" wrapText="1"/>
    </xf>
    <xf numFmtId="0" fontId="0" fillId="3" borderId="5" xfId="0" applyFill="1" applyBorder="1" applyAlignment="1">
      <alignment horizontal="centerContinuous"/>
    </xf>
    <xf numFmtId="0" fontId="0" fillId="3" borderId="6" xfId="0" applyFill="1" applyBorder="1" applyAlignment="1">
      <alignment horizontal="centerContinuous"/>
    </xf>
    <xf numFmtId="0" fontId="42" fillId="3" borderId="0" xfId="0" applyFont="1" applyFill="1" applyAlignment="1">
      <alignment vertical="center" wrapText="1"/>
    </xf>
    <xf numFmtId="0" fontId="42" fillId="3" borderId="5" xfId="0" applyFont="1" applyFill="1" applyBorder="1" applyAlignment="1">
      <alignment horizontal="centerContinuous" vertical="center" wrapText="1"/>
    </xf>
    <xf numFmtId="0" fontId="12" fillId="17" borderId="1" xfId="0" applyFont="1" applyFill="1" applyBorder="1" applyAlignment="1">
      <alignment horizontal="center" vertical="center" textRotation="90"/>
    </xf>
    <xf numFmtId="0" fontId="17" fillId="3" borderId="0" xfId="0" applyFont="1" applyFill="1" applyAlignment="1">
      <alignment vertical="center"/>
    </xf>
    <xf numFmtId="0" fontId="57" fillId="17" borderId="1" xfId="0" applyFont="1" applyFill="1" applyBorder="1" applyAlignment="1">
      <alignment horizontal="center" vertical="center" textRotation="90"/>
    </xf>
    <xf numFmtId="0" fontId="0" fillId="5" borderId="0" xfId="0" applyFill="1"/>
    <xf numFmtId="0" fontId="0" fillId="5" borderId="0" xfId="0" applyFill="1" applyAlignment="1">
      <alignment vertical="center"/>
    </xf>
    <xf numFmtId="0" fontId="14" fillId="5" borderId="0" xfId="0" applyFont="1" applyFill="1"/>
    <xf numFmtId="0" fontId="10" fillId="5" borderId="0" xfId="0" applyFont="1" applyFill="1"/>
    <xf numFmtId="0" fontId="15" fillId="5" borderId="0" xfId="0" applyFont="1" applyFill="1"/>
    <xf numFmtId="0" fontId="14" fillId="5" borderId="0" xfId="0" applyFont="1" applyFill="1" applyAlignment="1">
      <alignment horizontal="center"/>
    </xf>
    <xf numFmtId="0" fontId="0" fillId="5" borderId="0" xfId="0" applyFill="1" applyAlignment="1">
      <alignment horizontal="center"/>
    </xf>
    <xf numFmtId="0" fontId="24" fillId="3" borderId="0" xfId="0" applyFont="1" applyFill="1" applyAlignment="1">
      <alignment horizontal="left" vertical="center"/>
    </xf>
    <xf numFmtId="0" fontId="27" fillId="2" borderId="0" xfId="0" applyFont="1" applyFill="1" applyAlignment="1">
      <alignment horizontal="left" wrapText="1"/>
    </xf>
    <xf numFmtId="0" fontId="26" fillId="2" borderId="0" xfId="0" applyFont="1" applyFill="1" applyAlignment="1">
      <alignment horizontal="left" vertical="top" wrapText="1"/>
    </xf>
    <xf numFmtId="0" fontId="26" fillId="2" borderId="0" xfId="0" applyFont="1" applyFill="1" applyAlignment="1">
      <alignment wrapText="1"/>
    </xf>
    <xf numFmtId="0" fontId="26" fillId="2" borderId="0" xfId="0" applyFont="1" applyFill="1" applyAlignment="1">
      <alignment vertical="center" wrapText="1"/>
    </xf>
    <xf numFmtId="0" fontId="6" fillId="3" borderId="0" xfId="0" applyFont="1" applyFill="1" applyAlignment="1">
      <alignment horizontal="left" vertical="center" wrapText="1"/>
    </xf>
    <xf numFmtId="0" fontId="26" fillId="2" borderId="0" xfId="0" applyFont="1" applyFill="1" applyAlignment="1">
      <alignment horizontal="left" vertical="center" wrapText="1"/>
    </xf>
    <xf numFmtId="0" fontId="26" fillId="0" borderId="0" xfId="0" applyFont="1" applyAlignment="1">
      <alignment vertical="center" wrapText="1"/>
    </xf>
    <xf numFmtId="0" fontId="26" fillId="2" borderId="0" xfId="0" applyFont="1" applyFill="1" applyAlignment="1">
      <alignment vertical="top" wrapText="1"/>
    </xf>
    <xf numFmtId="0" fontId="6" fillId="5" borderId="0" xfId="0" applyFont="1" applyFill="1" applyAlignment="1">
      <alignment horizontal="center" vertical="center" wrapText="1"/>
    </xf>
    <xf numFmtId="0" fontId="31" fillId="2" borderId="0" xfId="0" applyFont="1" applyFill="1" applyAlignment="1">
      <alignment horizontal="center" vertical="center"/>
    </xf>
    <xf numFmtId="0" fontId="26" fillId="2" borderId="0" xfId="0" applyFont="1" applyFill="1" applyAlignment="1">
      <alignment horizontal="left" wrapText="1"/>
    </xf>
    <xf numFmtId="0" fontId="26" fillId="2" borderId="0" xfId="0" quotePrefix="1" applyFont="1" applyFill="1" applyAlignment="1">
      <alignment horizontal="left" vertical="center" wrapText="1"/>
    </xf>
    <xf numFmtId="0" fontId="26" fillId="2" borderId="0" xfId="0" quotePrefix="1" applyFont="1" applyFill="1" applyAlignment="1">
      <alignment vertical="center" wrapText="1"/>
    </xf>
    <xf numFmtId="0" fontId="0" fillId="0" borderId="0" xfId="0" quotePrefix="1"/>
    <xf numFmtId="49" fontId="26" fillId="2" borderId="0" xfId="0" applyNumberFormat="1" applyFont="1" applyFill="1" applyAlignment="1">
      <alignment vertical="center" wrapText="1"/>
    </xf>
    <xf numFmtId="0" fontId="10" fillId="2" borderId="0" xfId="0" applyFont="1" applyFill="1" applyAlignment="1">
      <alignment horizontal="center"/>
    </xf>
    <xf numFmtId="0" fontId="26" fillId="2" borderId="0" xfId="0" quotePrefix="1" applyFont="1" applyFill="1" applyAlignment="1">
      <alignment wrapText="1"/>
    </xf>
    <xf numFmtId="0" fontId="26" fillId="0" borderId="0" xfId="0" quotePrefix="1" applyFont="1" applyAlignment="1">
      <alignment wrapText="1"/>
    </xf>
    <xf numFmtId="0" fontId="26" fillId="0" borderId="0" xfId="0" applyFont="1" applyAlignment="1">
      <alignment wrapText="1"/>
    </xf>
    <xf numFmtId="0" fontId="30" fillId="2" borderId="0" xfId="0" applyFont="1" applyFill="1" applyAlignment="1">
      <alignment horizontal="left" wrapText="1"/>
    </xf>
    <xf numFmtId="0" fontId="55" fillId="16" borderId="29" xfId="0" applyFont="1" applyFill="1" applyBorder="1" applyAlignment="1">
      <alignment horizontal="center" vertical="center" wrapText="1"/>
    </xf>
    <xf numFmtId="0" fontId="55" fillId="16" borderId="0" xfId="0" applyFont="1" applyFill="1" applyAlignment="1">
      <alignment horizontal="center" vertical="center" wrapText="1"/>
    </xf>
    <xf numFmtId="0" fontId="22" fillId="16" borderId="0" xfId="0" applyFont="1" applyFill="1" applyAlignment="1">
      <alignment horizontal="left" vertical="center" wrapText="1"/>
    </xf>
    <xf numFmtId="0" fontId="16" fillId="3" borderId="0" xfId="0" applyFont="1" applyFill="1" applyAlignment="1">
      <alignment horizontal="center" vertical="center"/>
    </xf>
    <xf numFmtId="0" fontId="16" fillId="3" borderId="10" xfId="0" applyFont="1" applyFill="1" applyBorder="1" applyAlignment="1">
      <alignment horizontal="center" vertical="center"/>
    </xf>
    <xf numFmtId="0" fontId="19" fillId="2" borderId="0" xfId="0" applyFont="1" applyFill="1" applyAlignment="1" applyProtection="1">
      <alignment horizontal="center" vertical="center" wrapText="1"/>
      <protection locked="0"/>
    </xf>
    <xf numFmtId="0" fontId="19" fillId="2" borderId="10" xfId="0" applyFont="1" applyFill="1" applyBorder="1" applyAlignment="1" applyProtection="1">
      <alignment horizontal="center" vertical="center" wrapText="1"/>
      <protection locked="0"/>
    </xf>
    <xf numFmtId="0" fontId="18" fillId="3" borderId="9" xfId="0" applyFont="1" applyFill="1" applyBorder="1" applyAlignment="1">
      <alignment horizontal="center"/>
    </xf>
    <xf numFmtId="0" fontId="18" fillId="3" borderId="10" xfId="0" applyFont="1" applyFill="1" applyBorder="1" applyAlignment="1">
      <alignment horizontal="center"/>
    </xf>
    <xf numFmtId="0" fontId="48" fillId="2" borderId="10" xfId="0" applyFont="1" applyFill="1" applyBorder="1" applyAlignment="1" applyProtection="1">
      <alignment horizontal="center"/>
      <protection locked="0"/>
    </xf>
    <xf numFmtId="0" fontId="48" fillId="2" borderId="11" xfId="0" applyFont="1" applyFill="1" applyBorder="1" applyAlignment="1" applyProtection="1">
      <alignment horizontal="center"/>
      <protection locked="0"/>
    </xf>
    <xf numFmtId="0" fontId="20" fillId="10" borderId="5" xfId="0" applyFont="1" applyFill="1" applyBorder="1" applyAlignment="1">
      <alignment horizontal="center" vertical="center"/>
    </xf>
    <xf numFmtId="0" fontId="20" fillId="10" borderId="6" xfId="0" applyFont="1" applyFill="1" applyBorder="1" applyAlignment="1">
      <alignment horizontal="center" vertical="center"/>
    </xf>
    <xf numFmtId="0" fontId="20" fillId="10" borderId="10" xfId="0" applyFont="1" applyFill="1" applyBorder="1" applyAlignment="1">
      <alignment horizontal="center" vertical="center"/>
    </xf>
    <xf numFmtId="0" fontId="20" fillId="10" borderId="11"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5" xfId="0" applyFont="1" applyFill="1" applyBorder="1" applyAlignment="1">
      <alignment horizontal="center" vertical="center"/>
    </xf>
    <xf numFmtId="0" fontId="16" fillId="3" borderId="9" xfId="0" applyFont="1" applyFill="1" applyBorder="1" applyAlignment="1">
      <alignment horizontal="center" vertical="center"/>
    </xf>
    <xf numFmtId="0" fontId="20" fillId="7" borderId="5" xfId="0" applyFont="1" applyFill="1" applyBorder="1" applyAlignment="1">
      <alignment horizontal="center" vertical="center"/>
    </xf>
    <xf numFmtId="0" fontId="20" fillId="7" borderId="10" xfId="0" applyFont="1" applyFill="1" applyBorder="1" applyAlignment="1">
      <alignment horizontal="center" vertical="center"/>
    </xf>
    <xf numFmtId="0" fontId="20" fillId="9" borderId="5" xfId="0" applyFont="1" applyFill="1" applyBorder="1" applyAlignment="1">
      <alignment horizontal="center" vertical="center"/>
    </xf>
    <xf numFmtId="0" fontId="20" fillId="9" borderId="10" xfId="0" applyFont="1" applyFill="1" applyBorder="1" applyAlignment="1">
      <alignment horizontal="center" vertical="center"/>
    </xf>
    <xf numFmtId="0" fontId="20" fillId="8" borderId="5" xfId="0" applyFont="1" applyFill="1" applyBorder="1" applyAlignment="1">
      <alignment horizontal="center" vertical="center"/>
    </xf>
    <xf numFmtId="0" fontId="20" fillId="8" borderId="10" xfId="0" applyFont="1" applyFill="1" applyBorder="1" applyAlignment="1">
      <alignment horizontal="center" vertical="center"/>
    </xf>
    <xf numFmtId="0" fontId="47" fillId="2" borderId="5" xfId="0" applyFont="1" applyFill="1" applyBorder="1" applyAlignment="1">
      <alignment horizontal="center" vertical="center"/>
    </xf>
    <xf numFmtId="0" fontId="47" fillId="2" borderId="10" xfId="0" applyFont="1" applyFill="1" applyBorder="1" applyAlignment="1">
      <alignment horizontal="center" vertical="center"/>
    </xf>
    <xf numFmtId="0" fontId="38" fillId="2" borderId="0" xfId="0" applyFont="1" applyFill="1" applyAlignment="1">
      <alignment horizontal="center" vertical="center" wrapText="1"/>
    </xf>
    <xf numFmtId="0" fontId="0" fillId="2" borderId="25" xfId="0" applyFill="1" applyBorder="1" applyAlignment="1">
      <alignment vertical="center" wrapText="1"/>
    </xf>
    <xf numFmtId="0" fontId="0" fillId="2" borderId="23" xfId="0" applyFill="1" applyBorder="1" applyAlignment="1">
      <alignment vertical="center" wrapText="1"/>
    </xf>
    <xf numFmtId="0" fontId="17" fillId="3" borderId="22" xfId="0" applyFont="1" applyFill="1" applyBorder="1" applyAlignment="1">
      <alignment horizontal="left" vertical="center" wrapText="1"/>
    </xf>
    <xf numFmtId="0" fontId="16" fillId="3" borderId="22" xfId="0" applyFont="1" applyFill="1" applyBorder="1" applyAlignment="1">
      <alignment horizontal="center" vertical="center"/>
    </xf>
    <xf numFmtId="0" fontId="19" fillId="3" borderId="22" xfId="0" applyFont="1" applyFill="1" applyBorder="1" applyAlignment="1" applyProtection="1">
      <alignment horizontal="center" vertical="center" wrapText="1"/>
      <protection locked="0"/>
    </xf>
    <xf numFmtId="0" fontId="21" fillId="2" borderId="25" xfId="0" applyFont="1" applyFill="1" applyBorder="1" applyAlignment="1">
      <alignment vertical="center" wrapText="1"/>
    </xf>
    <xf numFmtId="0" fontId="21" fillId="2" borderId="23" xfId="0" applyFont="1" applyFill="1" applyBorder="1" applyAlignment="1">
      <alignment vertical="center" wrapText="1"/>
    </xf>
  </cellXfs>
  <cellStyles count="4">
    <cellStyle name="Hiperlink" xfId="1" builtinId="8"/>
    <cellStyle name="Normal" xfId="0" builtinId="0"/>
    <cellStyle name="Porcentagem" xfId="3" builtinId="5"/>
    <cellStyle name="Vírgula" xfId="2" builtinId="3"/>
  </cellStyles>
  <dxfs count="40">
    <dxf>
      <font>
        <color rgb="FFFF9999"/>
      </font>
      <fill>
        <patternFill>
          <bgColor rgb="FFFF9999"/>
        </patternFill>
      </fill>
    </dxf>
    <dxf>
      <font>
        <color theme="7" tint="0.59996337778862885"/>
      </font>
      <fill>
        <patternFill>
          <bgColor theme="7" tint="0.59996337778862885"/>
        </patternFill>
      </fill>
    </dxf>
    <dxf>
      <font>
        <color theme="9" tint="0.59996337778862885"/>
      </font>
      <fill>
        <patternFill>
          <bgColor theme="9" tint="0.59996337778862885"/>
        </patternFill>
      </fill>
    </dxf>
    <dxf>
      <font>
        <color theme="0" tint="-0.24994659260841701"/>
      </font>
      <fill>
        <patternFill>
          <bgColor theme="0" tint="-0.24994659260841701"/>
        </patternFill>
      </fill>
    </dxf>
    <dxf>
      <font>
        <color theme="0" tint="-0.14996795556505021"/>
      </font>
      <fill>
        <patternFill>
          <bgColor theme="0" tint="-0.14996795556505021"/>
        </patternFill>
      </fill>
    </dxf>
    <dxf>
      <font>
        <color rgb="FFFF9999"/>
      </font>
      <fill>
        <patternFill>
          <bgColor rgb="FFFF9999"/>
        </patternFill>
      </fill>
    </dxf>
    <dxf>
      <font>
        <color theme="7" tint="0.59996337778862885"/>
      </font>
      <fill>
        <patternFill>
          <bgColor theme="7" tint="0.59996337778862885"/>
        </patternFill>
      </fill>
    </dxf>
    <dxf>
      <font>
        <color theme="9" tint="0.59996337778862885"/>
      </font>
      <fill>
        <patternFill>
          <bgColor theme="9" tint="0.59996337778862885"/>
        </patternFill>
      </fill>
    </dxf>
    <dxf>
      <font>
        <color auto="1"/>
      </font>
      <fill>
        <patternFill patternType="solid">
          <fgColor theme="0"/>
          <bgColor theme="0"/>
        </patternFill>
      </fill>
    </dxf>
    <dxf>
      <font>
        <color theme="0" tint="-0.34998626667073579"/>
      </font>
      <fill>
        <patternFill>
          <bgColor theme="0" tint="-0.34998626667073579"/>
        </patternFill>
      </fill>
    </dxf>
    <dxf>
      <font>
        <color rgb="FFFF9999"/>
      </font>
      <fill>
        <patternFill>
          <bgColor rgb="FFFF9999"/>
        </patternFill>
      </fill>
    </dxf>
    <dxf>
      <font>
        <color theme="7" tint="0.59996337778862885"/>
      </font>
      <fill>
        <patternFill>
          <bgColor theme="7" tint="0.59996337778862885"/>
        </patternFill>
      </fill>
    </dxf>
    <dxf>
      <font>
        <color theme="9" tint="0.59996337778862885"/>
      </font>
      <fill>
        <patternFill>
          <bgColor theme="9" tint="0.59996337778862885"/>
        </patternFill>
      </fill>
    </dxf>
    <dxf>
      <font>
        <color theme="0" tint="-0.24994659260841701"/>
      </font>
      <fill>
        <patternFill>
          <bgColor theme="0" tint="-0.24994659260841701"/>
        </patternFill>
      </fill>
    </dxf>
    <dxf>
      <font>
        <color theme="0" tint="-0.14996795556505021"/>
      </font>
      <fill>
        <patternFill>
          <bgColor theme="0" tint="-0.14996795556505021"/>
        </patternFill>
      </fill>
    </dxf>
    <dxf>
      <font>
        <color theme="0"/>
      </font>
    </dxf>
    <dxf>
      <font>
        <color theme="0"/>
      </font>
    </dxf>
    <dxf>
      <font>
        <color rgb="FFFF9999"/>
      </font>
      <fill>
        <patternFill>
          <bgColor rgb="FFFF9999"/>
        </patternFill>
      </fill>
    </dxf>
    <dxf>
      <font>
        <color theme="7" tint="0.59996337778862885"/>
      </font>
      <fill>
        <patternFill>
          <bgColor theme="7" tint="0.59996337778862885"/>
        </patternFill>
      </fill>
    </dxf>
    <dxf>
      <font>
        <color theme="9" tint="0.59996337778862885"/>
      </font>
      <fill>
        <patternFill>
          <bgColor theme="9" tint="0.59996337778862885"/>
        </patternFill>
      </fill>
    </dxf>
    <dxf>
      <font>
        <color theme="0"/>
      </font>
      <fill>
        <patternFill patternType="solid">
          <fgColor theme="0"/>
          <bgColor theme="0"/>
        </patternFill>
      </fill>
    </dxf>
    <dxf>
      <font>
        <color theme="0" tint="-0.34998626667073579"/>
      </font>
      <fill>
        <patternFill>
          <bgColor theme="0" tint="-0.34998626667073579"/>
        </patternFill>
      </fill>
    </dxf>
    <dxf>
      <font>
        <color rgb="FFFF9999"/>
      </font>
      <fill>
        <patternFill>
          <bgColor rgb="FFFF9999"/>
        </patternFill>
      </fill>
    </dxf>
    <dxf>
      <font>
        <color theme="7" tint="0.59996337778862885"/>
      </font>
      <fill>
        <patternFill>
          <bgColor theme="7" tint="0.59996337778862885"/>
        </patternFill>
      </fill>
    </dxf>
    <dxf>
      <font>
        <color theme="9" tint="0.59996337778862885"/>
      </font>
      <fill>
        <patternFill>
          <bgColor theme="9" tint="0.59996337778862885"/>
        </patternFill>
      </fill>
    </dxf>
    <dxf>
      <font>
        <color theme="0" tint="-0.24994659260841701"/>
      </font>
      <fill>
        <patternFill>
          <bgColor theme="0" tint="-0.24994659260841701"/>
        </patternFill>
      </fill>
    </dxf>
    <dxf>
      <font>
        <color theme="0" tint="-0.14996795556505021"/>
      </font>
      <fill>
        <patternFill>
          <bgColor theme="0" tint="-0.14996795556505021"/>
        </patternFill>
      </fill>
    </dxf>
    <dxf>
      <font>
        <color theme="0"/>
      </font>
    </dxf>
    <dxf>
      <font>
        <color rgb="FFFF9999"/>
      </font>
      <fill>
        <patternFill>
          <bgColor rgb="FFFF9999"/>
        </patternFill>
      </fill>
    </dxf>
    <dxf>
      <font>
        <color theme="7" tint="0.59996337778862885"/>
      </font>
      <fill>
        <patternFill>
          <bgColor theme="7" tint="0.59996337778862885"/>
        </patternFill>
      </fill>
    </dxf>
    <dxf>
      <font>
        <color theme="9" tint="0.59996337778862885"/>
      </font>
      <fill>
        <patternFill>
          <bgColor theme="9" tint="0.59996337778862885"/>
        </patternFill>
      </fill>
    </dxf>
    <dxf>
      <font>
        <color theme="0" tint="-0.24994659260841701"/>
      </font>
      <fill>
        <patternFill>
          <bgColor theme="0" tint="-0.24994659260841701"/>
        </patternFill>
      </fill>
    </dxf>
    <dxf>
      <font>
        <color theme="0" tint="-0.14996795556505021"/>
      </font>
      <fill>
        <patternFill>
          <bgColor theme="0" tint="-0.14996795556505021"/>
        </patternFill>
      </fill>
    </dxf>
    <dxf>
      <font>
        <color rgb="FFFF9999"/>
      </font>
      <fill>
        <patternFill>
          <bgColor rgb="FFFF9999"/>
        </patternFill>
      </fill>
    </dxf>
    <dxf>
      <font>
        <color theme="7" tint="0.59996337778862885"/>
      </font>
      <fill>
        <patternFill>
          <bgColor theme="7" tint="0.59996337778862885"/>
        </patternFill>
      </fill>
    </dxf>
    <dxf>
      <font>
        <color theme="9" tint="0.59996337778862885"/>
      </font>
      <fill>
        <patternFill>
          <bgColor theme="9" tint="0.59996337778862885"/>
        </patternFill>
      </fill>
    </dxf>
    <dxf>
      <font>
        <color auto="1"/>
      </font>
      <fill>
        <patternFill patternType="solid">
          <fgColor theme="0"/>
          <bgColor theme="0"/>
        </patternFill>
      </fill>
    </dxf>
    <dxf>
      <font>
        <color theme="0" tint="-0.34998626667073579"/>
      </font>
      <fill>
        <patternFill>
          <bgColor theme="0" tint="-0.34998626667073579"/>
        </patternFill>
      </fill>
    </dxf>
    <dxf>
      <font>
        <color theme="0"/>
      </font>
    </dxf>
    <dxf>
      <font>
        <color theme="0"/>
      </font>
    </dxf>
  </dxfs>
  <tableStyles count="0" defaultTableStyle="TableStyleMedium2" defaultPivotStyle="PivotStyleLight16"/>
  <colors>
    <mruColors>
      <color rgb="FF3EC0A7"/>
      <color rgb="FF24798C"/>
      <color rgb="FF474AC5"/>
      <color rgb="FF2E3192"/>
      <color rgb="FF2E6350"/>
      <color rgb="FFFF9797"/>
      <color rgb="FFFF9999"/>
      <color rgb="FFFFCC66"/>
      <color rgb="FF00CC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06/relationships/rdArray" Target="richData/rdarray.xml"/><Relationship Id="rId26" Type="http://schemas.openxmlformats.org/officeDocument/2006/relationships/customXml" Target="../customXml/item3.xml"/><Relationship Id="rId3" Type="http://schemas.openxmlformats.org/officeDocument/2006/relationships/worksheet" Target="worksheets/sheet3.xml"/><Relationship Id="rId21" Type="http://schemas.microsoft.com/office/2017/06/relationships/rdSupportingPropertyBag" Target="richData/rdsupportingpropertybag.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Structure" Target="richData/rdrichvaluestructure.xml"/><Relationship Id="rId25" Type="http://schemas.openxmlformats.org/officeDocument/2006/relationships/customXml" Target="../customXml/item2.xml"/><Relationship Id="rId2" Type="http://schemas.openxmlformats.org/officeDocument/2006/relationships/worksheet" Target="worksheets/sheet2.xml"/><Relationship Id="rId16" Type="http://schemas.microsoft.com/office/2017/06/relationships/rdRichValue" Target="richData/rdrichvalue.xml"/><Relationship Id="rId20" Type="http://schemas.microsoft.com/office/2017/06/relationships/rdSupportingPropertyBagStructure" Target="richData/rdsupportingpropertybag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20/07/relationships/rdRichValueWebImage" Target="richData/rdRichValueWebImage.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17/06/relationships/richStyles" Target="richData/rich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 Id="rId22" Type="http://schemas.microsoft.com/office/2017/06/relationships/rdRichValueTypes" Target="richData/rdRichValueTypes.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Ex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Ex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Ex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Ex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Ex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Ex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Ex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Ex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Ex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Ex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Ex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Ex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Ex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Ex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Ex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Ex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Ex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olorStr">
        <cx:f>_xlchart.v6.23</cx:f>
        <cx:nf>_xlchart.v6.22</cx:nf>
      </cx:strDim>
      <cx:strDim type="entityId">
        <cx:lvl ptCount="8">
          <cx:pt idx="0"/>
          <cx:pt idx="1"/>
          <cx:pt idx="2"/>
          <cx:pt idx="3"/>
          <cx:pt idx="4"/>
          <cx:pt idx="5">9340570</cx:pt>
          <cx:pt idx="6">27825</cx:pt>
          <cx:pt idx="7">29612</cx:pt>
        </cx:lvl>
      </cx:strDim>
      <cx:strDim type="cat">
        <cx:f>_xlchart.v6.21</cx:f>
        <cx:nf>_xlchart.v6.20</cx:nf>
      </cx:strDim>
    </cx:data>
  </cx:chartData>
  <cx:chart>
    <cx:title pos="t" align="ctr" overlay="0">
      <cx:tx>
        <cx:txData>
          <cx:v>Sul</cx:v>
        </cx:txData>
      </cx:tx>
      <cx:txPr>
        <a:bodyPr spcFirstLastPara="1" vertOverflow="ellipsis" horzOverflow="overflow" wrap="square" lIns="0" tIns="0" rIns="0" bIns="0" anchor="ctr" anchorCtr="1"/>
        <a:lstStyle/>
        <a:p>
          <a:pPr algn="ctr" rtl="0">
            <a:defRPr lang="pt-BR" sz="900" b="0" i="0" u="none" strike="noStrike" baseline="0">
              <a:solidFill>
                <a:sysClr val="windowText" lastClr="000000">
                  <a:lumMod val="65000"/>
                  <a:lumOff val="35000"/>
                </a:sysClr>
              </a:solidFill>
              <a:latin typeface="Calibri" panose="020F0502020204030204"/>
              <a:ea typeface="Calibri" panose="020F0502020204030204" pitchFamily="34" charset="0"/>
              <a:cs typeface="Calibri" panose="020F0502020204030204" pitchFamily="34" charset="0"/>
            </a:defRPr>
          </a:pPr>
          <a:r>
            <a:rPr lang="pt-BR" sz="900" b="0" i="0" u="none" strike="noStrike" baseline="0">
              <a:solidFill>
                <a:sysClr val="windowText" lastClr="000000">
                  <a:lumMod val="65000"/>
                  <a:lumOff val="35000"/>
                </a:sysClr>
              </a:solidFill>
              <a:latin typeface="Calibri" panose="020F0502020204030204"/>
              <a:ea typeface="Calibri" panose="020F0502020204030204" pitchFamily="34" charset="0"/>
              <a:cs typeface="Calibri" panose="020F0502020204030204" pitchFamily="34" charset="0"/>
            </a:rPr>
            <a:t>Sul</a:t>
          </a:r>
        </a:p>
      </cx:txPr>
    </cx:title>
    <cx:plotArea>
      <cx:plotAreaRegion>
        <cx:series layoutId="regionMap" uniqueId="{36D6D593-09C6-4FC2-B186-D8ADD8A029FB}">
          <cx:tx>
            <cx:txData>
              <cx:f>_xlchart.v6.22</cx:f>
              <cx:v>Risco</cx:v>
            </cx:txData>
          </cx:tx>
          <cx:dataId val="0"/>
          <cx:layoutPr>
            <cx:geography viewedRegionType="dataOnly" cultureLanguage="en-US" cultureRegion="CO" attribution="Powered by Bing">
              <cx:geoCache provider="{E9337A44-BEBE-4D9F-B70C-5C5E7DAFC167}">
                <cx:binary>nHvZchy3su2vOPR8y8Y87Di+D6iqbpIiRYqa9VIhy3QBqAE1T19/srV3nCsWedmhY9kPjm51IhM5
rlz4r+/Lv76XD9+635aqrPt/fV/+fGWHofnXH3/03+1D9a3/vXLfu9CHf4bfv4fqj/DPP+77wx9/
d99mV+d/EITZH9/tt254WF793/+CX8sfQvJt+JbWgxvWt+NDt94/9GM59C9++v/58LeHHz/zfm0e
/nz1PYz1cPq53IX61X8+uvz7z1eUvPrtj59/4T+fvflWwV8z3bfNlfvvP3zrhz9fRUT/TrRSSCOO
OaZCwk/NDz8+kvR3rSgijGuJhdRCv/qtDt1g/3zFfyeIYqqlwppjjRh99VsfxtNHEaW/S47hLxAt
qaBE4f+xy10o1zzU/2OJ//z/b/VY3QVXD/2fr8Sr35p/f+ukGBdYS8kJRVxywRDXCj7//u0eTA9f
xv+nG9TgZLtZMyrbflIL7pKtXfjVqFuWqq336U+meUYefyRPUKURkfCHSIyEJgjM8bO8kZBQ+3q1
Zl68JUaTXgSzSq7jfCqK5GVhp8P/P+UEE0gLISkoqJiSmu6UqyNa47nSk9ma2t2MWS4/6mWwN6IY
1ruORf5YFj27U6zT8cuSd2r+kCwRJgwJqplSOzW7MhpIvm2lcf0k/p7HPL/UuHSFqXI9npGF8VM1
JSUU/EujkzTwo59t2nRrp7rcLmZtdQ3ajrPDNHHlZNVNExbr3ohp+5Dr0hom+o+6GHxpZDbNLCnK
qFaXL+vO9sfBBGs4jRbgWBhTuT+OKKQeo8ngSOBLPy7qWrsg3/+yFKoIU1hhJEHx0w385Li8GKMi
D3Y2LGqyZB1kfzOBV9+/LAWfLuqRC2GG4A4hQiBMNZI7ZfqV9nisytm06zxeK5HLwaiQ9Um7CX5P
slCbtlRTSnvUHtQScCrVWL9xdaPiTblwxrb7u+Yaol4ScG3OCaQFfjL+T2q3jlElVFOZuauE6ca2
NOAS+dVA86Sv/aGKImeCjLOmXg6KLesFRrm4eNkqj5OGeHKIne19jrdCUjrHfNbTrUO4TKsxb2NH
pY0R6/ozWj+JJgzZgkPOUEzDddCd0vmczcvmsslMedWacqymeJqYSFu1zOkvqcYEiKKKc8jHkBxB
icf2LUSleCuQNU5GWdJ3QRuK2+ZigH+O9eib1y/Le0Y1qbVWGFIc1Dp9iu2f7jPnPS+qIp8Nmdbt
q84yeel11Ccom876zunsj3yZE4m40IIKDU6yT0oqGoeuHiAw5433B6K7NZ03K46WofxQaVulYsqz
uzYsvfFqFEk0umE09TxmF2Po6liLvj68rD9Gu0OBrZVgSnCEOTg22iUvp0a06RYMHlHyNizrly4M
OGmkvQ7Rlvp+kKbasnTC7mKw5OZl6fsCAcK15IoJLZHgTO5vuyWDrSBDmk1QfMiy4v1iq+9RZS/7
rO6SoYDCsJXq7mWp+yBmP8QqTTVl4NhS7eKn7XQou4mVBmuvL+04oCZeBlWmvGm4wVvb3Mw1EWkj
UH7JCIrigSB3qdAynYnkXa4Gn8OQ2SjjjELeEGRn/XaL5mIhujBTXTW3LaLz27FYNTVnNN7d8g85
GkO3gYWmBO9vecsLX66r6mO0Tk0yMDVddRyVR9Ww8TCG2X5bp56bfpsGqFFgiGVDb18+w0mVn7z/
lLS45pDMJWICisbpiD9FWqNRGH05TnEtuIqnMEdJVUQ2XQdSvl5x1yW2qtDbKKf9/di76Iz4U6F4
SfyuIyhyrNemHUB866PBTJ4qaSYRui/9Fuq/uRhqcTlHulrP2H6XYTiUYgguaEQIh8TG5D55Fku1
lWGojGva5WIOeEtGsXWmUMKdCSf8pDCALKG0gGaXcAlu9djGuJxVEVZUGa27qDE4Q1262kZbaE0i
dJPzTUJIa35nFzRzI1o3+LTQGUlttPq/BXTF0ZWUA/vYu7J93a2E3kJ/6s61TE9sQuCMjCiqKAPT
7BvDxndKr2U2xmxwLvaUdBeVnOQbIVj3q+aHgo0V9IJSEAVt9q4HbRfUS4GmygzBd1eoEVVleN2F
zcwsa860gk/sD8Igt0OLcJoOIDM8tv+wtt656YewPBSGdlQgMzQENYmvRHVfCUbtGZnPODZIgzlG
c+hK9D6ZoZIFHjJcGVX0+qbr3JX3c/3dTbK4aauVfS007/JfterO0U6G+CmYMzrPgkasMmXjSDyC
bg+eYX1hm6y7fjlvPLEphZYANAO3hrae6F3gDg65tuW+NpDdok9V0ZTvneaqPw6+G76yCWa7w8sS
nyTlk0QYGRlMLIz+mAt/Vm4ktOgogs4SwtbewnTJ7jvfkQ8vS3kSAyCFgGcyfpqSYAx9bMK26i0T
pKlNHkh+oG5u0nZgNhFl6c8o9MRFdqJ2tzXM2Hc4qmtTbN27YYmEsQWq4rars7Sdu++8HbN3L2u3
q+ynrPdIu13f3rAKrqxol1h1i3jYQlkkwybpNauCo2b223oZLQjHU9aWZwLiSaE5iYbaDr0MXB50
rY8NazOuyiWSS+xKriKXYrJEWSx4rcPfpWgo5MEmyupk5WFaLtZ1iWxS2Sa0Z2LkOTcicIUAEShI
B2KXeYpaEJa7ZYnbIY8K49xM3mEWdcdftrQiHNINJQSzJ81MqQfRZqSvDTR3o7HzlBvmpysqs2sr
EUlCqD4NBeSHXxdLARmBYVMyqOs7nwIHCGMli2AG0clYtqQ+QMxEKVXlQ6lQdp+HNkqDhUr364IZ
xgiyOZYanOzx9bbKlVE5Q9yMGdaj0XwRLmnZMAVTtv3ydbEjF2ZWWfNplhTXZ8Q/E0uKYcYAV9CQ
JPbptg1rhYNgS9x1oTzYIboJ2xsXIJzmbmaQlMr1TI/4jD8rqJUEGlUlMbTrjxX2BS90UbS1AXBn
SLkrWdyLrDvSsZrjuh9R2i+Vv0CdUHHJo/L+V+1NAL6h8IcIyaBPfSx+akSfOetqkw3ZKkyBSnSx
rXN5cAvBR+QQMXggRRJJ7m9fFo2f5kiQDcX0NHVyhfEulEXnAuR7Wxs/bqRNxlw0LLHTuM6JL/kG
rfvSXw056td4bvLs09KU281kx7AlRa3He+gsFm9atq5X41hVb7MMWsAz6WYPUShI4tBZMxhjKBJI
0l0PP1db5IMcYDAuJHlD3ZrHGrf2qu/6PlkaG9KZl+4rraY1pgQuyedsiOki+yTMQ52+bLPnTKYR
OAqYDSb1ffbrpkJg30Our7UdL4tuHtNMz9nbaqzyM+3m0wQHbYcGt0AU4Euid4oLGzB2PAIsRI7i
NYEydt8MU3TG/Z8GHKBYpySjMFOEMPLY/3qNeWi2U36TlYyVXdjB1xlgbIaOtQofhjFfmhiqQZBn
9DsF1qORAWAnEKw5Z5jDeLrTryYbq0cK+hXlSpjBnOZvsta6d1RtS6oGIcyGTcjy9UxK/3FJL0jm
uz6y1k1wvgbJZHIXm2hZLCZ/XVDy3lI7GVlOPp60R8Yie9FP4e9MjZ9J1dyUNcC5pcJ/NX0HaD/5
2OithojxEdSfdYj1iHhKQyYNqfQaAzDQm2nDOFkjQeJ1nW4rG51p4PYBAqXgkR35LmP7pRr6sRmh
/YgmFFeEdjec2fGu9O2W9FX0GaDxPNX9ik29oSgZcS+SVXlyqFs1f3k5Pp5zJwKjNviThi4B7VKK
Qr5WUwMpZaHj0qVlaQEVHvNmbY1n8JnBIlTaTP3anKvUz4Qm5YCGI6QBOZVyZwctyxaCpAsmn5sN
R/FMh2L6XFsoryQZFeqqM7o+IxAqJSAMSmDoDsjp85+69NLPyzKhtoG5HnlD+rH+1OtCXVvNxl/D
0U53DAChQghBacbQkDwWNWW0HFxZN0Z3jfqOm2U0gg3hQzOs51YYp7B7FBxQ+BlscqAoPNfwBCaj
uurKwWSeFslaV+OlY5v2hs9KxDUj28WM1v42o1t209TRdKabftafuYCaDMO8REjtKiK281Jsiqzx
smF15Nb6eLaLu6zbCsehG/FRR8K+zocoStBWoFsPEOb7aRLsZvJcpC879HNZWMBJOBiDE5gBH1u+
tXCWrl6C4brkddpYNC6XGetnccabnhUkFTiwRrAZ47vIKbdGoroPwXRuRMNd8LTs4wmvCJ1Jfz/K
+qMbhoQBOwUopoAYKSJ3KkmGAHOwboutlD01chUuMyKPPDGU5cUS4wp3fQzwKIDts+1EGc++WH1s
SbFuhmdkdYCDV7R4XQai8qONxuIzsmOzXkeyjXycteLcquKZasHA8yHAKRydPEGSNzpMXJ4iAEZL
mqxNuVTHvMoGdtsOTjUptHhbuOOyXXVuaJZzfqY13YW7AIweoFRJYF8C5Z+qXdWocL11M8q/2Lb2
0wG6M3WPIbdUV30jpjNJ/XQFP12RgD4UsEQG+gJ0Dll0FwMbTPyLBGubJhJVe9dqvuLjDDZgN2uU
+/w7dpUTv9hqCQyoETQ1EHyYQzeqdo6xlXXZhJEDZATpE/a+cI9tZuph/hBaKMb1dr+t3hrp17dW
8ENhUWuEWP55OeJ2JeTfuitYJsM5JNL4FCg/pVUAmrjMs3I1ytkyhRqDPofNjkfFLSwcedZfLGQS
54Li1OfsLU4QtCJQQGClpHe3yztmtS7q1cioSGpiH/hYXGV996F1+Mr58ca1/tMEGKNBckoLbGtA
17r2zDGe+BjcOxQxuHoqAUHHu3vPii0jIWvhFOOq4oi0PGVrE6VSk+3wspl3+QbMDDimPPkygj4E
OrHHZm4cKsS4+dUsgErf6maoXm/LOP+yQgISDIcSSQHJgWX1YykAqgGOxJbZQPZmhoWle984qUyt
6PJrCfSkEIhSUCcprOCBQvBYlN/ctkAiWE0tK0xSpputSVmer/pM4/rkkgQsc8BLIFELBQlhZzmm
5bAsPHMxaXLWp1LMdRZL307OZPXqpsuXL+p07p89E/ANiEkQhxADmEPvTCibUBO39DAHqB5/yX2J
L+BY6h0Jk/0rQ1N5Js/tHYNoWNQBxkrFaSimYhd/YyiGCU4BkO688kPdZdmlDtn0+WWt9kYEKbAo
YdDWQL8mANZ9fFvSTe2UC16ZLYxQ1selOIztUsTZMpa/NuJAsTiJAteQQEjhsPF+LIoTFxXdqMGA
bMMuZlHmvthqLTDQFaZGGd0HYeMNEk1/xpT79d8P0Qz8EdZwUjCtd/GMbaiadawATVG6+zKhiSUk
mnAyIWiOs67GZqlxfxllsNOW6/LBF26+etnQ+yn/32eAtgJgFcBdYTn0WH2yQluB8wzUj6LpA0Jl
cyGgNT5KXKnjxrs51sTnCemW4bLmMyvMImDIrttSxNnMBCyTpgz2/rBFpfOg05eP94y3AUUIE6js
ApqS/eU0UI2msSpqA01R/XacvHjTaCrPlLbnvI1JTiHbKeAB7XODa3Ur8JQDyKMnGs8VppczjAtp
N0zZmby6719/2BuKJ7CNgHLECNnlIZL3S1FZWhnY5mNuWM/CASwPKRD3xLBWbmkvu8hUVdTXF2u0
ofrz4gEf5SwMh2nqq1/FUH4cCeAthJFCFAJul7GGjcoiXwUMvNpvt2PH2o9rWcvDVNU0GaoJvXbM
rgfUcf9pk2u42dDNQoB7ARuuXywIp2AE2wClBTInLAB2R5Ed+BngGrWJECp4AhWObSZbXTckau3D
9r+4+J/Fncr+T83EqFRBsxUufi5pjowLub0sh0XPwBKgZfKyL58y8aNMDQQlIHJwdcISBezeHgur
G4DOVQTRTgBX++jkkiWw9uwMrkb/njoxVqZaW/XhZanPJRlojf8N4mjY/O5TaUv0iMF2JudTWaRy
KpEzDWwIvjVWAoVorjwqY14DjGgUk+U3WJja933Zi3OOtmvSwc+gceRwwdCzagI98mMDVIIWOREw
/dOWi8MWfDWYoHgJ9IuhKeOAcp/mo6sOQCd6/7IVnrE9U1AgCYCoHMyxq5JV2+iI6RrmNDXXwlTD
uPy16R772Ieo+avKGvtumAvoZ1+W+zSzYAoLf6hgBCn9ZP885DUs3BsGKvuZJk2NbcqDbY71TOoz
jcDpHh+7F4giADpCHDOi9+vnoon0WPXgXs001EljYQV9auKcGdzWvelgu34FUSdSuzF6dBX6xVX7
6XahIz3tCE/xK/aDuWiyDXAyusUzkMmOEfAJvrg6ApA8D2tzxqzPeBI0Oxz2EJCygCa6K5zFNg/d
3EBZkKus/yEDa+JaF/ajD6GOS8zr2GHUXfDa8zNB/LQgYSDrQJbksBfldD/wF5RbMSlIUN43lh/K
LvP5AVOgMfy6ikBcAGIqB2ABsuLOY8fODfOCIDVFMoOOWHtgqsTVRshXnK3LV2J1/Y9TuH3bEg5R
/LLbPg0X0FJDqwwURiCe7XNGpvy6DBXg2Ay1+PNgG/lxxlUzpMPaycYspYq6uKsyoDG8LPgZJwbB
kKZgpwWkw70TD9MkOwuXaIBZSdPKF8WhgFbwolgL2LS0c3WMItuYiYo6RdW4vXlZ/DN+dXIqaIZO
6D049OMMNeWeuH6FdbdTzH4sm3y52LwsL6Zo2OI+mv37Riz+sprXcP+y5OcsDpsewJJ+/It3uTHM
dYnbFXLj0BTLNRnCmi6wOX5b0ACLi0ijeFALOtNdPacuB1+mEiY99UTduWk7JxrY5vmsH9OpU+44
T1IDltcXr+s254cWOX6/8Kk5V5VOhXyXrThMZBrmMlD7CTpqy2GgBZDmzbwiGhdhyL7Wk7X3fjZe
FFPaZz771PsyN12lNTENguUTXvIzDcAPuGB/DqCTwv4W1hsIVkmPb3wO3reOqMpEdh7MRiN8QbLh
L8UdsMIzrFJcLl87R15nbD42PQMuSeG7i5IuLrZcQyWN9P8ixZwI7pgI+O9JO9apehaew4QFPdBk
Y6CxCJ5KDwzmMxVjV5wARaSQyoDYC4tFQJL2wbaCPTJt8wBUpbpXcbu4Nu1LtZRmKXL77mUH3yXO
H8LgpND6AmoDrLtdaI06c170HvjuFOpwDJQ7V8XMBjr+svkITHEAiYN6pw3ZrsGu6RYiRSGGaZNV
3ywwXUXCy8L3Z+Q8DR6QA9RrYI8As4/uPadzE3z6I1dsgVx3objLM5Ldga/Ppmp89lWXDb9VTRsu
Xrbkk4lf/0D76QkMwhRS1WOX7aMt4LmxJMaZXw7NGlzS86GK1VIsySTH8tfQRniGAewmxEEeQEHA
yjm50c9NMnI9GqTuTN/RTcUwQelgPNDuS+N5TdZk2aw9k4j3XSsEI5dIwfIRgD4YTve0flhzkF7B
psHMg6DHot+iS7QBSTcfLE3DNORxPhdRPFk/XJzIeB+rBRXHXzG0gq0l+M+JXwHF5sTP3Smu8nmx
VkRwnTD5fMupo5FRNdrGpCXW3visnEP6ssjHUfJDJKaneg9kbwo94855B7/2ERJhMSMqOp62a9N8
71unljN19jk5DKByiHsgUsBo/fhOtbAdlxbgSmiBh7tiQPi91s05gu3jBPNDGwIvbKDfBnYt4nwX
81nfAGkcdv9JDv1mLHCXvdfUkks3ZNvfLxvujKjTS6OfnVRajrJA6WJg9vLuL7yysXkoZ6zKdwTQ
HPHwy+IokIYBCwPXOLW8j8Wtm7fc0rUzwkn6ZowilrAVsdTny3B4WdTjzuCHEX8WRXeiGuJnWBJX
PexGq/Ga80x8LbPA4ijr8bFSsjeF88OZ5PaMOR8JPX3+U8wH1qA25IA0t00h+BH2wS26EmTNiys+
TM1wJqUBaeMH2/qnSrxPM3sgU3fd0FgYwdJmkLeul6QdATb1DLbCYRmB3nsApuUEc6xaconmOOrD
BKhdN0YroCdTl8OrmHguSVBHOXo6maLLJBBnatmGyehiVtXndcz7AlBEWH4xCehvsK5Kpg26ywGG
sz7qhngOHVruCDwp4R9QyXFZxPW6TAJa8KEBDm+ssrwPOgGqFThBPG40NDbm/QhrsRiCLTQ0nrq6
bk9rfVZTexznLiN3tWD9ZICIPYdDI+Y+a826qWIyLJ/RcrAsX9LINf7SA6Xr9doQC7s+Efmrut3o
VcsHcV2jXMeMlNyMi6vu13qaRuDZMdzHxbihdKn0dk/qxsVZ17prWHLVSTnP+k3X6faw1QTFDYbF
gWprADSB2XHVlS29VzPqr0s3jimBtvqYwyFi34Tssp1QdbBimeJsy6pYlKS7Yg1ZL5ZKRpc9gMSp
A5TyOhry5TBg2hniNX/NAbGDMh/N4iEivDgE2FvcwgK1uspHKsBifUjxYvGXniJ/AyGmvizLXNxs
clkOsHmOPmwA0c9xgOQxJ8Agbu6jKXLvl1bir74eygTBZiKN4G0XrAz6MTdlN6JkU2i+qXI5pKrn
1bt5Eu6vqAwAZy5ueW9hM35wm4bFv5zL2PPSGzcN6IPLti4ROCq3eNp8DUyyKoRvkrb51ZrPsetf
n9j70jTzNAxmXYvpG53LwRqNs+2o64EaGEVtPLVX3TqaIozqK11HeDojUZsnJSBCSddF4bhR1d3k
vUaXE2bFbVU17Ue+QGbPms5dA00Km8YNw5sRXhR1xg64+idqkP8obJ4XIKMfXvsyatZERPDaSERq
SVAkBlPCJsPQoqyuy1KGmHvYCnG8kK/wKqu5EdnYHXSRyXdrCVTBxmJ8zBf2qVoyZ2AMs1e66Oop
lZUFEChE/MJuG/uy4XxMlayJUZnuEtJKm4zLUt1E3YZjeP8ETka7yR4inquUzGpYYw/blGMY+Nth
qHWK/CCSUNvhYoZFwZXW/jBbnm5Nn/emV9ucp4usFx6PBV4+1fUgvleLh13yhrLU1UomWYtn4MoT
h2Gp1raHaiEDzEfYTs0RyIb4PlsnePa3FHeYeWByjP9UuPgAa8B02tz3rdQXbegv/Fi+rn3zoSlb
eE0b/Q0zJ48jwBkv9FbBstDWgPmvS2UW0p7e4bTvIz58CBL48W7Z5rQXa3clWkpu2NCYqB+d6XCZ
Q8Trj5Gt4RJUcRnYfOMj+g7ZZk5pI9t00XiJ1xaxO59Vt2XplrjpqxRIkSd8uQdgH6ShjScR6z6H
0X0QjnyegLpiWngvEkdDBJh71l8W5XQNz0o6E4rtK+S6D2ysrMlxvsLDUQHrdlvQyxYGxQHBMyJC
6rda+Ietqm+dcvnBhSzA+FjlBiDk1TBb2YugtzyeWwQuCUzRmtdHEgl6gOVCH6+1+0sxoHRZYP6Z
HNgVCVA84FVlqxO/VsApzSL2KcMsAXJLcbVtfjDFyOfrZpruwKNvekpAYEfyOIONfEKXYYNwxVfD
RmCZM1b3lFf3g8VHBfY2LWyYIGnAq5iIV+yQzSJPJ7ER42YPKGW1dn2iRwH4ES0JaKxtZFqFF3i/
URemRBGCbS/+u7CFMn2rarPi+jDmhT3kDXN3mVA28aoH/lWdcZjVSt8cJfDpGlPRrEswrbs3eKXL
XeVbmHsBg93ulinXt21UTN4APOwTqR7WyL7Wlb5dcHYLr5I/QxoB3wb2hBEK3c+5ulASqLZlO98A
IeKuBwJN3MLzueOwNAL6Hn6Elz9m9OxizVhKUHGba3rV8CzJsj7VY29GC/vPfBYAfMCgC11FAAZ1
PX+37TbGW18c4YXIe5/7L6NYrjZm4fkIL67lqo4eOMiAmm7X3bZ8oF1/05DmLTw3ColD8HMlADXt
EqlYVOXrcqWv275MJuDoOnjznC5Rfjt5dyzy7GFpMwsMD+WBFRZyA+v3VE/rXdUNMoElpItDVBzm
CubiiVRdPAm0GTuRtA7RTbvxz9VcfS03CKa+NF1o34YmxAM0gHFUUHAlwHrLYf2su3BRe2bKEiVY
wnjf2OUDPEKD28xbbyqxPeSNCAnzOp0a9DChLJ7UEGIgn8YZvBrKx/WaTxW5aa14h135OYhtToKA
B5KLdvd9VcDM0LqDpu6i7IoLyPYmw/aCN/1VtFJ4hKzBlxUCd4SN2DdZu+s1ogCvQGNgNmS/I7ul
RE6gLkDEG6LHsERjWozFG92wm3Hs/Wj42uP1iLjzOhFjlHkjBtrcol6H7+Xo8r9zoavXZOpIElny
qes2WAFvXWdq+EYMvnc99CqdpuhqawpAltwyfS3Z2qXFbHtgNqwHxyG6uuLYgYP4XN0PQAS9GLem
S/Jo7g/dKHyio24EAL2vgPKav24hn8H/5W8wfKnA4UiH7LYqaHUF/Ussgj16XaSNJ+DGAVyMAImZ
rRehqIC8BbxVqD7lm3kgB5gDbrrZxbLu7lc2AakJvylRdSdr0UIrlpcJR30X6yHL47GnPXyBTsAb
nNoEeXuM4O0LLE11ontyhwO8biqdf2Nz7eHb7qoHvH9sX2PdXvTBXWV1SBuu4IfhiSXsrPvYT34y
qyuvNp1fs0IxU0jpDCndJ1QB76idANiO2MFu8HCv7D73ozjMUh+0KKG/Kfn3vO5jB3VSbvRT7XrI
8xt4DvqC0XooZ/uBRn0PeKpPPe9gHbIdxqyO1bx+HXzRmryN3q5CHKpevNeBQCUAgEQ6cpGT/NiH
LF1ZkbBxPrCIvamLDFw5a//Gmf0r5+QjR4uE+tC5xDbYwK4B+DCLustG+QnT7c3g+WS4+2+KrmM7
UhyKfhHnkARoS6jscrmce6Pj7rEFSAhJINLXz/VupoPbFuKFmyreRePwLObgDh8KEE3c1Ii/pv36
2YWwq8dF6g23TNLLBuisIIE+tpm+mKQV+Uron0FMT3NcV26MS75kpdiifGnDQxaOldTtGaPXmtsV
ZrrG58+LLz8hdbT54n/3LHyfVtDMvWSffFW3LdiOHicFC+enjka3mi8kj+alqOfwT9tmVyL7P3TA
qr9Fasq5am7Esm84vzF7reGfLGhhsahp2VjvpjKbR7799WrC/26CL/zmXkHbqZZPwufSsDguM9Jd
SLS9brU9er/muLFfrj1fICMUj577j88TbnDwoFPMeTCHtCGOekWhcMyrRIt/AuY1jYE3OE21rXgI
kLqPb8r0O9qRA43ZDwQn+xpqrBIyQQOATnx3fvPXULzY8Oa/Sl+9c7auedKFjzDHfJNw2Iq2swfR
ZyXtXZlZnCjpjJeLocWDD5LCbiA8lRd4uQya/TI7mZu5LgcPI1Yct/lC4lPYhu1OxP6Dbddz2MbZ
wXr0uooOEjh1bjv3e8zP3jbto4mclnAoQflWJNn2s8ko1oHpDDXhtz8Qhspa7+Kmfya9f5Pcdgcq
m/+0h8Hd8LivvI4+z6k59VF7J1H7E23zk9jiQup6Zzx9ZhgSIDiAcf8vvLWYtJJneD7/8ECfFsz4
TOkD3p2jrZtyHZqD4x5wTVeKVlXBMLS569N75/MyQv+S67KH0YvlcZeAqibHcU6qyLgqTs2fjiUi
TxNxX0lULTI411NcEUavs7SHEL58DW8KnDggjGNRxBuquGpHm8PEtptcU/be+p6tv/8SPJy5r3BZ
WFJ0va3MNh+Ja3OxJP+NhlUB1Nijdgh4eKVoXaP0n/wtui8LDctQiXS/9vqdIk0D/cK+jwneh2E7
dW0HOJP0BbSJz1FERDHb8QmimQcHU30O8+2SkymBbSeaS7jjUTlwBPBFyv6lHuK7idLcZyofuP0Q
UQaLjyzrlQIu5hiW7J4o8qKivozwZ9CvtctKJ3jJqb3Ca3WMVVPxbLjCcFCua1MuzIF7/cYLUE1R
BOf1ktehubRehqcd5X7T7rNG7+CieOoncfOABAFpWsh2qjvxTDpZ9WrLPQ/ic6of+tTm2r4kHJ02
2l6W+MObv/rgWct5D1rzbRyzXY8BzDXYoekb0X/84e/QChweKeB5w32MXxt37PBDysTlzfLJxKVZ
5BuAvtPY6DI1Wb5Kkwf9tZ+vXv9C6ww3Zi3ncc75pEql/6Hc7aNoO/qzj8b46k38wDzxCFRI5p0X
XDDr5NvMysn65TR8x61fpKLJVa/LKLp5CuOCL69xnxRtcqn9LwflBUbGAtrRZzcv1yFglTCutAN0
pSCp62nKM/MhJasiHp5MBwk5/eYwfs7JUHF9b2x6mUP96I1vjN3kZvJuYNdGDlWm3voamrZurFIO
zWLc7BayljK2pfRCrAUtDIES1sPPaBAPILvyzI1QZjzFaMvCxxzZdceBH9fRYT7wzohX2XH3b0ML
FRt2E7nhjZvOvo9eR9luYWK/4tcylRUL5bsampkMy1srVAWY4dRGT/G48yAGifhURsG9945B++qa
T4kEjYz2VWvq3YoFx6DyJ7sAE7XH/+tWXZJt2nnxsdfXQD7E4gR5Hdx+cSkjBQOy6UsaecWS/Zni
Oh98lq9igMgh2Gn+yuNHL8zuanwfuz2Lw1LY3ao/LdbIoc6AOsTZcfXRB1y8mLwe/iXJU4fVdiDe
3i0RBu3+aqW/I7yuksac2unqQ5dkIqw+XXq2cXrxVMvzZVlK148v6UqLNXlnvM3tAOPS5+TGK5PD
25D9jaIZKEdTNS2L8rV2J4WyH61dJbpXatYjS5onouLnlfs71qr3IMTEQ00FfXI1c5t7TGAGd4Ub
vVP8G6az9rkirqgVuoYUh193v8geZnPcvLHqu3W3zesRqDVM2eFULeHLNCC1hL9k8/caqaqLnzX5
2Py4jMStT27cnbZsK6nwwEglD16zT+LmPMBwZjVKaD/jeajfTBREygB9IvUuyvSpN/Me+mwsKNkp
JfYc4iGwuuNlEz+TbHp1E77rboaDildc/lXdY+pWAEvNJcJlFiZ68uZDDecQ4LfvJAQcE7U7ghG8
kbakdmuwKpyTOngZtDvNptuZabj0Mi06GHMIrYCn/4ehP4ALYLlB+vA1JaQtgGncmkB/Sb+/W7Ng
xwe5pLXOQ8+TBV3be5ORL9SCwyy9DuzC+BRDd2PXCNN+w7Fh9ZhJRfNTrz0KeAjQAzE7L32AP+wz
M5VrlDyELDlkmbzgvzE2Se+hVl4h/AdgTocBDJvCdmC6/mZhNYmx6LkkzWlzNUs1B2klFijO0csK
S8ghcMsV4pxdT4LX1jboMOk+bnx0m6kaVVv0sj01jb5YbMwAUaZSJVNJ9KdQN8abF6emvwubiyGr
D9Rf8kQPFdorNuafaNlQcz4mtmJ4ayttkrCEG/jsGIZcXMg5xsxsj7HuHiQNL+NK7iKbd0py7CsJ
zX2zuKKTkFYkn0OQnOutwWANjZ5M0AjcT5hADe99e8l296isJDp8sC4Vm7FZzFHFp2iPDS2XcXvR
PXqph8XLvATivxbFwo50F+BvrDDIK0fuo11OnhfmdfbPhAFOp3mg8y2Z0hybnO4WIFMB0oae0g5z
b+zw1MPMlazVle3rnYN2oFXoE9Ay7JdxeZ54elJh9rKk9oQB/JlEbyLwCyP4KZ1oufh1FdPnDYtz
qIIqUYcIT3TTQIhQ1Lx+fugn8wagaSdVBOXna0PwR4PR3OLInV0XAi2lZcfiL56EL4kBgBRgDhX2
4LWgNCMuzmlDHzBbHKJQfxAfc2lUlwj2eQz5ixV+QWl97KYIXhaax6QCUJjPdC50ylBD4adLORYk
VSXC7OA1zJX6F2qy9zIceQO2OGmKMX22fl8NAXj08Kj6/r9AVRE7CL8vHfvbNjLFMY4HOgfHIIsq
uYUlVrl88OwBYTu5Qs7OmLAy9VzZkQs0NRKGrxmzojr0uPpJ+x47h6sz5g71Jt7+eCwq2dxdlB4v
IqkR3wacIgGAQI4Wz8w0PbrHCHTpjTb7pgV5xQ81fhEG/nzjJN+w/AzhfxAj5z5qVYSlH2v3iYXq
AykpQAnWD3iQ9zx7hfAfMnf/n1ePJ7BQu9ThhWFvvkEN3baz8RBZsyxHp8RHj/cbQBr83pE7BEuG
gh5i621U8gFd0rU13kUYIGgLHf9jQ31coGevLF2DcnDh3azDT21apEv54gqZCsg+LMcQMPzX+vFb
FOs7lM3PnOEnXdP5UUMbgUihexR110zTv54O7mKY0DWWV1fvumnc0fTKfffsknucjCVXj2H6IdFD
7PBJAhiKgq5kgTxyjrYWUezioqTxmW7XAV6DsfYe/GUtyRDvp5rueCcPq/1xjJYm8RD61BQEQTmA
JRM3o/D866et6sDPpfjfmEDmhmaQeXkd/61ZuOPk000zlNJIvWjLDd2sQen00p8RZymwOUBwmaDp
JrUpM2EKX7F9x6OTsChZ5gA+YJ8E7kQTb98be+ftI5nqLxbjOXstTAK4Nbo9jHLJQ+u6Q5Ks6xXS
T6BGAKNQo+hywyU+6m0rCfV2Yj7Mowci9bMRvwftdtP2TkGW16TbY8E/JoYeEv6RUnZapTu3dQtX
rsmRk1CsWbpvxV+EF4EuCYu2Tg8dNm9v0dAzkOW5q7eXLRCnCQLPqD3VobrFCOAg9YvHgnOS3Bqk
DNnpe2OPdEEfw7gEM2nB1x0346FtUVR8WSZWltvsDlkLNDZ6CjE7ixB6VfUwLM8p9zBofzGb5Cki
2LrprTa8sNNzg129x8E2zSlqAVOIJ1znvNmyXK4+oo1Qq8x7F46FzS5kjErnsK6kZVwfpHf41WSr
Hpv/+i2jlxgoD2uWM3CLfAzxBey38nWebD+qX/YAdC9q675GglyuLi3bGE7GkVeyiwotIugMqT0u
PjlM0U3JW5e+zLLfqwlQps0NKISBXhV5JT0gjR5gPtunHv0zp7p0Mqg2gOHakrw1WGKBL3XknE1v
YWeu6wRoK5Nl1zFAvtBhpf3BD+e9N6zVgIm5gWqkacaTN4FEaVsHhHbejSa7s3lAQAjaSJ/1eybr
nUrEEdLRZzmSQ9iqg0i8O0v6fRdCZFIP84Pt1H3uEKDSzrUPP2G9t/6AWhfEEKIALdyCyvPBQSkd
n6GuPbRaCTRvlxRQGzcPtZ1FOSn+TxiD2B/+3o7mDi3/OVmTKvRopUN+WBd+Wvzga9LpbQMac+jq
7IVILJPUlw1wqhodXKxNLgn5kZMFYtdn47/Jn6ejzjAjt1M9FqLlJ0gn9kuH5Zx6TkO9be0+84bH
4JczDQFMz43mO2GBSVtr7oieGfORNtvBtzXWPxdLDGXkEC/1YUPsSs4QmQF5MjsgHeRlGnWYTzN9
1fEMfEVtpqBG7pbO7AdrP7ogeYxHjBtD8tgz7GlbjSfSR3ghvUT8VVkDwkDhHwjAN/WyQegSH3zA
2EmwAyOHvteg+s6XLJL7cAtJAbAAmzw7st8bKUCNYbxU13Bd5qJrwXrZef2SIvzUFGRsRofmMRCb
KacgvJh03RkXHbeej7vfgMxyajuIu8dQHwNaNzsXTX90gkCMuSfjebb9f1jasmLQeLaQOcA0zAbo
oMyVpcvdtyl5qn11gqLzmZIWcy+ZkaVDPOyHsCxjirCI1mhkiyCTbM43NlKAYxEBYRJ1CTyTitX9
kPcIJXlO/VW9WqoFhVt9dm8xA5z4KnDSuORhaI+4DAISPD3SX7aiPWOUmOmLJUs6Ihxt9MH1WIDW
hPvHmXL9lxIGW1aX1frg1S1569Iu9i6bc7q7Aerdmr/NEtnsX+/1tt3FYyIAKeCduCxkiB5Mhmu1
2p4++MkMfbkPfgJZqv7HgDSJMhwzLKZYKypQLPUJJGf/GbqYHZrJThWH7+ueuIb1+cDkAott3z2I
JjIldoQtl908PHl1kBy5t5FzxNr5EHXtsAO60V/8DbLysO2ayrQuBuwZmXYHv2VXZrO7O2y1x4Zj
WaRKRrfA9n2b+0DcKi8ITbElOi1WOXlYAsT8PVPTFnqGVKZPadEi4uWcAOO5bBZ1QDLwEk6uTSWt
JPOuC7PxCFhJwWfQTWdwzbDWdZl8SRfQmXin1hxpRoCLV1c/tcHip5VHMmwjWbrUl7mOKAo+3KcY
7fDV1r5NdO4mJY4RXcCVTNx/ivU0VLEIzbPHZvWI+xuW/hQ5jAwEdF8dcOAiMfidPujm/bxA8p0q
NWERT4eDYImt+o2yC2VJWsRJjT0uY11brIyH7+vvFZ0lVulYJKxQQdveqPytcws8ciKEUVBF3nTS
JjWIC5AtFn0erOtZB0N97cTm/NzWdEgwzqHcxCbojj4AwarTdb1noc/+MjhRwJJZMrxytY4n2tRB
+esWr1bEKmGkWgBArH4I4sjPDls9dhfrVLCPp4nk2UqRi0HoCBoroSflAdRFjCUaSjakLPfAUZx7
L44eeIhAwJXTALSkWirXNmm1ctedZ/G7kgBv3ulNiSqaMAErSMzfCOn+EDGn+ejstJck9H6hw+CF
kMkWIbMAM8Uk3sLRjQhWU8heA6EFEmezfVd5apL3GCrwnyadVBHIgRcDnJU7X89dERpAlmM7Tpe1
d2j0Iw+eZaeggI2mTts9UldntFkXGhm8rwo8IPwRGXT8r9sQPI5CkROOW9QP1OMi0b9iaCHAl9U6
qlUZ1stEL9r6At7dCOC85oAMZS3PkYz88Yv6HoJWXyF6ajlYDjg+LYYMr5vku1GdH3/BubItwy6O
t3E0R07WTYI4SpV537yN9TfdejZ92ahN8Bdhpxglxh08iOk9TbuI/MThSBaQLcILwOJl25itJ/i6
MvEkRsQJn1o6xxTTCCNqt6bojxdnPfnLDjUIYQnycaONl5VaQLgARg3CTvkZ6IRE3zyGKPhv7/F0
+Q+ZICHWhKinK2inBDpqjMEsmoaGV1qLePwC2OHswzRslpkyIAumtXzNRm+7NX3c0VOQmLlHVhnt
F/3uC51wlkPLGhKAPDG1HJfIzm2vc6NiCmwPEBzrPgWM3wA+UHhq9+2loM6wqdf+4P+Hy5YCJYa0
BN9SrtNmNJ9OGuWeknha6NGL29i+MxYM9ChTHrKfFFd/fVx7tqwfSEIdolOb9GwshjHliCmOnSIH
riab4G3UTYNYO6H8t56CszsnMZaLCrHA2ZgP6xDbHagOvDWRP6f9JxlMONxlOi0ag8CC9IfOwQSG
UIYk5Qf4QIL4Ohhjo3I28INUzeBYBBlKxtN9yFfvcw377HOIsxTbC/ENa6o23IYaVHgdw7ladDyg
nX/MEE4L+HCMEdo875n2MowQgfSF+8GPbJIKps8UxByMwj/Od276tgv12qbYJj7Zzw5KAwyT8ZL6
HbAHto3Nq+e7CbmdQC3wOHytk4+MouADpmuazRzHcfExgrcJ2aKXPurr/4YsXMx5UfFyh9DPRftV
J2P7SBMbdlXXAwcH6hdFnl0LnUGikuaqWQNQzeHAJ1C63rrxoeSJH+rPeNpQVg0gaFxVQDNYhvNe
a1/mCLruebnANx9gA+fpemY9D9NnjirYlYOd/G8E4K3jHZl+YbMfDY3MaRbg5n5WRAYiZrOVpi9M
gjwXlg/pNEDHBnlhgyUtnLxCcxdEuzgdMHzbKVzbc7bqwOBwXO+Zv7rLVLPrfeQgnz1DLCntstnw
x0x9upSRZT55o9zf2L/IiukhteBGpt9IrCgFi8M56/fr1jTAvODAVZgyYtHXpWmk9r5hq86yt8Rf
Fo5J1wOy/7cf9eY/g6fZ2LX2J1dfJF6q+hDw1iGCamsgCXWbnMavDb/rfaSqRfnM5TYxi9gAvyNF
gARC88MGQsUzNF1bc8gSJMkgBCXxaWOhN5JaAS6bpe8eB0kw/NV92jbvToML/uBLupA9Y2OUXjK4
I6YX0q+JrmoxujjJW9sa/Sdo5rSYFaKhi8aNZigWPJL/ZFAPfI8vS+J8nUXbljEDYrMxf/kXC1r/
ZkQGH2qwdN4NYR0eFlnP8ZHaLDtvLR9OYSSZzRtuoIhqh22Zb1DjIQCCMZVda7CjVxRKaOZ7E37Q
Bvw08mYtK8DZ1W/TYsd9wjGryswRRBMNK0z8wWAAAMnaQzRC5voYyrWpya7Qq2Gcocw/I18RorZ4
FU332IpO/22HLPqA4hh8hDek6bcOMrdTeBWfSBuLe4Qcyj+1gJPTehaArcgmgXllwq4cT2jso/Zj
dg2WaR2OcLwBml9dtjxrn3ox9pGMDVBagAUoHPQtUAnVApi1avjwL4RHas6jrF8oBAUs2iHFJSwa
tg5XY1wD24+Q2VMy6ml7GaXtIeev1TfcEs1YjlPcEhgr+m0o5zWITt0y1I/IizaPdeDZymPsI+bu
E+PXm04HUwxDBO2d0TxXMew1wTxf+Dbsg8S9kW6D5A8efEwldKi6McqKjnjv/gKSLeHJe0NTd7Fq
7XY8hMaun9KbhNEF++SiTjwZv7rBqp3fb+krI6P9B8iZ40HKuWqS/gt08qOnsBV6dN5uadrXZwRc
bHv0QXUhLLJ/sFbUGPXNiUF+Vwyt9krSMiBUk9nyre3jPWdB8GZGOxysnr1biz7gF37rz/KaChY8
QLyE45Mw0LZr3WCQ98CRTdMxjQP5RIDS/V29bn4zZu3MPfJFjCArNgXHbMRbhQAr0z1ARwBhT4f7
CIX7Yuh99cLoNCYuckWQIPknh75lKGuEur5DTDLmuh+/m7FPym3QoHGmze3x7f9MSnu7ltINUHoP
XBUWvV9GbdgprcJiwMEel2SIS5PZSw1IK+ksXMAG65EXAJRaEYWAsAPwDtFgIiQ1Ma/oddYV4zrR
KmDxO7EWTLuKyAMimuGrQBu9IZpLFXNk3kIDcNNP++1sQ8bvo9ma3zlwylUYPYwyPPtUYkWBg6PQ
XdQVS53EuTb0aQvMBUMN9AEsRQWjy/bmXAYtSLuaombBrneWl+mSzggoQXIKi7G+BQtO3IX1bdsa
gheNxAXt7GNsBcn7pEOq+K9MY5GQm0JSl0DqlhpEt2ak1C4Nz5MjNwwiX57EfMTBNuJadlsBXSnC
4YTG9JdilJ8g3M8J2bDy+QFOtcXgFs0JAn/bDJ5PxU9mik6O9xAQDUIV1qcFm2QHfBoqDbzYeZCJ
tKTK909LvyU7oi00DJNb0HWAGSDpXmG1F30x4zW9Ip0wBZ0r6qJDA4Kq8mmhSN/XMHTknvit7mCL
jv7YiF2ywMWOEKgzyMm6CLeAof11W4V0GVrC1/ZBxxF4JQbXKstg05C1+TeDM9AqXS6eiF/iAclp
MFO8uWSLisGvSYF4rqWCpUscF8QclOg0Yym4HveNWMkZYY/eHoKA+TWNf51G3hhXEEmc9TRj4lAI
4zcCNbQedGHRjgtt5jDvo/CID1Do986Sg6lBeiw9tINtB5NF3YCZHF3ZwAqQj1OL5+xNUbUlwR87
IGsVxhCwVgoHjNi0rRCxlEfg6gFkAgKsBsdI0gm5h4wDrEEzXTJKQHwBuQYTay8xG8AwChIdcau8
QnYYj0TdvocTNA3xb6vm20u9CF3Gcjz3nfechuDQdfrRRgC/QY0fEA9IcprWNwi8Xl0MdGKb9R2S
7Y8as/uvSiEseGymJ94bCN8QTXdraTvvpAuj0rdByZZuKWaq3lFsYXZoUKAbgXQhCh1jsRIQKj4f
+ZGvIahq/BoM0lwXTSNiICfYi7pfXliu4tsFflKKyE8LhONEZT2m/1joHoNm/YTs9kNr82mdfQxt
dm1q9wj8YqcwDOcjcmwT5XlvDQ8eu1SBOszUipj/DOiQe4OO/15bP9qlW/AYTCvwsmZYfvq5y/YR
aYA7Lp3f4stgSkFEkJA+dqehPcY2BOARJlsBwqk7Lh3w2bwnLX9IYzFCguPjWmQIPndjRHbr2PrV
CL80cIahuQMfG8ArRPLcIrTjBqhhuvtQKb8pOmyvNo6nOyLEot1EJ/WgMzrue1j1LssU1ilI8x4a
KLBaJKvU3Jr1ydcDXspkDpqlpIky0IelrwGkOfiEgxU+eOyHydiXbFMBoCHdoUQbf3gYSLTnke/n
2yQgSQji8SoW472NfrLussYfShzkP+4TkH+pxR6JjPnjhKULCr95O42+WQvRYP3sAe5UPRaBMiEO
Ib6/EqhkbeoCabEgC8dM59i8wwOl/Lyw/gPZ0qJoICp97yxYkFmu5oh1WFfOT+xZdFjshajLBnqW
XYNPRIkjexVkiUsybvaXJVhvSLGKK+YF8w6YzoFvGghvMB4bxqH/AGLQZgq6Y+wS+1Wlfq6ibjxA
xB1iC+q+wEhtV+c46poeII7YpsLfMnpcgZOefIT4PwwCx4JTDRAfXwsQSQN55RbWPdWCLg3D+rEW
7gp0Eppur8V7N1kIHnj9FG+L2lMey99AIXzB5ALRHzZtHzjYYmbI6ZE1BUX6EpUKj+tbugGg+LY8
bzRywPVSC+1KbI+BrCE3Gf0q/QU9+wAQte11iz4nrhjBgTjNWL0IXXM26wNZkK7BxqPwpw3ugOzP
ME7/9LCC2cXAvIciAzqgmn+PTf0b7nPUUh+ttLvIU+KC2JrHrQMTQwwCQVOUekDxkPAA/cbC4y+8
Guff6gktE9lmZFFTWthI3EPKT6jRpavDf+2g3+UEUFsO280hc6XQxGEJMP1n2ul4J3ryHSyNqNY0
/qdqXKHNGb+oFxRo4swxlBG8sSCZpl8BCZtfOKtphXUHER3EBjOEI/U7GUNWcMg3IWBX8k2T4DnI
OqjHBIVacV0v6STexTwcuhD7+Or8f7MvqqyXE/R0hr8lDAUaIo62JJwCmBjlYVzkGeEg3smfUBjq
X4nKHEt7yVrwJsgAfUKLPY98XgslxgucwicVYcpVq4YwwYJ6Cwd2kg1grCz7gxtdTKl8CNe1WJfs
0W/ZW7DONyeXQxiD6F7r4CuSKwD8WYBMQmDgDiEodZlq5Om3LbyKcd0iUnm2+D57RaGLdW2BT3/B
zVdQNTXBlEDqEgG0S+oUYZJQbpB0TF+XlAcG9DOLT5ir8REUFFIBZ82DEdmQpzVcdUJBElqH6aVL
g/1Se01pNSxgQE+g8xfiDcgk1GjZAJ6l22LoUjTUoMiOLDb07aDtsDZtZ4BLGrLk9XGpp58m/NUi
9hBbwlQwFcmM5Ynp9ZFhZi3COXjC5y1EFZFBaQAKQ4mxfFkuXdkOI1IoA/fNqE4fkTGP6F02fa1q
/CM6kDUhlPsFH7GKWhM+ySl64tLuawY/sT/T58ZvgWWQ7BvuXihT0lEWDfQHhXNzi2c6Ymxpho8F
q2QzIIi+jqOSgyc6GssWtMbQ7EBje7kbQkgvpammVJPdTLsTMqLGU+ZBTx2xYKt8eHbOow5Aw8r4
BzkHEKFl4avu4wg/HVi0Wv2osN0HLXnQYNThrgCcyXh9cGt9wh76qBf+OHAMQgNw9Tad/2Q1u1us
i9Vmmv8UxnQAm+pot+kz3CTLN0M7lLjA5YHlTx6kYpmnrsOUXuIw+FmQaoJPTPG+oK87og5CLkDi
nWwBL9eCVkhpSgu3wsmORAZu/ufoPJYbR4Ig+kWIABr+SoDeiKK8Lh2SRoL3Dfv1+7i33ZiNHYkE
uquyMl+135GHH36oqQQXs725i0Xwyf8x48QPmMKDx6isN2joVzPPzpM/RMcuUR9JMkUg/433FKGM
EQmNvFMtH0QpBj4VbyfxzT8O8zhtejCwge4BzS2S00gv8UjWxzx7tL+ovXYgnOmoqnImNsEIPUL9
86N8BcxiA7pq2/YQSTia+FxK858uqjU0YG0bI18aAQNG65hP+r/U7T6ipcQqWRfPSxRfK3N+10ti
FrreMljT1KPGfxfofbJNRb53p/SolvII1qkLyAHo16jw96WmBPO9BJfWQM1Rjz5q8WBHaLFjuh4a
zDpZnR7SUe2tyhBhXsDvAPV/i2XF7S+8X5mNT7TsW47GB2loEzmH6Y+FPfcNF8LcEVj9avl9nBED
A3fV2syGX67hS8kUaO3n1IZj5F9Mw8Ocpd2cyOjDvCofXVWqIG8w0HbQ0wf56d6BKj0PJJVlxQk6
7o0BB6jWpDuWYznMfqrdErX6StoFEWdNirBY1G/cJFFoTM2n0sY1iNdXgmD4xsSDJvtX6pyz2zjf
LLyhHx6zat1q2FQQybRTOYJKspp4q2TB3LUmMs+ciKwKo+7Bi8t10qjuPHaLT7mVnjPdPNiRwEA0
/hiT+R6VNM2yk8wF+Flw3qRBhNh6N7eKoKUr5+BEwBoqFbrIQNjmsapkMzpiLbLnNLYeB2k8Cll3
q9qSAjMqj68723g9UnMVU5jdXdBFaSf7OPUUs2NOH6ug7YvUa2y5O6ZxeNyifA/e6cXXqqPWWjtX
YQVoxd6WMswKj9I3trdtneFqKzyuhioUuSLksDgfjBXe/bljd1jKKxnv5wSBHRj5gHti2SCEOCEG
lifPSeOQaVMUti31hj7ukkownPa1Y0QpEFQmRoUeM4Rq7dPk2Pc4yYx+mP5UleGs2E62L1vSvyx9
0fekCLZZP44BV0x69nLt13J6sjp994yk06wmwElSc44dVtShMUkI4qMzO4wd44lXYE0Mft063zKu
H4WqQ19NP7nZHDVP8cqJSyeK24Cw66thW4vlPfGjNdLYeioXxuTd/FT2WmjmnGqp6D9tIePAHZPD
aPWhX1j6lob6EW4PsSp321QpFgoZMExda5lYLRg9R2bhCSCxxnGBGHG0mskhn3991q/hXyNxxtX7
XHnTuyFHFQyT/aTsftvpAMWT5m4E6Lv5XKnmwsIal0E2j11TEFGY/kiWkGxkBh1E6fJSpvPb7Ikn
u8Y4YHf20WJnw3asytvMUxTA69xV7OlSKH6kN+wHoqtMxYpzF+Ga8GKCQcr69Er321b2+ywcJ7At
Hhaih2tS9jvQM/GqQhhGNNaLnUqKfVsghKu23Yja+ZuNgle6OxSMv1JL35WLu2ra4cXLy106WkcE
9TNDXx7S4pL4ZVgoZ8ummQxrrXNoYtA7hqHheou8wNbKq9Fb5VpGuDf8ZHzwZ3lURrlPpX0y73lO
LDHYipz208bihQ3zUEZI/Pl0QZ7rcPd0m5QnVlPYY8q4upVl+1qbw1UaKoJ4dE8uSVY+jGACejPd
Fv2E1a+ibPFebGwDtbi4y7DLPfxHVY7tHP95ojV7x0xOrT7sZUJEs/EYqruPpkrDxNfW/RRdKZzJ
4cfeY1z3W03UQeThemQFVr6iCahWWmm/atM9PZaQKrCp+apiukz+tJknuUHAzTnL8CAsEOFDDv6H
LCJoqfsF0kf643Y8VHdLCY5Av8NaT6Unu5x1ScYxyoZ/daZ/wmY7mVbxqunDzV6meT14rhYaUbVf
3PHJtPtNd8dAW8W7ljUhav6a+BM1uooZChp01IZp7go29bT1PYo1rGfHwpZDzEH35NVsyEAudbLL
CucyyPFr8cdntFw64uJYi+LAcOfQKkKWs/en08WtxGJZq66VOKWGi3JcNygL96K7+toxHY7N6FMT
1t80qCeHwNDKHJw31Eo7MPXkb0k4IlvPYN4t5jyM8BUCihzWVWce2w5fNxn2g6nsZl2Y1r6ZxKZ2
s8282Mwms4Ck2i7WyRZYw0dky32ikkPMIVM0CIa2i3SNauHN+KPa6UuvzYOYZMDzsUm05Y+8dUin
fzKoKNpMhGNiPkSC/mF0hs2QDIdUn/+YKNrkzdMzHB6GPngDo+/x7iMrKnyuSu1lMd5m8cRSkTdL
1ymrvdAhEHm3mwt8/Xa32EE3ys+60RlWjccoSTYCOC3naPcMkf8RnY7RYdofrCVfxwV6zjghSskI
ezBTEDfAQIE1TuLikmPfhYMs9shf36nM1m0LttCv0idLSEIQ3bhx5XL1B+N1jFnpVy71Lpq0f0Za
Ai2Nypuvy5On5yJUTfRiZ3SAxZxvVFyHzuJQyA3O2ZuXr9mxr36GSIJAga2Lt6/GgbSaxgV/m2Eg
RpTWwTWGPa5C+pRyK0q1MjEWDSIv0PmQJkqnRikvKembkNLwBjY2jLEODMnIYW6f40V81ZHxHVV4
Sn21IVN/f4K3iYOnVrULwrRubTOGUp1nrL3JZwTL+15UD7kDT42X8+S6ubfOGd2odPiJ6+JGLvWS
Eo0jPtDsJyFDtgaE3dS9VqLYw49teUFjGAV9A9lSTbupb77byrrngcwdaSsdVxaJVdFd9L48ecSr
TXUbOjbERYvYx8589FP7USuSzxE/TeMzI029Bzt6nwpWqcn6WBDDMO+/qGNtorE+doW1qxqPEJz2
xFqJg1ZPOxiEZ6LQ8cohAVwP1k24ehhbLUWvp+0ph5uAOLciYocjxyj0bNNhDFbLq2IYahTy6EW1
uR6L/C/JvGcHkndYEtoI3SGdN8IjCkpbUAZVhSJm179QnrMVXhpmPSX1m8PQBfW2DaYU9VDI+Ymw
M6lv8gJJmZFzspglNDL79WrvsvjMSxYX/zpnTJ4Zj6P0j+5S//Zu+mGW2UE3St5B5q6mR2KwedN7
sMzNcG16ONz8QhjRx0R8pH3H6GKAG5wPxdr1SBwTjmdaeM+NYQ2mHcAplmrLk2Z0186oQrywGAl6
+aeP2MSmhrVSOEFJQ7Od6YUXf13Eb3Wkb3Ph7RKLp8mjm0rGLYpkQMgTt2duQC9XCGY0skX6LUy8
ZrUIO9MjXOeMDCakTVhRL8NotFRolmN86RYXGtKEPovBwGFoScNmWAMPrSGnhyEmzOM7ijqsdKtz
EyUKbV/Mx2ZW5tZzum7TsPr1satJVhJg/hkip8ZmWUaB0SAQ5rpefrlkK2FWswAwb0Ua6vh7zrpo
c2xdqE/QLd7bOMIwUERr8Np/uVYdKPR2HM5rd/ye6hFOkbMdyuW3TY3ARc2Iii3T4n3L3AfoXU9g
AscEUUXOb8OtKTVAm6TiMFcwjRuG3ih5aObnWMFlqqI+6Caxwwq2r8lWZBkFUJljlJJtt7XzeuMb
6gLPdkUQeBWTN7SHam27Mw+sfi3ZdCB532VRn+9ZeEDDYU+pbXr9Vf+//RzOKkZ3tViQkJVhRmap
zKbANcYu1NJ8jydolZr4liL1VetyOw7gPGwSmuRsCuGstDx5LkfaQRWnJzvt3v3SOfNyEOYzV5J9
DG5FNIbkhxkdIpUcI9zUHg2X9jOMOocu/IzIOPNhnZJC7GqLgCytAT77nccC4MQz34rI+vGN5lym
zRrtgzLfqdIQFSf7KceqDxg7p5t26taZ8DfpIDCrtXxfRggMcENjG+RtgUU3OU3MYAg/PZbRlZ9q
U07ML+bR+tNSY49FKlCqP1tYGWXED6bJ1yZipIbc43ZZOJLltadtlqMfIf74jnxNNQcL40s1Plfj
j59ihHfRCbsciguKVlOAkpzeM2cI+vK3S9znqHFYYOk+GJN6cVK1kcv4G6lhY+Igt4dkPfQEjpmV
f0IEYBhLrASZYbhHEZKbU5Xb3ih2psqhUeFMLY2Moo6HuO4/kuhc6sm252bppv7HqdSZYGiYR9QK
DLLx8Fd2sJT61sXPdd+/u3g0FL57YE6y77N+O3gv/N5hlc23gWDunecw91+9O68VD3LTJ0evrS9u
VRyriA6tSJ7KJTr7/XRQo3mEoXOqlvlMUBaoDKUiUjcqpsrmo+XqpyKq+DpH80DF96BHyXryvFCv
GXXE0xN5V2Jt6aH2uS+14SG2ZjAP9hm/joGz1D1PFlK3thzl4n3nkbOKWBzhk9PUSLF2k/7cxcZR
Gn/6ku/F4hx76uoaETCbYXw0cCxWXc0R6A6fvAS/vq1RhKYbCqSHfN73zpVZ5lMsirNsujMMpaAu
5ysxCybMBx/hxFuIp9wHjFJsE2YEs48KN9Ym01pt27rd1WzNF+HSJ92FUm90v1n0/VPnkuyb7ZSo
AeW+sI1T1hffuVc/czCFU95vKtj38//bTw2WFXnrLtG/7oPSXuZHI42f5mQm/IRk64z5u1PlbyLz
jABD1DmXOEiV9uQnMJkTvph52dQ9Nxg8/s19roJZqVtRkWBtjI6AEwgoORdmqfQe1dZgVJJl1bEC
Fm3XWeh1PWIdcySWN3QEsPl6rjw+p3ya/3Int5hykUho9NcSIpxrtH8RLoiVtnSwFeJPQaGT5P3T
iD4Pfmin7pya0V2epc29FQsY3458a+5ynt09wzZmzEeAu+l2Cd4sDBpiW9vgLwsCdwl6PD6ZW99p
j2YzXVkbsE4t49H1PwdrIdteBbqyX53Eu8fL8cJkdA2mzelKFJBlX/xh6NP1q1GFXUoYYOziV5qZ
fUFepGhvss++YIEFbv046ibvRn4wUFA6Nj3q7Rxqsl3XGO4L4voFU1dHjhunjo8mRu3eO/SpQfvS
yMvU4NAaup1rli9Zah5mwhBzwqXi9xsNP6pcSLtBgzCZB7f2SyPHh9bVagwKylsNUt8wIG0M7R8J
mQBZhKRY8jtZ1nVKx5PevA1QwqMs4ktMrnqXH4hI7ugoL5q+7JahuAzEw/zZJIXMwmcMFjQd2GUY
8NA0+Dn4vojiN0UIHjpk5yz/GdgahCze7HtmCL3Z/VDmHQqL+gKeEAEQ6800hm0rFIZ67VEXy76J
y1dHTYBMiNDh39XK9YS3STTuo9tOO/JcWMD2BHRsTsqI8wTyQLv8LXkBtmXZtGpa1yXbfBeK2fxY
Ta9cFAcuiT8JaETUgLv0l8Tz8YviEZzpIYii+Y3/4nFx0TiHqT+rtZOK12watnFp7FJT7Z0+22hd
FhgTtwTzbI/qwyDxBDM+TuwwG7xHC/ljspjCt19pvYSJ9HmivTP1y97u5CqSw9oqki9qsZXVaYGJ
29bCUFsjmjVUglmpheWUre3a2MRYpnWsu8ZMm1dPrLHW/Rel6b84Q7Z5QYHssLlmBaHtKHJ/E0dI
5814xdV2Ujaijo3JBnrYrjStNQdf2CYu4XOC39WinSrLf1OYa/u4Ihji/JsqwvX9EiJP71MNMC6x
UHRktsYt9iHLmDO2+jr2r9povZsJ5l+vJ+RJ9MTVNq5ogxkERBX5G2YdIQkwVOJfugLu73JrdObf
0Mtji+SpaS8ehJFQ1OPVKuaDhT2iQmorsYeucIxeRnc4Kad+bFNrHavslFbYLirz330UkkziOlrG
22SUO8i5W1GZ26XrGdazgAlQlDN1+3z0yQqW6xRr9WJHBzZfHDr5JafswgXHmA8gRV1SNNqPvmFg
wS7X/NpvppXcEC0/QHq2q8hFSCP9guBvrXPa/2YqNm7UwTd/mQnkTTZ8A3vBgTGm5BOsNUDbo2jA
7jE07uRgUXC0Ee466DvYSzOsdNFiMRTuWYjz6TEJLRjHJKn5OrGRZMUQmOExj538qEsi2/3D3d/U
EuiZBa+w8wz6Ca+VLgLMxWsfoUAU29Jutz4VaY/WFkrvLJgKdOpszucs+2q6P70pA9P7M8EfWZxL
pqy+xEQPNHZGuBjpgVDdZzz6e5DezL/S8aHozPdKcyjpcDSwu4ZQ0XyqUi9wnWOhiY3dXXuCGZb+
D/rRpcut9TC7fxWZBzbcw5VhlAa5omzVabS+rZScfTatU5gMs5QrM/7r6xmLtGIW+kcPR2C3/UlS
wqzSPTmA/LVOhUXXIIDF55xi3MP3TdsflyaVL4Qr8lknoKU7NF6A2Rx5KusOkvbKc9ttlu6lHocY
GjjAebFscZy7d9UWodaSystF/8xYzwqzZLoMufnttFzLS19dKIM/IgzXM0cBJwKJV8+ignWa/iu3
26sF66+pm8D2XAga8tsp8arZcUNZ5FRBD23Lt3H75XzUelwEUZ+SWuwfJ5W9FJCG+/auVmeQIbC7
GAkAqS5+a/irWWf/MBf1KeIDHQUWbGLtGFqQNDjMWtcj2nyL5HedfHAxBdZ9gGd7zPwtPE6cLf3C
z7X089Yu4vuHOr9NifEZo7zf17L+2o2OZda9YzEIvccR1ZSqv0qdYL0Q18ZuPhLD+7T7V2RrfS1m
uZWpvins+A3R7TP2HqYy+1Pz/FIW2457nYQF8JQPgGQbQSNUJ0+wwT70sTz5RhfKyvhSif+vkzWn
2BFEY9Dm8lfTzV0JccsG4b7VFXgiBwxP4Ed+HpJk52YroEZkp0hSjZXafCFxlty8aZaf7f2RzAr1
kiSmh4uQOSGOsRl5WCRrL/eqR1VrMAQXJiMsuomx6AidvGXnHe3as/aiVhA5oE+tVWYecTVJwasQ
8/oCUt2VBAjDxlIwNFx6e9zicCVMQB+Zq0jS5010nHW7wd6vmmAyTLIkmjVj2/W+8MN/LXPGCMev
P13Bl1cYd0VbVLeiqbKNdOev0TaI+fkMArWJLHM5udaKJYQvfePwb1o/3Mez52Vy+m1joYB2KaTO
0ZyOca/1e1vD/YPCwAqAO8xJNSCXUe2uo8HYG5JnHkQl8wmHgnKwkw3GAf43BYMs/I8Pw+zdvCFx
UVELk0qsWUtB2DDujWSVzqXYevFychAOOWhJ5/bVsB065wvjfUfByQ4pN2KFsIV1rnMjpMHymxX1
0AsMfgMLKDsB54J500pExlVk/uNgo13bzi4DaRqAo44JSTJV9/onr+x3tc5fgabKSuKN47XhpMo9
OKcvD53ERQ5JO3nVNCan8z3v05snv+3vcyvtOaeeXBo3ZPzdIRCpbzyMzJCGIM4Fqg6ZKqu88L/G
xM5nGkkzWfW1TT5FLd/ZxAvTLvG0Xgpa29EAnhJ7BcO+qSUQqF8t4e35ev6BpXJIXmr70skfRzBQ
gzs/IpOV69YFcmXaxP4xeSCuZvXGFvnJrdDFmGo+j5gb7Wx6Szr0hhTnYTBZOS45r98XyeIziK2p
B33nux0W51oUFbKXbCtWNbhRAFImXDiOEiBhLG09ejpFaxd3/8CGk+6jhQ4WK382VPbLfppzmndE
E9WtF/qT7lX/rGW+30LIYixCIjw21D+OqWGcL+M9sYKwbq1P6ZG+sGzy737KkCppLDzCxa+ROAY2
QUIKXUVhUJUoyhZWwrJ1yCkS4nD8ZS/iGf8AGw/2sH8faic+42n/t1iGONCVfvO5/oD91oMlJ3pt
iCs2uc+7tlXdq5IyvctPbRA3gBlYIp0Es2uw5JBRx9h6cgWxeAjGeIyDOB0/DbW8deTQpmX5yu7J
70b2m0ZYcIKkvFRVdhYJxxxNTLIaigRIUL9kmCqjDahEhQcBhGFtTOlGpOAnDE7lwOLVWqWq+lJS
PC283CUvNt8iEColeBlj8Ob73kQLHnHsMwrE+1ZaEDgmR/8tMKyv546wC3flq1937gobGS7BFJAM
/e5aCZTrDHS+MRNAw1f/m5S4bJrRbcCzkfFyG0haBf4KtqHuumL6RQAYd20nyGGlwyMr5ncMuumO
sr2GORGk2hh2d4nTyjW0eWwhEGYOzL2+cstb1/wD0T6cK+NE9WlpzCny+Ry7BYl3AziJHHQq7/tI
fxTGyQa6FC7lMHIoCOK9NM5uyoFrZtqG4c4mHnRu59w+pnaktnKun6sp//J8cq1FbWxzFi6s0on6
coguZkMDx06G1QgTJYiMgpYvGzaOlC/L7Dyo0vkpe59LqgrzvLwObf3ZKKyPlcYUEkp8mKS0OEI8
1TjKAOiUVjh2NtjyWGr496tjU8gL7vtTO4lj2ho70+pdlOUPNr/om3x2nkDOvQwevgucP7dy7n+y
Pn6YezbOpO45TVF4Ctzu99yWFRvXNkEKESLfJnX/oAzrsyuit2UcXo1GvCHrU4bq5pFB6UZXGhKz
/09gtt3HYzeFs0DlTVKj3y0eVvh82Zqx/stEC5bxHedIYJuoM9FNezUDQCXOD3Nw6iLAACl1DYel
tPp9V7MCB7vgB02YSciI3J9jNl91xuxJTzknGYpdprG4pem9Olxwn+oCPl/a8nCkdvtQZl6x8RlA
JqLUw8zlxtEwGOheesnoxFZuwbpVoRKc2Lbl32+Bd8A66Yr45IeISNwvEDxs1RUr14WFTGTA3URt
UwRzZTbrNh73PKdWwID+qREevge0VJu40DobeAArOfNKszRXJ3sdzdGVg+jQpeLb67LTlJEEAEEE
/Cj3h7VsSrmJa3zPusC7I6ZjIswHw6v/Fh1tfnapU6FzYlqH17JnHeu548+HjrFHZ+5l7cw7bVD8
nDZsL7OBenofpi0pLKsmRVbXSnWcYViGid09jI46mLCgFt54vDhbEBgJA8jhWJhOsYZbRlgnbVlm
wVTc1rxbWol/LF9gb3vvc3unGmWovEtPjAp2yuGOrgbO2TlTHE4l8B9012Td2+4tjjlnAEfsUp9n
smPiIzH8YJmiNpyGddz5H51mv7kwbGQiz4SXdm6iP/pFcrA1hgyVljPNZTHVitbuxpLm4wiodDXM
NKq1k4e5qiAyCBSdBjGIfBEmqeSzwX6x0HBrUfStD1CGJsGJhbqND1PsqcIZxE598qQ8qCK5W76X
BaIo2bR1z69e3D26cz+g1eTIsHSHqTMTaZ+HdAMI3QziqFO7zofkSUSnPUX6QAdeY8wZXHxi9ijd
K95wd9fK+gT4+lEIy9gYpfPip55OPBpo2qIcaISCOEuVgKkcykYPVWGlmL/p7V19qSGbyD+/h9FD
bR7gts02qYEETMATW2NzByIggtY2J83Yapxk6tbWI81z9Jqi4tSp81lP6P0WGx3YE72xMCsEZl6c
yzx7xUfFV3Pf3BEDvNAOvUF3ZGITiDnzsYEvs9opV3tePHEdXOuVrVwrm7G/t+jvM9yqrIJhXwv3
rM8sUFDlZmyz9TL04VywhMVJ7+71+950E7BjU9UvHXi8uiUGacf6p6rHPZu49mbjvjfj/MFaPR2E
Ss9QXrNeigwQqZUKY5eweQQ3SnRnxc6MRAxzWHujgFri16eBPcFO5Dartq0+mDVcBrThVcSYD96f
/pTFFIi1Y78sVffUURVYZbfXXJge3bK7955plTxrsXYhqv0CffwsfY32Xh2t2DyJ9sGdEaDocu5c
gcCoq6OhAYAY7C2Z0mVVI9oGHVQjAH0bq53OTkloLimmr6h68tP2BST+jkHuoc+XW1l1dDrQNTI2
jjkagi9qXKGQLSmz+th94ZlqgxEnqiB5htwlr4s9v3tdORIatP/sBgxtRA+mo7kylgChnDp0+FbA
ox0d8Tg2d5P2y5BHD3MmjzFjwh4QC4uOV1xKoduLF7b//MvmeCP14qKQEVT/lan5bMGISjPvDUXo
QeU+rlVGLqrb9f0XA+BVUuvUcXSL1nKSeTXcCZHfFUJuqAntAZ0Ou2z6hu0jyMvP2YV3NRsvNmP3
RB9PVaMOrUuwB/bXquwxc2CtJhx2qjr9W+rYZDwuYctUz33lAFGG0wiSIBopSP3uDxG6Hew9BsuV
9O2NcNkjvmA/m3L3qHGY1qSY8XBdoiE/zmNyKvxyG7Phoq0IuuqtBcBFFq+y7t9MzTnk2GviQXsD
pQdj034YKViQcz3eVY/yoOixLJUdpMe2jUNp6dz9/WxvlU07W6ptbCIItOmbxOXA1vFD7KsQwQQd
tg40WW+X0YNB+MmesRv5sh3Z0k95txxhk9+naAAuuF9fm54tHH5W+aUjphk1JmIMOp2xwM9wTEIO
uJiLaJcPPClzxH8/hhZmcm2J0ETKd7e6+ty4URSFlgUiQf1URFMpgWuM7EvyNijrC4EGYXhS31QN
T8RIQyjIW1J6t8711pXrXpvc/Uf4AqLHfKgH7Zeydd1LVDXDu41ABIdebQrH5wsvQ1tOQcExTIh3
WTuLtXeQD2ktqZuwOkXZn8iIaM8J3lJkjCUbD67TMD8rx5eGPoq7fGM4w9bw0oO0iGy52tXCOJxr
zISzAc+m/jSU5l0R5oQANGGwE2aTokfAO7PZASLHk7IoNqvZOysm+kOlP0LqJNRqZYyNl5PLSc/s
PAublCeeH2I75KBEKhNm4EIhtnTjp2qcraUtVIra8k4iBKVW7LRWOxGAfhwxQkQEyBjGznEI0nOH
kfg4uyqY0/YtmjCP6QXNx/BnUg8EzoR9oGmKXVzLs4GZjIjYsfKrY+uDaJWFohdnvQFziz4NVQbA
OGNb7coV7s6Wxs4zSRyzJERB41WB0eaBNpFBYxQCjKvlaS4Jl9ZCA1tUHifIlKGY1XtUtW9x3nPk
TFQ4rN7dajnX4h1RH4t031CZsywWjROinse17Jo43Q10RjjN2Rpt/bVgO9XKce1g9KE8FNks1nks
xJGu9dk2LDL5+M+4eQg0ZUFMuj/wF8zz1fBpldV1dGe83O2q98QFm2q3EiWovbhpH+vE/5wLfwqG
VD4nDhSdmlbAj8/1HUtO2H3H8f2CKB1K114Z7nzoButG2UDzrnGsaiu/GC8VKEBSdK4BcRbz5aiN
RwvPGL16WDEvG9m6WjnfNmSRuoABgv9lobqrsPVlIDK8J714gQHBW+YR2m+PZUuzz/hSx+EVZ2+E
bwAjIWgDYgNlVNEtFXq1G5bu6DnqyccNByxIoGXP7RVpJ4USFNOxgemaqKfQYh2f29YvqhuCZ7VS
WEDnOD2W8YwPk68IxYBsYG2/SQ3+bQUeTBkupKz4hWI1MJS5Znf0h0Gti/OSk830Se4MjTbvsR5u
E4zuq8KJScrYIHRi5T9GJEycTHur0+IGMXmk0BSPLNkC9eD8zEayH1rmbS5IWAbdI6UY7o94dPKt
57Xrvu7vjEbmLhN7ijMtCQr3F645pxenjMVtWmfZoS+pFsQns8l116aog/9A6rM6Al5/rp+mBmYe
20dZU3TnabtnaafI1632sIAqWvn4U0IZT1Woi/7Nds2HpcedI13r6tc+jbijUZ2l8mAzYO6x64bK
8Db+2HD+LnSFzpMu4qfCQW6r2w6qiAO4cNZrKrTJ+nYmbmY8ySEoEB7sRacSttqEWrG6saIcR7bx
06LSm964JpTKdJTY0kT0vG3IZ2fWpWa5/VaT3i2fy2hNKXqNc2+r91ivGBv8ixriZ7D0n1st86Av
tBnbtWKoNOwvH4fkUdr2BRP+No0Tqgd8YKhr3dbKqGl6Rd+W1HBfFBtm+2J+qYT/y1YYegFEpw6v
URUzwY1sfrIKthdGdTsiTAyWrrIfHWTboMrQTlyrx3YRP5MT+4nzfNNCEFO19SQK94WdtliWzBju
U7sDUPvg3ge2tJiczvmHrxnPs2t+97p3mbWJ0lIeF1JlqCKk3EdCGk7NSgWJqq1syMGpaNBBh/Ga
9PYzYz6GBzFpgcL5daYLwQvwwS25jdqNEZll+u5M9mNTmWc2CO3JXYalg8uQOZE1jNj2+Rl0421I
jF3OQR2p+1Cja2nc+HAExbLsOPBsbZ171kYfHbAGMIHmeeFcwolShkthPNcLcQNXdlsy+dT3Moxt
2gnAwvrYfuAEmXi0PgxLBl7n7Zh7WlshEIyGKDrFi8GFGCFpM4x5K7kKEyMGyjcfclmg3ouba1U8
QDpNT0vtMnnLOa7uGFbnobPUqW9wWvmsEqiYiOf99NvyLpdLiq/K0Lk99bfO5CpAe3i3FzZcCKVd
6CVDqWtY53MVTESvZ/1W/MfReSw5ikRR9IuIwJutBMiUVPKqqt4QZfHeJPD1c5j1dEyrJch85t5z
hbpmwFEuOqa1JAZXcKkl6ISDaDjasXbQhbNFCeEqOsQj1ToHusSbbXI0p2zPGbsPAzMb5IUx0++Y
uQCNhbIN0JxFZe/b2jVC8B8OEEJUlVo2sLQndtwTY7LkgJusfHFa58cYtS1u+j0eQLyHQYplAgWe
+a3V02YM4JGTELgTdUJJkJ7hofwi/OCal4L3QUcpiSVlXndx89YH7XUO3uuY/UYyvoWZuCpNUviW
CiiDEM1z0o6eGqKzSzXqZrbgQpZfzGbMmaelIGRKe63DEVVzlOp4CdxgKmZ3mnFOyc6lmQsPo4w3
6ha/nYi9fBpuxPHEblU07JP0COl+m/9pZn9tQyXY1MFIJYEYFitWjmQaWT5jrhrV8WxSs5rXcKq/
5ZjbgDkdXboTmSuU176hFYfQbr9CFUWZY5frNrRy2hD+/ay+naH7qHslgxepejTuW1lRSP1C4Vjl
+T8sYBSLNfUkT+iF6feVb2INK2XfL9WHxt7M7raW4rwsKlxRqL5uolZxDE91in8S8li563eirQ9O
F38yNdvFZcNEhGUX+XeRq0liM7XVK1zrHXGODA2MK/JLZS1jAGYDL8k+s4ffGikGeVolFWy16TVl
q6OfLFh1Sg1L39IZFXgi7Wc/7goV34pCSBP68tELBVyfYWca5Vs2RQseBC39RDhKysKfoTH6FJDC
idX4dW1v5crXQ+y16jdZZEz7IPpsGQoRct4Y0Kygvk5CQr8AsbLXb6NAK97lr2EANy1p7mz60NYB
6sVZqwTZZRiny6wZN5S2G8lKd1bIpB8tdc+z4mTTYRIUZkas/WLnRTAsTn1AQ8pJ7yc8qnKDMnCp
8BKjd9bqxK3LL46DwpBKqtXIk4uZy4B8FrsZJJjnCR+IHARG4ibORhuX+Vx/Eu2WrwmIWHjALRdc
VfDNsaRWqW5BuawcFqdsBUCv5RzncdH+GpzLrCHUD1Xp/2oB/DYP7vRv2242TnOkHSXcSoDzJW54
Si0Jr85aKYb3ZmlMUdy8mQUKIGxWH/HAmEXJbhU5TyuzZIdjDStEZNQqvxpdS5uExiYOcT6N0jrI
sSNpkvVWTmSiALv7asvOE7FwsyDg7h1iYiukEt878h0wgp4YgYUNuH2jGnlW9JWryAwTCeo+W8CO
u1ix5HVoKdR8lWdpiWfErEGmuWM9jerP6BwAwQ1bsJTLVq6SgwgxClXJdMimzJv1gK6MG7hJ+ZGF
egTpsNMBxKgRUTxxCvIxqNOXTkIpOOmUhhrRKczF7M8al1CvDy9IjCrUIz04+mhRehdFv4qAKtvC
uOWDc1UqjuEwQhJMGIF0JpnEoU5oDsCnDgb+v1I0+17DUiDXKG9+mGWvJZkJd6r8o1FHlyVh4wG/
fB3V7rtoygZTMagJI5Te7dG85ZWg9GkNbxoyH8cv0rkCAXtibhyKzhW+cxqpwfrBAfwo5+CZK+33
FDATY8KyV/vvRmMQrKfRZmZDH+CRVAdkFnFsEqmhir+i+JBmjAm2fSvoQIg93eSz8aKJW25xTymo
x4eYlthylAN/4Bp01PDIVs6mLP71mf3E94miCPjIxohHnsNYfk9S5TSM1tFuh7+I/BtOabvcG4Fx
r+zqe5QxpFfL+kvj2w0DUAtR9JILjJams7VpNvoE32LDbqbsND8q1GcmV7+4bPep9mpg8y+cF4BB
7wVzBbWzfoJYei34kptx3JuJ/jZWnNpNugtUfgCLERGI0zaUz1bIHELKj7Fg4UoZO9utCyiZB5AB
V9y48vwwWayT0bXRO8b30ssUnYhMcxUUjwk1lCNwYgRb0EfLkYcP0lprSDGTsuajv2YgKCdWjyWi
1BxV7JxtsetgKRv9Fru9iIYdmehu2NKloWseFI6sufZUObs7i0iGQ06hc5txxmUMlYuWnSWr4LXW
dOs+1C8yI/wiSzz0WiL8HBbjVvlQKU8apOtMmq81CSodEEUemKc8Jvt5ERJK+SY10eFrY3jo408j
YTPMa1UTU8Dsta+krTXm3Hj2pjSKoz7rR1v/wYzBL5+sMsytk0YHYxWrxnom7A5MA9lc+GPPzhpk
1X3KzE9W8XaYLVp6MJJkrmyH1vK7Bpe53TGSU7/YQrvJ2G1Sphxy+FUsUHNHuFHOmru7D0yfJm7A
UrK2aWwwqElpTYJNqvG8F9RVsvppcssQvMNHi3AcsshgqvSEX3Esisqfok/yqH3DsvwRKu0i80bo
DnUg91rmfrnOJtNyFh7pEkS5sgd1rfZYe+t8L7GgyJpmV7PmLxeKb2gwX5J2A3FbDSO23j4kqNYV
9H2dw7QEYpdg2c4OD8UKvQG1UVV8FRr6hhA3JgOjMPBR42FGDTeN1O9V+cMoEAjM2qqEmxRraCPb
D0k7ADfl54cBMNwnjDADhyEGcsrPXTmBicUhCh8PlDanM1d8q7SbGuAmONXXvnzmEp5pO6jcKDq0
jY6yVvupJ649rpUqZyAv0XCzyJ1uan/IxK0QWxlfmyO2c79Lxto1CFIWRcA0h2vHyjbJkHpl+G0z
n0jBjhjzlVALX5boGxZaurmHQfJq64VvIlZwovCfLYeHqdD+dBDkkwO6WVKKda/2btiHcEqVu5GX
TJEbh8QFC8VTP/zonJsheiR5yDxyKDnXu8nPawb3o4oztyEagSY0xB1Y7eGVHDTbPhv5RAOVYigt
f5pmOrXjUYK0YwzBi2pK3hhLaxXmWMwOd5yaTcvdq4sb/UKifdljxGprOzKbq4ROFaZ4AqQdPTas
GepZUWPHZMid82KzzJ2XOVBLdEXV7xhHsv4grBWdpDpXBxCWnS5WaQicUVJcG7tROROvHlrbufvs
HAafhrMT4hJ3wNxQNaWY0ymYmK/Pta/wFtltfmixiOqvYQTOr6bHVzrrguGaTIRTV+8H+a7yLiqx
q0s+Bw5T+s8kBHOsvDXlTorI3xEXQXkRnsf2UaSvna6SmLDsLb4RMK0q1kG24oXL0sDWPaVD4GY8
E7YzOCKNMduqgjV9DhA4kd2411ejtTSdZEmUnd+GujdDilVRkefo42UwZyELDOBEvC7f+gBFLMWp
vOCko2mj9fJVL8g4sA6y5dMlLbB6Jfqam7eKhiicGdVRQ44R324CCQvjmoTUqt7ZXBAaGn6h+cv8
U8n/Ia7L6kM1fRbIqCssXnP4Z/8LKpye8WtBd8oo2Ea1qHAJQgyAHbQ2YFOYnjX+i2UI2ye2K+bo
s51mcoaRbiOaDRzHsD5aCzEcHlgCrgyqoUmTaFR+bpNFfzcbd0B/bLawcmOO/PZghL86vj+NOLJ2
dgcJCYzzaquz14XjnozplaTjkU+LfclN0eUOqQUNM8fRa0jmaTSHcwIXD57EUMPiwzKWgaZXR9z1
1J/E9FHE7QivcYIf0yAtL31VHW0z2tI6Z4Zhs7+ejEXlS6TfnB90Z8c7x+AZ83/NIBBvgGq+OREk
VjXdovLdtzG4ZzP9LRNp3ZXNby8ZgAdlNABj3aHhwz+e58p1mVmT6RHRjEURnIZZfOkhHPsSMClx
YXiIFyJ9ljwcFQGSYSVn9vkgBaDYgNGIsYGUo7UlUc7NGRdQ9rlaTO9m+6ShRdOlCwRs5bteocrD
iDAUq1m9ZVAqGznxAFZj+gcy2Zv7qNXWctOdLSpJthBvpUFRwE60iOJdLp9sGZTjvTPO4XBkKrVS
aYulmaia+d/IRqrXpWNafgwKTgikgZiyciN+ayfO9gpWm1m9GMNNSiTPRgYJcNDtYmtvImkEV0bb
5ArjXcZIgBAFjNEqp0lj1qKX29x8hwRuBZiRG7dg0lmUH5301qIXUeLWs6QZMQ32QbC9IQFU8vKW
cV+Etyp6GvK7bL40wesgQuaVrxP45g7XXsUWzE2g9inTnnrVtNjfMR3Wv1Ok2suKAzQmC7x7Xk0s
BdJdOzi+mvLukoCTY3s1COHJ9Hs/b3TnWhJ7BF4UZWS5UzFwD/q3Uo94X1/1BDTQhhybozN/CAyt
SJA8wGFuDL26pwFn4FkYrxNKx/hh2btMudnlOwRTwzQ9AeTRtLdJcDN5AI1kNys+ch3GEIg6bOWd
NExmF+hL2KvuF/nhovEV4XYYAeGSgPWInVeThTpmFqfP3LH3GbsZia+h59VYecZ4ebtrQO6SgZDU
yQ5RTaaE15IUwxMqsM8GwvKxHx0qLlSQEctdvcqgLZCqx8zO8JVkujplL4F4hjJmalxedmi/M0YQ
JCnw/jCODGKcy8hyMdY6j1kbLjI0TGVgSCd1+75J97XAr1Kdyrykb7+xqd9Dzj/nMGyiUl6P8byG
5cNAoVpF7D+V1PmXI8i0qIChPjLAt1x9OrIIhLerkI/A79CCyowb3yC5j1GB1jxreFXtriUya5bO
Qj+E9V20pxE3ZLYpssK31ew7jnhQpa58GSUsWZD+2OyuNbSXQaZtwOP+m8i/IT7N9FMihwv09Ray
eWdArJgohy5P/2xcEq0hLhR2e4lsmwb3Otc82yhlW7AnE0zHw+zQVGI/tISoSAzmlgxyferAENfY
pcY1/59dJ//otuzKsQkRiyKomn5mTb4OxfCc7fiotPPGlBioDTWnbql9hRZOYDhfc26sdAmyNWt2
LCpgggPOF4s4HBHMyNMSFRvdbyhV537yFMYU3cfIrtd0VrEKBoCIRRYp0y6r8ZI8gop6aXK7qT5p
4wgH7rI0y/BrtsGUeOT3EAy5nXPxSQAishM0z23hSdawT8kjCLv8zZantVAIodwm7cDxKlZN0Z/b
BFY1b+sR4B+TtFxm8ie7LWpPFqbvuYTeXzM2vQxAVf8dqpeZKtvKj/OsbkyGOvZ0kJTKG+pTCDNG
SIRg4W1gdz0kMlLW9jXD3ERqQaBCjd1LgV/SFKaTdkDJuhXVCZs8JwoxUx3iqBl5QGyIG0pydyAl
qu4YxaXyWTHFZujqB5izg4EKTGkR+lsP/JHZklRJi6uiwDA06VI50lPvWWpRkAVqtE3BgRXijDHl
R5ecc1mNlIg5XBJi9Aix1ywgXhMPK+gWKibgIojYApfi+MoeFSzAQgSKNloMZqrRd8zwPQKIyID8
6xlKRu27TAUxYnFCK+ZEe116L9jdNNK3GIudKv+YsIEzQV4DE4mmOg7VE0A+Lzdlvh7sRWweVBbF
WGs3k4CLzsR9sDkzmV/GYu1Yql8syHcY2aS0r6M5gZAx+bWO2K3vtvmI47qJdsRS3RM9uMbdsa9m
Xw1/OIFQgGO5EMgAZ7oqk8o7456RDoau73LwOf1w6bgk5FvRWDvefdn+likG8+69bZ6lwW+X7dLm
EeGNj6k/kwAnTx3eA9S/GRpcJBJeagi04/1fsaARREQJBciX6hbBUwZdvMl0YKieQ19uVhXz1oGY
BdOtNZxW4gMDZ6Tum1DhKpJ2WJbGijEpWm+9epui5xySChTSi0T0hfmZ7DD+Cs2r+ZnhbZ76DjXC
jKre3rd0MDGutljD15he8c3x82RegH9yGPimxEhWJIFJinMdDXdKHp26G4qJRv0ilbSnirSBcuqh
pbKk7phHaHlzWndDewv4qtGBFsWXbV1sWH41GoaiPI2sBZ3s2dYfrTq7rcmTPb6LZN+iqKqIgWPZ
wKeZflGR4yswOEGs7XLn2kmzJTl56bmoWhTu7nZs3EkgbRZiZYBMYyW7lh2IU7ix4qn1K3jD3cS2
DwMp4Y049GYiftTtEnkSSKWfoDKn1aeVgkNgly+pXW2qxtwEuPVlTT4ihLxzS0CPk9gTT+i+4p3o
NS9Ng3VfM22JmnWBHWtZXeEpcelD0fMerd64xHC3FdQ/tjFuc17wkhNoBnQ3SyrpMPoet9oW8soB
geFODii7qvSJ/+gWEw0IoHc9zoNbTw44GAa/gLIiIrOiplsRrerFGWYM3rZKZYJp4mrltS+HH5ly
l8sFfVEb7GDTux3in2TGW5AqW9DFuyF3LrLzz0jiU0RKQiikbWUAE28ocTWwBdzwk57Te8ogZWU3
x1yoJTFkqQA34uTWoX1LLM7GGCpLkGxwjB8wp+5MzNZrC/nVaQ7YBisFqhbKLjNO3gfTYsRh0S3U
E1EYrKvCVWdn0Amz9LeGO1v0cA6H+Jiq42NGWJVaBTmb9UnFa5n32UbvtU8pwe9TPBtjvmfZb1OE
iLXE2yjII1a01xB3eK0lL3IUnoRod53h/IWj8xaxo20qmd9kuT7O4NS8ML22OcelIf+wP/ntlMG1
TcXrJ0G6X7UHpg+uqEZ6WCMDeBYl8kJnmY7aFG3tDOXbmjdN2nsoMFxbz1+GoX8tu/rZTA1jp0Oq
QzVGMuBAzDJMH9K8JA1AW4q9zVwpKqdbxCRN05WNZcmXnmDQmcK1lQfmvtoVV80GBBsj7PcqPw8m
a39nz4GN3mlSPEjlvimEp4/DnvPkK435jBy8kON+YRmc0ggvJt56XeNJZ/aQ8DlsSpRsKLa9rR9T
ZXEVHhXhDLicVGpkOHfSV4QrivfK+piRtHfqJxVQRuSClf9MCG6zRHKjMXt0HCaRknwA6OQQxFMi
h9Yqhi1n8r9M1DfkQgw4fjuDlbGV0UjG9GKGue/nJzy9/xueacR7qKSvUeCh9/0N+epFL68NLjHc
7fBDqK0tI9k0+KxKMCplocCQ/x6y+0im2WDWvoqjTQQmkkUSB3Q2WrZ5HKfy1JSZm9QmVkIMt2Wz
n9sWVqYOp5LUjLF7DtjHCjl4FXPlKcxSuZMOMIddq2G+VkVnlZGGnUu/jDKfRvpInJ+4fiQSdNPA
INgM8LUiqHVbV59PU2XgY+sgFgGk0+XPSuM+S9GqGwruAd72GcynwfigQJxhTY1bWoVfWwSoOMmW
G8QVM2mB6XCIY3WfdjjrxAUxw06PHktiBxGTfLUx9VnqIUg6xRmC8p58meY9liEK9COpbx3YhmX4
Ex6kuPfq1EHHo17CtN6qjOYXDFEw0BlN0CrwCKvSXthUD722N2IWsVkE58qho6ZC0+OWmBtKAZp+
yL6GQtlU2L7JTScRlUhy3B9UfF6yyssyk/ySOcY5vk97JO6kCtVl6BkhJhk4acc+M3DKp55TaeA3
Qx/BTNsbQC+Y2ZJTPeYXJl/XNOjwC1h3M1sOIXae/I01ArbW2BvM9VTH3Ciz/CEHC2TGYAMIo0Xq
6PITtHwpH6GT0DLnvXKRjWwv9/1vOrfgjYavFFsf1TQoo2hE1jDmIIVTLTVXQz99AxO8OGP/KviU
63zOEG/g+1wU8hT00rxgI2Dh5LnhN1Yz8SWk2R1FXHsqpik4RXX5sHViuxXdI+mbqz6vbxkgLJKO
un+9Bn+BUDqOiCJAqpdq9ykKf/C9PaUo/QUG8mQM8TvOEbW3wulZCwgxMXlznlVTvyaV8iX6kbZA
YzlUTqL3tFpgXhZzC8M8NTaw1V4mWNgBP3XV9Eiijaaicy+zjWNgP4jHkxklLd4Q6UfT0jMJN/Fm
jkeWW8E1p3txW77YtdDLCoNHCG4l1R+q4PCdBN5VuJ7KxpmIeTAW1bRWBATk8G8mDppgR8XpMRhx
QNSt+leleNrCTEO9MohXC1c9c0sLS4dsSuuhVBz06dVNZmK9TIXOKoC2NaBJHhXD+AjjaWOnwbkv
Mj+cy33XyNtI5fQt1LtNSakU2kYdrVdc/ZarKHBszBStuH5tNMb3hHGtdFH/lTI08lB9hiBesdNH
gKWxjRqytI+a4t5S9K5yDWwEfj1NiDc5SYH3pNNDk+NH3uimW/QmVzlowhh4Q6r0L3hFgZt26Bit
TbEEjKdWeDJs1EWOBduWhWkpsxM0comhuIXjIz0MpNrGkziYzbBnYbOFZV1uknx+i0vc4fDucb5Z
7hDSRQ6SjzDtKjJGj0GF/tj4tEV9xlDmaYlzlkeGRiOCEDjqQTp+oEg5VGXLBAYxLyNJLbJIb2ue
BCMcs665GAoNKZ5LPOiydVDHmaWj6o8kZzcLVoojjnnIQzByx/lyLfUOWoKsbOvG3AqdbQMzCu6z
uuIb7vObHYaXIUZq0qj2S9lmX1HM4LgliqlnBBDNf+xC/uk12cqidzutehsM8q4ijVlaatxKbb5N
I6syeBvEUJjpQQo4cYjEdUxNof4K3ggmu2jKxFA6PZl5/hyy6Ci68HNBK2liPDSMP0nZ2IXlXPla
3/uByiigZttbyF5LeJgWK6+VGv4xdwXHNe4MWd+1SEexguauGLVq1XaUFDmFTtRLjALl11SxOYXU
LWwZrAtozyruV6Jum8beJWxqc2ncQ7TaNlHrwk9BGNhRo7JFQMJ0kCRwAJn5qG2WD2qKqWlpYyqa
uHyyTpOa0nrFmxa4ANmBpG6YrGmLXTApe6I5fLvKwKwDTnLAObL8Yesjp9dZDfyigogxfNcxIXVi
iybBGys8f9x+pA+uMjtbQ30YGmpf1IjML45IzTdkJO1KWz2ZRneH/bQbh/xCsrNrUGWGfe73inTO
6t8YedlgoALHm7NZ8MJRUFzsKTtxMm3VuH8ZZYgbrGOk0nr2qbRtyps1vxuYReT+LsuSTwrBP1ta
Agqtq1DPAItfQw0gwZC8CDZ9IsFdSUuACH89T9al1lIvMnPgeiREmsgeZhRCiV3trWlC+luuHeew
UKwIinbx/bidhdmAOrBw4o0qWRSGZEDUPfe7jozPPITxl7qM6aR6r2EeQ4TTOl/FRGhRB26N5UMU
aZ41UWDxMhagDhOHnZnD52FYol/nkD6JzV7pvMmshxtmBgyheZ4JH5f1fRcEx8LWSPiCjMIt2pvV
RlaxNwS/ee/4Y6b7tSZtiGrakmPhFRZmbV1laIRN3WEOnjK5W3qjkluSep8f7U+rys9MQofVTzYS
3KNskSeCRxBeVDCn2zBgNp1OvNjVH7XjrlEeal5sCatYtSbih8irs/TQQHiX08+0eFatspYm/UMb
DxNOzBDjk0Eee4rqnzCkdSEooWsGkWiLuFp8yHU4au4xwPACvWwsE2vP6qVrsSUkMENKjT6QsTE0
xkqF1ZU1/VVFXCUr4M+zce9MEe6Jca1IOV1bg5AAwTMAJ1s72PmHzUSd0B8moIUHeSHMLsqcbWTa
Om2hlS2JIZlgTlJSowFBLEFjjFS5Rav6i9SmERzgeCgmwCvdtzk8lGXWa96WUVNvk95IJFxoOAdy
NbaaLK1nJ3ppqPtLbCQhOV9B/10rL6kw3BbpnjF/E0W5DmXlRyWvfpXMjAzZrtUBm+UOyoiZu5MS
filpdFUM4RVxcojn+pjPwPJG7vom2BVO7tkhRu/4D8lVIqqLOTTfUkh6lHCoBhJWufhUGE0RE/Fi
2+Qa49fCJ7izK20zoNwbrZsObQh+AfEcFpL00Q9QbDnk/CCj9y3eYisFO1R99tFbbhOaw3xFQdSr
goiIlqplWogCjMEHSlQdfx5UHFQAB0mX92GE33vgWJ2mfxxhLjf4oW7Dg8yKup9PofbuyJ4k3gCe
suoDXyuH/thazzoZPwvTIrKywm+tPZXJ/ON03ENRBuAgH0UOUImNlZpfFPFnolcJaWWAZOKvXrQN
Tnt0MC5Y002m0iqXn7Ust8UUeEhAvcy4k7O0FtdaCgnbOuYMw01erq6CbwtADhGdqjxGqXgGjfyl
dDVGajwwaCn5l/Y1qJwZ5gb+196B78GXBTNnO6rNn5DUbyAaUzKymooYppLawGHBVC1JiWya9y2e
aeYxmXSylpxYRMoCbVjN8LGVcKNwXucykqo2287zsvEZXwpo9ZMGCITNeIdDO9Hyo4zszEYkNdQN
FqTGJcsS3bBCYi2YGUD6f4nuoAqv9za7EJ70jkcwJ1m6x+BEog2P+jOd8QXz08YsuUUdLy6gJxk2
vJZMt3Htke9NjmUNzSHbDMAJHP3RZld88EIcqQ1tFMvSSxVu4+6QoPeFXzE725QuBw0sue/1dKwQ
3YWJ18lbRpdtt+OiFmA6TiboFeddrR/m/J4PiOrQ7s76e679GqxG7L1pnK1S8ZiWcH7F2bpjForv
S2hngJCzBLQLvtengufO9LGRsiSERAI3W+Fmt8AAZLx+SABQ1FDOtUs61+g3nIoaHkLjK5/eM6Yn
7S9YmjnZMAdQzml/0AZySjzepYVC337rINrhYbK6m+gJzekBRoDcgdtswLcCYpu9BDp2NmrNTc62
LjajjQif40AJEh0t+F0GwO+brX2NCQoHV3FekfptW+sfSgcMuCqAtNzpd6E6G56VvdvFo+PCJHLK
i6GRsUEzsAGMmzB80fJNL+0ZnpP87ZVJRTO40UEDDvZEjNSdymutR0jmJLQxrLj/Sc3FjP/K8VIb
UC5hscGIe637lZ6v6gwE6apqfyQs7e2bmW8s+UhZmM/fdrboKEEvAQshKUs7iILBZXUn4T7JLygE
Egkbi3iKClGyVxg/cUxPdDAgupD2hnQv3cRvAFBsG5zTIheqX4DqN8aOpJnMdvXBV+sPulcZkGNQ
A1iE6kE0dFM+ASxY5dWSEvjZ9C07IKagEBBn5ajUYIgBePcKDI7jn6V447mip7Lq1wxQjnIr7M9F
zG5Zx6lh//ueoQaVhaeWfm+fMvXZLYGTD9AuM2YeRDizOIJgrPJPeUnJmLyYDb8KfBvLREiTACZb
xrK/yWL7mA/hzpTOQ+6XCkaWUD8zRuWuWQfwu1dkLmXOuR+BNBN1iMGTlK6YympTmP9GnRDDEGBb
uY+YUmT8oY7ZkMRCJ+mMtaOF5E+zn7go4zvioK7d9dGNTA9eLUx5zVch3AEj5bDpazxtoDDgrQ8n
s3xg2Oe6LFEuY6IIWfGTv4sSm7enY2T/Xr0VhPQYnKzfNDnYp14n1CUB6juNnHfcrExd7m165kmx
cNQ42omhc1LBP1siUfyMRsegbhNg/LDKlsQPMUCPPLV5kfM3lU+XRpe0/O2BHlBtSGejAhKPjCXK
/UjdJWLXtRcxnvHn7fF01fqGRcrAJR4NCPh/AH3G1laDVAy0nxn0AQfYHTi9uhgeR/Gi8aM7FP9p
u7hr8XPGRBIgpcphrgDRk/muEjxUrvYNVUgK9wB2lPl1tB/SQPiDi8IoOkkowDLg5rw4uGZrkuB6
4DRbIdmETx7b6aIx/VLoGZp0fo6SFyzHGrbnKj/ig0SGuTHwjDi9O3yG8w85KXH0x+rElgZPxltB
vCK+85CgoPPUbnOmvADUlycLtYArlnOvejpo2xqFulD9a9XQjSbEbWhGQmp9eWTrcMdjMEz/NOlN
oKQp9V9t3iHlaGK/sLyCZPLJdm2qsDY8Kv0OQEyKGpBsW40HJLXPSviilLccM1QHtWn6TopDox7g
4NEsHGEtVtb3xLTd4oWObpnwcbHyt0fmyXaeYeZLGDAZk4q/lPefqLD+5oA/lbcmC+3+kCOHotBy
tFdE1K0lFpQHUH6YD5RKKGan42Q9YwLPFU5CvxjATcAU2RfGZ9Z+WJU/hKc0+TA0Pw5ouEHM3TCQ
4T9s8s+JJ1Pf8J/K2SVO8hLgsrd3UcGiJXdTfZ9EhwH3naRvR+QKs/IOgaFzWORCZCIAx95Bebd6
DNbM1GR18qVF+UpkooqBCH3U/CyAF3byt4wZsH2ZjCPh6qSKTtOPiL46Yg24OyEXlM5mUtcIzyJB
dY5PkwSDxY3+j3m4ma0xDZf0SpSSnH/GycZqQVwKTf9tiF/qfks8oJ7QFTHGYFpFhKDF8TdnZ0Za
w3zodTdaVsrfSdcxSl3PH2ONvmzLyxkO61zzGFmBU0VkbYYsypEG9tIpD5959V5FzJXZ1gz5/Iqt
vW5x1TIz5IB2wn+R+iU79yIDbrDcRi8pe1Ln4Wj3GUCl5S2sJykCjRn7WX5t5veQpZQlDQc1jtww
uSzRQ3HJdTN8tbRmoZtmuyk5muHWzjaQ+P2hf8dKi2L6IwM8L//E2mdeo+egU2vDt676wJ+MsQR4
elYw2UX3443hTm03Y/gut2+SGu9tVV7j/OOxc1j4j9ojRcbZ6PwrBr6Q8h79sCBvr8ko9vaA13Na
tcMhL78ogVzD+JzTd53FKuKi/DuJApdRCWzPUwPZUIUKXlNnAVoPjNNoqj6bRBN4OFLR7h5BuFHG
xe/2EQ4fxjB44zy6XYZDLGJ0gszbwH4AVamb7wUHF55M2IqcyqQo1aiv2A0KEtcsCgjVCyH6l2g5
LZqopkCfaMBmfwXyNaNbycqtuGamemJtUUqnwvAlBfWV9jDjaWXpRzYW2rslfyc8hxluvEKDJ4T6
FgbzI7I9bLErW/qykACBf1GTu5lv23TXZ2cneejBCS8RyowM/I/yMFvX7l5QmjushAaOSw5F9vsy
wiUv5OSNgS81hl84174HdKP9Kfw0DHRghr6o7U1G6lgYN9iN6G038+isajHqq87448uLkpNO5JFu
eqQJUFF98PfGh56QScQ/TvAa5JfAecjapTN2ivIqzHNTveUCpK8f5u/6fGwA46skmBMbEnIcwl1A
y0CDXpUHCXRDQ34AccEyl/NWndzKehTVh0LRGTqya8O2lJg3sj1WyWtGhtJxB0PRWkXWfuiII292
SfcnDZ9jeAFmgbjKheYNqr+HteMNhofaJ8UqiT+LdN81f82UXfTYk51DbLzpPYFIRJjHlEpkbKJL
+2tZBsP+4nFCf1XzKzY7iUq6bK3XdGKY+x9H57HbOBJF0S8iwFBMWwUqZ0u2tCHsls2cM79+DgeY
xWDQ0+2WyKoX7j0XgF42l6bUqvYuSxf2P3Z6mkSuLmPtaeFwSUGdBbJ+0CwBbRkj0CpUKMF+ZcR7
8asx4T+xlxt/lO7bZvPt69rKqHdW/mkwQpGXZOMVGMtowCgI8ecxghHQNsMeYqS0SrHjZLhysKKU
CK/DkxsSrc0KGnoNXCmx8rk1RmbNt9r/Uj9hjgiDTQVhF7oKaBMb5EdesZOvf8fkBp6ijrcl0jjm
PT4hLSFY/hwn8HsIV119sIwfnUupOnfDDwv1uT98iWFjucvYpgzlnmCFKg2PwGeVQ8M57yTAHYyV
LGBjBAquTXXT9DsZhX6o7VAh2P1fCtEAYX1F0gRrNFeSDwGhGkyqEZEt6HWg0g42xJF1wdw/YKuu
oLtHj+mVRwlB8yBjCxvmjfZATRb46ymeomc+nZHcnU07njKnN8Di2q0HxXGNu6c8E/pXNBQN+psu
+kvKnxH7p2KCogElwpKXOXIjwTFumTQdRH5WICj7BtUCj8XI3GRRq+8eRqSegKwJXx1zlUJdFZxO
YJR1mLzhOiw+rAZLWL5Tcm7NjgpGbEzOp+4TB8FAKtb4yVgAtOqWZ4+VZ6pdfKZ1xdooXgYwPps5
L0ihp6JgXpn+DfhJtK7DbSDzYqQMi/JVWXxHIQFPx0E4Y4edvX3iT5ikZfhYl6CDPcKgqnpP4gWT
7X5eAP5yqeLrFHTpO0On34T7huln6SDSmA08BhXMwCg6Zu5fSN2nRLFjCsfMzxq6KMjZHBsG/7O+
7DzOdiDa2ADZoX/WIdTRO4GrQ4OcVntY6VOlqUWu5xcfpvKn5ufKBgSfz6aM6qzA2TKvkJGrny7z
DmwIbPgId0kuBnEuNv/GQjflt8mPHQTiCdCFPnnEp8kZ+iRnWgTZgtVlIIOWxNCQc1jGwTCPIY4T
hlCa69R6EB3PvNDgow/Ku9b/S6BLmj/oCTBgXawnPDPDc4r4WI6/XkElQNK8NQ/SV4ygNa8fns/1
zU9B02+PHfWjt5C4wheKf6ta5hsYXpz2mvMElIsCAUijY4bcejoyhgA43cKo/kRFzNdGUb8q/MS6
jYKwOqbmoj9iS5xP6k0FDD/wTI+rHnBYo+96jkaXFoGRhZfsAvAKY/dWRoKjF9KwD4k2osMBewk2
vwt+Q59H9i9L/+VIWIjn2kTi1xpf/j8ddYQqbWLthY3L0ZOQDKNVx9dWTo/1J3JPS7pKOd5ekxuF
JXJ9C9tXi5hI2Ki7sEsfhuFEWBYpyjqeJNMl3s2RkTqDVuZYUeQ/ViexdHClbSGRg3ijDWnZUpfj
sQlxnMVkoYP01f11U+QrOyQ0FgqJga+D7kBRfg1SwPg1GNTYXaPaPRlY0zA1W8PK8PCDPTSG0Kkp
lgbHPX8U5yioNXt8xdiyyvwt/F2r7LvGXchUJUG8CPAlJ357II5c5i8URbsImt54ALDXdDs7P8ve
zmWZ4T70K8q5uvsyJOZt9xgqnT44qU/TxZb2W6CIspDGGeRP1dGteJM9B8PCb98ZPkLmPSAADx4C
V0ip6oN+pAGaYKwtl7noHNxh0k5slFkvvxTjN8xphFnRzPX2YebvUv/Qwg3wwLnRbHNeSxUq4E0f
j1Di7ZAJ70FhJeAKypDpK9a4e29m+x0G3+Rs+NiCtdbRMwfJGRgiXnmWyGb/6GL4BBvZ51hfKtY8
N50uOej9nF1yxaBP33CJjwZ+E2gjCAEjDlOejiHb0K/i/xvsRVNddWuYFf1r5H7i05M5qKMDnOgK
dWzEMta40eKRtBIxWFdbxmpb4lgdEI8o52a270T5BWEqE10j2Y3B0ZU+/ewptQ6TNBHd/ASTVPpq
Y9YPN1lG57gimQBepIlytRSOK86WOLbKEipTEF+q4cpKrA3wk9e/EeK6FvPlMPmaOCDDNiBRZU0l
rqvHqNoP9a+SR+uS2x2012IkUTT7ng7AKMFMHzDQKx7ZZE1nhKkV09CTxjZ5mf5PrkRbI/+xGLFi
bbNaVhDzzDynNC+YwMhTZKPOBYUUo3Qka180zPvWSXcIGwLCSXIgto1URlTGzTf0BVRlmzD5/b9o
uyvWh49nUDC+XiSYMivOXJujyUA9DYKr4eJuM3r18CE0jEzHCTjf8fX4Po7amT9lY/wjBhxV0YGo
Xy1Z29m5kk4txzSJKi0HzbBXSQ0mQMDSOe63qkFs3DbQtwRidm/IPU3+O6pAZWDlAd1A0wgiHCUC
CuDoMbCV8N/j8DYRBTQUk0mxVzUEqT3BTOw7GxapvLI8lasqO5t0mKH+9phVyyF2wccQnaPq1qXr
SkEOuXa1S2qjgsA0nmkzKYSkxC0YoXMF44D+J1u0PUpT8hRrhA1YzUqMlr+Nh7/1pnstPz0ogqnF
Y6ohQbmSK5lcBu8AbyVg/I4LzB7bg/JguxTx8jXbiT6LgoXOB3eqgWKXpUKaOOJ32ldoVuBMPM12
RAsECuUjMjBIzkW0Y5HQQSnndG6+9OoAzN4fNwTZ5dYjbrYwrlEvAakq6JSTHoi6NpPPOL94Lqwz
e8qm3oOgGkjI0ppjK/2Z2jF4SC6OGmxOJbIYVqEhIIWYlXlecdcc4XORk7DEfUZjZVVcd7MJn2hp
QA9n2QeJtPDignmksMuZOjwiTlEY1Gx4ZpRgVrlmkYo7E4HK9Asq9ZEnt0yeXH24G5a19DR6ooNW
vkWfAS9+4KEZF+SBpYgLuCehu0kewu3fQl96/c6rfJS4PffMUjGI+cD8fXMjCwcSSO1vod3yfjWw
J8AUKBhcY1dCOYVKUCanIuO9QJU0Gw6h9UFiCTXEgtBVUdxR75DrUcWvDEsUPKEKTn/kjDEdCIzy
lWaj6tboEI4NLevRi5y6vYAIoZo5ECOb8wKlV/Z0Uq/D2qYNYSetOIG/yXl9/GHvm69Q+/bFZzX+
66Wr3f2o+Zo5boMam62m3cAeFyZ7Vs6I8qWoN792GTDNWQMw8EN461TFztB1XBiQ6k6CLZkebFOc
vBh9dJKCLXzLpnqz2X8H+YYBBqGrEGL4D/8or+QpFwDNMlb+VRRs5VG7NagjFWWiuJczDDYzVdkl
8Gzid4YhV3YotRW041vzZiL86cSw9v/J7aGojxkbQLf41bD+tgxIacJltscaIuGVJx6dO6NsTcSb
j2vV8DoZ1j+YE+GIBbjLUY5fuESw7o/KrmvuYYMrni8AXR+kkfpZfUflOUiOfXRKxx+BuEFj05Vj
V9n6DFfMnV5cBhuzKLdxyE4IpUu7q9CoMPrQsBiec3G1LEqzcq3q27xaujBEara57drLz63/0wIL
Lkbglk27hJ61sqCvp91bj9a4NlqLVG55H6LHggdGkBcTDHDYafBRk98bJ3+i3xXy3o/5tOxnMWzq
wEJPj6f/JOdfVZYvAXCgoJctboxNwDuXdWuS3CGrnKNw1SMaiRXwFmR/8iPY8VECK0jnIzYW+cm0
Y/F1UDDP6CfxDpUM9eZFbrftSHhisktI8nJz3rh9xIZC3iQjMThcR7166ZQz/VwenQNcXIzR5wYd
lHrUXMeKlmakkRzVzSX7AzM3Ni2oeBlVOHfyuJQ4EnOMHSQUUjH5QEKS+pFxyiDLTIo/tVsiTFPp
wAcO+aaqliRPz2rcPyHJPsKfo6CuSdxK+LvRIRB8nqMJjj4pmmT2tu7/t/yS96/R2PQpXBfcYtU0
/c9Zk1X6JdEXtWzt/P47gffQAh7OqCUbVH4Vyu5723+A7HBswl2EPI/0JbBUsIdvuf3R9Y/EvBio
VpG9US8xGys/AVdqxZkVSTux0ebsoxtCSYnaGI1gQdj7KokYVKC1qFwYlP4BP9M6IinYCJJvt9zr
8S0GPcWYueT8o1p8ol3BSh5AosFCZpFURz1UrZl2t0CmuS68PwPnpe3jhvYYnx0IqiFVxRx/KoYV
sbtT2j/xNoeTYjiGuqwS/At8Kr+wbwdAlnG0ClEcDxeKP41hi/gwyn0V8bSvjJY1/sko14rW4Zhe
1qm6AURCy+l4IYY+JNxZGa1tGJHVWH6gSQJZMATaghuxJwgwrLj+ygA3LWf5MA/T7zrcTYWIn1Cv
d8osVbdd+ArTVUgbyOlD+M0gHmRp6pPSbcuPV1G26WIjo4LbEMFZQQHQrH3/RT6Qrs1tfc9+yG1/
rPgMwEY3wT6Ft8g6KfmD5R1CWWGcOhl4F3oxegy+gp2dnMv2qmZE3Tmsj/JYW1rtmQG3Zu34iN3g
aunXEtGrj/F1rLemfJbkY8utj/CH3Y3FtE6N/nUKZgqUYijHvfzQeQC1Q6CrzcmojhFDdqU6Bc1h
APDVMmggf0qeziRyWxmiTXfsrA42jJkNi2oGwQfsOoUQMv2p6jlDNyAe7D3K6FMBgRoZ/1hUohcj
m3BD3qGDnYLFIalVROLuMgvOxqNuDvjt4VixhPnK4WhDnpoJna/2Imln28SXxggqE2ejvejxxaNK
UNWb+Cr0+9h9k3GkEkxJD5Nd/fhjWsy62DLFW3grt1762U+guOtUB4Ccfxb9w0+vHWF5pBwaNJCb
urgNLk/4MrfJpeuwI89GH2MDOb80wyypJdTDKKC6s8tAO12ODYtMtAXxxmX6al0iZScNh87mQLtX
QjgTmLIEChlT9L9Di7GL4sTpbyxrh1pn7sX4HzX8PtSm2JpuqYyw+nFYuoLW2crQQGZORXlYCCiQ
f9NYRR3WhBtgeYr5HDg74rPZXUNlMcjnQJxyZQ8qjGIuJMKX5UqiIWckGaKeh9oTVbSrLYoWwM9v
YjkJQ19KmgZluGCkk/PoK/kn8ZwQWTeVv0+prX2wBWUVzIT7YehLa5xXaCCr4Mvm1BmGi56+8afr
nTMidWM7iqJezU+s/YvMR1j+SDLShlYuNRLnc8W1MTl3jqnyA58B36XXQCI6tO9RGWa2MW5FTjD5
5Pt98F/WFRSECvKDgW4iRS2B3xv/u8UkO3iiT+H5B9RpuXff3sl8QdwWPgyO8C+fjije8jL8TbIX
Hyp74dR71YzhIKtYk5YgB1CY7NXfIWMjy02EdlRD1ymzbL4bdKOuyraLFQOuJSYPW5M3TDBNu0AQ
NQeOK7xQ0jdPZtSvCCkx8RkXa9u4SgwsS3VXFCuZl67Cs5qpazx8EebHkLyMaBqF7kf3l0IElDRD
ormWrYsITeMCJfYgcfsxePYAJDRtsdY62qe7mf/TKoNAgbfMfKNnFNF987ZBtNDEHzuHItlZKVIH
RBq8qTsGV3YI1vWJboR+DU5uytwvIylia7MOwZcWqSi1Ga4SHaMB27hVuJgBBiv2qWkYTrdEcHET
tkt2D+rDr+qdbb+U+D6RzWIF1K8Vzoej759y+m0psZmVFaCWm2Upn4KyWfT5b4NgQFlo5iaEgTwq
nymqQhKO59L4CI1H2J8hutilk4KRqR51SPmYXfyaIWy0DQQA1vwls55IieQw6npfYzcM9X1pbvM8
YK10KyOCdDUaFvlmsjsOH5r/gY/aklmyHyspWpjyKR/RT12RBtgljtezqzvN1GeoZ6iiVLx7Ofjo
OZosg/6jX4p8WLETtOCLZXRFyG5peT8D86EyjRsAJxI0MHRLM/yUvaON5aYofktCYfgEmBO4O9gC
/F+GxcEDw7Kh/mQIl80h4K+D8OrjkUvaL5P9jIvcxXhY6BSREGOl5IKNKHail+Rd1OIoiofVX6LB
ya1NdwyTAw0MeJAucEbup+wvRUuVRRu8jEw5u2ShjpekpixvljLuHVDK0Zb1Vlyt1Tu6M81Yj8aq
zq6iXyYKzf6y11gVVAyekVlm7XeCIsVLb2Sk4mi/pMaJNRWjypYVxzbtgeEuvP4CTUHtN6L56JqX
CqTc/1ajoxuvNSbXXnHvdJtp8TjnoljqotoY4twbHzIQCNn+ziJMCdcooZjol/rA+Bq/y1wQHEq5
Vv4NFLe5dY/zY0ToQ7/R+nfiridjij4YCyVYD/2vje8uQQzKn4DXRj+mPbgzzmZidVR80pH3g/KC
+IXeQGC0ovyVbETf3VWLkbsTOInzR6s2qf+DCjYwr9HU3qyAFbji2FNY8wGH4V/Z/qCvitLNNOf0
kkMPXISpkW86eU//jb8Ur2gbn1LrQ+4uLp9tgohfIMVfomNlu8OGp914nYP/xSW2Vj/UrOZCZsol
5HtM8K+a1tTH9tASWyuBAvHjc4DKH7KqyL4sKMbJEsSf1a1Q2zfh1fR22P6C/Ecy/+kssREMsuoX
HNdVsPKJoA/mIlyr4jaMFI41+oEPEWD3dZpnTnSDeu7RENcoS+TpZmsIRXI671LA0MYkp721CH8V
SlYG4OhHaBCb+Fb5h7bhCLEXsntjhiHMgvzUa4I6J8f65STBGqdjX53b2l3Y6XEwNGz7f2ihVlWX
o+Kq5o2w1zDYFy2j/jG6WpNEvXqJySv10oppbEt4XMT42hXc4e+yeeQWYGiLn59WlmXNbKAA1yhg
IqqohJ+mluUbmbX9Pi3JGGRY9vSiZ0fJUQRnyWSLStZjBjCQwaNP75wrz/KqeiyFH9UtDtEjkx3B
S0rPyeUnGkeS903/kqRszRVAMS9zqNQrmmYII6X7qzJFMue1djRGnu91acCjcIafYFyrPiX++IKn
IrG37/ofYdx90ErEFhDfNbPMkyTtrf4xhaUMq6BdSrozwOTGKSJuY7ZjRjqIdcVfRPsXdP9acCVT
BHjc7TrxTMKNMny5sEcqcfAUUr7PNEISHqkOSxDKMeuRIaQsTpMJO/mrnkXaz0sUYCyw1OamoQ7J
eQRpuuJgORoHYRwHbRuZXwm5ztkaPTdyBe3OjNZNoXgvcG5QxAJumploykfeS2vKWn2kbElNbvvR
Wo48r0YK/YqdFfwTycRYwFTgMyo/hMkQ7nuMwT+4f1qyl/WdQJiAHbpFRejf8YRp/UPVdmlMLcoj
QHgDzXRZwuw+6LwYkeFY09f51rJ9Nc3jqh0uyti/atjAVAqXngonYrE4eNe+uOWRTgH7bSUnJSPF
dhqzrqJmi8QE828CH7nxtr32Ujp4hsnC+JERNcNYqYdTiHkxi7/89Ce0L3q2FV9ePbfhVTJBhs8m
cNIyDlASpOSIDFU+TwrLsvdnIBM84yrXEzULnVbMBU1n7Kq7rvW3LSi5kLOWYBoFQeKkrJ/8irXX
LBp5PWiOBNEse2ToLQdx0fEEhCj+1XSZpDsJdxbUBjFXf1R1rdDGxe4pQv6bSif6xgSVtjSByv4V
zYKd95BSFyDiY9VwskGQdcSdEp5KHvgX/CXzVfuXeJRJAgO4iY4LxBLxU02XONbQzr1xN8p7pX0X
0pU04kDd87GiwG6GFY6PWfktTfuPFu0sgz9Gmw0PgoVlTQ8WVvEvcZdGR4Xj/Ur9shNvhsex6+gA
HDSFnosOx1f+5YU9M5DcNAwgxFekzgufucI95opAeu5gIFAOIgUIdh80NDT5w5Q+WxALsXe1qjM2
MQaRevsBn7jyHpFpMuCkgWjWPcoGpYPSgAvOsxcevzMywekMXEo4uVvt26xuacOPHh/a6AAarMM5
HrtbrfjD0WnIP9awECTp4vBSG0eRCOEeXb7Jd9+cQDW27aMFS9vbHz1lmaS+AjVfGfFlwGhXo8r1
+VEIiphHjLaUicA3yRXZY9ohbp6F7K2yMF3K6r121xMbylyK8WtgllmhW2yoXrN92ju2jr0jOakw
Zcy1KLeEnnGC78xo54sjeyM8fD8FMWKjxpqYmJdROdMBGuKQNYeO0OxkG+ULyVh6eH/lHV5Dkb0q
BpmRdff1m9X8AXXIzXOf3ZAnchgUyZ4ruQx5jZdDSfl8bgr+Hzat0H3Iu4X9uqiKdervC97zKkkW
vnoVaMthDE4XUe6vh/qW1jf06kA690Wxqb+5VjmHctKL4rvn09XMYgUC8wJtSGJe2/7CEN8aAddf
E/XAFdU9DRXV3icIqnlxY8XMSoMVZsAdlpGXwWlDaAJ283qN6EkQyKJe2+ymvJLoWjftvP5M2XTK
fKokgTwVi7u1IfVQjpYKkV0cx6jsg+CGgijj78soh/04+l7rptObTXkPFULtCDeriro8hnqU2toO
6x0P9tPYy/YqLU4NsvnAu7nNxlUWqbmL6/oMsmwRMDEKPHiIMIXJAGvQcasshldYtQvBQGp0Jl3+
8ChND6n1FS+zHFP2OFG55ELKm2Vwb632Bjd1wWgmHdmuhUcQuHDn3PYX7kNVkowSoBskX0s7SONF
b4CLJVe5ufRwN92dHv9EAE/i/jfTz1HOHc0oqXQsBDQAeQk0LVmItufIf7rDV42EnQPpK/B/S4HI
1NoBtstJK7b7RZHbK4nST3pSIljTVYnFF2JqQuEis9ihFMRPnyGxwQzLxjtpP7xuEz/8AE2sEADK
LqiPaI4lJLPow3qYr6htSv1zgNvRouy17d8+3Y5sMSz33clfqjosPejwRvOkUR5yEJsW8hLoUD5a
DMEQKg44V8OtpC/buwGTFB+3v8UhxNA2jxdc7jkEOxS/CtN8i8jdZTf+MK7X27eCoqIne5tJ6z5S
tqmxLygPe/3eRbtBWvd8QeoAGUxhA5LpG46ZUY8uUcoYXJnz7oGK1/jb+fVnR9pfXVPQmlCgbkI7
5Kyryos0HsAZzWmqMZZwCqa+Y4BugadE1LcrL1s+g0ksLZYhqOIqP/DIpewNGftk5m9CmcUUAbJR
ZXCFdD+VeerjoyCoqwlzjm7ScwAcq9+DCQOF8XuNYi45qPnMpPIaUMMiTShWPOAiPOryxqP3J5eS
phx6QjFj5lMZL+UehP/QdUvyMtTnsvellc8i/BXAkGUyacdpAajWj7zY2vBc8w+VGxlzf70T/Zkv
GaKCsI8T6aRjX0/aOA1/wQguYTpcvnMNVudORTACyNxeGxV6TsSC6xYUFsxDeefq5OyhRqsWNWoo
TnvmC5PkAt0/50vOexD3SA/aBxaVRRndImN0jJakkL6+q8YPRjZn1HEjgYX15pK4CnTQIqtngwSQ
v0fKxq9NVcH2nz+OeXmQuIiqsy8TMQPZSefCyucZDOuWbHRSbxpdXgn1lpRfoVRu9PqBN7sMnm6q
c2ehNjUvrflsAhyczKS09jYwj40poxtXWY3IBZTw2FR/BBsuK0R1KoUBKsHeG9ZaKNBi++eC8PKS
j99mcAia1K/mEpCKHGGioDyL9FeUbJrsXJYHD+tBAJlYC9N7jPXfxnxXKI7knmP0j1qyDCjAbRg7
A0ndsWowV5rkzYxaxKMHr07K5bwDKEfc/cKv1ZmAq9K0pCA6BXs3mbBYdKQtJCQsYc7o/g1kq/nf
NjQ4VoVsbKt9TahWXN0S4iU8TkVLd3rPCZnZAgOedawbcTzASyJCB/2KxR56DA32WCyGMP51pOEC
9aR/WBMptWlHEqrcpUWQQsEEI6w5w+hx8DbNRYeOgjGLRhaWXUSrQbwDw6DsUNG/oFscnHJgVWKM
OF+YuCxwVqZs+cQQoFrE4Y91ihFqD0PBwANrU/2okEgBr/MIHbCRLUPkXWn/SWjMegyvfcBelYsj
Qv+DwQBxNdYxVZ+rCrZ88tCE2XzABj0hM9sKzUaAGaNvrX4UF95BWUUz1hVhuEkIQBlsp5pM+Xdv
+G2sCwYr3JUXt+QcZHMLm0ykF1t6Su53Yu3hLM774d66l1h5iuJZAs2jOxiPaXr0w5eqXnLCKz1e
uJJbb+hZQbJcoRyBUDDAx/I5f5gZFmrClfuJZ3oeKh9yfBP1awy/FPtQsUYbrIeMWoeVZ8iqWy/c
uWczWVWZU6ucjz73FnmR7A8ZuYyjdUz6YuUz9Qqqw+S/z2VUXOVvFFq3YVLJ+qQyJsE/O6dmhE+Y
0lVDS5iVykkmfMa6dHEz67rpBgPrAZ4zqk++le+IHLX9rxCxvKqhO5SIZ/L5HagN2iRcx8wMW3xi
5MHNEwaNKuo+A/tFrmuARaYvtHvIePrtlntGzZa9JC3ZK4DoZhVt1Eww6VsKsSbQgQtDQS7+ry1Z
kVW1x4mt7bOuYHFb/NVA5kyeCjBlXNQA1bUAfFWxLJpyDcF7GSBU7FuKmsBFmrnWy0MXCkLboptS
/gtJdYxJIyrLz6L2iAG6EhWi1+uu37ppfgpEhFfHmskspwqN5rUdlgRRM855ZdOPPn0YVbMcbIO7
IGUXbtgoVqe2CmhLwABD3eaqzhdRA4St279EC4+VrvxKqJn87n+ByrxhdilZH5pxIrsAFA0XDLwQ
XasRnvb4qJtFjBqBqalhY6NzuPb8Gvcdi48QaJQavHFGANWkZvLRp2+EvlPZHCBJdcXFNb+sdi9C
jttuJap4V3yp1DYji+QM02tt6nMvepnt/2YtorwlsD0HIrsLJIRtpQExJqklCp2Ayq2T/JlL0zMC
BrArTIndLYm4INYJ0zTDYl84EoEkKP5Ya+4rZeoNL8I4B53NzhgwHhS9bmWjoWmTeSL+Zdl7lCOc
/yP8Qadks1zlP6gZj1L45aM+l54WJR31WWk5DRpf9J+Bh7CIpehGKXnMdnkNDkjbyjW5SepB9r5l
9tU5KhV5zpDunGv6adCTR8qqjkZEpNsG9H2MHG9UyBGN9rovpkyEuYwm0MK2Y2b/zHxwmv4PxEyE
OaJEoMY4hr3+BJnXjpJYtfLWMrRdlJoYrjoqd40veyKDAQ2gJrNKaJX9VTH+EdE2Iu+BZ4//pap/
NHQ3BNuyqt8CbdEYHfbdLVQnBOus1hi+6WT6rj0Wdz7enwUvAQE//j9zOFMgq9JnaGEkYgRioYqJ
23teQHqQ71kUAhqj1oKTO6U7MQFwk33SfdhqhDGP0hwhirrIeJoqvgQl+CosrhPSzrsUoawFKdQJ
4x/Ez15zbfOLKAD38XeO5xZyACxys9rECo9WW7AxZx650BQw+4vO/kJOEKbaQmMjuvLcuyUBDFQX
Mue3ZLUOnO1ZyHALhorPsoIjK7IWKRQqfxMpG183QB4/ehfxGYROtlasY96CZ73Aj5CZlaNjkSSh
kz9pAODP5K+PbrZB99nxad1Qv5b8W+GuhXyWh11Sbvu/BFyfNUjzArnI1MuyZVOqM/mVqD+Ivtpn
KRr08zgi6WCv5iKpOdI0he1awTDUMvjrA6YG9THq3kIvABFjHNiZKhnSCj/tvyxnLz0xy2Iq1s4p
GWqJpAcRtwAfiRnK1M2Zh3kqlselabWrSKGeIkY4gTGImrJaDqD1XewBE0Wk1dfI3xKkgZ6cbUz1
HiDd7+NsMf0uCcOUrMbHFN5qCIHeqqgPQ7OVLOZJm+SeSp+N9zN5DPinQNClLUt3m8DLqsDCjB9S
4CDl9Nj9aDwCF3w6Vn41A7STMM1LIh2VaQUIUksDcqVi5RiQI5HDd8HceXBRq2TsPwbG0REdb+oV
xzGaFrqwTKtBdlBDOT6W+xjvAXF23wNNQN02m9qOcakza1IYxvrxhneKbE6dSWVx9rJmhegy5tHw
iNfbMcUdxGrKJwAeRypVB0DnhGnJ15yU7A7ZIdzLjjZxvzTic0yCorengSDkYRIiYxT3CPdsmbfj
biSE1UKTyQyzX+gM7mugmh9NvoL3okcraE3YRgYWMPl6UB1VQ7fxkHC539TilKnzHG9PSqKMG0Yw
e25coc2IKuKHP6etwqfM9tWTnZ5FCztgfC8oM2wSoCvtJ8NFmtcno9mU6a1GE9D/VtTaZcFlVH0S
5jajWyR6INan9Ix/LRP2vhy5LUjtqLNDzCK/4sCWzf/RooP2HOVTVbGnUFeqZ+/pppnQCc6K0V8J
ESyKclyhV8fdoPUSCpmHSgsUhZ9D2DpZefFitkjeJidjK2I7C6k3kd1Vr1M5nDwVy37HVdIz1cHr
Wl9l1s6CyGI+QJUPTJDbyWY8YVx8z9u/EbxtBR8cxzsROce2X9b6rUDkX1sPSy4pv8+Rt6+Dg0kd
qEo2Bfbe1052fdZN1ivyzk4fvRkvBjppI39qCoRVmcBtzK04IYsMtGLsORN0pY8PiXYptT+ftYSk
PPIJZd9tbSyPevItmoQZXIqA+0BkM/HXoUYnxq+oSMHKv5Oc0DaYDJRLR0u+xCS0Yd8OPrNoTZIR
UxiEvOshzLdM6RT3nKGHiLFTSebb5pAYaCbL6lY2jgZWGAcIIHMUN1DFwDd+hKbTVN4i9aNbRo6b
cu6Dgz8+EQ0E9jRRr/WSbDKx8ExSS+2vZrh4+rGgCoch74zpGhYLZiZNx6GHVHVS6Ln41hNy5T9H
ZhwNLx4zdbzUHtmq0VIyagf1ZguJIGAK7qYUx3i3UJkpKpIPONbqnwKaJuws3JsrJd8EPtt5z9vK
wdnv/kWo/tVcpaQIV5bOBkH6rDnIFSythjd5OZECTPxpNh9NeJJjCl8Hp9mmDY6je7XKm0kchJGi
+ukdJTsxMIOajMKTdrZmxf3jiWmOBDMdicdvoC5iYpLcT6M7tCnSIQRBug1QDKV6KK7Sl20bC9t7
hsR4FrwrQpqj0yKezRDYNucFC7+ULYW/TsytCXU3U9SdJ7HA1mkseLfDi6V8RCAboOg4tTQS9Fw7
cQW0q1SYIQOYRIBnMphVtHJVhCUrtrdFI4RLf2YiWuC7jmo8qHzgJa4SzAzcSWhul4B2DDSqxlOA
7wn6jWtsC/ez73eikH7Zn9/SKmUVbeCz5xIh9kEmF9XjKCBcbW1YLucL9K8MGbzEX1rFry1v/Oit
BM+GFVpvDpum26ZlRxPaOoRtrlqVvQS1fIDvomMwmJM4kSUQuZukeoVSgPnJXsTBObctaIO6iTSd
CZVitGtLtTfT05u/KmYDpJajVc6Zjo132aLxllsiq5PPkd2wGn03CGtyLDwJKhiRUm8gxYhdFG+5
/Wu1h7Bv2BJiYlN8Vjj2EnHnd8AYzlX8fa2hK/MY8LmQf8v2MNYDyhKA/EzEG4wVnk5+GWAa1+am
0vpq1xn/d6tkAdKLea6xMOkHGzK1pLREXI+PpuqrVYH+xFDxqXPztux5KbsiUX2lMJPwB/Qbi1g0
VRFgCXB09PwYozGLRbnK/+PoPJZrNaIo+kVUNRmmujnrBoWnCaVIpskNfL0XnrnK9gsIuk/Ye+3p
1WHOS7kcPiZkMT7pQLoB55oSEXljwhzfNHDB8aZlZrNHALN0G2cbT/CQINtVrYteep6NvMQTmO7I
XYU2caL4v41+WYu7PUQrAgpp5V8HXn+D6WBPTBxhaK3zC4EBWEd8KlLy0BO2NXmh/jDBMU5rApZb
5EZb7nqUGfYTd1yHjvlh42jN2ER5d00yk802CqtpzuGRorgPQtiYOH3agfkjeGMTwX/s8Wm7O9ox
qnPWrhhXAh4zZriF23IUNfW7hiatxhreBXu3++LeChG/SAwMWUF6myteY/ZfQNFwVbiriRB4tOYB
ObaaVV6LySRYunrDWZuP7XflQPYfJDQDiT2JjEFEkWkcLLX2cxSANizzGPJ1Ft6sHg53GQeNtHM6
Q0wPvLJVpdZRy3yeXUXCdd7z0sgaj3i4a5mhq/Yz754JDrqQKr4gEvvJxfTtI7Oy6/FcOK8zZEH4
xwwdgZoCTLvdwssQurUprCefcAkLqUfoR2eH7YZbffMfXjtp7sT00UsMncyn6nzdkkzny/EFowFr
nWImGa9ihEaBzsgSJ3Ja+wcvPwjwZU7lb7osvlQ9s7Zc+/Dq0XjqAda6nxHr0RAvZs4AKzEXJsha
LUFUX8h1iind77dOcexRVAz5zky6pcenLKZtiG57lCcN6YjP8M4A41yo75LOfURjo/c4vYGDc5nz
d7dWnXGBvbeeagy+pDC40J7rDPS1vLcoJIL58Q78FinKdHtEwDF2yMfPJYJ0YsyfEl/sE5GTIpMs
CiPfZxPTFbSi6Kdk98Jj2JF1B+OKywR1gamHGy0/EnrDeA2OeVlNWGJmIme3jDP9WNXRpR5x/2CT
6aB0Ok671RXTX7ug5K2fCYjcGrOd18huuTtsSwwiFqJGyeLWaG8O16Ov0+z2dPdVVBI3ppFS/5eP
2fhUd/0ljkjDhCHnC58WbgOzaOk3+ZLOYqOZVEl0ogH7ImqrvmM9FlFJ2i8B1sKg4RSNvX6pV+aR
/v+RRkzrPcgOpw4yNUXU0kf8UHTlwqRN1bAU5GTfjB3kWphujgkStvWWmgmzHcMV0KUOvrVpajuN
zrfjAHk11aYz/C9FkxrwLieW/jexG+PuYNtqLTzDXrIzx3yzEFi4pUl7YKbviV2+RjSZOovdNjeY
WfTrFisOysunvv914fdNFYVzVEGLYK4fOhddJcsB2XeGUAeC83p2ZjPHW5uhYvdJ/aBv2nzfSWdl
Jw+Xsb5GAmM2/tgxZF7ze6zQfXzaHjiaDuK1mZx8VM2am70MzvBv1E4I+wYD7aOXkewGQbLfFKJ8
JVEEWbtSOBmt8FuO6aEP/VkfuyzK8uG4j1bakHEawNgyhIQB46e9+vWL651cUyLf+vBr4rAGPIch
nO7Wu5atutqIvQOu7IZ72ERr1702aKwIQ0lhXecvynUPcehvc7NBFsCplo+XSPN/xiqGnIc0eUAS
U0c4F++dj1lTUvcCdyIY2LCRSxqzleoue43Ztr2PW3erkoBNOsqGCnQcKQ+Yd1Hmtzj1Ytoe6wdW
60ImtK6zqIHrEQ61ZSd0uO+G+Z4ynTLSr85l1J7Yv2TL0j3pgG1YdoaY+uJmm45k6bURcawJ/cNF
573vOuALuDtk+Dkh5g3CbmRDU+MvB40UlTejwHKj2UsUI/j5i+KbWflQkRWZ/9S+9+3Hs4SLwBZd
LS2WiawK2Nf6K8lwbcTCphoU1TjQnE4jZOTSuTU/662G2tfk4zEZU0hV3LI56zOgXCNnr1evJUdl
1XMGX1hjCtZvkXkHKV/5x9KmcqlffNxBCd1LdDA7hDGEAUiL+fO/BHu4GQbEj9AHs/2Ou5B12Ml3
5632rC9SqJ5/x+qrtkCqhs95ihhYYQXmvJ5jMeQIproDD0IQkM6kbnDXcO5p9xM6XyAaVeytlGHe
NfgYEwIqGN3Lnm1tjl/N4V4OcpCeQbyd2GZH8/KXF6PhZ1aD9BOxeAkwBXSGgKquEPZa24TYMa1y
j1Oc7OEVEio2f9xke4N9veQNwR8BR2WCpt7CsRf6IM64SvywX+uzxBZRDnt287cxuycco5Vfrybp
/evTIWec5W6o/AiCS1myQu4kAs2BM41G1bevQ8SwgMHv5KIK4mU0MMoO0a1hu87/yHv5RfLULm7h
gPNeM5HFML/3IBDVLYBz8W7RFzbGUqH2tiuyswvYOfeaHJIGq2GJEalqe7iX7lNZfE02rlbGu43p
43YjFa1s1g7eBTeHru/tExyIOuuhIa/WNZ5okde70U5oWeOVxmK7NA7ZeA3C9tAQp5zX4mRiz7Bk
tsjtU5Dl25iIdMh8H2bf7nPPBILREY26T+ccOvtWCoNVILpUBjRGn/9pbBVToXHzQEPP52ThQ8N3
VtmIvJAjGThiFGPHOLW2Kix2dY9+3hw3OZJJMmNWKfWeg6TR8OJN2UDWqquPsXffMmdEpPUtmUDq
gGvdwFgk7b9cmqfEZv3MYZX57Y248qXJ1rurDdae0xmg21PMgKISsBCUPM+q+BTAnmTgAK7uBvGD
EJyHZ9Mkt2wTW33JZUposHkwvG4NVqCWz4PRzZkjP3N28kA9W4vbkHTPOjVPMbkUde2m9p0dadxP
Vla9tJGir3jDuwd6NVu5VC2yqla61e9GihO/DSCnvc5SM42q0CNu0aC667GtpWW4U854sIS3Kfti
U81dD8w6ynkSYsgP8Pg62JGTTpyAWC9S8U63hSpFrBOEhULFjzh8DXP9YvvIgJnptSMJS9cMLUBF
fZiPt0AQk4OHCp/rztfAnXF2jRxoCa6/IjBeDWy27CfijuxP9mUGUbCE+62LVK6D/3mh9oqilw+9
31glCouA+NxJXhIGW1a98vjESu2zy58tJwEazZaKfFMVAwbBGTiKc9UwDqzzvyGd1iXNUqsHBz+K
N15WXFRd7CvgDB6PO+SAKMEcFfU7ilO6gfbGw0/QSFmI5vpuulny2FuUIF7M7pqiSoNC5jXUioV/
bsPgFLjpxe28ZTbQt5GIWGF2ZduTpPVmqMx1QmJhZiRrC9Gqn4q1obv7MAajRhssGAjo3CSY4F1h
nIDNyuZhUUj4L0mMfTRwkBCR41DS9NT8MX9Y5nhGvFD48BtkW6wQF0MlLwqnZgiQpwhIa2BrGFis
BiiKXbYbO4flQVkOaAXx79OuC1cQVyI3RbP30LNmmKxKmFk2bncgH1CONwFcGseFx1K8RTSocZ1y
1TMq4n4qyvTgkUrl1uGJQhJFXXCOMbtYfbGKYvZVWrjVR3fbtOWqpC4HtI9ct7m1gfZS475t2QoM
GKAnRiVjzlkcdCsW/apnFiIiOHP6KoCfIgrFN8xWdmXyb4gEW7hmto0s5ioq2JdkHTkOpCb+UI6F
lezVaclvQPrJM0h1vhF8dyU6cg8zqvUdVB/kBwbJm87EoQjF0gfFUACX8uWWymgTB9Ob75BtFSnu
TvogrN62+VUDCovY5ivxyItlKtD5wSfsrWqhJorDwHmebI0RAbE0NvAfFByzVsQdGXIV4LhMQMS+
WncMXoM+/NeStJnm6Brzmk8BqTNsiAD4R42wArnB1poQsmeUYvh1rCQ72I7/Y1pfqaSqDrW7bzon
pQ8bZQ6Y0/XVSOk/RNpD8wmlaNtTG/x1408eL1suxySc6yP94PoaDLSPxn5JJn8Vil/l/Gp2cBP0
F/O8vqn+TEctQmQSQyaYx5r7yqPPyeoVCL6lidNEMCfI+asa5tWASz7kbI5pJ1OOCGy8GjtcqG5A
9jp0cQ30YfZ9WH+sCqgm0qR62tIMPZzIxxCGdZcpceNndPLBMm2AVnhqeneRO/WYRjs9Po04Ycpo
2EQag83K2utmuyuz6GCzVx3qF6s5dwObH8EYMAgsHNmsUbE7OJCG8FidceBtdaEh3fCvsAJhbGOu
pBRH0bDNrf4Ysjv2UjwLMcZZw8NMVJCPEuxctB66QDLaFfxPWbOqs/pzGoedy2TF66uNM6FJczuu
C572SK4CIARg6Mexr15dL9sn3nQNDWZobryzsIFLCMy9YF45xYce3bQYiVp1QDI46QYO82YY3kJv
fFD0MSEVq9SHVmsihbAkHIjYLtAvZDjQvb0Pa0Zgfg+xYHYB2RmyBrM4MAgKUaWynEWQbKQ60Pvm
Njrnjp45I6VXBMVfAzX9SSbmNWTJ1xFc0jDpzKZqU5TiOUXi0PkGkajfcfjClnzjatglIDs2VY36
d949wJrpHWhy5qHmv9YarKPgxFhzHlpWLhZnhELkqwYoK5GOpDw9N2X84KM/j1P05tkp94ThFItB
f9WZyhvVK8OmrSsBryKIKtlR5Yi1tOpHEvhDmPMWcO/vWG7gb68jRH5R+49OkOo1fKLQx1iEzPSi
Ikpt00ERU4AywlOLyyiDdp+4B6l/V+Gu5m7knTvYo/fQSWOvgUPnA09gjjKkSwim6dD7w0+bMrDH
3paSzRKRSamHnJLge0fqFs/+aMt4I9kMjxJn68BiSX+a43Aal9sIPV+UVD/FQHanQ9OVNdl6xHcg
GFL3EfUIx48HTE53/hTjI20MTwFchBrSQRnrd6HPFE9aaqBxtnVHlounNF0YYObbju4ULYGNPjgR
PzaCr1AIrJYV1g74q5b5PIh6M09hC8PpNuTdzm4ssHUh7IvH0L4JvLUxPKBg3OsV9a7gsi9ht7DZ
PEZ8qVVlv5IM8oKI8xq0eHOcfD60Y2h68ZFG59lNYOGx+GvNpUuhqhHaw4rsSRfMrQxGBgXDzSAy
N0LTTwPncTyCiVTuX1zMK1x+MRsLhMXaGVjGv5CZwICwr7bRt0PeGbX1kMtb5TNfisZdwvrVx8Sb
J8U+tNjMtTW75nzREg3W4DjQnGqX6yTz4TEdFb115H4bhXqtOW5yzaDgstC/me5rViFwpL6WaTiz
XliAVQczvBVwToqwf84ma+U10XsI1NGT2WHIm1vPxkCM2U6redvm/IcKvYyZvvDL3Bv3s5qGU1S7
DITKBYD9lVR8qi2RU/D4jGFcKbb/xmwQcr03K6JxHcp9ASiiypCnmP5vm9kxmtUO2I57I4IwxtOm
B/lrzXFDFAGC8ng6WilYP56hDAXBX8WqVP6pwysmpv4RUXhPI76pFPxPCSRPrvlkdu4Q4ltopw3R
9RTsTL91R6yF+dpaVHB6iP8g44VwGvRyRi3ekvqK0cxPnV2pJHp1SsJMzy6kODxb6qvMXlU/HSqL
87Gyj74puHu+5jAXGyhfaS31AcsfWGfR+odpGHduWQGT8/WVahkrRVj2w94nKwCdomihEuXnFsqC
n/nYHiibq+puFAhaingjiNhrUqQRHvPTtjuYrsMVEpJk0lGo0TTYKFaDvniUo7N1BIJfBwBRZe+j
/FUESFHmFBGiEDrXv0twSZUa8RDMi74aCyITKRRcoWmvU+OkJuc1rNttY5rnPvY2JjtHu4gWuij3
lTusrbo95K1EBoTEjJHlXxXkB1XxHs6XoGrwDmdri1Arc2Qh4jprVdavKv0M86+pBW5SyTWAb44h
tkxFvzancJ8LtYvT6Tkoy5WP7pktEJPvdGFN2L5wNpvT0WQGFnTuiosZfVMO24iYS/2j9clW95ce
dNJKuGejYU+Sim2HXCXPTnHAZRL25Pf+8FJg6CE9D4rxMNFCQWck3Z072D6HCZhKSO59aO+UD0uR
JYyEGFLpLtocxoZjanDGqpvHzl+RzRLF8cYgawmzhOXOXcPscnX2pF8BAGclwgIwIs1WSIW7zD+B
pGl7eQ0QD3LX3semW6oCO4Edshuh9K0BBk3aV05XaiDDtMLqmEXeJkmc71Ch2RDNVrcmDsSVl9zn
HiQRzTv9FmuEjGVbh5Lko0QZNyD2noTal3GNxPg3bFHku3g1ZylCi/ZFL/tLLrCn6OJiut7Grkuc
XMN+sEHupxFJEGy/NVc/1X6wC0x3ZffNTdMdjHOQO5ioumOIIe3skAw+eZtOB2v3r9D7VVZymKJU
zJgY9jqWWrkNG5SwlNx2VX/l6qNGIl34nzajbdizD39ive3KDeFxpDhn2UfKjRzFI6acITpEigFt
0n45TnQvWb8vM6fD4hOwgLd0NduQUgzQwn51+4tXFqfQTxdDfndnSz2mRC8+iirb5ziEezZAQBCY
sPGtKcX56Nxn0kkB5y9NtrJ6z6bk4LZXC4JMnI4nzB6bCk+D7wyXLJmwdOIEQDRuWgrTd7NIBsq/
GSygvH8lkgGzU49xzA+uMu4GMVsiLF+tiBnZ4Kxa9EBPo4AnCNTVUaghKSwDO58d/9MtiiZgGvlN
dyu0jOWvVgUs+xRzouRbbyTln+Kl6zobbE4yvKOyIw0pZC7UxB7DDqsOiKEKNklMkBJpli7wClmm
G4EWZarO1VhcTZ2MK9QnRZI/+wYcAveUhjH4qiYn/i7VKEasYxn/hIVLN4uoL2JLU9nZmgnefsAh
2UtALpX+FuVMMcdmVhsDwYB4a6U5IRhI+YefzmKaDq1uJYJuL0aH6U+5SccQQzwg8NY4VQ1+IV8u
AxUa6Gio0ib/FBX9zUICnHC0aaI9h55zLdP47IpxbaT2VhUd92eHw8IlvuZiy5cpeNZGypnBvbSe
jvUfF0FeXhNpHsao2Xm4tyY0xo2hPWuei1WSwTBRl2bfXVKI03UEk9+f/N0YIms0AVvPM2eyF1IN
CybdlFZ3pxCycjzTAoHkQYzmos4P6SAWdf/uZ+0mtLkioccpt160pCLGHEP8fiyZEHFH2WE2olel
gOxrbKjPZ8S3ztEVbtIu39mafda4rFUY8tYTdQ5GKs4BSpIRZA90hrNenUs+MdHzCgaTaCWGiQIv
shdNPmvJ0c6ZCePFFjM7B7ge7irxMxIaYbBXyxKx86GgpACL4c+Q3m3uOmPcVhq/ZG5gskB/ZsO/
CFyAvWME+ktdI9cLr7Lp/hDhbZvYfomquGG6QC+GKRd9qkLhCLW3M+SrN8d6J4g1O2RUydwH415q
fXWh8kNrgbnM9jm7eKyfGX1aM7tdNPYamW59GFp77IPgocnml6PkMtb2eUzkn+WiCirQZgp6RWeC
IJWyN5VkxPeebzDoMRhWdvSNOTcEKFXQtu7Eve3FJh909yVnAXaTY380AufQpSWAXQ/nYlRFLwyS
l6EM8WYBC37iTnvqSoxD8Uevv9fjvSqnTR+k7OkISlVyN0c30VM+mWa0dt3xtw1rTj1K1aquiPSE
iq4XVMfcJz0kdEjkaGAaesApJmwmyXd6mT1q980weWNqigfTcgEqw0cKoDK5SESGhoRaReeqeWzD
49q7pRqgPCPZ95xVI2wHV4UHKzPPOYE7YJos1Oz8yWNAfH1Y/RtL49XyicOm3ddyd5e1FggS2JWB
bm9yT9sywFxQY29tqFSJJzYahTDjvbUy1CMpjHm9h4MBQxcnrpY1+zgZWWA4DJuKZRuyz8zae8OC
bx3x5RdKrUeO0hDpwdhY5wYgfuvKz65Ve92h1c7t5ZSVpxxunsnyt9D+AvlIicJjPItPG5OOURDz
OyHwIfaI5ouBIW5+C7Wn1oJtxM1ZJDg6y+TRkeNjS0lYa7FPI7X1qi9Fnd8106Lv7w61Dd0KznKE
b216K/Fv4UkFRPPqyeFdTmiBFJHn9p2u95/E0xfrxsbEmqxlJdOeBu4x7p4QriT3tTYDFeiw+vgY
tkjJkln4sVSAOgOLPDCnPTZheUsTdXcK/aYVUIcnEygJuEfhPIZMfdphty3HrYc9sqq1ZdlRA9qk
b2jBv7JxFhO7WY+Bg1CYPRlTJaOOLGHkJ93qTBuyn1jziEWafQIi/iGI/NaP+M873XtRZf/RwC17
ipoZkK4fYHHSKoVwjabCvCGcvbkJknhtwNFnU6Lo6NVK0wFf5eHeEh8VDumMB5jjh5X6APNtwoNT
lc+Nk+510o0MN/iGAH9kEQ/3N7z5mEM6i59moa6V6T5XJnErZBoZiKpRiFy5GAYmWUy0NJSvcX7J
bXnTmeslY6MxKQ82Vi0PdkHaZ0l7KJFGIzOxNf+jNtFWC/HQWv3kmTjYVNgScBRvTDQxk2mdrcLb
hFGyaXykRMh1bEWllRgPIP6QjGCTMbE5D4LJZuFwOHQRuw8RU0PAvDGa+p5U1loX3ousaGzadFjX
XUiNaKEqI2sltz98FAF4u35jyhPiR65OFzmYaEfczzDX80S3qRWQsIQaYe8BgOpwzh3qYjEnb0Mb
sRK2FnVYv+hN+Gz5/V3RhDLQBL1oAIYbJDJ2yGk8+00DpKllcEcvfMkRgog0YorZHH1+1KWWT0+D
TyCeF0q6w2yjt+3KoaZtEu3K1IKIwB62MFbAUb3Jhp4ZY3hPgx8bPZAlyr7U5lBsk4ieRb3Ra/7S
oeITQmFWlQzHKoj5KOSZPDKjd63XinVFhu8yG5ofo2f3aZCjUk2LIUNJHg5Hg12nBr+Yh0OznO/G
aFg7hb8Slo3H0F1FvkcwNbAKKLM67Qoi6eUEAUDrjKWD98eF8mohVXEYd3Wxe1d91i9zb44FQ6tS
+u/SBBdI2eE0Dfun+pMb1lnkkbfr9Ir+Aqd4PPgJ/vUZSU1bPIO0m1Dc+wzNbumcceIRfhvgJ5OA
Mf6aDkZW8V60JSWbeayt8dCUzqFspnOZZ9e8TzdBDnfMqK1dbD4iWEBmixDWYXCBBN1iG7sYawOB
gms4WyYjz01kLuQ8Z/TLEwvv36wEg+uC3ZIxyXD51J1QcqKxz5NzFYFQLwgAyDSPPRXCV8nZuZoa
6+5yzkaBRFZZ4hnFkozhLk8gVEnU0IlbH7S6vfayORN0ty4pJYBGme9lhlyiTDo29Fq6kLWHH9eB
r2GsZF/Rp5rF3VFMW1V5YSp2xu+CUUB/rY1OoMniWHc7eieZOPSS+WdrOiUZFx77WlHtba1/k2Px
5SdqORXOoTXjGyNuZkrgWUiYBO4brnG/f/c+a/u2Ioyx4TPErM0/uBARbFe+G+W0D7v0twhzwsy0
Q4o23S4dXoX4avVI//mXLC+YSLVNsNZdRkV5eLApiRIPWWKlsYCIGL43+BI5IIkZMaC6TWQFNykL
J4ElLYwoaT1KMYkrW6+Cry4vjuj7tzU5BqGJHNaIfkWqnksD8K/Upo2eomD2R+sRecZnb4PPTJBz
jZRpUe+iUqSSBjU+1sxjyJFyJ8d/GjomnQWsmMLukqUnpp0yFRHUmMrshkWDD58YP0+AVa1qi7MR
lCdnyP9StyfrG3ysDMtVarQE+9nVulDEi2nJPieWmOtG7qlTcTUg/dC9XUFP49T/MrSBzRReagHf
2oWExXxLz0itz/yF5SaPKhUbgn4p8KE9W6R1V039YHW4MmB4E66EKykSzzm7xMnqlpqOPEh3zoag
vpQjlhKj2vHwEJFpKzU7o9KuWTNeOqjJOAcxchkK1rroT4Yw7zLmwM+LU5T667wQf6mGrqdCDeQ5
hKwbTYgrvFz70AyR3OAV1dmtUaMoDx2Ri0aVaZaBiC272gjLnkb2obnLoo1pHgJEvPfT9BhcyIFN
qGHEF956oroeEErpSXxwXdZRKZs/oVcIiod7XLfnxL/rRrYLRX+IY+ubvLCVdJJDKbiQK3EyWlbf
JkFWLvo44JRhGSwGr/wX+dGjCkdUafYx9dnTjyzUib1FcwKgAHG4Vbzn7vSYH5VUwN+EXPMZYI/F
2sPaKmV0GYYDRtvwrw4ALZSavHRaf4kwWWo+V0Rinmwozkk/bZLIp4MxML1Ef70Et21YponBb6Bm
Q4sTyfOg2Y+GPZbWsSwxcBYOHuQRNBRPMsuYdXv0Sb2BHoFCC/SacRh1sTE7FEMjAXAWN0nU2tdu
TLmmgKUM4kZI71PR20v25lsnI6WNOvmpIKqz0DuA6VQxKMj7Tn8LfAT67JOJqPbx2uFWgjScO/VZ
2Aw2JGa3wKa/HajTMV0Tpdjay6jEjDLG+bERGKFbG3Ve22OELGYBbBPtJ899yRMC7bBozh4nRCq7
BodPLfT3Sh8enTMrV2SwEf606lX/4Toav3e0cd3onMHbRbeoL2tcXfB6blrH8r1xrHsRVNt2gr+l
h3una64Tz13aqFJyYNCRFSHR+PZs0FfxeLdNj7rLKFjsZS9dycjV8SnZ1CXzG07A4trRqzmA4cyg
uHdh8hBOtB+76SWfNBZR+G/K9J6DTZAW8AtW12xhGCmDrRMA74mbw84JgAHriAp3BBPS4MKSQZ/V
32zs/nRday+cqe5y6yX2ylTZySY02vCB5onO//DoQTQO+aizfQhwqDQH9d14b5wZ73rQ3XWPATEB
IbZ+tyZnEUu6cKXdOqBII6Wp7dRXDweTUxjvzug/R4zcckLBK7oUFAA7o76CmcU+Ua9M6yUFn8LV
A6eKdRHaQGPUztOAmKLnjSlz9yVmeeRgTXGs6heJ1lvkJvg2X2xlXHHp/JqcxDK+s60+V4m9swe4
/vE/O+P7RA4ibW7eCnKwpY56jv4lLpqDbg4nQgxxl75YesaGM0ZfljrdMXHnmBdU4mFMngDpZb5g
2G4hApXjVxWwAcLbakJr0TAFsgF+HkZeKtdZDPJVsxtcdxm9NLi4ytj1RrALtR8JH7Bt5XZ0gKIb
XUOxCgViavjptrDaeu+lku9DyiMKx9e4Rx3NlFQHxCIzEpQxlw4Wgy0ZkTNCcNPILd5NOOr8HDoR
vJC0AIQBKnreNUz/4gS5R+D82jpnZQHAKgUVSKAgYHTPwg0mPmu6YYXHPVUjsdPdUaagxlv/hOHx
HCjnw+RaKJXx7lXFUw3HQXnJy6hbpLV/q1q+uCGAa9XCykQOzK5IL/qNhs/JjY/61ONAwkpm+igg
0kwyM832UtcYUfkzXWxVEozlZQSCOITDDMkpESAjtFpsNacDtcgqIyYodAggQU1UqnCpL0mNGs32
4qsKm7MdIiHVO5t05I5oTnbw7GBQtWyMuDnEuGtd63ualy2Oc8G3QX32VQ3OT+q1l0nOY2oUBllk
+3REeJ0q5ilKfY+ImyeXiPNYs66lV7NNH5cBZAiTNQmM6Ybdq4k3qK3in6YskEryI/e78UzqxnpA
rsa0fzcivW5jkhN4RUTrvYGKf9dqcrHwhUnknbntz6mL2lPRcF/ko3OcerS2bcGevi02qKfEsh5Z
nSRsogtE3E+1KQv8G2Cm0zzmPCxA3sBu17SvLByRHvrB1h27rYjbgy84mA2N9Oh8Gi7akIE7aqjU
8m/Nc8SxKNmYOQozsCzQi6Yh+YG935A5WGLdEM303grzVmfNruxw0BoUuHXzh2njFpWsWZm5E/Tk
o+XJ6p4YBukjZ+k3WELxTGXGrzViWBtd7aNGEU8J6ORP88vh0eegeEC2MAATKXqGm7rJ/IBj8jYV
DbGB7hFRCf6DKL7UM1JMr9iACXW2+vJmdozaGQuAdmgPaoAconJjz21DnzIiolYOewZlpGegYy4A
CdDtUz59abK8GIV3KxMG81XFnxn13zXJy6MRFlurJNzaba6WHe01stTtNn1tQDIorEQ5UWtIA/x/
NtOwmpK9URrAr5g+2bMgA2eOg9UM5z3ZfnNUgw7zzWx57kkFHWAU5W7KEKFrrkSWb55ikd/9sPr0
UckrV2CKMPHUgeFyAHgRp+WYZAdnMU2Gnv2AIV5O6Z/X8CPVvD2Astugik+mB88EQWyTjMu5T75h
IpnrzrWQmwH2Y4fEaJv7xGdREWf2LuHyflL+pwWk2YZUUGPScu3yx7H09y6d9kwir/ZQbsI2epTe
tPaNgURVjXlX2HvY08J9mgkqIg2nOogqwkQWQdI+7Kq5m3Z+qSQQSqpVVCmEFqMcSyai2DEFDOg9
fK7P1LA+kj5cVpl9T2qUzyOVwggWKkkVyjqUqYNOdp5H9qGORdQzqocR+y+ZAZ3aK/2HJcwXIh5+
FaOOofEgp0KLcKMdEI+jM/ZwzLxuX9tiN/Dxh1l+DMv6xGpq5Ql8rq52VoG38HTc56LdBjHcu4Tz
m8IaSypttGO9Zxawk3bE5jqqZRDTzPU2Rm40d7oTQ8RLsE2bEBCDkjx2LdimMjoYIr2Mhv6WFsTD
Nfqa+AOIVDMOEYyr6TIFdpAZlH199juMquADYz1ZKveiw0McmP/YxhzEIOpr58sNV/46Gpxdbe6V
beuARjLr5OgQ24romejocdGTVdUW3doYMjK1mGqiTNVHNGg2Clw11GRKjMl6NG0CaJrVkFVHM2Xt
zV+ThNbouctgWQamWGH+TInwgnFpDHQOoQKhPXUztosQtJwZ86TAwFSCwSf1yojgfJTaw0ThM+rJ
sW7AFhchYguNWrAkG9mmA1waI/S+VJv2fa3f7GTaFTrJO6OO2qZJa2Iy7e++885t3T0GHQRrU4h/
RmO+ezl9YDVDwhXKUkfi+fKblCO1RPE9xHLbFNO6lixsjTjfBpgJhzy01qp2pmUeRS+tZ+B445g3
4DQEw0syZi9mQ54Iu3oOIU+baTOcUo3sdnZkfqiEngzk7yWmKl/ryl9PHESOZlEFQHRiLiFXEn/B
U6OnXzJ0vv+f8hvTe2ySGRtO2l/oO49S+M1KalhLicHcedlwIKbvlMbTpycCRC6T9/IfZWeyXDeS
ZdtfSctxwR7c4Q4Hyl69AW/LvhUpcQIjKQl93+Pr30LUoIqUjDJN0iwVEcIF4PDmnL3X9nK86l0T
nZGvepggk7LyYYKaoJyVkXnqvfm5WsJbanyHjNTIeuyPEWc1hJX9PaSjAIxpsO2LYoJFD/PIxrRc
OtWdcvMvVj4I1IjDM9Xc/LgmzQ/NaKO6Gk/Dhsl09NazdYK0o5uoaUEupvNCKTdPc0yKdoVmbqXX
FcumksGuU+NDmSeYxxNYEUNH30kVGAqj3LljT7zmzFX3uavp2yJnap3zePSehhmLY5Cm4xqtxtzW
ifum7XiBESyxKiwu3dS7UtmoN2woiOqYRpoVMz4Z0Jq2TYfWDJwiktUEWzviLvKL5mL0gIxz5bfR
obdbe+6jO9CfFCP7146T/onll485DAp/hCjQTjwE27KavSCd1U8zwpDH7ruVY8ceccAA6AFk4/X1
KyqRh9ie1daqJyiO8s4axuciqdCACc7bKoyO4ZhSTCrOmwjZRYzKfSGjML/ug/pNKbYwqcT57Zfj
ZSv0NwbqK7vclsZPDRqJn8aRgtc6eTMOBA1ksIqp/kFCeIhVb640Unj8U5nF8p+BQzNJgKosBuok
MwPBubcHe7zORcTefQoieoeU0eMcXEpRHAqqvXGc/hxAzVnkeeV9TxYDuUGAMu2KBpOB+OyRxX0Z
lo8kP+6055+1w2tD9SKgcIudNg7Y/yXPQOzpNiU0KZ9BzNyG5HL7BefXhanX4vTe9y1NnIJhEob7
osLCnJWXdj+/GBLQUlMBmO/p0137wr6a2nFv9+W1leBeQX8U8sL4e+79truxa30CKb9q5007iNt5
Hs5dM0KZfoGctbVX6QZN7EWaFxXmF8QHHypM8QPZAiPC260mbeKsjUR+qNHSkTravTZt/YNNMQ4/
h0yWAT/Zro9hVbZRW5xNtUt7FCCT5/f1+YSb82YQCExUC56MmhICCODiTeXOZ6bLkrvarSsMxCWa
rIz80vAmXcDjgvPvKqq1hBK4hMf2K7xjYoLpcK24HDgj27+ziwAPcCl/5gs9rxS2RwMZBcgVnqP5
zkFyhlKL1iqP9GLiNONdVavk/pnZx84POcCZ5qs7bvv6qluuRLfKTzhE6GNC8HmKSmkDVm9IDiaz
dpBMN8lwD9I/opMu6abUXxZzqtuvjndal8Qu5OXOa4ptUL6UIfxRay8BaE8kQZnwCGxyK9J8F7Tw
AfwtwuERKzAJP7258cbbHpVC+4wrk14JXZ+TanzElEoBMu728NGq/hKklVOCeD8utOPW6IyV/c8Y
QvB6lHgEaJ1Gxb0z00BFpbqmJFzlw4FDO57fFFVIET6F0LADFz323dTuvB4OGuyeBdACPJ8ywzOL
jDO+YsOYcd539OVcvcR4q6LA57j50wI+SaAA5aAfIV6iYcg3Cfo614mvKW3yyXLqZzY19Pl8hq8T
JpukoU1usUx0fLtWd5Uh+3NxHMZcM8YmABIFNRtFX7CbLwO9LdIJuwungVZcntY+zwP69HPknHXW
E516IsGs4Ny5xTi6pXtN/Z3sVVr3G2kOOcRTFUEFxhQYnpYgzWHgxE+z6x6nBiHaiXzm9YiaAGRv
VyK45AiHFv58ojKuWERp8XHSKuPrtflf148VyQERnWm6jCWRvSX7Q8IyAL3TazvNil2sUCexX+Hg
jbuFRWdYC8+bApWvnT/CdBZ8C0SWec23KDpjGPfdgcoJyWd6OJuGPZqfk4YOWnRisVcqqh/rs23P
q+JCixWmVVbfiuTU6W5aKCE99o2YCtemnmiPVBtTXA7ZTSSmDRos8aOhoAv6QDrXhFzY/eu0oPm4
asfbFLStPOjQJqHswCHjRHw3HOJdisLCHMtmP6DjSdYuDxLl9MoUd/jcfICCHGkjuK8FgRctf/VT
ip6hi8/WPj3mVeSzhX6su7u5/lGlmEmmHxWpBx4HC596D9FiDa8wrU675IqTWYMtIfARHoDSB31Z
FCeK+gvnHWQn+Xkyj3cCDmMZW2cuhwIcMiyDmBPOPX7Rcl9n54WPlJQjA/CgmvuAT2DwC7tPmOkX
ddd4MA4eW2yQ1q7yT63+tOne+ux6ae8W5xz7B/JQvoqQ3dsdsCfiFHJqbla9FTNzcAB7dIGZmD1I
AihAfdBApHqE8ccAt3jB3NBGj+yI1zr4chzVLg63U4ng+7h0hylkJzOgzj4ZK/sEkwqnVPTuh1WY
Rdcjc1kbGH1FTF0Z+aLcypZa/h0MCAd6+fASJPeuOc+FxK+ojsWKzFAFLph+59G5bK+G5JuVZYdl
hfKL/oSgDrQysv3H1rrG8nL6zq3LCg5U7V826/CjnuJuRfnTsW/j8s6evuGRzHGsokQAxnZgUifk
I41e0vpYO1+oC2omkkkxlkAEpDf8v61r8L+UCB05wGHtSC/tGEJsc5EH5K9vbdpKFSdld/D2fosa
ZSdQmFovegjuc3noNX8BFr9ZAbhm14HrjsbTSTxfzTSlOIbt2ggR3QAuvbrHb7utbRwYiiZSTNaU
IcPxoKdvkEj2AAM2Hu63ULOBcTlL3jT6tox3oX9IgDAs8taZTgeqHsua1NZ+CVDJdkvD+nl0rbXp
8Y2FN0pfIm9fT/AFq8dWPZYIvKyHPF1pEngcNrlXndShyzH4FRpaPOwTwJ9ud+6yxqxEM2Jl0Ts4
Rwgf5NdIayfhg0kgEZwd5xjMCnx+79iVV7F8iqknSNgyaXZFWwyFyZm1wDK1r3sW5Kkn6Upth+4N
XKjqzqfokgZ2WqJS2vUjAviY5symY4TmtxG6a5ZH6X9vpoto/t46LyBTa7S5JZWWdLrIyrtxlChr
j8nqhJ3O6hnYXnQ19c1tWF1U47Ih0e2QJsD0YTEGl138FEbffTwNU/It5LNi2hqATdjVRS8PwAaG
6At6HnWd6BtSbnzuHAiQX+4F/sKQ59M4T474abOTWba+85UjrHL2Rp7b0zVkSTQH+bSfMzwyNyOK
wJHpiE+MaMs5fZIh5UKS36YbU7Cn5YmkpzXHKlJFshaCzVOzLhhUfqmNnqSM7zLYs8c71UQNRccK
ic58VY9fBOV4/Wph0Ip6ckvvIeCfOM0KL8gANlT+bdjeFPNes2MPANfBD3a+tsQ30SBvJEpPROT6
DJdL3lw0KAAtAIDASPvumGFNzhefaf0sEuedfmusZ2OdDsRhJOTbaUXnZSeeW5wxNurG9lTE3wUY
mT6/tdrHxXJwPwGu0SweuF3ovRZ8FYrgzKg7bcmHtSz/KZ0J2wCWmSxH44KNpkjL1jkKt0I9JiUc
grPGa3ej85hZEnHZaeF+7dqbiqwS+2uBxCbgeN4QvoYmbSBKZ155EBcTIkjc8oUkweVOx+nWgW7p
BmcWHy+sIA5qW4cFJuuvAokmimIXU0u+l35zaAtA9oy4+G6VVjA8ZehgTDiuLKkejiNlQOzp1Yik
Ga8DoOP8rOZMLqNvxKuV2ZkByJkkd4n/pRKouOwvclhLVlRvI5/IlVsbxANtdPgFR/pITLzP2s6A
aTmo+C+b+GHKvxr/sW9oCx0dmnIeE5keWXfHZ00lPQe9j7WD007FpvLSzSoESP2WULh95zUbxIjM
DFAt54t+HujGVIcupRu6t/3wtHXm/UzlllMpR/2vJeOwmY4g2w9Lmx/G4kopzMPOlVfoY2sBAXeO
nUK4A2w+OSrzdeXtJ9Dr0I815qtI4x3yxU2LGhY37kKYolfSs+zfhHelscAgT6fghGoeiy/rHw6p
BugBGLTeu7fCl07i2MKI6ccQOCYcwA2AQpzXqxjKHR8NHKcxMkdZ1neliJ4DEnO8WjJ4VqMZ2iZ0
BALJuOcRgkQvOChL/PHypO39S7qcxFtMZ1Zt3XcDhXIfN0e2+jViNz6Fe3GISJ4TMcpiICkQeb+h
2OXol8MHtQvwtmWgmbv1VtPbsImBj1h6sjHbNe5qSiP6anLt6rJsSgmdMkDP4qcP6EMA8QKDym25
iY1/7FZ5URFF92iW6Zui9XBiHLC+OcxwGvCdt+e2Bko3rdwDi4bxpg6cgw7MIfMCAs2C5Af6rruq
ZAB5XRae9rp+mGukbj5V4Ztet8GpjOACz6FPoH015Vsr7qunpKsxbM3Q2RG3zuy1/D5+nfx/KiDQ
R+rZvxh9czo51co/XDBYa74AR/FFV+RHtHqJoMH3+jQsrBtjwvQY5H191htEa3NbICTV9mVZu0+e
EBPIIobcmFeU2EJXMIvDL4c40F55/NyTdHSfiEqmyWhGtXcnHTwic6Cx4HQgVCd6shAQqd+YsyWH
6o9Okv3cMl35FoadvHLM+jRvxlL157YV1hujiJ8yIzZ6V4orirycp5bLDK+D7zTsNsb5PGajl+US
s4x37fgUEiO2VhvZ4KemsXissBJ3if3iOLgoe9YPhAOcUKuN3Uh3m9c0akq6H7nik5VxP1LIhy7S
A/1zCU8BM5CW81nhgemc9ZtnoVMHlsky2+EVb2vnMEntHJGdHKd4jSZKzrQ2gIj8CWuF4n7qfLia
nPQppniC19c7XTjszAj0Z1HTw8MZNq/UQ5balg556QGebPo1yyClSVVBabRdlxwLcgkwSHmYVmag
8UGU/ESNSyowKa69vpMkcVoJJOa4A2FWkLI2IyjXPcWT8lusvLsB7V+EBWHbDsOhq8yPYknfwpr+
CL+Njs4E/aS1XqYIe5+iSVB09kvXrfZw67tMwh+RY30pNTgUn629Y11m5H71aAVa2QC8Ky8TFZ92
EW/cyq9yL9pWU0QaJXPc4px2bOwz5T0i3kH66BeX9LckHXYcPV1+iuNwPxiO5V54TMADxwl+apLZ
lNti6mzPHNMeHNt+zEe0ksh/EJ/F26QB7NhhoFhcvCVuccXhGCKcm9zmDQnmafcQt5yXWh/GCsRB
q+UAI5+zwOpAowjc6F1gHBKDhYFWIA+DN4/2D5g0EwYN3RZ6fLWdWLkvYYos9bsY+rqntwb637FJ
xspsgh9HDA2QPB0rS2lFFOVQsOkq3bJI5T5sVMlK0ln1AmaJ5ZnWbORUGQ2u1gelRDGDoBXyEg3b
R7x+YVRZ8joqPQ0UuMsD0IUbpyh8Rb5kC1mD9dQ0FVpY8uYbylksaWVG8WvJVxF2I3ltJwDvGiKP
scs2ipbmQm/6dY456Py0UV4S4mCWVhIgpawhGL4G/LdracAXYW/u6sHksLryJKNnhfY36Nk0WPlc
ed+iwEXIQBHMRPU1Z90BjmjptSlzgwFCtTZ5el6V2qbK6jjwAxfl0NDRk6AmsiyCchBVJcm6Ug40
KM/HNB+KbFubXI9sPUI2+petQ/Q3qDYzONWmdUNSKsbIV2c6HZOcVWikR7FtPSeHRYeDLiKzGHFt
wZE0Rc6YPbc+JeZ5U9hRSXksRb4UvAaafkS+w0ynqOXHZA2zMuV9nPVmG2ZT0BJGpAPkucA+QsIC
yihYdI1QcBidI9jJkvOACSryNTbGoyuYM/CQd8JU6HxAsNU8lT+XWgr57KC3ArnjMbo53jcSWS6w
uTrSJUmquh2Dxx78ifcQFl5YwYQMXOprizshVyN22dJsrlRWuv1PqP0lMRxtLwd42nnnpUBaiqIS
913ZNJSF7bTOxi9ph2AJtRyNN2R2yPS/+ylYUfI926iTP0Ih6wl88ZD0/ZOg+iQPgnG1WKuysQbj
5Q1pIZMdYNCZnMZGpT0HeTXltve6JK7sE/YcooRCm1tBYYuzLLC9/GdWjLantvZg2CUor55kSutG
NlRybQa5uwr9rYoQNyVE4V2m/dh5D2jxQ4OWtFtczz9Ec5r5DoWTTsP51sorfQC+vjNP1yOrHLrn
omM5G2MnmPZZHUmC6ce5U5r0h9wElIHH0KW/dRLpyQu+dkMSY7nzumaOv8fGSzCjtqyt/ZuLphKr
GbNHdzoP1ry6WVu/EbTU2pDd4c5EGDqikbh72pMGxyRVQjkMaYtgg35pLI9dgaF8PDPSKsnRmqPE
0E/uLTcGwZjDY0kl/HjHd0iGsVsprH3vV+X0qDF0YKZNVJK63Q5JaUm1NR1alx6t6AL6T3KelrRB
CV5kwQB5KOwGhNMt/RmkiW4loh2/rfGOsl5qOi2da60ynhz/aThAM1lJ/CHaKpg8fdFwHsXzU7Jj
7LpmAKrXIMOnJWSkPz/mXhu21nnR9kkx7VprDL320nZ0lrvbPgqbFqdO5qxE0GDOVPUyeH24xLCe
2lp9k/xoVK7CtnOb4jB0wVRt+dhCaiDoCrrB28m4ieV9K4Mg63d10Ja2c5sBFUe+aeEM6H8KCvt9
fl+4NBuLH6q1QqS2SVr5Czx9Oy4oJ3RR7GUvKlCpuAzTSNWUeEtdIA0bawzQ4G9EqXD5z5bJ/TXM
t3X7xyAdUzkf0maU/oRSpI4QHrNjGCiXVfj9FJOyVbnXgd8oeWbndUGIouQdPkzOUHKaxXbGTRtU
t7QRwzZkFORxEtZfEQgp/uUabeBwGSB8QXrWpXsoL+YhtDXpSJOiBXob2REZFvNiCoD7gwSQzPSJ
aMmf/XV3GfWU/hCO5edF7yF4R2HnDT+kyjQxn4ag2elpbqeKkF6/myXno36pG/GTDzpcLrk3hkKy
hGl8C+CxVBeOFmvBAPAIa3diJ0t6iLJYOBd6aljRa2ZwLIaJy1Go7jhe7Sgtesmlpby1CNg0vnUx
0JBdTqEbd4AM+Y/n+6WLsztecZycx36jh1cj5LSc2mWcAeeKBF4lIOducDtTUzBIITpRHJ2lz32Y
Il3h9wcVZjbAtMzibGuWPAa2WHWRS6l1Srz6Dh+ZBeDQKws7pg62NPVwRBPpd2BpEzxDuOTpcTy2
XdFiKbWQPPo7aqUq2qquWTybNQRn3LO/VBROGcIO5QXpIPSmGDEvyU+j83zE/BSHcXOPJDiniDgH
FsFRoUy9+uvYqpiNNO/IogzShMuIVTILAgQsYRGOMS0jJArHfCLaHPd4uTB2KGGu0jrTlexlSHLT
WcIVgqXMhrMUME0giHMdKI7BdQ7bgPZ8ZrvTpfEpY5/xUVQubYuhwcDL7hpJHxurWc9vVj0QAB/6
1mODaA99XpL0izm3VJEqGg9pkSVQk/wpRM48TTOMe3AMoNt2YRzUNEcr8D8M6XmnaN4Bsgyh+3nZ
woGx9OcqjhCMeKEPZ6QmkaKcjApaQtWVBa81b+I+Rh9SDhkkosyN0sMkPFrfuWYW2zuEcJmDh5PD
ep1YByjAjXTND11BQOCFFZW48J2cdWLrhTHiTa+oYFga+BXBheUrWua27fXRm49BvKfzEg3BobZC
OZ+jxxraL6SIpPi6mrQAqoeLcUIi5ciAycNiZb6Z01xBXRJkgFK3KtOCWa6SKTnXUffdYUBfyrYu
xfeoaBs2WY2WOXUbR/d2D6/JK/N9rWx8YFaCwISOHCewy8WHOHDTDq0nzqvRGpkvGLP1aeHUtTqv
wyWoKHCEopt/BEFjsmPsLDPVmKILaTh7Fl9UE3QtAsO0Uw0JIR3bWEstRfIlavKi+8KnWiabsWXl
BpEh+vGKGXtOztBQBMzVk56Wi67jGxeTqcJt2xkcrzhU+oeiUUB9Ui+dJFk8HiyyyXNjsgdp/hCJ
20clY8+C66qrs3EayX3NaUVFF/RF+w6vYAm4HMEiuhw31fF45mg2iSeTVia6tIuaDs1ItXLYNQMN
/b0KbPu7UO6yLmqDp25EEKTI6qsBGQ8oNTfknFcJsonGgmJmZ+eNeVlimWL4KMw43FJ/zfxDroxB
xGpMx9zUpB6CttLyx+wUeFuvdpqPRW1SXTEtjpNTaoZhCTOxlo0EeT+nKXs2v5NvkdsM3we/7Pg5
kUMcgJgHH5xLMYorbia5VlJFNUlQTPJbqxtpmcwGmR3pa42VIM0YU+roKdghSoWLRWVOdeCHZzT7
JAVFPsG9EsHWiRkX3LGZbdABzlRH5xPfLTXKjc6pcZeV1eittVE3uVImn/SmggdNimfndq9pqxRd
PthQayyHl2fUgUTiH7y6R45m0RYXdzKWExIFN/XV3RIvNFiFQDV1ncJfuZZVkHzDKgJXxemSECh9
nc+IOSQJMhrZ+HPtNvOtCTz8VqJNwzMTGArdIRMKajVk+ZR4nbokUCk0BK7XJSTuAFvta9nKNNtM
siz433mYv6OKN/SYUd2n+wRP3jdbBvrFFxOefXrKRO2m9RjjKgmZqCASyP4VHpkHQyOP0JLO1JC+
znRU7wAj1m9xVpGvo6siwk7XxCUKM+yFsPVV0oPUQexJVq9yI0I20cnGR0cokJyWbySYSSAK943t
LqTWdRjqACIBm1u364wCSzsqozDpwWK0mtGatzOzDH9xO+ZQcpy0Qx/Q+iU1RubxeTf1gmSSDh97
sR1DQ5Rw2NiSBcnyMC9y8SLcFWww/ZNY+hrGPD4Ke4e1E7zqHMW0ZNoxIYveBQaBydHYxUAJr+ke
Jgu11C7PDUhqDD7a2jObu95FMvj2uEl0WPinUai777D6h4LEb2xmOA5nzamIcWWxUiukqFaEYAFG
VXFW5Z6BDw1XF2TcmLrRHZsXBcYmGxzQwKUkbTlUGkYLYidDSmUagSDElMjeRtuUR/fzkNn1F9BK
RbfvOIGlXxmQRXuNvaiIt76ybIS/0ZQ3R88arebFLUfiU725HaPnpu/xzAoY4vH3LIT1ty97gWQH
1NksC6IyIHWlNz7MNMb8gmRXeWxXBkwsInVr7whudc4effRXKetW5Q4XHV2r8XQK7DJ5Y/nMGCTL
DKEG1dsQ0StlR2AFF0PsIiI4GTnjDWwLG6hpFHSQ/A0UyFYqt5iXm4kdOzqieJknKLgtu/jB1bK6
9RpjHBIG/Alpu1/36NJThHPTpoR7RFumySObzbWBJs1Aj9pjAKsn/l6JtmCDUMcWuQFRRdCXr2Kk
82nuofrvioUTaTJY2d04VBaasrkUaNakN+lrwiXMdIB8lt+lgyvNnXI6xLHgrsMXNoRLsxvoaqhj
Nig3/BJCCiXTprPtir5OVBfMC9MUJAFQMVWO8WFAWAcVsm9caA1+Nl7qcujjnaqiMr9C1UpRNMYg
edpkk6j4zA0Fc91reLpDnafpeT02pjvECFLGoz0VaYTgN8yxpIXrxLX0ZQHObOGkY9FsSUt/kzXO
GOwqFrnoyaAJ9LHwqZzebGr5Vf8FHUrLvj3E20ELZmrmDjWpMmJPJU6BylUOzc3/COIYs2XFpI9z
a8sMSmf3rTb3ql3pkf2GgyJ7MQ+ANF6sFGtVs+7xNcKMKEOn0HVU8puaky0tcbucoEFTtFnSx5rv
uEe/lUXo5VA7+Gra/Ptf/+f//d+36T/DH+VNmc1hWfyr6PMbbDpd+1//Vv/+V/Xff3r6/b/+7fJh
OK7redLzbCk1PCv++dvLXVyE/MviPyoZNYBkmPzDpLMvmOrNcfA9sf3Lq/A38wn6xpPGEcb4768C
a6PPqgjndQZ4Ew6MFlG8zdOgc04+v5D5eDvvL+TZ7y+Uw6cpLUP5ZiK9Jjlv7CzIScMCmLSBQldA
BiTZZVwKSO6fX1isD+rdg9SgizxOfUpraaOafH/lLnRb2sr0QigjzXCjS217l1pIvOnEFRP/2Vh1
NUDrMW1zSKuFXtHgTu0aQhOTllAlNV1+BaDi9fMfpv/wuz68YMto6YDARZ06kuwcgpJG6dP0m7gY
o7vPLyXWe/zwDIxCIsdUJ6Snhff+GYStVnQyaRq2bgQTjm0o+mBkUkfHcSQ58118BPhIOVU4HXNL
FFPAlJI00B415x+G3G9eiHYV/AUtFbdnzIehUDdx3VrglRkKwzyf4Oh+RdkLcaXp8W+E/IlWGAfY
UJ+QPjw94E7jYwO7tQnFUj98/mjc3z0Zo43taSZgvoL3T2bpxswpDT9mTBebsE+/Z8toAM5ix8pi
FhCv0ov3h0fwm1fPxRxF9VpooeT6o/7Xt53xrVh1h8ksaHRzGqa6u/B5f4eYyKzbv78/eojGd/m+
HV+q95daJL2egl4keNRmPjhqkmQngxC1gr6/hsLi7z6/nlj/wg9DzbM9PjhNY0YBO3x/wREZlxQR
ugcPVK4bBfsJ2A2DTU/Ei7bnZkLdJMQWnxc5f71P6iC6k8mbQN5Gw7nw2j+M/d+8YE8YVN7slzmP
+R+G/jDXmqMJZllltd63rJ1w8HbKOJxtoQVSEbQcP9h//hB+newYSYxuZhLGFB2i988gSgu3Shz6
GG0j+rdkbMQDW2znAKQViZAqv/uUjZ8+v+ZvxhSlWEcIR/u4Ij+uF004VQkZzs4msOfYeogng/2+
4XxavY6kqcw/Pr/c7x6rVkr6rmIYs3i8v8VEMyuOlRRgnCIga5E1xtcDNY8LmmnZBfLe+e3zC4r1
oX0cWKgxmcMkI1mKD1+q1Usv79aPBpub+OEZr0RaxkJdDdreaSwAhzac0u2ELn0tNMniNEXH+Kfh
/ZuZlJnif37Fh+HUsFGMModYQg1U/8QJup+lk+GIqUAKsGV7a7AM/Qxs2MNFKOxj0gIzKzmy/2FV
+91X5tpsUX1fORqN9PvHLzHh2e3MATjr7eQ+ol+2s6Ag/P0SxQfDLKWFML4tPrzkAbUnat6CSKyc
NlY5JNW5j1HkyeaPnz9/ve5vxi+3Yv6ZMjzh6/Wf/6850aNYEjY+B2zhju226S1rX1kByKbCY0GO
CC6jNLiyvlLyHOn80beXGzP5zmmmhnQfmYqAaXaJtFXUo8eu+YbNJFW5EeSIL3Ry1qOpD4vS7PCh
5Jh+SAt2e3jDljHXVNDO0Wp8qTt1b1VUmAFeTyyBwZ563c+hSKg6GgS+RWpR70uHFdf7mMcuQScW
Jee0EBTNsbgvcTicVQoZHp11zj1T+pr01X1Sjq88YDhKrcJERySJAzQhm5wvwxQhwnYhU3Q3sZP/
aDN/nxYpatCaOF4NUSVO7Ns+am7SVj9xTiFy1fnTFPm7T8tnqrZdIXxHSfFhPSpkZrnz+qsT2hLQ
nYNwpO0QofNlc1uImwUN9M+I6pFArJAmasMZuM8P9FbZe/9hHPz6lfta2YZtqXYko/v9MNBqwjim
I4acwIlG9q+btpuMVbSjZqLEjyJv+Lw/v+avQ4+t0dqvMNL1HGM+fExFME0ZPnFYCfboXHdLLp56
egonkXGnh88v9eu0yaXY1ytta5+7/HB7wxQa26LUh7ByaH5YTQmdq6WIWQyBTWO8Dv9wvV9v7f1e
68P1KoUjJKrow/TG7ZAa1xEcBQE5JEFe6bpXf3t36yNkZ2Y4/zvc4vuXZ1PANgGsuhMFpX8f9Wq8
XxLHvZkmsNFtlxZ/vc6yaaNXJl2BAsK48v31HFcqTagFFuBcXCwRLQa0VNVC9hUaJnA7xQU9xe4P
o+XXV8jVeIO2zd8vmTreX7SSS+q6MawV4bj2M0n2/bGJExBDYgGXj+JkVct//lzXAfh+6XMFOQGI
KTzNYqs+vMUeNWzMUbE+aeMOIWI92Qefzpw/h93BxozQbpOpA+/0t1f1HKlcIo1szeehP8z+5RyN
Jd00zoPjQE7DauSJ8oSm0zC7l1Ok3+QC1fnza/46Xj2tIQ96rvCML/0Pn6Kp4oyWelJSQWmj27wk
f49ipntsImU9/f2luIztS8HeEAza+/cozUyXpmBCHZsBiFifYhBL+kIj+8miYPvXFzO2MWz1mdeU
9D4cQntVOVk3cJpv2jUvwcxjf4YhpAK2k/zpva1bkPejhSYkQDzujHM9h/r3NwYnQFcEQNegGzHT
UAv1DRiLCJlN/9bVBhbgUARRuCEkSlXP+CWwpf7l3bq2zQmanrhmAyz0h1/QDwHKLfIY0AvWwj33
5xQechJ60GWxIIbu+eeXW9/UuxteLyc1tZJ1KnDlhy+SMFqWtXYgV4y5+xFVWL+n9lVefH6V9Ud/
vAomTb59iiW2/mVT746LVY+EOqt0lAeaIu1970HsMEFHOqau6KDowYx/O3Bcm6IFh0SWDUGw34eB
40etxIjocVVhcoCKq4lDZ92ZqYv57x+jZMpymWQoAgv14dTCjgfGVdflsCxbyJK1yq9w1SAq+fw5
/vq2HOYUoXztM0Ad9eFtmT6kz9dgFm2o9YW7PnNJ782KITv8/XU0i8J6SmE/8nFUNKIzECShIE1g
WLE6OSR8YHKo+vry8wv9un3C9bvWloQS63n+47IXUsH03BFHX2IH7b6dywa00ZC+la6TnKcu6uFe
x2jM5xnylouZYixQzH7+I34dnfwGVl4fu63tcvR+/9EPopwmsIThtgMrxSc+TjTht0u7kK2zEXVB
quEmbjmJTltroA7/d+cRjzlUGn899nscjnji7y+/jDYdYc0Wym7a4VSVeY/M1k3uP7/JD0vvP1fx
KS44vs24+eUI6C92AkErX8tY3rShUxnsfBBm57SuIrAjKvrDm/3dUMWmrBmmGqDUx/PPEmpkZZjf
yWNHy7ShPTOeCgxLf1rfP9yXIWTV9ZhbOM/Z7L4/1ihGEYbpiGAB0Kcj60vFbUbfCJ1Zwqusj/Pk
wLHTyL/drPGhM0MzRStfGr7896/MVSUyLwgf22jqCKRMxICdvUNRUsOIz+b4mHfYcv7w8X9Y39c3
yOzJ/nDdsAn1cWXw0fqivUH0LGpSEsgofbAQU23HxOj952Plw7v750o+eYVCurgS7Y8FCr9PaOB1
7LQp+s7tNsoSXFJy7vr29PML/bPhe78wOMZm7FPPs4V2PxYmgtxb5rhE/zvmTYIK2NXVJSQdrAkq
LS9G7VgvLnrVrygKpkvMmPadmtvqunex5KQJWmITTAp5SO5fomEo7j7/eb8+cSZb80+11fZsIT9U
+GP6jv7YUjbp0zw9L0LAmrMZqtNwNtUf1qoPcxCP/P/zdl5JciPZmt7KWL+jB1qYzb0PAYRInUwm
5QuMZJHQCGi1m1nLbGw+JKuLkR64gVvssWlrYWVJ9kl3uDh+zi80RdU1VbZsNg1lEnFFYcSWZ+Dq
VMXXP8tJ4B+qroUHpNrjJzUe1DeJg6bDypJa2DyonZkWrxZyHf2l3HxSOCgas0MEDlfRFOoLTtly
bKOUdMyyWbcM9EptYPl7hKp1eV7Psixh+8zr7ySs1PaUFwLCJmCHH1RQeaRYAIIRF5Vvsk51fqDu
GNxKVht/vRx5acHZmjlX3iiDMWZhnkF9FD3lReBwuXqtISTlTQNQ4KLDPwz1PXgLoM1uGlWyHh2O
rFsdsBjwJANIt2QjckfL8U07U5wbu7BWpkVYbvNRxi2gaTxH4N6qhpCvpEUhlXDVeTSgponHi+Rz
5/rILIIJWrlzlr4AlQLqjzJtCmIKX8AwglFVQaKHIA82VC4Q6xp5ZG4mv0/eZEhSXbVlwqupb0LD
Wgm+sOp4Av4KLnx+DKGQSeXdh7d1hS63pqXj3Yjeya3aNlhBRB3qzpc/+7xRT46ZP3cXhWyGqur0
BF8P16nqGHFBaFVRG9Y3WhbCP+e1Cy39iKBTi52rEyIY0/EUfYM6qvp4Obww4J/hyTBIqQxqJZr6
OvzkS/PZPotooR4A3cMEFUzSMXW4pR1BHUboUl2OuHSckFfNbSLF4WgVlnmshGOA/gVVqTIBRdco
aRcgEjJQVz8mx6qBUKiX4FyyGrDx5dBiSvcyWmt+4NtUV5EAEE7NBPeEKKhnRWrU1/cpyPM3ql1i
qxIjj9SldbG3ok46FA2nC5DZHNfGeFpZYkvj59FIy1LjDjM0Yfy6lhqW2cEz8FtD0iFAty0XST0Z
qIAWDuKFjjmr7cqWb65EFjYxo6embymktNR+55Ls628dHLEUAQ2I2WJXlLsj6IhrLXGirWr/xiDJ
zuePy7uKup/4MNZLEAG8l/mkGofZpA0f1er4ZEJ+2jo2PjNcJfvL3/Z8IQOmotCsUO606a4LJ1RG
sgNqgmkt5Gi2rmvku0KT432ZWvkNnmfd1eV4C4mIOhdXVdIenXtY+IxSnUnQ4Ula+6yFx54kTnuk
mqwhVno50MJXQ+lC5hWsktmpjvB+KzQbRKXtcP12Dd5BIwapSOUOb8IWvt3lUC8N49eHEfk+S1Il
X+VxIw4KngeoDY1qPRym5iaMcSLRML3dpbPlnBMlwx61DrTBpvGjFcIVcyqn2Rtzq082YMhN8DS8
QcPhFRMg87rXxx9RGCD97xTmylZenBU+M50S5kYTd9Goo0iWdAiiyMqYb61CNqibHcE5AqtdWVkv
oxZmBRqY9TIzCtA34YjmzWsioo/+STgC90QHbfxYN/rHekAzp1Bjxw3Awn+oM2rsUpE9DQlUuSgd
HNpXKMgAy0OeCByQ52v2cF1FHWCW1um2bP9h29pHe3c0kHwKjJQUvcVIuqQI4Fml9RmuCTh6YMTo
1JoyDMb+o9LRxEeH/FofFGMG05ibXEPbNZULLGdSBeuiUHENObxJpBb/A+174fi4Ytp3beX8KO1E
5tU6BDeFmtk3eOd85C0987FL5LKR1wjk0XAHWc3ucigN+1pPrp0RDVNVrgJXngzFLWuAc5eX3cJW
osDDZ6S5SvdLzGWToMOP4Agc3ModZLpHw8mlnT3ptHIuB5r3pPghKdXxNlIpvJ6VIdW0BoZdQl+2
Yzw/qB3mb2Mw3l6Zqc4DJEHQ7pKsrtx3yvkNr9sa6QzLhNSOS/b1sRs7acnhJINU6aYoccF5ksth
h9JsdTB921BTs/uhP1qeFcbhIWmHF63s8nnq8mZfHA0JqZQIrSB/ggsWB1r6lDhZC/ebziSGgLb2
mB6LbO2jLGwwMiE+CFU2h26DcFkUzWjbo4nsw3Hs/auwB2oBbTUu3ne1gVLS5Q9zHowCuGPNLQYy
IN2aV8hJ1o3cJ24dFujPrkTjHdAz0FEYxrsENuLfy2T58qTYCi9joum8bISvEUlRFdqlBLayVKNd
CnIA2TXA4LElFYfLozpf14SiXaLOkBBNM4UrSRs7jI8iJBKyrofpn0e9pzidvfLgF/LlnwP6Wcnn
ppUd4UNVDm+xFlULeJY1fLCyRMNqzMD/x/Q2sYoY213G2/yhahEi+vsDpLTB4Ggic+kKA5Qq2D9p
wNPvqEbjbSAlaBpSelgpYJ7vWpYGvSCFbURqLl5KujnaUxfgWBrTyIs9kH+tN4RdeOXLjqXdo4g+
Ke/L3jHeXR7deVybkLJhA0uY0/M54zhZlPTzqDaAsN50tYJJeTHpjxklztmHfLgprRogEx0FY3s5
KvC8s1OK8dIktU0LVASlv9dxMWMDgFuxQmsDIjDqwvtRqlEbdWnX8M84oR+zD3nxMdNwFGv+8FHk
HLrQkwIcly20TTCFA3M2jW6aPJBbb6RKRc3A62xENnrw1RHEi+cK0Y9panD/cMvgc0Bv3I5ltw0Q
R0+f2unRPsq7akB4PU+2cBvor6cAP4srDclH1DEQsUfZseTRouyg7cvRAfqEm5n3jTIglBRh3WHc
2tjEB86thGi486VD8iQPeUibOOFB856NHZCbQwnRnvk7KI9W2DEUJgqUA809305v+zYur7Nw+CSR
kQR4pTtXaVS5ih9zbX4OAGpU/oDdKQyL1viAPUvf7KzwQBZAZqS8FEhvE+hyyoPdIkzj694Eewer
ePeIlgfC0vr47Nu4HLwLocdzvo3Ge7gP6N+80zu4ybhPZRAAnlMMU2msFOpT24KCt6577Jv7UtuU
0wO+MLAXNpZyn2AlcoRQN7zDkeEYVogaAezG0cui7RRCirb9bxOGvpr5A0e8SbvHIWrCeDYEHpeg
58B1OxXfDKqQSfMlaUmWtw5K5xk6Rh0u7Y2Mx3r+oXHKa91BGCdJHkiyNwoCYVNy12FV12a7HBYK
6Ffd2vLAgUVxnWCf63yqDXvDp0V3B6FHXHKlFkEW9aBq/nUr7fV0l7QKZM/b0nJNpDv8+9Cv74d0
3yNtkFR3s/lhDLIQEPoxeIf0KQ5PyvTQy2/78gZVAdn5ekS2LNmjkIjISnsd4rvQdDfgowMcARF7
Vo5Pg46WVPfod/vAabbQ5nAreNQRHD+GyN1Jn9QJP9H3aoVWXfI26r9gXYSbBbISCuJP/fdgends
blXQwiBzSYObazN5wmbGSN+oya7Dw70gNatRkazLzwNoyCr+WoHnKRvsMKIIP4irbkAly7oCfD4V
SAM70AgnpMRnpPV9oV9ZaeKGkFRRYQYjaCJuhb5N89lo7xHVz9AqiSA1DuOnyfl+7Mgb3qbAjpMk
v6J1q/gPdvrZQLq4yDHug2lsGNK7PD+iKwTKGNVmIxmuEZE8FIhjNubGj7GDaeNdYV53zpsQPj9+
D5DykI0YdUD6OA6m7QHZ0i1c0W3Vyl7Kw6IxHxNc1brMvgMWxo/I2nJ9F3d8JXPr+A/q0QPXD3kV
/dmvqj88wvHeKtUBIEsCPc1Es+zyaSWiPl9un9PDar7ZTw5JQ01H+ej74PAG/488Hr75HORbiv1P
jiS9nXlDo53daQOs0jRU3k1HFDrMauUx8HJpv07sLN60PJFkGoUgbIWLaDDioKYdRP15MG71MAW1
jxW7Xt8ddQ1rV6tJtiaEzD9s3whuw7pGrh9L0wk426ZLsDa/PCnnNzKXoj63jBx+qbNXFBSXoM8U
DnAtCIqryhnig9UMyIumefUFqj3coirucB3QMC25HPo8kSI0NXigY5T/bVO4s2o4ep18BBsV+Xjs
tvg3HYoM6kXm12vJ9Hl2Q0uIjj7/TdeGWu3rL29Hfj1MRyT1Qjpx89tocG4RQHX+ftWC56huUwik
W3peIFO1vq3gn8x8xhQJwKGJ3yi+HaOz4sdrq/n86qXyoIEa4mlPL0osxk1GlfV5APLkWI3BddSW
09Vg5ViJDRWGzUAcOG/qGpRGUuEIpmNcJ/vJk0JyC7XECbh1TH12V0NJYOo4ZMoRcXgTC6qVX3Tx
9wQVOr8qDMMUUaGYmJkgXtEUzEE5I/47DPKnXrH1d7I9oP4K6xLTtKwKQ3klUV/Y78wQWa1NcYem
pFgI1o6mik6KjN0NjuNgW96EPawZpTZvrNkXdyiRBZ2+TmXpb40jepJcuCWqLJdX+cLSo5tmarzI
ITnIIvbf4OXfd/DzABiH+UHxKziGVRCsVHgWtrFD+0EGicRTkGrI6wWOPLYWmwEMWs2APlplQ3hf
+jgiQbbUDnGI/yAkNevg17inXx7f+YsR6gb1UcboGHPV/XXkeCpMuDABgBIjewff/A67lw8tiGev
QlzZkKxPPGKt2RP24XLgxSFTlOVYd4B4aEKtCX6v09YNQ55gdb0L01C96wylppWFXhhOy/0OfeZw
hxHnWrtH5DIQ0aYySVUYaOoMThKeMVRQjnLYckUXZmEhpY1kmLaRMl9+1P2sfDJo/H89FkqMlIOP
4wSClnmCLwwa9pgtO7Hztz8Bvw7tGEBSnORnWH5ozHncGIhT18ozmrPlDfQGhOr5F0q3OTKlNvJ3
aohyn6OrxcobYOE+o5NKiZpNxkF01vYvi7ad/Fmp2vfV90Y5xLd1odZP1U1bjP0VWiMaIGjXStRq
i8qKgjYUUOQkHDO8e1bBhueL4vUvMx9GJ1e83TqhFJU6HPnJl2/sWQLLr+5tCUU6qrHtw1C3WCtp
VroyC+eH3Bx3bqIrAPLOXuoVqqZMulxScEt6T/bLdNuUMkAHaF90HZ+D1ixXDpbzVUj1gTuGfQeM
87wAikk9TS4dFEup1D2KNloPIzBHEnOil5vBbEHIEOcuv1ZQb59mWwyzo0DT8xFWkoj5pn6V0rz8
JvBDUDKhSyC+AiNNbuERBaFn0wbrrjQK6cNnoKeqg7DbKGkqzjEq83L5ADg7eVTgoQR9gXhBm5lP
3pNvPUKQwqKBOa8qM9iXyj6T3tNeZiVWqIHcB40zbrCukFZg4ueNGeLCGtIMuvpgsF5+fhKXSZVq
qzCRbEWtU3dtrX9K8u6dHk8hHEjTfgyKEQoR8NT0jW0iFEB7Cm2Cw8vo/+crdl79wtb7dizGKsLk
SfjH/7yLvlXH+vij+V/zX/vrj73+S//5UHzP3zbV9+/N3ZdC/JOv/iL//3/G9740X179wzaHgjW+
ab9X49P3uk2bf/EI5z/53/3h//j+8v/yPBbf/+MfX/7IotzDBaGKvjX/+PNHM/EQQBYtCo7zv7iK
c4w//8D9l4y/+/il+pL/n/+9+Le+f6mb//gH6hr/nPsQFHogo8A9sjkq+u8vPzL0fwJmndlWFOVt
sJ78KKdbF/LXVPWfBn/DgZJIS1eVNdJztN9//sz8J+mdTYkRdoAMxeUf/5qEx5+74ef3WSZXCtkv
xWOZX4rmHkVk9o0IDlESUD2FoobeWMRXIxzkujM2hfRzlbxaJKcUzvModODYInMjnB6WmHyNiJZo
LcwJr4r5GI5J566NHfwvR2MlA1mKRD6vsTG4B6iRC7vR9IckVDOEHpHSTPEtafwPUbU/+cp/TuLp
cETcARVeFFsdeoPkOuwdEQE5TDZ2mVOAc/NO2UGbPsKK8PpHtH6otbl2uJ+rAJ7Pi3rljj0bHoFn
DixffaahiOC2oIntwa4c1FGSbI9+cuslk7VyoM0H1skx+jI4Y4Ydk9bT0hIRbEk99TrsyMhTMhoo
6nfVXJs+dSkCpX3MYHnsgU16/ZFsM4VjKhEBKyBTfdZ2+S7bpzfS8Y/eO3rhdm1EwsXwc0Qn8YRE
qSpxWhjmz1V3E87tGr5C0BlNGWG/aWWln4eaEUYgoOaiuQ7q+PXQUAejl6XHYHDiWzSFZv1Ht0Qq
SO1XVoJw1TMmAjmQ3Dg9eFSKCz3QZKSRkDrwahwtJnxZNy3CpvMlJG8mMxs9PF4ur/rztUdqD7OO
qNQLHJFj4KSRkVQWL2O/h7HYmsYtItlXx6l2VgK9sGxer0CLtccNDuvFAMUsTCL6ko3eK37oqW9G
d14d/qfoXXEzuMHjp/SQeAf/Kf349wdH4jSn0fybgsjr79YrKAukCIuiSO/fAKZ5asv8Rjn2by+H
Wfpqp2GE46mGf98ixxB5vd9dYxrgshEfaid6DK32Sg+Mla28tBpNVWM2OQnpqAjhMjqbTdSySAYM
6Czzu4kNUUUrKqE2e3lg54cGuAVQC+DPYKwBTX09fwNACpRF53sEUWDlD0lZW+8rAV7S0JN0x9FR
JCbBijwaGy7SWt5QrmVUSx8HrhUXISBJmBDzsXUSotTRZ0XbN/TMz9LbwSufyjfRtXM/oRHtRs8U
KJDrv5Y89FufLk+eWCJ42cwveetMEcCAUXsd2e6AtSLRwq21iW6K6S12hL1HORqiHiXou8BDt+9y
yIXNDGJhTtst7jGKAq8jGo7ZYUvKPUnP97nBT72p+ofW4Tn0G3E0FQo0ymEkO8LRGxdKbeUDcVCW
PaC07yVo/jj+sDKchYVOkvRXGFN4hUcZOpBYObF9s+OtYdZvcvV7Kd9jm3t5OMtx+EAyUqswm4Vl
nh8LC81QNlSpylfYFmHvHn5rHXw9ullX6HIwkUE+LwsgpPPe5SiUgZW//kjcvzPei1H5n3ut37jy
JlO5HOV9+dB8j/f6PnuoD5djCgMErzofuvNdyQvKoHX4OiSW83WYziyLpPgGfW+DQsG2s6xtFa1R
/9cizT8/2W1KJ2sWrqmRp1aRN6JoFOc7MzhuJ8QYLo9JTNfOBjVv/JNQ/19hosK5xotZnsvP2gyK
msHnwtZHWSkYGr8GPVt98R1MxGPduzz85QgzIQIikuaIZSLFrOpenlrkrXGax7wOPYKVdvNiBIcK
MI8Yi0e4sGh0pzm2dYawsaaA9UnuSvnt5SGcrZV5kk4CCGsFrfAhLmswpmXj77R8eq9nSJcWvteo
zsoOXx4LtEaF5IpURwiFcFOaDi1j6aRrhQbQgILv5cEIR+/LF59f7Dww53zDUl+vRmznAIUPQ+TJ
yqDsslR+UyujvZUi+/FyoKVZ0+bjnQcDccTPkjVykpQmbLAi7N5o043vf0uLFFLFGudFuDhfRjRn
F1Q/Oa0QcX09ogY12x6nLVaYhjHLYFoHGUsxjIOwZ+nMB1uJny6PTGz4/4yIwAOKEupcaxRWXIBu
OiJofeQZG4xA003w3rzOtigk45agPOmIVm3MHc1dzLvu4pUrTbytz4ILS8S0w9ZBm4YkztW+jdvc
C67RykbGea9im7pZg4wsrRednQv6hscfWdbr2XUsZ5DsmPXSpm8TybpuB38/GGtw9aXFchpFmFHN
iqhhyQwqxjqyl2WKAJYLa2pbF2u12qUtdhpKmD+WS6iPBaGQW/oQZdVdRrl2ZZOdn/kcGfp8TfPK
pMYntiJQLmP7VQp6yG/tN8i3bVtAAQdACB7amfvyGR6Au/alFgcGGJSiPP0r0Guvv9Rv0i+X1x+j
4pbmxD1r3bbFkCK+zr5uWBKb6DAd8OR8Ez0bbrz13XLl9lTnG+jkNfZzuZ+EE84r3ZQGbBAJR+fK
3yBqq4OTwd0KN4kv0ba7GTGhvm7w2fbUnXzr7MFkKm7gJl66X+vyLG0FZhYgGokyrHKhaY2ubeJY
qN57XQUCBGgMFuswW2Rv5XhZ+pCncYQhK0YDbdhky2HUqujb4irbDgflCYOA/ltqbuTbyuWw+3o5
6tIO5FYgT6ZCRjNLWD1HU586M2RbIBmwaaNrn0e8hb1lPKzAK5dH91cgsWV1jAopKyZG13BCb324
fVdm0be7y8N5QRCI64aPBCCM/AYOtpB11daQylPJTZq8L67Ke8yad0giYrPTbbor5WBeVVt8pe9Z
N6hpS/vMi3Zr79/V30HI13/xr6UqTlu3LDuDnPYIUWpjWi1C34ZdYE+HerqqYvOno+F6P3Vat6tS
M9pzfOAphwn1lx7LdbeN9PrRzHPbbZHB3+tdRoEs13107I9RqdB5UtZKZUsLnofoTJcnJcFQ9fWJ
YoyoU/o6VgdZ9n1SKy8DThaupAlLy+E0hrDYMxWTEMQlqOsMthc203Mtlx8ur4W1EEKSOzjOEbNP
OfYmRIAG61NQP18OsPih2TImJdGXfEeYqExXIY6i6s6dLLtIim+MZqMbnu/Ztzpiqdv5uA+85Fn1
EPN9sJFH/Qyg7fIvIcKWX05KC7wyjD9okGePaqwXOltDI8czMEL7aF63VIWxCbn1kQy6BZO13+ub
9tY8jAdt81tZyWlw4QLPaczi0Y1neL1VdnQ8tt1B7jeRO+4AFx380VsZ7OI3nYkE4CkYqsjHrycV
BaIIFYBuV79XbsFVed9wBryqr4C9byRv7exfiycs026IaXfDZPXU/BG7vq2RqWuJ3VoIYZmacpaa
fZTGXKz91nRTMIjPSfxtfMyuZK98sLVDnd4Z0cr+E5/5P5fNyUzOv9bJ89TMjrM6OiMzgMeqmyC8
O963++6Q3KbgRLGv2qfbYLeKQ1u610/PZ+G+0dC0B1nK+Vx57Q8M4D9PN/CuD4OrpRsZE0ZvbYmq
cxXmv74RcA14PdBeT4wgZaie8tYEoLHrdphN1xs85b3ks+R27thc2+Fm3JlI8Xvxdb5XVuZ66Qv/
GrMiUp50CSXwsuI3KLRhU5XfmrXn4zxpl4YorNKpjUdzxNbAk6/9fXbdHYAb3ONKt1/ZffN5dimO
sFTlHDzbWBOn2/XvW44WFGu31rW6ibdrJaGlO+h0zoTlmSSVPsT1NKcL2Hv4Do/uwVUCa+30nKfm
bEjgN2YmFeAhsRLSyMfSygJzTmtxWX5v3Qw3zQZfyB/9A1m8d3kCFwd1EkwYlJwfJyhDkJZDU99J
dre3pmdNXaMzzOnF+ZBoZdBNm+ngwq0UZQYiwDFD0mr1CxRNd3CiXRQXexQH0E9Xr3DqeHt5YIuv
g5k/8a+Ywgr0I7ltypyY2Oe9HGJZf6V+anfTli1V7EbfXQm4eI7AEeJtSkcaYiyTcHJ8TUhlQzlu
5qVIr8ZTbqbalVyIQXtMQbGHebvW413cxL8CirKpeRTBGasYYe+8rUBxm9VKPeu/mMO/hmQJ303H
7T12EiIcf2BkeMAJ4aC+bb36ak5Sze3KBC4m/ifjEb5YlxRx38hssMqbdub70vUfo23msvgfoMFt
0Ip+CB7WNsDiAxm9xH99NrHzn8XUhrJ6nkW383Q3xwRtE3zX7gmr0HXIdun+aG2wAbg82uWN9yus
sPHKsW6cAu0l/D1wtK7G/jA24bZp/RXFksVb9XR88y9ysiyTKB98bHtiL75tbrPDnJ80m+DK3ui7
+XEq0Wu5PLK1ZSmUNUx8kJqmoc6q4qmj2nd9sQI1XJs64UGFyD88SokAcYv6Shjs69LfH6O1837x
CjtZGMKbySi7omorJk7fBwe8IA/GXt8h4LlyhS1OFyxUdKghDGkiRVTTxsRAUpFOeVF/GfE+iZzV
K2VxZ53EED6JHPQUq3uK6/FVGbrWc3o1YSbqGR+UYJNaG+gj2/5tA0Z0769s6uXR0b6RZ8VhJIdf
rz7dPCplkcyjg2BmEq6X1g6p+XOfXS4z8fjPEMJOwk+kifWSc1dCkf2aSvIWq5nyc3Mo8WN21V11
Xb2RDwD7r9o18ZrFe+0ktLC3/h9KfizNK31memHImFsw81/Pa5FbZq+V3Nta8Ai9zG0wjLy8jRdr
y6chhEVTtKqUIvPLwehv51ec5tGA85RiX+59D7QKu0E/jAqO25u1u3T+7cVPehpa2OHHCf69nDE6
bCUPemBfq1HzQ8+np8tDXJpEps5GU4Euhy1CB+0yHFsL+T0PjiNatm4mrbWXFyP8qlvowkDKWLfg
2vKSQsUfMuCj/28WRkQIUT8lNYpUvHY7nIVCydj28AnghK+c6Usf5KQ2IlZ0zTGzEM8ljGreyMm9
onfUjf620iul6pMgIpqs7c0qt3KqI2mF9H0Qw3uWJOOzFCE7IaUr9+Lilzl5bAob6CgPVla0Suxp
kexOFcYNa9qnIhT77D0rbCApT7VWjzUmba9nW9Wt3elrQy4/XRvXA87Z+7WrZPGunwUf/lWLEJYb
CzrBRIKIlafsbFh/QDZQC7lCwXfPo4iXmJfv18a5uDZOggr35BHzvKmVVaoF/rtW+sO0v/qrS2Pp
Lj4dmJBb415VRiV4Mu7iGQfVHTDT2f83JnAph/8VxxBf5o1xnGB+M4EImD8PVPn3sedfBXvnrrgP
EQI9hPvLR9DKIgG//PogD6w2dJyRRU8JgNzM38xpduhFbmjehIfmLuW6vhxyeeVTBoOZDCBKJEUr
iQTnbS5CJkrhTkWxy47p7t8LISwJa6hkx0d3y9P7aNdJPgoSvyPxSYvpr1EIK6IauyLqNU6kFm+o
WMXh83f60ycRRCyNdLRHO2oTtm+1w4p0Myr4VPfZylTNW1K86k6jCN+/sQNdwc6KZVaaV0nd3R/b
CS0uEwvHBOdB/d3lL7MWTnhjyfnQIE3Ml5H7Cer0t2a86rSdHd1gSfQ7d8avL2QKqZ8aS9XPq8mW
qo0cI5OuPttFuNLEWRvQvNpPnzfYtvYOfFpvlCFTVO8iiMoB9l2m/l4Lh6vLs7eydcRmqoLpS54E
XOe6U2yU9oeK0eu/F0G4M9LcgmI475yudzxATygXHFeOnLVBzDN6MmNZGQ6AzwiRooxGvwBDk5Vv
snwj/LU3TWH7I6lI27suYu+Y+BvH/tZ36r7vvl+eqeUggH+BKRog+OafnwyjreoB5gIHgBam8GPN
m76s7gsbwbPLcRYLBGARkdoGRIJElFCttdSwHKOeTMEY7zGIUt3Q1Y9u7Emu/mzsNe0TJstesFol
XvxMJ2GFgwHb4FBBxxLJ5MpAhj/a2Pa0cvaIAOOfGcpJDOE0KOIqCBWHzaPvu9tavpNdLItNqpoH
axve42RYyYc2c6Xr9crt2vCE00EOsNaUeraSYjYflTrz/Cx/f/nLLa6Qk9HNv8LJCmmwwxtNVEU9
y/qaVw/9EW8659+MIazCqkJE2OjnzZQyc8UXBx2HLq7cyyNZPORORiKcCuH/G6VpkVp1tjyEk0I6
mr01AG4ngfX35An74MrZzx3EtVLL2pcSDgwdlhgg07nhJOF+VSoeNqObwom9y9MocvTOBiQkDRiw
FFqTsaf8u4rWu/SE5MHgGtfadsRGcyXa0gqnDkzLAK03HdLP6+UXB0BxR9uJPLxU6Q0ioQ3hMzdW
imHzpxfzB8gIsN+Q/QTnI5xORcmNPs14JWs03QDBFFzzDhDx3srVqprZUigsnDDEgOR+Rtt3nFhF
rRWkqmU+SdFzU94gYbHyheYT52w4EPoo289mUWIC7pPx1HLHpAUoxBzK/Vz+DdPNkcZjvKUSu70c
b3H2ZprobE4F5UE4hfDLKaZRo/iLQ9J1axgW7jLprVlmD0o2/U5C+cJJ/TOYcB61mV9k6URVo3eG
2eb3Kh+wAE8rfwXAv7jw4EQCwDLhn4tPij6dUrmK+E5t+Y10ZbPK9V7argDm/wogXBtSbCt5PgeY
ik8yh12Wwx7uv1/+NIujwGUCDBnNFEuU6dPaJsbvkPJTPkkuHtWPWVD/uBxiaRwze4wXHUJUQF1f
79BOKhBaljnf+i5yW5DlHR4apvL1cpT58BKXtKPSzQOBCrlRRIUaVppWBgLvnpNrbpE+jHbN//Q7
W/+DLYTt9OVwi4Ni2lAQgf97Bp+qnVLqdYm7zs+qz7aef019Z9gcZevpcpyXBOtsXL8CifApy+qV
Qc9nlMdG+2a+s+9g+TW7fjt5PUCnudxx3Hc36D1g/PstfI9AzVh5spfsHG8N37Qy5pklenrTB00v
p1lELkj2/NkatTu5A3oXlcPm8pgXc0HnZMzCyrdasw77EgB2vR28/sn6Odx96VZfaw8Jydw7vg3f
XQ66ODjMEWYiHfoKZ2eUFCXAvQcGh8Xo2I8o+vcpam1NtvJFlw5DLpJZjg23nrMGZiMlej4mbAcQ
o5soSraT8tw6QIj6v2/BSanvJJTYusz0XFfyjHns3fElo55uoN6AeNC2xX6tT7o4LtyHUNRnULos
3PohtlzBS4nlWEzb0NcOuR5hvyt/Mpz+/eVvtbxAfsUSHwv0Eh0/qsioZ0B2d6Um2/LoJt+LD9VW
3Sl3yndEmJCYUtaaboutWrTf/jVIkRdmR4mFJfI4r0xthwTVLuu2nTu5LxP6CdmilYHOK/1s95/E
E3YCB8+UBRWpFGqYbjZt5vSw2bQftR/pNnr7OzVGx0KpidcvrjmiwDlEaSwLbZbmYCZXtok1b/M1
t1ZAMYsbzSZVQ2L5BT73+hQp7EALKAlSG0EmYrLujryN2zWbxMW2ChZ6f0WZV+vJq6RUfCOuFCZu
BD6c7oaPDdW+A7WechPtZ2onjjFxczt69NhX4R5Ll+ppcCGjj+OpkZ0jQ2xnUfj6vvdXwWOLC+Nk
fEIuPxWp39Ci/bNU6003WrnHiNwLD9Ve1Q5r/ft5856tw9lmhOYi0hMv9dWT6Rx8p1ZLbKc8pfJv
pip06wq1M6gdCFC5rZ8fiklKNoY/HlY2wPJq+RVYyOb0IkCbM83mI0x2FeT0PO2gNRvJVa8wdXl/
/KTKm9TNVrqdC1F1FMho16LbSdNY2HbpWKSNkxps8yrxdBQHNUl2y/a4NrqFMxM4I/UOSgxQZkSd
JDvFuMEpiRNfBQc86zlUQlf5YGob/a0JdGCGRUSFl31dmdU54RY+J1oMuD0C/4YSJlZ1ujQAjNTO
4wO9GQS72g13dI11eKDFU4xZ+fXaAhKVq+dHISHhu2IKgg64LewJP0sQCoteav7qdXDIJQ956uJg
PBnbwe2x/HYLt202xb6+MaSN8Xx5xEsf1JSRgoCdMQP6hdRlygZoLRadjSJ+CobZ5b3ekEnuL0eZ
x3A2rVi7YFOF2h3k3teHTo7ckJV1dkLNv9M3hTZeG6mNBreiImaZf7PTYI0LtTiuk4jC9oiNMIjr
3Eo8C3B4386G7tWuKKcVmtrSOuVet3ku8mZEe+r1wNqoD/PUolKgT4Obl7lrht+0uHel/jd60vpJ
pBdQ58lB0/h6HRVyknpV1m0i674sbDf5u4LWPxfjr/G84LtPoiCxo2eahi0cAMqNU3yPhj8ur4SV
CRPJ3Xho59CFCFA0Hwo53Sbdc1qnLmoXu8uB5g98vuT++jIvdJqTkSROWNh6QaDc+FHnrVsba1pu
i4saOx+I6sAkAZu//va+3xWdhS65F6OGXkSRq6JnG07qjdx8rIZPvzGck2DzvJ4MB0o/r9GJ4QRx
I9/qo2MdOsdWvMtRFr8OgI5Zsp/FLNLR+wbPtWBkSFWQkgW8mfrJ1aVx08prDlNLmapONvxXKGH2
tG5K+7x1Ek97QKt3m++k++DO2Dp3PGM26gHG/Y1ydXl0S/1p+O+o9XDcodghCj9mTdwbYQOrmvXQ
b1vGJh/UbbyjlL7JM49jL0VO+3qtL750Fp2GFc4iwDIIGijMaKBZ22OaPEmqvgnyNVL84k1yGkeY
0gbEijQVUgIzHWFVpIztH+r0LtlKWzJjzyro7W3Mr877ksbyY7JbG+ZCoeHV7ApLtO7SaWgdZtee
CszM67mJhOmMY4/bTqHa6Ss3vZL8/V7Pq6DC7dmTI5TIaKTe0GnXEzqqZl9slXAlH1n+gpyLYBvI
SURO2DDq2ZjENHrq46M+Pfv+sE271Vfp0u6zUBT6M4pY0ejzEdeomMukd6dd9WjfTTsafDDPdran
P9TGNnDNg4Se0eVtsXSOnYYVUoA4VxrcZRgcz9Q3tnIo2h8DYsdq4LuaFGwuB1t6f8yaHhBo0Xqd
CXavDzIjs4NAQkqWQfZbxUvBHV4PR6/9lEFYqVzJs91oV3UHBxrlykAXrgQADviEaA48yjMf0q6V
2ixJfZAHLZqo/tRuSEzKlQEuLJVXQeZdcnJQN6oR6JPBPR3Z/bbqgh95pRwUKf9yeR7XwgiJB552
at2PSULLornH5hglLw2FlGNXfr8caIlNdTogW6jwIyRfYORBJNh4tzFitvUmwLLka/kZi0MyY1y7
zE1Tb5z3GK0N36O3axnyEqns1W8gLFAlsaTAyPlu/mfpof1S7Nh6sb3pblI0lva9Z7igz/2v/QHz
BWgrty8oo+3laVieb0oADopLOOYKh1toxnE2TkHCOfNBT2hCYZ5CCf1ykKUGESqONDhABM7SX8Li
sdvMLpORt4A8unPLK9zxTYtt9IfmVvvf6Hq9CiYsoUAZq2qYwUaVvjUz/eBT2zgGKxnF0rydjEj0
AHJCaqNhxYPqOByCUEMj9d7p16AeS43k06GIJLgW7egRctyMYppB9HgObNV4U3yleqjsjRc6TvAw
4Hi6WodaODxfRRYexO04+Ek3MIn6HiSA1x0fZgCVtC2/WWxJYIofedoYL0D3tXN7KYXiIU65iIoT
NhZis0rJ1Q5PHmL776Ydl+xV8eDcRwbFDiuFsADoGa4vnczLi3ThlmL5Uz4FLj5fVfMXPzngIuzA
VTNUEi8bPmvBTR+YV5MP67YJf+O4Pg0kbrnYUjJtBn0qDYL6YAKkaWW/LV0Isx09ikj8RxZVkXQj
M8LMIKnORu2TWdS3oHTXLrz/S9qXbbetK9t+EcdgT+IV7CRZsmUrbuIXjthxCLYgCfZffyZz7l1L
ZnjMsbOfnbVKAAuFQtWsOdcOwJWNZYPUmsamSHPkuaLJoG3xljAIAGvPX3+TLSOLCPlfqXmvlXrB
3P3Pri1rQCHY6TrdxtN6vsHnwwadhxyDRtVeR3aiff96aRvfaAnjKsmApnOBbyRpHzK0vMLx4WsD
W3s3/4Arf671soUcMz5QW2dOU4a7JIOQBeYU/jszi2NTAJPUgJ4c7504wbCNUr4WdloELKw3Nmx1
PfME8twmR1N5EZF4PIYdi/EKMCAL7rbMvm/LqXTTXH7/ekVroQ9tazL3eWFvOXCmWi10wnUYKssK
Wqc9jSZIjcz9DdSvS4P5X5tbWxfqZCoGy5E2ohD/+TvlzO7zrMNNoqbwgkYAK3Rbb7aG1txtpmef
JYhB7PE7fb3yhsJMoZ0dIaZGQrxrCrhrLL7xZFnbt2sTi0s+wyPNVOcr0RgIDQky/DCBfNqdHBHP
Rn/m623bWtDilrdTzMgnqZG6VVjSeni3py2E2vp6kBaBMcMCIcjiw8Qd1I06CTgnHb34JP+pxhad
y3xCey2tv5hbQ4vwX2OL01oIJeY8x3LMMjyxIfuhhP2Tlkobp3Vt10ChBR5z1LlVbbmmSM0UHiph
6trppWa1ZyZb8Jw1d7bQ5tHgZODWXBZe4ywl0EbDw9XIMV9tvMY6wN7sb/h3QB/3r5lFNKhzDL+q
GvJWcklvJxcN4lN8ajFBU+7si5LR6VG8IW3+2ufWCi2wiir6/Fz+UxfPjERYifmRZz/C45DIDhAM
cpoQs+VoCYKXoDyZfxMfrmwuX8+ECbw6Z8o8HOrcsxPLdlMjaw4WBow3uiBrqHlInULX4/dbAMnX
51gUVUQoOSgK/ul2ph/kluAOnKcCbIuaD19v6KqzXNlbfEWgr2o1MrCfg3aU1Me6zMB9sqUgvPrO
woNcg0IBxN+ACv+8ql6RRQuRBLwpMb6R3kQ39j0EIgY32hngleAO8VJOw84xgYfK0Ym5aXSab8Wr
34y5i8Ktcf0rFie8sVOmNzJee3hv7q2d4Vtv4Tk92KDSSD3k9fvBGd30f/f6HhBi7qZuoYPIo/G1
jY7saqpz/Vvm73J1G7ARSrrThN9SHAeXOdozg2WT2lQ65Jet99hKYo37TQFGRwb+4Q/VgAnSCUR0
MMaK0yDdQCpLJz7bVLxfWxTsgK4YMtV4PSzJbCo0MUcZQm14ssyLahiNvNSB4N45OYyb86Vr9YNP
5ha+y3urVRsD5v53wFlQcRqgYVYFRuII3QVlpxfSyi9fIXXUP5e6K7Y4UlZOz6dfsPDrSs0nI09w
WlsIbhkmC4ho3okSfvv6kK7cGZ/MLBy3zAdlVESCwrnAxLZaQOJeBQ7ovzOy8EgkDmk0zbsplH0G
BZG8NzeCtz5vx+IAflrH4t2lcRBdhxpMoEDWYBRecedzlzr1XK5DDUj6XZK0HsRpck2n+qF7MUrM
phN7oOx1Qfd+a/uZJ/b2Lr9TXR3idDQLkl3t1Kfib2p6n37snJxcn1CB241VqE7pZvOYJPKzXEDS
6S/2HAqfEA4AgAdowM82alBFqv3c5Ov15GcrxeciqrcKCWukLCaURP8xslgIpBlT0EzBiLRrvbkf
Msk0xvSwTBttb2B60+lAa18HlUxrtFCRoIKk9KPkG1n2qhNf/YxFclqrNW6HBj8DObi4h85s85Cp
ebvhxasn8srKIiklHcgvpyjLoKto+abQ3JTJTogb++sPt3ZPX2/q8vGdc6FYjY3V6EGzj73pLYMy
q9N4moPyyB2k8lJ5w1fW6tuY0cDaMH+Cft0yNehtIyvr+cqY+1qGn3pWsW/Mg52/pSctGN3MM/p9
nQbZGOTGaYudae0Ouba+CLYW12ulg9itC4mxh7R80NVf5qR6+th5X2/tmp9cG1rE1AzgDMtIYGi0
Kq8FX3WXxLuvTazVtz5t5SKgprlWKBBVAd3sLxN6m6jlHWdkmeQ0FBVYu3azB323HVLWnPN6aYsQ
a/VWhm4/vmDNOj+sek+uKrefpo0d3DKziCqjVIQFpGlQGY0Gl4c1Wsc5lcHr+PUubplZxBUwIc1O
gdVA45HqsviZiekYi2IDCLHlD4u4MfC2sscB36pn+Y08Vr69VddQt0wsgoaWR1ILJb3sd3paARv3
OL1pz+WZwSdMdwBHBgfhzZxPqG53Uhso8tCu9KX9VkNi7Xlz7ZhL+vESjBKRnmBPk328U2waAmY5
fGOpk8I8dG5B/zQd4um92nh3bOzAUl1tisLQhlgkCr4W4AZKJF+4+hekBNC5hIQgqh/qfN99vuyK
DgIxicAuW2InR60zFluyiGtdjmsTS/StCoUMNS1hYqqEH8e3o32rIM2Ns5B2pIBe08+oGXyUoJ2h
bDbutz8D5Nz3Bzgd2iCoYi7rO0LhNu9CDlh/ZENmlqE9HdPIlvxms3G2bgpgUfSLV2oI0HdrekOB
qfiJPw2uuC183O63ClYKiB4IGIPutTxt8cSupPfzCv81u4iaEuCPSBFhNqv3xTfFFWAlU7+No28c
0IfY7Pr/GV8+m5v/fpWA5drApJzAnKR/ZNlLrJ5JsqET/psh+3NG+tnGIlSWDYhCCXrjqDIqDNLR
htT1jsiHUtl1ppCo1kCpFDrDcoY34xi3npnOktCmWvqo8rGdneWKa9pp4pS21F2kAjJ1VGSMQxdm
EhduTt0ruCQjDwyAOkbpysapSjG8QEh3ctR0hNau6kZR77aDcmuHEQkapphOoVvSDV7mbB/ljQV1
QyN20r617gbdLA9FDbRi0qVJEOWp5hVxUR8MTa0C+L9JBcA3I+XK2O2kSpHPsWGPG3M4K2Fqfkra
s0DVjLxbSqLpmMziod7NhFaYH+8w4g16KWR2My1N6zQ/NC/fdIeVS/uz0YU/tKCCn7tSMw2ZzG+m
jkL1TXN5QJx4D6m/wqTGL8kEwmfr+bziiJ9Wu3CSDiqHnMuYpTLCU4lJKqt7VQ3F+/o2XcHYzMtD
YRAABig//oEEN3mdylkDwrrW4b9mWZw20H9oOwmQTesRUzUv8tHmIAvbZqX5P77nv7YXd6ypg65u
gko9WiGadJTCsXeIXrFHIUvGTpNyYwBBgG58YIpjuOhVrtCiNsab0bbiyKtAqRlAJSgKdMwiBV9v
y5xELA7op71fJBlomwH1OeCjT4IfWU4cCI16PVGgXXww+i0cx9aXXuzDmCemiXEDDOkx3P1AH1TV
vWi3GjZ/Xrb40gQFTKhvoSD1+2tcBbYE4pFRX2FNw3CRO7DBAVz09a6truPKwvz3Kwt5neCpLTA7
2fCOQl+ETuq3rv8PpV/QHP68jsW5GNREyZIcNNMjeYkqO9BQX8Ejd2MtW7u18IA4SmwBrWEUDab2
lojkYMjjBmXO6nZdHb1FZgKhbCh2R+DyQkE+pYke32He7YbU0X9e9ft0xpeIFzTa47AZftOVhYc5
MfFstwN5MVTL6iDaZNTdWNdyDBA8ilaXlAgpeQFE4tA5mvat+s/pCj6vafEwHETetYk6E5XqjObG
xUweRXH/tT//Bu/+GQb+CVD24lEYsYFA5QQrAbFsEO/aCA1i05trp3ObGOPVNxGmkRzxIvssh0Ya
8F7g4dyqIK/v5z/X3u9s4upYkdxMe63BwbWLn2N0xzXmENv7eqmr7v7v1bqEA5kZqFJGCzaK1KYW
xuH0eMPCSpY8f7F/l7E4UVlvt3FbIsrZmXYaxugh15KDNhG3HLOdFkFxdFDUe3nqNYeJmIFxhDx/
vcitu3zJ7hXZZpN3s8JG+hTfDq7ljzoNz8TTafYju+1uc1/6nm8Y3drZxSmvrIr1ZQ9iysnsIQz8
pNkvG6vasLDk+cpK8EOqM39jPCdFbYGyZuL/5vks7npXdced9C3671b1R829U0FfVsNf1DbfkwaC
UWKLiWbD7Y3FCR+zaqjFiI+Vt28pY7RDOUG1N474CtLqk1cue0QMoDGp6mBFD8yD+iP3ioI2N+R3
U2T4AUk4D3XJ7NDuvv5o/0do+ec0LJHp0qRYFYZH5sdUw6mtBKR1lHfrnURBHXtzcImD8JLnTp3u
R5yI6F7Hu85pTv3NVvqxUuL7vAfzl7gKMIyJTMb5x2/J3eyb7ihUeSNAXfWu6ZN7y7MCw1F3WbDF
ULvyoLyOCMs6dMWx9S1mxd26FniOxFStD0V2UcefX2/2Ssvm8wIXoUfImdz3HQzJB/JSdtRgrvZi
+PEhdQog7H6F1HB6MMLEtLqUTviwNTG75cqLBC/SRt6aEu6RiY0XRe9fCiP1cqPcf73OrUCwCDUW
acyxDbFMs7EPPGndqtwsB88/9c8r8R+/XVag67CRx8yMQNCCkXTm5ADnt25yQe8LvLEY2R73LVqY
YA59Q2Hfgm68//UaV0rgn77lEmcwWcLuhjnJTI78hxGjdxMhnVHuw7u5QwNFgo17a8NJ/4AfDWnB
rfna6mMWYMYDk6wXTVFdjMdvpJyzF361tYtsA9q/gy6n4OrQDMXhlUTTejeG33nzkozlRsNi60gs
1Z84Ci6sUuEr/UEAsVM5uaBZC2bemS3vfRodm/bHnHnKr9qkJsZXtir7a3Wd69O/JP8iQgfhnMC1
ZV3Ug+FjoMIJffVFc3KQKG/FuI2jsVQsbYYiSQnHcg1RKB4DyaI3JFG54ZxbX3ARZ6IwtkNWYEkd
Gc8hm+hYaZ7eNOei6V76qd5I7LfMLcJKIWcaRx0JqpHobOr1xbDfbLBUdl1OTXva8M45eHzlnYvg
UhRRxskcrPUAOihBGmhgOd7msdrK0ZbFVDmX88qaCXggWmiiy2Xtxo/sjvnCNylBwDmbO+ZhBnIj
rGzs5ZKaXYpD0kkTltf55H1y2cvwDV1gB1j1kBYZzb/NXqn8ZIetzHulUfopoC11+8whGZNkltPr
nfIYhbed6qpe/4hRdqQh6VEB2R+nVTuTKt2YfkJjfwt4vXE4lkhERWqtrsVok0uAh5mK5lYT1gZG
cNXEVWlg4aqS/P9zVBXYwJLvrZZvRLTVO/bKwsI/JS2VY63FNvLJsmk5Wd9IU0Gbcvix4SmrF8K/
hpaDq21alKU86xKA0xTZIQJmDiRRP/gZqmdoiA5B6RQOO2VS8LXlNRfVMEkB5u+Z+ns5y8pH1nPI
PiIh7ruWkgwdV+gJDAHvRvM0MONdxdz+xu23tqvXNhdJeIXBKQnPT7yArclV+Zs5FqiBbbXPV28j
zdIVXSOgQYLc8+cMVE8q2xLRfKnH1Iq8aKSSQsl7hOIqRtZnsAbr3VEBttDTIbd0LiBcs8XjuvZd
cesZ2F0MeGBa//NvaMJIjzAJAwfSv0Wi9cpxVxsFVcDu8PV3XN1ToJUUYybJtpcDB0JFOWno0Wqu
jBs53tmzOmuzRf68ZWRe7VVOn00Vm4YRRkxytsp9Ckqh+PvX61it32qYSTcUqD2AZGCZsAjSiMHC
V2N7vGH4b6rdiD40VKDN5jaohWxFqvVV/WtxDjNXqwp13hFo3iORH0vXCl8qW6BYunHOtozMf78y
kpWlVJnJiHOGYgQloRT6JAlVz9C7raC1FhbBkAB+INvEwPUymeXRqBotwXq6tIfa20OTDRvOtmoB
g9PArtoWIByLxUSTXU1mbkKFTSQ0tFJqSb823GCOAcvMAJDRWXPWnKWAF24Ql70e8gxpyDw/IR7m
aSGdmhTZgavebD2c19ZzbWz++9XHAUh16ESpg4ytEDcgB/LAAraRC6wFgmsTiy3DPVJPdQgTtdp4
GTsXphJEpU2r/u92DoqQgEca8h+w27zJhFFNIMyfOU8mVzjFZbixHCuoZoWbrXnm1dRKR7MHmq8o
xEH39fPeRTFTo0T5bc4OZnxbM7kZ9Oww8qg5mQdSjviSAfiysZ9rT8Yrs8uMTjIMuLnaAwdahgmF
pk93E48NkK5T2Kf3eaG0+7ZK1Yr2DTO2QMCrQera+gLaLKGEVI0yFm1dBhdMmLNcqxbMAjj8qPu1
UwTDX6Tl1xYXd2ZbRpJQUvhPZ0V4Aj9UosWlVvhadczVrQiyFqyujS0OHwHypWUcxjQNX1AZPdK/
N4by+PUZ37KyOHWcKDKrOKLICEbMsAGRU1GOD6rZbGzd+un+x0OtxdHr64LElYzVGGPj9Siuo0T0
F12X6w1bXIw2ittlX1jwB945hpJAzrH2rH739Yat5WrXVhbJRJikmlKq8Lqk8Qo90NNLm0PF2cRI
eLPBWKpu2Vrk1hwxPuxmMc/GBVXTvvg+yG7cuVXA/PSeXQAhcqdZqvJY3DazfK4znNtz8gqvbO+y
V+zA10tfgd0jKfg3zFiLMFNOidkks/DnrBRm+PVFg/AEqP/5SQLmVgp6IDciiCXn58QDIffjVllx
w4mW7a6QG01SzWonY6z4lSyeWCg2zsNqFepqjcseV4IBsoLMkXvmpZu5GbXnueJuQcQFNeODvoEY
mbfszyv2n3NhL0JKE9VQ5TNhTj7EO+2m2eX7dp/6YgOPtXrzYUpbwWUuIy9ZBJNQMGso6xjFvbrO
LPTtsvE0Dql0VNsm2pdxB/qLr51l9VtdWVwEFkBzNXCy4FvV4H6RM9WJjb/pI+hXJhYxJZfDemI2
iE+n8C6REzo0j7HWuF+vYzVAXhlZRJUw7K06q3DHxTh5efFma8lOyTeenlufZxFU4hJzt7/pxSVQ
JnHljZH3GPzsybRhZ2sxi4CiWmNsmUUH7GPdZX7TpvI+StoCeh3AGIUbO7flAYtowctBGaZZFmkI
FRfI9EcyyVvz9KsLQkwC6aemgQdt4QJmEf8/YSJAToIqn27tLr3rMOb+N958ZWfhBXITA7UU4piC
4sG3ivxMJOvytaOt5zNXNhZOUIS5nfI5oVfuxJM+i8leLE8JJoxqoT2Edv6mpMrqF8KbWIaYmo4h
0sUXqlRtiJJcwgG640/ih7WLvRD4AWWk8rviJR5xtyL4aj1A/9fkMmUsbKXRuv+9Qur9ZFPtWfJy
T5ogmGXNApBuBVjlYxY0Dt6B0V89M6/NL3JGSDqgW8PwHdtqpFpkYWpSpzb2/OtvubGxy8pfQuQp
Jb8v7ro9q3HixHr6/WsT6+5ytZOLkA6AcawMFZaiBlbmq56yI55yP753Xo0hpeJQnLbe6Ot345XJ
edlXT7Q4w3B1M5+C36pJP/pTyWj4e8JtdAE5yQZnq4a6GhivLC7Od5c3ABYMAvhlbh/BaneMMuOV
NP0rDzeng1djyZWtxRlveK1MZMTq0vE+TSFpXJza9j8fQUYKdWVkccjlqEw6sIzgyE0FEMs/QKJe
JU9xCmZMPjhfu8jWghbR3u5rWe3nVLUeL3YRgU09dWN12igA/5GkzsJ6c+USVEUG6nwLp5hSK6q5
BdqDqjYbjxVywBtWUNOIklmNbKAtaTZy8D+O18LkYmEg2Ol1y8owTVmW1CiinWSp3td7B1KNP1Kz
hZVFdGzUKpbThnVuKpuBMlpkZ0TS4GtabHi1YiiHqG/FuWm4WriNLABCx2RX0I9DfV+rrXAsy0Yh
OTImmoY8dBqeDXsz0tkhLux+l7cQX+yiiu+NVuZnAqj5voAYqN8XIjyYAwv9boq6m0guw6dJUcNH
/PfMbRWz36EVBZ36qFBuOEN/VtWb0uNGV9xNSqX4pc7MO9uO+lNNOtvXB8X2JJX8Ahl2S5Vcn0D/
ErJfFXp4N+0QVhq1owajzyLRc9qotQbhulB/LSuzw+hKqDnVUOZHrQqhhipF0XMmMSxHztv03cr6
ENlkMlTvI6vEUYGQwwlKNPWeZVp+Z2GsKaPQt8pdVWnb18mM2yeDKarPhG6e86QXSHcK284dKPHx
56KAorOTZFHyyDHs+tCOTDykttVYtNAkIEUqlBcqp584bom2qpTvaVeDqKIPM+PNghgCtG+1KQ4q
IyKUpJJ+Vk1Z9Y0yrPdyp9aMphgqzhx5LKqKGpD1AcndUHmhEU0YBQEXLmNy5UyMz2VqxfSAiwd7
U91OQZpqpQ+BmfIiNbZySRhmGzod9Mi06Yri2MiSfso6yaKDPg6M6jkkr4H+rJ22Auzb6BTVgSoE
9HcqoTty12KrJTSaW4eIFlwErDG+g2+yvQH5frmPsyLZ91nJX0196gKGKfWJ9iKbeqfVJ82VU/m7
lISoqzDBglgyxiCu8+lSqKT9sFinP0KzvHvuxmxyK4Bg/BjeFTuSOdV3lV7bXggld1+PRvNOYLyi
pxjz1d8qqU6fG16Od1hN9QHO/9IxWCFGag9Ne4jKOH3EB8oCY8Lbt0ss0xlk27wDNRM7aWUReYps
Scd6DMVdLintGXeseSwlO/eiqu18qZRfszwqdk0zKQ+Z1A8HqArYu1Yj2a5Mk3GnTAJU8VpKgs7u
oGWgkcFpS5bN46m52LGQK+eaN+LUZ5Jyg3gUPo5jUkNxzBwgAtWJ5C4J0zBou3Cgitk1PliPLA/i
U5GnT60GpLU80ATF+8BqOpDVAjQbKGmHp50pmn0y2GCFgSmoCKFRAai+tRsMdThBYDEJMj2bfNUo
AbvKJACnE70IfT1HO7YguhpoJYPgXqvku7HsOY2NTARh3xiIuGntliKzTvgftrt06lRnCg12rAnX
XJFpcEsoNEE6CGqATtGMGihnQROWkrJwVIURx65b2zNJoezk1DB2aR3FRwNcMOdO7obv9lS1D2Yk
aYe2jDkcpEO9IK7LI9hJ+nMnJAvCEJXhDAkzggFKRpcqxGQHSEfJsQiscQjGnLmDGA6xqt7Viunb
XfMUNg0+Isi2gQITobjBaLTXhrGD1O1eU9+H0N4X+s9OQWlKbfdKxZ7SsL8VTXgkWehnbERN2iY7
kK3sGg2ElWXjJdPw3Evo+IIlSR3Tg1xmdNbMafTJK+y9ZnR+MtR4XA1eY0GCPNQOQojbIW+Cri41
qoWWDyzjDr1xL8OIAsTMjqqmPcVEDVKMibWTyagm850Q/K3OoOehGdVHaAzgelHlO8m2/Ca1iNvk
akiHCSzicfcYmsa5GcWNjKSQYubBhwb0uW+ArOus+4GUN/pkuugZKJBMS98J6zGewcl3UUz3nGsH
JZYHP61Vv6n5TWL3D1FS7uvOBP9AdJe25bNcZztoMNuUjPkJfHsXng4Q3wqfVRk9MLNgCPAZiAqg
ZwiWtYoyvTvK8sNYocjRkpyOQMBqQyv7cqveSTL5rjbs1ux13S317jypKSaetXYfN/WHxGSXCHNX
TAWQuaC3CUypp7wswIAlDwZJaV6HY3yKozT5BlRfSlULJC4DBDmcyjDuiSUUWlvaq65OuBNk9Slv
OKrXptlQuxnR+RxHqH4Mkk6VSXlmdsvhRQIi4LiS9AREkHLiD7V9K2UGwlp5p2bkvTOGH1ZZnZoS
6y9BYYQwk6IQbWPGxU2bDzQHb0hO7gYlvIMg58tEJNPlGBShLNIe6obsbGuqKV7gp57VZwF2H6cS
NQ+aoTQdUzECeexom0BgN9Q9VU7vIqIdSiN0w1B4BPlby3JwmPbm3PAr0b6IkWfFRf/OgK1wJpEG
0ph8S6Lke2sOh2nmJzSN9GiNdpBkpPGidjrW0/Co1eJUquV9No7cjWX87zKpxtUo2Y6ZZzfZqN1U
InM7A4oQrc28QYruMGkapFH4MVQhPFNHz07kUBqFNIFHuvGc143lgnkydriU+n0eAwqp5rXTmTIk
BzvVK7h0QhfhJe/z12yKHR23ac2re15y8D+BGlZKNXAigNkia8YXUvNdkQDxmslo6gLpW7LhkQ/4
zllUJTQ3p4+oNDnIb4jXlfJHJ4PlxG441Lh0JwQXSNSOR6PL1RNeSRclzl4wbtS73Aw7OpD4QeRp
TaHp4RMt3mV1urN6XO5gMDVKcZBGDf5FKuLCcXKq6NYPq4iPo6TJTgNORjrJ7F1maB1ZHZY7vE2T
rAV8kFovbdNbUupzsp201BiFMgYo6yd4fbYS+gpmo5V3siD8PQMZ/8/IJPkN+ORUyFirzzUmmB14
SE0L/AsHNGzHRthe10mHqUwnR6Cr9JrpY+2luCwBBBz92EgPE+aaazhIEtkPDZKEXTuVtRtJvfDr
1oQCjVS3lNsCAAAluqkIEKrcjm4V/KNU4QFeQXcYlcoPxTg4JmdBQlKvTFS4MYeLqXWg6eOOpzkk
hlNToWWc3faN6pOyO9U9omhRP4x655VMuc3k/GwVAEnzYebYkUXtELSsnVZoAv9AA/BX6SpXTliA
mJRSIgiOuXpWuOqxLE5uWUSQaYv4IIzMb0FGTKqd4PEhLLiXxhEOT8Idlc9UlB3Ydsc4O0wkOuqp
rdPUsgDOzOJnORcOMoWSxpLuswmpaVa/iNb0QSfgEzOTocRjvEeFcOJydK1Jey6gI0+mCZ4jf1fk
0c969qhJAvSaSeIlc+m9m3zoCjh2P742CajXokq6H03Tz4X5jXD1kVsRp1YMCmUVEEMeeqP+m6rf
1yX9tkAOSrOw+qmE7C0y1CcDQsS0Vmo0pUuF2n3BqDXY57C1nhVtum0SA/DPWPe1RlzSXnnIkRpJ
EjxVix4tPn7P1Vuzg9qBJM52Ro4TiKXRJSj3iV0e0RVO6WiQV5F2973O0DHT3WgALw8i4ZCoO3tu
GJbJzSj1I63HfKSxHF0GOfsux7FBq1BFttXpmF4Lv0djcZ6UaS9BhSZU+/ucaGcWDRD/6QegHdTX
JLFvjYy/EmGD1kgrOlAsx2ejDj9CXsRUH9VXW0lAU8eIG9fSubBr3Gt1vLfljiLD/4E/BsVY0WL4
bmDWrwpxHdhGfjS06XFi9V4qgTxo+HCLge09Sg93EgZV+w7uq5xKK3NlibmJigxwRJRoQ8lLE5gg
Y1Y6aasc8ED1IhWSl1w/FxX3SW7siB7+AhVPwKa6d20VxkHf/JHL8VtFcKot0j5CCeE5CseRmrl6
N/Hsw1DFBJqtGopxtkt469o1ttPIZwCkSPDVMZlYT2pGC0mRaKZA1aNvM3RjmSsk8C7pOmq6hn5Q
EzXxU12GbtJ4oya6vaslcjumecCk4iYB5wO2+QKMV6B1EIxWhQuhWM8wwbha2YSOU3cz2fWHLIwQ
YZX5eswvBpfPWVTnO5LFP0upYA5Uk7mHAdFLb1WHycgeRmF9SIO4B6G6E4XEq6Typs8jQP8kWo1v
Q2N7g2VeeC+9Qi4PQtVFEBblDgdnXzNc32KeKwHgMW3dOgbPU41rr+XWQy5HrobLK0Pq1VlKiMeC
6UO/e9/0pqdVradb1WsOjlNqmenDaGjekCk3yOo9IyS3hVnuhom5pVogg49Pg6pjlntCCC+Spqah
1vtdC6iLND7bGEJyIeilopQBZwlNJ+e1V009npwJTQcTslohxu2SXZZAtoE8EtxbTSbf1yF5GPNG
dSe5RuNjSJ8JSEvxX7fPjYnDIKYDj6KMJlXlpON00TQjdfq6uS85aiYTgHW8ZwNePSbGTbTetRQN
YQPjC5gFz/g3PP4eKs2iclhQEdUvqYbbvke9cyRUYhHKIjV4xuRv9VBhhCRGJvzLbIjbppEbkfqW
x9peL2IvssWtNliQh5lLzC0t8w8cAK/TNDqZA2VqdUwkvH9jjcpxEtgx6HhZe8+79Cxx/J2dBmM6
sDy9GHnm8WKCiLpMGSlP3KppWX8z0aaU++FbH78m8mulXDJtDLhUPjWN7XO02NvYppw8GeWrLN5E
kmLzDCfuATRX9ce4BfWUBbX0llbKi9oGHaBAdpHfxnl4aCWgXCoQzmQVVfgt728l/o0wG14z/tZ0
jLoC1Y13xLtA06Z9gWeGLD1KXbRjSX8wGuDE8MY6ItlBFMCcbC27nfjQMUxspTEteIm28RnC6rSW
s1udg43CPDL5R1upntwqTjOYD1093Qol9NIKDipiR1ZTHA+8+auXLAs9LVIPVZ6ifPMR4UnUm8KL
ygcmG0c8rO7s6EmZzui/UVJEd3HEPbt44mxEtKw9A6ktWj/+YIBFRAf7haQ6EkTPIgz3Zvy7JtKT
KVX41uC1Vu513MspNInjHE+NaA9RXCQI0k1OOj9q3yfcoemE0Y1swqmDTJqMy46EaF4UgYa9hSye
M5DIZ+BIsaGFmMyP+lo+JNq93viSlqPM27maAgXLvZI8tvH3DHoUNuFeUjF/TM9KhdBv+kpnuFL0
M0fZ2ZjwWNX3vLxVspOeHoiN/6DGuLVW5JRU3CWa5Az26zygJuSQjiD86CFPV0aPkX73P+x923al
uJblr+TId7KEBAhq1DkPsNlX32/hiBeGHXZwERJICCT4+p7OPNVV53SP7v6AHvmSDnvbewOS1ppz
rjkDmj4o+83KQ8wY+IJ9al8xDphPDZpGE6WnFcV4PkceXqT8Z9rd+35B6nN/dGAt0CzemJ7s47op
k1afu+WGtO6smSuZ5BcT8avJ1lhVy7qbB/vEVwy04OnCSKaBQ4H/vsTjjUzcy5S+M+Zyk7Rl21Us
X5v5rLD1s1WWQj5nej1VSXsfq+hxrcH8d+pbSFHyZLps2g0MvcmDSkBtPCPSJThHCULp1iFX8Vw0
CidHL44UHYVIr50+bYEtB7nuN7eeYjiV5ytdSo8R0Sksef2Uus+VqVJGj2P8upFox8TdkNzV83lL
N0hTg3KqkuugPSRRe5kIJmNGbKODw/3AihmqnEOXiDyEPUvH86DdgfWQtJP0zGNzobgJVSPrXRtB
Jr08zwvetXSnZobasH9XQKFmaN6r9orhYRaa3QcOSAJADz1+JrQrOtbtY9TgbW+QILxhFsdd4Br8
NI3z2Wm518t0NYAzhUApjzNoxdIPVP1hnkT+To/Z25IAgkMU9V0bjm89GR6M9t+3sPn6FGNOg6Av
srV7aNP4DfvBEdCFLMLK3kfGAphlKPdbGDxMA4pS0f5q1gGbOEUsQdsvT0OIHyaVXnbI3rymVXJM
0/4K/4+6qQ+uGxXAF+g61eo4OYsKGIenHO4MCZDyQvM54Zhpv9G+dCHH/Wh/sd7tQMsWBjBCOPub
aq33eojLCjevMy0OG2z3LcY7kqW0qiuGvju37XhlNNy9q3HZqQRWQeN3oe6qun2a1fLuKxgcpM0x
A7ICY+ISJy2mcH4xjxFU8rpUsNSquhJgIt3B5eAyVyh28Vy6CLWzOUWjvO4zemXXGECf26seD/eY
ZDnRfi5k3+Y2+T6FyaXZWhTYUFD1yY5VX4HiXdEEn4C0HoKsL3sc9uHqy8qhw3CsrBcG3yL87ai7
Ggccq1ggTD+F4qPDPoK2ch/iFWsFQe8cP1jjz0FA8yb9qWmYA0K8ztxdsnBYL+zglpaPDpNTwT2X
qH+jGTefpvOu6sbSDM1+hiq5UzgyYgafOusfl5qfFU2fPDdnFOKPMXsRIcKnRH0GSLnzpCmj7HFL
mx3FyEKijgw3dhuXEnHzRTC4a3jjv/R82PeKnbLhGY4LDayl9V3E5gvUJhhtynayit7qhD4htxlD
ZqhHMVMSdPxruxMX3mbXKDOOjI6vMfmycW52CHS6pfUTTAGKLGtOcmF5ZjKIZErfAN3IIFLnFbbS
uaygbkpbyIGF3jdo8pX6Scf4EKS45EhDw55SWP5oyFBO4RW19KSG4SNUJauOgiAgoXqHhR3HZbTH
zIWnMGVlv9EdWrp8Csyxcj5XUuPOgvML5p2MryapIE/LHMpGdRywApLuWzTPeHSQB4JtJ9p+BBXb
VU5eqdFeiaQplUUVlgBIiE8G90y3Aw4RpIqxl6w9wK60qHFU4h97RN1siAHYjCom+lGjxiDYshia
f7Tf54qq1xDWRlW1vtKMH+r0WXqYkrfkZ9DYs6bNngM4ZNUL0dhKt+2iA5xa3p/IOh2SVu4HLHUg
+rnr2HwMfYq9naIDblXyamt10+ngSujFo4W2H9BhnHw1mdJk0DxPM33Q6/QLRgnVbiXiBqmMKKrQ
KCPx96Mj0QuLxgeeuMe6wqddubsdXfcEq5gHBkvhdMzegzF8wIAfPEL889wgytDuM35Tk/lxTh5A
R+xqdUv5a4/jxEzf49CiYUeCeNif6honHMvQl8NxNbpkqAWyFBaLwTXxK4ZpogOcTPa17I+r+TVX
2U4nQT7wtogroAdtkcBGmfc/h2UrpRtKji+j2OUO50IaAMZ6byq6r+Pv8+KOSXqToKlG2u6+xS4a
8F8W1xPC2HTQeYLzN2k0mFhdEFUdZM3OQNSA7x/9khyScD5nSXAYtAG4dhsvzRvEwrkIOghe8eSM
3RHaWgwYzvKYJOt6Q+sJCNIX6D5+z/wdHuTTuG27OAv2wh2dDXZ++96C3+vIDIrlW9YBxorlAc3+
KdHZMalfeVad136+fLncdrPGmAa4upQfOvG+IGuEdxSIPT9KdOEBjH/yLfaPstmeNoTGLAmWYHdu
qLqLhg1b4dNXnEyS3LVgMczyCa1K5nGkAX9EbGJRr/ta22PXYWMhCDYx8Bpy8zHtwpywe4pSWlCa
R+p68o+8hpln91aZJOcZYnOWl0ZDdrY8tujbB1zYtj2zDpCFuMcjnbeg178KD7lhv9LfJLWFAYlq
2W6e0b3wXdQce3j4AWVUA1AATOOwpwiIT9X6CzCM3FL8AvOpoNpItl9q8IfAQGu2yTcbuyKWfNdF
wQ4CorKXCOwVzKJ+MCdP4uPC7lR/J/mT64eDWr5VGHbRcw0zmRsVP8cD4I2hKZbqwIPsh+Pjbu7D
cquhzTcx2gr0tMCaZHxJlxcq9c26AOZK+52UVekBwuZ8OILbPEADWk4ontvIHdrWnoNlKaqum3Oo
UuGTlD5UbrrWEkcJzJQOVd/sYZt9ilPy2Nv4SDt1FEnwUCXDQdIMkVgTODOpHpyU4ABcQ3IKEMGQ
CftdCHIoBnK4hWVAZFioMboArCxDNZ/jzFOgAnOCHMVo2rMKOyNje9MAerZbbIpey6cqxk5d2+gX
JEvNSehop6R9Zh1ygWW6XqV+tRg9FMFh4nHZOvSHqfig2fpoZnfVcFIsJASgqc9xKC8DaCoNkiOQ
H3Mr4Wfe78fw4OL5cezxBvof9WCwESNten1K+6lcw+VGi+5FSv+AXXOHlQVsyLzWsrtstXto5Hwe
hhAN7eemzZHO/VNiK9yzzh1iQP/L1u2nhOx0A/oNjkCoftqLlekhs0uHa1GjmjcCnEkavoJ1vnW+
P6AFvNVhdgWAds/Q7xAT5GOFIOcIRaVPYK0zwFocSd97RPoUi68v8Il/9G3fHOp1uoZHN4J8k/dk
GsAvsF+OVkWI1TuiXrP219pNgLESQIjy1FGgXmK+muvkmmzRDqZKV63DGPAgD6NfoJkMXryfvoDd
Pm94dxdX/EDX8ZxM9R72HPm2DOcqWkuZDmUFKC4kuDEMVlS2iFvzRMVS1EuIH09RubiiV7ZEc7sz
/LuczGltYKIapjveGBg4VeWEtNecjOMdYJKyTxPsuZ9D0J9rGb+4Qew1PnqgfV57fbuuPG+69LVb
Xly77Hm3HWe/HL5OeafkQXtXDiHcKaR4gqf5Xscw4ldduWXZIwmx8NblNkGD2yztvhdDUSE6hMDN
okY1M9fbCHCYHtmEhTQlexKJD5tBB4B1R9c7nMf7tHVXcwaGKJxuxDrlbX2Rhu/GbCqIRnFAMa9K
20PTbOeUtHc+6g+oBUukuuU9QLBsbfdTkBWmq68qPu+jEFDQBmqOnWsLYqmpDu2gbpIMBRwdyo1W
D5vyN1AeoibBDYtGFHliPca+Kofoc9Rw3rX6mGEmYwbEFBl5Q8bmnQmL5mu8KDbc6zYrZQLTUR0V
tYhK5Oq9Vgz3Yw5PTrRn46tdVEtMfU9PcBQEIEp3BLOTSt6HLTuGBIWybPnTvOLi1P05mOHl9vXJ
eQXKsC05VzuussLaF1gXIRK9HDEhQMMRSu9mB7OVm6zXRWigWKqyvRncwXWQZhGDZx6+sna777cX
xRFSg70o0gjxniVodPpUSZonrC60+RXqtvA9B/U47qeV7xkOar40Z9nbA53qh9nEe7bIS9qR14y5
8yjVLTcuKFrCDwPwZG6RNSLdBe5VV7KajxDIgWgFIl6Fh2DGPYjWQ+ajI/WIOzH1Tz1HsMcG91Or
/jxw4AmmBw5hzq5FQ5CMOeOi7OhyGQAhaxLvFj8+wPn/KtzMHqx8QaW4zrgru3V9DoWG0KDaK89u
xgQSIHD7R2yUFyiS3qJRXKkaXFEcHKxsCr/9aMBPhVGM0v1bbMK9bREILvB8ZslQ2gglPU/3W5hc
Wdl/4+F6ZEt3htvIWWTypW4SWCQoek1gTjq65LDNYwFgtiSLul667D5hFiXEtD5WDTqLGe2S6tp9
0qn7LmXs1HMUpYB4IJPehrNpYH0VAK8dVHzu0EC5zbt8jZKbagC+lyXXbadgiYVHBhzNLlzCY0fa
V5WtP4xDKAEs0wpHMENK0pINX1Xin+WxZUW8sZe1I+Ag1zvhuneY2T/Rmc0FGc1ruHUeke4aavHM
fuuqCoWAr8ci6DN+6fs23QHEDgvx1T8m+mWTDDxAEN58KTXB2QH60W11Uis9Jz49Q6//isftDrDm
OWnsfRLAUSWIb+Glh8peB69KzL/GuP5eV/11MtspjzoIsw1Sfhw8uXKj0jdP3bdW6k/cKZMPGy5p
oh742Jw7CWMB30cj/OBocAzq8Lsal+fRoqmfsgRSALU+i2W4qXsDQQEeVEAC/VsbRbiHLRkPpB+2
Q9u4a8Uic4N8DWy4o/+2yeBYO/ESy/pBCwvKqJ4Q7x1891ubwJq9gwOImz8xfTnm6wIa0RHggyp5
CUR3alb/C4BplrNQPpgWjIUR8Q6wlcaFUSMwxFDlkoTHLYKsIyLg0XSAIiBcUpfjDiW5l1TuWLap
XTjaej9uw/XAACpFzXYPXOV1jpC/5FRa7xQGCfNgIe8WgX37qk++4R6fkpGc1MYgNOBZXbQt2IJw
ns4R5l+OHK2mH9uwWMbqhnTBaY3X7WBHcWpTtTOe39VhJotNdzQXIvsAkwXwnFcYUzHdSdsgPXoQ
ZzmPR+QNrABtYpzy6DyDx1Wn/jrsEB5GHCbUUqhpS4iwfgkGPiriYs43CCFyzS167xDs98TV40bT
Ds1q6G6yRr1iW/vmGObhhzZ5xgEVHlm3vWfEyLzahrREjtfP3nT34CJvqWnX3ElHjhFtLrYaAUFW
qs5Ft93zGp8pA7SohbRlOKIwxTX1x2r0Bz9hnUTopTUjYAQTtuaLtd1R++ghk9N3USc9mNKWl1tn
wCynUCM0ESilmqVsp0l9C7JTgu8eMbsPTg8BZneQpaJcxTOe94u5raUSBaYhAkSpVN8aBogQAAGH
WqJ79TV50mv6NtaZKLYFGdZCiPqKVy4CNonCsZrYQxUzUNdBvVsWMRaUQKJTR8kb2drnkHeigNl1
W9SNRHQA4+BDcG2gBkgRPyn610hFbQFhUF1MCv2tqjgt6FZ/jnaaChPMp0Vpg++pj2DiNyFs5PKR
gjlXXZgBj2Rz7mjAcJviHlwxmlW/LW9kTB8kRbzfmGCVT9pUIBlgO0VTyEM0VlqWMvSB0wOrQvwZ
iVC3BQxS0B8kdAanIW4itCroePlEWE4lnHo20uM8rJb4FDk8DBt4tlMaQlvbtiG5ZwtdT9ZyfiAB
x8PUBRzqjxpmHh7X+nvaf5Vq3WBPBJatQBinxH0KMjmES4f9AXnzYxFys627YMimH2LC13g+MQkS
T8Ep5drtRYhQ0oQ2wcvcVGM5YQbglM1Rd4hp85IKSu7ieKBAb3H8gfltRUlndAKb6tuLC2oAd8hb
bg8SRc0B+595scrNl3DT6mrlTfpoPWf7UI/1C6aw0mILawykTvh8nRF9EXXYhzvXL/edUdVt2nSq
aCWNd7qFrKeeUBmt8Vf8eF/F2F8Ueo5gDUH8psup6zKE4sLs+9jYpn00lQz3FVpWyIRisCDtsJUh
m9E4mQy9F2H1Caa6yXmBCvB5nNHGrV7LsyE+w+pPQBMRrq+n2GNtjSmAr0kGezSn6jCnvThjU6ZX
c7MN+yqNJjiks/DQzmY9OEOjw1THK7aYOD35KVbX2pjmgBBdRKM2lTz2HrSXq3x8xKVjl6af/L0Z
Z12ATdAnB5/mPFlDUq7MBijVM2Bv6Twi0WSo/K3ls9x5aNxeO27C6xmcMpb6il2vCdISxELykmBD
PenBBuUKCQuullXmxm2LudnCbL7qkM19GMjWHwRK0z0u7YrHfB1uuyh8J0EyYl0ODpUmno40WaEw
8qw/DClJr82q+RW28uwKJc8IBgJki+HY1qifUjwnzr+kjUsuOso0doXAjocqMdtpidYwgkItANWA
6w0q1uhdGATucxmD5qeJovVmRV75fcft/OAijpIGlyX5QLnXXZatqXcpq+pPuQl9bqZUW1QeFud+
N8TsPrWBvDcBd+jsnJlyPqewDhuiOANZFEQgg7+y8tKtPQY0ni6V6BE0SmwPJsMDFXlcaA/2yk3G
PlRSblE+w2O3w/MQ1AcwUeqbFoHFLhx3JTAb+0RTweG+3EAyt/XZcBcBjNoDLkPyZq/FWbSkA3eC
0uGborW/an0rrxzGdQ4bQfWLv9n02JksxJSopcQPEjYN3iNUveXUdM09kV+3AGbkzxjGb9BvVxWw
4HnFgo9q7z7TAdazO6wcDl4bC+27iASoH4Ew0uc5VuCXK0y4IRtBab8dawO1IUSGlXsSm+/e3Ij7
mIYVTp96roDwIqoL1Rw0rf69ZgH9PnoxXWwyhWASkgH7x7jox5RteIHzK/gCQpMtLBz84CoIXfEJ
oCPN0ptIueAyCXQ15QDS6iHNMGIHTAsE+45GJplOMZfdTeb9grY2zNRRz4EHTu1iOhbtjMC9fJEC
0+kbNHEvKfFyj8OywQkgs+4dlpscw3FUAP/CyRWTMuirdIPmIAT0OYnM1btOreEz9EI1OOdRVLBP
DNlID5tdE7A4WQvdX70OeGuiiaGHqpokeahD0T9MKO7hVz6mKRIUSYdMBwEJ73CKwnZ5s2okvxRp
UYPQsIOQRoaWx3cDds+xGCwnONYINDi7yc9TdkbyHpRmaskY2q4vGVm61Ru/1JVzw96FkUBn19fo
8nE5moeRCvtCFot3kuoRl2qqarwVCIPrD4c1hoMupuITYRFYA4yk0zV0G/ObATCOBhyj1ujAkTXI
83HatHzRkKrofUIpxAMzAh6gYIbtNPAjE8RzKYO5VruRBBgtTHHj8pjQscf5LxWywbq+h1mxbKOd
jNDFn2bO7XYNyVzKYRoVZK4/bfjMoELo1t/H3A5RIWIIJe/Beg3xvW7ERAsR9endhvDSfUuG+clI
ZqqjFMpjsekOhPDckJNJAzi3Jmb5WLLBhjnktwDD4qjvANTZkCAHzbKbdLBxVsBTWdx1AoDJFlle
GDb4E4ZP5Z6QMftFbD2NUKoFQR55hy2AZau+dEzoa95kmKPoER6JZrFhj0sG4kNDS4TpFBtmB94u
5Njg4HwQolPyaPXcX2WOC1tGnZdDHjpgCAI+yzv0ytCI9U0D1CQNZ1L0UTjfR0h933O3SbcbZ0kO
WTXxAqa3+lu3ZehYTdNdOtg77y2I6UtWLeDjnPS7OAI8mgnhDlBswdOlq+ecIQLsxUK2kLfr2l+i
qdlO09q5exa16ckFAwMkRZuHsA+qY10PrqyEwRErJ/ESQiN88BLHS8sVQxo8aAZ4PdcnARb0EvoM
ECZlABU4eDnWQ0M5VHP2y6vFnglg5QN6+6CAtMKDc3EbBLG2OUJbA6xGM32PnXPJ7erMIdNeHEQP
++1kAMIwqT4ouU3su5iiCKG4convKxqE+03A66SZqQdVnI5lbWHSS0O0C0s9Zpd1m8W5ch3sASC8
fpQeW8tCorqIDGDHBvjavmuQ6tdV7gftNVRIAyU7tsb+0C5JCJZ6khD0g/oLGJLbOwARqYMst7dR
fOm4o7dW0Ppj47rvcjcv5plgqd2O0JOmxSBrbJATnc8jJ8NTZSza2GpsDU6IhnxX2CNPdGv5BNUX
iF0HR5J3Lsf+OwyqwLhU+LSgXPx+WHqY/vskzr4ncmJJOdBK/VzCbN1VAxEHnVpkcsQjgV9mDP6z
TU33qeusua30MN3UEY9vqSBYFrDvkPCGbFBWL7KDvsUmzay+loCeACCu5nkT6Qjdm0isADlSA36a
WmbfIkm6b/AYn3D5aoznQ4PTojJejE5KovBHgATYiwgajr6wq96pTaBrNSiL0b5MpwRg4ONkFcyG
+3j5QBCFfwo0IVDYR4vbG4U5gHoDI5FhQuFYDzS9rhea1TllfLtOt1WDSU9X8Rp2y/SAqW1uio3X
qG+GBAfcahy/hVZxeF3gB3yIau2QLrNO923mCKQMTjxid6xvehTrL4lswNtMcfeD+ay7b+dGP8Qg
Eq+ywS02NwGJ7pohC34MaqGQXTRdgPhnn4SYWLIKGH0IFOy9aiNIrT2qCfipcPqBpPZl79UEZBGq
lr3KUnszGaUfw6mxFwgFt/PSMrAQrFq7i1tEW2jZ/TXo8m8//b/Xn8PdX4PA09//A1//hLDetHVj
/+XLv1+3P80wDb/sf3y97H/+2D+/6O+346d6hMj3016/jf/6k//0Qvz+f/z93Zt9+6cvQJq1dr2f
P8368DnNvf3zj+Cdfv3k/+s3f/v887c8rePn335/+5Ct2rWTNe1P+/s/vnX6+NvvFLnfmFf6t//+
F/7x7Zs3iVc+tMNvB/OmPj5/+xh+e5z7/82rP98m+7ffgyj7AzV3BBkGJhkZfEow1ec+//xWzP9I
IiyCLMZ/SHP/sodTg7ENXkb5HyRlNCYElkA8YQkmm6Zh/vN7jP3BY0x4cHB+kB1TjIH/5zv9p7v2
X3fxNzXLu6FVdvrb7/8yIgWb8i/vI4KYQZiLsyT+l6nDzKWIVHWh38FsJp9Gj40UFKf4EehnTOz8
30ZV/9cxvRCfl8QxOkS4HSX/OtaZGWPHxgldjpbfthOnegZnhXkFqJX8HLN0j01lmWBO6msYshXB
BPMduByjH1pcvpg6FsC5ejpgTGLu2AK7Qowm5JXieoBLvnCpfF3nGqreokoIjzism4YGFqPLJlZA
taMCzWsLBxmOv8MceB0/kz4O+y9PThAP0MLbEWNREGXU05DtWNpvXVPMGxsge7ATpiZuA1FP7oli
wjGCQGQm69GFa4O5jGyNfoBzq6YHOnZpetfTlNxJNrdXjk5pXcArJzJ52Cls7AlGCN5x2UeArbq+
Q7QyFC3LYCFVbH32zFUMshYYBIxhYT45Xi3tON5PzNWfppmN2lXLEIIk102AMpVMkFnVylaQs4l0
3fYNzo6fCqovlMEt1PYQeE9kypls43MWKhEV1FXhHY7foDlUtSTvI0OLWURBo5827v0Tjs/03mXG
/dyojl/wyVsNhaALPuKG0aYgsWL3g16GqxozqxpIu+zooUui+MWvW7a8wmEOcvPVjVC4o+2eO7Cy
sAQHMtPFUEbNff0DdNB2pTL1pdUXEoclYlH5hBq66eIHPrfdG507D218t4DTawbcipzUGhKpPh3C
oVBBBX5WyRWo6TgvGfzFAxtBDCKqFLQib8H7Nr2gG1R96wS9i0ktdCNNjcNklZvi3zIgJCvAtxpB
q2O8+iu/uREDXQ43DXID3gOtbibM7Ez2XS/BfMUsggwLbjE3C4oSc0FlAE+tH7rXWpexwKYKTRpm
OE4S5/vyGCVtaFENCQOay87pz6olEQhhEmQBjGhSnFF9A6p9l3GhID5OrMLI2mgxsLC5AKHdi4cI
tQCUF7E8SSZ0Rm5dWpz2G//K/VpphBzFOgKWSDEdgakJM0YTGo0GokcrIf7fBRlfMbCNejEuNqYx
T8HChorD7EwAAf2se46nOJ2gHSUuIQfDyIaak1c4NIYIxTBmktIwOkLr7+Aq4jRQFiEq/M52s9pi
8Qah3uHhAS2ZxXgXXxbaeFZ62CThzJowx4Ry3K9Qj5ivGa6pojPGAK1vgV9/KbvBPccWElwM0Bdw
Y4NMLlkwSZsPC5eibJME+xFmDw36kHENfzbRhi45Beb6XW8VQqaJVtWn5azWIBUDidbFGAITYV9n
MwTx2PbQN1K0MZtDTVw4BqR8N9dQ4RSTj82wJ1UYPCtknkJ4E/ilOhon125fDZiALJLYKhT/TSJC
SEU7/6TawVIIrnzQl2moAKBZZIVdw1DIwo+jglpgv6pphnasCjAuErY1E3tJ0GCU1CWQXdOoA62z
UUUAaEZJo/BEbj0MNtBC2a/bRQGpjgODiCXZxC2xie6LEOOJUB6nzLh9AC1Pv6t5usXHAMzLCnRS
fP3iycnhlIGQksevgYPgBPVWu5Z+DgNeWMTtqZ2r+VefZgia8iFI++jrj2M6ToUhWqUWe/cAmBMr
tXQ4GFDsNC2G8ybXDcgKRl015x0naimbxtgnH0wU0jnJ5QybvDAO9qjykvSqWzLs3F1cq+yEGVP7
scG0W12jhko2DDBCNbxHnO4QYK+NQlMEoKIfFuEVuCREeubQSGCA0TsoaR4ijCRmz12/sLn0A8Vy
ryMYreQ8jfiMyrGZHWatLIP+mAw03K9LT/QzZmMUuhONkYTX6EsYdbusUK9DSxKQpcDoCXTfaeAC
80agdcC0TCtjtUvXyTU/zDyn7VXYISjnA6Y9M/C4mMb1jaEQ7Mqcqw3mVW0SZimq/hlDPXdDMBh6
G7omBQnCfERPgZR1dpN0ZoazIHDiBoktRKQ1VAsYP971yo9L4Vz2JUQigI6PWRZzcYY4LI0AVFPs
W6Dw6+dKBBDnCLX20R5VBh9z7JV9eNYmTYGlI31g5VWEvHUzk48tniGdb3SSodAXsJnN4Y4290WT
YYa39KbR7xA8CFO2AXG3kPFh3iDu9YN2nNxWa/JlTz1t6mbA5NVHk0UY/ZOOrgxSOcJkkc4+wjih
NlpcNhN00WPCFvPC4taOO1yipv1iXWeDac+2L6FtZSZfPFInizgK1w30bLzC26PdVr9n3dQNe4gT
MbOUGg7mIGsgPNnpTM8TMHLgqL4YRoR04sSXCDUEKdrEcIJUzXSseL9AFh9OqgNT3QZoEppRQIgT
QThzEDIFcGPV1vYYKQn6Bwckju2ydQgxNUFTH996x7g/AB6UD2JJKH+AcQBOkGZN6ze6YoigXHqP
oa1+iRKoZkFZRRbDgGRM8rHRMNotvK86EGUygrDlsEwuiMp5Nsm3acx6dx0PELmX0dgM8qYCxvOO
rivoT6b34XjPKx7jYUWlA0swSJjFRTvDLRQiqXJH4pVoTpgKlNAS1FBY5ts8KOAmG+4zxhC8GDLs
5cxVUC1GpPnGtUaVsvVobTEwE2Tj/Oxw1o9vC5DxVuUY+F7B27YRD/dzrKOvs3jwEBUT/ld03f9v
B36nGQwG/0/twOObsm+/FehDTKvgevNXk/FnJ/HXS/+zF0j/YJTz+H+Qdma7kRvbtv0ibjDY8zXJ
ZDbq2yrVC1Gqhn3f8+vPoHwPjkQllPC+9oMNGK5IBoMRK9aacyy4izbOBq4Y/3sTUP9jqSYmOwo4
3BSWiP7/bgL6f2xdNw2LgI/2U7IJUOB/bwKK/R+o3CSodQgpy11A/Tc3gTWRX0OcZ8myUKnIc61Q
1nTuWRhxFbc9Lryd6k1/oiNqTnfpBohB9c7f1E55Fe+o6pwDaayQCetxl6d/j+7ADBW0+Uj1Kpky
jK51QsHVVM8Q2NZMkk+j8ErfjyLmAGDZ8nTxgUpLe4Mhz+k3xia+zh7rhVC2O4c+XFAP7/hZn0Zc
UVDssFN5eYw4Z495fxXExya23EY3HMqXSKt37xbd/7vZvb/JKfKZ8Va0izhqgymKusKdjsOW3JZN
r4F+X+2yqyzcL/Ac+y57RA9AL84LfynSbowzxLCTb9JmB7MUvDv6cmt9P8dc90ZiYylHEl7E21S2
hTOq6jn8xQq88s+8/t8oa9RaMBokHzkJQb0hnlA9pKC0rYTrYbn1I4LX44ICRaG/Kx6JrHe6kx7z
7XhV3EhudYZdxjf7+RW/+ymrpWtinjSpIhYcbE14lxVDvJXJHO7rUJO+ff16xeqxCWn4wk2u6ywa
+sqvm4ZEvV1HCTGem1/2MCW7HVF/MDrNU/TWAwERi+H0f9JdOZy5tX8GIzGyJgtB/d4WmmavXquY
S5ABWZ+9bQy5S3KA25wJH7l4MreDJ7b1zrztNlid4h3msXP7w2qS3x78/fArpIrflHkXd5QHgyiT
HUPU/qOthgrGcn/+/fUkfz2ULq+GMilKIF3DpTdzPciGu9KnhWeiuP9+FN1WDVkTiqEKefkV71hF
upYJLfOV2rXKZ6Ed/PKxaM8sTGXZXN5tPm+TZlhczYTKqcKW/nEMq85ochogGEMK1/1Nf9vefBkC
tUamcNXxbUQ7HR4pLj+HUOsRqa4D4vr16+f8RKlh3bz7DWLZsN49JzIKv7a1ruRDtY7NzjrokArr
3bmehatd5+1RTdmwaRRtKLairR6VPicWGimjdIuIbjLG73loztCKlOU7Xs+mZYqlBR/VBHh3H5+k
1aY8kRPsYvh1ClqLj262RTwM3+ZYXGdbpJzb5YhsnRj/wdK+x629r+fy1Mp89wveNv93cylbQVkj
W8pRH6dXk68/UZn2jOYcufnUJmOZuqqrpJxsxVrm+t0wYWhZM0iBmtzCdU4IP9fUdaimYivbfv1A
n8HArI73Q62+gtYqifPRjrjc5BYQce5C0cm9fm86nTv+9C+WJRmeCQNOPd8SfNHZVdOplK/O5CIA
0ERRsnR7DMXAS7hgvHZAXHpwN18/36kXtsC0iOsI3wxtdTTEaY6Rrc4yV5Cj6cbHxnxNgjPNSU98
5dygLFOWwbhYxIiroKZPOt2PyFe4yh3VKTe5U13Va5zxGxkoRz4Uly+KN3ATBLYstgn5jc1E1SE/
86if+3lqH3/GalaBJM1+lJXZGwwWmz3kh2HekL5qHPtndrA8uXQreLBLx3gL+e45+tvnuf4w/jqr
nJqhIeMzJH0ibhPpHomvrT58/TqXM+7DDqBblKFtNhtiY5IZq0csTIDKYTOWLndFsiCV9VN505kW
+6wvvoNYyc8cEp92NQak4qST9Fy2nHWUY8KCn/1SFG6hpCkFVtrV1ePd1w/1uR3OMsgS75sanzsr
9ePnLo8kgaqaQf5hgaPXc/CGbmWPvh/7c02VP72lt8EWpCOfnmm+BTjv9pbSpsyvh2OBx/KyGO5S
FSv7GZSzYNWvX9THtWiuPokad7IfTfKEz6ZAlmblUpU4VmnOT8PYprc6tXekv8X0WwIBtSm1abpI
geqWG8Q1/jbMVOOvousldga0Bkpvxa/SEKH4VSOSx53dD4c2AA5A0hBYV4Wfz06tFiNWGO+p1Vhb
MgQ0FNMiRDQVf2qem8NLOoI70umLjKG5mfcDkhKPKknh9H0QfQ+iaph+0zy1QGUZaoGEn6PrLUr/
alnTb4cWyXER31YSGAbQCSYK4BA0pJ6Gwd+GOx3J5rm6sialekB10e5To7QvTQkbbgjhHzJYkFx2
caq9JnIMSchuwtBFfxR6AVOguAXaj28p3Zw30jSCxZArkvVSoOXyZuqE+JNURrenW92MV7RWb0rE
KBednNrfG5KSE/LAApFOMbF9I+PZSlEZH4CLmRddDM8Gw6QUH+F5qMc4SozLXA5sR1PI73bIh+6n
vO877KSaaMA7zGjDolK+7xEeO35dRZd+QGIuJVV2Xdd25c25AuxDTHieK7AIs9ARTqeVem8NcnOZ
Rl23VVRYBwE/wonLwj9UvZx5oUE/UH/GckLP9PqolcqErtWUDo1tmvTaqfNLqQ1GrxWceEpsY0kY
LUq9JgiWP2irEoQFyXwD4zE7Bh2UH8I3+CVzL14aVY6vbEL2l5GMJTnOcfQM05aeZjMTg1MQuQ7u
kv29l3opehwrU/yI8xbORTfHW2kkbaYVDe6jlByeO1vycJUFZrvlS8keht6IXqW0KPfGGI2PYV1a
XoSxx0EQQnpLRwYAHVl+iuiK6BosyNnBDJNjMMiK4ie+3+A4BajHmoskTjFzlNScW7zSSf9THVIK
6zZ6qZ2dtyT5BupbfXXEKbRJis76oU5dYaMnrAI3lREa1rVU7GbVqq+CxpYPPdnqmywrq2eUhCNC
gzq6rFDDoWFq2+tOFmTtw1Zkf6VSjp+NMAgSxmhahCMSkBbkruTWJWt0EeaBCLLLeaMmaXaZ4i11
9LjSt7oYlR9qIwPb8LvasxPffJhS6guAaWiNMGrfstFHBCjrIaITqvpbxBCpoxe0cQ7nWcPnjGcL
jQ9Hjm/XrlKZIArHMbuSanReianiFFRrmBtWmFtbkHYNXuwar0CcRe29JelJ7Nl2PiFWHuuaIzZI
xHVglDTsi9W5ARAwWFVw1SuN8quZJxvBW5e7Um/MmN3nYYviDr+xqlY9uBs93mVllx+iuZwveDs4
8YDRRRfk90KWaij3x1iQiwxpeQOAIIueG2ovt7YsNSiygvJRReKNY7zjWm9VurwYqnGpTSOfnFqj
8qRhve6qNCt3JyVUjlYetg+SnmleCptPxsCnoGem9wMOlToNfrZan1z4Va7+jbKYd0yrCLPcgCiq
8V+ZGnfrWcgPQH+jPZniJxVEkhtZVOrwKahodIrhUZVHEqO5NlOMUH21I4oD/LQzkxhMrw1HKs2o
nY0ltueZZPurGRnIgCwEjh7bSgdXzKpeYZrWPzBIYuVqws0YwapPqSK6xdTmELBa5SLKbLbReDAl
7p/6Q+/XwK5witKLSK0ebFXXaMiNartbaHKhPA63s1GHl7ZUNa4SwvjBmqgeLd1v77Gvji/wC+vb
BM3RpV4V1j6PrHTXSHG8wytNZXEh22kL486cSvUI1y1HDgoBb/YbHN96kepuOdbWMbdVXKMUH/d5
lqnXtR0hBwwK3eWzxHwbUzirAoOOF8DwdhJ62J268PjozuB78xukTyy8vjCSYBMosEDYCoqrbuH6
SZU9Ym/q8T5aiuSGC/8Pe5Lu6ZKNELdsQcWocbUXPtBGsgLq3q9qky1jccwPeCk6Wyr2JPTjm4pC
EKZuIJkgHUX51OMovZQytbmKFmAhRp5mL8LBf8nZNp3EYFnOPcUJnMk47RbkYVubI5ZJMIjWAkQc
sVoe7c6f8FCiCi4zNIV1qo1OEisB+D+0xa2U29cNbK9bRYa5yMoJtg0u7yurF9LNaIOUs3GmbouF
1zhaffM4aKN9bKWpnuAwob8N877+0y20x3rhPs4LAZIaD1yEgjLpjbQQIqshtZAgYuasER7dqrBm
7rE/m9vCqKttT/X1W59G2pNZtv2feCFQGso0YRzGNUn2Hh9dIr+A90NAmQbz6BBpgE/C8tzvxoVu
2Q2SsU8SIz6AG0yvFNQ33/yFh5kr41A5EiBTAIwSujHyYEfsGxqydd6HbQwKGykeX1+luKUvsM3p
jbtZzhS3KtuEAga77EbL8IZsciCpbt234zVX6eyFQB/pXZTPOwU96yYAQ0TNFfNiAhWNktGMVSrg
d0oLFZQbYbWliXK+RSBfUnJ9A4gq8AeLjZKnsOCJir1eleVHc8iDXa4UkbIZFyAp7sOS/vJGk74G
llJSKBA67RhFrMwvdU30oyWSibxSF/V90wfzTSSSxFOolPwt4gpTH2TK4lv5hkedbW1aEKDScB36
EYKxSFa/qQIZMKqrDOZaa4WYPmL9jvZU9SG1B5vP0c5uUCNWv6QusxUnGFIEWPEUTKbT53X8rUaQ
hhMJuKtFLE5jSgOph95rPzoFCKytjWq2aebU2mVDWambkiT5BVrz8G+J0MFVDMQiqHxjR4eS66kA
JT0tFv1FjP3uniug8IIphsyvWtV2eQVOo9vyBaYU383sadjnC892Wsi20gzjtltot5UwEF4vBNw6
LCLPglt6SEOpdwtO/m234HIpDiUbK9Oj/Qhx6kjkqR7ajGcKFtRuYXQ4cVKlcsYFxJvMc7vrFjiv
QJvZuWadtRf13DcXCpJZV4qF+seWZPZjSvGzb6LkehN1BSP6Ljxt7UW7aL6KRf2lU0f22kpUFwh8
MZQbBZ4SgjKVmM8YfPgOk/9TyPhTEc6GU473sgL5oiWTKF1keONF1ERwktQoesLxQ1MeY1GpxYte
raYafofYL/4RsdR32aJrU4shuE4WrVu8qN5K3b6ubEd809/UcPws+ghjFDlqiLo3/ZCSKEHATYJ0
UdBJ6PfYSBZdXVnFzf1Ypsl3+013x9cyX+G4YTEEcWNd+YtET8shWTSLbE+OSzwfFCS5X9Y6Ihwa
/OHqacb2Z7tI/5o0RT+nCSI7f6x+Z34+3xfCai7EIhtEDlOw4VYIXYY3XWFbd00G9Au5YTIW7c8A
rVDiyVGJHpF6LdpEHUQYLLhFsVjmdpN7td5oPrLzGvHNm76RFoAdQlwpt26kRQBZL1JIkGXxn+hN
HzlnmIkQnqg30iKfHBYhZSH6/Jf5pq4USm2/DPWE+ntUlNFDKN6+UrHsd2Bp81/jItNsce3cAf5A
u1nko7Q3jXl+6RK7crHbVs9E//Ivf7A1+t7ngbyBeBPvR7Majwoawc0cJhPk1YhSf69iLURu7tkz
dlPsX8pmnjRkhyOO+jxtMYMqc7wHl/h3CIhbg8C2qOkr6jM4JGTo/Tjs8JWMOxwvllNJoG6GIsdm
U7TaRVMEkJRQvj4Y3Gq499T5lV2qTFYJTANv0+SQV0ouWynJrvNBHi6sSYRPbYSIVKpaxLu9Wt7V
XCTgR/rylqRzuhVyQskJ0ZarJAQbYwMCRAeUsw+1GFJJU9u3dLULDgh8wPP5tHdCcIFjvsGr16vS
yD6G7yVUDHsnzRaRuhjzBzns8wPl09jNpcxwg5D/N/f5ikq9kmiYxJMbQxRscQ7PP60Yu+lkdONW
r+Xywu4huphQ3zZWDGRtaCrtvjSxwsUxbqW+6krPr2iFM80V1JWoEDSj0RptX5h281JZyNwyPUx/
RKHBbokf6anp4vCZe0jmKWk2cHdQlb/j1E+/Q0lFRK3R0ueu0VptL9c6TzL7OEM1SHB4hoKtIXx/
39VltE0mK3TEkBNmYnk5UE0HdCiC8I8Km3kL6jLa8uwD8BTY1K3DzUx3BGseXkjEavcDbmk06uLF
hYh43FaZrXsBaPKibHImfkrz4FqvWvm+83VKR9xUv2NiindsigKsmPGKXdVwdewxOM6wlTf93Nwp
gSXt1daMtlUolOtcMgAb07wvdNI0JzeENIZ2YAKEtIPoQnlopxLfG+qInT+bGHra1qb9gh99x/MW
HIeuru8GWRv+dJXaDY7SNtmPTu6Km0zVzGezBf019Yq8x6Nqy8Ax1OEG/bD0LZBDOHfGoCpeDTyx
3mhDHT0g8SpeuSf2dMxCvONSH4Rb4ifyN9xPluaBsqIG0MaacjV0wvqRI4uBdGnPnmTP4bcWrQRa
BOJ3l6+u2dbSRMoLF3+I08+EmzajrNlO1dwmjjTG2b06T/RyxV28dCpc6Bwo6I4SPfRepymgR1He
zIeCtUNUThNI0ygiZMdyGjqShAtlpCx0OYd++iBSEiybrIiD5zwpQAnpSubV8Gy3o6oYbjXNhHky
obrTxTnesELEd5KizZcWQSiCsmS6yc1+9GLMaj2+zQHaKJn1Xxbb6KEIWiw/paxd2lnlH/zAGg9o
6tHtDfEQ3MiBbO/7LJr+NlGm6RuiIoJgvlkEjMUcY5uASmuHC1uvGGfm8M1SExblsM3xvTymZF92
fpngpUfzBGO5DsltoiGjE8uCncHcyOfr8AlWHoCu+e8sV/NFVNSaM8kqFIy2kJS70gay5Cu6/wdP
S7qdabSGXigJgnv8jcF+qhKwcJZYqOIisLcYKqWHStXgGKVWyrXFL17qcFYuk9HnhlWQFmiJAR5F
2xOK65P9YDSV/QKuYHgQURlC9rAhP01Bqd6ZkNjdXg5UnKe0VCdbkJE4znTNxwgdzMpOBmxOOKIn
UAb0oP3RwJV7lssA6X85li+FmRfXVY7gKSxDBZ4XdmSiLm34i14E1SuSQt2jLa/0W8MQiKEWYSGa
xzrASeQrNhpGswXWrcvz3qa4vC/8WvlutOAQIjvOb3wuPZ7WQQ1FI6NBi5ITyDMdeQqc2GLX5gL6
cRihPckCMWMnAaGTgAz/VhVpJHEjneS7sa+GZ6J+CKxNokx0oZzxDVukvDQShYdO1YM7uhWat6mP
8V5JNem2FjmkaVsx7uIM2jYX2c4b614Ai/fTfQ78+hJKu/VrHHVxzYUr4m7uY+ing9xtVQ39HquP
us0Dn6yWqrT9q6K21mMWt+Ed6e3yzp6M9jItR+sZyGD5a+w7LXekPk6fU2vQ93HTEhBkfQtVu4ML
Do5BT5a0SnBJpi3G7GjBw+Ck2iI2tf4YuFp/FpxAT9jMu9dCa2WskFwZe0yWXqiiDuV+Om5p9679
wMfT7IZFCVpO4LPTJC2vS86Frd/RMkHMxXzLlwutrEwIUH17Qs8zdh6ODe5h1pu81PYTZd83IIrd
mg5hhyGmsOKgA9V2ECSjoyGCfpskUbcgUSMyGpqccUfTsz+SGRK6TcI8WlnVuqoZj1y7OA4h4fK6
IcAo42us5vNtx478UuglDz/NYg8CXb+jwQK8nC7S3VkjJ6fK4eQ0U609poY1H22lT69xFSOCUnJ1
16myeOoHf/H74vXdtVOr/DS7WX+xrWB40VrfB20H9lZ0sb1LA7W1N+E4NThmGlKInZHc6h30tlCq
x4ecA/G70rN90nZD2iE6FYe5QhE9T01+NHG+PtqVpQK68gdIUBoU6bgwHX1sgv0oS+NljQjkYCEi
wxitBhOmDH++0DOcNWROxV/2vXAnRim+nGLY0FOCFwmz+eAVDLyXSjV8jmpFPqIStm/tQQlvm8qw
HPSL49OUa+nBGMaE9o8WjqlyJCUWynzFvpTkrtJM0oFOK8Z1S9z9m1RKziYelDdKXrXbaUjKW3K7
Zr+JAWVckfUtf9pVj21xzLq7WQz1rxrb0kbvlWpXpwUbihyPMUYwK9spolF+ymymxyAasl3fTjAp
rQoMrD4bnTdPRoRPOWMXVOEIqGzAW50CmZsvMuuFT3vXolu9FU3W3CHUDOhMDgwZgVu5aeeBSwDs
yYOMAfS5UmCClEjtHLWdcFjZg/ZUGFb/qxnU6TYDAACLR8Cw1MLs2TCn8IrMUrQrOlDR2tjKWysw
01ehz5f+HEMW6KGk13ELGzSOI4hfRGFVGcMMDTgPr6Fxys4UcBltiM9dpZvUm7HUxWbW0vBIiGWz
TaI87yQt33EvIgiX6/lqIj95EwLyd+MqkbfdXFv7aCRZj/A/vJJDIIsh2lxloxpRDSmwzXczpAJn
EDHah7AdNafvMhX6ndpbF5FWCq8JU3uDFnZpLWFjzBSh5CZxKe2jku0Mu0Bw5ADM7plH3MVSKiF9
JlKMIALv7HT6W8h4CjVLSh4jRf+bDzrudW3sCNgH4l0bzsCMDPQqtFrtSjfHhKIBId+BJDXYBDmF
SyKNoxNkgnRzjX1uqtMWlEaRHejuUN71dVxe0ocZWhcxD1QJBRqZTwq+n1SZ6gFQP5Fk2mU7FPwb
ynM3A+XhgF+BG1SZ8FmsHEVNZJagx/I/QEIRzkpG/ULXCvAEnY0oW9dbQFWF6YECaLgXDr8VuD57
cuEqrNLavhYoknDVScMxkiPow6zjnamS+JbISkI/qY3daNgqABqVS8+IaxTS5mJc0GYfWCESfS8K
i/yiS/ThtpYlHcBhJ9zKHOi9rJBZr9N6ICui4ITMROCOKcxvmLKt42t+e6u2ob2YO3onGWrYV5Ea
3XZmPOzLcbYvDI3UVFgq80FVjeRM7fdECQ89vEDipgk6Aq0lEWXE6rUKar9WfS+nt73xukDm2vp3
258Z6UTt7v1Ia+FDn6KlSSnDsAB+F0trzO//vm73YYBVcbmckV2YMWyySep3c3itIXRWFTc3X0eS
LX4mUbt40H3dkcz+YSj3/83wtq4aFEKtRbf4sWxYtlnS2QqKe/oLXxWTfyVzRJApXbAn8zxtcChe
Rz52ARgkMkcU7M2vf8GJCVZxEWnKm2ZSM5ci4LtSIoU2v5ao8ri6gHsbKMPvgAYgX4+xaH3WFV+F
QiUKGtMAbbGq+GphX8m+ssj3jN9ljJUkuA/yI/uXZwExbbt09/V4yon1qRPGC0VbqrEYpD4+FC1V
KSuVaeH2v4Kf6q/RRcu29Q+4NzxMNInTeVBKLkj03gS3oEQ34da/TtzmQflmu8WZCVaWMunq6T/8
mOUNvJthmsC0/dDzY2oXA+9B7P3dcCwPpcd5dBN6JIg2cFbC68lVNumddQFM/Mz8n3jHOrddWbN0
hD1QmD7+ApAIGEQ0ShF2UDwizPkeRv9ao4Go1kJdq1HdQKhhr4bIs7AMKEjCkgGtBM9YTx6CKdh8
/V5PPcf7QVZrtZ0brSIgo45Jvbm1MM7a5wQYJ5YqMSyTpCMH1oS6qnkHbWwk7eATvujzb9o80OCm
nJa+Gd/0Bhu5XCq/2lo+835ODYpkwEScsIi89GU5v1shwxA0VqeyQoaqgaFOuR2EYHoxDOOfoOgu
IqE894VyZmf9rBrihdkY/VG98E9LXj2qlHYwdcNyEX/CfqZzlSf2xq1xA6/8kgu37GZe4Onu16/w
7KjrT3OWajSnjLp0m2+pbyFu0a8bd3I5F/fNobohPXZmft9OidUniKsDYY/Ck5rGm+rm3QSDRhFd
OkWVm16OLn0JjsZB3YX7eted289PLFHWP/JOWcGTiWbp46tU20yaZlmv3vQ7w/XwFNI50X/wN4GT
edmN75yb0E/KwEW0xIXQ1sCi2J96/jb5iLtneTRtF+ybHXlRb1EGnlNgL9/vega5LiGOB7Vn8nAf
n2tKLG5PUlNhHQO21BcxSfjBulLiuj7zsk58DKaA/PYWW2jCXM1gZUpypJEDdAvZPiih+hSlwzXB
06Ouwzal6jsQaFhn5DunXpuwFRVVsI1ZeL1DxnJGo5qUWYzE9Oyr2XM8qmeWxqkhKDKp+JTFcjSt
Ao1YbxLACkXlSiW1QUOxn6kRnxnj1Ft6P8bqk+6NsKD7Qo6LUEFfERXHsL4kYfb1J/z2BtZrQWGt
KWyRqq3Zq1GkpUGe3qWVq1adfFtjoPyhVXn5M+6XZpAZ6IWuGwdYYOT+LNFHW3Jbo9ssBLoSIc8R
ABAlvgblCpnk0ROtZcJCwuNGH4XYxEnX2jRf9Iep2htSH1769K261NOxe8TTR5sOLIzyazbk+jWb
W3+f16XlthjjtvM4KlcJNsPMmUQtefAlEke3a8BaScbxGiTo1oUBu9PXDQ+CTfDXwuV2qRZR+0du
Q3kf2Lr/o2/D8Bb4z0QvNDpOdKNEqws9ya+CkIYCLU2y9prw42upLmkUAoFMfhD5IG79xqeoDKz8
WNGQh7hbaBfK0kHCtrQMl9lAk8WmtxwggfqriKfySUwa2pEAR/QN0HZjb45Rf6/XhvhJZjB+xN6d
u/Nk2UcjilWEpAEqfEGSnt2g/25QX95+/Wo/rR/KmLLBXxYnH/vkKhrNuFWN3MxRWsrXSv8yS7fC
rjdfj/E5Hvo4yFp/m3Bl5ebGIMqdDJfwuvaUo+pp2/JA3n0jvkE4v8pnZ7pc5NVi67+GW/Nfn0LL
byBCRDeOu4Ij9+N2Fhijqg8pv6F1h62VEIyNe9I5G4SXFoXhbX4E6VKgwj/z8J8C09W4qwgmt8YZ
aQNK3a68zuvEmaLCk6zbDLKcH+pnBjv5Nt895GonjWdFm+SGh7SG0k3TlzijBUconRnlM4hg9UzL
hv7ucK0GWU1ylWH+UT7SY2dHPcUFwLXrd9O+OaPHP7mPkkPj86Gf9SfdsdJluWHn7D4KtdWi5Tah
nBlhbd/ihLNMzgLdsDnwMK2tYhQpx6pL077K7b3kur1U3WEXu8ZL4hibfmv/DRxjjwXWnXZffxmn
nswChkgsjqTaXAAX7yfSlwDjlJJeuoOQfjRpcxyK8ffXQ3xaEjzZ+yGUj0OU+oD0vWUICPrWWKBg
/DWL7//FGBzcOF00WB1rjwvZtrGHtlW6fqZBQvxVJ9D06nN3gZNPoiPlxPZB/KqtHBGphYdHQlIA
MvhZAn8aipsgPhMVnBxjwYmQVqX98Vss+25l41Tvq3D5eMBbAJA9YvCmDeLT19N1KoDDrsh2u8A8
DHX5Ee8GKeOQi4hKQ5olgBP7JYAL9+XZAO6z8WJ59e/GWW09SVlKg1YxYYgM4XS5hlNczQd6it9m
O1QRjnnEgCR7zSHzhm/IPc5suafm0l4SRvg+FvfVauVR4VTShNQdwvLLvr2r0c9MyePXU/kWha4j
E1sQYmGw4m91tSiSoMuAPGY5V5rgfsSlU9zlbuya37JdsANrOnDJ6LeE4i6Qcw827yG9qr3ALc7t
IMtkfvVDVp+y5Gsdxnd+iHqTPYMm34tN8IPuLEdAzM7kIQLdRa51JnI++Yq5yVlvGnTVfNup3y0l
VW79gkaTtetfWQ4G/+thG10Iz1iSH+64B3e9FU7gWDfJbXOL7ubc+Kc2sPfjL//93fgRTbIjE/qw
6/8QNMfdaw4CK/kYPraHZic5ptO4W+Um41Uc5m28cSK3vyb1sv16FZy6YloyEiLyTVxZrLWHAfN+
ykKv//mi/PEQHNs9fbaPODcQ1+G+tQR1KedcUHHi6S0umZgMWHlY+1cfMhyYVtMqhs3hRcX6sZ+y
cxO8fCSrZWWRqNHY9zgjPuVdp2G0GnRNbEi78HFZ3ymvtTx019HWOtAW5WqRsG7mLWqom9IBybk/
5yA8sVsxrE7Sl1QSGKZVhJiX/iwXMlhV2wjp+Yiv2aDK3PRO1kCDDH92TXClAG7/+pWe2DwY1dZU
ThQQx+sjRTOInYHrkKSsgGvUVr2bTWvB0EhnkiKn3iFZSqT+Kmo4Ya43kAE1Mn33FgNcvUPIfDmW
weHrZzm5PIVFWzCOeoUi1WoMMIkikVW+En3Tu8OzwAXa79sNUirMhDTR2UZe8e3rMT/PH+uFmy2y
BWIa8r0fP0wLsSqAeAnHdmdvYmlnaYOTz8f/YhDqF+zusrIEMB8HMRuD8n6LA0Yuf8kW3WTpnVAF
/8ARPqDS3luzTz7Ju0FWwaYcGi2qawaJ/SsoMjBcFwyfeSamPTkKJhpT4VjWLWU1ChdIQk8VjZut
WYDuo8e5kS7Ks3m/z3ZgtJCYgE1NUxSNhNHqmKhFiwxpcSa1bvyoYaZRNsK1vyXHwkkcuij+rFy0
Yw64INi+T+a5lbi8kY/bycfhV2cyPZOtyewZXqN7CzBFrroutsELOutcpveVVxx6p98WfNw35xJl
nw9IYmtBZwnIozq39tWTK9lsaoaZFW5WUtSsi+yXiAPsz/R9S7ThzPbxabDVDWW1aclKhy4JPA1X
ul86gpwaJ4cRbcaiO7Nulj/ow4S+DYRQXpbZp7F+fvwEVL2ecrQONWSEJdHf7hdLt7I/l4z7tEu9
DcM2SMioKSzSj8MYoZHidKP3S1zLlPlRxgr9zEb4acoWf7pq49EmKsXCuvqY9VmPoWqpNGwqnrFb
0ZjxkUY32+lc4u3EbvhxoNWnprWJrmgVoIPRs39Ra3WjbX9R7xsvO0g7uhpvyyf799cb1YllTxiq
4vI0BfMnL8/+LkxBl0LbVY0hoexuJOCd8lPOaaLZtIo7Fwgub/zDimAeTS4oQsOlzna/elVDJKVm
gJTWbT1IZHidxT705FuQxbvCLf+cuxyfeDRurojMqObBOFlbHenTLQoddJMrF79UtGYtSh6bdtZd
f0326Ew4ciKtDkNr2bcIsghJ1su9otUx4ciYuulhdDVH7LVDuzW8+HhuwX/OMbBH/PPCTMOUP6XV
kRPXGhh84MfbkSZWW0RbW7EbHbq7OAYVs3M22LMDrpZlVc+lSgsLXCF0vZxtPDZq6SHdcZvpzqSL
XgQavEnp2zX0O2D8jtboO9FhDvl6qZ74DD8892rnCvxO8RFlAaibyTdgZklpeDkkAA3pwfD1UJ+t
x8scL9EB5xFHn7navMJY60YR0ZpsiUtml2Y5BJXxA80GYbM+9Fv6VmzkV0FDvu05vMHZsZcd790n
Kc8ZOpKAsfNLYi4MpxvTS+AClFv1mN63u/B6ubgsNvZzUfvJGX731KvQKEosva9GRo71X/2sbFoN
3Urys7Nfvp7eEyHFh9ldbTpVYgK30hhnIrI0qTyVkms14swneeIAInyldmkrELwtezWP2mi0FEjI
xdH6j2oQLVh2C1Pk3Pf4+aJtyIT/1A9JTRCZr68BIMSjWLZwyw8Oxixau/7tjtZO+zlU4AcqJ9h3
V/6L7UQH8zjusn7pPzknB/otO7SSO7NwP+15y29BOq9xH+GCIK+eGfr8kKcL1CTCZwPW3J1DnFTG
EcbZXsLC+i/f42q01Xqhs4GZ1DM1jkYmWq/9O/Bs91HbPPz/DbNeLvjowlppMer18WFA8YiNQoqc
OI/+/DcDgcYlW2IS7a52mDAZxpFetplbAcXOn+nzWYa/vh7i8xm/zBk8LrK2CjX19c2gF/jI+zkA
HespDrC8G4TK3rynMLqX7sp7Wj975+6py0v/cO6uhlzt34mspGLKQkg3ZvtsThOVnXOX0k87x2qI
1czFcpCj2wSI64OVBIXBy/mjoIFr6cjw9QSeGclY3Rj/h7ozS27bCMLwVXIBVInY8ZKqECAlMpbJ
8hIrfmHRjgyQBEEQO3ibnCUXyzeSpQBDmKP4wVV+loqN7umepZf/TynHepWF/crkHgRv2hH+2GZM
KAMFelnQQ9xeMJv8IKmdUxu6KWbLJ2KNSnscwuE2zdenGbRngb40rnfLZCJaVKjfLBq6BHZTInxZ
TSjg+5up8+7yFw1taB3XsfX+wUC02eAfoLp5nYkk0qScatffdaPueqic8a+2LtQu0HkF22J0m8KV
UmXt9LImZwcA7kLzARwlpCdNTy4xJ+4q3XoHHXJuOCkcHXaTvPmyrxibuixHeLa8hOKyRCKOiyCV
vL7FttsD8JtHyMUSD6LoeGam5Ti0PhgwKuVfQkuBmzIU2zwSyMkA5UB7l3wSAOl03CWUVwNGJQWd
EtnG3H9AhPMPs5j449TeLFSn9sCej1RSUAC1ACQlP09A961NaEhA8AJ9eLzL3cXVDmJQCwrlXEtn
eTKaXbbqwOpxn/YcYAhdwKxkq25yHS5HBwyrHQxxrvU6o2m4LBSbvoys57jiYdeRInl7lFVpTBIl
xturV6Y9hjTTZxrlxgwKrl+0hdLburys2MDe0hNp9N0lMsrctqs2C9LGCuLICer698LQxqWXKBzz
/E4taScd1Ix501Lq1BB+Qmk2LWa7OXX7cXtHAV44ifJqNxAJPdWko9pJbbDObV7jzi76ZF0BcJ1q
k6ZerfN8y8QuhCuKzUplS/H3zi22dpmEykq8smi2t6vR4lhGkE+wjZYKdMBBb+zU6UV4dASFVqyD
SkoZOU3fnSwIIqI3sfPhsmMML1dHiHSEho0FnAkFw8B5u3ltTY/XUG6Om7kxv2KnD5VProETWxeg
YLTx0BRN80Ffp6uDRQeOeOrQ7+7DyO0fTdUTZ2jX4JYzcslQUj+WW4vIqIf7rGZTYiZnApNgSOpp
pDGj36xbMBwv229In64wyXxp04AgkCNMi/Y3jnW8ayxVNfccyJCI6sqQryDtqLZLk8tocqfPoS72
D/fm/g3Y0qBDTwCUfhtOQXqHzDosFNoNeWBHspxoMEomCsso2Qcn0G7iovZzbXGC1fA7bEiHBo8Z
UijklPs+Ybd05zQx+pmb212195uiDS5LGApZGgmeJUgha+096A5HYIvRoTvmWGF4Dsi0LTWiqlKI
GnQIClLkk0262x42/07QMnYN+IkL9mNuUEZeLUaxYisfXJOOAMlaVmu0FFhpYckAtjH2oyArPrmr
4uayxVRqSBYbMW15cASEZZa8c1KwaWJTYahhPRzuSKy7a8pnba6Zeyu0D3sBsvKGUG3FsPaNVhaq
ED1PYIn4wa+eJOl9/6JfzLEbAPc5b+05fOaUYU5+SQVcle5WqSSdsnUbQRW3r3mXh0Ad1Ml8a3iz
zcpTeMDgBtfRR6xdx8U8nLatLJ7CTquvC7e+MUKt8a9OxmKzSma2mSub2we9QacUqQNnatBR3Jeo
e4eWWyEWhP17agOEsZ0e3u8+5v420HxzvL91/CvK3fpdRt0V+qDqvbgQRh//f9FXLKVN8yO9o6TE
belD6pU3YnCGDSl+Vc7janwiIZlf57f2krpo6++W7Syau4pzeFD7jlApFpKwATag4JUeA1Ewq48m
TNbJqlG1zKnESMe9tQPWKys5SizvNqXpFviCyzE9uAt29JDOqjqvoE9doYdgiE/ynW8cjvMCpgIj
LSeXRZ2n+h4WilYX2qxAuZD7XcCGMY7aCWVE650JLnY6G73CXxbVTeRSoTforoom2l/aUvVoGDbj
f5Kl1YILmJHxgug4evqf4akqxts4U7wThmWQTxR9XJSBpFtMlNhxWyZpHjBFDBX8adYcbcUGfN6e
JizogaFo2ZAdkbrpx5x5sg+0XhFzLQ2TUwbGPopcSuNvloxwX5eBC3oqzIaBNn1Yup8ImL5DaXVG
VPXIqCWomtYZuPEPf9/c5x2eK/V/PLM/nf9EF4teYrV6/JSX8VoNEmY982N1Pr3tCBRTKPzP00Kd
f1yfx6vzK30DvFA9CaV/QL1hnP6fQDcDDGfC/tngQ7oJcrBfftvfQ2a2fqIgeFTt8wHSM1JsRecX
OsbuLRnlbdJ0P27VvvrIYyPFgFrjbJ1vnunVnvQpk0KwwDEKkLxAp2fj/SBPpBr11YjfVKu/QGm8
Tu4fV+cHfSJjW3QwPK70Nz8SH1kn//zd/1aJNO/ZJb/lUC/dA1SKf2UG/Bzfr7Nf/wUAAP//</cx:binary>
              </cx:geoCache>
            </cx:geography>
          </cx:layoutPr>
        </cx:series>
      </cx:plotAreaRegion>
    </cx:plotArea>
    <cx:legend pos="r" align="min" overlay="0">
      <cx:spPr>
        <a:noFill/>
      </cx:spPr>
      <cx:txPr>
        <a:bodyPr spcFirstLastPara="1" vertOverflow="ellipsis" horzOverflow="overflow" wrap="square" lIns="0" tIns="0" rIns="0" bIns="0" anchor="ctr" anchorCtr="1"/>
        <a:lstStyle/>
        <a:p>
          <a:pPr algn="ctr" rtl="0">
            <a:defRPr lang="pt-BR" sz="900" b="0" i="0" u="none" strike="noStrike" baseline="0">
              <a:solidFill>
                <a:sysClr val="windowText" lastClr="000000">
                  <a:lumMod val="65000"/>
                  <a:lumOff val="35000"/>
                </a:sysClr>
              </a:solidFill>
              <a:latin typeface="Calibri" panose="020F0502020204030204"/>
              <a:ea typeface="Calibri" panose="020F0502020204030204" pitchFamily="34" charset="0"/>
              <a:cs typeface="Calibri" panose="020F0502020204030204" pitchFamily="34" charset="0"/>
            </a:defRPr>
          </a:pPr>
          <a:endParaRPr lang="pt-BR" sz="900" b="0" i="0" u="none" strike="noStrike" baseline="0">
            <a:solidFill>
              <a:sysClr val="windowText" lastClr="000000">
                <a:lumMod val="65000"/>
                <a:lumOff val="35000"/>
              </a:sysClr>
            </a:solidFill>
            <a:latin typeface="Calibri" panose="020F0502020204030204"/>
            <a:ea typeface="Calibri" panose="020F0502020204030204" pitchFamily="34" charset="0"/>
            <a:cs typeface="Calibri" panose="020F0502020204030204" pitchFamily="34" charset="0"/>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strDim type="colorStr">
        <cx:f>_xlchart.v6.27</cx:f>
        <cx:nf>_xlchart.v6.26</cx:nf>
      </cx:strDim>
      <cx:strDim type="entityId">
        <cx:lvl ptCount="23">
          <cx:pt idx="0"/>
          <cx:pt idx="1"/>
          <cx:pt idx="2"/>
          <cx:pt idx="3"/>
          <cx:pt idx="4"/>
          <cx:pt idx="5">6493751081724542978</cx:pt>
          <cx:pt idx="6">1008</cx:pt>
          <cx:pt idx="7">6505772832406896644</cx:pt>
          <cx:pt idx="8">2593</cx:pt>
          <cx:pt idx="9">6488671305439641601</cx:pt>
          <cx:pt idx="10">9363273</cx:pt>
          <cx:pt idx="11">6485588286210310145</cx:pt>
          <cx:pt idx="12">20242</cx:pt>
          <cx:pt idx="13">6492931095896522753</cx:pt>
          <cx:pt idx="14">25208</cx:pt>
          <cx:pt idx="15">6493002949424316428</cx:pt>
          <cx:pt idx="16">25687</cx:pt>
          <cx:pt idx="17">6486838427877638145</cx:pt>
          <cx:pt idx="18">37693</cx:pt>
          <cx:pt idx="19">6492548503632347137</cx:pt>
          <cx:pt idx="20">27824</cx:pt>
          <cx:pt idx="21">6493600521864085505</cx:pt>
          <cx:pt idx="22">30351</cx:pt>
        </cx:lvl>
      </cx:strDim>
      <cx:strDim type="cat">
        <cx:f>_xlchart.v6.25</cx:f>
        <cx:nf>_xlchart.v6.24</cx:nf>
      </cx:strDim>
    </cx:data>
  </cx:chartData>
  <cx:chart>
    <cx:title pos="t" align="ctr" overlay="0">
      <cx:tx>
        <cx:txData>
          <cx:v>Nordeste</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Nordeste</a:t>
          </a:r>
        </a:p>
      </cx:txPr>
    </cx:title>
    <cx:plotArea>
      <cx:plotAreaRegion>
        <cx:series layoutId="regionMap" uniqueId="{B333E17C-0389-48D3-BD94-4E4CBFE5BF03}">
          <cx:tx>
            <cx:txData>
              <cx:f>_xlchart.v6.26</cx:f>
              <cx:v>Risco</cx:v>
            </cx:txData>
          </cx:tx>
          <cx:dataId val="0"/>
          <cx:layoutPr>
            <cx:geography viewedRegionType="dataOnly" cultureLanguage="en-US" cultureRegion="CO" attribution="Powered by Bing">
              <cx:geoCache provider="{E9337A44-BEBE-4D9F-B70C-5C5E7DAFC167}">
                <cx:binary>nHvZchy3su2vOPR8y8Y87Di+D6iqbpIiRYqa9VIhy3QBqAE1T19/srV3nCsWedmhY9kPjm51IhM5
rlz4r+/Lv76XD9+635aqrPt/fV/+fGWHofnXH3/03+1D9a3/vXLfu9CHf4bfv4fqj/DPP+77wx9/
d99mV+d/EITZH9/tt254WF793/+CX8sfQvJt+JbWgxvWt+NDt94/9GM59C9++v/58LeHHz/zfm0e
/nz1PYz1cPq53IX61X8+uvz7z1eUvPrtj59/4T+fvflWwV8z3bfNlfvvP3zrhz9fRUT/TrRSSCOO
OaZCwk/NDz8+kvR3rSgijGuJhdRCv/qtDt1g/3zFfyeIYqqlwppjjRh99VsfxtNHEaW/S47hLxAt
qaBE4f+xy10o1zzU/2OJ//z/b/VY3QVXD/2fr8Sr35p/f+ukGBdYS8kJRVxywRDXCj7//u0eTA9f
xv+nG9TgZLtZMyrbflIL7pKtXfjVqFuWqq336U+meUYefyRPUKURkfCHSIyEJgjM8bO8kZBQ+3q1
Zl68JUaTXgSzSq7jfCqK5GVhp8P/P+UEE0gLISkoqJiSmu6UqyNa47nSk9ma2t2MWS4/6mWwN6IY
1ruORf5YFj27U6zT8cuSd2r+kCwRJgwJqplSOzW7MhpIvm2lcf0k/p7HPL/UuHSFqXI9npGF8VM1
JSUU/EujkzTwo59t2nRrp7rcLmZtdQ3ajrPDNHHlZNVNExbr3ohp+5Dr0hom+o+6GHxpZDbNLCnK
qFaXL+vO9sfBBGs4jRbgWBhTuT+OKKQeo8ngSOBLPy7qWrsg3/+yFKoIU1hhJEHx0w385Li8GKMi
D3Y2LGqyZB1kfzOBV9+/LAWfLuqRC2GG4A4hQiBMNZI7ZfqV9nisytm06zxeK5HLwaiQ9Um7CX5P
slCbtlRTSnvUHtQScCrVWL9xdaPiTblwxrb7u+Yaol4ScG3OCaQFfjL+T2q3jlElVFOZuauE6ca2
NOAS+dVA86Sv/aGKImeCjLOmXg6KLesFRrm4eNkqj5OGeHKIne19jrdCUjrHfNbTrUO4TKsxb2NH
pY0R6/ozWj+JJgzZgkPOUEzDddCd0vmczcvmsslMedWacqymeJqYSFu1zOkvqcYEiKKKc8jHkBxB
icf2LUSleCuQNU5GWdJ3QRuK2+ZigH+O9eib1y/Le0Y1qbVWGFIc1Dp9iu2f7jPnPS+qIp8Nmdbt
q84yeel11Ccom876zunsj3yZE4m40IIKDU6yT0oqGoeuHiAw5433B6K7NZ03K46WofxQaVulYsqz
uzYsvfFqFEk0umE09TxmF2Po6liLvj68rD9Gu0OBrZVgSnCEOTg22iUvp0a06RYMHlHyNizrly4M
OGmkvQ7Rlvp+kKbasnTC7mKw5OZl6fsCAcK15IoJLZHgTO5vuyWDrSBDmk1QfMiy4v1iq+9RZS/7
rO6SoYDCsJXq7mWp+yBmP8QqTTVl4NhS7eKn7XQou4mVBmuvL+04oCZeBlWmvGm4wVvb3Mw1EWkj
UH7JCIrigSB3qdAynYnkXa4Gn8OQ2SjjjELeEGRn/XaL5mIhujBTXTW3LaLz27FYNTVnNN7d8g85
GkO3gYWmBO9vecsLX66r6mO0Tk0yMDVddRyVR9Ww8TCG2X5bp56bfpsGqFFgiGVDb18+w0mVn7z/
lLS45pDMJWICisbpiD9FWqNRGH05TnEtuIqnMEdJVUQ2XQdSvl5x1yW2qtDbKKf9/di76Iz4U6F4
SfyuIyhyrNemHUB866PBTJ4qaSYRui/9Fuq/uRhqcTlHulrP2H6XYTiUYgguaEQIh8TG5D55Fku1
lWGojGva5WIOeEtGsXWmUMKdCSf8pDCALKG0gGaXcAlu9djGuJxVEVZUGa27qDE4Q1262kZbaE0i
dJPzTUJIa35nFzRzI1o3+LTQGUlttPq/BXTF0ZWUA/vYu7J93a2E3kJ/6s61TE9sQuCMjCiqKAPT
7BvDxndKr2U2xmxwLvaUdBeVnOQbIVj3q+aHgo0V9IJSEAVt9q4HbRfUS4GmygzBd1eoEVVleN2F
zcwsa860gk/sD8Igt0OLcJoOIDM8tv+wtt656YewPBSGdlQgMzQENYmvRHVfCUbtGZnPODZIgzlG
c+hK9D6ZoZIFHjJcGVX0+qbr3JX3c/3dTbK4aauVfS007/JfterO0U6G+CmYMzrPgkasMmXjSDyC
bg+eYX1hm6y7fjlvPLEphZYANAO3hrae6F3gDg65tuW+NpDdok9V0ZTvneaqPw6+G76yCWa7w8sS
nyTlk0QYGRlMLIz+mAt/Vm4ktOgogs4SwtbewnTJ7jvfkQ8vS3kSAyCFgGcyfpqSYAx9bMK26i0T
pKlNHkh+oG5u0nZgNhFl6c8o9MRFdqJ2tzXM2Hc4qmtTbN27YYmEsQWq4rars7Sdu++8HbN3L2u3
q+ynrPdIu13f3rAKrqxol1h1i3jYQlkkwybpNauCo2b223oZLQjHU9aWZwLiSaE5iYbaDr0MXB50
rY8NazOuyiWSS+xKriKXYrJEWSx4rcPfpWgo5MEmyupk5WFaLtZ1iWxS2Sa0Z2LkOTcicIUAEShI
B2KXeYpaEJa7ZYnbIY8K49xM3mEWdcdftrQiHNINJQSzJ81MqQfRZqSvDTR3o7HzlBvmpysqs2sr
EUlCqD4NBeSHXxdLARmBYVMyqOs7nwIHCGMli2AG0clYtqQ+QMxEKVXlQ6lQdp+HNkqDhUr364IZ
xgiyOZYanOzx9bbKlVE5Q9yMGdaj0XwRLmnZMAVTtv3ydbEjF2ZWWfNplhTXZ8Q/E0uKYcYAV9CQ
JPbptg1rhYNgS9x1oTzYIboJ2xsXIJzmbmaQlMr1TI/4jD8rqJUEGlUlMbTrjxX2BS90UbS1AXBn
SLkrWdyLrDvSsZrjuh9R2i+Vv0CdUHHJo/L+V+1NAL6h8IcIyaBPfSx+akSfOetqkw3ZKkyBSnSx
rXN5cAvBR+QQMXggRRJJ7m9fFo2f5kiQDcX0NHVyhfEulEXnAuR7Wxs/bqRNxlw0LLHTuM6JL/kG
rfvSXw056td4bvLs09KU281kx7AlRa3He+gsFm9atq5X41hVb7MMWsAz6WYPUShI4tBZMxhjKBJI
0l0PP1db5IMcYDAuJHlD3ZrHGrf2qu/6PlkaG9KZl+4rraY1pgQuyedsiOki+yTMQ52+bLPnTKYR
OAqYDSb1ffbrpkJg30Our7UdL4tuHtNMz9nbaqzyM+3m0wQHbYcGt0AU4Euid4oLGzB2PAIsRI7i
NYEydt8MU3TG/Z8GHKBYpySjMFOEMPLY/3qNeWi2U36TlYyVXdjB1xlgbIaOtQofhjFfmhiqQZBn
9DsF1qORAWAnEKw5Z5jDeLrTryYbq0cK+hXlSpjBnOZvsta6d1RtS6oGIcyGTcjy9UxK/3FJL0jm
uz6y1k1wvgbJZHIXm2hZLCZ/XVDy3lI7GVlOPp60R8Yie9FP4e9MjZ9J1dyUNcC5pcJ/NX0HaD/5
2OithojxEdSfdYj1iHhKQyYNqfQaAzDQm2nDOFkjQeJ1nW4rG51p4PYBAqXgkR35LmP7pRr6sRmh
/YgmFFeEdjec2fGu9O2W9FX0GaDxPNX9ik29oSgZcS+SVXlyqFs1f3k5Pp5zJwKjNviThi4B7VKK
Qr5WUwMpZaHj0qVlaQEVHvNmbY1n8JnBIlTaTP3anKvUz4Qm5YCGI6QBOZVyZwctyxaCpAsmn5sN
R/FMh2L6XFsoryQZFeqqM7o+IxAqJSAMSmDoDsjp85+69NLPyzKhtoG5HnlD+rH+1OtCXVvNxl/D
0U53DAChQghBacbQkDwWNWW0HFxZN0Z3jfqOm2U0gg3hQzOs51YYp7B7FBxQ+BlscqAoPNfwBCaj
uurKwWSeFslaV+OlY5v2hs9KxDUj28WM1v42o1t209TRdKabftafuYCaDMO8REjtKiK281Jsiqzx
smF15Nb6eLaLu6zbCsehG/FRR8K+zocoStBWoFsPEOb7aRLsZvJcpC879HNZWMBJOBiDE5gBH1u+
tXCWrl6C4brkddpYNC6XGetnccabnhUkFTiwRrAZ47vIKbdGoroPwXRuRMNd8LTs4wmvCJ1Jfz/K
+qMbhoQBOwUopoAYKSJ3KkmGAHOwboutlD01chUuMyKPPDGU5cUS4wp3fQzwKIDts+1EGc++WH1s
SbFuhmdkdYCDV7R4XQai8qONxuIzsmOzXkeyjXycteLcquKZasHA8yHAKRydPEGSNzpMXJ4iAEZL
mqxNuVTHvMoGdtsOTjUptHhbuOOyXXVuaJZzfqY13YW7AIweoFRJYF8C5Z+qXdWocL11M8q/2Lb2
0wG6M3WPIbdUV30jpjNJ/XQFP12RgD4UsEQG+gJ0Dll0FwMbTPyLBGubJhJVe9dqvuLjDDZgN2uU
+/w7dpUTv9hqCQyoETQ1EHyYQzeqdo6xlXXZhJEDZATpE/a+cI9tZuph/hBaKMb1dr+t3hrp17dW
8ENhUWuEWP55OeJ2JeTfuitYJsM5JNL4FCg/pVUAmrjMs3I1ytkyhRqDPofNjkfFLSwcedZfLGQS
54Li1OfsLU4QtCJQQGClpHe3yztmtS7q1cioSGpiH/hYXGV996F1+Mr58ca1/tMEGKNBckoLbGtA
17r2zDGe+BjcOxQxuHoqAUHHu3vPii0jIWvhFOOq4oi0PGVrE6VSk+3wspl3+QbMDDimPPkygj4E
OrHHZm4cKsS4+dUsgErf6maoXm/LOP+yQgISDIcSSQHJgWX1YykAqgGOxJbZQPZmhoWle984qUyt
6PJrCfSkEIhSUCcprOCBQvBYlN/ctkAiWE0tK0xSpputSVmer/pM4/rkkgQsc8BLIFELBQlhZzmm
5bAsPHMxaXLWp1LMdRZL307OZPXqpsuXL+p07p89E/ANiEkQhxADmEPvTCibUBO39DAHqB5/yX2J
L+BY6h0Jk/0rQ1N5Js/tHYNoWNQBxkrFaSimYhd/YyiGCU4BkO688kPdZdmlDtn0+WWt9kYEKbAo
YdDWQL8mANZ9fFvSTe2UC16ZLYxQ1selOIztUsTZMpa/NuJAsTiJAteQQEjhsPF+LIoTFxXdqMGA
bMMuZlHmvthqLTDQFaZGGd0HYeMNEk1/xpT79d8P0Qz8EdZwUjCtd/GMbaiadawATVG6+zKhiSUk
mnAyIWiOs67GZqlxfxllsNOW6/LBF26+etnQ+yn/32eAtgJgFcBdYTn0WH2yQluB8wzUj6LpA0Jl
cyGgNT5KXKnjxrs51sTnCemW4bLmMyvMImDIrttSxNnMBCyTpgz2/rBFpfOg05eP94y3AUUIE6js
ApqS/eU0UI2msSpqA01R/XacvHjTaCrPlLbnvI1JTiHbKeAB7XODa3Ur8JQDyKMnGs8VppczjAtp
N0zZmby6719/2BuKJ7CNgHLECNnlIZL3S1FZWhnY5mNuWM/CASwPKRD3xLBWbmkvu8hUVdTXF2u0
ofrz4gEf5SwMh2nqq1/FUH4cCeAthJFCFAJul7GGjcoiXwUMvNpvt2PH2o9rWcvDVNU0GaoJvXbM
rgfUcf9pk2u42dDNQoB7ARuuXywIp2AE2wClBTInLAB2R5Ed+BngGrWJECp4AhWObSZbXTckau3D
9r+4+J/Fncr+T83EqFRBsxUufi5pjowLub0sh0XPwBKgZfKyL58y8aNMDQQlIHJwdcISBezeHgur
G4DOVQTRTgBX++jkkiWw9uwMrkb/njoxVqZaW/XhZanPJRlojf8N4mjY/O5TaUv0iMF2JudTWaRy
KpEzDWwIvjVWAoVorjwqY14DjGgUk+U3WJja933Zi3OOtmvSwc+gceRwwdCzagI98mMDVIIWOREw
/dOWi8MWfDWYoHgJ9IuhKeOAcp/mo6sOQCd6/7IVnrE9U1AgCYCoHMyxq5JV2+iI6RrmNDXXwlTD
uPy16R772Ieo+avKGvtumAvoZ1+W+zSzYAoLf6hgBCn9ZP885DUs3BsGKvuZJk2NbcqDbY71TOoz
jcDpHh+7F4giADpCHDOi9+vnoon0WPXgXs001EljYQV9auKcGdzWvelgu34FUSdSuzF6dBX6xVX7
6XahIz3tCE/xK/aDuWiyDXAyusUzkMmOEfAJvrg6ApA8D2tzxqzPeBI0Oxz2EJCygCa6K5zFNg/d
3EBZkKus/yEDa+JaF/ajD6GOS8zr2GHUXfDa8zNB/LQgYSDrQJbksBfldD/wF5RbMSlIUN43lh/K
LvP5AVOgMfy6ikBcAGIqB2ABsuLOY8fODfOCIDVFMoOOWHtgqsTVRshXnK3LV2J1/Y9TuH3bEg5R
/LLbPg0X0FJDqwwURiCe7XNGpvy6DBXg2Ay1+PNgG/lxxlUzpMPaycYspYq6uKsyoDG8LPgZJwbB
kKZgpwWkw70TD9MkOwuXaIBZSdPKF8WhgFbwolgL2LS0c3WMItuYiYo6RdW4vXlZ/DN+dXIqaIZO
6D049OMMNeWeuH6FdbdTzH4sm3y52LwsL6Zo2OI+mv37Riz+sprXcP+y5OcsDpsewJJ+/It3uTHM
dYnbFXLj0BTLNRnCmi6wOX5b0ACLi0ijeFALOtNdPacuB1+mEiY99UTduWk7JxrY5vmsH9OpU+44
T1IDltcXr+s254cWOX6/8Kk5V5VOhXyXrThMZBrmMlD7CTpqy2GgBZDmzbwiGhdhyL7Wk7X3fjZe
FFPaZz771PsyN12lNTENguUTXvIzDcAPuGB/DqCTwv4W1hsIVkmPb3wO3reOqMpEdh7MRiN8QbLh
L8UdsMIzrFJcLl87R15nbD42PQMuSeG7i5IuLrZcQyWN9P8ixZwI7pgI+O9JO9apehaew4QFPdBk
Y6CxCJ5KDwzmMxVjV5wARaSQyoDYC4tFQJL2wbaCPTJt8wBUpbpXcbu4Nu1LtZRmKXL77mUH3yXO
H8LgpND6AmoDrLtdaI06c170HvjuFOpwDJQ7V8XMBjr+svkITHEAiYN6pw3ZrsGu6RYiRSGGaZNV
3ywwXUXCy8L3Z+Q8DR6QA9RrYI8As4/uPadzE3z6I1dsgVx3objLM5Ldga/Ppmp89lWXDb9VTRsu
Xrbkk4lf/0D76QkMwhRS1WOX7aMt4LmxJMaZXw7NGlzS86GK1VIsySTH8tfQRniGAewmxEEeQEHA
yjm50c9NMnI9GqTuTN/RTcUwQelgPNDuS+N5TdZk2aw9k4j3XSsEI5dIwfIRgD4YTve0flhzkF7B
psHMg6DHot+iS7QBSTcfLE3DNORxPhdRPFk/XJzIeB+rBRXHXzG0gq0l+M+JXwHF5sTP3Smu8nmx
VkRwnTD5fMupo5FRNdrGpCXW3visnEP6ssjHUfJDJKaneg9kbwo94855B7/2ERJhMSMqOp62a9N8
71unljN19jk5DKByiHsgUsBo/fhOtbAdlxbgSmiBh7tiQPi91s05gu3jBPNDGwIvbKDfBnYt4nwX
81nfAGkcdv9JDv1mLHCXvdfUkks3ZNvfLxvujKjTS6OfnVRajrJA6WJg9vLuL7yysXkoZ6zKdwTQ
HPHwy+IokIYBCwPXOLW8j8Wtm7fc0rUzwkn6ZowilrAVsdTny3B4WdTjzuCHEX8WRXeiGuJnWBJX
PexGq/Ga80x8LbPA4ijr8bFSsjeF88OZ5PaMOR8JPX3+U8wH1qA25IA0t00h+BH2wS26EmTNiys+
TM1wJqUBaeMH2/qnSrxPM3sgU3fd0FgYwdJmkLeul6QdATb1DLbCYRmB3nsApuUEc6xaconmOOrD
BKhdN0YroCdTl8OrmHguSVBHOXo6maLLJBBnatmGyehiVtXndcz7AlBEWH4xCehvsK5Kpg26ywGG
sz7qhngOHVruCDwp4R9QyXFZxPW6TAJa8KEBDm+ssrwPOgGqFThBPG40NDbm/QhrsRiCLTQ0nrq6
bk9rfVZTexznLiN3tWD9ZICIPYdDI+Y+a826qWIyLJ/RcrAsX9LINf7SA6Xr9doQC7s+Efmrut3o
VcsHcV2jXMeMlNyMi6vu13qaRuDZMdzHxbihdKn0dk/qxsVZ17prWHLVSTnP+k3X6faw1QTFDYbF
gWprADSB2XHVlS29VzPqr0s3jimBtvqYwyFi34Tssp1QdbBimeJsy6pYlKS7Yg1ZL5ZKRpc9gMSp
A5TyOhry5TBg2hniNX/NAbGDMh/N4iEivDgE2FvcwgK1uspHKsBifUjxYvGXniJ/AyGmvizLXNxs
clkOsHmOPmwA0c9xgOQxJ8Agbu6jKXLvl1bir74eygTBZiKN4G0XrAz6MTdlN6JkU2i+qXI5pKrn
1bt5Eu6vqAwAZy5ueW9hM35wm4bFv5zL2PPSGzcN6IPLti4ROCq3eNp8DUyyKoRvkrb51ZrPsetf
n9j70jTzNAxmXYvpG53LwRqNs+2o64EaGEVtPLVX3TqaIozqK11HeDojUZsnJSBCSddF4bhR1d3k
vUaXE2bFbVU17Ue+QGbPms5dA00Km8YNw5sRXhR1xg64+idqkP8obJ4XIKMfXvsyatZERPDaSERq
SVAkBlPCJsPQoqyuy1KGmHvYCnG8kK/wKqu5EdnYHXSRyXdrCVTBxmJ8zBf2qVoyZ2AMs1e66Oop
lZUFEChE/MJuG/uy4XxMlayJUZnuEtJKm4zLUt1E3YZjeP8ETka7yR4inquUzGpYYw/blGMY+Nth
qHWK/CCSUNvhYoZFwZXW/jBbnm5Nn/emV9ucp4usFx6PBV4+1fUgvleLh13yhrLU1UomWYtn4MoT
h2Gp1raHaiEDzEfYTs0RyIb4PlsnePa3FHeYeWByjP9UuPgAa8B02tz3rdQXbegv/Fi+rn3zoSlb
eE0b/Q0zJ48jwBkv9FbBstDWgPmvS2UW0p7e4bTvIz58CBL48W7Z5rQXa3clWkpu2NCYqB+d6XCZ
Q8Trj5Gt4RJUcRnYfOMj+g7ZZk5pI9t00XiJ1xaxO59Vt2XplrjpqxRIkSd8uQdgH6ShjScR6z6H
0X0QjnyegLpiWngvEkdDBJh71l8W5XQNz0o6E4rtK+S6D2ysrMlxvsLDUQHrdlvQyxYGxQHBMyJC
6rda+Ietqm+dcvnBhSzA+FjlBiDk1TBb2YugtzyeWwQuCUzRmtdHEgl6gOVCH6+1+0sxoHRZYP6Z
HNgVCVA84FVlqxO/VsApzSL2KcMsAXJLcbVtfjDFyOfrZpruwKNvekpAYEfyOIONfEKXYYNwxVfD
RmCZM1b3lFf3g8VHBfY2LWyYIGnAq5iIV+yQzSJPJ7ER42YPKGW1dn2iRwH4ES0JaKxtZFqFF3i/
URemRBGCbS/+u7CFMn2rarPi+jDmhT3kDXN3mVA28aoH/lWdcZjVSt8cJfDpGlPRrEswrbs3eKXL
XeVbmHsBg93ulinXt21UTN4APOwTqR7WyL7Wlb5dcHYLr5I/QxoB3wb2hBEK3c+5ulASqLZlO98A
IeKuBwJN3MLzueOwNAL6Hn6Elz9m9OxizVhKUHGba3rV8CzJsj7VY29GC/vPfBYAfMCgC11FAAZ1
PX+37TbGW18c4YXIe5/7L6NYrjZm4fkIL67lqo4eOMiAmm7X3bZ8oF1/05DmLTw3ColD8HMlADXt
EqlYVOXrcqWv275MJuDoOnjznC5Rfjt5dyzy7GFpMwsMD+WBFRZyA+v3VE/rXdUNMoElpItDVBzm
CubiiVRdPAm0GTuRtA7RTbvxz9VcfS03CKa+NF1o34YmxAM0gHFUUHAlwHrLYf2su3BRe2bKEiVY
wnjf2OUDPEKD28xbbyqxPeSNCAnzOp0a9DChLJ7UEGIgn8YZvBrKx/WaTxW5aa14h135OYhtToKA
B5KLdvd9VcDM0LqDpu6i7IoLyPYmw/aCN/1VtFJ4hKzBlxUCd4SN2DdZu+s1ogCvQGNgNmS/I7ul
RE6gLkDEG6LHsERjWozFG92wm3Hs/Wj42uP1iLjzOhFjlHkjBtrcol6H7+Xo8r9zoavXZOpIElny
qes2WAFvXWdq+EYMvnc99CqdpuhqawpAltwyfS3Z2qXFbHtgNqwHxyG6uuLYgYP4XN0PQAS9GLem
S/Jo7g/dKHyio24EAL2vgPKav24hn8H/5W8wfKnA4UiH7LYqaHUF/Ussgj16XaSNJ+DGAVyMAImZ
rRehqIC8BbxVqD7lm3kgB5gDbrrZxbLu7lc2AakJvylRdSdr0UIrlpcJR30X6yHL47GnPXyBTsAb
nNoEeXuM4O0LLE11ontyhwO8biqdf2Nz7eHb7qoHvH9sX2PdXvTBXWV1SBuu4IfhiSXsrPvYT34y
qyuvNp1fs0IxU0jpDCndJ1QB76idANiO2MFu8HCv7D73ozjMUh+0KKG/Kfn3vO5jB3VSbvRT7XrI
8xt4DvqC0XooZ/uBRn0PeKpPPe9gHbIdxqyO1bx+HXzRmryN3q5CHKpevNeBQCUAgEQ6cpGT/NiH
LF1ZkbBxPrCIvamLDFw5a//Gmf0r5+QjR4uE+tC5xDbYwK4B+DCLustG+QnT7c3g+WS4+2+KrmM7
UhyKfhHnkARoS6jscrmce6Pj7rEFSAhJINLXz/VupoPbFuKFmyreRePwLObgDh8KEE3c1Ii/pv36
2YWwq8dF6g23TNLLBuisIIE+tpm+mKQV+Uron0FMT3NcV26MS75kpdiifGnDQxaOldTtGaPXmtsV
ZrrG58+LLz8hdbT54n/3LHyfVtDMvWSffFW3LdiOHicFC+enjka3mi8kj+alqOfwT9tmVyL7P3TA
qr9Fasq5am7Esm84vzF7reGfLGhhsahp2VjvpjKbR7799WrC/26CL/zmXkHbqZZPwufSsDguM9Jd
SLS9brU9er/muLFfrj1fICMUj577j88TbnDwoFPMeTCHtCGOekWhcMyrRIt/AuY1jYE3OE21rXgI
kLqPb8r0O9qRA43ZDwQn+xpqrBIyQQOATnx3fvPXULzY8Oa/Sl+9c7auedKFjzDHfJNw2Iq2swfR
ZyXtXZlZnCjpjJeLocWDD5LCbiA8lRd4uQya/TI7mZu5LgcPI1Yct/lC4lPYhu1OxP6Dbddz2MbZ
wXr0uooOEjh1bjv3e8zP3jbto4mclnAoQflWJNn2s8ko1oHpDDXhtz8Qhspa7+Kmfya9f5Pcdgcq
m/+0h8Hd8LivvI4+z6k59VF7J1H7E23zk9jiQup6Zzx9ZhgSIDiAcf8vvLWYtJJneD7/8ECfFsz4
TOkD3p2jrZtyHZqD4x5wTVeKVlXBMLS569N75/MyQv+S67KH0YvlcZeAqibHcU6qyLgqTs2fjiUi
TxNxX0lULTI411NcEUavs7SHEL58DW8KnDggjGNRxBuquGpHm8PEtptcU/be+p6tv/8SPJy5r3BZ
WFJ0va3MNh+Ja3OxJP+NhlUB1Nijdgh4eKVoXaP0n/wtui8LDctQiXS/9vqdIk0D/cK+jwneh2E7
dW0HOJP0BbSJz1FERDHb8QmimQcHU30O8+2SkymBbSeaS7jjUTlwBPBFyv6lHuK7idLcZyofuP0Q
UQaLjyzrlQIu5hiW7J4o8qKivozwZ9CvtctKJ3jJqb3Ca3WMVVPxbLjCcFCua1MuzIF7/cYLUE1R
BOf1ktehubRehqcd5X7T7rNG7+CieOoncfOABAFpWsh2qjvxTDpZ9WrLPQ/ic6of+tTm2r4kHJ02
2l6W+MObv/rgWct5D1rzbRyzXY8BzDXYoekb0X/84e/QChweKeB5w32MXxt37PBDysTlzfLJxKVZ
5BuAvtPY6DI1Wb5Kkwf9tZ+vXv9C6ww3Zi3ncc75pEql/6Hc7aNoO/qzj8b46k38wDzxCFRI5p0X
XDDr5NvMysn65TR8x61fpKLJVa/LKLp5CuOCL69xnxRtcqn9LwflBUbGAtrRZzcv1yFglTCutAN0
pSCp62nKM/MhJasiHp5MBwk5/eYwfs7JUHF9b2x6mUP96I1vjN3kZvJuYNdGDlWm3voamrZurFIO
zWLc7BayljK2pfRCrAUtDIES1sPPaBAPILvyzI1QZjzFaMvCxxzZdceBH9fRYT7wzohX2XH3b0ML
FRt2E7nhjZvOvo9eR9luYWK/4tcylRUL5bsampkMy1srVAWY4dRGT/G48yAGifhURsG9945B++qa
T4kEjYz2VWvq3YoFx6DyJ7sAE7XH/+tWXZJt2nnxsdfXQD7E4gR5Hdx+cSkjBQOy6UsaecWS/Zni
Oh98lq9igMgh2Gn+yuNHL8zuanwfuz2Lw1LY3ao/LdbIoc6AOsTZcfXRB1y8mLwe/iXJU4fVdiDe
3i0RBu3+aqW/I7yuksac2unqQ5dkIqw+XXq2cXrxVMvzZVlK148v6UqLNXlnvM3tAOPS5+TGK5PD
25D9jaIZKEdTNS2L8rV2J4WyH61dJbpXatYjS5onouLnlfs71qr3IMTEQ00FfXI1c5t7TGAGd4Ub
vVP8G6az9rkirqgVuoYUh193v8geZnPcvLHqu3W3zesRqDVM2eFULeHLNCC1hL9k8/caqaqLnzX5
2Py4jMStT27cnbZsK6nwwEglD16zT+LmPMBwZjVKaD/jeajfTBREygB9IvUuyvSpN/Me+mwsKNkp
JfYc4iGwuuNlEz+TbHp1E77rboaDildc/lXdY+pWAEvNJcJlFiZ68uZDDecQ4LfvJAQcE7U7ghG8
kbakdmuwKpyTOngZtDvNptuZabj0Mi06GHMIrYCn/4ehP4ALYLlB+vA1JaQtgGncmkB/Sb+/W7Ng
xwe5pLXOQ8+TBV3be5ORL9SCwyy9DuzC+BRDd2PXCNN+w7Fh9ZhJRfNTrz0KeAjQAzE7L32AP+wz
M5VrlDyELDlkmbzgvzE2Se+hVl4h/AdgTocBDJvCdmC6/mZhNYmx6LkkzWlzNUs1B2klFijO0csK
S8ghcMsV4pxdT4LX1jboMOk+bnx0m6kaVVv0sj01jb5YbMwAUaZSJVNJ9KdQN8abF6emvwubiyGr
D9Rf8kQPFdorNuafaNlQcz4mtmJ4ayttkrCEG/jsGIZcXMg5xsxsj7HuHiQNL+NK7iKbd0py7CsJ
zX2zuKKTkFYkn0OQnOutwWANjZ5M0AjcT5hADe99e8l296isJDp8sC4Vm7FZzFHFp2iPDS2XcXvR
PXqph8XLvATivxbFwo50F+BvrDDIK0fuo11OnhfmdfbPhAFOp3mg8y2Z0hybnO4WIFMB0oae0g5z
b+zw1MPMlazVle3rnYN2oFXoE9Ay7JdxeZ54elJh9rKk9oQB/JlEbyLwCyP4KZ1oufh1FdPnDYtz
qIIqUYcIT3TTQIhQ1Lx+fugn8wagaSdVBOXna0PwR4PR3OLInV0XAi2lZcfiL56EL4kBgBRgDhX2
4LWgNCMuzmlDHzBbHKJQfxAfc2lUlwj2eQz5ixV+QWl97KYIXhaax6QCUJjPdC50ylBD4adLORYk
VSXC7OA1zJX6F2qy9zIceQO2OGmKMX22fl8NAXj08Kj6/r9AVRE7CL8vHfvbNjLFMY4HOgfHIIsq
uYUlVrl88OwBYTu5Qs7OmLAy9VzZkQs0NRKGrxmzojr0uPpJ+x47h6sz5g71Jt7+eCwq2dxdlB4v
IqkR3wacIgGAQI4Wz8w0PbrHCHTpjTb7pgV5xQ81fhEG/nzjJN+w/AzhfxAj5z5qVYSlH2v3iYXq
AykpQAnWD3iQ9zx7hfAfMnf/n1ePJ7BQu9ThhWFvvkEN3baz8RBZsyxHp8RHj/cbQBr83pE7BEuG
gh5i621U8gFd0rU13kUYIGgLHf9jQ31coGevLF2DcnDh3azDT21apEv54gqZCsg+LMcQMPzX+vFb
FOs7lM3PnOEnXdP5UUMbgUihexR110zTv54O7mKY0DWWV1fvumnc0fTKfffsknucjCVXj2H6IdFD
7PBJAhiKgq5kgTxyjrYWUezioqTxmW7XAV6DsfYe/GUtyRDvp5rueCcPq/1xjJYm8RD61BQEQTmA
JRM3o/D866et6sDPpfjfmEDmhmaQeXkd/61ZuOPk000zlNJIvWjLDd2sQen00p8RZymwOUBwmaDp
JrUpM2EKX7F9x6OTsChZ5gA+YJ8E7kQTb98be+ftI5nqLxbjOXstTAK4Nbo9jHLJQ+u6Q5Ks6xXS
T6BGAKNQo+hywyU+6m0rCfV2Yj7Mowci9bMRvwftdtP2TkGW16TbY8E/JoYeEv6RUnZapTu3dQtX
rsmRk1CsWbpvxV+EF4EuCYu2Tg8dNm9v0dAzkOW5q7eXLRCnCQLPqD3VobrFCOAg9YvHgnOS3Bqk
DNnpe2OPdEEfw7gEM2nB1x0346FtUVR8WSZWltvsDlkLNDZ6CjE7ixB6VfUwLM8p9zBofzGb5Cki
2LrprTa8sNNzg129x8E2zSlqAVOIJ1znvNmyXK4+oo1Qq8x7F46FzS5kjErnsK6kZVwfpHf41WSr
Hpv/+i2jlxgoD2uWM3CLfAzxBey38nWebD+qX/YAdC9q675GglyuLi3bGE7GkVeyiwotIugMqT0u
PjlM0U3JW5e+zLLfqwlQps0NKISBXhV5JT0gjR5gPtunHv0zp7p0Mqg2gOHakrw1WGKBL3XknE1v
YWeu6wRoK5Nl1zFAvtBhpf3BD+e9N6zVgIm5gWqkacaTN4FEaVsHhHbejSa7s3lAQAjaSJ/1eybr
nUrEEdLRZzmSQ9iqg0i8O0v6fRdCZFIP84Pt1H3uEKDSzrUPP2G9t/6AWhfEEKIALdyCyvPBQSkd
n6GuPbRaCTRvlxRQGzcPtZ1FOSn+TxiD2B/+3o7mDi3/OVmTKvRopUN+WBd+Wvzga9LpbQMac+jq
7IVILJPUlw1wqhodXKxNLgn5kZMFYtdn47/Jn6ejzjAjt1M9FqLlJ0gn9kuH5Zx6TkO9be0+84bH
4JczDQFMz43mO2GBSVtr7oieGfORNtvBtzXWPxdLDGXkEC/1YUPsSs4QmQF5MjsgHeRlGnWYTzN9
1fEMfEVtpqBG7pbO7AdrP7ogeYxHjBtD8tgz7GlbjSfSR3ghvUT8VVkDwkDhHwjAN/WyQegSH3zA
2EmwAyOHvteg+s6XLJL7cAtJAbAAmzw7st8bKUCNYbxU13Bd5qJrwXrZef2SIvzUFGRsRofmMRCb
KacgvJh03RkXHbeej7vfgMxyajuIu8dQHwNaNzsXTX90gkCMuSfjebb9f1jasmLQeLaQOcA0zAbo
oMyVpcvdtyl5qn11gqLzmZIWcy+ZkaVDPOyHsCxjirCI1mhkiyCTbM43NlKAYxEBYRJ1CTyTitX9
kPcIJXlO/VW9WqoFhVt9dm8xA5z4KnDSuORhaI+4DAISPD3SX7aiPWOUmOmLJUs6Ihxt9MH1WIDW
hPvHmXL9lxIGW1aX1frg1S1569Iu9i6bc7q7Aerdmr/NEtnsX+/1tt3FYyIAKeCduCxkiB5Mhmu1
2p4++MkMfbkPfgJZqv7HgDSJMhwzLKZYKypQLPUJJGf/GbqYHZrJThWH7+ueuIb1+cDkAott3z2I
JjIldoQtl908PHl1kBy5t5FzxNr5EHXtsAO60V/8DbLysO2ayrQuBuwZmXYHv2VXZrO7O2y1x4Zj
WaRKRrfA9n2b+0DcKi8ITbElOi1WOXlYAsT8PVPTFnqGVKZPadEi4uWcAOO5bBZ1QDLwEk6uTSWt
JPOuC7PxCFhJwWfQTWdwzbDWdZl8SRfQmXin1hxpRoCLV1c/tcHip5VHMmwjWbrUl7mOKAo+3KcY
7fDV1r5NdO4mJY4RXcCVTNx/ivU0VLEIzbPHZvWI+xuW/hQ5jAwEdF8dcOAiMfidPujm/bxA8p0q
NWERT4eDYImt+o2yC2VJWsRJjT0uY11brIyH7+vvFZ0lVulYJKxQQdveqPytcws8ciKEUVBF3nTS
JjWIC5AtFn0erOtZB0N97cTm/NzWdEgwzqHcxCbojj4AwarTdb1noc/+MjhRwJJZMrxytY4n2tRB
+esWr1bEKmGkWgBArH4I4sjPDls9dhfrVLCPp4nk2UqRi0HoCBoroSflAdRFjCUaSjakLPfAUZx7
L44eeIhAwJXTALSkWirXNmm1ctedZ/G7kgBv3ulNiSqaMAErSMzfCOn+EDGn+ejstJck9H6hw+CF
kMkWIbMAM8Uk3sLRjQhWU8heA6EFEmezfVd5apL3GCrwnyadVBHIgRcDnJU7X89dERpAlmM7Tpe1
d2j0Iw+eZaeggI2mTts9UldntFkXGhm8rwo8IPwRGXT8r9sQPI5CkROOW9QP1OMi0b9iaCHAl9U6
qlUZ1stEL9r6At7dCOC85oAMZS3PkYz88Yv6HoJWXyF6ajlYDjg+LYYMr5vku1GdH3/BubItwy6O
t3E0R07WTYI4SpV537yN9TfdejZ92ahN8Bdhpxglxh08iOk9TbuI/MThSBaQLcILwOJl25itJ/i6
MvEkRsQJn1o6xxTTCCNqt6bojxdnPfnLDjUIYQnycaONl5VaQLgARg3CTvkZ6IRE3zyGKPhv7/F0
+Q+ZICHWhKinK2inBDpqjMEsmoaGV1qLePwC2OHswzRslpkyIAumtXzNRm+7NX3c0VOQmLlHVhnt
F/3uC51wlkPLGhKAPDG1HJfIzm2vc6NiCmwPEBzrPgWM3wA+UHhq9+2loM6wqdf+4P+Hy5YCJYa0
BN9SrtNmNJ9OGuWeknha6NGL29i+MxYM9ChTHrKfFFd/fVx7tqwfSEIdolOb9GwshjHliCmOnSIH
riab4G3UTYNYO6H8t56CszsnMZaLCrHA2ZgP6xDbHagOvDWRP6f9JxlMONxlOi0ag8CC9IfOwQSG
UIYk5Qf4QIL4Ohhjo3I28INUzeBYBBlKxtN9yFfvcw377HOIsxTbC/ENa6o23IYaVHgdw7ladDyg
nX/MEE4L+HCMEdo875n2MowQgfSF+8GPbJIKps8UxByMwj/Od276tgv12qbYJj7Zzw5KAwyT8ZL6
HbAHto3Nq+e7CbmdQC3wOHytk4+MouADpmuazRzHcfExgrcJ2aKXPurr/4YsXMx5UfFyh9DPRftV
J2P7SBMbdlXXAwcH6hdFnl0LnUGikuaqWQNQzeHAJ1C63rrxoeSJH+rPeNpQVg0gaFxVQDNYhvNe
a1/mCLruebnANx9gA+fpemY9D9NnjirYlYOd/G8E4K3jHZl+YbMfDY3MaRbg5n5WRAYiZrOVpi9M
gjwXlg/pNEDHBnlhgyUtnLxCcxdEuzgdMHzbKVzbc7bqwOBwXO+Zv7rLVLPrfeQgnz1DLCntstnw
x0x9upSRZT55o9zf2L/IiukhteBGpt9IrCgFi8M56/fr1jTAvODAVZgyYtHXpWmk9r5hq86yt8Rf
Fo5J1wOy/7cf9eY/g6fZ2LX2J1dfJF6q+hDw1iGCamsgCXWbnMavDb/rfaSqRfnM5TYxi9gAvyNF
gARC88MGQsUzNF1bc8gSJMkgBCXxaWOhN5JaAS6bpe8eB0kw/NV92jbvToML/uBLupA9Y2OUXjK4
I6YX0q+JrmoxujjJW9sa/Sdo5rSYFaKhi8aNZigWPJL/ZFAPfI8vS+J8nUXbljEDYrMxf/kXC1r/
ZkQGH2qwdN4NYR0eFlnP8ZHaLDtvLR9OYSSZzRtuoIhqh22Zb1DjIQCCMZVda7CjVxRKaOZ7E37Q
Bvw08mYtK8DZ1W/TYsd9wjGryswRRBMNK0z8wWAAAMnaQzRC5voYyrWpya7Qq2Gcocw/I18RorZ4
FU332IpO/22HLPqA4hh8hDek6bcOMrdTeBWfSBuLe4Qcyj+1gJPTehaArcgmgXllwq4cT2jso/Zj
dg2WaR2OcLwBml9dtjxrn3ox9pGMDVBagAUoHPQtUAnVApi1avjwL4RHas6jrF8oBAUs2iHFJSwa
tg5XY1wD24+Q2VMy6ml7GaXtIeev1TfcEs1YjlPcEhgr+m0o5zWITt0y1I/IizaPdeDZymPsI+bu
E+PXm04HUwxDBO2d0TxXMew1wTxf+Dbsg8S9kW6D5A8efEwldKi6McqKjnjv/gKSLeHJe0NTd7Fq
7XY8hMaun9KbhNEF++SiTjwZv7rBqp3fb+krI6P9B8iZ40HKuWqS/gt08qOnsBV6dN5uadrXZwRc
bHv0QXUhLLJ/sFbUGPXNiUF+Vwyt9krSMiBUk9nyre3jPWdB8GZGOxysnr1biz7gF37rz/KaChY8
QLyE45Mw0LZr3WCQ98CRTdMxjQP5RIDS/V29bn4zZu3MPfJFjCArNgXHbMRbhQAr0z1ARwBhT4f7
CIX7Yuh99cLoNCYuckWQIPknh75lKGuEur5DTDLmuh+/m7FPym3QoHGmze3x7f9MSnu7ltINUHoP
XBUWvV9GbdgprcJiwMEel2SIS5PZSw1IK+ksXMAG65EXAJRaEYWAsAPwDtFgIiQ1Ma/oddYV4zrR
KmDxO7EWTLuKyAMimuGrQBu9IZpLFXNk3kIDcNNP++1sQ8bvo9ma3zlwylUYPYwyPPtUYkWBg6PQ
XdQVS53EuTb0aQvMBUMN9AEsRQWjy/bmXAYtSLuaombBrneWl+mSzggoQXIKi7G+BQtO3IX1bdsa
gheNxAXt7GNsBcn7pEOq+K9MY5GQm0JSl0DqlhpEt2ak1C4Nz5MjNwwiX57EfMTBNuJadlsBXSnC
4YTG9JdilJ8g3M8J2bDy+QFOtcXgFs0JAn/bDJ5PxU9mik6O9xAQDUIV1qcFm2QHfBoqDbzYeZCJ
tKTK909LvyU7oi00DJNb0HWAGSDpXmG1F30x4zW9Ip0wBZ0r6qJDA4Kq8mmhSN/XMHTknvit7mCL
jv7YiF2ywMWOEKgzyMm6CLeAof11W4V0GVrC1/ZBxxF4JQbXKstg05C1+TeDM9AqXS6eiF/iAclp
MFO8uWSLisGvSYF4rqWCpUscF8QclOg0Yym4HveNWMkZYY/eHoKA+TWNf51G3hhXEEmc9TRj4lAI
4zcCNbQedGHRjgtt5jDvo/CID1Do986Sg6lBeiw9tINtB5NF3YCZHF3ZwAqQj1OL5+xNUbUlwR87
IGsVxhCwVgoHjNi0rRCxlEfg6gFkAgKsBsdI0gm5h4wDrEEzXTJKQHwBuQYTay8xG8AwChIdcau8
QnYYj0TdvocTNA3xb6vm20u9CF3Gcjz3nfechuDQdfrRRgC/QY0fEA9IcprWNwi8Xl0MdGKb9R2S
7Y8as/uvSiEseGymJ94bCN8QTXdraTvvpAuj0rdByZZuKWaq3lFsYXZoUKAbgXQhCh1jsRIQKj4f
+ZGvIahq/BoM0lwXTSNiICfYi7pfXliu4tsFflKKyE8LhONEZT2m/1joHoNm/YTs9kNr82mdfQxt
dm1q9wj8YqcwDOcjcmwT5XlvDQ8eu1SBOszUipj/DOiQe4OO/15bP9qlW/AYTCvwsmZYfvq5y/YR
aYA7Lp3f4stgSkFEkJA+dqehPcY2BOARJlsBwqk7Lh3w2bwnLX9IYzFCguPjWmQIPndjRHbr2PrV
CL80cIahuQMfG8ArRPLcIrTjBqhhuvtQKb8pOmyvNo6nOyLEot1EJ/WgMzrue1j1LssU1ilI8x4a
KLBaJKvU3Jr1ydcDXspkDpqlpIky0IelrwGkOfiEgxU+eOyHydiXbFMBoCHdoUQbf3gYSLTnke/n
2yQgSQji8SoW472NfrLussYfShzkP+4TkH+pxR6JjPnjhKULCr95O42+WQvRYP3sAe5UPRaBMiEO
Ib6/EqhkbeoCabEgC8dM59i8wwOl/Lyw/gPZ0qJoICp97yxYkFmu5oh1WFfOT+xZdFjshajLBnqW
XYNPRIkjexVkiUsybvaXJVhvSLGKK+YF8w6YzoFvGghvMB4bxqH/AGLQZgq6Y+wS+1Wlfq6ibjxA
xB1iC+q+wEhtV+c46poeII7YpsLfMnpcgZOefIT4PwwCx4JTDRAfXwsQSQN55RbWPdWCLg3D+rEW
7gp0Eppur8V7N1kIHnj9FG+L2lMey99AIXzB5ALRHzZtHzjYYmbI6ZE1BUX6EpUKj+tbugGg+LY8
bzRywPVSC+1KbI+BrCE3Gf0q/QU9+wAQte11iz4nrhjBgTjNWL0IXXM26wNZkK7BxqPwpw3ugOzP
ME7/9LCC2cXAvIciAzqgmn+PTf0b7nPUUh+ttLvIU+KC2JrHrQMTQwwCQVOUekDxkPAA/cbC4y+8
Guff6gktE9lmZFFTWthI3EPKT6jRpavDf+2g3+UEUFsO280hc6XQxGEJMP1n2ul4J3ryHSyNqNY0
/qdqXKHNGb+oFxRo4swxlBG8sSCZpl8BCZtfOKtphXUHER3EBjOEI/U7GUNWcMg3IWBX8k2T4DnI
OqjHBIVacV0v6STexTwcuhD7+Or8f7MvqqyXE/R0hr8lDAUaIo62JJwCmBjlYVzkGeEg3smfUBjq
X4nKHEt7yVrwJsgAfUKLPY98XgslxgucwicVYcpVq4YwwYJ6Cwd2kg1grCz7gxtdTKl8CNe1WJfs
0W/ZW7DONyeXQxiD6F7r4CuSKwD8WYBMQmDgDiEodZlq5Om3LbyKcd0iUnm2+D57RaGLdW2BT3/B
zVdQNTXBlEDqEgG0S+oUYZJQbpB0TF+XlAcG9DOLT5ir8REUFFIBZ82DEdmQpzVcdUJBElqH6aVL
g/1Se01pNSxgQE+g8xfiDcgk1GjZAJ6l22LoUjTUoMiOLDb07aDtsDZtZ4BLGrLk9XGpp58m/NUi
9hBbwlQwFcmM5Ynp9ZFhZi3COXjC5y1EFZFBaQAKQ4mxfFkuXdkOI1IoA/fNqE4fkTGP6F02fa1q
/CM6kDUhlPsFH7GKWhM+ySl64tLuawY/sT/T58ZvgWWQ7BvuXihT0lEWDfQHhXNzi2c6Ymxpho8F
q2QzIIi+jqOSgyc6GssWtMbQ7EBje7kbQkgvpammVJPdTLsTMqLGU+ZBTx2xYKt8eHbOow5Aw8r4
BzkHEKFl4avu4wg/HVi0Wv2osN0HLXnQYNThrgCcyXh9cGt9wh76qBf+OHAMQgNw9Tad/2Q1u1us
i9Vmmv8UxnQAm+pot+kz3CTLN0M7lLjA5YHlTx6kYpmnrsOUXuIw+FmQaoJPTPG+oK87og5CLkDi
nWwBL9eCVkhpSgu3wsmORAZu/ufoPJYbR4Ig+kWIABr+SoDeiKK8Lh2SRoL3Dfv1+7i33ZiNHYkE
uquyMl+135GHH36oqQQXs725i0Xwyf8x48QPmMKDx6isN2joVzPPzpM/RMcuUR9JMkUg/433FKGM
EQmNvFMtH0QpBj4VbyfxzT8O8zhtejCwge4BzS2S00gv8UjWxzx7tL+ovXYgnOmoqnImNsEIPUL9
86N8BcxiA7pq2/YQSTia+FxK858uqjU0YG0bI18aAQNG65hP+r/U7T6ipcQqWRfPSxRfK3N+10ti
FrreMljT1KPGfxfofbJNRb53p/SolvII1qkLyAHo16jw96WmBPO9BJfWQM1Rjz5q8WBHaLFjuh4a
zDpZnR7SUe2tyhBhXsDvAPV/i2XF7S+8X5mNT7TsW47GB2loEzmH6Y+FPfcNF8LcEVj9avl9nBED
A3fV2syGX67hS8kUaO3n1IZj5F9Mw8Ocpd2cyOjDvCofXVWqIG8w0HbQ0wf56d6BKj0PJJVlxQk6
7o0BB6jWpDuWYznMfqrdErX6StoFEWdNirBY1G/cJFFoTM2n0sY1iNdXgmD4xsSDJvtX6pyz2zjf
LLyhHx6zat1q2FQQybRTOYJKspp4q2TB3LUmMs+ciKwKo+7Bi8t10qjuPHaLT7mVnjPdPNiRwEA0
/hiT+R6VNM2yk8wF+Flw3qRBhNh6N7eKoKUr5+BEwBoqFbrIQNjmsapkMzpiLbLnNLYeB2k8Cll3
q9qSAjMqj68723g9UnMVU5jdXdBFaSf7OPUUs2NOH6ug7YvUa2y5O6ZxeNyifA/e6cXXqqPWWjtX
YQVoxd6WMswKj9I3trdtneFqKzyuhioUuSLksDgfjBXe/bljd1jKKxnv5wSBHRj5gHti2SCEOCEG
lifPSeOQaVMUti31hj7ukkownPa1Y0QpEFQmRoUeM4Rq7dPk2Pc4yYx+mP5UleGs2E62L1vSvyx9
0fekCLZZP44BV0x69nLt13J6sjp994yk06wmwElSc44dVtShMUkI4qMzO4wd44lXYE0Mft063zKu
H4WqQ19NP7nZHDVP8cqJSyeK24Cw66thW4vlPfGjNdLYeioXxuTd/FT2WmjmnGqp6D9tIePAHZPD
aPWhX1j6lob6EW4PsSp321QpFgoZMExda5lYLRg9R2bhCSCxxnGBGHG0mskhn3991q/hXyNxxtX7
XHnTuyFHFQyT/aTsftvpAMWT5m4E6Lv5XKnmwsIal0E2j11TEFGY/kiWkGxkBh1E6fJSpvPb7Ikn
u8Y4YHf20WJnw3asytvMUxTA69xV7OlSKH6kN+wHoqtMxYpzF+Ga8GKCQcr69Er321b2+ywcJ7At
Hhaih2tS9jvQM/GqQhhGNNaLnUqKfVsghKu23Yja+ZuNgle6OxSMv1JL35WLu2ra4cXLy106WkcE
9TNDXx7S4pL4ZVgoZ8ummQxrrXNoYtA7hqHheou8wNbKq9Fb5VpGuDf8ZHzwZ3lURrlPpX0y73lO
LDHYipz208bihQ3zUEZI/Pl0QZ7rcPd0m5QnVlPYY8q4upVl+1qbw1UaKoJ4dE8uSVY+jGACejPd
Fv2E1a+ibPFebGwDtbi4y7DLPfxHVY7tHP95ojV7x0xOrT7sZUJEs/EYqruPpkrDxNfW/RRdKZzJ
4cfeY1z3W03UQeThemQFVr6iCahWWmm/atM9PZaQKrCp+apiukz+tJknuUHAzTnL8CAsEOFDDv6H
LCJoqfsF0kf643Y8VHdLCY5Av8NaT6Unu5x1ScYxyoZ/daZ/wmY7mVbxqunDzV6meT14rhYaUbVf
3PHJtPtNd8dAW8W7ljUhav6a+BM1uooZChp01IZp7go29bT1PYo1rGfHwpZDzEH35NVsyEAudbLL
CucyyPFr8cdntFw64uJYi+LAcOfQKkKWs/en08WtxGJZq66VOKWGi3JcNygL96K7+toxHY7N6FMT
1t80qCeHwNDKHJw31Eo7MPXkb0k4IlvPYN4t5jyM8BUCihzWVWce2w5fNxn2g6nsZl2Y1r6ZxKZ2
s8282Mwms4Ck2i7WyRZYw0dky32ikkPMIVM0CIa2i3SNauHN+KPa6UuvzYOYZMDzsUm05Y+8dUin
fzKoKNpMhGNiPkSC/mF0hs2QDIdUn/+YKNrkzdMzHB6GPngDo+/x7iMrKnyuSu1lMd5m8cRSkTdL
1ymrvdAhEHm3mwt8/Xa32EE3ys+60RlWjccoSTYCOC3naPcMkf8RnY7RYdofrCVfxwV6zjghSskI
ezBTEDfAQIE1TuLikmPfhYMs9shf36nM1m0LttCv0idLSEIQ3bhx5XL1B+N1jFnpVy71Lpq0f0Za
Ai2Nypuvy5On5yJUTfRiZ3SAxZxvVFyHzuJQyA3O2ZuXr9mxr36GSIJAga2Lt6/GgbSaxgV/m2Eg
RpTWwTWGPa5C+pRyK0q1MjEWDSIv0PmQJkqnRikvKembkNLwBjY2jLEODMnIYW6f40V81ZHxHVV4
Sn21IVN/f4K3iYOnVrULwrRubTOGUp1nrL3JZwTL+15UD7kDT42X8+S6ubfOGd2odPiJ6+JGLvWS
Eo0jPtDsJyFDtgaE3dS9VqLYw49teUFjGAV9A9lSTbupb77byrrngcwdaSsdVxaJVdFd9L48ecSr
TXUbOjbERYvYx8589FP7USuSzxE/TeMzI029Bzt6nwpWqcn6WBDDMO+/qGNtorE+doW1qxqPEJz2
xFqJg1ZPOxiEZ6LQ8cohAVwP1k24ehhbLUWvp+0ph5uAOLciYocjxyj0bNNhDFbLq2IYahTy6EW1
uR6L/C/JvGcHkndYEtoI3SGdN8IjCkpbUAZVhSJm179QnrMVXhpmPSX1m8PQBfW2DaYU9VDI+Ymw
M6lv8gJJmZFzspglNDL79WrvsvjMSxYX/zpnTJ4Zj6P0j+5S//Zu+mGW2UE3St5B5q6mR2KwedN7
sMzNcG16ONz8QhjRx0R8pH3H6GKAG5wPxdr1SBwTjmdaeM+NYQ2mHcAplmrLk2Z0186oQrywGAl6
+aeP2MSmhrVSOEFJQ7Od6YUXf13Eb3Wkb3Ph7RKLp8mjm0rGLYpkQMgTt2duQC9XCGY0skX6LUy8
ZrUIO9MjXOeMDCakTVhRL8NotFRolmN86RYXGtKEPovBwGFoScNmWAMPrSGnhyEmzOM7ijqsdKtz
EyUKbV/Mx2ZW5tZzum7TsPr1satJVhJg/hkip8ZmWUaB0SAQ5rpefrlkK2FWswAwb0Ua6vh7zrpo
c2xdqE/QLd7bOMIwUERr8Np/uVYdKPR2HM5rd/ye6hFOkbMdyuW3TY3ARc2Iii3T4n3L3AfoXU9g
AscEUUXOb8OtKTVAm6TiMFcwjRuG3ih5aObnWMFlqqI+6Caxwwq2r8lWZBkFUJljlJJtt7XzeuMb
6gLPdkUQeBWTN7SHam27Mw+sfi3ZdCB532VRn+9ZeEDDYU+pbXr9Vf+//RzOKkZ3tViQkJVhRmap
zKbANcYu1NJ8jydolZr4liL1VetyOw7gPGwSmuRsCuGstDx5LkfaQRWnJzvt3v3SOfNyEOYzV5J9
DG5FNIbkhxkdIpUcI9zUHg2X9jOMOocu/IzIOPNhnZJC7GqLgCytAT77nccC4MQz34rI+vGN5lym
zRrtgzLfqdIQFSf7KceqDxg7p5t26taZ8DfpIDCrtXxfRggMcENjG+RtgUU3OU3MYAg/PZbRlZ9q
U07ML+bR+tNSY49FKlCqP1tYGWXED6bJ1yZipIbc43ZZOJLltadtlqMfIf74jnxNNQcL40s1Plfj
j59ihHfRCbsciguKVlOAkpzeM2cI+vK3S9znqHFYYOk+GJN6cVK1kcv4G6lhY+Igt4dkPfQEjpmV
f0IEYBhLrASZYbhHEZKbU5Xb3ih2psqhUeFMLY2Moo6HuO4/kuhc6sm252bppv7HqdSZYGiYR9QK
DLLx8Fd2sJT61sXPdd+/u3g0FL57YE6y77N+O3gv/N5hlc23gWDunecw91+9O68VD3LTJ0evrS9u
VRyriA6tSJ7KJTr7/XRQo3mEoXOqlvlMUBaoDKUiUjcqpsrmo+XqpyKq+DpH80DF96BHyXryvFCv
GXXE0xN5V2Jt6aH2uS+14SG2ZjAP9hm/joGz1D1PFlK3thzl4n3nkbOKWBzhk9PUSLF2k/7cxcZR
Gn/6ku/F4hx76uoaETCbYXw0cCxWXc0R6A6fvAS/vq1RhKYbCqSHfN73zpVZ5lMsirNsujMMpaAu
5ysxCybMBx/hxFuIp9wHjFJsE2YEs48KN9Ym01pt27rd1WzNF+HSJ92FUm90v1n0/VPnkuyb7ZSo
AeW+sI1T1hffuVc/czCFU95vKtj38//bTw2WFXnrLtG/7oPSXuZHI42f5mQm/IRk64z5u1PlbyLz
jABD1DmXOEiV9uQnMJkTvph52dQ9Nxg8/s19roJZqVtRkWBtjI6AEwgoORdmqfQe1dZgVJJl1bEC
Fm3XWeh1PWIdcySWN3QEsPl6rjw+p3ya/3Int5hykUho9NcSIpxrtH8RLoiVtnSwFeJPQaGT5P3T
iD4Pfmin7pya0V2epc29FQsY3458a+5ynt09wzZmzEeAu+l2Cd4sDBpiW9vgLwsCdwl6PD6ZW99p
j2YzXVkbsE4t49H1PwdrIdteBbqyX53Eu8fL8cJkdA2mzelKFJBlX/xh6NP1q1GFXUoYYOziV5qZ
fUFepGhvss++YIEFbv046ibvRn4wUFA6Nj3q7Rxqsl3XGO4L4voFU1dHjhunjo8mRu3eO/SpQfvS
yMvU4NAaup1rli9Zah5mwhBzwqXi9xsNP6pcSLtBgzCZB7f2SyPHh9bVagwKylsNUt8wIG0M7R8J
mQBZhKRY8jtZ1nVKx5PevA1QwqMs4ktMrnqXH4hI7ugoL5q+7JahuAzEw/zZJIXMwmcMFjQd2GUY
8NA0+Dn4vojiN0UIHjpk5yz/GdgahCze7HtmCL3Z/VDmHQqL+gKeEAEQ6800hm0rFIZ67VEXy76J
y1dHTYBMiNDh39XK9YS3STTuo9tOO/JcWMD2BHRsTsqI8wTyQLv8LXkBtmXZtGpa1yXbfBeK2fxY
Ta9cFAcuiT8JaETUgLv0l8Tz8YviEZzpIYii+Y3/4nFx0TiHqT+rtZOK12watnFp7FJT7Z0+22hd
FhgTtwTzbI/qwyDxBDM+TuwwG7xHC/ljspjCt19pvYSJ9HmivTP1y97u5CqSw9oqki9qsZXVaYGJ
29bCUFsjmjVUglmpheWUre3a2MRYpnWsu8ZMm1dPrLHW/Rel6b84Q7Z5QYHssLlmBaHtKHJ/E0dI
5814xdV2Ujaijo3JBnrYrjStNQdf2CYu4XOC39WinSrLf1OYa/u4Ihji/JsqwvX9EiJP71MNMC6x
UHRktsYt9iHLmDO2+jr2r9povZsJ5l+vJ+RJ9MTVNq5ogxkERBX5G2YdIQkwVOJfugLu73JrdObf
0Mtji+SpaS8ehJFQ1OPVKuaDhT2iQmorsYeucIxeRnc4Kad+bFNrHavslFbYLirz330UkkziOlrG
22SUO8i5W1GZ26XrGdazgAlQlDN1+3z0yQqW6xRr9WJHBzZfHDr5JafswgXHmA8gRV1SNNqPvmFg
wS7X/NpvppXcEC0/QHq2q8hFSCP9guBvrXPa/2YqNm7UwTd/mQnkTTZ8A3vBgTGm5BOsNUDbo2jA
7jE07uRgUXC0Ee466DvYSzOsdNFiMRTuWYjz6TEJLRjHJKn5OrGRZMUQmOExj538qEsi2/3D3d/U
EuiZBa+w8wz6Ca+VLgLMxWsfoUAU29Jutz4VaY/WFkrvLJgKdOpszucs+2q6P70pA9P7M8EfWZxL
pqy+xEQPNHZGuBjpgVDdZzz6e5DezL/S8aHozPdKcyjpcDSwu4ZQ0XyqUi9wnWOhiY3dXXuCGZb+
D/rRpcut9TC7fxWZBzbcw5VhlAa5omzVabS+rZScfTatU5gMs5QrM/7r6xmLtGIW+kcPR2C3/UlS
wqzSPTmA/LVOhUXXIIDF55xi3MP3TdsflyaVL4Qr8lknoKU7NF6A2Rx5KusOkvbKc9ttlu6lHocY
GjjAebFscZy7d9UWodaSystF/8xYzwqzZLoMufnttFzLS19dKIM/IgzXM0cBJwKJV8+ignWa/iu3
26sF66+pm8D2XAga8tsp8arZcUNZ5FRBD23Lt3H75XzUelwEUZ+SWuwfJ5W9FJCG+/auVmeQIbC7
GAkAqS5+a/irWWf/MBf1KeIDHQUWbGLtGFqQNDjMWtcj2nyL5HedfHAxBdZ9gGd7zPwtPE6cLf3C
z7X089Yu4vuHOr9NifEZo7zf17L+2o2OZda9YzEIvccR1ZSqv0qdYL0Q18ZuPhLD+7T7V2RrfS1m
uZWpvins+A3R7TP2HqYy+1Pz/FIW2457nYQF8JQPgGQbQSNUJ0+wwT70sTz5RhfKyvhSif+vkzWn
2BFEY9Dm8lfTzV0JccsG4b7VFXgiBwxP4Ed+HpJk52YroEZkp0hSjZXafCFxlty8aZaf7f2RzAr1
kiSmh4uQOSGOsRl5WCRrL/eqR1VrMAQXJiMsuomx6AidvGXnHe3as/aiVhA5oE+tVWYecTVJwasQ
8/oCUt2VBAjDxlIwNFx6e9zicCVMQB+Zq0jS5010nHW7wd6vmmAyTLIkmjVj2/W+8MN/LXPGCMev
P13Bl1cYd0VbVLeiqbKNdOev0TaI+fkMArWJLHM5udaKJYQvfePwb1o/3Mez52Vy+m1joYB2KaTO
0ZyOca/1e1vD/YPCwAqAO8xJNSCXUe2uo8HYG5JnHkQl8wmHgnKwkw3GAf43BYMs/I8Pw+zdvCFx
UVELk0qsWUtB2DDujWSVzqXYevFychAOOWhJ5/bVsB065wvjfUfByQ4pN2KFsIV1rnMjpMHymxX1
0AsMfgMLKDsB54J500pExlVk/uNgo13bzi4DaRqAo44JSTJV9/onr+x3tc5fgabKSuKN47XhpMo9
OKcvD53ERQ5JO3nVNCan8z3v05snv+3vcyvtOaeeXBo3ZPzdIRCpbzyMzJCGIM4Fqg6ZKqu88L/G
xM5nGkkzWfW1TT5FLd/ZxAvTLvG0Xgpa29EAnhJ7BcO+qSUQqF8t4e35ev6BpXJIXmr70skfRzBQ
gzs/IpOV69YFcmXaxP4xeSCuZvXGFvnJrdDFmGo+j5gb7Wx6Szr0hhTnYTBZOS45r98XyeIziK2p
B33nux0W51oUFbKXbCtWNbhRAFImXDiOEiBhLG09ejpFaxd3/8CGk+6jhQ4WK382VPbLfppzmndE
E9WtF/qT7lX/rGW+30LIYixCIjw21D+OqWGcL+M9sYKwbq1P6ZG+sGzy737KkCppLDzCxa+ROAY2
QUIKXUVhUJUoyhZWwrJ1yCkS4nD8ZS/iGf8AGw/2sH8faic+42n/t1iGONCVfvO5/oD91oMlJ3pt
iCs2uc+7tlXdq5IyvctPbRA3gBlYIp0Es2uw5JBRx9h6cgWxeAjGeIyDOB0/DbW8deTQpmX5yu7J
70b2m0ZYcIKkvFRVdhYJxxxNTLIaigRIUL9kmCqjDahEhQcBhGFtTOlGpOAnDE7lwOLVWqWq+lJS
PC283CUvNt8iEColeBlj8Ob73kQLHnHsMwrE+1ZaEDgmR/8tMKyv546wC3flq1937gobGS7BFJAM
/e5aCZTrDHS+MRNAw1f/m5S4bJrRbcCzkfFyG0haBf4KtqHuumL6RQAYd20nyGGlwyMr5ncMuumO
sr2GORGk2hh2d4nTyjW0eWwhEGYOzL2+cstb1/wD0T6cK+NE9WlpzCny+Ry7BYl3AziJHHQq7/tI
fxTGyQa6FC7lMHIoCOK9NM5uyoFrZtqG4c4mHnRu59w+pnaktnKun6sp//J8cq1FbWxzFi6s0on6
coguZkMDx06G1QgTJYiMgpYvGzaOlC/L7Dyo0vkpe59LqgrzvLwObf3ZKKyPlcYUEkp8mKS0OEI8
1TjKAOiUVjh2NtjyWGr496tjU8gL7vtTO4lj2ho70+pdlOUPNr/om3x2nkDOvQwevgucP7dy7n+y
Pn6YezbOpO45TVF4Ctzu99yWFRvXNkEKESLfJnX/oAzrsyuit2UcXo1GvCHrU4bq5pFB6UZXGhKz
/09gtt3HYzeFs0DlTVKj3y0eVvh82Zqx/stEC5bxHedIYJuoM9FNezUDQCXOD3Nw6iLAACl1DYel
tPp9V7MCB7vgB02YSciI3J9jNl91xuxJTzknGYpdprG4pem9Olxwn+oCPl/a8nCkdvtQZl6x8RlA
JqLUw8zlxtEwGOheesnoxFZuwbpVoRKc2Lbl32+Bd8A66Yr45IeISNwvEDxs1RUr14WFTGTA3URt
UwRzZTbrNh73PKdWwID+qREevge0VJu40DobeAArOfNKszRXJ3sdzdGVg+jQpeLb67LTlJEEAEEE
/Cj3h7VsSrmJa3zPusC7I6ZjIswHw6v/Fh1tfnapU6FzYlqH17JnHeu548+HjrFHZ+5l7cw7bVD8
nDZsL7OBenofpi0pLKsmRVbXSnWcYViGid09jI46mLCgFt54vDhbEBgJA8jhWJhOsYZbRlgnbVlm
wVTc1rxbWol/LF9gb3vvc3unGmWovEtPjAp2yuGOrgbO2TlTHE4l8B9012Td2+4tjjlnAEfsUp9n
smPiIzH8YJmiNpyGddz5H51mv7kwbGQiz4SXdm6iP/pFcrA1hgyVljPNZTHVitbuxpLm4wiodDXM
NKq1k4e5qiAyCBSdBjGIfBEmqeSzwX6x0HBrUfStD1CGJsGJhbqND1PsqcIZxE598qQ8qCK5W76X
BaIo2bR1z69e3D26cz+g1eTIsHSHqTMTaZ+HdAMI3QziqFO7zofkSUSnPUX6QAdeY8wZXHxi9ijd
K95wd9fK+gT4+lEIy9gYpfPip55OPBpo2qIcaISCOEuVgKkcykYPVWGlmL/p7V19qSGbyD+/h9FD
bR7gts02qYEETMATW2NzByIggtY2J83Yapxk6tbWI81z9Jqi4tSp81lP6P0WGx3YE72xMCsEZl6c
yzx7xUfFV3Pf3BEDvNAOvUF3ZGITiDnzsYEvs9opV3tePHEdXOuVrVwrm7G/t+jvM9yqrIJhXwv3
rM8sUFDlZmyz9TL04VywhMVJ7+71+950E7BjU9UvHXi8uiUGacf6p6rHPZu49mbjvjfj/MFaPR2E
Ss9QXrNeigwQqZUKY5eweQQ3SnRnxc6MRAxzWHujgFri16eBPcFO5Dartq0+mDVcBrThVcSYD96f
/pTFFIi1Y78sVffUURVYZbfXXJge3bK7955plTxrsXYhqv0CffwsfY32Xh2t2DyJ9sGdEaDocu5c
gcCoq6OhAYAY7C2Z0mVVI9oGHVQjAH0bq53OTkloLimmr6h68tP2BST+jkHuoc+XW1l1dDrQNTI2
jjkagi9qXKGQLSmz+th94ZlqgxEnqiB5htwlr4s9v3tdORIatP/sBgxtRA+mo7kylgChnDp0+FbA
ox0d8Tg2d5P2y5BHD3MmjzFjwh4QC4uOV1xKoduLF7b//MvmeCP14qKQEVT/lan5bMGISjPvDUXo
QeU+rlVGLqrb9f0XA+BVUuvUcXSL1nKSeTXcCZHfFUJuqAntAZ0Ou2z6hu0jyMvP2YV3NRsvNmP3
RB9PVaMOrUuwB/bXquwxc2CtJhx2qjr9W+rYZDwuYctUz33lAFGG0wiSIBopSP3uDxG6Hew9BsuV
9O2NcNkjvmA/m3L3qHGY1qSY8XBdoiE/zmNyKvxyG7Phoq0IuuqtBcBFFq+y7t9MzTnk2GviQXsD
pQdj034YKViQcz3eVY/yoOixLJUdpMe2jUNp6dz9/WxvlU07W6ptbCIItOmbxOXA1vFD7KsQwQQd
tg40WW+X0YNB+MmesRv5sh3Z0k95txxhk9+naAAuuF9fm54tHH5W+aUjphk1JmIMOp2xwM9wTEIO
uJiLaJcPPClzxH8/hhZmcm2J0ETKd7e6+ty4URSFlgUiQf1URFMpgWuM7EvyNijrC4EGYXhS31QN
T8RIQyjIW1J6t8711pXrXpvc/Uf4AqLHfKgH7Zeydd1LVDXDu41ABIdebQrH5wsvQ1tOQcExTIh3
WTuLtXeQD2ktqZuwOkXZn8iIaM8J3lJkjCUbD67TMD8rx5eGPoq7fGM4w9bw0oO0iGy52tXCOJxr
zISzAc+m/jSU5l0R5oQANGGwE2aTokfAO7PZASLHk7IoNqvZOysm+kOlP0LqJNRqZYyNl5PLSc/s
PAublCeeH2I75KBEKhNm4EIhtnTjp2qcraUtVIra8k4iBKVW7LRWOxGAfhwxQkQEyBjGznEI0nOH
kfg4uyqY0/YtmjCP6QXNx/BnUg8EzoR9oGmKXVzLs4GZjIjYsfKrY+uDaJWFohdnvQFziz4NVQbA
OGNb7coV7s6Wxs4zSRyzJERB41WB0eaBNpFBYxQCjKvlaS4Jl9ZCA1tUHifIlKGY1XtUtW9x3nPk
TFQ4rN7dajnX4h1RH4t031CZsywWjROinse17Jo43Q10RjjN2Rpt/bVgO9XKce1g9KE8FNks1nks
xJGu9dk2LDL5+M+4eQg0ZUFMuj/wF8zz1fBpldV1dGe83O2q98QFm2q3EiWovbhpH+vE/5wLfwqG
VD4nDhSdmlbAj8/1HUtO2H3H8f2CKB1K114Z7nzoButG2UDzrnGsaiu/GC8VKEBSdK4BcRbz5aiN
RwvPGL16WDEvG9m6WjnfNmSRuoABgv9lobqrsPVlIDK8J714gQHBW+YR2m+PZUuzz/hSx+EVZ2+E
bwAjIWgDYgNlVNEtFXq1G5bu6DnqyccNByxIoGXP7RVpJ4USFNOxgemaqKfQYh2f29YvqhuCZ7VS
WEDnOD2W8YwPk68IxYBsYG2/SQ3+bQUeTBkupKz4hWI1MJS5Znf0h0Gti/OSk830Se4MjTbvsR5u
E4zuq8KJScrYIHRi5T9GJEycTHur0+IGMXmk0BSPLNkC9eD8zEayH1rmbS5IWAbdI6UY7o94dPKt
57Xrvu7vjEbmLhN7ijMtCQr3F645pxenjMVtWmfZoS+pFsQns8l116aog/9A6rM6Al5/rp+mBmYe
20dZU3TnabtnaafI1632sIAqWvn4U0IZT1Woi/7Nds2HpcedI13r6tc+jbijUZ2l8mAzYO6x64bK
8Db+2HD+LnSFzpMu4qfCQW6r2w6qiAO4cNZrKrTJ+nYmbmY8ySEoEB7sRacSttqEWrG6saIcR7bx
06LSm964JpTKdJTY0kT0vG3IZ2fWpWa5/VaT3i2fy2hNKXqNc2+r91ivGBv8ixriZ7D0n1st86Av
tBnbtWKoNOwvH4fkUdr2BRP+No0Tqgd8YKhr3dbKqGl6Rd+W1HBfFBtm+2J+qYT/y1YYegFEpw6v
URUzwY1sfrIKthdGdTsiTAyWrrIfHWTboMrQTlyrx3YRP5MT+4nzfNNCEFO19SQK94WdtliWzBju
U7sDUPvg3ge2tJiczvmHrxnPs2t+97p3mbWJ0lIeF1JlqCKk3EdCGk7NSgWJqq1syMGpaNBBh/Ga
9PYzYz6GBzFpgcL5daYLwQvwwS25jdqNEZll+u5M9mNTmWc2CO3JXYalg8uQOZE1jNj2+Rl0421I
jF3OQR2p+1Cja2nc+HAExbLsOPBsbZ171kYfHbAGMIHmeeFcwolShkthPNcLcQNXdlsy+dT3Moxt
2gnAwvrYfuAEmXi0PgxLBl7n7Zh7WlshEIyGKDrFi8GFGCFpM4x5K7kKEyMGyjcfclmg3ouba1U8
QDpNT0vtMnnLOa7uGFbnobPUqW9wWvmsEqiYiOf99NvyLpdLiq/K0Lk99bfO5CpAe3i3FzZcCKVd
6CVDqWtY53MVTESvZ/1W/MfReSw5ikRR9IuIwJutBMiUVPKqqt4QZfHeJPD1c5j1dEyrJch85t5z
hbpmwFEuOqa1JAZXcKkl6ISDaDjasXbQhbNFCeEqOsQj1ToHusSbbXI0p2zPGbsPAzMb5IUx0++Y
uQCNhbIN0JxFZe/b2jVC8B8OEEJUlVo2sLQndtwTY7LkgJusfHFa58cYtS1u+j0eQLyHQYplAgWe
+a3V02YM4JGTELgTdUJJkJ7hofwi/OCal4L3QUcpiSVlXndx89YH7XUO3uuY/UYyvoWZuCpNUviW
CiiDEM1z0o6eGqKzSzXqZrbgQpZfzGbMmaelIGRKe63DEVVzlOp4CdxgKmZ3mnFOyc6lmQsPo4w3
6ha/nYi9fBpuxPHEblU07JP0COl+m/9pZn9tQyXY1MFIJYEYFitWjmQaWT5jrhrV8WxSs5rXcKq/
5ZjbgDkdXboTmSuU176hFYfQbr9CFUWZY5frNrRy2hD+/ay+naH7qHslgxepejTuW1lRSP1C4Vjl
+T8sYBSLNfUkT+iF6feVb2INK2XfL9WHxt7M7raW4rwsKlxRqL5uolZxDE91in8S8li563eirQ9O
F38yNdvFZcNEhGUX+XeRq0liM7XVK1zrHXGODA2MK/JLZS1jAGYDL8k+s4ffGikGeVolFWy16TVl
q6OfLFh1Sg1L39IZFXgi7Wc/7goV34pCSBP68tELBVyfYWca5Vs2RQseBC39RDhKysKfoTH6FJDC
idX4dW1v5crXQ+y16jdZZEz7IPpsGQoRct4Y0Kygvk5CQr8AsbLXb6NAK97lr2EANy1p7mz60NYB
6sVZqwTZZRiny6wZN5S2G8lKd1bIpB8tdc+z4mTTYRIUZkas/WLnRTAsTn1AQ8pJ7yc8qnKDMnCp
8BKjd9bqxK3LL46DwpBKqtXIk4uZy4B8FrsZJJjnCR+IHARG4ibORhuX+Vx/Eu2WrwmIWHjALRdc
VfDNsaRWqW5BuawcFqdsBUCv5RzncdH+GpzLrCHUD1Xp/2oB/DYP7vRv2242TnOkHSXcSoDzJW54
Si0Jr85aKYb3ZmlMUdy8mQUKIGxWH/HAmEXJbhU5TyuzZIdjDStEZNQqvxpdS5uExiYOcT6N0jrI
sSNpkvVWTmSiALv7asvOE7FwsyDg7h1iYiukEt878h0wgp4YgYUNuH2jGnlW9JWryAwTCeo+W8CO
u1ix5HVoKdR8lWdpiWfErEGmuWM9jerP6BwAwQ1bsJTLVq6SgwgxClXJdMimzJv1gK6MG7hJ+ZGF
egTpsNMBxKgRUTxxCvIxqNOXTkIpOOmUhhrRKczF7M8al1CvDy9IjCrUIz04+mhRehdFv4qAKtvC
uOWDc1UqjuEwQhJMGIF0JpnEoU5oDsCnDgb+v1I0+17DUiDXKG9+mGWvJZkJd6r8o1FHlyVh4wG/
fB3V7rtoygZTMagJI5Te7dG85ZWg9GkNbxoyH8cv0rkCAXtibhyKzhW+cxqpwfrBAfwo5+CZK+33
FDATY8KyV/vvRmMQrKfRZmZDH+CRVAdkFnFsEqmhir+i+JBmjAm2fSvoQIg93eSz8aKJW25xTymo
x4eYlthylAN/4Bp01PDIVs6mLP71mf3E94miCPjIxohHnsNYfk9S5TSM1tFuh7+I/BtOabvcG4Fx
r+zqe5QxpFfL+kvj2w0DUAtR9JILjJams7VpNvoE32LDbqbsND8q1GcmV7+4bPep9mpg8y+cF4BB
7wVzBbWzfoJYei34kptx3JuJ/jZWnNpNugtUfgCLERGI0zaUz1bIHELKj7Fg4UoZO9utCyiZB5AB
V9y48vwwWayT0bXRO8b30ssUnYhMcxUUjwk1lCNwYgRb0EfLkYcP0lprSDGTsuajv2YgKCdWjyWi
1BxV7JxtsetgKRv9Fru9iIYdmehu2NKloWseFI6sufZUObs7i0iGQ06hc5txxmUMlYuWnSWr4LXW
dOs+1C8yI/wiSzz0WiL8HBbjVvlQKU8apOtMmq81CSodEEUemKc8Jvt5ERJK+SY10eFrY3jo408j
YTPMa1UTU8Dsta+krTXm3Hj2pjSKoz7rR1v/wYzBL5+sMsytk0YHYxWrxnom7A5MA9lc+GPPzhpk
1X3KzE9W8XaYLVp6MJJkrmyH1vK7Bpe53TGSU7/YQrvJ2G1Sphxy+FUsUHNHuFHOmru7D0yfJm7A
UrK2aWwwqElpTYJNqvG8F9RVsvppcssQvMNHi3AcsshgqvSEX3Esisqfok/yqH3DsvwRKu0i80bo
DnUg91rmfrnOJtNyFh7pEkS5sgd1rfZYe+t8L7GgyJpmV7PmLxeKb2gwX5J2A3FbDSO23j4kqNYV
9H2dw7QEYpdg2c4OD8UKvQG1UVV8FRr6hhA3JgOjMPBR42FGDTeN1O9V+cMoEAjM2qqEmxRraCPb
D0k7ADfl54cBMNwnjDADhyEGcsrPXTmBicUhCh8PlDanM1d8q7SbGuAmONXXvnzmEp5pO6jcKDq0
jY6yVvupJ649rpUqZyAv0XCzyJ1uan/IxK0QWxlfmyO2c79Lxto1CFIWRcA0h2vHyjbJkHpl+G0z
n0jBjhjzlVALX5boGxZaurmHQfJq64VvIlZwovCfLYeHqdD+dBDkkwO6WVKKda/2btiHcEqVu5GX
TJEbh8QFC8VTP/zonJsheiR5yDxyKDnXu8nPawb3o4oztyEagSY0xB1Y7eGVHDTbPhv5RAOVYigt
f5pmOrXjUYK0YwzBi2pK3hhLaxXmWMwOd5yaTcvdq4sb/UKifdljxGprOzKbq4ROFaZ4AqQdPTas
GepZUWPHZMid82KzzJ2XOVBLdEXV7xhHsv4grBWdpDpXBxCWnS5WaQicUVJcG7tROROvHlrbufvs
HAafhrMT4hJ3wNxQNaWY0ymYmK/Pta/wFtltfmixiOqvYQTOr6bHVzrrguGaTIRTV+8H+a7yLiqx
q0s+Bw5T+s8kBHOsvDXlTorI3xEXQXkRnsf2UaSvna6SmLDsLb4RMK0q1kG24oXL0sDWPaVD4GY8
E7YzOCKNMduqgjV9DhA4kd2411ejtTSdZEmUnd+GujdDilVRkefo42UwZyELDOBEvC7f+gBFLMWp
vOCko2mj9fJVL8g4sA6y5dMlLbB6Jfqam7eKhiicGdVRQ44R324CCQvjmoTUqt7ZXBAaGn6h+cv8
U8n/Ia7L6kM1fRbIqCssXnP4Z/8LKpye8WtBd8oo2Ea1qHAJQgyAHbQ2YFOYnjX+i2UI2ye2K+bo
s51mcoaRbiOaDRzHsD5aCzEcHlgCrgyqoUmTaFR+bpNFfzcbd0B/bLawcmOO/PZghL86vj+NOLJ2
dgcJCYzzaquz14XjnozplaTjkU+LfclN0eUOqQUNM8fRa0jmaTSHcwIXD57EUMPiwzKWgaZXR9z1
1J/E9FHE7QivcYIf0yAtL31VHW0z2tI6Z4Zhs7+ejEXlS6TfnB90Z8c7x+AZ83/NIBBvgGq+OREk
VjXdovLdtzG4ZzP9LRNp3ZXNby8ZgAdlNABj3aHhwz+e58p1mVmT6RHRjEURnIZZfOkhHPsSMClx
YXiIFyJ9ljwcFQGSYSVn9vkgBaDYgNGIsYGUo7UlUc7NGRdQ9rlaTO9m+6ShRdOlCwRs5bteocrD
iDAUq1m9ZVAqGznxAFZj+gcy2Zv7qNXWctOdLSpJthBvpUFRwE60iOJdLp9sGZTjvTPO4XBkKrVS
aYulmaia+d/IRqrXpWNafgwKTgikgZiyciN+ayfO9gpWm1m9GMNNSiTPRgYJcNDtYmtvImkEV0bb
5ArjXcZIgBAFjNEqp0lj1qKX29x8hwRuBZiRG7dg0lmUH5301qIXUeLWs6QZMQ32QbC9IQFU8vKW
cV+Etyp6GvK7bL40wesgQuaVrxP45g7XXsUWzE2g9inTnnrVtNjfMR3Wv1Ok2suKAzQmC7x7Xk0s
BdJdOzi+mvLukoCTY3s1COHJ9Hs/b3TnWhJ7BF4UZWS5UzFwD/q3Uo94X1/1BDTQhhybozN/CAyt
SJA8wGFuDL26pwFn4FkYrxNKx/hh2btMudnlOwRTwzQ9AeTRtLdJcDN5AI1kNys+ch3GEIg6bOWd
NExmF+hL2KvuF/nhovEV4XYYAeGSgPWInVeThTpmFqfP3LH3GbsZia+h59VYecZ4ebtrQO6SgZDU
yQ5RTaaE15IUwxMqsM8GwvKxHx0qLlSQEctdvcqgLZCqx8zO8JVkujplL4F4hjJmalxedmi/M0YQ
JCnw/jCODGKcy8hyMdY6j1kbLjI0TGVgSCd1+75J97XAr1Kdyrykb7+xqd9Dzj/nMGyiUl6P8byG
5cNAoVpF7D+V1PmXI8i0qIChPjLAt1x9OrIIhLerkI/A79CCyowb3yC5j1GB1jxreFXtriUya5bO
Qj+E9V20pxE3ZLYpssK31ew7jnhQpa58GSUsWZD+2OyuNbSXQaZtwOP+m8i/IT7N9FMihwv09Ray
eWdArJgohy5P/2xcEq0hLhR2e4lsmwb3Otc82yhlW7AnE0zHw+zQVGI/tISoSAzmlgxyferAENfY
pcY1/59dJ//otuzKsQkRiyKomn5mTb4OxfCc7fiotPPGlBioDTWnbql9hRZOYDhfc26sdAmyNWt2
LCpgggPOF4s4HBHMyNMSFRvdbyhV537yFMYU3cfIrtd0VrEKBoCIRRYp0y6r8ZI8gop6aXK7qT5p
4wgH7rI0y/BrtsGUeOT3EAy5nXPxSQAishM0z23hSdawT8kjCLv8zZantVAIodwm7cDxKlZN0Z/b
BFY1b+sR4B+TtFxm8ie7LWpPFqbvuYTeXzM2vQxAVf8dqpeZKtvKj/OsbkyGOvZ0kJTKG+pTCDNG
SIRg4W1gdz0kMlLW9jXD3ERqQaBCjd1LgV/SFKaTdkDJuhXVCZs8JwoxUx3iqBl5QGyIG0pydyAl
qu4YxaXyWTHFZujqB5izg4EKTGkR+lsP/JHZklRJi6uiwDA06VI50lPvWWpRkAVqtE3BgRXijDHl
R5ecc1mNlIg5XBJi9Aix1ywgXhMPK+gWKibgIojYApfi+MoeFSzAQgSKNloMZqrRd8zwPQKIyID8
6xlKRu27TAUxYnFCK+ZEe116L9jdNNK3GIudKv+YsIEzQV4DE4mmOg7VE0A+Lzdlvh7sRWweVBbF
WGs3k4CLzsR9sDkzmV/GYu1Yql8syHcY2aS0r6M5gZAx+bWO2K3vtvmI47qJdsRS3RM9uMbdsa9m
Xw1/OIFQgGO5EMgAZ7oqk8o7456RDoau73LwOf1w6bgk5FvRWDvefdn+likG8+69bZ6lwW+X7dLm
EeGNj6k/kwAnTx3eA9S/GRpcJBJeagi04/1fsaARREQJBciX6hbBUwZdvMl0YKieQ19uVhXz1oGY
BdOtNZxW4gMDZ6Tum1DhKpJ2WJbGijEpWm+9epui5xySChTSi0T0hfmZ7DD+Cs2r+ZnhbZ76DjXC
jKre3rd0MDGutljD15he8c3x82RegH9yGPimxEhWJIFJinMdDXdKHp26G4qJRv0ilbSnirSBcuqh
pbKk7phHaHlzWndDewv4qtGBFsWXbV1sWH41GoaiPI2sBZ3s2dYfrTq7rcmTPb6LZN+iqKqIgWPZ
wKeZflGR4yswOEGs7XLn2kmzJTl56bmoWhTu7nZs3EkgbRZiZYBMYyW7lh2IU7ix4qn1K3jD3cS2
DwMp4Y049GYiftTtEnkSSKWfoDKn1aeVgkNgly+pXW2qxtwEuPVlTT4ihLxzS0CPk9gTT+i+4p3o
NS9Ng3VfM22JmnWBHWtZXeEpcelD0fMerd64xHC3FdQ/tjFuc17wkhNoBnQ3SyrpMPoet9oW8soB
geFODii7qvSJ/+gWEw0IoHc9zoNbTw44GAa/gLIiIrOiplsRrerFGWYM3rZKZYJp4mrltS+HH5ly
l8sFfVEb7GDTux3in2TGW5AqW9DFuyF3LrLzz0jiU0RKQiikbWUAE28ocTWwBdzwk57Te8ogZWU3
x1yoJTFkqQA34uTWoX1LLM7GGCpLkGxwjB8wp+5MzNZrC/nVaQ7YBisFqhbKLjNO3gfTYsRh0S3U
E1EYrKvCVWdn0Amz9LeGO1v0cA6H+Jiq42NGWJVaBTmb9UnFa5n32UbvtU8pwe9TPBtjvmfZb1OE
iLXE2yjII1a01xB3eK0lL3IUnoRod53h/IWj8xaxo20qmd9kuT7O4NS8ML22OcelIf+wP/ntlMG1
TcXrJ0G6X7UHpg+uqEZ6WCMDeBYl8kJnmY7aFG3tDOXbmjdN2nsoMFxbz1+GoX8tu/rZTA1jp0Oq
QzVGMuBAzDJMH9K8JA1AW4q9zVwpKqdbxCRN05WNZcmXnmDQmcK1lQfmvtoVV80GBBsj7PcqPw8m
a39nz4GN3mlSPEjlvimEp4/DnvPkK435jBy8kON+YRmc0ggvJt56XeNJZ/aQ8DlsSpRsKLa9rR9T
ZXEVHhXhDLicVGpkOHfSV4QrivfK+piRtHfqJxVQRuSClf9MCG6zRHKjMXt0HCaRknwA6OQQxFMi
h9Yqhi1n8r9M1DfkQgw4fjuDlbGV0UjG9GKGue/nJzy9/xueacR7qKSvUeCh9/0N+epFL68NLjHc
7fBDqK0tI9k0+KxKMCplocCQ/x6y+0im2WDWvoqjTQQmkkUSB3Q2WrZ5HKfy1JSZm9QmVkIMt2Wz
n9sWVqYOp5LUjLF7DtjHCjl4FXPlKcxSuZMOMIddq2G+VkVnlZGGnUu/jDKfRvpInJ+4fiQSdNPA
INgM8LUiqHVbV59PU2XgY+sgFgGk0+XPSuM+S9GqGwruAd72GcynwfigQJxhTY1bWoVfWwSoOMmW
G8QVM2mB6XCIY3WfdjjrxAUxw06PHktiBxGTfLUx9VnqIUg6xRmC8p58meY9liEK9COpbx3YhmX4
Ex6kuPfq1EHHo17CtN6qjOYXDFEw0BlN0CrwCKvSXthUD722N2IWsVkE58qho6ZC0+OWmBtKAZp+
yL6GQtlU2L7JTScRlUhy3B9UfF6yyssyk/ySOcY5vk97JO6kCtVl6BkhJhk4acc+M3DKp55TaeA3
Qx/BTNsbQC+Y2ZJTPeYXJl/XNOjwC1h3M1sOIXae/I01ArbW2BvM9VTH3Ciz/CEHC2TGYAMIo0Xq
6PITtHwpH6GT0DLnvXKRjWwv9/1vOrfgjYavFFsf1TQoo2hE1jDmIIVTLTVXQz99AxO8OGP/KviU
63zOEG/g+1wU8hT00rxgI2Dh5LnhN1Yz8SWk2R1FXHsqpik4RXX5sHViuxXdI+mbqz6vbxkgLJKO
un+9Bn+BUDqOiCJAqpdq9ykKf/C9PaUo/QUG8mQM8TvOEbW3wulZCwgxMXlznlVTvyaV8iX6kbZA
YzlUTqL3tFpgXhZzC8M8NTaw1V4mWNgBP3XV9Eiijaaicy+zjWNgP4jHkxklLd4Q6UfT0jMJN/Fm
jkeWW8E1p3txW77YtdDLCoNHCG4l1R+q4PCdBN5VuJ7KxpmIeTAW1bRWBATk8G8mDppgR8XpMRhx
QNSt+leleNrCTEO9MohXC1c9c0sLS4dsSuuhVBz06dVNZmK9TIXOKoC2NaBJHhXD+AjjaWOnwbkv
Mj+cy33XyNtI5fQt1LtNSakU2kYdrVdc/ZarKHBszBStuH5tNMb3hHGtdFH/lTI08lB9hiBesdNH
gKWxjRqytI+a4t5S9K5yDWwEfj1NiDc5SYH3pNNDk+NH3uimW/QmVzlowhh4Q6r0L3hFgZt26Bit
TbEEjKdWeDJs1EWOBduWhWkpsxM0comhuIXjIz0MpNrGkziYzbBnYbOFZV1uknx+i0vc4fDucb5Z
7hDSRQ6SjzDtKjJGj0GF/tj4tEV9xlDmaYlzlkeGRiOCEDjqQTp+oEg5VGXLBAYxLyNJLbJIb2ue
BCMcs665GAoNKZ5LPOiydVDHmaWj6o8kZzcLVoojjnnIQzByx/lyLfUOWoKsbOvG3AqdbQMzCu6z
uuIb7vObHYaXIUZq0qj2S9lmX1HM4LgliqlnBBDNf+xC/uk12cqidzutehsM8q4ijVlaatxKbb5N
I6syeBvEUJjpQQo4cYjEdUxNof4K3ggmu2jKxFA6PZl5/hyy6Ci68HNBK2liPDSMP0nZ2IXlXPla
3/uByiigZttbyF5LeJgWK6+VGv4xdwXHNe4MWd+1SEexguauGLVq1XaUFDmFTtRLjALl11SxOYXU
LWwZrAtozyruV6Jum8beJWxqc2ncQ7TaNlHrwk9BGNhRo7JFQMJ0kCRwAJn5qG2WD2qKqWlpYyqa
uHyyTpOa0nrFmxa4ANmBpG6YrGmLXTApe6I5fLvKwKwDTnLAObL8Yesjp9dZDfyigogxfNcxIXVi
iybBGys8f9x+pA+uMjtbQ30YGmpf1IjML45IzTdkJO1KWz2ZRneH/bQbh/xCsrNrUGWGfe73inTO
6t8YedlgoALHm7NZ8MJRUFzsKTtxMm3VuH8ZZYgbrGOk0nr2qbRtyps1vxuYReT+LsuSTwrBP1ta
Agqtq1DPAItfQw0gwZC8CDZ9IsFdSUuACH89T9al1lIvMnPgeiREmsgeZhRCiV3trWlC+luuHeew
UKwIinbx/bidhdmAOrBw4o0qWRSGZEDUPfe7jozPPITxl7qM6aR6r2EeQ4TTOl/FRGhRB26N5UMU
aZ41UWDxMhagDhOHnZnD52FYol/nkD6JzV7pvMmshxtmBgyheZ4JH5f1fRcEx8LWSPiCjMIt2pvV
RlaxNwS/ee/4Y6b7tSZtiGrakmPhFRZmbV1laIRN3WEOnjK5W3qjkluSep8f7U+rys9MQofVTzYS
3KNskSeCRxBeVDCn2zBgNp1OvNjVH7XjrlEeal5sCatYtSbih8irs/TQQHiX08+0eFatspYm/UMb
DxNOzBDjk0Eee4rqnzCkdSEooWsGkWiLuFp8yHU4au4xwPACvWwsE2vP6qVrsSUkMENKjT6QsTE0
xkqF1ZU1/VVFXCUr4M+zce9MEe6Jca1IOV1bg5AAwTMAJ1s72PmHzUSd0B8moIUHeSHMLsqcbWTa
Om2hlS2JIZlgTlJSowFBLEFjjFS5Rav6i9SmERzgeCgmwCvdtzk8lGXWa96WUVNvk95IJFxoOAdy
NbaaLK1nJ3ppqPtLbCQhOV9B/10rL6kw3BbpnjF/E0W5DmXlRyWvfpXMjAzZrtUBm+UOyoiZu5MS
filpdFUM4RVxcojn+pjPwPJG7vom2BVO7tkhRu/4D8lVIqqLOTTfUkh6lHCoBhJWufhUGE0RE/Fi
2+Qa49fCJ7izK20zoNwbrZsObQh+AfEcFpL00Q9QbDnk/CCj9y3eYisFO1R99tFbbhOaw3xFQdSr
goiIlqplWogCjMEHSlQdfx5UHFQAB0mX92GE33vgWJ2mfxxhLjf4oW7Dg8yKup9PofbuyJ4k3gCe
suoDXyuH/thazzoZPwvTIrKywm+tPZXJ/ON03ENRBuAgH0UOUImNlZpfFPFnolcJaWWAZOKvXrQN
Tnt0MC5Y002m0iqXn7Ust8UUeEhAvcy4k7O0FtdaCgnbOuYMw01erq6CbwtADhGdqjxGqXgGjfyl
dDVGajwwaCn5l/Y1qJwZ5gb+196B78GXBTNnO6rNn5DUbyAaUzKymooYppLawGHBVC1JiWya9y2e
aeYxmXSylpxYRMoCbVjN8LGVcKNwXucykqo2287zsvEZXwpo9ZMGCITNeIdDO9Hyo4zszEYkNdQN
FqTGJcsS3bBCYi2YGUD6f4nuoAqv9za7EJ70jkcwJ1m6x+BEog2P+jOd8QXz08YsuUUdLy6gJxk2
vJZMt3Htke9NjmUNzSHbDMAJHP3RZld88EIcqQ1tFMvSSxVu4+6QoPeFXzE725QuBw0sue/1dKwQ
3YWJ18lbRpdtt+OiFmA6TiboFeddrR/m/J4PiOrQ7s76e679GqxG7L1pnK1S8ZiWcH7F2bpjForv
S2hngJCzBLQLvtengufO9LGRsiSERAI3W+Fmt8AAZLx+SABQ1FDOtUs61+g3nIoaHkLjK5/eM6Yn
7S9YmjnZMAdQzml/0AZySjzepYVC337rINrhYbK6m+gJzekBRoDcgdtswLcCYpu9BDp2NmrNTc62
LjajjQif40AJEh0t+F0GwO+brX2NCQoHV3FekfptW+sfSgcMuCqAtNzpd6E6G56VvdvFo+PCJHLK
i6GRsUEzsAGMmzB80fJNL+0ZnpP87ZVJRTO40UEDDvZEjNSdymutR0jmJLQxrLj/Sc3FjP/K8VIb
UC5hscGIe637lZ6v6gwE6apqfyQs7e2bmW8s+UhZmM/fdrboKEEvAQshKUs7iILBZXUn4T7JLygE
Egkbi3iKClGyVxg/cUxPdDAgupD2hnQv3cRvAFBsG5zTIheqX4DqN8aOpJnMdvXBV+sPulcZkGNQ
A1iE6kE0dFM+ASxY5dWSEvjZ9C07IKagEBBn5ajUYIgBePcKDI7jn6V447mip7Lq1wxQjnIr7M9F
zG5Zx6lh//ueoQaVhaeWfm+fMvXZLYGTD9AuM2YeRDizOIJgrPJPeUnJmLyYDb8KfBvLREiTACZb
xrK/yWL7mA/hzpTOQ+6XCkaWUD8zRuWuWQfwu1dkLmXOuR+BNBN1iMGTlK6YympTmP9GnRDDEGBb
uY+YUmT8oY7ZkMRCJ+mMtaOF5E+zn7go4zvioK7d9dGNTA9eLUx5zVch3AEj5bDpazxtoDDgrQ8n
s3xg2Oe6LFEuY6IIWfGTv4sSm7enY2T/Xr0VhPQYnKzfNDnYp14n1CUB6juNnHfcrExd7m165kmx
cNQ42omhc1LBP1siUfyMRsegbhNg/LDKlsQPMUCPPLV5kfM3lU+XRpe0/O2BHlBtSGejAhKPjCXK
/UjdJWLXtRcxnvHn7fF01fqGRcrAJR4NCPh/AH3G1laDVAy0nxn0AQfYHTi9uhgeR/Gi8aM7FP9p
u7hr8XPGRBIgpcphrgDRk/muEjxUrvYNVUgK9wB2lPl1tB/SQPiDi8IoOkkowDLg5rw4uGZrkuB6
4DRbIdmETx7b6aIx/VLoGZp0fo6SFyzHGrbnKj/ig0SGuTHwjDi9O3yG8w85KXH0x+rElgZPxltB
vCK+85CgoPPUbnOmvADUlycLtYArlnOvejpo2xqFulD9a9XQjSbEbWhGQmp9eWTrcMdjMEz/NOlN
oKQp9V9t3iHlaGK/sLyCZPLJdm2qsDY8Kv0OQEyKGpBsW40HJLXPSviilLccM1QHtWn6TopDox7g
4NEsHGEtVtb3xLTd4oWObpnwcbHyt0fmyXaeYeZLGDAZk4q/lPefqLD+5oA/lbcmC+3+kCOHotBy
tFdE1K0lFpQHUH6YD5RKKGan42Q9YwLPFU5CvxjATcAU2RfGZ9Z+WJU/hKc0+TA0Pw5ouEHM3TCQ
4T9s8s+JJ1Pf8J/K2SVO8hLgsrd3UcGiJXdTfZ9EhwH3naRvR+QKs/IOgaFzWORCZCIAx95Bebd6
DNbM1GR18qVF+UpkooqBCH3U/CyAF3byt4wZsH2ZjCPh6qSKTtOPiL46Yg24OyEXlM5mUtcIzyJB
dY5PkwSDxY3+j3m4ma0xDZf0SpSSnH/GycZqQVwKTf9tiF/qfks8oJ7QFTHGYFpFhKDF8TdnZ0Za
w3zodTdaVsrfSdcxSl3PH2ONvmzLyxkO61zzGFmBU0VkbYYsypEG9tIpD5959V5FzJXZ1gz5/Iqt
vW5x1TIz5IB2wn+R+iU79yIDbrDcRi8pe1Ln4Wj3GUCl5S2sJykCjRn7WX5t5veQpZQlDQc1jtww
uSzRQ3HJdTN8tbRmoZtmuyk5muHWzjaQ+P2hf8dKi2L6IwM8L//E2mdeo+egU2vDt676wJ+MsQR4
elYw2UX3443hTm03Y/gut2+SGu9tVV7j/OOxc1j4j9ojRcbZ6PwrBr6Q8h79sCBvr8ko9vaA13Na
tcMhL78ogVzD+JzTd53FKuKi/DuJApdRCWzPUwPZUIUKXlNnAVoPjNNoqj6bRBN4OFLR7h5BuFHG
xe/2EQ4fxjB44zy6XYZDLGJ0gszbwH4AVamb7wUHF55M2IqcyqQo1aiv2A0KEtcsCgjVCyH6l2g5
LZqopkCfaMBmfwXyNaNbycqtuGamemJtUUqnwvAlBfWV9jDjaWXpRzYW2rslfyc8hxluvEKDJ4T6
FgbzI7I9bLErW/qykACBf1GTu5lv23TXZ2cneejBCS8RyowM/I/yMFvX7l5QmjushAaOSw5F9vsy
wiUv5OSNgS81hl84174HdKP9Kfw0DHRghr6o7U1G6lgYN9iN6G038+isajHqq87448uLkpNO5JFu
eqQJUFF98PfGh56QScQ/TvAa5JfAecjapTN2ivIqzHNTveUCpK8f5u/6fGwA46skmBMbEnIcwl1A
y0CDXpUHCXRDQ34AccEyl/NWndzKehTVh0LRGTqya8O2lJg3sj1WyWtGhtJxB0PRWkXWfuiII292
SfcnDZ9jeAFmgbjKheYNqr+HteMNhofaJ8UqiT+LdN81f82UXfTYk51DbLzpPYFIRJjHlEpkbKJL
+2tZBsP+4nFCf1XzKzY7iUq6bK3XdGKY+x9H57HbOBJF0S8iwFBMWwUqZ0u2tCHsls2cM79+DgeY
xWDQ0+2WyKoX7j0XgF42l6bUqvYuSxf2P3Z6mkSuLmPtaeFwSUGdBbJ+0CwBbRkj0CpUKMF+ZcR7
8asx4T+xlxt/lO7bZvPt69rKqHdW/mkwQpGXZOMVGMtowCgI8ecxghHQNsMeYqS0SrHjZLhysKKU
CK/DkxsSrc0KGnoNXCmx8rk1RmbNt9r/Uj9hjgiDTQVhF7oKaBMb5EdesZOvf8fkBp6ijrcl0jjm
PT4hLSFY/hwn8HsIV119sIwfnUupOnfDDwv1uT98iWFjucvYpgzlnmCFKg2PwGeVQ8M57yTAHYyV
LGBjBAquTXXT9DsZhX6o7VAh2P1fCtEAYX1F0gRrNFeSDwGhGkyqEZEt6HWg0g42xJF1wdw/YKuu
oLtHj+mVRwlB8yBjCxvmjfZATRb46ymeomc+nZHcnU07njKnN8Di2q0HxXGNu6c8E/pXNBQN+psu
+kvKnxH7p2KCogElwpKXOXIjwTFumTQdRH5WICj7BtUCj8XI3GRRq+8eRqSegKwJXx1zlUJdFZxO
YJR1mLzhOiw+rAZLWL5Tcm7NjgpGbEzOp+4TB8FAKtb4yVgAtOqWZ4+VZ6pdfKZ1xdooXgYwPps5
L0ihp6JgXpn+DfhJtK7DbSDzYqQMi/JVWXxHIQFPx0E4Y4edvX3iT5ikZfhYl6CDPcKgqnpP4gWT
7X5eAP5yqeLrFHTpO0On34T7huln6SDSmA08BhXMwCg6Zu5fSN2nRLFjCsfMzxq6KMjZHBsG/7O+
7DzOdiDa2ADZoX/WIdTRO4GrQ4OcVntY6VOlqUWu5xcfpvKn5ufKBgSfz6aM6qzA2TKvkJGrny7z
DmwIbPgId0kuBnEuNv/GQjflt8mPHQTiCdCFPnnEp8kZ+iRnWgTZgtVlIIOWxNCQc1jGwTCPIY4T
hlCa69R6EB3PvNDgow/Ku9b/S6BLmj/oCTBgXawnPDPDc4r4WI6/XkElQNK8NQ/SV4ygNa8fns/1
zU9B02+PHfWjt5C4wheKf6ta5hsYXpz2mvMElIsCAUijY4bcejoyhgA43cKo/kRFzNdGUb8q/MS6
jYKwOqbmoj9iS5xP6k0FDD/wTI+rHnBYo+96jkaXFoGRhZfsAvAKY/dWRoKjF9KwD4k2osMBewk2
vwt+Q59H9i9L/+VIWIjn2kTi1xpf/j8ddYQqbWLthY3L0ZOQDKNVx9dWTo/1J3JPS7pKOd5ekxuF
JXJ9C9tXi5hI2Ki7sEsfhuFEWBYpyjqeJNMl3s2RkTqDVuZYUeQ/ViexdHClbSGRg3ijDWnZUpfj
sQlxnMVkoYP01f11U+QrOyQ0FgqJga+D7kBRfg1SwPg1GNTYXaPaPRlY0zA1W8PK8PCDPTSG0Kkp
lgbHPX8U5yioNXt8xdiyyvwt/F2r7LvGXchUJUG8CPAlJ357II5c5i8URbsImt54ALDXdDs7P8ve
zmWZ4T70K8q5uvsyJOZt9xgqnT44qU/TxZb2W6CIspDGGeRP1dGteJM9B8PCb98ZPkLmPSAADx4C
V0ip6oN+pAGaYKwtl7noHNxh0k5slFkvvxTjN8xphFnRzPX2YebvUv/Qwg3wwLnRbHNeSxUq4E0f
j1Di7ZAJ70FhJeAKypDpK9a4e29m+x0G3+Rs+NiCtdbRMwfJGRgiXnmWyGb/6GL4BBvZ51hfKtY8
N50uOej9nF1yxaBP33CJjwZ+E2gjCAEjDlOejiHb0K/i/xvsRVNddWuYFf1r5H7i05M5qKMDnOgK
dWzEMta40eKRtBIxWFdbxmpb4lgdEI8o52a270T5BWEqE10j2Y3B0ZU+/ewptQ6TNBHd/ASTVPpq
Y9YPN1lG57gimQBepIlytRSOK86WOLbKEipTEF+q4cpKrA3wk9e/EeK6FvPlMPmaOCDDNiBRZU0l
rqvHqNoP9a+SR+uS2x2012IkUTT7ng7AKMFMHzDQKx7ZZE1nhKkV09CTxjZ5mf5PrkRbI/+xGLFi
bbNaVhDzzDynNC+YwMhTZKPOBYUUo3Qka180zPvWSXcIGwLCSXIgto1URlTGzTf0BVRlmzD5/b9o
uyvWh49nUDC+XiSYMivOXJujyUA9DYKr4eJuM3r18CE0jEzHCTjf8fX4Po7amT9lY/wjBhxV0YGo
Xy1Z29m5kk4txzSJKi0HzbBXSQ0mQMDSOe63qkFs3DbQtwRidm/IPU3+O6pAZWDlAd1A0wgiHCUC
CuDoMbCV8N/j8DYRBTQUk0mxVzUEqT3BTOw7GxapvLI8lasqO5t0mKH+9phVyyF2wccQnaPq1qXr
SkEOuXa1S2qjgsA0nmkzKYSkxC0YoXMF44D+J1u0PUpT8hRrhA1YzUqMlr+Nh7/1pnstPz0ogqnF
Y6ohQbmSK5lcBu8AbyVg/I4LzB7bg/JguxTx8jXbiT6LgoXOB3eqgWKXpUKaOOJ32ldoVuBMPM12
RAsECuUjMjBIzkW0Y5HQQSnndG6+9OoAzN4fNwTZ5dYjbrYwrlEvAakq6JSTHoi6NpPPOL94Lqwz
e8qm3oOgGkjI0ppjK/2Z2jF4SC6OGmxOJbIYVqEhIIWYlXlecdcc4XORk7DEfUZjZVVcd7MJn2hp
QA9n2QeJtPDignmksMuZOjwiTlEY1Gx4ZpRgVrlmkYo7E4HK9Asq9ZEnt0yeXH24G5a19DR6ooNW
vkWfAS9+4KEZF+SBpYgLuCehu0kewu3fQl96/c6rfJS4PffMUjGI+cD8fXMjCwcSSO1vod3yfjWw
J8AUKBhcY1dCOYVKUCanIuO9QJU0Gw6h9UFiCTXEgtBVUdxR75DrUcWvDEsUPKEKTn/kjDEdCIzy
lWaj6tboEI4NLevRi5y6vYAIoZo5ECOb8wKlV/Z0Uq/D2qYNYSetOIG/yXl9/GHvm69Q+/bFZzX+
66Wr3f2o+Zo5boMam62m3cAeFyZ7Vs6I8qWoN792GTDNWQMw8EN461TFztB1XBiQ6k6CLZkebFOc
vBh9dJKCLXzLpnqz2X8H+YYBBqGrEGL4D/8or+QpFwDNMlb+VRRs5VG7NagjFWWiuJczDDYzVdkl
8Gzid4YhV3YotRW041vzZiL86cSw9v/J7aGojxkbQLf41bD+tgxIacJltscaIuGVJx6dO6NsTcSb
j2vV8DoZ1j+YE+GIBbjLUY5fuESw7o/KrmvuYYMrni8AXR+kkfpZfUflOUiOfXRKxx+BuEFj05Vj
V9n6DFfMnV5cBhuzKLdxyE4IpUu7q9CoMPrQsBiec3G1LEqzcq3q27xaujBEara57drLz63/0wIL
Lkbglk27hJ61sqCvp91bj9a4NlqLVG55H6LHggdGkBcTDHDYafBRk98bJ3+i3xXy3o/5tOxnMWzq
wEJPj6f/JOdfVZYvAXCgoJctboxNwDuXdWuS3CGrnKNw1SMaiRXwFmR/8iPY8VECK0jnIzYW+cm0
Y/F1UDDP6CfxDpUM9eZFbrftSHhisktI8nJz3rh9xIZC3iQjMThcR7166ZQz/VwenQNcXIzR5wYd
lHrUXMeKlmakkRzVzSX7AzM3Ni2oeBlVOHfyuJQ4EnOMHSQUUjH5QEKS+pFxyiDLTIo/tVsiTFPp
wAcO+aaqliRPz2rcPyHJPsKfo6CuSdxK+LvRIRB8nqMJjj4pmmT2tu7/t/yS96/R2PQpXBfcYtU0
/c9Zk1X6JdEXtWzt/P47gffQAh7OqCUbVH4Vyu5723+A7HBswl2EPI/0JbBUsIdvuf3R9Y/EvBio
VpG9US8xGys/AVdqxZkVSTux0ebsoxtCSYnaGI1gQdj7KokYVKC1qFwYlP4BP9M6IinYCJJvt9zr
8S0GPcWYueT8o1p8ol3BSh5AosFCZpFURz1UrZl2t0CmuS68PwPnpe3jhvYYnx0IqiFVxRx/KoYV
sbtT2j/xNoeTYjiGuqwS/At8Kr+wbwdAlnG0ClEcDxeKP41hi/gwyn0V8bSvjJY1/sko14rW4Zhe
1qm6AURCy+l4IYY+JNxZGa1tGJHVWH6gSQJZMATaghuxJwgwrLj+ygA3LWf5MA/T7zrcTYWIn1Cv
d8osVbdd+ArTVUgbyOlD+M0gHmRp6pPSbcuPV1G26WIjo4LbEMFZQQHQrH3/RT6Qrs1tfc9+yG1/
rPgMwEY3wT6Ft8g6KfmD5R1CWWGcOhl4F3oxegy+gp2dnMv2qmZE3Tmsj/JYW1rtmQG3Zu34iN3g
aunXEtGrj/F1rLemfJbkY8utj/CH3Y3FtE6N/nUKZgqUYijHvfzQeQC1Q6CrzcmojhFDdqU6Bc1h
APDVMmggf0qeziRyWxmiTXfsrA42jJkNi2oGwQfsOoUQMv2p6jlDNyAe7D3K6FMBgRoZ/1hUohcj
m3BD3qGDnYLFIalVROLuMgvOxqNuDvjt4VixhPnK4WhDnpoJna/2Imln28SXxggqE2ejvejxxaNK
UNWb+Cr0+9h9k3GkEkxJD5Nd/fhjWsy62DLFW3grt1762U+guOtUB4Ccfxb9w0+vHWF5pBwaNJCb
urgNLk/4MrfJpeuwI89GH2MDOb80wyypJdTDKKC6s8tAO12ODYtMtAXxxmX6al0iZScNh87mQLtX
QjgTmLIEChlT9L9Di7GL4sTpbyxrh1pn7sX4HzX8PtSm2JpuqYyw+nFYuoLW2crQQGZORXlYCCiQ
f9NYRR3WhBtgeYr5HDg74rPZXUNlMcjnQJxyZQ8qjGIuJMKX5UqiIWckGaKeh9oTVbSrLYoWwM9v
YjkJQ19KmgZluGCkk/PoK/kn8ZwQWTeVv0+prX2wBWUVzIT7YehLa5xXaCCr4Mvm1BmGi56+8afr
nTMidWM7iqJezU+s/YvMR1j+SDLShlYuNRLnc8W1MTl3jqnyA58B36XXQCI6tO9RGWa2MW5FTjD5
5Pt98F/WFRSECvKDgW4iRS2B3xv/u8UkO3iiT+H5B9RpuXff3sl8QdwWPgyO8C+fjije8jL8TbIX
Hyp74dR71YzhIKtYk5YgB1CY7NXfIWMjy02EdlRD1ymzbL4bdKOuyraLFQOuJSYPW5M3TDBNu0AQ
NQeOK7xQ0jdPZtSvCCkx8RkXa9u4SgwsS3VXFCuZl67Cs5qpazx8EebHkLyMaBqF7kf3l0IElDRD
ormWrYsITeMCJfYgcfsxePYAJDRtsdY62qe7mf/TKoNAgbfMfKNnFNF987ZBtNDEHzuHItlZKVIH
RBq8qTsGV3YI1vWJboR+DU5uytwvIylia7MOwZcWqSi1Ga4SHaMB27hVuJgBBiv2qWkYTrdEcHET
tkt2D+rDr+qdbb+U+D6RzWIF1K8Vzoej759y+m0psZmVFaCWm2Upn4KyWfT5b4NgQFlo5iaEgTwq
nymqQhKO59L4CI1H2J8hutilk4KRqR51SPmYXfyaIWy0DQQA1vwls55IieQw6npfYzcM9X1pbvM8
YK10KyOCdDUaFvlmsjsOH5r/gY/aklmyHyspWpjyKR/RT12RBtgljtezqzvN1GeoZ6iiVLx7Ofjo
OZosg/6jX4p8WLETtOCLZXRFyG5peT8D86EyjRsAJxI0MHRLM/yUvaON5aYofktCYfgEmBO4O9gC
/F+GxcEDw7Kh/mQIl80h4K+D8OrjkUvaL5P9jIvcxXhY6BSREGOl5IKNKHail+Rd1OIoiofVX6LB
ya1NdwyTAw0MeJAucEbup+wvRUuVRRu8jEw5u2ShjpekpixvljLuHVDK0Zb1Vlyt1Tu6M81Yj8aq
zq6iXyYKzf6y11gVVAyekVlm7XeCIsVLb2Sk4mi/pMaJNRWjypYVxzbtgeEuvP4CTUHtN6L56JqX
CqTc/1ajoxuvNSbXXnHvdJtp8TjnoljqotoY4twbHzIQCNn+ziJMCdcooZjol/rA+Bq/y1wQHEq5
Vv4NFLe5dY/zY0ToQ7/R+nfiridjij4YCyVYD/2vje8uQQzKn4DXRj+mPbgzzmZidVR80pH3g/KC
+IXeQGC0ovyVbETf3VWLkbsTOInzR6s2qf+DCjYwr9HU3qyAFbji2FNY8wGH4V/Z/qCvitLNNOf0
kkMPXISpkW86eU//jb8Ur2gbn1LrQ+4uLp9tgohfIMVfomNlu8OGp914nYP/xSW2Vj/UrOZCZsol
5HtM8K+a1tTH9tASWyuBAvHjc4DKH7KqyL4sKMbJEsSf1a1Q2zfh1fR22P6C/Ecy/+kssREMsuoX
HNdVsPKJoA/mIlyr4jaMFI41+oEPEWD3dZpnTnSDeu7RENcoS+TpZmsIRXI671LA0MYkp721CH8V
SlYG4OhHaBCb+Fb5h7bhCLEXsntjhiHMgvzUa4I6J8f65STBGqdjX53b2l3Y6XEwNGz7f2ihVlWX
o+Kq5o2w1zDYFy2j/jG6WpNEvXqJySv10oppbEt4XMT42hXc4e+yeeQWYGiLn59WlmXNbKAA1yhg
IqqohJ+mluUbmbX9Pi3JGGRY9vSiZ0fJUQRnyWSLStZjBjCQwaNP75wrz/KqeiyFH9UtDtEjkx3B
S0rPyeUnGkeS903/kqRszRVAMS9zqNQrmmYII6X7qzJFMue1djRGnu91acCjcIafYFyrPiX++IKn
IrG37/ofYdx90ErEFhDfNbPMkyTtrf4xhaUMq6BdSrozwOTGKSJuY7ZjRjqIdcVfRPsXdP9acCVT
BHjc7TrxTMKNMny5sEcqcfAUUr7PNEISHqkOSxDKMeuRIaQsTpMJO/mrnkXaz0sUYCyw1OamoQ7J
eQRpuuJgORoHYRwHbRuZXwm5ztkaPTdyBe3OjNZNoXgvcG5QxAJumploykfeS2vKWn2kbElNbvvR
Wo48r0YK/YqdFfwTycRYwFTgMyo/hMkQ7nuMwT+4f1qyl/WdQJiAHbpFRejf8YRp/UPVdmlMLcoj
QHgDzXRZwuw+6LwYkeFY09f51rJ9Nc3jqh0uyti/atjAVAqXngonYrE4eNe+uOWRTgH7bSUnJSPF
dhqzrqJmi8QE828CH7nxtr32Ujp4hsnC+JERNcNYqYdTiHkxi7/89Ce0L3q2FV9ePbfhVTJBhs8m
cNIyDlASpOSIDFU+TwrLsvdnIBM84yrXEzULnVbMBU1n7Kq7rvW3LSi5kLOWYBoFQeKkrJ/8irXX
LBp5PWiOBNEse2ToLQdx0fEEhCj+1XSZpDsJdxbUBjFXf1R1rdDGxe4pQv6bSif6xgSVtjSByv4V
zYKd95BSFyDiY9VwskGQdcSdEp5KHvgX/CXzVfuXeJRJAgO4iY4LxBLxU02XONbQzr1xN8p7pX0X
0pU04kDd87GiwG6GFY6PWfktTfuPFu0sgz9Gmw0PgoVlTQ8WVvEvcZdGR4Xj/Ur9shNvhsex6+gA
HDSFnosOx1f+5YU9M5DcNAwgxFekzgufucI95opAeu5gIFAOIgUIdh80NDT5w5Q+WxALsXe1qjM2
MQaRevsBn7jyHpFpMuCkgWjWPcoGpYPSgAvOsxcevzMywekMXEo4uVvt26xuacOPHh/a6AAarMM5
HrtbrfjD0WnIP9awECTp4vBSG0eRCOEeXb7Jd9+cQDW27aMFS9vbHz1lmaS+AjVfGfFlwGhXo8r1
+VEIiphHjLaUicA3yRXZY9ohbp6F7K2yMF3K6r121xMbylyK8WtgllmhW2yoXrN92ju2jr0jOakw
Zcy1KLeEnnGC78xo54sjeyM8fD8FMWKjxpqYmJdROdMBGuKQNYeO0OxkG+ULyVh6eH/lHV5Dkb0q
BpmRdff1m9X8AXXIzXOf3ZAnchgUyZ4ruQx5jZdDSfl8bgr+Hzat0H3Iu4X9uqiKdervC97zKkkW
vnoVaMthDE4XUe6vh/qW1jf06kA690Wxqb+5VjmHctKL4rvn09XMYgUC8wJtSGJe2/7CEN8aAddf
E/XAFdU9DRXV3icIqnlxY8XMSoMVZsAdlpGXwWlDaAJ283qN6EkQyKJe2+ymvJLoWjftvP5M2XTK
fKokgTwVi7u1IfVQjpYKkV0cx6jsg+CGgijj78soh/04+l7rptObTXkPFULtCDeriro8hnqU2toO
6x0P9tPYy/YqLU4NsvnAu7nNxlUWqbmL6/oMsmwRMDEKPHiIMIXJAGvQcasshldYtQvBQGp0Jl3+
8ChND6n1FS+zHFP2OFG55ELKm2Vwb632Bjd1wWgmHdmuhUcQuHDn3PYX7kNVkowSoBskX0s7SONF
b4CLJVe5ufRwN92dHv9EAE/i/jfTz1HOHc0oqXQsBDQAeQk0LVmItufIf7rDV42EnQPpK/B/S4HI
1NoBtstJK7b7RZHbK4nST3pSIljTVYnFF2JqQuEis9ihFMRPnyGxwQzLxjtpP7xuEz/8AE2sEADK
LqiPaI4lJLPow3qYr6htSv1zgNvRouy17d8+3Y5sMSz33clfqjosPejwRvOkUR5yEJsW8hLoUD5a
DMEQKg44V8OtpC/buwGTFB+3v8UhxNA2jxdc7jkEOxS/CtN8i8jdZTf+MK7X27eCoqIne5tJ6z5S
tqmxLygPe/3eRbtBWvd8QeoAGUxhA5LpG46ZUY8uUcoYXJnz7oGK1/jb+fVnR9pfXVPQmlCgbkI7
5Kyryos0HsAZzWmqMZZwCqa+Y4BugadE1LcrL1s+g0ksLZYhqOIqP/DIpewNGftk5m9CmcUUAbJR
ZXCFdD+VeerjoyCoqwlzjm7ScwAcq9+DCQOF8XuNYi45qPnMpPIaUMMiTShWPOAiPOryxqP3J5eS
phx6QjFj5lMZL+UehP/QdUvyMtTnsvellc8i/BXAkGUyacdpAajWj7zY2vBc8w+VGxlzf70T/Zkv
GaKCsI8T6aRjX0/aOA1/wQguYTpcvnMNVudORTACyNxeGxV6TsSC6xYUFsxDeefq5OyhRqsWNWoo
TnvmC5PkAt0/50vOexD3SA/aBxaVRRndImN0jJakkL6+q8YPRjZn1HEjgYX15pK4CnTQIqtngwSQ
v0fKxq9NVcH2nz+OeXmQuIiqsy8TMQPZSefCyucZDOuWbHRSbxpdXgn1lpRfoVRu9PqBN7sMnm6q
c2ehNjUvrflsAhyczKS09jYwj40poxtXWY3IBZTw2FR/BBsuK0R1KoUBKsHeG9ZaKNBi++eC8PKS
j99mcAia1K/mEpCKHGGioDyL9FeUbJrsXJYHD+tBAJlYC9N7jPXfxnxXKI7knmP0j1qyDCjAbRg7
A0ndsWowV5rkzYxaxKMHr07K5bwDKEfc/cKv1ZmAq9K0pCA6BXs3mbBYdKQtJCQsYc7o/g1kq/nf
NjQ4VoVsbKt9TahWXN0S4iU8TkVLd3rPCZnZAgOedawbcTzASyJCB/2KxR56DA32WCyGMP51pOEC
9aR/WBMptWlHEqrcpUWQQsEEI6w5w+hx8DbNRYeOgjGLRhaWXUSrQbwDw6DsUNG/oFscnHJgVWKM
OF+YuCxwVqZs+cQQoFrE4Y91ihFqD0PBwANrU/2okEgBr/MIHbCRLUPkXWn/SWjMegyvfcBelYsj
Qv+DwQBxNdYxVZ+rCrZ88tCE2XzABj0hM9sKzUaAGaNvrX4UF95BWUUz1hVhuEkIQBlsp5pM+Xdv
+G2sCwYr3JUXt+QcZHMLm0ykF1t6Su53Yu3hLM774d66l1h5iuJZAs2jOxiPaXr0w5eqXnLCKz1e
uJJbb+hZQbJcoRyBUDDAx/I5f5gZFmrClfuJZ3oeKh9yfBP1awy/FPtQsUYbrIeMWoeVZ8iqWy/c
uWczWVWZU6ucjz73FnmR7A8ZuYyjdUz6YuUz9Qqqw+S/z2VUXOVvFFq3YVLJ+qQyJsE/O6dmhE+Y
0lVDS5iVykkmfMa6dHEz67rpBgPrAZ4zqk++le+IHLX9rxCxvKqhO5SIZ/L5HagN2iRcx8wMW3xi
5MHNEwaNKuo+A/tFrmuARaYvtHvIePrtlntGzZa9JC3ZK4DoZhVt1Eww6VsKsSbQgQtDQS7+ry1Z
kVW1x4mt7bOuYHFb/NVA5kyeCjBlXNQA1bUAfFWxLJpyDcF7GSBU7FuKmsBFmrnWy0MXCkLboptS
/gtJdYxJIyrLz6L2iAG6EhWi1+uu37ppfgpEhFfHmskspwqN5rUdlgRRM855ZdOPPn0YVbMcbIO7
IGUXbtgoVqe2CmhLwABD3eaqzhdRA4St279EC4+VrvxKqJn87n+ByrxhdilZH5pxIrsAFA0XDLwQ
XasRnvb4qJtFjBqBqalhY6NzuPb8Gvcdi48QaJQavHFGANWkZvLRp2+EvlPZHCBJdcXFNb+sdi9C
jttuJap4V3yp1DYji+QM02tt6nMvepnt/2YtorwlsD0HIrsLJIRtpQExJqklCp2Ayq2T/JlL0zMC
BrArTIndLYm4INYJ0zTDYl84EoEkKP5Ya+4rZeoNL8I4B53NzhgwHhS9bmWjoWmTeSL+Zdl7lCOc
/yP8Qadks1zlP6gZj1L45aM+l54WJR31WWk5DRpf9J+Bh7CIpehGKXnMdnkNDkjbyjW5SepB9r5l
9tU5KhV5zpDunGv6adCTR8qqjkZEpNsG9H2MHG9UyBGN9rovpkyEuYwm0MK2Y2b/zHxwmv4PxEyE
OaJEoMY4hr3+BJnXjpJYtfLWMrRdlJoYrjoqd40veyKDAQ2gJrNKaJX9VTH+EdE2Iu+BZ4//pap/
NHQ3BNuyqt8CbdEYHfbdLVQnBOus1hi+6WT6rj0Wdz7enwUvAQE//j9zOFMgq9JnaGEkYgRioYqJ
23teQHqQ71kUAhqj1oKTO6U7MQFwk33SfdhqhDGP0hwhirrIeJoqvgQl+CosrhPSzrsUoawFKdQJ
4x/Ez15zbfOLKAD38XeO5xZyACxys9rECo9WW7AxZx650BQw+4vO/kJOEKbaQmMjuvLcuyUBDFQX
Mue3ZLUOnO1ZyHALhorPsoIjK7IWKRQqfxMpG183QB4/ehfxGYROtlasY96CZ73Aj5CZlaNjkSSh
kz9pAODP5K+PbrZB99nxad1Qv5b8W+GuhXyWh11Sbvu/BFyfNUjzArnI1MuyZVOqM/mVqD+Ivtpn
KRr08zgi6WCv5iKpOdI0he1awTDUMvjrA6YG9THq3kIvABFjHNiZKhnSCj/tvyxnLz0xy2Iq1s4p
GWqJpAcRtwAfiRnK1M2Zh3kqlselabWrSKGeIkY4gTGImrJaDqD1XewBE0Wk1dfI3xKkgZ6cbUz1
HiDd7+NsMf0uCcOUrMbHFN5qCIHeqqgPQ7OVLOZJm+SeSp+N9zN5DPinQNClLUt3m8DLqsDCjB9S
4CDl9Nj9aDwCF3w6Vn41A7STMM1LIh2VaQUIUksDcqVi5RiQI5HDd8HceXBRq2TsPwbG0REdb+oV
xzGaFrqwTKtBdlBDOT6W+xjvAXF23wNNQN02m9qOcakza1IYxvrxhneKbE6dSWVx9rJmhegy5tHw
iNfbMcUdxGrKJwAeRypVB0DnhGnJ15yU7A7ZIdzLjjZxvzTic0yCorengSDkYRIiYxT3CPdsmbfj
biSE1UKTyQyzX+gM7mugmh9NvoL3okcraE3YRgYWMPl6UB1VQ7fxkHC539TilKnzHG9PSqKMG0Yw
e25coc2IKuKHP6etwqfM9tWTnZ5FCztgfC8oM2wSoCvtJ8NFmtcno9mU6a1GE9D/VtTaZcFlVH0S
5jajWyR6INan9Ix/LRP2vhy5LUjtqLNDzCK/4sCWzf/RooP2HOVTVbGnUFeqZ+/pppnQCc6K0V8J
ESyKclyhV8fdoPUSCpmHSgsUhZ9D2DpZefFitkjeJidjK2I7C6k3kd1Vr1M5nDwVy37HVdIz1cHr
Wl9l1s6CyGI+QJUPTJDbyWY8YVx8z9u/EbxtBR8cxzsROce2X9b6rUDkX1sPSy4pv8+Rt6+Dg0kd
qEo2Bfbe1052fdZN1ivyzk4fvRkvBjppI39qCoRVmcBtzK04IYsMtGLsORN0pY8PiXYptT+ftYSk
PPIJZd9tbSyPevItmoQZXIqA+0BkM/HXoUYnxq+oSMHKv5Oc0DaYDJRLR0u+xCS0Yd8OPrNoTZIR
UxiEvOshzLdM6RT3nKGHiLFTSebb5pAYaCbL6lY2jgZWGAcIIHMUN1DFwDd+hKbTVN4i9aNbRo6b
cu6Dgz8+EQ0E9jRRr/WSbDKx8ExSS+2vZrh4+rGgCoch74zpGhYLZiZNx6GHVHVS6Ln41hNy5T9H
ZhwNLx4zdbzUHtmq0VIyagf1ZguJIGAK7qYUx3i3UJkpKpIPONbqnwKaJuws3JsrJd8EPtt5z9vK
wdnv/kWo/tVcpaQIV5bOBkH6rDnIFSythjd5OZECTPxpNh9NeJJjCl8Hp9mmDY6je7XKm0kchJGi
+ukdJTsxMIOajMKTdrZmxf3jiWmOBDMdicdvoC5iYpLcT6M7tCnSIQRBug1QDKV6KK7Sl20bC9t7
hsR4FrwrQpqj0yKezRDYNucFC7+ULYW/TsytCXU3U9SdJ7HA1mkseLfDi6V8RCAboOg4tTQS9Fw7
cQW0q1SYIQOYRIBnMphVtHJVhCUrtrdFI4RLf2YiWuC7jmo8qHzgJa4SzAzcSWhul4B2DDSqxlOA
7wn6jWtsC/ez73eikH7Zn9/SKmUVbeCz5xIh9kEmF9XjKCBcbW1YLucL9K8MGbzEX1rFry1v/Oit
BM+GFVpvDpum26ZlRxPaOoRtrlqVvQS1fIDvomMwmJM4kSUQuZukeoVSgPnJXsTBObctaIO6iTSd
CZVitGtLtTfT05u/KmYDpJajVc6Zjo132aLxllsiq5PPkd2wGn03CGtyLDwJKhiRUm8gxYhdFG+5
/Wu1h7Bv2BJiYlN8Vjj2EnHnd8AYzlX8fa2hK/MY8LmQf8v2MNYDyhKA/EzEG4wVnk5+GWAa1+am
0vpq1xn/d6tkAdKLea6xMOkHGzK1pLREXI+PpuqrVYH+xFDxqXPztux5KbsiUX2lMJPwB/Qbi1g0
VRFgCXB09PwYozGLRbnK/+PoPJZrNaIo+kVUNRmmujnrBoWnCaVIpskNfL0XnrnK9gsIuk/Ye+3p
1WHOS7kcPiZkMT7pQLoB55oSEXljwhzfNHDB8aZlZrNHALN0G2cbT/CQINtVrYteep6NvMQTmO7I
XYU2caL4v41+WYu7PUQrAgpp5V8HXn+D6WBPTBxhaK3zC4EBWEd8KlLy0BO2NXmh/jDBMU5rApZb
5EZb7nqUGfYTd1yHjvlh42jN2ER5d00yk802CqtpzuGRorgPQtiYOH3agfkjeGMTwX/s8Wm7O9ox
qnPWrhhXAh4zZriF23IUNfW7hiatxhreBXu3++LeChG/SAwMWUF6myteY/ZfQNFwVbiriRB4tOYB
ObaaVV6LySRYunrDWZuP7XflQPYfJDQDiT2JjEFEkWkcLLX2cxSANizzGPJ1Ft6sHg53GQeNtHM6
Q0wPvLJVpdZRy3yeXUXCdd7z0sgaj3i4a5mhq/Yz754JDrqQKr4gEvvJxfTtI7Oy6/FcOK8zZEH4
xwwdgZoCTLvdwssQurUprCefcAkLqUfoR2eH7YZbffMfXjtp7sT00UsMncyn6nzdkkzny/EFowFr
nWImGa9ihEaBzsgSJ3Ja+wcvPwjwZU7lb7osvlQ9s7Zc+/Dq0XjqAda6nxHr0RAvZs4AKzEXJsha
LUFUX8h1iind77dOcexRVAz5zky6pcenLKZtiG57lCcN6YjP8M4A41yo75LOfURjo/c4vYGDc5nz
d7dWnXGBvbeeagy+pDC40J7rDPS1vLcoJIL58Q78FinKdHtEwDF2yMfPJYJ0YsyfEl/sE5GTIpMs
CiPfZxPTFbSi6Kdk98Jj2JF1B+OKywR1gamHGy0/EnrDeA2OeVlNWGJmIme3jDP9WNXRpR5x/2CT
6aB0Ok671RXTX7ug5K2fCYjcGrOd18huuTtsSwwiFqJGyeLWaG8O16Ov0+z2dPdVVBI3ppFS/5eP
2fhUd/0ljkjDhCHnC58WbgOzaOk3+ZLOYqOZVEl0ogH7ImqrvmM9FlFJ2i8B1sKg4RSNvX6pV+aR
/v+RRkzrPcgOpw4yNUXU0kf8UHTlwqRN1bAU5GTfjB3kWphujgkStvWWmgmzHcMV0KUOvrVpajuN
zrfjAHk11aYz/C9FkxrwLieW/jexG+PuYNtqLTzDXrIzx3yzEFi4pUl7YKbviV2+RjSZOovdNjeY
WfTrFisOysunvv914fdNFYVzVEGLYK4fOhddJcsB2XeGUAeC83p2ZjPHW5uhYvdJ/aBv2nzfSWdl
Jw+Xsb5GAmM2/tgxZF7ze6zQfXzaHjiaDuK1mZx8VM2am70MzvBv1E4I+wYD7aOXkewGQbLfFKJ8
JVEEWbtSOBmt8FuO6aEP/VkfuyzK8uG4j1bakHEawNgyhIQB46e9+vWL651cUyLf+vBr4rAGPIch
nO7Wu5atutqIvQOu7IZ72ERr1702aKwIQ0lhXecvynUPcehvc7NBFsCplo+XSPN/xiqGnIc0eUAS
U0c4F++dj1lTUvcCdyIY2LCRSxqzleoue43Ztr2PW3erkoBNOsqGCnQcKQ+Yd1Hmtzj1Ytoe6wdW
60ImtK6zqIHrEQ61ZSd0uO+G+Z4ynTLSr85l1J7Yv2TL0j3pgG1YdoaY+uJmm45k6bURcawJ/cNF
573vOuALuDtk+Dkh5g3CbmRDU+MvB40UlTejwHKj2UsUI/j5i+KbWflQkRWZ/9S+9+3Hs4SLwBZd
LS2WiawK2Nf6K8lwbcTCphoU1TjQnE4jZOTSuTU/662G2tfk4zEZU0hV3LI56zOgXCNnr1evJUdl
1XMGX1hjCtZvkXkHKV/5x9KmcqlffNxBCd1LdDA7hDGEAUiL+fO/BHu4GQbEj9AHs/2Ou5B12Ml3
5632rC9SqJ5/x+qrtkCqhs95ihhYYQXmvJ5jMeQIproDD0IQkM6kbnDXcO5p9xM6XyAaVeytlGHe
NfgYEwIqGN3Lnm1tjl/N4V4OcpCeQbyd2GZH8/KXF6PhZ1aD9BOxeAkwBXSGgKquEPZa24TYMa1y
j1Oc7OEVEio2f9xke4N9veQNwR8BR2WCpt7CsRf6IM64SvywX+uzxBZRDnt287cxuycco5Vfrybp
/evTIWec5W6o/AiCS1myQu4kAs2BM41G1bevQ8SwgMHv5KIK4mU0MMoO0a1hu87/yHv5RfLULm7h
gPNeM5HFML/3IBDVLYBz8W7RFzbGUqH2tiuyswvYOfeaHJIGq2GJEalqe7iX7lNZfE02rlbGu43p
43YjFa1s1g7eBTeHru/tExyIOuuhIa/WNZ5okde70U5oWeOVxmK7NA7ZeA3C9tAQp5zX4mRiz7Bk
tsjtU5Dl25iIdMh8H2bf7nPPBILREY26T+ccOvtWCoNVILpUBjRGn/9pbBVToXHzQEPP52ThQ8N3
VtmIvJAjGThiFGPHOLW2Kix2dY9+3hw3OZJJMmNWKfWeg6TR8OJN2UDWqquPsXffMmdEpPUtmUDq
gGvdwFgk7b9cmqfEZv3MYZX57Y248qXJ1rurDdae0xmg21PMgKISsBCUPM+q+BTAnmTgAK7uBvGD
EJyHZ9Mkt2wTW33JZUposHkwvG4NVqCWz4PRzZkjP3N28kA9W4vbkHTPOjVPMbkUde2m9p0dadxP
Vla9tJGir3jDuwd6NVu5VC2yqla61e9GihO/DSCnvc5SM42q0CNu0aC667GtpWW4U854sIS3Kfti
U81dD8w6ynkSYsgP8Pg62JGTTpyAWC9S8U63hSpFrBOEhULFjzh8DXP9YvvIgJnptSMJS9cMLUBF
fZiPt0AQk4OHCp/rztfAnXF2jRxoCa6/IjBeDWy27CfijuxP9mUGUbCE+62LVK6D/3mh9oqilw+9
31glCouA+NxJXhIGW1a98vjESu2zy58tJwEazZaKfFMVAwbBGTiKc9UwDqzzvyGd1iXNUqsHBz+K
N15WXFRd7CvgDB6PO+SAKMEcFfU7ilO6gfbGw0/QSFmI5vpuulny2FuUIF7M7pqiSoNC5jXUioV/
bsPgFLjpxe28ZTbQt5GIWGF2ZduTpPVmqMx1QmJhZiRrC9Gqn4q1obv7MAajRhssGAjo3CSY4F1h
nIDNyuZhUUj4L0mMfTRwkBCR41DS9NT8MX9Y5nhGvFD48BtkW6wQF0MlLwqnZgiQpwhIa2BrGFis
BiiKXbYbO4flQVkOaAXx79OuC1cQVyI3RbP30LNmmKxKmFk2bncgH1CONwFcGseFx1K8RTSocZ1y
1TMq4n4qyvTgkUrl1uGJQhJFXXCOMbtYfbGKYvZVWrjVR3fbtOWqpC4HtI9ct7m1gfZS475t2QoM
GKAnRiVjzlkcdCsW/apnFiIiOHP6KoCfIgrFN8xWdmXyb4gEW7hmto0s5ioq2JdkHTkOpCb+UI6F
lezVaclvQPrJM0h1vhF8dyU6cg8zqvUdVB/kBwbJm87EoQjF0gfFUACX8uWWymgTB9Ob75BtFSnu
TvogrN62+VUDCovY5ivxyItlKtD5wSfsrWqhJorDwHmebI0RAbE0NvAfFByzVsQdGXIV4LhMQMS+
WncMXoM+/NeStJnm6Brzmk8BqTNsiAD4R42wArnB1poQsmeUYvh1rCQ72I7/Y1pfqaSqDrW7bzon
pQ8bZQ6Y0/XVSOk/RNpD8wmlaNtTG/x1408eL1suxySc6yP94PoaDLSPxn5JJn8Vil/l/Gp2cBP0
F/O8vqn+TEctQmQSQyaYx5r7yqPPyeoVCL6lidNEMCfI+asa5tWASz7kbI5pJ1OOCGy8GjtcqG5A
9jp0cQ30YfZ9WH+sCqgm0qR62tIMPZzIxxCGdZcpceNndPLBMm2AVnhqeneRO/WYRjs9Po04Ycpo
2EQag83K2utmuyuz6GCzVx3qF6s5dwObH8EYMAgsHNmsUbE7OJCG8FidceBtdaEh3fCvsAJhbGOu
pBRH0bDNrf4Ysjv2UjwLMcZZw8NMVJCPEuxctB66QDLaFfxPWbOqs/pzGoedy2TF66uNM6FJczuu
C572SK4CIARg6Mexr15dL9sn3nQNDWZobryzsIFLCMy9YF45xYce3bQYiVp1QDI46QYO82YY3kJv
fFD0MSEVq9SHVmsihbAkHIjYLtAvZDjQvb0Pa0Zgfg+xYHYB2RmyBrM4MAgKUaWynEWQbKQ60Pvm
Njrnjp45I6VXBMVfAzX9SSbmNWTJ1xFc0jDpzKZqU5TiOUXi0PkGkajfcfjClnzjatglIDs2VY36
d949wJrpHWhy5qHmv9YarKPgxFhzHlpWLhZnhELkqwYoK5GOpDw9N2X84KM/j1P05tkp94ThFItB
f9WZyhvVK8OmrSsBryKIKtlR5Yi1tOpHEvhDmPMWcO/vWG7gb68jRH5R+49OkOo1fKLQx1iEzPSi
Ikpt00ERU4AywlOLyyiDdp+4B6l/V+Gu5m7knTvYo/fQSWOvgUPnA09gjjKkSwim6dD7w0+bMrDH
3paSzRKRSamHnJLge0fqFs/+aMt4I9kMjxJn68BiSX+a43Aal9sIPV+UVD/FQHanQ9OVNdl6xHcg
GFL3EfUIx48HTE53/hTjI20MTwFchBrSQRnrd6HPFE9aaqBxtnVHlounNF0YYObbju4ULYGNPjgR
PzaCr1AIrJYV1g74q5b5PIh6M09hC8PpNuTdzm4ssHUh7IvH0L4JvLUxPKBg3OsV9a7gsi9ht7DZ
PEZ8qVVlv5IM8oKI8xq0eHOcfD60Y2h68ZFG59lNYOGx+GvNpUuhqhHaw4rsSRfMrQxGBgXDzSAy
N0LTTwPncTyCiVTuX1zMK1x+MRsLhMXaGVjGv5CZwICwr7bRt0PeGbX1kMtb5TNfisZdwvrVx8Sb
J8U+tNjMtTW75nzREg3W4DjQnGqX6yTz4TEdFb115H4bhXqtOW5yzaDgstC/me5rViFwpL6WaTiz
XliAVQczvBVwToqwf84ma+U10XsI1NGT2WHIm1vPxkCM2U6redvm/IcKvYyZvvDL3Bv3s5qGU1S7
DITKBYD9lVR8qi2RU/D4jGFcKbb/xmwQcr03K6JxHcp9ASiiypCnmP5vm9kxmtUO2I57I4IwxtOm
B/lrzXFDFAGC8ng6WilYP56hDAXBX8WqVP6pwysmpv4RUXhPI76pFPxPCSRPrvlkdu4Q4ltopw3R
9RTsTL91R6yF+dpaVHB6iP8g44VwGvRyRi3ekvqK0cxPnV2pJHp1SsJMzy6kODxb6qvMXlU/HSqL
87Gyj74puHu+5jAXGyhfaS31AcsfWGfR+odpGHduWQGT8/WVahkrRVj2w94nKwCdomihEuXnFsqC
n/nYHiibq+puFAhaingjiNhrUqQRHvPTtjuYrsMVEpJk0lGo0TTYKFaDvniUo7N1BIJfBwBRZe+j
/FUESFHmFBGiEDrXv0twSZUa8RDMi74aCyITKRRcoWmvU+OkJuc1rNttY5rnPvY2JjtHu4gWuij3
lTusrbo95K1EBoTEjJHlXxXkB1XxHs6XoGrwDmdri1Arc2Qh4jprVdavKv0M86+pBW5SyTWAb44h
tkxFvzancJ8LtYvT6Tkoy5WP7pktEJPvdGFN2L5wNpvT0WQGFnTuiosZfVMO24iYS/2j9clW95ce
dNJKuGejYU+Sim2HXCXPTnHAZRL25Pf+8FJg6CE9D4rxMNFCQWck3Z072D6HCZhKSO59aO+UD0uR
JYyEGFLpLtocxoZjanDGqpvHzl+RzRLF8cYgawmzhOXOXcPscnX2pF8BAGclwgIwIs1WSIW7zD+B
pGl7eQ0QD3LX3semW6oCO4Edshuh9K0BBk3aV05XaiDDtMLqmEXeJkmc71Ch2RDNVrcmDsSVl9zn
HiQRzTv9FmuEjGVbh5Lko0QZNyD2noTal3GNxPg3bFHku3g1ZylCi/ZFL/tLLrCn6OJiut7Grkuc
XMN+sEHupxFJEGy/NVc/1X6wC0x3ZffNTdMdjHOQO5ioumOIIe3skAw+eZtOB2v3r9D7VVZymKJU
zJgY9jqWWrkNG5SwlNx2VX/l6qNGIl34nzajbdizD39ive3KDeFxpDhn2UfKjRzFI6acITpEigFt
0n45TnQvWb8vM6fD4hOwgLd0NduQUgzQwn51+4tXFqfQTxdDfndnSz2mRC8+iirb5ziEezZAQBCY
sPGtKcX56Nxn0kkB5y9NtrJ6z6bk4LZXC4JMnI4nzB6bCk+D7wyXLJmwdOIEQDRuWgrTd7NIBsq/
GSygvH8lkgGzU49xzA+uMu4GMVsiLF+tiBnZ4Kxa9EBPo4AnCNTVUaghKSwDO58d/9MtiiZgGvlN
dyu0jOWvVgUs+xRzouRbbyTln+Kl6zobbE4yvKOyIw0pZC7UxB7DDqsOiKEKNklMkBJpli7wClmm
G4EWZarO1VhcTZ2MK9QnRZI/+wYcAveUhjH4qiYn/i7VKEasYxn/hIVLN4uoL2JLU9nZmgnefsAh
2UtALpX+FuVMMcdmVhsDwYB4a6U5IRhI+YefzmKaDq1uJYJuL0aH6U+5SccQQzwg8NY4VQ1+IV8u
AxUa6Gio0ib/FBX9zUICnHC0aaI9h55zLdP47IpxbaT2VhUd92eHw8IlvuZiy5cpeNZGypnBvbSe
jvUfF0FeXhNpHsao2Xm4tyY0xo2hPWuei1WSwTBRl2bfXVKI03UEk9+f/N0YIms0AVvPM2eyF1IN
CybdlFZ3pxCycjzTAoHkQYzmos4P6SAWdf/uZ+0mtLkioccpt160pCLGHEP8fiyZEHFH2WE2olel
gOxrbKjPZ8S3ztEVbtIu39mafda4rFUY8tYTdQ5GKs4BSpIRZA90hrNenUs+MdHzCgaTaCWGiQIv
shdNPmvJ0c6ZCePFFjM7B7ge7irxMxIaYbBXyxKx86GgpACL4c+Q3m3uOmPcVhq/ZG5gskB/ZsO/
CFyAvWME+ktdI9cLr7Lp/hDhbZvYfomquGG6QC+GKRd9qkLhCLW3M+SrN8d6J4g1O2RUydwH415q
fXWh8kNrgbnM9jm7eKyfGX1aM7tdNPYamW59GFp77IPgocnml6PkMtb2eUzkn+WiCirQZgp6RWeC
IJWyN5VkxPeebzDoMRhWdvSNOTcEKFXQtu7Eve3FJh909yVnAXaTY380AufQpSWAXQ/nYlRFLwyS
l6EM8WYBC37iTnvqSoxD8Uevv9fjvSqnTR+k7OkISlVyN0c30VM+mWa0dt3xtw1rTj1K1aquiPSE
iq4XVMfcJz0kdEjkaGAaesApJmwmyXd6mT1q980weWNqigfTcgEqw0cKoDK5SESGhoRaReeqeWzD
49q7pRqgPCPZ95xVI2wHV4UHKzPPOYE7YJos1Oz8yWNAfH1Y/RtL49XyicOm3ddyd5e1FggS2JWB
bm9yT9sywFxQY29tqFSJJzYahTDjvbUy1CMpjHm9h4MBQxcnrpY1+zgZWWA4DJuKZRuyz8zae8OC
bx3x5RdKrUeO0hDpwdhY5wYgfuvKz65Ve92h1c7t5ZSVpxxunsnyt9D+AvlIicJjPItPG5OOURDz
OyHwIfaI5ouBIW5+C7Wn1oJtxM1ZJDg6y+TRkeNjS0lYa7FPI7X1qi9Fnd8106Lv7w61Dd0KznKE
b216K/Fv4UkFRPPqyeFdTmiBFJHn9p2u95/E0xfrxsbEmqxlJdOeBu4x7p4QriT3tTYDFeiw+vgY
tkjJkln4sVSAOgOLPDCnPTZheUsTdXcK/aYVUIcnEygJuEfhPIZMfdphty3HrYc9sqq1ZdlRA9qk
b2jBv7JxFhO7WY+Bg1CYPRlTJaOOLGHkJ93qTBuyn1jziEWafQIi/iGI/NaP+M873XtRZf/RwC17
ipoZkK4fYHHSKoVwjabCvCGcvbkJknhtwNFnU6Lo6NVK0wFf5eHeEh8VDumMB5jjh5X6APNtwoNT
lc+Nk+510o0MN/iGAH9kEQ/3N7z5mEM6i59moa6V6T5XJnErZBoZiKpRiFy5GAYmWUy0NJSvcX7J
bXnTmeslY6MxKQ82Vi0PdkHaZ0l7KJFGIzOxNf+jNtFWC/HQWv3kmTjYVNgScBRvTDQxk2mdrcLb
hFGyaXykRMh1bEWllRgPIP6QjGCTMbE5D4LJZuFwOHQRuw8RU0PAvDGa+p5U1loX3ousaGzadFjX
XUiNaKEqI2sltz98FAF4u35jyhPiR65OFzmYaEfczzDX80S3qRWQsIQaYe8BgOpwzh3qYjEnb0Mb
sRK2FnVYv+hN+Gz5/V3RhDLQBL1oAIYbJDJ2yGk8+00DpKllcEcvfMkRgog0YorZHH1+1KWWT0+D
TyCeF0q6w2yjt+3KoaZtEu3K1IKIwB62MFbAUb3Jhp4ZY3hPgx8bPZAlyr7U5lBsk4ieRb3Ra/7S
oeITQmFWlQzHKoj5KOSZPDKjd63XinVFhu8yG5ofo2f3aZCjUk2LIUNJHg5Hg12nBr+Yh0OznO/G
aFg7hb8Slo3H0F1FvkcwNbAKKLM67Qoi6eUEAUDrjKWD98eF8mohVXEYd3Wxe1d91i9zb44FQ6tS
+u/SBBdI2eE0Dfun+pMb1lnkkbfr9Ir+Aqd4PPgJ/vUZSU1bPIO0m1Dc+wzNbumcceIRfhvgJ5OA
Mf6aDkZW8V60JSWbeayt8dCUzqFspnOZZ9e8TzdBDnfMqK1dbD4iWEBmixDWYXCBBN1iG7sYawOB
gms4WyYjz01kLuQ8Z/TLEwvv36wEg+uC3ZIxyXD51J1QcqKxz5NzFYFQLwgAyDSPPRXCV8nZuZoa
6+5yzkaBRFZZ4hnFkozhLk8gVEnU0IlbH7S6vfayORN0ty4pJYBGme9lhlyiTDo29Fq6kLWHH9eB
r2GsZF/Rp5rF3VFMW1V5YSp2xu+CUUB/rY1OoMniWHc7eieZOPSS+WdrOiUZFx77WlHtba1/k2Px
5SdqORXOoTXjGyNuZkrgWUiYBO4brnG/f/c+a/u2Ioyx4TPErM0/uBARbFe+G+W0D7v0twhzwsy0
Q4o23S4dXoX4avVI//mXLC+YSLVNsNZdRkV5eLApiRIPWWKlsYCIGL43+BI5IIkZMaC6TWQFNykL
J4ElLYwoaT1KMYkrW6+Cry4vjuj7tzU5BqGJHNaIfkWqnksD8K/Upo2eomD2R+sRecZnb4PPTJBz
jZRpUe+iUqSSBjU+1sxjyJFyJ8d/GjomnQWsmMLukqUnpp0yFRHUmMrshkWDD58YP0+AVa1qi7MR
lCdnyP9StyfrG3ysDMtVarQE+9nVulDEi2nJPieWmOtG7qlTcTUg/dC9XUFP49T/MrSBzRReagHf
2oWExXxLz0itz/yF5SaPKhUbgn4p8KE9W6R1V039YHW4MmB4E66EKykSzzm7xMnqlpqOPEh3zoag
vpQjlhKj2vHwEJFpKzU7o9KuWTNeOqjJOAcxchkK1rroT4Yw7zLmwM+LU5T667wQf6mGrqdCDeQ5
hKwbTYgrvFz70AyR3OAV1dmtUaMoDx2Ri0aVaZaBiC272gjLnkb2obnLoo1pHgJEvPfT9BhcyIFN
qGHEF956oroeEErpSXxwXdZRKZs/oVcIiod7XLfnxL/rRrYLRX+IY+ubvLCVdJJDKbiQK3EyWlbf
JkFWLvo44JRhGSwGr/wX+dGjCkdUafYx9dnTjyzUib1FcwKgAHG4Vbzn7vSYH5VUwN+EXPMZYI/F
2sPaKmV0GYYDRtvwrw4ALZSavHRaf4kwWWo+V0Rinmwozkk/bZLIp4MxML1Ef70Et21YponBb6Bm
Q4sTyfOg2Y+GPZbWsSwxcBYOHuQRNBRPMsuYdXv0Sb2BHoFCC/SacRh1sTE7FEMjAXAWN0nU2tdu
TLmmgKUM4kZI71PR20v25lsnI6WNOvmpIKqz0DuA6VQxKMj7Tn8LfAT67JOJqPbx2uFWgjScO/VZ
2Aw2JGa3wKa/HajTMV0Tpdjay6jEjDLG+bERGKFbG3Ve22OELGYBbBPtJ899yRMC7bBozh4nRCq7
BodPLfT3Sh8enTMrV2SwEf606lX/4Toav3e0cd3onMHbRbeoL2tcXfB6blrH8r1xrHsRVNt2gr+l
h3una64Tz13aqFJyYNCRFSHR+PZs0FfxeLdNj7rLKFjsZS9dycjV8SnZ1CXzG07A4trRqzmA4cyg
uHdh8hBOtB+76SWfNBZR+G/K9J6DTZAW8AtW12xhGCmDrRMA74mbw84JgAHriAp3BBPS4MKSQZ/V
32zs/nRday+cqe5y6yX2ylTZySY02vCB5onO//DoQTQO+aizfQhwqDQH9d14b5wZ73rQ3XWPATEB
IbZ+tyZnEUu6cKXdOqBII6Wp7dRXDweTUxjvzug/R4zcckLBK7oUFAA7o76CmcU+Ua9M6yUFn8LV
A6eKdRHaQGPUztOAmKLnjSlz9yVmeeRgTXGs6heJ1lvkJvg2X2xlXHHp/JqcxDK+s60+V4m9swe4
/vE/O+P7RA4ibW7eCnKwpY56jv4lLpqDbg4nQgxxl75YesaGM0ZfljrdMXHnmBdU4mFMngDpZb5g
2G4hApXjVxWwAcLbakJr0TAFsgF+HkZeKtdZDPJVsxtcdxm9NLi4ytj1RrALtR8JH7Bt5XZ0gKIb
XUOxCgViavjptrDaeu+lku9DyiMKx9e4Rx3NlFQHxCIzEpQxlw4Wgy0ZkTNCcNPILd5NOOr8HDoR
vJC0AIQBKnreNUz/4gS5R+D82jpnZQHAKgUVSKAgYHTPwg0mPmu6YYXHPVUjsdPdUaagxlv/hOHx
HCjnw+RaKJXx7lXFUw3HQXnJy6hbpLV/q1q+uCGAa9XCykQOzK5IL/qNhs/JjY/61ONAwkpm+igg
0kwyM832UtcYUfkzXWxVEozlZQSCOITDDMkpESAjtFpsNacDtcgqIyYodAggQU1UqnCpL0mNGs32
4qsKm7MdIiHVO5t05I5oTnbw7GBQtWyMuDnEuGtd63ualy2Oc8G3QX32VQ3OT+q1l0nOY2oUBllk
+3REeJ0q5ilKfY+ImyeXiPNYs66lV7NNH5cBZAiTNQmM6Ybdq4k3qK3in6YskEryI/e78UzqxnpA
rsa0fzcivW5jkhN4RUTrvYGKf9dqcrHwhUnknbntz6mL2lPRcF/ko3OcerS2bcGevi02qKfEsh5Z
nSRsogtE3E+1KQv8G2Cm0zzmPCxA3sBu17SvLByRHvrB1h27rYjbgy84mA2N9Oh8Gi7akIE7aqjU
8m/Nc8SxKNmYOQozsCzQi6Yh+YG935A5WGLdEM303grzVmfNruxw0BoUuHXzh2njFpWsWZm5E/Tk
o+XJ6p4YBukjZ+k3WELxTGXGrzViWBtd7aNGEU8J6ORP88vh0eegeEC2MAATKXqGm7rJ/IBj8jYV
DbGB7hFRCf6DKL7UM1JMr9iACXW2+vJmdozaGQuAdmgPaoAconJjz21DnzIiolYOewZlpGegYy4A
CdDtUz59abK8GIV3KxMG81XFnxn13zXJy6MRFlurJNzaba6WHe01stTtNn1tQDIorEQ5UWtIA/x/
NtOwmpK9URrAr5g+2bMgA2eOg9UM5z3ZfnNUgw7zzWx57kkFHWAU5W7KEKFrrkSWb55ikd/9sPr0
UckrV2CKMPHUgeFyAHgRp+WYZAdnMU2Gnv2AIV5O6Z/X8CPVvD2Astugik+mB88EQWyTjMu5T75h
IpnrzrWQmwH2Y4fEaJv7xGdREWf2LuHyflL+pwWk2YZUUGPScu3yx7H09y6d9kwir/ZQbsI2epTe
tPaNgURVjXlX2HvY08J9mgkqIg2nOogqwkQWQdI+7Kq5m3Z+qSQQSqpVVCmEFqMcSyai2DEFDOg9
fK7P1LA+kj5cVpl9T2qUzyOVwggWKkkVyjqUqYNOdp5H9qGORdQzqocR+y+ZAZ3aK/2HJcwXIh5+
FaOOofEgp0KLcKMdEI+jM/ZwzLxuX9tiN/Dxh1l+DMv6xGpq5Ql8rq52VoG38HTc56LdBjHcu4Tz
m8IaSypttGO9Zxawk3bE5jqqZRDTzPU2Rm40d7oTQ8RLsE2bEBCDkjx2LdimMjoYIr2Mhv6WFsTD
Nfqa+AOIVDMOEYyr6TIFdpAZlH199juMquADYz1ZKveiw0McmP/YxhzEIOpr58sNV/46Gpxdbe6V
beuARjLr5OgQ24romejocdGTVdUW3doYMjK1mGqiTNVHNGg2Clw11GRKjMl6NG0CaJrVkFVHM2Xt
zV+ThNbouctgWQamWGH+TInwgnFpDHQOoQKhPXUztosQtJwZ86TAwFSCwSf1yojgfJTaw0ThM+rJ
sW7AFhchYguNWrAkG9mmA1waI/S+VJv2fa3f7GTaFTrJO6OO2qZJa2Iy7e++885t3T0GHQRrU4h/
RmO+ezl9YDVDwhXKUkfi+fKblCO1RPE9xHLbFNO6lixsjTjfBpgJhzy01qp2pmUeRS+tZ+B445g3
4DQEw0syZi9mQ54Iu3oOIU+baTOcUo3sdnZkfqiEngzk7yWmKl/ryl9PHESOZlEFQHRiLiFXEn/B
U6OnXzJ0vv+f8hvTe2ySGRtO2l/oO49S+M1KalhLicHcedlwIKbvlMbTpycCRC6T9/IfZWeyXDeS
ZdtfSctxwR7c4Q4Hyl69AW/LvhUpcQIjKQl93+Pr30LUoIqUjDJN0iwVEcIF4PDmnL3X9nK86l0T
nZGvepggk7LyYYKaoJyVkXnqvfm5WsJbanyHjNTIeuyPEWc1hJX9PaSjAIxpsO2LYoJFD/PIxrRc
OtWdcvMvVj4I1IjDM9Xc/LgmzQ/NaKO6Gk/Dhsl09NazdYK0o5uoaUEupvNCKTdPc0yKdoVmbqXX
FcumksGuU+NDmSeYxxNYEUNH30kVGAqj3LljT7zmzFX3uavp2yJnap3zePSehhmLY5Cm4xqtxtzW
ifum7XiBESyxKiwu3dS7UtmoN2woiOqYRpoVMz4Z0Jq2TYfWDJwiktUEWzviLvKL5mL0gIxz5bfR
obdbe+6jO9CfFCP7146T/onll485DAp/hCjQTjwE27KavSCd1U8zwpDH7ruVY8ceccAA6AFk4/X1
KyqRh9ie1daqJyiO8s4axuciqdCACc7bKoyO4ZhSTCrOmwjZRYzKfSGjML/ug/pNKbYwqcT57Zfj
ZSv0NwbqK7vclsZPDRqJn8aRgtc6eTMOBA1ksIqp/kFCeIhVb640Unj8U5nF8p+BQzNJgKosBuok
MwPBubcHe7zORcTefQoieoeU0eMcXEpRHAqqvXGc/hxAzVnkeeV9TxYDuUGAMu2KBpOB+OyRxX0Z
lo8kP+6055+1w2tD9SKgcIudNg7Y/yXPQOzpNiU0KZ9BzNyG5HL7BefXhanX4vTe9y1NnIJhEob7
osLCnJWXdj+/GBLQUlMBmO/p0137wr6a2nFv9+W1leBeQX8U8sL4e+79truxa30CKb9q5007iNt5
Hs5dM0KZfoGctbVX6QZN7EWaFxXmF8QHHypM8QPZAiPC260mbeKsjUR+qNHSkTravTZt/YNNMQ4/
h0yWAT/Zro9hVbZRW5xNtUt7FCCT5/f1+YSb82YQCExUC56MmhICCODiTeXOZ6bLkrvarSsMxCWa
rIz80vAmXcDjgvPvKqq1hBK4hMf2K7xjYoLpcK24HDgj27+ziwAPcCl/5gs9rxS2RwMZBcgVnqP5
zkFyhlKL1iqP9GLiNONdVavk/pnZx84POcCZ5qs7bvv6qluuRLfKTzhE6GNC8HmKSmkDVm9IDiaz
dpBMN8lwD9I/opMu6abUXxZzqtuvjndal8Qu5OXOa4ptUL6UIfxRay8BaE8kQZnwCGxyK9J8F7Tw
AfwtwuERKzAJP7258cbbHpVC+4wrk14JXZ+TanzElEoBMu728NGq/hKklVOCeD8utOPW6IyV/c8Y
QvB6lHgEaJ1Gxb0z00BFpbqmJFzlw4FDO57fFFVIET6F0LADFz323dTuvB4OGuyeBdACPJ8ywzOL
jDO+YsOYcd539OVcvcR4q6LA57j50wI+SaAA5aAfIV6iYcg3Cfo614mvKW3yyXLqZzY19Pl8hq8T
JpukoU1usUx0fLtWd5Uh+3NxHMZcM8YmABIFNRtFX7CbLwO9LdIJuwungVZcntY+zwP69HPknHXW
E516IsGs4Ny5xTi6pXtN/Z3sVVr3G2kOOcRTFUEFxhQYnpYgzWHgxE+z6x6nBiHaiXzm9YiaAGRv
VyK45AiHFv58ojKuWERp8XHSKuPrtflf148VyQERnWm6jCWRvSX7Q8IyAL3TazvNil2sUCexX+Hg
jbuFRWdYC8+bApWvnT/CdBZ8C0SWec23KDpjGPfdgcoJyWd6OJuGPZqfk4YOWnRisVcqqh/rs23P
q+JCixWmVVbfiuTU6W5aKCE99o2YCtemnmiPVBtTXA7ZTSSmDRos8aOhoAv6QDrXhFzY/eu0oPm4
asfbFLStPOjQJqHswCHjRHw3HOJdisLCHMtmP6DjSdYuDxLl9MoUd/jcfICCHGkjuK8FgRctf/VT
ip6hi8/WPj3mVeSzhX6su7u5/lGlmEmmHxWpBx4HC596D9FiDa8wrU675IqTWYMtIfARHoDSB31Z
FCeK+gvnHWQn+Xkyj3cCDmMZW2cuhwIcMiyDmBPOPX7Rcl9n54WPlJQjA/CgmvuAT2DwC7tPmOkX
ddd4MA4eW2yQ1q7yT63+tOne+ux6ae8W5xz7B/JQvoqQ3dsdsCfiFHJqbla9FTNzcAB7dIGZmD1I
AihAfdBApHqE8ccAt3jB3NBGj+yI1zr4chzVLg63U4ng+7h0hylkJzOgzj4ZK/sEkwqnVPTuh1WY
Rdcjc1kbGH1FTF0Z+aLcypZa/h0MCAd6+fASJPeuOc+FxK+ojsWKzFAFLph+59G5bK+G5JuVZYdl
hfKL/oSgDrQysv3H1rrG8nL6zq3LCg5U7V826/CjnuJuRfnTsW/j8s6evuGRzHGsokQAxnZgUifk
I41e0vpYO1+oC2omkkkxlkAEpDf8v61r8L+UCB05wGHtSC/tGEJsc5EH5K9vbdpKFSdld/D2fosa
ZSdQmFovegjuc3noNX8BFr9ZAbhm14HrjsbTSTxfzTSlOIbt2ggR3QAuvbrHb7utbRwYiiZSTNaU
IcPxoKdvkEj2AAM2Hu63ULOBcTlL3jT6tox3oX9IgDAs8taZTgeqHsua1NZ+CVDJdkvD+nl0rbXp
8Y2FN0pfIm9fT/AFq8dWPZYIvKyHPF1pEngcNrlXndShyzH4FRpaPOwTwJ9ud+6yxqxEM2Jl0Ts4
Rwgf5NdIayfhg0kgEZwd5xjMCnx+79iVV7F8iqknSNgyaXZFWwyFyZm1wDK1r3sW5Kkn6Upth+4N
XKjqzqfokgZ2WqJS2vUjAviY5symY4TmtxG6a5ZH6X9vpoto/t46LyBTa7S5JZWWdLrIyrtxlChr
j8nqhJ3O6hnYXnQ19c1tWF1U47Ih0e2QJsD0YTEGl138FEbffTwNU/It5LNi2hqATdjVRS8PwAaG
6At6HnWd6BtSbnzuHAiQX+4F/sKQ59M4T474abOTWba+85UjrHL2Rp7b0zVkSTQH+bSfMzwyNyOK
wJHpiE+MaMs5fZIh5UKS36YbU7Cn5YmkpzXHKlJFshaCzVOzLhhUfqmNnqSM7zLYs8c71UQNRccK
ic58VY9fBOV4/Wph0Ip6ckvvIeCfOM0KL8gANlT+bdjeFPNes2MPANfBD3a+tsQ30SBvJEpPROT6
DJdL3lw0KAAtAIDASPvumGFNzhefaf0sEuedfmusZ2OdDsRhJOTbaUXnZSeeW5wxNurG9lTE3wUY
mT6/tdrHxXJwPwGu0SweuF3ovRZ8FYrgzKg7bcmHtSz/KZ0J2wCWmSxH44KNpkjL1jkKt0I9JiUc
grPGa3ej85hZEnHZaeF+7dqbiqwS+2uBxCbgeN4QvoYmbSBKZ155EBcTIkjc8oUkweVOx+nWgW7p
BmcWHy+sIA5qW4cFJuuvAokmimIXU0u+l35zaAtA9oy4+G6VVjA8ZehgTDiuLKkejiNlQOzp1Yik
Ga8DoOP8rOZMLqNvxKuV2ZkByJkkd4n/pRKouOwvclhLVlRvI5/IlVsbxANtdPgFR/pITLzP2s6A
aTmo+C+b+GHKvxr/sW9oCx0dmnIeE5keWXfHZ00lPQe9j7WD007FpvLSzSoESP2WULh95zUbxIjM
DFAt54t+HujGVIcupRu6t/3wtHXm/UzlllMpR/2vJeOwmY4g2w9Lmx/G4kopzMPOlVfoY2sBAXeO
nUK4A2w+OSrzdeXtJ9Dr0I815qtI4x3yxU2LGhY37kKYolfSs+zfhHelscAgT6fghGoeiy/rHw6p
BugBGLTeu7fCl07i2MKI6ccQOCYcwA2AQpzXqxjKHR8NHKcxMkdZ1neliJ4DEnO8WjJ4VqMZ2iZ0
BALJuOcRgkQvOChL/PHypO39S7qcxFtMZ1Zt3XcDhXIfN0e2+jViNz6Fe3GISJ4TMcpiICkQeb+h
2OXol8MHtQvwtmWgmbv1VtPbsImBj1h6sjHbNe5qSiP6anLt6rJsSgmdMkDP4qcP6EMA8QKDym25
iY1/7FZ5URFF92iW6Zui9XBiHLC+OcxwGvCdt+e2Bko3rdwDi4bxpg6cgw7MIfMCAs2C5Af6rruq
ZAB5XRae9rp+mGukbj5V4Ztet8GpjOACz6FPoH015Vsr7qunpKsxbM3Q2RG3zuy1/D5+nfx/KiDQ
R+rZvxh9czo51co/XDBYa74AR/FFV+RHtHqJoMH3+jQsrBtjwvQY5H191htEa3NbICTV9mVZu0+e
EBPIIobcmFeU2EJXMIvDL4c40F55/NyTdHSfiEqmyWhGtXcnHTwic6Cx4HQgVCd6shAQqd+YsyWH
6o9Okv3cMl35FoadvHLM+jRvxlL157YV1hujiJ8yIzZ6V4orirycp5bLDK+D7zTsNsb5PGajl+US
s4x37fgUEiO2VhvZ4KemsXissBJ3if3iOLgoe9YPhAOcUKuN3Uh3m9c0akq6H7nik5VxP1LIhy7S
A/1zCU8BM5CW81nhgemc9ZtnoVMHlsky2+EVb2vnMEntHJGdHKd4jSZKzrQ2gIj8CWuF4n7qfLia
nPQppniC19c7XTjszAj0Z1HTw8MZNq/UQ5balg556QGebPo1yyClSVVBabRdlxwLcgkwSHmYVmag
8UGU/ESNSyowKa69vpMkcVoJJOa4A2FWkLI2IyjXPcWT8lusvLsB7V+EBWHbDsOhq8yPYknfwpr+
CL+Njs4E/aS1XqYIe5+iSVB09kvXrfZw67tMwh+RY30pNTgUn629Y11m5H71aAVa2QC8Ky8TFZ92
EW/cyq9yL9pWU0QaJXPc4px2bOwz5T0i3kH66BeX9LckHXYcPV1+iuNwPxiO5V54TMADxwl+apLZ
lNti6mzPHNMeHNt+zEe0ksh/EJ/F26QB7NhhoFhcvCVuccXhGCKcm9zmDQnmafcQt5yXWh/GCsRB
q+UAI5+zwOpAowjc6F1gHBKDhYFWIA+DN4/2D5g0EwYN3RZ6fLWdWLkvYYos9bsY+rqntwb637FJ
xspsgh9HDA2QPB0rS2lFFOVQsOkq3bJI5T5sVMlK0ln1AmaJ5ZnWbORUGQ2u1gelRDGDoBXyEg3b
R7x+YVRZ8joqPQ0UuMsD0IUbpyh8Rb5kC1mD9dQ0FVpY8uYbylksaWVG8WvJVxF2I3ltJwDvGiKP
scs2ipbmQm/6dY456Py0UV4S4mCWVhIgpawhGL4G/LdracAXYW/u6sHksLryJKNnhfY36Nk0WPlc
ed+iwEXIQBHMRPU1Z90BjmjptSlzgwFCtTZ5el6V2qbK6jjwAxfl0NDRk6AmsiyCchBVJcm6Ug40
KM/HNB+KbFubXI9sPUI2+petQ/Q3qDYzONWmdUNSKsbIV2c6HZOcVWikR7FtPSeHRYeDLiKzGHFt
wZE0Rc6YPbc+JeZ5U9hRSXksRb4UvAaafkS+w0ynqOXHZA2zMuV9nPVmG2ZT0BJGpAPkucA+QsIC
yihYdI1QcBidI9jJkvOACSryNTbGoyuYM/CQd8JU6HxAsNU8lT+XWgr57KC3ArnjMbo53jcSWS6w
uTrSJUmquh2Dxx78ifcQFl5YwYQMXOprizshVyN22dJsrlRWuv1PqP0lMRxtLwd42nnnpUBaiqIS
913ZNJSF7bTOxi9ph2AJtRyNN2R2yPS/+ylYUfI926iTP0Ih6wl88ZD0/ZOg+iQPgnG1WKuysQbj
5Q1pIZMdYNCZnMZGpT0HeTXltve6JK7sE/YcooRCm1tBYYuzLLC9/GdWjLantvZg2CUor55kSutG
NlRybQa5uwr9rYoQNyVE4V2m/dh5D2jxQ4OWtFtczz9Ec5r5DoWTTsP51sorfQC+vjNP1yOrHLrn
omM5G2MnmPZZHUmC6ce5U5r0h9wElIHH0KW/dRLpyQu+dkMSY7nzumaOv8fGSzCjtqyt/ZuLphKr
GbNHdzoP1ry6WVu/EbTU2pDd4c5EGDqikbh72pMGxyRVQjkMaYtgg35pLI9dgaF8PDPSKsnRmqPE
0E/uLTcGwZjDY0kl/HjHd0iGsVsprH3vV+X0qDF0YKZNVJK63Q5JaUm1NR1alx6t6AL6T3KelrRB
CV5kwQB5KOwGhNMt/RmkiW4loh2/rfGOsl5qOi2da60ynhz/aThAM1lJ/CHaKpg8fdFwHsXzU7Jj
7LpmAKrXIMOnJWSkPz/mXhu21nnR9kkx7VprDL320nZ0lrvbPgqbFqdO5qxE0GDOVPUyeH24xLCe
2lp9k/xoVK7CtnOb4jB0wVRt+dhCaiDoCrrB28m4ieV9K4Mg63d10Ja2c5sBFUe+aeEM6H8KCvt9
fl+4NBuLH6q1QqS2SVr5Czx9Oy4oJ3RR7GUvKlCpuAzTSNWUeEtdIA0bawzQ4G9EqXD5z5bJ/TXM
t3X7xyAdUzkf0maU/oRSpI4QHrNjGCiXVfj9FJOyVbnXgd8oeWbndUGIouQdPkzOUHKaxXbGTRtU
t7QRwzZkFORxEtZfEQgp/uUabeBwGSB8QXrWpXsoL+YhtDXpSJOiBXob2REZFvNiCoD7gwSQzPSJ
aMmf/XV3GfWU/hCO5edF7yF4R2HnDT+kyjQxn4ag2elpbqeKkF6/myXno36pG/GTDzpcLrk3hkKy
hGl8C+CxVBeOFmvBAPAIa3diJ0t6iLJYOBd6aljRa2ZwLIaJy1Go7jhe7Sgtesmlpby1CNg0vnUx
0JBdTqEbd4AM+Y/n+6WLsztecZycx36jh1cj5LSc2mWcAeeKBF4lIOducDtTUzBIITpRHJ2lz32Y
Il3h9wcVZjbAtMzibGuWPAa2WHWRS6l1Srz6Dh+ZBeDQKws7pg62NPVwRBPpd2BpEzxDuOTpcTy2
XdFiKbWQPPo7aqUq2qquWTybNQRn3LO/VBROGcIO5QXpIPSmGDEvyU+j83zE/BSHcXOPJDiniDgH
FsFRoUy9+uvYqpiNNO/IogzShMuIVTILAgQsYRGOMS0jJArHfCLaHPd4uTB2KGGu0jrTlexlSHLT
WcIVgqXMhrMUME0giHMdKI7BdQ7bgPZ8ZrvTpfEpY5/xUVQubYuhwcDL7hpJHxurWc9vVj0QAB/6
1mODaA99XpL0izm3VJEqGg9pkSVQk/wpRM48TTOMe3AMoNt2YRzUNEcr8D8M6XmnaN4Bsgyh+3nZ
woGx9OcqjhCMeKEPZ6QmkaKcjApaQtWVBa81b+I+Rh9SDhkkosyN0sMkPFrfuWYW2zuEcJmDh5PD
ep1YByjAjXTND11BQOCFFZW48J2cdWLrhTHiTa+oYFga+BXBheUrWua27fXRm49BvKfzEg3BobZC
OZ+jxxraL6SIpPi6mrQAqoeLcUIi5ciAycNiZb6Z01xBXRJkgFK3KtOCWa6SKTnXUffdYUBfyrYu
xfeoaBs2WY2WOXUbR/d2D6/JK/N9rWx8YFaCwISOHCewy8WHOHDTDq0nzqvRGpkvGLP1aeHUtTqv
wyWoKHCEopt/BEFjsmPsLDPVmKILaTh7Fl9UE3QtAsO0Uw0JIR3bWEstRfIlavKi+8KnWiabsWXl
BpEh+vGKGXtOztBQBMzVk56Wi67jGxeTqcJt2xkcrzhU+oeiUUB9Ui+dJFk8HiyyyXNjsgdp/hCJ
20clY8+C66qrs3EayX3NaUVFF/RF+w6vYAm4HMEiuhw31fF45mg2iSeTVia6tIuaDs1ItXLYNQMN
/b0KbPu7UO6yLmqDp25EEKTI6qsBGQ8oNTfknFcJsonGgmJmZ+eNeVlimWL4KMw43FJ/zfxDroxB
xGpMx9zUpB6CttLyx+wUeFuvdpqPRW1SXTEtjpNTaoZhCTOxlo0EeT+nKXs2v5NvkdsM3we/7Pg5
kUMcgJgHH5xLMYorbia5VlJFNUlQTPJbqxtpmcwGmR3pa42VIM0YU+roKdghSoWLRWVOdeCHZzT7
JAVFPsG9EsHWiRkX3LGZbdABzlRH5xPfLTXKjc6pcZeV1eittVE3uVImn/SmggdNimfndq9pqxRd
PthQayyHl2fUgUTiH7y6R45m0RYXdzKWExIFN/XV3RIvNFiFQDV1ncJfuZZVkHzDKgJXxemSECh9
nc+IOSQJMhrZ+HPtNvOtCTz8VqJNwzMTGArdIRMKajVk+ZR4nbokUCk0BK7XJSTuAFvta9nKNNtM
siz433mYv6OKN/SYUd2n+wRP3jdbBvrFFxOefXrKRO2m9RjjKgmZqCASyP4VHpkHQyOP0JLO1JC+
znRU7wAj1m9xVpGvo6siwk7XxCUKM+yFsPVV0oPUQexJVq9yI0I20cnGR0cokJyWbySYSSAK943t
LqTWdRjqACIBm1u364wCSzsqozDpwWK0mtGatzOzDH9xO+ZQcpy0Qx/Q+iU1RubxeTf1gmSSDh97
sR1DQ5Rw2NiSBcnyMC9y8SLcFWww/ZNY+hrGPD4Ke4e1E7zqHMW0ZNoxIYveBQaBydHYxUAJr+ke
Jgu11C7PDUhqDD7a2jObu95FMvj2uEl0WPinUai777D6h4LEb2xmOA5nzamIcWWxUiukqFaEYAFG
VXFW5Z6BDw1XF2TcmLrRHZsXBcYmGxzQwKUkbTlUGkYLYidDSmUagSDElMjeRtuUR/fzkNn1F9BK
RbfvOIGlXxmQRXuNvaiIt76ybIS/0ZQ3R88arebFLUfiU725HaPnpu/xzAoY4vH3LIT1ty97gWQH
1NksC6IyIHWlNz7MNMb8gmRXeWxXBkwsInVr7whudc4effRXKetW5Q4XHV2r8XQK7DJ5Y/nMGCTL
DKEG1dsQ0StlR2AFF0PsIiI4GTnjDWwLG6hpFHSQ/A0UyFYqt5iXm4kdOzqieJknKLgtu/jB1bK6
9RpjHBIG/Alpu1/36NJThHPTpoR7RFumySObzbWBJs1Aj9pjAKsn/l6JtmCDUMcWuQFRRdCXr2Kk
82nuofrvioUTaTJY2d04VBaasrkUaNakN+lrwiXMdIB8lt+lgyvNnXI6xLHgrsMXNoRLsxvoaqhj
Nig3/BJCCiXTprPtir5OVBfMC9MUJAFQMVWO8WFAWAcVsm9caA1+Nl7qcujjnaqiMr9C1UpRNMYg
edpkk6j4zA0Fc91reLpDnafpeT02pjvECFLGoz0VaYTgN8yxpIXrxLX0ZQHObOGkY9FsSUt/kzXO
GOwqFrnoyaAJ9LHwqZzebGr5Vf8FHUrLvj3E20ELZmrmDjWpMmJPJU6BylUOzc3/COIYs2XFpI9z
a8sMSmf3rTb3ql3pkf2GgyJ7MQ+ANF6sFGtVs+7xNcKMKEOn0HVU8puaky0tcbucoEFTtFnSx5rv
uEe/lUXo5VA7+Gra/Ptf/+f//d+36T/DH+VNmc1hWfyr6PMbbDpd+1//Vv/+V/Xff3r6/b/+7fJh
OK7redLzbCk1PCv++dvLXVyE/MviPyoZNYBkmPzDpLMvmOrNcfA9sf3Lq/A38wn6xpPGEcb4768C
a6PPqgjndQZ4Ew6MFlG8zdOgc04+v5D5eDvvL+TZ7y+Uw6cpLUP5ZiK9Jjlv7CzIScMCmLSBQldA
BiTZZVwKSO6fX1isD+rdg9SgizxOfUpraaOafH/lLnRb2sr0QigjzXCjS217l1pIvOnEFRP/2Vh1
NUDrMW1zSKuFXtHgTu0aQhOTllAlNV1+BaDi9fMfpv/wuz68YMto6YDARZ06kuwcgpJG6dP0m7gY
o7vPLyXWe/zwDIxCIsdUJ6Snhff+GYStVnQyaRq2bgQTjm0o+mBkUkfHcSQ58118BPhIOVU4HXNL
FFPAlJI00B415x+G3G9eiHYV/AUtFbdnzIehUDdx3VrglRkKwzyf4Oh+RdkLcaXp8W+E/IlWGAfY
UJ+QPjw94E7jYwO7tQnFUj98/mjc3z0Zo43taSZgvoL3T2bpxswpDT9mTBebsE+/Z8toAM5ix8pi
FhCv0ov3h0fwm1fPxRxF9VpooeT6o/7Xt53xrVh1h8ksaHRzGqa6u/B5f4eYyKzbv78/eojGd/m+
HV+q95daJL2egl4keNRmPjhqkmQngxC1gr6/hsLi7z6/nlj/wg9DzbM9PjhNY0YBO3x/wREZlxQR
ugcPVK4bBfsJ2A2DTU/Ei7bnZkLdJMQWnxc5f71P6iC6k8mbQN5Gw7nw2j+M/d+8YE8YVN7slzmP
+R+G/jDXmqMJZllltd63rJ1w8HbKOJxtoQVSEbQcP9h//hB+newYSYxuZhLGFB2i988gSgu3Shz6
GG0j+rdkbMQDW2znAKQViZAqv/uUjZ8+v+ZvxhSlWEcIR/u4Ij+uF004VQkZzs4msOfYeogng/2+
4XxavY6kqcw/Pr/c7x6rVkr6rmIYs3i8v8VEMyuOlRRgnCIga5E1xtcDNY8LmmnZBfLe+e3zC4r1
oX0cWKgxmcMkI1mKD1+q1Usv79aPBpub+OEZr0RaxkJdDdreaSwAhzac0u2ELn0tNMniNEXH+Kfh
/ZuZlJnif37Fh+HUsFGMModYQg1U/8QJup+lk+GIqUAKsGV7a7AM/Qxs2MNFKOxj0gIzKzmy/2FV
+91X5tpsUX1fORqN9PvHLzHh2e3MATjr7eQ+ol+2s6Ag/P0SxQfDLKWFML4tPrzkAbUnat6CSKyc
NlY5JNW5j1HkyeaPnz9/ve5vxi+3Yv6ZMjzh6/Wf/6850aNYEjY+B2zhju226S1rX1kByKbCY0GO
CC6jNLiyvlLyHOn80beXGzP5zmmmhnQfmYqAaXaJtFXUo8eu+YbNJFW5EeSIL3Ry1qOpD4vS7PCh
5Jh+SAt2e3jDljHXVNDO0Wp8qTt1b1VUmAFeTyyBwZ563c+hSKg6GgS+RWpR70uHFdf7mMcuQScW
Jee0EBTNsbgvcTicVQoZHp11zj1T+pr01X1Sjq88YDhKrcJERySJAzQhm5wvwxQhwnYhU3Q3sZP/
aDN/nxYpatCaOF4NUSVO7Ns+am7SVj9xTiFy1fnTFPm7T8tnqrZdIXxHSfFhPSpkZrnz+qsT2hLQ
nYNwpO0QofNlc1uImwUN9M+I6pFArJAmasMZuM8P9FbZe/9hHPz6lfta2YZtqXYko/v9MNBqwjim
I4acwIlG9q+btpuMVbSjZqLEjyJv+Lw/v+avQ4+t0dqvMNL1HGM+fExFME0ZPnFYCfboXHdLLp56
egonkXGnh88v9eu0yaXY1ytta5+7/HB7wxQa26LUh7ByaH5YTQmdq6WIWQyBTWO8Dv9wvV9v7f1e
68P1KoUjJKrow/TG7ZAa1xEcBQE5JEFe6bpXf3t36yNkZ2Y4/zvc4vuXZ1PANgGsuhMFpX8f9Wq8
XxLHvZkmsNFtlxZ/vc6yaaNXJl2BAsK48v31HFcqTagFFuBcXCwRLQa0VNVC9hUaJnA7xQU9xe4P
o+XXV8jVeIO2zd8vmTreX7SSS+q6MawV4bj2M0n2/bGJExBDYgGXj+JkVct//lzXAfh+6XMFOQGI
KTzNYqs+vMUeNWzMUbE+aeMOIWI92Qefzpw/h93BxozQbpOpA+/0t1f1HKlcIo1szeehP8z+5RyN
Jd00zoPjQE7DauSJ8oSm0zC7l1Ok3+QC1fnza/46Xj2tIQ96rvCML/0Pn6Kp4oyWelJSQWmj27wk
f49ipntsImU9/f2luIztS8HeEAza+/cozUyXpmBCHZsBiFifYhBL+kIj+8miYPvXFzO2MWz1mdeU
9D4cQntVOVk3cJpv2jUvwcxjf4YhpAK2k/zpva1bkPejhSYkQDzujHM9h/r3NwYnQFcEQNegGzHT
UAv1DRiLCJlN/9bVBhbgUARRuCEkSlXP+CWwpf7l3bq2zQmanrhmAyz0h1/QDwHKLfIY0AvWwj33
5xQechJ60GWxIIbu+eeXW9/UuxteLyc1tZJ1KnDlhy+SMFqWtXYgV4y5+xFVWL+n9lVefH6V9Ud/
vAomTb59iiW2/mVT746LVY+EOqt0lAeaIu1970HsMEFHOqau6KDowYx/O3Bcm6IFh0SWDUGw34eB
40etxIjocVVhcoCKq4lDZ92ZqYv57x+jZMpymWQoAgv14dTCjgfGVdflsCxbyJK1yq9w1SAq+fw5
/vq2HOYUoXztM0Ad9eFtmT6kz9dgFm2o9YW7PnNJ782KITv8/XU0i8J6SmE/8nFUNKIzECShIE1g
WLE6OSR8YHKo+vry8wv9un3C9bvWloQS63n+47IXUsH03BFHX2IH7b6dywa00ZC+la6TnKcu6uFe
x2jM5xnylouZYixQzH7+I34dnfwGVl4fu63tcvR+/9EPopwmsIThtgMrxSc+TjTht0u7kK2zEXVB
quEmbjmJTltroA7/d+cRjzlUGn899nscjnji7y+/jDYdYc0Wym7a4VSVeY/M1k3uP7/JD0vvP1fx
KS44vs24+eUI6C92AkErX8tY3rShUxnsfBBm57SuIrAjKvrDm/3dUMWmrBmmGqDUx/PPEmpkZZjf
yWNHy7ShPTOeCgxLf1rfP9yXIWTV9ZhbOM/Z7L4/1ihGEYbpiGAB0Kcj60vFbUbfCJ1Zwqusj/Pk
wLHTyL/drPGhM0MzRStfGr7896/MVSUyLwgf22jqCKRMxICdvUNRUsOIz+b4mHfYcv7w8X9Y39c3
yOzJ/nDdsAn1cWXw0fqivUH0LGpSEsgofbAQU23HxOj952Plw7v750o+eYVCurgS7Y8FCr9PaOB1
7LQp+s7tNsoSXFJy7vr29PML/bPhe78wOMZm7FPPs4V2PxYmgtxb5rhE/zvmTYIK2NXVJSQdrAkq
LS9G7VgvLnrVrygKpkvMmPadmtvqunex5KQJWmITTAp5SO5fomEo7j7/eb8+cSZb80+11fZsIT9U
+GP6jv7YUjbp0zw9L0LAmrMZqtNwNtUf1qoPcxCP/P+Td17JkWNplt5KW74jBlqYdbdZuxakUwfF
C4xkMKC1usBuZg2zhN5Yf2BkVJIgiz4581j5UGZRjOB1OIAr/v+c72iKqmuqbNm8NJRJpk8UQWxp
gq5OVVz9QY48d1O2DT4g1e7v1VCoF5ED0+HII/XJywPtzLQ4tbDX0V/LzW8KB3lttkDgSBWNsb6Q
lC2HNqSkLElGbhnqlcog8jfDqvX19/phlzV5fcbn782wUtNRXvAYNkI7fKaiymOLhSAYuKi8T1rV
+Qnd0TuRrCZ8+nrkzx44WzPHyhtlMK558j2j+sg7yovI4VJ1pwGSWgwCKXDekh8GfQ/fAmqzfa1K
1rnDlHWiIxZDnmQg6ZZsIHe0HC+a0eJc27l15GuZPG7jVMYqoGkcR/DeqsZkvxLnuVTgVefQAE2T
jBfJZc11wSyiCTqy5nx2B6gUUH+UaVMw5uQOGIbXqypKdB/lwYzKBbCunkPmbHC76CIBSbVtiohT
U1f7hnVk8E+eOo6Afw0+uf0EQoFJ5dxHtnUJl1vT4v60h3dyojY1URBBC93569s+vqhvppk/3y4K
2VyqqtMTfH+5TlmFwAWxVQWNX+21xMd/zmkXW3oG0KkhztXxAca0HEUvoKOq518PP7ngX8Ozw2BL
ZVAr0dT3ww+uNM7tI0QLegB2DxNVMJuOoSUtLUN1GMCl+nrEz6YT9lVjm0hxmFonj3mo+L0H/4Kq
VBGhoquVuPWAhAjq6lmUlTWGQr1A55JUiI2/Hnq6pXu9Wms84NtUV0EATGbNiPSEwKtGIjX09XWM
8vxCtQtiVULwSG1c5WsraKVNXjO7IJlNSW0MhyOP2GfXz6GRlqXGGmZok+vXtdiwzBafgdsYko4B
umlYSKrBgAKaO8ALHXOk7cqWax4ZefISc/XU9C2FLS2137Ek+/5eexmRIqgBCVts82KVoY7YaZET
LFX7/+Ei2Z2PN5dzFXW/6cFYL1AEcF7mlmpMZoMm7tQyuzQxPy0dm5wZlpL11/f244OMmIpCs0K5
06a7PpmhEjY7qCb4WnM5GKPravk01+RwXcRWuifzrN1+Pd4nGxF1LK6qbHt01uHJbZSqRMIOz6a1
Sxp87FHkNBnVZA1Y6dcDfXLXIF3InIJVdnaqMzm/5ZqNotJ2WH7bmuygnoBUULniwm/w23091GvD
+P1kxH6fR1Jlv8rhZnpR+DxQbWhU6/Ew1Xs/JIlEI/R2FY+Rc04QiTW0DthgQ39n+XjFnNKp18bY
6pMNHHIDPo2F0Eh4JQTI3HV6/zPwPdD/Tm4eeZU//Va4zXRK+G606VvU6xDJohYgiqz06dLKZYO6
WYbOEVntkSfr9aon3wo2MOv1m1GQvk2maM68JhB9+Cd+j9wTDlp/V9X6XSVg5uRq6Mw9tPC3VUKN
XcqTSxFhlQti4dC+giCDLA88ETqghavZYlcGLWKWxmmXvP5i2diZvcoMkE+eEbNFbwiSLigCLKzC
esBrgo4eGTGcWlPGwdjdKS1NfDjkO10oxiimMWepBts1lnMiZ2KF6CJfmRuyv4+khvwD7SV3XFIx
7dOmdH4WdiRzahXePlcTe092zh1n6dGPXYDLBq/hyb0xF7KanKZYGtaVHu2cHoapKpfeXB4MZV5U
COe+fuw+eZUo8HAbaa7S/ZruZSOvJY8gQw5upQ6Y7t5wUmllDzqtnK8HGt/J6Y2kVMfZSKXw+qEM
qcYVMuwC+7IdkvlB7TC9CtF4L4pEdc4wCaJ2l2T1yHqnfFzhdVtjO8NjwtaORfb9tBs6ccHkJKNU
aYcgmqPzZC9HHEq91NH0LX1NTQ6iy6yF5Yf+JmrEKyu7uB7atF7nmSGBSglgBbkDXrDQ0+LLyEka
vN90JgkEtLXzOMuTYzflkxeMnRA3hCqbQ7dhsljkdW/bvQn2Ies7d+t3SC2wrYb597YyICV9fWM+
DkYB3LHGFgM7IN0an5A3u25wn6R1WKg/2wLGO6JnpKM4jFcRbsS/t5PlzrPFVjgZM5rOyWZyNwIp
KH27kNBWFmqwilEOgF1DDB5aUr75+qo+PtcMRbtEHSUhmmZOliStbwk+CkAkJG2H0z8NuoXitPaR
A/9kv/zrgn5V8llpZWdyo0qHs1gD1QKfZYUfrChgWPUJ+v+Q3iZREX2zSjibn5UNIKK/f4GUNrg4
msgsupMLlErcP7HH0S9Tg/7EkyKYhpQejhQwP761PBr0ghReI7bm00VJN3t7aD0SS0MaeeEC5V+z
EH7rb13ZsbQDRPRB+V50jnHz9dV9HNdmSNmwkSWM2/Nxx/HmoaSfR7UBhfWsrRRCyvNBP08ocY45
5GJfWBVCJjoKxvLrUZHnfZiluF6apLZpoYqg9Pd+XMLYEOCWPKGVgREYuvC6lypoo3PaNfyZJPQs
uU3zu0QjUaz+4ULkFK2/kDwSly3YJoTCoTkb+nkcnbG3nkmlCs1g0dpANjr01QHGi+sS6Mcw1KR/
zAvvwaM3bofyvPGAo8eXzXBuZ/KqFIDX02iJt4H+eozwM99qIB+hYwCxh+xYcGhRVtj25WCDfWKe
mIdaEYCSAqI7jBObmHjPOZGAhjuPLciT1OcgbZKEh817DHYANwcJ0R79O5BHS+IYchMCpaC559rx
SdeExS7xxb3EjsQjK93ZxkE5V9yQZfPBQ6hRuoK4UxwWjXFLPEtXryx/wy6AnZHyWiA9ibDLKWd2
A5jG1RcD7h2i4ucZLA/A0np/7dqkHNz42OOZ33rjO94H+Dc3eos3mfSpBAPAdUxgKo2VXL1sGlTw
1q4jvrkrtFkxnJELg3thZimHiCiRDEOduCGRIfNLoEYIu0n0smg7+Ziibfd5INBXM3+SiDdoBxKi
BoJnfeRxETwHltshfzaoQkb1Y9SwWV46kM4TOEYtKe21TMZ6els7xU53AONE0Rmb7JkCIGyITlui
6ppkleJCQf2qW0sOOLgodhHxuc59Zdgzbi3cHUCPpORKDUAWdaNq7q6R1nq8ihoFs+dJYc1N0B3u
wXerg4jXHWiDqDwdww9DlIWI0DPvBvQpCU/KcNbJV12xhyogO08Z2LJoDSERyEqz88ldqNs9+miP
REBgz0p2KXRYUu252649p15imyOt4FwHOJ754O6ke3UgT/S7WsKqi66C7pHoItIswEoowJ+6F2+4
yeoTFbUwyly2wfXOjC6JmTHiCzVatWS452zNKiiSVfEgUEOW4VOJnqeoicMIAvIgtq2AkmVtEZ8P
OWhgBxvhAEp8VFofcn1rxdHcx6QKhRmNoAncCr5N/WA0B6D6CaySAFOj6O8H5yVr2TdcxciOoyjd
0rpV3DM7fjBAF+cpwX04jQ1DuknTDK4QKmOozUYkdkAkNzlwzNqcuSFxME24ys1d61z4+PnJe8CU
Bzai1xHpkzgYNxuwpUu8osuykRcxB4vaPI9IVWsT+xRZGD9i15bqq7DlLplLxz1TswW6fsyr8Gef
VFec4/FeKuUGIUuEPc2EWfb1bDVVfb6uPm8nq3FlfzNJGmrcy5nrosMT7o80FM8uE/mSYv+lI0lX
o2+ot5NTTeAqjX3lZsggdJjlkcPA66L9fmNncabliCTTKERhO1mIhBF6Fe0g6s/CONH9GNU+Uex6
dZrpGtGuVh0tTQyZP2zX8E78qgLXT6TpgJxt1kZEm3/9pXxckVkU9bFl5PChPpyisLh4XaIwgWue
l29LR4QbqxbgReO0fMRqj7eoDFtSBzRCS74e+uNGiqGpwSMdo/xvm5M1q8Kj18oZ2qjAJWO3Ib9p
kydYLxK3OraZ/ri7oSVER5//pWtDrfb9nbcDtxJDBlLPpxM3no2EcwIA1fn7VQuOo7pNIZBu6ccC
map1TYn/ZPQzxiAARR1eKK4dwllxw2NP88ell8qDhmqIoz29qGkxbjDKpEs9lCdZ2Xu7oCmGrbBS
osRESWAzEgfmm6pCpRGVJILpBNfJbnSpsLnFWuJ4rDqmPqarQRIYWiaZogcObxJBdeSDfvo5UYWO
pwrDMKeqUELMTBSvMAVTVM7Af4WQ7zvF1m9kW0B/xXVJaFpS+r58ZKP+yfvON8Su1qa4Q1NyWgjW
MlOFkyITd0PiONqWC7/DNaNU5t4ac3FFARZ0eBqKwl0aGTxJFtwCKsvXT/knjx7dNFPjRI7JQZ5q
/w1O/l2LPw+BsZ9uFLfEY1h63pEKzyevsUP7QUaJxFGQasj7Bxw8thaaHg5azcA+WibCPxQuiUiY
LbVN6JM/iEnN2rgV6elfX9/HEyPWDeqjXKNjjFX39yOHQ27ihfEQlBjJDX7zU+JebhsUz4sSuLIh
WfccYq0xE/bs64E/vWSKskzrDhIPbVJrwt/rNFXNJQ+4um782FdPW0OpaGXBCyNpuVvBZ/ZXBHEe
a/dMvQyMaFOZpCqMNHUUJ02OMVRQMtlvWKJzM7dAaYMM02ZS4srnupsUlwaN/6csV0JQDi6JEwAt
04hcGBj2hC07ofO3bwEfh3YMIilm8g9afmzMaVgbwKkr5RrmbLHH3gConv8g3aZgSm3wd6oPuc/R
1fzIGeCT9YxOKiVqXjImog9t/yJvmsEdSdWuq343ChGeVLlaXZb7Ju+7LawRDRH03IrUcgllRYEN
hRQ58vuE7J6jYsOPD8X7DzNORm+WeLtxfCkodDzygyvv7RGB5ZYHW4JIRzW2ORNVQ7SSZsVHvoWP
k9w47thEVxDkfTipl1BN+dLlgoJb1C1kt4iXdSEjdMD2Rdfx2mvM4sjE8vEppPrAGsN7h4zzYwGU
kHqaXDoqlkKpOog2WocjMAWJOdDLTXC2ADIkucutFOjtwxiLYbYUaDpuwpFNxLhSv9vSvH4S/CGQ
TOgSTE+BgSY3+Ig8f2HTBmu3GoV08YD0VHUAu/WSppIco/K9fD0BfJh5VOShDPoq8cI2M868b+51
j0GKiAa+87I0vXWhrBPpO+1lnsQSGsjBq51+RnSFdEQm/rExw7i4hjSDrj4arNefvxmXL1WqrNwE
2QqtU5/bWncZpe2NHg4+HkjTPvfyHgsR8tT4wjYBBdCegk2web36//XOnVe9uvWes7wvA0KeJn/8
z9Pgucyq7Gf97+M/+8dfe/+P/vMsf0mv6vLlpT59zKd/890/5Pf/Of7isX5894dligWrv2heyv7y
pWri+rePcPyb/7c//LeX199y3ecv//FHnD0/xvzOP/78f189h7qjWexFkQyim8XaYfGC/8OyOA71
518+PCb8itPH55fgv//P0d/w8ljV//GHpBnfDCokho3QZbQTjNXP7uX3j/gBAlcUkliUjHHclAae
zz9zvtHp5j9kk+yaXm0t0OD//BFNI1SiaFjoHdGm0/74/b2c/3pBft2yz/2WfIT3L9Lr1fNCY7yU
HY0PNNmn9q4OyAXMPkBo64b03H6HoOOhVjrOBAV+QK3UcEg6xI+oCiTexu7OraJi7Y2bO12nOmwq
pKPjeNKcfm/aynXZPsnZKREKuEWGYo7LEERuT574oJhXjaKcdUG3SjCV82N/mRvyU1UjjaFbf2FF
w0PgDE9xJztrtXDjXds5N9iQg7lvQyogGBhn06qR/YOtSTvDatYhkX1jzAzTIEmetadcx2p7g1UZ
Q11R37eaTqRJyHXwbf8EMbXu8SjNTacD4KVhcrZtcdNo8gUe/G0Hm68IDGXWyPGpLVyQ5/YYftPB
gOqa4qfcNbdxUt6oiXfrthyiuYHkyyAkoikLftzTLG2u4aLEepFuot4M9qjkbAzc2OtBeNRbG1oR
zHGtv81BYNw3cmCA+wLFBpp2UFeh3e7denCqFVjOFm6oAcAEtjj2Z9oVM6PsraVa16cV/sk+KDd8
vJXfPqtyfONLxhoEOqoA7wGdIVSwQdVvpDBptlLrnfMM/oDWJe3L0h7R2cZFGpI9oeYY9u3BPmV2
cU4Cpb8bqur+X2zWePyRBOmC7JQyeK7fvvigkL6cK/4rfvSyx+rjP/lrckA5NZ6ifk8J9jd1dGLw
eyG0YRdl1fs9JdjfKLQiZOLUNR73XsXUv+cERf6GjM5ErT723zDE2X9rThhXsTdrK1MCSgdqyWhV
6cjQc3q/yiWuAw7AFfEsv2t+do/+PFja22Ab33YraxfcgZ9Yv5lC/5yV3rq+x6PCVwOOP3+zvNU+
MQJRzICtVuzboISaHKF+dyL1yK5hMpBJLd7BmGjgC2Xm/SBaY+JoNDEECQE51Sq1rAenrs/10vu1
UL5bJ99eD7y391fEQGPFRVcpcbBD+aBGLz1JixBK0bPjWOyfS3LT9kuTDIjLBF0eFDvVD4eT3E6U
eK4xg0h0ZkmjNZQ2NIlDAIcFaAbWCCTTKovOEOj3TC0DLH7FAIIIsSlZeXIL7WPo1bkfMIkpiPhD
0xi06ybw9RGB0o/isHJDtHZ4aaDXBlftizVya2i3flBjL64CayFSXVy6XWWucrKfNoBzCCoNJbki
xqKHowS7r9o6ACq/K0TNg2pyxGVojRXpolYxMDuONca7WMoZIKFgoeuZS24vYoPrFnHuninPvFMK
F+gY/d38SpaMfN+WWMLKDDiiYovQR2LhYCFDGj38NGQIPaRnExoQi4K6Rqn19k4NlPbRQywIrCDs
YKGmMWvkIoSpsJGrzP8hRYn4XlpK/wT1TVob2Cbza5NU7RO3a1uKgq2UxRRAwYgCTTJeLKgIp0Uj
a9hmguTZgZQBiFBJ43vbIteQ+VzbyqlVbvSaYPimkG0ygzGW0r9vzAMp7OqyNBv42UaUe0BW3U5N
Zl2sio06cKvo11Q7EQIhgioD2S/0iAJIDfNak7v6Ms6tZI2rjuuEw8nJRO3uXWssIkueQnk+T+MT
D+7+WSGc8uDlIuUUF2WCIAwJw/ZMahT7tGV7/SIpJaV3LejzdFkOekXqXNyeGrieFwP7uKsQBcuV
xHc6Amy1/D5HCYrVjgi9cZ/qzHJOkD6Aw8LbYYvItyyF9YYn1AQNXGb6KhgQ3JG1045YVmXVYsiR
qY03LQdfNztkKivpqiRph7Qd4vmETbhcHwmSgfq8mZf4GwuOgZF1BmtN29lkl99VQ6YfdOz/9ySa
18oqUPtGWqYcIilS49wiaCq6VlulOHN9Gkum0o9xy6oWYzbslHMYYMMJU5dya7uxT6iGEfRXUScg
aFR5oW1F0rurSjfbhRMF1PYjOCVsQobhChp7eqODZMNGWVnJHqSscpHVbZvOzdBQEmriYbQzkm6E
+pnhsh2Q8M2A46W7hCJhTZhYb+5DLCXDnqhNolgD0/kODZf0YIohwXcL4+hCF0V6n+Whs67z0N31
mTY86xhhXoRbRmS0ARhYVANBMYNdZku9a39WbhYDqleReQ2OsTC9SAb7LuuPSZgW5DnoSnDuWVl3
gbYdlv1o3V8klCKCWcf2sdkYhkgvsdI5+1ASxkaoRFlTIKDMOjPRwxNPXZKYyMzonleGr5dng5yT
nKjlkUmUqmsslLyjP2IXZXjhwT4Zg3IlSgiOHepPIsBk1iQVu/TYz7/nGjBTmkfUb+dhoAWPdSPs
hUfU01aK9e6OUmR728qF+xxWnb2yPdO/S3q4yJEiaEL4iQkHqSzzfN8Xpk+JoA0Ix/CEqO+NJhUB
wX0t81ZC3iN9sKiH2GC3CZy9xJRqQtp9O6Ujlrai2qm+6uKh97BIRfQcq4XjCm5tFTdZvhjHkRcp
W5t9mOm2gfLEIuBUTXlPLM4aNyqeAHkWR0bxFPhm94NdekZfLNQvQ7mLrlArVbQNYuKMtq6kZCcy
GdG3cjbYB5CRdYsSJbX7mU7xRZ/rZmGdWzp0tbkpixDah+zrV5VShCcaCV7NJox6A2RZAe1+YMNP
TcR91DMce5EjXbPLMBfUUpKDB2tsN/hMjaLvZDqpRqVfx0Pq2Ec0F5MFflydNAujvjVaTSlRT46x
TdYavduyA/d6cq9YRh5K0Wy/XtM/HYNzFfABjisQL96v6YUL2LIrGIP+HiE+6swajuwaJieXX1fx
ZgT2Ym93DUWcNaLSGUFK79tQPdE4cUDzIYCEdqhvH9k6HLseDnJvR+tVo1X9cbRaO7GKW8W8/fr7
Gj/tmz3Q9GqmRqs2K+zWIN+cd5aDh+55t5lPc2pob8uWqA3Nw6KXlkcGPXJR03I16zm05nK8SVYD
F9VszooqOPIgfNxz8bD9dZuMcav0ZnPn+6HXxzJjQCNb6fmJUZSLOiyP3J5jo2jvRyEaq8z8nlEA
NZ+SRzpDBETwz8XXN+nYKJMXx+76qiCsD8u7cl5qW80/jeIj7pupyPDDgzB+hrffl6MPsiz18cw/
AWW6LC4CWArRTMyCOdHD825B3PGTL2b2k7eIj3yLx56Hser2Zmw3k7M2aRlbzweY2kiaqDL//32F
41v9ZghVJzstj/kKdUhTnX+VN0C+Sez+epRX8/5Xr9NkcsgjXU4GnSshAQTCzKzeErFJDM5MnzWL
mLiGFWHoO29xbJqY1lM+3L7JPBHmWilwZ7PX3NWL8LxlB3Hw77oD4sWdfo0UFK3MwbWJ3VkYR8Tq
R57O6bmtjKUaiChDB1Vr/ugwYmwdhd0UeCECt77+gj8fy2K7hzf0Iz2gJTZPii3GIiCA2k27EECQ
Te1Iw+XTUUzOvcCi0dxOXZOai+wtq0BMYItuBem/IbHnxy5lUkr+dcfeDDJ96IvBb9CnMUG1YX0Q
fbmuw2xDH5Swk0o5svR+fkWsvdTcxv7gZJ7yaqmlucNgyYBxI1xDep+joD7y+H+6mAD/+T3KZJ7q
zJj8eMH3pngjQQ9RktzYoG5JewzSpewEp2XUr79+Il5VBB9euTeDjpf+5s0mNDfTpYZB5XVmz4mY
PXFW8QqiSLjqbqRlscgfveuQbJQ5YqZ5AI17Kx1TOhz7eif30md6rouSz9Cu/PPup/OcXdKMXKjn
9lV44LXvr8t1s/n6wqddkT8foL++7cmUVpRORtjw+G3TaNv6TS0TKlXbxAXluQEgochPu1Q1UW/J
3paaAUlHKrGatizaIx/ls8unQWhRcwak96EnWxCtDAuXWQ9L/9J2kzlpnfg4jplyPntj3g4z+ZYt
xZcLU6NeQ0V0pnF+b2OUle5NLOQj08yn0+nboSbfbaq0QC4zrqhecNiLz6sZQbHkPu+TubPs7xww
mOfh0lngeFYvv76vx77MyRKidchhsoKhg7xkWEVb5WVrEBN7rJP32ar79honSwY8GaVpUD8hUTUf
ekk9V+z4yER6ZIgpfc5SYvC+0bgcOtZt0HVbX4Q3r1/Xv0536J/WefFZoqVgpv7nbaH5y2P53//7
baX3H//od7HX+ja27+mAsGKC+jC4y3+WfXXlG+aVsfMEYgExxdtOkPoNkSu9GVn9XRX+499+l32t
b7hNHXv8d7JBHx5t899pBU3eagRRDGNhqB/VRAqF6Pfzdwvw1O8B8M7ik5YYq219TbzWVXCTbyyf
lgFLB9Nne0OswbF9y7S/CVFm7GLTftPp5IIKmUwovuP0du+NKCZfIn83wlN6lSRSdWOXobJu9Ooe
Xn71wwu66qcBpJ400iLHH5CI68gKHUpksbwhmgS+PXjzVVqj9KwQRS1RLkSPie76e7xV2mmPVoA+
SpYad3lipueRkaRrQWbAXaq6EnMYhcoTkSj5FeEA4g5zjrItQPpeaXUSrBsKAZs2NHQS7jqHPCCU
1/48REsMYF6BAQR0gTJvpdbqjVmF/cpu5AKsdKme1ACR5SUPSHud15lCGcoaQCMExSFRB3tlFH2z
dotSBQ9ZtuqKpJpw40mDf4tgErBzj9LRhOW/asgW6ogybIxrTRLxSg5p44CDFWTKQkOYk7qOk8IP
MvVA+EpxVluE0fcsUNVSNQuW/RSC76zQwxaYv2ld9JIcb6loec8E3+OjpD7iztK0rFe08MlkC9AO
iSZTrxnWvrR8T3bnCMOGuZEmyT5RoQFbdSKBeYC9cJMnQ/wj7X3ci01J2pw7pMZaocp8IQXEc1Wy
2pOlTaWaWxJbYhmqPFlNAiOQgl5EVpIFm3kOAWAgIpLMY+JoiV9LVT9ZDB0Z37EwtRku0RRyOtmt
RSdugTT3a0y3xUWIz2qXE1q1a11y2kpMdidFbbnbSlfcOzV2nXMRa9WDWhTQ+rsybA5lVel7WXXV
E8hpxlpyjWHXoGE5x3kIWoFwLJ2IzEyedzn9CYROpnNbRYMGiDzxRmFvFz9aethRxgOvTMSwKpBL
69TEWzPZkzZUUz4uzVNFIU0Inn5akb3V4RFbSEaHpjmgkLppVRxMlM3NIiGcJxfGjEBpQsnCTiYh
h8AE/Z4PYpC6qnn9PEceUC1gcvS7RB1Th2HDXfhI7E5I4xBXyFv6p6YySbiDKoQ2K4nErTDrrprT
G1FAzFlqfNV5QQnj07DdaBNnSRHODCMvHuzYpIpSW4W78lCWuXw+r7zWNN8g0l6BTmrJTeDQPA2G
agVVmsy2ZafB3aiNxgxmJaVDlaN9pimrujV5hZtB6mTw/zpKbEOr3HvRyWOmvJ0rxQtJAJa10JKg
uKQ2rx7K7qULLI3QxNg51WrRmfNUKFLzYAEaRzBIoq26gptf3frU0KstXqUw92GA54m1EYNFZHxr
NpwQsjhM+3PmzMw4oV5ekkRGQpo2RITPaVq+0kvhneSu3+LZc8usI+7Bc9tF2FoSpnnXS002rZYw
1rqRW/f1EKfuAp+DsveVQnIWRNWAqzPSTt/5qkV8Yui33gu4UclbgS6OTxW10h7QhprZ+YApaZip
FMTvMwEhD4qj10lj46Q+KAFp0MgpfYFNoCYGhRfQ+hErfuWhm2wMKvBQ50DguG7zE2mReNYjwo6h
Uyl3hCNQd68ogW4EyTc6/Rnb3g/IfHeg+CUSkeCdJ+hw+qE7Nx1K80ilUvvgCy8+pIlsXIqsUO+c
IIjvYBOVNDyi1v/eirJem2RKrGKi3bJlV/VRP1OqQhq9HJIUzu0m06mL0gc4dDbuzspB82TJSmav
9T4KkrMQENpTWNnaXZlF9M3RrVgvOTL8VWrIxYUR6tElls3swY/ifMNHFRz/ySfSloRUOQu9tapN
1emqe+hLwlZXWe8Coe79UgvIW9bLx5zkYlIyM1e5x4ROYWSANwhyXa2Mudm3AWj3skwIJQIWjvpW
ruHnWw1zQUAQwZ3f0s+wAi9debZgO1QZXf2kVlV4repueqbqmXRewUK/GBcpKuehUM4jKyuvZR/c
oubkGsEaQr33WD6Zntq2gl+O0TUivEsou9p0iXmXPTp8bZwON7bvBNddkVhrFRH7Dv0FaW05ZehT
ytO8nuT6KN3SIVPwucut7F7whRMHBQl83sSydAKrK7uKS+iPGBidaslN9C4STUMiLyFCHTMP5BtZ
CnCZurrmL6K+wdiSpENyoyHdRwNPOeC0LLqh3zhBHjnLutTNRWYF9q7NcsK+I0FvZIlPJfeXAGik
faOq5kUT9+FJCu5wTSSFTkq1LZEy6QPhuQhxf0dzcD/Di5X2zosscuWWqZdo6cIao6tNlUQSSvQk
iNEZPHcK3irHNdsD5l/0gJIgCkliOVmnDYoNVybkUUqd/NlThf2DVAyOTLAtxYvV+MFVy4c+VIbs
rUh4UzasOtAtwzb01pHsDlurcGSEbl5wmmZSfkkbIHoKpLa47QS+9VmOkWhXKZK0I0VAXLeNVXOM
ME1CfKHah3t8nf62JZZhATnLIP8vJB7PI6DjLkuhsCda2h1cNzEeijbRLnThObtSC7O15irqj57I
xx+2HZMWqySquLNI1thXgeck8w415vcAEwdeZEkj/ibR5e+h4oXWTPE9lO9obeSnpGvyszzJ9WRW
FShz1ix/ZH35DrIVtShvUjLd5YuY7d+1UdQGfUK0IMGMfCFS2XOYJhcSZFhzrpKNgdPWlasbySoh
stChUC8T3dfiRaN1hMYPVqLoB60C5LJLWhE+dKj6D6XrJdtOD0yiomSbBGjdyq/9LBLUFrNiyOaK
2kl7tzeKuW152R0PqzQn9a4/pGHf94e6NKKNFHUQujAMEQyZESjyo+xFQ6utVePTpjGljFhvZJy8
0wpxWh1q8R35AH2/5VaVHtNo6hn7MnEsh1inLoXAnTfmbRr7AY9pLw3ajIM10P9UTxvaXqEpPXlC
Fc8iqSyCLkeKwkJI5EvN+TT1llYkqpemwgRatQM5TI2rtDM3qLzn3C6Gy6rrlGXdsRGe9XmV0RcS
uXgavLpb9W7hP5tpNx5lnT496VrBuAMnMxJa9bET1eQJzSqdG0vutRCgBz0a/aeOlR3zKUy24pCF
Ebfi90XaP/q3x7PH21IKTSSsUJWLFW2QFnHcLpRlsvKjxZsjyieyiw+HQup2o+wNho/FuWRqLO7c
PlEChw1/Gd1Y+hmS5q9//1QND7NxdMcCyRrlbVzU+AHeVISwAXh1X5MS1c27pc0GalNv6hmbR47z
a2d7TBc+RcSM472KU18PMgChJycYv+rlsPIbgiVW/ZLYqXTVbnTGqw9gt9t1edqcBavwWIlidM+8
q3tNRp3UCfK+0eXe5CrDbXJp7LM5i8+sW+SXBFSvv/5GVfXIWJNSQaul9NUcxmItWOvMRCzMC7Gg
F+xQ4d7Yi2ohlrV3Fi7dZ21OyzyaWcH8uGLn44nt/UWrE40QkZ2tZBh8EH1dbo1Nu9HWytybH79k
5cNTOo6ERhNWL3JH05y8C5ynrbB2uanjJaeLbO0k22pRndSX0YI80eVwF+pHXoyPFT3G1OB16XhM
cQtNr070Eor+FHOovk4Oxc5bEooxs2fFdb22tl/f0k8fWgw1FuhPhWluen0ZuwcBdJRm/UW3lJf6
MliyIs7bnbySF8kiOZMWf74o/zqlms+FvPbottJwJGigBOC38qL+84rNCqntY/wyPL4t2piUPj78
jt8FHPsb+Q1w5imujq6X0YLxl26PHgg6XYh5/ID661+6Pe2b6TCLI/PlQ+GXMHm+fxdwtG82+RzI
9VDbgUglFeLvFHB+paO8mYlePzzWNnxFzH3UrMaK5pv5Vq5Cz6wslUcJ1U/XubBQ8ZMOwcEZJaVD
6XPsDTY2NstG3nsUNKUI0VOHe1JGBZL287JRr+A1nsWeNMuJxApha9TuA8dSCkAN3YSX1nOWbJXn
AsmuMbgzJ3kQrr8tIhdEd0kQOJG73sxKQkLrnFnfP6JwQaQhzbSumMu1Oht6NPuNTD61tLZNse0t
zLButiElijBmceGK9qpsk40a+JQeEvy+uMi/W1JxSkrs2oudH40TM9Y5jsZ5gRJMFqisNI5Y13lb
7rkJ1IKzKyJeZm66F9hxLOcpFsMGCpu9IILXX6bShZYV545Wq99JeRsWLWqp4CKpzsABPnF4IOBU
1dsYFHkXzGSwyvOeKLCZWxEP5JYPlXQ1AiVIiF2IyijJIHTJtTVXJFw8a428Qn+76JGB8KidRKWc
zLSsv8xFNtfbZ9hGc8eNF3BkZ0qw0e3mooiaAzGIc5/T7EDasJ2i4A1WtWoxqcP5ynYFYjnOSSq3
ICRbcZ4n/0PelXXHbSPdX8Qc7ssr1161WrLsFx5ZdrjvJLj8+u9CTqJuNNOIPY/fvMycyYmqARaq
gKpb9+YgYAOKsAOfHuQRgRy4A8rmfpYFxyqbHwTvA7V6lPBuKKn+CR6PYGUf8Fn052F4WTCRBZlW
X5hSu85vVO0t6oxHCfUrAh1bEyWsCnQmXaW+ZDrmmgE0nk1AqrUHM2ogB915ADbjQmFnQ7VNxxF/
C+0cyP3GGsjoKy2I0u5uAWULWWqosGpOMuYBVC2dFresLKvu+vibgn80GtFxnsebWY83Vv9qlJ/6
OQ+6BW0hHTrNSv6KIgkYPCRHjLt7PXyt0hsMe9xG4Lw1msgn2YuQDXdJ+RiKL6R+MPA+DU1o6UXC
fsZAsrDUTgzqb7tIsas40mBeRMMyi5OnecSUO9hKKW0hUic81hwnZ4nwtal2+zRtKKxyEsFIkSYO
kXu46J9tgZ4/NJa0yIFCaGwC0qIQP6qOfQ9xstraZ/ltGT2kKFSN07w1K8iXhnJ9rLVoW7WfrUg/
JmhdEPGlzChBa5OBrWFIP80INX4nSImLIR+v19NgGuZtjve3HiXOYjR4IIrHIcXX1/LeRfHDCXFu
cfOyLSguE82Z6XEeYnDONRsjR/Gsr5ddk4Cuq0G3tNFbT0tTUHWr5VMsLvaYtvGNMoc7AURxTjEt
u6oKVDNq9yNkrJ4jIXpDaU2/i8N610rSn6mF7lmJ8m9DYm9QZuPTe+D9f56OADPG5YGy1iG2g5SM
8pf/ezp6fM3J6/eqPctGa3/iIxtB4EmlYhg/cx2eECfZCLguKB5hQo9ycCFR/Y0il9BPUCASiblJ
3PcpjPwjG0nKH2AkU0zK/IMiPObrfikbKVjf6b2Y/nhAyzByBVp86bKfMMnA4JVJNQLkhwJaLdxm
5RA0pelPNfiqBd0FmQO0fzO/L4Z9S9rRCYEFgdLBRocE4bjgjWc4YSN5C7QqlBkY2Mxabgqr2oLp
56hE4N0QACby0VJ3K5SHwMIILmK9Dcii9T70AStfzToc7Ua2Q1DzjuZ46ECHqmrRYJcgzZxDZTNh
whBa4Ysv6GLQpNAF7qrW6Qc896DW9b0rxckhgwkMxSilyKXZaz1Co11KUSDux0pz51baoeRwIKbq
NGq3ycQWZBnfohZwY00hrm5BiT6XN4Ko3k2Y21iEZJNkSm/LS7kl4E7I9ClIwzkYjMkNx+hOmWtP
6dtmlxK19fCCAumRijyc1oZbdLkMqc7ltogqnHzon4wKahLVglQo5FBOTO81sIpoTREsKdBD7fgG
jfpAgzweBGvtHMRX9lImKOxlAWTEXSAZIXxoYpDWdE2q9iZNQgDCjkAVjeMsoMVhIpZaZKuZjyFg
degiokgPLLFeuEpdB7UZ+eBkT9wRepYexvHQDpZew3kBw0lDvoV6EuD/VFHmBG2XCu4VKBejN5BQ
RfZa6O1BIUGO8W+0t0RoUTWbXpah4N5NmyzWHvGu3jcgdoDiHziWY6M7CgpB2q1/VFOPMW4N/CkN
RDNyBXBlRSxflDB/QgXccq16QT+4aV6TwnTlTPPMxUJFZNq36vSMon9vTwtCZziA/aASJhu81RHu
FqoAlVrziQwKXMyE7koF+I5IxmFb9X3oEA2QfACClWWf90biVrKgbER9xGhUSQjQu5oGnHkluRBw
b5wFKuvBYkkpvipxBaQEd2pTKMgaw7SA83jE3b7ryF0jjpsCA61PU2m9LnJ7hFJI7Gh9vlHkfFui
QO3mkFN16xiKYbr4rIF2dz8oevWQzBKmXKPotY/vBrUaPFOrxl1aLFDVLO6ydkKHZAByNnSiGDMI
xQMo4ABaRmcIdCqDHBACKJTU+YmBQoyCBZC7EVQQBKNQgjE7BgqgBQaZpHQOpMQ8xsqdUQLqXDfb
VrspoxfSoDaXPpTJ3sozr8Ch/X+WF/61oyxD7eFaNrBf4+TsYfLzX/g79ht/QAAc2F2EeNBK6Qaq
BH/FflX/Q8czBHVNnCZKowkzf8d+8w8NBKbgbEaXlzIYqqex3/xDwVQrZX3DQ0Wj/94vtJJpxePk
HUIjP2o+73SaaCebJlOlKAWllMYCd/MF7csjhMiNZ2vq46Oe9fNdC5XqIM869c5UW4tTjKEvHMYy
GE5k7edk+kUFSOgyxUrMBDlnwbvkC2YT7QTP+JNvcffzz52O97BP9vfMdmqFWZ+BRszQ6BS/iE7L
Tbgz/NyF7IOnBOAobLbAFgaWy8NXrVpFYpZkSnMJXSqmST6GTSSgSwC9wnviLu4YYA45dYnduNOf
yi7e5N680b5fXypbcPoriX8YZUpqqjArAkZ2YDQYPM1HRU0E4ZcTKnby1XLQiXQqd/GGg7Dr7yH8
dURpFENA7vVfwZRD2R/B8tfMA9oPsY4fMUaIivEIoExjG9034L85ltY3WcNYHuVXxmWIFvtOn9Cq
YJJ6RprBbeTe3E3bZEc+9xuo8N6CptJujymGPTfXl7fmtEBI/2OTqXBFWqeBpTyiF6V5+WqBt3Cb
WkKHmX5SbX/HFMBhKGOgSfxOxniyPEOvAS4u6MNH/Cpot930WQRu7boNFnv783OZoKow8ArEBBCz
h7iZ5Xo+4HOBLSrAgEHnIDs8gQYNNy00ggNjZ/rjvn4rQs7pZ4kh3i2D5QgBUEFXGVCS868nZXNV
Ce8HEwXnxaWn0nQNT7etIPfw4OXADVf8EhdcTA6DZgaVJ1a3Z8rxmjcaLBQSUPaiLmCAxIyL+CnB
5YCzp7SeygS2E1OAC52vrBgVuIiuExtjAA6BV0aBFiheHcS8EjP9OmeWwGyCmqqByU/0gxBwzi1F
oMWJami02+lBqmzhTX4tPGlTHbOj/t34elB2w2E+zFvyJH8GBRqOJMd9mOQBIC4qaBiLRQGWCh6y
tJBNLYaykgzQY06IHy6Bon0DpMIG2+ZuNFv0+DkfkSUg/csgSHtQwDNEyF6cL7gzwKHeYP7RlqvH
hjLhDWRbQVccyrmg3JadKDXtUs+D0iS7ZSSB1Vl+gjG4DCjeBMxoRffZmF4haWAXTcnB7b1/15Ov
wf44lnJGDztA8Sv8uAG4BnvxRafZdU/fMAtVoExMbPmW/Jm2dv48eZWb31d38iY+zrzpitVvAroB
OAZ6RRfCi23Zxa1Mu85ptw0lM8DxRvVnxuy6gKJeB4TDyPGCi7L/uxucmGTcUK7MoUwgxmGrR8Bg
xNgpbizfBIKiBvepuzjdVnZzdDc4AZI50j/3+8Qs4wzRYhqg9YP35ZjCIckXPJVxz0eH0OAscMUQ
RpFBvIBAJYNGh2mgWEAZCL01GOhmNxj7XOxKaiEFvc+t5+uhg2ZoxoNQDNAVKFKpoMRii8INWokT
qfD7MZoQPRAopzkNYCWahGqXAYzAYzrxFPHUFZMaLkgodmPy6wLknggAnCSjqWMYr7pP0pt+0jmL
unRI2iAFWBE52oAQFpNitNCKEJALsHilAGIBvAUexfBLpS+7TidPiWxuSJZtfnUjYRPWDAmh4pLn
mmB4vI4wwQjQiPyUAmdmxMkRg9K7xGxuRDP7ft3c5Saem6MOdJKqOyOO1WnMcfKL0VmAKjBVjq8z
9w74OkTCod0E5Vy0TkH4e27B6AHy0psGY+O1edQN8CSaReSWA+aSf3kpoBOAsjawCuh2sO3saNLM
MkoB7OhC+alSs62itBwW3JXdOjNB//nJbmU6aUWpqTTwhyq0prL4Q5y/XV/G5ZFFAMQwCk4RwLiY
ST+3Ae32Mq/lXLNN4CDdRAndLtEP6OqgKLGIvG72hTXcZoCVAXOwRHtLF5uGqiIoMAfoRTfjzRBW
kG7WqkAgY+MJvSJwwtHF/kHhgpLagxsBmmrvvbPT/UNPJZatGLAIVCKcqXkuTN7g17tWxlkgYkzI
59uXjAq6LiHG1+edHtRb1VE2hZOgW554pV/elX52b91Uu2VjHpR708aQyP3sY5Telvflk3wTuYng
tAGvpX5xCKALDxYt2rwD78UFfbJRE8iLtJJoV8sCvtL8QSq+gyzo9brrXEAhJE2j2uCQFVYhMQrw
3/niu1nppKEAwXADEcQDJMsMNJSrsHObRdce5LACF2tuEg8gncY3pwqUfUiAN0lZm85iJrx3wGV6
xe9BpQB1NTDgoOzLvOtKwOPwPsBDGSUrF0LwuoNH3bb2RmjQ+oWb+NaWt9Ncm0xKV4y4Ar08bKKc
CgSPq/lDEO0MD0NxaBrdpZt4V/1qzKbLxDOHcuZRYDl7ZKUR2oURXoyKNqP8+YOEKsa8XsA5CmRg
613/yPSPnTv4mTE2pROgOos0hDGU3XdhXrqhkX0SiiKQUuNPU+jvIbMBam6j+eWze26XSYbt0OQ1
yKTxfrQyf9JEZ+ZOP/OWxpxddREgx9pgaSWoFWwQEe4mzTLtSagP3VDjHqxWL60aSXaa89Iu+6hD
gqLLAzUXOgk4qGzdo2t69MYUtDkpimhxCy91BQcz8o7oV76w5V1eLgPCuTnmZMxDAQZcHbtpTZih
SkNX1+AsaBtfdxbustjTkMxFprRYVu+PnoIK0rRPjoan2s0WTNVPvLfqZYA/XxZzEpoEO0wKmEuX
z5ny0Enfrq+H8/dZyAxAxVZXp/j7U5Ttl7j/KosIqNdtrEeQD1dgC0FqMSyk12CE+OU2eVC9CNzS
juZh5iFyQJ4OdaSNsv0fjTK+34DmvpsNOETrmvdg8XEir9/X+8at8ARpnXnDm4fhLpN57IeViQBF
G/sakoI9uaqTgJcEECRATZ3uk7wX3F+sQf11yMA3h4INxlDYuhcBaB7YTCxSmFN/Tu47Wfe08vH6
Vl48RehJRl0aY04YZ0IJ6jwJiqRIkrJAoSsNodkJ/hbPatGdAi+NkhtAstVgerlucdUrTywyabdu
9QwK9AKxJWAKtinISg5WUv3VwP5XvqfVkHFihQkZRQNeEK3FupT63ohEW1MB8ZU4t89VI1CHxx3t
nVSDifINxkwzlVYmEwl0lxgnn/dDMjvX94tnhPG8aAxH8GOFxCZRAUq9oSAOIaruNeY0ev+bKfrp
Tm/saqdJWQNTFUAVTdhihGqyF2gDXTezmrlOto2u+MRM2AIzbHYwU2uo8DSRHfdgetffTDC2piM4
cx+FmneZXj/AlKFWs2Ta/2fcDgNGedwNJgZWD60f3eg7DL34+nfi6Iju4kHcGO71Va76+YlBxgNT
rc7EBqVre1Zmf+mygzXUz9dNrLrGiQkmX+lLC8ruBSa6ybjRUnOXmbqT6DyKNrYC/zMSgWUVOmUW
nqUK44JEImCBKmCn+ZPyX5Q+XgyWN/hG0G0Vr/Iz13IbzjXxXz7Yh1HGGUnSgC8ZBT6ATNut+LRs
MEoXRAe89bftPbUI/On17eSuk3FMUR5J0VcwmR8kjKdhiMCx/GWju5hBw7jT4ogHEtSByTl23KUy
vjksXT21GLnBUhVfcSHtgTJi4/Ze+gC9TAc13fvrK11xHABpqbQeNIUx4skELgVDpTPGp8B8McSB
roNyP1c3lRr9ed3M2sIoKz0K8ipQN/if5yddhgK10dD+WHmACBvWBjg0OKcMZwHhQOQ0pV0GvHO3
ktHObDJ+ky7JMiVmPdvASEUlGMiSsHHASgcpmETNraelGKGf2M09RqE4y6XnjXltgPsaqlBUCgdn
hfGfYarmWCqx3MHpXclXHbAQAweu4sRUgbnFQAMaLoHuZ35+HLmdFvrRrllnvGgBAmQyZEyHkcLK
c6jMQIgGcxPaLAUEzboI6AEjkQGEg5I0hO+k7FPfjX29nxoj6oF8LJJfFEKgcQN1TgwZQCMbdLbs
DaZfgH4RW3OylTi7NZN5V4VRZ0f6qHNi7aU/o1yLUgFU42UqJs34c95nfYyhFJCXjdptKQ5PadEd
ITX3eP0Dr5oBCyjIg9GVt9i7LmSwwy40gDPt43wHSrdNY+JjFjmn/cEzI5+fGiPRBUxRwUzbtN+B
EPAGQFL11OA0Mi69FZuGQi2qLTpq3mztDIQRRBcparbr45fESJ91Jf4eDY2vQSPGVizEd/WXa4Iw
eGKTlYaEhBKZ6h4fqm5m9BHifMHAnc4hdKGOfn4QqBFgvFGnUzGrwxxDM267Oc2bGSSKiNlGV+0m
cBi20vQAiufa+Q2fAKoQswnwvouJnRKPAg2sgLMN1IU95ZobgkI5HDjz+JeXCSwJscXQUDWBHeYy
USdipkMNDeR6eG3dWnVf7JcJMLLra1l5AMO3UXKU4OPI9OzO4ZbSE2FSoLnlVZgJ8pOd5UyO/jYc
FCdzE5c7qLPyqWAQOYiiadR3CM7pVdAESaBV1jKu6ah59QeK07ITD9hEu/fAvoH5v5vWiXze5WJl
O8/MMjkClEyR0EQwK2NUsITeHG1jXt/Ly0NMOxJQ7KOgT+iTMo97IcE8uY5ZK1sGVr2V3nKwByop
r4C3aoVOKoA9l0KIGL8IM4guVCFc3Rhm0xHkRvPUuRY8w4I61fUFreVVtFlEFRMZKM2yMRZJTzMA
I8CdIYlzD4Op4ksFmqbA1GIUm7SwA80l0TkeefmhaCsEZSbcckHuLzPrq1VRMEVqVJ/SXaYDbjlJ
vKxNw+l5uDi3wdyiNSAFLCvDCTYEgPPl+Ic2ZLuwa59QoNkl6XBMmvQz9IcnWzSIl0lx6agAg3JW
enkSzn8F4y+JMUlSSaOxOM3B0sDzMQoaieD8FF+uf8jVPcX4H5qcEG0x2UM+V8mQ5Rq9IM0/wDZo
S33PcZV1CxDbQQgByT6LF4AEt1BNEyyoeNxFAJgIKAldX8Sa46OZKdNpSQq8YxwjG0LBnAVs16Jh
tkV+EiqM2Ijf/jcjjGdgXHuqRAzh4C38Oa2ORiTbPYTPrhuhv5R1P3C7QI4KmFjAA5lsJcrNUBq1
MmGopgR1201uKHYnfDcWyOQtlnfd2Nq2KRDdBGM5NCsk9gaTD3WziCPOU4i53sS0QET7PRn/vG5k
7fOfGqEH7uR930FnSjGpkSUs3AG8GWPNyfCry4DCJWXokS7z1FApBpSeYWGKO0eTWrtXh62Metxv
LMRCbtKR26HDwDhZX4O6ewQYHJfjcCeZvV+KvD7s5bGnGReYA+BrkCTYozJPI7EERR1tcf5amj+S
3gxq6TZOLE7J9PKbwA6UvymjDwXxMOGFyKUW9Skye5hEBzCfg+CXx7O4upQPEywuRhvmRWqwYZiB
mhwNuvBa8xiBuNsqI/f6d7k8MlgMdH4xUAe2JfRjzx1MnBILqs+gsZPnPpAn7SEvNK9JWr+TGtco
M044u+D/BA7wzB7d3BOHrtu5NVuwgkCB1yqBoR3GRALrRE5i86gV4An2BGUYDiKa3feQxyhRkSZg
mhhCJ6taIMS7ZyvrU1DAxVP2eTSVunMraaDSk9IovmbQgDd/53Of7BATVMoGlCmJgh1STYj6DT04
uTmkqO+h4jxunW8KdYeTTQGEv6xSGSamN+ENlNYQl53KI+ZHRs1FOR6snlBb36WbEgKw/UbGIENj
i/vms8CBGawUGc5/CHNKc2M2yoautfMmV/SMTXKfBXSmHayGe3lvbXltcxZNCXPUIg4r5vRxO2Fx
AAk686I0wKIy2LT/BdaDp2qyQRzkNIf+Nd1UfnvMA17n9DLqnZtl3LABsjGEqNBk62Ft503jGO3i
QHaNE/UuCP7Y5THOM9VClKfUDt1QTJ36EHbFGEkV6O4AZPG8nY7A2uXQl+UWb1aa8lgjoi0mqECD
jcftuVd1iaor8wxE7+igMbvN0FksnMwpKLTsnkcTSf/YhQtDBggMb9AlRB3/3JhcNCDxUawRM+XR
pguyYPRVAMV5l/T1RZ3YYRJiGU5TCKA/+oru6Elu4/TfDLyr0NX3Qd325XpwXD8PJ9aY6Ejmrqjb
7i9r1kv6pf2SeIIz+MQTAjBVtfwC5mXpCV8NjwLsIkb0L+DFohpWhZnDZL7V/PkI1hsHwnub8r50
uE9Gni1mMyc1Qs6sQImPuUun/q5sBAryf2jvI/fXL5nny2J2spsEDXrhdCfNN215I0Nmq/pXzuda
O9UoHOAWQEVeUCk9d8LeLEUDxd+fvXQNDc0/1cUpXTQnXPNWb+81vLzTJ+4hp3+W9f1Ts8whLzEe
lY4VzJrH/JMOHCtQTc6ysZzey6wtBHHt/8DLsXZFwO1PgxDIO5CY+XaQRAd8tDHw3L81A8XH6wDD
1Hjsp88Lpm89mdoMMBEbcPaY/t3LxX7YZT5kQRq8rVrYHR3RgTgLFiogRYEDyhU3Gif3rqaH01Uy
X1TN+7xQO1gLj2aQpnb8RfaUTRWEn/TD7EtIhyi5OYnPc9cLjgwauKnqPHAeABKBv/TclbTZUMcp
EyADuFt8w2+C8ICp4v9UuVl1nxNTTJy2TMh3pFSYIlIir8YQPtQtPc5Xoz/34qv9YwMFhfPlTGKT
t8P4HshAqJJ+AcwEKta+UgDQb8+SPTmTp2DCJuqc2Hrm7iZ1imvmmexQtRIJMWgz2vFWQwln2wWh
K93It1qg7SBpsP/1fv/p1wO59vlyQcFmCKVE7VF5hgizGolukzGzr2/r2uX5w0kuejIZxD/LJoYZ
a7kTprcck40iKIkrc5cDwn7dFscjMZRxviatMCCISuAmnWbXW7BSBdJD/Cz6vYMiKc9fmIEMxOrz
DWRCWi3/7S/plmzzx8J509BsqZ94HabVfH66hczVN5GqDPVrrGpW/Xpb+5GHqel5MzkVAue8gWb9
9W2kP/yaJzI3XBUEXJnxfk+hCkp1Bdml5b5sEu7FlmeICSCqIMzgNsTCwPihB9Cu9sItjtvy0Lzp
4KrAoAvob0D14F5f3/VggjL3uZfkcp8pCZR6QHCy2MSCEh9viGw18XyEElatM56EJm1yWGhFgAsk
dyw6d8C0ej9FN7+zFpRI6aQ/5jIYJ2zUqRryBG9FWXvRpcQuVY6B9aWAnwaoExQN2GZ8OOs5Ii9u
5y0o5gg4X7olcsYcio48Oen1RAYs7t+mmNNrxYNYLzJChfk1QY33RgCzFRqZnyznrXmZffDDudkj
L32uO8OHUWYDlbgQ1T6mrxyoRtVV7xkFT417pdFPI8WHDeYAS+0MNSvq5xhnCrJ9eyvtySYKlED0
ZVffy5vxs8Vp6v1L0PiwyRziRIDYo2VgMztvxiMgdXVgGLfEW7x013yueK/i9TD/YY45ynMmDzkI
fUZbukUDtoy85IbOxEZfDaTP3m5eugojVLaKUJz4vAP9L3H/wzpzouvBiKBxAOs0FJf+xyOuuuWl
TZ6Xqsw1ATM7WjUncBjiL2i8g3MteYoCMCV0LvGguhlglH5bHn/zfvDPGlkQRQkpuzCmVSgKghVf
K3Az+ZTtbfEqBehUW+C+R1Zf5id+qzJXhKgbcSKpD9UQTN11kE8pdEd4iH6od6hSzy+hLdrxTknd
Bffq4DcCm4yaGxgKAaBi53sqYhUZmDBxhx4fovSbRXid1NWDf2KAWZxVWQa02vEiESDZLEPNLIt4
mu3U7S4S6YkJ5h0wCaZg5QQmiE/vc2Qz+kLwHx78q3n0xA4TOMXJgrgZfdNhMBRz4Z0DxZf8lmoF
WUFqP4HVo+TfSlYTw4lRJnDm9dQVAGEgeVt2i1Zq/EZp6yxHCbrOE32wMO27b92Gp9WyWm/QT+wy
wXQhDVTSCthtUd0wQFDhFUHiDO54SDcpZEVyh/d4XY1tJxaZUEowHQrpXrgimnIpkArRW5V3KDAW
eiB0ZKNBOPe673PXyETT3tAjVaIfVNzJju5IG+tGL/3Onzz6PI8hNo7c+MIxSh3+mrcyQRSUJYJV
CDCqBpNsK26EbnyBad/ImY7/4fXIORzsHQlTkRaA3PSAI55Z4k0pu8oBJG1O7YnpIcwOU5BA3koO
xuewtyM+GGD1/v7xWd+TyklFOcJFpmlohAEDMOqOqOzcKIG1K3zeROkqzuHEZd9z9YmlNpGXKU+x
s0K3CwMUODF8+aAfKug3HvqvTYzYza1bcY4n27TQ9aJdFOpCjZdvW2BsHzqncjA2Yc9v4lt8I7uZ
L/JGWtdvHYBXYEoSo2vAt5xfrXu5G6uuhNXJhzC1Uz5GHrhQH2XMaXSizc376zH8H3OsqMkkdL0o
0EXSSmf5xdhDbQiPo9HXTEd0M1cAQxPncSTzbDLvdKkOhbROYJNgid39tKEXLLGD/4Tvdcj+WflT
wygCtGnhvMPGvB227THm9EPWrzwfO00ZYE77IVlLphFEJ7QGGm3aRzDZO9Nu2KY7a8u9eqxHho9t
ZvJYBgL8saK2Rmd+r2flfhG0GwP0A9ktL/GvJ7MPY0wy6+cCJOu0Uhjq+8YwnaT7kibfr8e69cOB
kTDQ5IALR2HiqyQQSKjO9LYK+WIToa44SoZXZ7xxlTU7KD6qAGPJoGthLzFC03aCWuVAtSudXaj3
6OP4IQE0Uni4vqA1pwTXDUSFAXRHY585d4Oa9oacoI9RGhulWNxW5bVbV++9JybY2bYonSDiAGXf
f7oKsWnLgr0Mfr4HdIR6PM4EuK7wpuZVJDjL05gzF+ZE6/URtsuuhloLUuDwO7UjaO9guAIdNspz
wPhdayWtOlYifUMkG4LAhRvhVvXDz/xC/1qYhC1ESKrlDpkuZj3aACb8eljo4QUXHL3J6y4eSKAR
s0fBiVzr03X3WGspnxlkosVSpkajGDOdJxo8WpFW411yb6a4xNjxNylQfXljGrbQu5nsFdxH08o5
kCXMS0MKXaIczsx6EzU1U0ArsF4SvUF0xJuFByPsv0NrkhcX101B3p3izQEpZC5rVarXQ6sAa0dI
47ai8WCVGOcVIbcsKtm2lIEJt/IvrQSZ70Tb6Gn6Kc/ylw5MnALQZYOp3owq+XF9+1fcF5PVmByX
sQFAETFX5RgU9G0zYPn1PPlg5f0a1s3bdRNrdwzALcCbAlQjgD0sQmmKG1EYErjU+3v/IKHjYIjI
9uhLe/KeivZsORZXVwXhe0uy8G0R484z0CLGlkLM7ucA8XIIAbAPTFe7Tz4tz/Kh8qGrxHtQrV2M
ZUkBvhGKV+ijso/gNIUkhDHD5uiU23bb3yW4X9ResVWwTH3DfwOvL/LDIHNwBi1einqBQVGubWN8
kjGncX0fV/KdLGki5vshMAFiFSa5SlajxJbW4sORV0gpfG4hXt2G0+a6lZXbNmXSgSXKyIn/nH+s
JgJ4WbIopw8ijraHIgVIyuQ9t/dMfy3ziDizw2TWWK4GPY50YuvHxZdBGwTJbqf1FkdxClzHeNfc
1dN+siwm7+lJn9epDkGsQRNdMqKLX2buIr/EvAR7yRGEaH2ygSZT9gGrnFUsNSyRF0rSPqCfGIO3
IAsoxZT+afSV3ezKdid7/Cb0qot8rJJNF1aWQWFsgu26qW6J1TW2XmOGPISUjXPdTVYz0+kyGX83
u2aA8shAH4FYoGTHvvm99mYXj0AMl4BWk+P963HrZG2M+4tLVKhRg7V1noQd7QLkwjvdnRwDL7FY
tXkes3qgT+zRf37yFkulPOzjEQucljujkTHAzps35H0tJi6KYh5DTBsrSuvuNhdzv0vl77kl+5xP
tVKWOPNIejZOVgJORUxt9LCjRe6AN0iyyV00mgFfIfhgIxi+abHXG7/9zrPrzDITTGKlCQvQZvwV
+V3Jzh9NtNVF39Y34CPjpPQ16NeZOSamTKQ2pbnHJxud9iAcZFCHUAoA4ybDgGpvg5kPyP3WwUzl
rnLHDQT7ONXtdZ9BhpMARtfR8D7f6QnqYUqH6AKtJHB8SZX+0LTtp+uf85Ln6z3AoMkCaDtgk+9X
uJPPqQxNmI0Em7rcInI6RYTJBALSYFvaT8BJgCfkUNsaJKuHvfKjPWqO+F/KButO9fErmIAqjsZS
h1grjmMYFLtoP34dVLveFAEB20LxZT5Mz5U7b+aY587rmeMfyyx9gDGGop7SQBBvF1/zu6BwZg0X
GJBNbDI/BKskZ8fXz+mHQeZSOszi0mk0qi5i6WT9d7NPArATXf+s/xLfPqwwAVU1SRxC6ZmWK0vZ
Hm5Qy3NAaRcs0EqZbmKPezjpH7zMwB8GmYDaqckoTNVfX7B0k10ugWNngIBQGxj930oi/zr5vuow
GOvEtQLEHMBhn58NswLjQzkrQGZU4k1eN35XybdDWGpuO/d+JlQBZ0N5BpnDKA5TUsUCDMr1e7U7
foFqwnCP2SEITBv3yg7yTvdKhDYTb3B2NQyYYAgEPyGIsdhXzFAkS1XSMZ4S8PlIl+wKghmc1a3a
oNyuYH3SIePBBPV6SYUK1FM/82/ZIKD3n+nXE13lBygm6XQur3e3Gl/Bx4C5WYx6mZCgOf+EmZIq
Sajg6UB86Q1cJHsxkHcJRLNjNzos+9CdbzPVbQHnA5avsNOvXLqLlVIsJHY+fgET4dXJ1KZWw/NU
3Gl+sauQw5Qg3kBMkOc9a/t7aomJb1LRqUaVvj+Tvv4kCMUibe2mcylBaP6Dd92QrhuUWVSRPnfz
HJlYGr3fFK1TonRGX2Udxq+3QL2582duCFgLpeiZYXQetS38FxNzUmFMiTi+25xcDLlhHLjA0wx0
9DsSJI+8BL16aYQx6M5gXAsJkomko1WhIyPQ/Jjb9SeKOE2+ThEAU5SUmFQOt6BOTwEb42SgdcFS
Sue82Qd1SgSjWOjkc+trj+a98QLmfQc6Lx5gI3WL3aW42sidvlw/navf8sQsczjVWFXJkmNfm1Lu
tlkBqUmCwVXOoOwaXAA1PNAaoligWiZbwkhzfYEgCShLehe6Bg8gvYSGHqQiPVyycLPrJBSJ3P+Q
Odbc5tQucwpNYejbEloKUF7QOl+22hl0lLEexCrUFwvIymPOIArvmmqC5Kk56C4KDj2EFMYh3AxV
WzqW3pW8a8Hap6bDfqBbxIjoBU1ZlSVTBw59GhDbLVRX90Njm26NF2UJeNAUzHtMD/MflmuXg1Oz
zF7oU1xYKBoBOqo021I1XF0gXpTx0ASrsffUDhOPWog/ZqLwvrziRgH2vLALEOCRjeHRV7N4KG8i
3GzHTeYOd/qeD5Jd82nUOy0QGiKvaOzdNga4c6kK/ADwAD/pSv0oazXnG67vpaWYCp3Eupif6Qt0
+AnkoW1By31NS29IT7ZRL/G6pmv+Cw7Lf+zQpZ7coEsyyIAPYSm0BDZ+7UubTvYOruybe0ghRFzh
P97C2KtIiK77NGFhmhKBNjHzcSlwgSzjvZHXv9HHwpi4M7dtryQy3cBNeB9/qQG1jUE2P37Brc5Z
OmAwis/XI9379BQbYU/3krkTqFJRE3WESeLnn5LH0Knd6EbdTYfpQDNY7Rmpo29BZ/MGvUHQbBhO
BVdtnRrj0/gCKaog6sP137R6lT79TcyZJAP0VQu63Ugz2WsEcUd9m2xjjOUh3qt7iGhw3n1ci8zp
zIY+a3CbQLHgRd7Rala7XwKQCGFuI/UQg3m3kzWHUgzcwdCUQh+Cvf2VcWwJUhyPqJ41z9FmPA66
kz5OAN6BwkRzIIn7Y/5mfL++rzyjzKdWrEpvLegP2nL0SZAytwI2nyQpx4nXfPh0aczH07JByKIK
VlShxo2yh5YLSSCWdX0t61ZUVKNB442oRkPESQhQQqKZ1RDhtTWVe1OOY1B657ylrLqFYqoYtAf5
M4bu2R3rxXiOugJvnlfhLYpAbx957Z4gI1XbjvwHitK1JHhqkNm8yuwhfEpgkKQA81lfSffc55kL
ybPr27fqClSuFaxVEjQCmO3LhzQzmzhFMogCiK6DePaTIWm/4wlg6HmnrNFNtikqQQh4KaiGQ1bH
wdILhw4S17+zjg8T8rkbdBrovnTqbIJgQnin3UiTIdjdoMictax+mJO1MBtWjL3e4WYEQ9BclPtp
20y7HEXSPBx+JxaBc+afbaOuf+LaeFLXik5gqvMQ+oDOMR5M0FPN/rCNd9q25Xn52tKgowk2fI3+
x2SS29AWQqoaE5LboLiZConIJDwYw7cGF+xf/1qY0UHbFQ8WzAszpfV5IBrRQrzJ9BEq1jXoFbPK
Dxvdv25mDc6IBjk68SKakKCvYJ4pql5WUZtpCA4vxXMORkBIfQHUeJ94uju+Na1LWbeerWfkcZ/3
yF59I9EOAia7/4+069qtHdeSXyRAObyKSjtHxxfBkYoUJVESpa+f2n0HM263cQz0fegEtA8thhVq
rVUFMThwDf/9+KBquwyaxOQ13OjnjeYrR5uK0gHRu4nYWsEv33qzCN/995flvjPfLJrS35QOYG5P
JTgXHu01OpyCFkOHdiDWygny2NfqXIUs/jdg6deVv+3yCHVs0RT4UJNTf+lKvyl+SZB+MvJfV/j2
uvkAXkm3xQq1Xq/Ayb6T4/wL5vzbEt/e9ZwxSI7rWMJgULEfN4X223O+bcOfDujbc6bUrmHCbyug
Ij+HvV+uzeNtgAQCM7+EFT9Z9a/79e0lt4PIeeHhLtAZynqyT3J0142m899+0s2ifLFQVdoNpbx9
Uof5KRNDhf/RKHGj7PQrxHFzsX/avm8umKG5gssWKOCtJjCrCYJuLkgVpYhE623xMgdFYvex2Ivd
b2O8v92Nb864ctrey27cBllvE6O/18bmXxjErwf2zVa0ec6ZXWMFsD35qWmQBh/0G13vT7cCnU+Y
3ruRgfyjNwmQFJuzHvbd7g2fKTpk7VXIiv7Gd/PjMhYGRxBWgH77e8XetUqlM2xgQ3Jqd6xoY0Np
Hxuqh78YvNuj/34hviQH38sHSu4sqtnikt/ozG890Jbwb+TyagTKSParSsiPuN7X9b6ZOd0GWYt2
S2qtAwol5+EMAAo5mQjr1DfCmxLXb3f+x538//T2L6GuL8+LWayExCFWFPR10WFXaxdDdb8WZH/b
yG+mr3VrdEfdlhnBSp2urU0WoaIIdgNx/r11/adn/HUXv1nBQYcSsnLr1vFEW8ZWzQo/bypwRFZD
UP8Vd+jvv1yUn57v1yVv2/xlG+eU9RO75XR6nO7SWKyGcx9ThADLWrzU3C9/H0/5Cd7+uuQ3w+hA
vHGqRyyprntoKYHZYNusxpPy62Tbj31eX1f6ZhZHCQxk4FhJSW5FxHIzMr+WpDiwGxiSYx7Auodb
xjwwILOd2/9iuH7cW0jeaihg3KRvvz0KFxIsSpEh/6fU82kBJaXfmXVv9+8fD/3LGrf7++X8FlM1
da/BGrf7yY/wMmG9Q4FyNa3MVxb/m+ZX/a9v+d9v+vYetKr2jOa2nnYw3rrVEGdRGoFdBXwD4e8g
7I+P/MvXfXsQY63KTp2wmomRHjkd0UsdLOZvRvmn6PDrN317AyB4K1trRpXJyNV4hqq1JvzGXY0F
9Rnrfbv2/suL8e0FcFYMA4MkpF913NfRz28ayZ/f9e1P+NO1+HbzW0p1S1CsIHXMhOjMR6EuSMss
oepvxL2/LfUtADB74A/1DTJdpocBlHua92Apsam35M+f9GMhAAp6oMwF6xDEAb/FAboK8UxVR71h
jMRWQH0QbUdaIsH74h68z3HfHiC4GP950Z8v4P+t+b3NF9KzooBGLoqcbW1CQ152V55DIJi5xm/l
lB9zoi/f972tl/FCkYOB7+ui27xAGWLEtNsMt0nPaHr9F5Oe6EB1wBiC2QQUE74Zp7RgA5owOVZD
j609cL/5V8V+gHdoEQG5FhQIvx3YUtZu2VgdXi+Ki1pQHVTF1yA//4ic2YnbaEqgQP3n8/ppEABi
MirCq/9Inn57y8Ok1ItrohZWghxIJ5rf391a8yFMcPdbAfyHA8P2WVCLcRED6Pjb322vkpU6xLFB
SYVB1pMTLRtIo20nNIfdRi1+K53+05lgMUhUAcdDy6L3fZbEcbupr3UsJpRiRxVEWc5vClv/vOy3
JeCu0MCgowLy7XtsfSlMb0S3IhhXUv7M+KYCKfyfD+jHNUAbd9PjtW8F2b/vWSO5NXT97XyEs0+7
NgTLZAaCgt8EIv9p0/EtX9b55jmkN/HCXLAOW7TAnPIQTImRu4Bm91Bq28le/fmzfr4LX9b7tnf5
JIdZ3r4LYk5rHqUriuniWwd7FtLgN6qA28P5u3X/+8d98x9tP7U07bBYgWkXI7lRJ4GX/VfqpB+v
3I3aVMVl0P6RrIxDoZRQRAM0RPP7UVPflVS7+/O+/byEa91koKCE9p18wJhQ+LJnINRp/565nDTl
43+1wHc0Ddz8mb04WIDpVqAgiuDs7c8r/HijXfATQsoNFK3mt8NQcp2rfYoVTJGTJY26DkqUBQ/+
vAqkCf8RN6ORHVyVoHn6T5L6zac7yyjrlDPPn4bGMR/tSarMhfYaF84rKy2hbZQUqmXJLHVbvEzQ
h+92y8L04UUtVUlfNUtCkcafXaEsR8FHBriNCpYGmYQsFOg0nDJJ5xaKAvrSWr6p58qYgPbVsv1u
hDJiPHjD+NL16qwF4+iyJzZNYqtK0R47QNg7NAzK9z4HA58vuNIPBKOiRlDoJUT0ClD1Or4CQoNu
1w29mz5Tr9ACQ3TmmTc17pg+TUOWgClbXdlC6nLD07LnO9esoaVuqSpdnlRoGx5t2qT1E68mM4tn
WkzqCuUjNFX0pkhmLy9PtnY7jM4yhjEul0yiHu7Uncj9nJp5QTwnxyyc1KwmSFNvWacKJEwlXVp4
wboY2ouEdFQojZ77kHiAuLOnD6camvdYwlOS0jCUjdmP2VPdOCWId7i9c6yh2dujxZ4xjDNaBNSV
ud9hAuIJfSD1dgHHbUx7MT71jazOnmIbkUSDyNHMHKicSatMTDqvOy89llQXRJsZ5tiVUQutSfGI
ZdXHhXGLTIyulFp5q4c6oQ3V1tpiGIS2dRG2aXXVuuLYZvzJFbPnLwrt9mlV76Vq7au+22i1OZK8
mqkPosRTCdtupmjet1q6kmO2Ve3y3Kpjv+kMnoecg6TeU5c87PRe2wyj7RGEZNrGTh11CzJFO7Jq
Q08sT5Q+HFYTjVyHMp1RvabjyANZcp2MLkVGjorHzk5des1aBxUUVa5mK8MMr0Vflpyd3ZGOgTqp
8M8D64nJloIM5Zz7VV9FI13soFadIVoytUbvATK0ytQ6Yo5ZvgV9ukco/lo899nsXB6VDY+hP4x+
iAV6cZnkEKqYtfIIMt4wZ6VzAMXvS04LOB1epf4ip4Mu5jdTy7xrOQ5y5zljfmxME6weLP/Q1IkT
xxif9Eo/M3feNovdkHb0SCUBFY8C/eAiC2ZubdqqrEMLYD5xzO4DRR49EF4V5UuxGmb9TBv3aWDg
cmkNwwLDu+7temoWQaVx26cSurnKoG+taQrFglOazQvVdN+BekEv9j2NsiV7gKIjxsvGKRmZQmZj
m83t2ZjUSGmNJIPwazHxSIomVke0Aad4gu6ScDByoinl4PZzMMyXSkXXlcf33MgD7uWBbgClad/A
iBmmVRu2TlRCuzkzQN5g1W9eJh9Llm/paLwrdRU5Pd20xXR0eqkS5GUJw0Zx1QKJRjfiM0Z0qFZt
6Yspb3wwYT22rbfVZXrfsHK/GFXS6NnGovbRG8xrn+braVkO9lK9F/ocKZJfhzzdU9u5DCBZz1wU
HtqSSFsJJ+oc1NQOtKoPRDtv26rfVGP9oZaIJdt9KaKcEzl/DN79WGm+bvroHFk8v34t3dPCCKSK
uypyZ79Gdmw80jYq8ie3BofLQJYjd4/6q3aU4ElOQacdGW9admdlweI9d6/aArMY1DY0BxnU5B6z
q3kG9SJidPbS03tTW2DxzwYE39QsmOYj1QOvDjwjorhetY96tebsyrv00Jo3ub2Hgfk5wh3XTZRy
PdNgBJkVGlku2j2skD9WFWiw741s1YjrgF5RQwHXt43Uul58JUdJTVH8acYZeVVxh0baHVPYC0Q+
AthrTBSLsy75A0isiDJeelGAlzyUanpqwDHtzMyfeuekjLmfteOBgVMS0kYhzTSimmCT5IHyYjC0
qZlQHogrlNAeDEBqvRfmPJoe2XjWmg1Ay6wgdIM+p0pZa92povs5Q7swkvPd4pEmr33PDYeeVAo4
eKAvdA+GMpjEvoBIjeYEBpa0291YgacgnaLBGy9a95ilqI1k2Q4cFwErXpjTx0r2aOqYxrMeFKf0
YQSQwfavlbPTl2tmtURVD3rexQpIlAu/rcM0T9iYACSem5XhhH1BTHBBwQ43Rhu6uURDD5kanXRG
6jtOA9nBeEzv7PYNN1wd3kv61HiKD7eX8xwiYw/Z4gVzehks9BloSwA9YgekihMsEVre1bPRrhd7
hQPVNqYgXhX0Q+xYEasfFsy32kMsrEjoDRryP+oxyayYw3yUsSEuEyaUgcOq13ZZtXyfoWlEBpmV
MO+qjbBv5S6fEushY5FVVUHX5yuthEkMBWOQlg5KRM7uR5fv1D6hA0GvGabp0bMdayB85Y9DGbRz
TyRyOt0JNfnqZcSrHxrUA7x9O8YLWgHTPa5h9WGV28nyax5i83NBRHHETIudo6t/U01bZq9T5hdn
FU2u0KivY88JkLZxtprKsEPyPWPczBC+15HB8+f0OVODLN2AakMRSW2sGyeYurOeEX6ZnFB0sTdK
P933U0yHSwWoqonm10wJO++Y0qDFmHYWp46vTeul9NmuKyDBqZKaB+VTpq2LMwfDDPzPztXioopu
XXl6RDcZGowgzSl2I1yekwAvLRSSjdFQxi1KIRlxy60NRgVKxFUVW6uMPGTT3p7RfauGRuPj8o76
PlVDDZrCQ2AOgqR41LpC3OEyP2Dqzq/rUDa7GlIFdF8XOzNbKR3sUJCnDunNZFACazrIvgz6cS0o
QgI7pEj/arQGA47m5X1rJTN2nu9bse4qdGfDVAjSiwt6FsR0mpzrrK8KEUMsrcVUmLtqGggPZXHL
M3/xDgoiAnXTVDtax4p7SL19Lu+8blcbcWetLFyLrHpM6d2gRUUGMxzo0B9XV14xBEDLII5W2HrM
NJ+Ne7etfQrzuCvsx9GKsDmp895nIbMgBBLogJzl0cBty5Klesx7lQzKe46grHiXAFmUECVbolXP
ernKP+lFl5+e4dOFQDjUre6HdgMx0dkmehGLIYIYFr9mWTj2M27IA2jZFIvgOS+X27a7mz5PGvSl
e7hfNLGzY/nRN6ECRi1+YXk0FnF3Z+O/kLnhfhb5xijC3EUv5ja1n5cy1vK1TvflFRTkPcgcaOKO
D3xAwj8FzkcmDswNNdOvlVPXvcx56GQE/yfjgTXuAasIOJ8HDK4oIJ1I3ZVm++Wcoc0jkeN1pkbQ
s1VmXZz2XC0xZIygz1rmRGPPbN4Uxraz3vDhYlq5QI5ZFXg0TcbhPNt1YFqhDqPZk2Es0G6xMsYE
FSvfmeMWc8btRoeinz7ESrPX8ZIhZm14uKA95sYPMvuUiLGhISEfhsmMxiVxMPwCVVHT1v3UyIiV
YgviNNvPJdQCwSNl0kDYPhP3aFH1eb2f+pYYzoPrnLkLC7eDGBnCMoeFFF7JgCdT3MuUb910hYKx
nztJwQJdk+HcxTW6WK2KJQhAA4d+yvxSKZdOzUOjxb4gnOU7tVxB68J9WbzPrOwDx2Oh3QFcrAjM
JqWnsjYguHSGUUnBfJPlmM/bdkWcgVvD2bOR4F/qZu2yTT5EVLxV4q3N47FYFd3GUkJ12htajINU
DeQxT/awm0CAgq5FVw0sfqy9F8MNGnkoasRNUvquPMyOi/AwrgYvrFxG8qI+ekYf5BiEyvsLc9vA
naukL67FUMVu9TEZ702LX1KtaMSU11a9Fs29Nr0uPE+yZYaJxWF4yl7VrKOYoGc+FmcU1YnFWtuX
BopMBh92qUrDVtU2fKkTM9V8Q34aBdzeYgVg0AtbTXsWhozy2QjHFo6w4j6rMHusIfeY5otlXPt5
rVE1aptXBq9gnydY8G4JuHLQ5d6yonK4UDBo6YisqnXRhVl+GJfQK4+4HPoQevM+a3CC+xm0O1Ks
mZeIOuzsla2uJq+OZvFULqGKVnCcGys8BJGrVEa8CxurCEwng9Kk4ZvlnYeZkX5Y13hN5qNZKEmm
h/NYIoyLSkMPXcUOcy+q64PVxlDvLfDULf2hMA4Z7IBKhwDQKI53raCsYnBI1aDLndYpQTKipOEw
nVwkavTFNJ+19JqnFm6i5o/d5RZ+oIl7hkaFijJ1XWqkbhS/Az3rrZex/3DUFiLPiCuMqBuiRmyl
GsgOrQFIP7MFW42RAbhZtmyZsynHkC8Hr71URYeOsKRTwTMinzWTiKUhRfkwdqGno79ErEqDFOwk
8msnQ4z828gGTOLK90bGjUmGJpzKe1WMsaptW/wK1UKDhh+8YtPCUoqNgChj1u0UlMa0eyZJ1XRB
g60cMP7FHBTf9ZsRdbfSzXGHiqhz1agUboJxf7zdFgMyW09EM0dT87yWy1Nu7lWpYuaSGEpQ0Qo1
zARfiTg5UEtCl61eXhctMtSogjdEbJgHt4xPKiut2VF77bUB14pd0VBS3YLRzZieR/GsYhGlGBJv
eenhReo3Oa7sRZJ06YKWYy8b30X6w6ABxZv0mikz9OGnQGnHvXSatWe3RG/wZ1FfASWChOUeXRWp
3wWEEH5n89MCugZ/QRdz4KkHRfOIOzsXXTR+Q2EL3LDOP/olhgYFAu0wRxVlAKXYC3UeJN2Ow9GZ
38b+YltBmz+WthWO6r5pNk6/9rzDxI4Vf85bGaQesZXt4BLmJq7CfWWM4XrxvJn9US9QgV1AJ1yG
Nd+2GfVvEmefvXft8g/ZnGexMfRHZdqZbFda2xbRm/lqY7FVznxxn9kBZWSCSIJ7AeahFZemh2hP
MAiMZ7fKms59POT1yeuVWAd9vtGgDno0hhcBOFSkuT/2Uzhmb1MFcY2wrR+9NFGQJjsnFwl9ajPc
EgsxxGNhkRbu2iPqWUvvCxmqRxU8Uk3I74fMt9h28DDVaCHkIPhhBBZVtMiIEmtZlYOvQLPgpI/3
3bhxhlt7Fn+qM3AL32gpLrW9Wp4QvYgsMff1vkQEWiLGXcHz9zVoxirkV+j6aEAtvZ309aQH0ooc
a+NVMe48Ne7wC1RzgLAqs4+IoVprXQO46dWrXoKIvYRL6h61CYmWb4LY/6MqiSNfHTD7N3473CKM
s322gUGIxNMC+qmCjRIcC/W2f7Vs0m6EAWcPfXqJ++pCOLUk6gdcfBWZTzf6JXszYih+OixFJG8l
Dn0NZkTLCtMyUPW13R69B7hDFcndffaGxhIBA8sJoKqn5n5SYxcFBAtUzuAfs+49PKEU1gRa235p
hcbDAEclCTpRq5WTRt7bkgcTXMK04m6krvKnJfZS3zNXip44qt+5g99BxgYc2Mhl/Gy+Mpnw5EaB
hyw9ZriBm6xJOhkrIuZXvQYPOeJMx8f3ZkgqLtPrhHki8LykZ7272PPZeCwGNLb15WMBouKMVCbp
8sDa1AMmk7FR4mOuI3Pat3mknnMnwCWfkaEMdei8Ve8oV0OF8oAGQJruFwTkiOKcBA3mFo2RA9qh
i5A93c6bBsMm2sbQ/FxfF0pUN4GS3xf6ZuQ0cHLiHN27/KAOvlevhEqkkbSFT4+Q0HEHUg+JukrF
wXnN40IGDp7CY5v7+pY3ZCoimOA7VZLuQcmTujk0T5blT++lANk0flwPYBsgoFG1vvzQTvWRQ0R+
8Pty1QG4abbmDnmXGVsY1YiW8d5pNtwlJl2zoKn87rC4kX1d6qDuT+VbjW4KYAZ6rMjbwouAODzm
lxdwkO2ApzplwJ1jIzald3XUxwwkuCnQxWgpPhqFFDYBLmc1yCkeuDy1q+FN7GvvNIxkekhV5KVh
XpqhgeAd1fdsNxpE2QqJ4T0DvfnwuC9zSbKGMAzXgVTtgcOnjdCAMT57FAu6j3LXbEf6V1/irbXU
glF2A80OtY27tdbDe77LgHMtm0oLFS12zET2RDUO3SPu5/jRaGSaQJ+mrtNylXoFmdJ9lsXFsuf2
OV8ORnud3cCzznpakHbtIAeuQ3hIV8a9TEAgomlRnj91HuQmrhNqZ+ZwRhIjUqh3LtCcD6mBH4JX
HeKqQrM1WzviotoXp5BR04M4mD3OaD9zlTPXiMl9VGNwam9dA2r7VIQ0P6bmW+Zcy9wXL4NYGepq
mRG631l0J8FJrR2zJdQ9WN6gRU8Ux/gTJSnlGLnazHQFVM4l0nkSHYjcIDKJBAE58raDiZhJhdQp
MBHa+wNM9VH9NDEzwYiLAYWj2/paT8bHcQuoRv8cYQnP80CmYz6dBkkAHggZQzFzWnvIoyNkpWiE
TbMAp+1qkF9Oqhy5YTKhsQlXoGiD7GLgF5gj9Z5y4HMHuQE3IBimtviNELfrAwRfogZZF8qPG3Zl
h1RZNbA/Jtsu62zDy3C6tUSNFelf5U4DdoaDhpZ6R9xxVT8C09Ae0mut+9Ad4yvFibtrPcO/+c6m
VT6z+86GWFRsw0fPe/MITlKelHqgaCckiH206PdqvUEmXB0n8JLd4XUtIT/kuDqptum2zLgsj/PO
Ld8cup2asBm3AJsgR6VD9SM/WzOp8z2opdoCh9DGDQjzJIx52LJ41taGvU132SPOutN8pPS3oApT
+dJccWSFHmIKcMPAlHlhXUKdZ9UXsQX5kKP9XLgh4naGVH4KETGndpJdsgnE6rkdy2dgFwsn3R7K
lDNP0PYJ9NESccdP0/CZWQE7pbpfuaCz0wM89NS7mikiOKAHcfO2ZCSFR0V2D8HRN5m+A5ep+mfM
xM3QpYItxj490QRa7pUSTw8CZz3thQXBoqSEH5iUzYiYC06vKze2+qaq8DoIl4PSWvzuiqJHa+xH
gATjcQG93RLKPMiUYAY8AeZnLezfJQwDXyFZ1AoEesDY3x0dsJ29VtdIY9nb9NrDo7J4PDGJopOR
dERUvviYoFXO/aG73drlUA9HFK/dk8RX2sBobGi/WATUKoALh8Cp7+uD8s6w909lhmCEbbi3U+2r
UwFt4IdpXLUx60Lt1dgLqF7DOUKpRtciFNME3fCDvfUQuCDjP+O8bbRMtKslMNyYIQU9eEHZx6hJ
9BoC5bVYVTxI7ysFXFRMS1I3wi9mFolihsiBbBdvNLSccHy6hYTenbGFd6tfFtQMVD9dAksCrPXn
s5qGtXIslB1wAIRwRh9pbOOwY16Tap3tjPbRcV/ULjIbHBPF9esBh5GywJzuwwB8v1/ZB3ZJq0S/
q6yYgvS2vKQQ2n0FESgwOL0ObDhjWic9ogSuwKjNBTaWIK7ygN17cDM010iT7mH4+AQEzheqE8zG
02ysa+tJRUaJ2vlyb8zVus7aZF6e1RkiUzgsVQlAbxVZC5Jx1oaotADPBMqXn5XqAyww/qA28UIB
DJk5Se0OrEEQ2esHoLGhvdyEE2U0z3qYeg4OODHzNRtfFOkeXLtYTegCq5ri6Crz2piVwFCgXaxZ
fuPoW7d9zJd7CTg3BaYjtOVuqF8dE/C52cQePdt55nvw8mjA9dO5iUd3POn8URQ6mT39itIFELvq
vLivM0SP/9KnwgwOhieJsXREqs/auEJWV2NawrhPjWMjH1i+ztpLmceVdx0a/IM+KfyoLuvS2SL3
CrQRzGjFidKIKjNhE/zNVmENJK5Mv0OMgCbwujsWfKfZCrDAi5c+WcVp7hO3P+jVfqLneQ69Ye9C
yqivwIPZ0l2v1KGJuUDOngx2GdRXhrl3A9IL6dpVH1IEtl17tHrTF7VOmumZp+1OigeJCHYqWaAq
jGh4OGM5hYby7IiDqFbSSXTXfRjVImpx0bXW80sNyNxZwzSNPm28+YF5VuIMF+Eh08kCbq0KE9f1
s8SZaIeK3TEQBRsrOo7rBjZf1FXgpAhM4E1NiY4+FZ4dG5s/Seet5fTBhaVJjSevQs6nsgRqPKTq
QBBby4TCG1ATiko1CzlynsVxV6Ynkqx0/RSxssD+9mDKZBmK+PqVes61QqjVGmlkVnulOwzmRnaP
Q36dZhkydZ+mFhjtHxswSjS9uHPmIpSoCRUlkqO6IOqwKzz0pSLDmdFTnM93VYP+WHnuWDTZesSG
amWOkBsfAY2AkI3X46GAc4EEZURhsnNzjvL0ybOqtaUhXelBlI5cCCzDeLgADMYCBp+Kpw7dXRA4
WnsTA0yDZKMy6jUHHCxAG2/CPaqKSUAO57Mc1Jt5sy/Lu1l7t+b6DI2PoGw3dbNdqk83m/GwSp8j
k7UtZWUpSqRVPO6oudN5j4uCj+nu9WI3wMpUqRb1ThNVhuObVbNetGnr2qfMxh+OfnpR1LeCSmTP
EzGGRJ94gNmxwLIh5zi/mAaeKapeM8BGrwRVGbCTUt1kA/KlWrn0yifQ0fIWLtM5MtVPo+79pqwj
Iy2TWcs3djGv2ACjPwNxAq7RF/hlmjzRsoFoqPHO5WtdVaRyHCLAfjFioEXq22oQBTGqA5AdioQy
b8dnkfaoh8rVUqxzDmF0YFn5MOah5dEIIpdh5gxELsDKbZxFoyATTDGfhekRzleNi8H6Vu3g2eot
u4G1DUofSpbhCl/ncUgmtN5NFD1cuhdLJH16Cn1iNPtxL+IjXB97zvPNXEJ816a+OUG3rj3r7j1r
UfgV91ZWxwO3E2dCSct4nOx+P5Vo3fZuc4lKE6KMNTcnY9hqVlLn5wa5Ds6/NTce3eVzotBD4XVB
X/VbhtRR60WIw0sNi1SAIcc6S9TyXuRGUjvNS9NraxsJhyxwddvyTZ3zbSdFqDvFkzoMYd9rx2ow
TpPe722hXgbPCT1nlxd6kBcG+lqhMWmWgCH0BRFfrVVbmdvrsWgCS4ghEYN4E1nPidZUnziFsyUa
5GOqea9q00qvUZKyKGSAFRr1QgEYDMvUq2e9Vs+9J3cGh8hHU6DcgXnbeQoG51M4/DqWGcGE8V4I
mKCCu37tbHm2rNUcc46DMZFhtgILhQeEpg2kCotGjyktEHKg1sW0d870qGoLogBcGdH1IFH0yywQ
ytfWxoIPmLXHse/3rd0DVapCzkRgUFRIIKnpztIvR+RUOepVLSo4C9zsUIXlBGucdolLq42Hp+Ty
nnQODTMGMjQjbuV1QtjvoDa4mAdtBMEOQlk+4wetvca2jc6hizGFBYTiR9YSS1l8aKD69fQk+hNQ
Q2mWJAWwikICirWtHi3lg0pPWRrUdTBCVCNPULvL5k3lPbcLgDWiAYREgWqs7nQj8lgwdMRBT9yC
OC2sAEjWxLDivNjpysppV1l/ZRSbGAm4jn5VqMGkrajcLeDMoUg3kGS4D71xUuoTa3pSTgfEQy7Y
USwUF9WE64VfLs+YKgPt6Ytnv2XuvXnLuc0T7V4mGbeI+/vCgiNHLg8uI2PvdOvWeLJtSXJgvPxT
70Wg05M7xza78xDEL22FAbgAaJmBTI9dJyDFmQ7HzoHKBy5d28rz6L4CIGRyqy+HCSjm/KCw/yHv
TJbkRpIt+ysluUc+A2AADCKvauGzxzxz2ECCZBAzDPP0O2/dX/F+rA+YWd0MJ5vRlF52LUqEGRFu
DsCgpnrv1atHBbOYIPfpxpVTn7cYaLfnEc9SU6Ma2XXqfvTJ3LOPjn85WHun20q/Wbs4ZokvwXRh
+l8bqBqJ/Dc1P87edVS8H4HibGqTp9n8YlWf4QPbst0qtbbScBtggBMWEJZU+pFzrgVvkn6262so
UC/+2LUXjX0eFDvKlDL5UsKTecGT62cHE6ioBI2fJbUzSF9GeL2M7ENrftJkFmNznyZrJSk26o3H
UBjKY0vdJnAhtfcUkhnF4rJF3V7tpP3BUFB5YM22sR1N67yOSWYxto4YKH5bU65j6Wurp55drlNA
w/FBKigT30e0tKWpcTvpO3aIgtdzCoY31B38IBm2ArnzdgkiobCOKBnidQtXF039Fq7/qZP5pvGA
/Md0FXo0GpGU58LeGDzlsYUo4a5P3BZVZZe56W4KctfWdY4lrkxVLG6i/kvPseUwDdmAho/KcmsG
epUnzYq2aLu/mfpz5B0rL/vaWfezuo3nfVWd4xayVd5F6B2Vf5Or23q6cRECzclFasAwgqL5SxL3
6HdnOeE28MqDLrx15MqrsQmvzaEL1/2gLpIM6bzRf+zNaheWxoNXYR5HqRin9UdXwGeCd0h122is
9OW0p1H9ohByXwIXT4V55pkKGltvFehuFTHcDEmtyqfPWRRtapfzZMqPgeO/RyS2r+M02MzRDdYi
m8IIV6rvICOao9eTK9tyY/Nwl6/ho1rwC7FuYZXF6G1tR5MOdFDln4a62SRLBdTwnAxrV7svElAn
tugdjl8Gy74bC/ZP0AHoL1V/eAjN7rEC+ukM+1iY2VU2Opd+ZO/HGXi/Gq6G/MqpjF1kxGe9AVhb
hzZDlKx1UWDzUY5HAbfUOOa6dmMgPl6VfNQrB1rEdf3jVDHELS4vRPth+ZJRD0XVfZb+B93rSysA
P57I6J1i2ndTch2xx0eB6St8T98Rr9zyMKpi1yGwCE2OhFRtVEcsBQ2rIBUQyR8EzFKf1LteuCvR
Zy910OxNjQOAit8ZQ7YecxdiOtpnboekCXWS7+19Xd80xic9vIgGaUMEK2ZEl14WrfO+vTKZiV0M
7yKdHcI6xFNOf2zn+N2y38o8rjfmoPc1CgcLQUPG6NQEPt4tVyETZSf/ckLF0Jv5sTGYAdJ1Z5lk
NjX5R4/YQg72WdDjHVx0m2BUj3MTP7RJcRbDCyVptG1NRphrY6lBHkL1bmo+TpMCDW3EnhRv40zp
dpqNo0yaeGcNQK9zBaVi1GzkJOrPZU8KW0p9pOHzjHEa74zugxVDxLb5rRsn71xwi6ijIoitAZGJ
xPoLbGesER6l7qOY5YWTRJd6soEb2euzeorr8cozF3UI9KZoCMrVLqjH895US8L1Iba9WzSFF44q
QQ/LvRnWGymsj20ZvxPo9xo/WGcTD9IpNlWfwytUoPb6mNhQlnpur5RVX2dWsAm6+TE1kJe0fXCW
MWA95QzYmIZ4CMp2Mwp1wWCQ86gubuYo3UWFvpi41ryjWOkkeHh1VMPHKAYGcaindBavG/Bgu6s/
+3l8NhI2DMirbFRHf/iSGdWxdSiqVem+lEXjbUOh51Vbh/A3xYcxTXfNAFdei+xposTgInpWLEdn
r6ty7XAADll+lzbzehqPzhRt+vm+7K+k/loG3Sry+y1PRPdXdf8w0umO6FOTexn2lQNoCfoi/W1T
PZnMrLPVOhiTtQlBh63XyitLxAhn7XifhumWSDLH/VFTHvVMA3ebEBRrn6bgOvcY+a8H84CL8lqP
nHw9A1lNtY7s7qpxEKjJ9iKt7gz/Q2fVhyDY6/yyqs9jS6L9aZHKiU2ZfKgAyYPhNnTvCxLZOP8k
Z9Qc5zrcSdgaqrYepaQx4dOK6DLlMO5ve8B2Q3coJC+t6L0fsgfcEo5s3Rs7q/6s5YfCOaQ1MU9Y
a2dxH6ofR/Oqn+U2GJGRkRhRgDqJt4vafufXR2fepK1e+7rZ5OWnGBCioHjfQ++0YLIjkwQHdrtb
HpX1bE3r1t/W4Ph2/CUMzrPu/Yg/DhBD05znYbtOAnflgxeOlw4YR47DHd5zXcf5o+48wVOdqSse
OMznPjyXw4MVutRzDGEO7TWpsUpuajFuqkKvBTmQD0rgusaNqW5LiEeTsq5dJAyps+/7meGKKBO3
iY1VoURpCGnbWogNdn1cbVrjcdCXWUx8r/Y+JUc/3JrIalIgKS/b0hWx6REJTs3dFNgg3NVuFhDs
0wV2JnvetpUJ9pzlx9xPziIHVQt6yymlGLsJRgZUslXS4iJvo60x2ZtguDbYRCJONv74MHZH6qDV
NJLgITeZnfQ6qeNjkeK0m2RXo84wq7oEbi9b/Oqm9iwL06NGSMqWg6IERNW3iYqpa4BNOmLtJYUw
Ykn6oZM9ReBWVDwGe5/az73PnEcgZCbtVTgJizRdF6FY9x1yo6LYlDGKzf6rM/NuZfkBdfilJZtb
Cy7ANmkocTmgVc07NJEHoIYri1uM5s9103ycZ7WdfH+F2GbVAsIbzjZJPpvV0UNzxtiVdQmP3Nvt
1dgyvhMXEaeZd7XPYIvUOi+1jSoW45lmgvhrd1z2sbIQBQ7MK/GxWm7QQvkM+JqRRy+n9yQwKUQj
nxjvnKjdILhYi4yCjJuqUpgAAMwyHZ8cRmlH3Pk+PnTQu21oI26FEnSffTHu2wzQGvVMZ8mNWtRh
HRInQJfWRcdXgcyHcNveJkAr4E9QrBzJTDu6EGG9L6JPoz2cpwMAcCDwnBbpoUKAGCC8q1173eQO
c6NwaGv7tTV4ALiAatltQHeY0c/rpWjshoi64HacUY3kaJGLiyDP1p6XXtiNt0k8zLDEJ+UAhWxt
fzOPCH9aMuSGeU7GrgynjTbk9WxUl4lyd8lor1xurENJ30/Wu6if1opPhnw0igTZobfVYLGifV/b
2caecemEUJtm2OWryJ7XFfKnEFjYpCbKsuDgaQcdXmRuu9Fctdo5x0oUqedwmFDqYdXBaMHx3OG4
sCFcanCqVG85P+G8PXgFxdqoZxkIuART23mpmRwW3tIgdze2yDhb77JGHOhF1VbyOJqqPQC0jvaO
GFJn5br0rJc8y6tDmBV3/pyKne+GezMHZ6ax9Tn0jbt26J97ybbIGa+91Xh5XGW5URyM2Wq3LqBf
k5OO9UlJtmQdG5ODylf9DtF7tpkoo1PTQMPuTeT3jB9fRTGnR1NzJV3u+Bu3tjRCzy5bF8iLgtq4
C3RHFlBZX/JWUBV39VfZyU9TB88wGfVHJUqqujm8sDKT4792BeIKRGh+ON+MkXmtvOgq1eJ9W/uH
qmnuBwlk2wPWjZmGU4Ssd0q1yPD8vWeVtIs1xRdTAwrhvEWVHXTWFtvqa9301jrkOaz7WJ9h20aV
NtTGqvVQBU5ufI5d10VijWdO5aGBZ2rGeuqdS5o1FuEc1aMVtuGe1zPetKYXrC0nn1beCN3u6uK6
ygdrFar5qk3cT9BTE8W+dVG1cJ9RW9w5Q1lvhM0ilYkQP5+fS996r+booPMoWDVGeVf0+SNIGQRu
6a9UoQ9FMHwSfvDZq/S28C3obqRBfkwL5lDcO25x6VYDYGh8PQTNfRW3zxUlaBk67+tBXse9c1U0
KA/N/CFw9EMbOWeJG8hti+g8SVB9oTe7DNsKDexyRtfhtI5kwvtk13t7AiijYXJrOpDKWZLdRj1C
qSr21mGRoBRpn2UEQGaqdG9M5fnAuFPEz2iuPUs+VKpZpBWev3K86FY2+TYd3YNVN1epIQ9Tnh3a
weBcHTT4lOG4EBnmUxqFB280X/q0mY55N+TwfeFiZhhxjibpvdvl19L1KEIDMvHKSYHdw/i5MErm
MsnEhYCQBUK98g5Liwz2ea5R+ow35dCDmTFdM2iu6oacQtX99VTIZJ3k2ePYdYhWkRCrqv6s3OxK
0qNBN9GdLoobOjCo+1ELFZhsmQPbvaq8jXTF4wAUtZlrYlwWz7zro3kt07g9S5Ms2I2GUVGMDBdl
K/ngstxXxZwGa2A6CK8mpprsmousNkF78+xMOOFtJ/ybriM6WH31VeSd3DBX097W0v08MEAG9d0Y
PiUxiPu6mpV7V4QAOkqWj3UzhvcJhd5NKEThblvdz3tRBBSME4jlO+l7DnhCBTlh2aK9nAc30UeM
ahmvIUf3Fiu38WHWDN0IJ57eUIp5M2kyZMomjJ4ciIBcTR+EG1tHM8zVTRf71oUx2OizfZVGG8Mr
/Key9uvxnZdifrEU50ZZQcEkAvn1Ku6rTB4IDl78yXLDjplhRe342yhKmI/I6FL2BrG8MCcRHLKg
EBBwJUUQgho7+VTlcQ45MMfleZNl4xFHRH8nSyLiGIChDnbhXg9+gOQpH7p3UwRHUEcJhIWpop1B
0bVpIgJCYNjiQRh9+jCEujyyFeZ1Z5nZWT9NzrZMRn8f4URxUE4901MyRURUPa2TSpEsIWCZzsva
6Tdl1+Dm4THw/YC4Lz34QHTbss5wa3YX0E3l4uD7leJks6r9ZMtyJ2Yx3rEXQP49vz+UwQyWlYzR
1rEjddtDHvAOgW77SSa31uQGyGHbJ9llwIRTHG1oP6E4YLoAXTTGsXJ1sMncz04Y7Zwc0p0Ojwyd
dZdI0DUpX7wh/2BrbMdGlMJhCi7SXFQBedpclZcuvH6XYfiT2cPnMJA3rZncylzcq2DGI6Vg0mFe
pAKNe3dmYPRAypy62HYCCucdOXBbFSSR0kGnyder3OJTb4Yvfuh+KJrxq5n63Tpxenw4aVYxV25q
owjECdRL3o/0qMJ2N4NT3kZxLDHx9dquOAY1am3gGpG+0HMu3CPt+xFtHnU9hf7WqfWAjVmzJJij
SNv6DOialLYbEHtZWZ5GV8bsBPomCd2AcjloAk8/2KVLia07Y5BnRao88lqE5PXaaKO82apqkGpf
C2+2dlGD9/5VlRd+h95B+pw6ygG2VENo5B1QU1T6+5RB1BMfbdKnEFglvL0f9ShYLE+7L/NAkrzP
mkq5B6fsliOrtYwGHqXoM+QnOus3wxQjyOa34Z6CsNEc7Tof+30ehUNwTKN0qNba0G54bs1dfhm7
qogufTXN5r0dSs+ioSYgb9KYcEHYxDItjsLRwYDup0QlFZv9PGzjfsqCC9uSPXMZemMe7lQqQQMT
pyZOVllr653dpKU8DlwEyZsdxs5d5LUmTEwymdM+7urB+6qjCuwyoSeLTouiNbujtvHRWye237CJ
HBDXXROWbn4xJXmNxXYy2dmW2T29v+ubwiRNdge33IYtiBfZtWHX72NnKOpzyw4yOmlSI4wCpN0N
soBAdNm4K4QdVGvs/zroIxAlgoVd+81Wyir1zuyxqPNzndt0nhUct90oGs375ffDhaxcYkjDVBMT
jYoCEJyDRmLvmfdFiXglRQIwO7kszzDnnoJNQj0EH6tEmviH0h3q+YY3doypARcfO69yQd5nO3fN
beDZ9BhMaeNQ+9iGqfYmaZVYhzr1v3RA6sCEEQzVqiUYjYeUgr9GiR2FDtxO46ebqUnGZhOlxYLa
lebwpMjMV6Eoa7lN6274FHiytAQ5e6P0vQhpkbvrEl+0D0GDzfetWdvgTIxlqqovqm9HqirOrfIQ
NfQbHfu8Q42QTpQyGy8ri5y3V4/tJhoiROz9pGfkCUXtGSYVxTS5x8Gr2wHRZVQusuKC3kNMBRq8
b3BYEbfWWIyIzrXVcJ2WSck759WcweZK7e3aHOjrvHYyWW6k1XP7+WpO+lgVKn9oGh0VR2+crOqg
nTJpjm1fJuoing1iowvNWdwXvWXAIeVyAr7yI8s4hAVA2V4Vskm2qfI1dPlgyu4m0Kr0znUpgR3C
NOf/dVkX4k4ndc3c0gA/wHUTZI1/lrJ3nG3rhVAQkCsd/fNeJnNjJRovND8aXgc1ugzbqPdOKqtn
R6LJbN1Ut5tqLGfEO2B+zoegVdZYr4LKmbsHORt461oShnNubQcXU6VFdT7MC2sYxJZu3idZJ4dr
k/PyajDt8boYfDEhZlJtuBuasLUfDQfiZxsWIq8v8jzIwcwGPXxohnyg4VZlrgdVmcK1O3TMhUxp
GF0mMfWVFaL2Dtra3XuJjlCVmJK5sP4MYaisxIKnqIY5RlcZ2k+NCKfrsXOCp3QmX91bQ63VQcxp
fN/kSdxfmdOCZ080ORorXQUJlp0GYXHdLS8YXvyuK7aONTnZI72ZM4rALOvosWB2qjoGTHjYOUnn
YJwVC31PG6wDJO85XIpFDmRvYicLPwW6qc21WQvhbIBzJnWJab1+iunecy7KLjbD99LIR3dH+j0A
1NCf2q+1jsvqSDhiUvBYSpRuvl+Y6aMcalQ4lU5oXxS5rpFusP/T7Zj3frAdm6C0zsMkdqq9o9tK
bvve0B/8vuBsHOfKSy79vrSx8i3pBFgPMczq2DsUT0WTcpoov0whRUNZBGe6MCXKC9OeBUX2GFfb
QPgpygg7mLPDqKnHkFUnLix+KSO1HioJRpU3o0lp2o3ZsMuUGVQbGet0fF+Pme2v7EDRxpDSvwly
EWispQInCZNDZ9YZ/egJBcShDYrzqjGGfZkUwyFEKN/uwzRpjJ0ha42tfWC6IYhSCDILXNSk8RmN
a0l0cMZEl7D7BTRZM8qmId8h+dr7ViPGQ2421K5mYcf1nYxZhBBQJ2BGZjpEj3GvHfrLzJ7MZ1sE
c4AhtmeDbXYNGfO5F410A3NCGtmhnlP0aFGfG91uDKbaOCsKO1RoGHLJoIZ4jOPHIKmZVO/AtTQ0
B0FwohEpPOvajszy46Q52y5zfwi/NH3D6U0fZ3U5t5F+30QCaUAStuph1Cr0tlPSZD4tkor+WQQY
A5VigvNzfob+BGGewPIzvgT9zXW7Fv7S2dFWwLGPs5+CJFtx7qTwi05d80Kx9bGLUZzOoi+RdLiz
ZaPWHsrJfAyTaaqPZJ2Wt1G10vbRV0GWbKM06kZ9Bcka5fXKTM15OLZNFU17uHqvPbYThpObxBkH
F+RL9fLM537CdVBrRmdpVobVwSc4YJtU66J6BFdU7sVYyE5spjGgLzn0AurIxoiRvedRP3z12JQU
WZZFx1mo5xyVa2ahjsksHPCnMRc7Afu1s9MYEIdGZUR2crT76haoDpbNxgerWrdGKlIos8kBQh1F
m+xEUIZfhDdJ61xb8WjAWHl01gzB6Hf3TZFnDu+cHXu7aXD0gFqoa6KbcmRPb0Npj/cQIPa2yWdx
jhdjsbEjakNMRuFpq7ZEI+WK0HySXjXbNHz4KqbFoUUL2N/JJMtoLRv9qV7W7Pw7w7Vk+163WSQ3
U9XqeBOOHtOfrZT3ZU8kku997uui0Q9h9QrHMdCG9Z5J72Sams+NMYXBvmOXPNvz2AZ3gdMCwee2
LuhFiFNoKWkEhb6xsxh+gd1ZwPN1eRRlLRmyO79lWPiDF4MrhW36WAw4pJ0/jF4bA8PXUsX4CzBN
DuS4WSebku6JVfEkd+QU5EmXxl+L/sergSnNv/6Tf3/WJSxfGLUn//zXZYzmtNFf2/9c/ux//drr
P/rXdflS3Lf1y0t7+Vye/uarP+Tz/15/89w+v/rHtmjjdrrtXurp7qXpsvbbIuGLXn7z//aH/3j5
9ikPU/nyzz8y/fk54zP/+Pu/Hr/88w/GIpGcYlWAayF3VHwbkfQf3y/19y9fPed8xP1//5f+x0X3
3/+jefNDXp6b9p9/GFL+yVQylwmnzJhwLM/mUQ4v//4RRsW+D8Ls+SztYEdR6LqN+DPrT+nwI/6H
76vDKAwcJBrd/f0z79tPcLi1TddS0vrj31/45i/rkb8eG/fq73//o+jyGx0XbfPPP0z71KKEORTS
ZkABrtDuYo9zYlah/SnpRwEOSi988jxbdJqloSEfgbcuizytr4whOhi5gCWmHyUoKXA7DGfLrmCU
eGoYsLexQ10hDJrO7WZbydY9JxLdSJq/PhHfkVw4HL53U1+hivTxMiD/Gz+ZbQWinILDzh7dt3S/
TZa/nRaVQIpPAv3rvhtf5XF8ZRjuTT+a9102PSgXNL2R1b51gwRoJHnq5/lDJubttPQUot8eeoAc
PV2T0Fy2mXFr6vpTm/QXdtre67J8HDJvkatGG6/Mdj5GPRs7F58Nv3syCvjSCCWfjAQsbDVcOr3m
MB6LhWK0SEDVjTKb86SPjr4RrxNM5D3aVfRHO6tvsjQ+cB9XZs30ZoXcKQPI6nKGCRlBSJt7v/Q9
YP0ALNqtbQVVWaTPpMMfMrPCXUE8KKu4Ul5/2UrxLm9y3DIepH7GJmmtQnUuBsQiCEnDzriao2eq
FUgIz9jRyL0uRhWt2maBaAETCuTLIrxT9pnSNNZlX3Qstl4Xn9Ewne/1aFkfHItLooqKH82J4J/Y
9LpIGW7npBC7IDBJCKvMdjfVwou3mTsdRqCQr3GhPahHwy+/FmL0aQ22zUdjyon8DplyL2aOPGtQ
CK5xk5jopFPDA+yl9eGbxcr/P7Ho+UseY2HQtHX8uf0+llh/Tb35P4egy+f6uYiIQz/5q3/HHPPP
JaAwtJbRF47N8Lf/HXPUn7zn9ELbxBuTmSmYEP475ph/LkNbiDoEKbA38V3IMcWfGFD7Ugi+njSl
cH8n5JwEnGWShoM/Fh+jPBys1IltdpI6KZMhKzoR8ZfcOjGQReMGILtdznnWdGLbjHlyEDVag8wx
srtf+/OcuAB9W56oawEqutyA5RZ878PICW7q0oYCN2M0nQ1eFEyuyvaerd9wOPvJQq6wXWEqD6dM
2zq5zjAd6X7T0GlUFuNh0JgTdBjVoDF249+zfV6uSXlSmDxW5sviivv6mlBYplE919D6dUAnuQtD
5I7O1a9v3Klj21+rOMAVPDkMeH8wwNdFFM4OniFyb3zu8B7N18EBAh9D0LfcK39y79QySQKnGMuy
2CivLyiu/IriIGSP+LQCDblpH4essrY1qoTdG5e1GJl959H112VhCMU8BN8V0jnZEGbti5BGUA7A
s+QLcrRnktdxLzdiV8NA46leGG94Pp7kb3+viKuw6Ukb2dHJ4xrGIQydNoftdmipnxTCbtpDf9PA
7dsqylqGuDtCWbzSr+/h6FeUrTGbgkFet3h2HycLNcMUbH99/5aPOb19ynYZbsxgCZ/xXa+XAQrx
DVBFlEZqKFxIwG78NPsNTdSJNspPGGFF9+2QVm9Nl/nxJmKIT94iyYBIk/xlC33np9pZdlrbAp0t
71h0TZyRd3VSW4+/vrqfbHqWYTygb4FRMp77xH2RKWjYcy2bHrnRjsaOTb4WR30cHqaDffPrtX7c
9Cy1LOSy5eHXT+6kByHRh65DP5juEJN0Y7rrqhEh6dhlb+zAHx+avWx2rkfZJoPNT8z9BFookFqG
qEM8+5d1HZ8t4xA/x72X0nIyyY8po53f8h/98YmxKJGK+M/aHDWvn5iWtFGoZdvPwYTXV6EfusAZ
N7++iT9ZhEmk7AnTVcTcbzNQvtsWgyC8QwRqTCwQrmjEn9n+1yv8+JgIgd+tsHyD71bolErtYCI2
DZkNTBbrMDpmLT6GeF5Awv+/LXYSKnD1AvK22OVhTznaKn09VhgB9Vn48dcLLR/0+jXmqhQGo9+2
Az5/r6/KK3VBmU4z4qAa80OYZOaBckHdW7qPPgXo+Va/Xu9nz0nhwmc5VDFE35P1gtKntb2jh6xU
1W2cj591OP3m++SDFHsEJuGw6whPJ4E9cJ0Iml9zSTI7Z1qY+KjV4J/ngEjrX1/Mqakk801IKRSD
yJbJd6RRJ1fTzraXhtiKYD2VzNddLaunKSu8XZ8X9qbNe3Eey4i+x9pJ3s3epC9ncTlSCdkBtj1v
fJeT/UnOx0QSE89OB6NGS5wmONYkisYMGTw7GEb/CNJcHly7Tfeemav9jMvr2reQsFj0DRwLZ4Cf
GzF2XBdV5q6DQbq4ASIO9RTD8+wBldevv95Pvx25l2dK0hV5GuSKtCvywMcwqnXkmjLxDL0P3lbW
W3dhuePf7edvdwEzW+AttrRPUvR6P5uRzsupy5GmKr/+0Itebiyc+jY9hmjboKZ7dyxQzkckfwi6
xsckjYezX1/qySt1+hVOX6k2FnFVOUjbeVrGuzwtmUjGF2a6A1jVRwnA9NaomJ/dXM8RSxUhcVo8
XbFpAoy5OiQBgd2vw8g/0GOzL2j++PWFLRXEjzfXoUZYdhhnyHK8fBcCzWzAL3gStPr7NQ06Jrt4
O8FJRqupMsRl6MzeNml85yYaxeAwjiluoVP8wNriYZF8cTn+jDPPa+VTE2fVeT1Z9nUbe3H3xnv5
4/2QnAKeIMkSS5qw/Py77xkaSZuADePdOAW8bGV7XjdYgxTN/EaufxoAeNas5LKK8i0HPOnkjhgD
gtyZni1mXw5buc428BuY4q2Nfbs37N+dBv/XcqQ+mBlbAovek/O7xCO373ImSArfK+iiT9yr0re9
3799nuXafIZypelbi3Xvd7cP3b0ICwvFQ1/GT2GMhU4h0ye/xMDi1xvq5DBYLsezFDCX54EZE7Nf
L9TptEVXy2HQYpq3K+ogOPo66H/PYXZZhQOO/MNh/BlvyclZ6k0Ncr8YiKL36RZpMiSqBvanb0Se
5aa8DjzLQGnXBeyjolDi5CiQGaNI44C2VNwdKqQtNOTlS0OGQrGtg/Ky7JwrEY9vXNuPb+TrVU/O
urwMgyHwID5EmD+MgVj8RrqH2hqffG747+8L3wQmwCqc/Bt88vXjiqbCUEYNWBZ+08PRV4MsUWfF
9te74mfXRM4tfOIMRZJ9ck09qD67BQF34LV3iWjogW+NZ4Rd4GqWdt/Ygz+JFcQySzEk24YwPy2X
vKGw1aQ5DcssfymiWW/6qSaKGvItq/olFpzuEFItkx1IvSlO8+CccSEsBo8yBuXea7KnNHbfwSmt
GmwGcEX99Ovb+LPlAJ9tUGgpSbVOTsIysIY4BPojU/0yz8kKidWa1rfQ2RfWWzXnj4+MUTlg6szM
YSXu5OudkQRxaKCxLFam6a7zwNh7A72pefqSysdfX9WPj4uIu0AevGUmoeNkJeqyLhgjINYc9N8q
Y6YY6ryijT5+K7n7yTXxMju4uVu2MgFaXl9TO1VJHPcARq1GZLGyGQskcDaxRLlJcje/y11J4+Jv
X51LAU9+RN5KTDx5wwJ7GFzbkDmDSGJr3bHMS0KEPkRlUL9xdP3kRrpymZXnOy6IoFx+/l2Q53Ga
+ERTzmB+Va+dSjF8pcniDa1Q1Rt5w49h3nEpnICQMMdeguPrpQyZITGM8AqUgJcHBuo5W+o1+eH3
7x2T6IkMlLiEqZOKPXQQEyHX5fXy0AJ4SGrLc8Qeb1zL6TDNZZeTWCBds0kslFIn962JCl+iYyG7
yzawg4xXifvDZ46Ufb5TOSLDNw/90yk535ZUYC3+MqSBmHiypBU2Y5pHSCCDwMh4n4s4XDPVQ+9I
9DG6NRtrJTFv3jYe2uE8N5rikBsejfahJZ0vTb1033AxaLnNgZGGW7BQ6dNLTI+vI3W76/smb9/Y
yd9mR7yOdoxiFuAMRFaLM+NkK/seuJ22OHW1ZVTjoxfXtPKix0QH1E9VxXzGxs2GQ5IlyTvddR1N
ymMkrgM9Bx9lwKjVNR1CQb7Rbpk6qyqNpnybtO5gol6q7WjV57Ok9SoPDbGemjmjS9tJ/IfRrrFH
ayVaEA7hcBn+IHK/C7Fj6Atsf9ErmGihIhqN8JBubrweCPytPbJstVfXvkxPoC4EoCLe+6fgURXD
/7uqpBSrc7zZO6TIlJK0FdkhzpUQ8IaB7623xix+3Ck5TgdThO7h1+/Dj/GfIZiucLwF3Xc4TF+/
dTFuA8Eko+V9cNu1nVePETbZ3MH7DtEVTRNT9MZR+pOICaP6bZeaHNs/JMPtGORo/DTWXQaGMSEu
mi82rLSRvnG0/ZhrUd+RhkBmoPWT3skLQZ8Amd6S0Xk09jTVS537G4vu9jbBrCjfdNX+17fyJwHs
1XrLhX8XK8u5KFLtUl/JaMSVCDe2MCIt+fUiP3tenm0xpgBohNfw5Hk5Vvw/STuv5riRJQv/IkTA
m9dGG1qRFCWS0gtCjvDe49fvV5yNVTeIaAS1d15ujCaUXYWqrDQnz5HA4TmibDEpoQu0IPwWpCMK
d6nfMT3v1Dmwf/CCzCmdt7y0PIuMzqB1RAdpnlX0RekwJoFLA0hz08HPQ4Xm9R9M6Cq5EoV2R38r
tx7tYCyBFDFzFldMZbRNA4NRbr17Pm9k6fxZCGFQ8tGpTBuz2CBNB6MoGwLHzmKq0hhgf3NcSwkv
GkZFzptaOIEOt8pQiXhAZMwfm8RpzNJTazigTAjcgr6DICLqrqAOuAksyPLzPH1uYh6j82YXvhQl
VMUU9VRMz6uclh1FWU7qt4n9EpbQMH8NzGLlUy0t7djG7HJNfU6pceC1DptO2uHaAQMO4y+Llrff
K4zYRlB+NR8seIo3DuA/3sMmwbDeuUx5BPtWFuCXRindq8HwtU6yT51TPZzfQPHjTzzzmxnR60S2
nBqhWPzROey8Kmls8O2buP0q6TdKXW+a6Pc/2DBJkdAlU7Ezu8hlWgcQAhfUbnOVWlooKCgbPdia
SRKtHENFvKLv1uPIJs1dIh5zXvkBWuW0yliTkhkdMhxWl8hgNFIj+lEEVkBpOo3kBFqGBm5c/ork
B63J4AukIzwJ51f9/tiQZgCqwXGxahA2pzub4tFyr6Lmkto50DcD6dYu/tGFxkUiM1VTpvK3JGZG
5LzV99/zxOpckks20mkoI/HIMX6x6abwGvBgBbtwtHZA3189LFlcDDZbYXnzrzpJfTyo8AWB+i7u
SlmDCy8enTXloCUzlF64CLTxKZSqp9vYOMhFSPFIrNf+MPvbkVrP+R17Z8DEc6gEyYRnZGrGfB1B
PNmVQLwYTmJAtBTI7XDp6XVvrsTj4i86OpqsgKeEo4A1lXOhzAz1dmM2fQbvYVJ10xa8/1Mr5nCN
Gt6PIHnQA2NNAvwtED4y+eZESEAJuoAY8MjMXFeayCOjqTxk+bhDf2uXHrJngNXbamPeqXu4T7aM
4K6cwNky32xSFaHVb8iGQmp/+sGyAkdgSykvQR4XT6E1eNsmg3ZbSdvoiwYQXKSqpf31/FdctEry
RtGfVIde3qnVpleiSpFwl/FUPTaDZDJnKzOKVWXeruyrX0bZeo/nTb6/aqbocxBSElFSKZmdzLqC
TCXySBgn3/kMKnQDEPWqGdeUxxfM4IDpEeDTRBFydmxsr4/CXqVRMIWwYEIEGbTFZaCs6VrNG7x8
N4TUxLEUQDsumna6g6mpel2s4a8kSLsI1KdPJWM80FbTlAcM69njJ9mK0Akpwf925rPffhC9QamE
m0gnTLYApNCrn2VIJB5mqkj0qRI793+mMtR4oov++fxnUxYvPN9LZMUGJZNZHcgZTKkuMsg6qu3o
jjsohr6+qavCpuWiOnFl1q51ed7mu28oVgbiiJ4ixQzFFj/p6JVtDa2n2RXRJwBtnA8XVhlCGtit
eLJlK9w7MJQq8cPsQMa4t4rBA2Z8q6cy+jX4Dzph2PmVLG6eqO074A20d+/rGEh1ZHmAlmoIJKkM
MO6df9SBsFkU82mpELECOJg9nEMJnjovA4RnivZzjTPOY2gXfDShnWIXt9P24ysCX4OKNoJx9Itm
98uEsKuRHPwVDDy3ALSZDUgac2VN7z2xWNSRldmi1KIMme8AHaIf/AvjorvItOgGcZbdf6ghP3Ah
Wka+O1jpvS2dCVIoon8qdlypmV0jR42W5J5af8GQTuPtrTx+mjT//vwmLprRuVJUqRW8/8zpT0of
ykyTkhBWBrjY18gv3cgPV6K7pcOniYIxwF/84bwQnveNRTObuk+VJY+yzhSNZLcrB1xsyMmTyYci
kQGSRN2WUufMO5R2mEiww9Ev9RTIJhxjgEUILC9jpUlZD98HOP9MwAFe8dwTga5FI+KvPzL/X5DA
WSRYIIB11FnRLi4A4AJ6hYCga+CrCATtnxybEB6HU/WpQl7tiujX3AWTrh3CFJzthz7kO/szH9LG
wKdHsM8bOtaXmZ4hptD/Vg2qbB+yg6/XFE1EQ1RiqOTNgyFV6/K60HpS7BE65gCCNC2RH6P694fN
qOKFNukFg9cT+PFjx1syi0gI+1azjqormbFISNuzCm6dXveKlUv+/hJoKvh2pix4vFid+PMjL19G
k9TaEtARxklHV64qiKXRtfK9KLr4+LLoeFJJFNk2/fFTS1YFaEFRQt5qWY5hpysNfYLKNawamP7q
fFpZ2LvgivIdZTuulkDE0tU9NQdSC0pNGyRFDq5d1aRD3saMQBWXsGRcOv6HXdaptdk3qxLT6RIF
DIk9fmfOW0peU+/b+f17f8lPTcy9IorgLWq0ggqlspjbU6G5k6G50tBcSWzZQ/+ulHZ5AEr1vOHZ
TvIsM6dKYg/ijK4XzZ/TnYzVIolkievVwFCYMemnM2bAzYYiBUUyOEnOm5udyDdzFhGxSmWE/snc
m2h22zM1w7ywDhy2dKIHowwOudasHMeZX/7PjIlLBhltmrSWT1eVhPGQl4w9w6bOTGIJHxhsPR9e
CWgeg4eM9g7d/pmJmqmsKMtQpmG+XHNzpbj3FcESi7z1eUPzl1oshpKtxU2mQ07MPYtCTcALIFQI
P6J2UlEj9M1C3wZdC49nlKBzwWBajWyWjEoUJMze81Ak020XtDm0Ucypf440WHqgNR3HK3ie0gfP
owa3shvvNpxnVpQmwfaBagUnebrh8IFKVecgNZT2yO50hf7JCMuVa/jeBunq0UukndoY1FzTY02n
eOgxRa133rde1j/Wc3v32ojfcOQxdSNnLN7BRhg29208XY2qCets9HL+m767dRQHcfM6X5SgHzHL
UzPw0NiJPrBd7RCh02ffQnHt1gPiDZ661ery7ry5hZ3jGSBZo6TwhkM/NedkHqNwFm84lJQXlS3f
BGm5siLhJ2ZhAr0Uk3QQVApNt9mKcqMfgnTCRA87kjvpFuPl0SWtYPil7Gwtel1a0LG12XFLpsIC
S0cFtApbubnPI00wS8EHIh8+vnOEA3RaCb9A7M2WVXsmzCQWH2rqyn07afdqlH5sREAcOWqqf03M
1iI1SFTC0kJnvm9DCM2lL6bZrkwILJw3fCF3lEky8TzPro4aFEGDOwS1L6sXDkzZYfZZYiB9pEE3
WtJHnTygzmNr80s0OWZQBWANhgr9Sp9RXFgDK+/3hz/NiZVZcNPBJeXVEVa8miBgoCl7ScE/WzkA
7x4ssRZyS0r6MuHhPCy0yzzQmLcVpeIKGq9mq6eaazN/cH4xS2YU0gidtJyBx/msn50PSFWOEu//
MPygFP11jM1yk1nV2oTqrBwtThuJ119Ds0DDn7SmM6ysgImH0wJRSDKkBxTHGv2ubELI2onypvye
trRmXjhh4zdXhiSjMqh5vrHWUFtwGvwYkBT4Qeq18vwTyiZo44nN5UfAgQpBtsX48Ah+O155nxb3
l6K3yNXAb8xLLI2fZaZR4Ne1qNe2RabAppMHxSHr1exjpZX/dlhg91kPOuPz9F21oxYqGkIcTQNE
BNesNdjPer1yoxc8IEMPAhfCCAkgInHjjx4qbciDUFNB2fhl/6KZyY+Q2eiP32NscBC4AeBP5rC8
JOqHoZOprtUTY5dq3WbP8JTYN4GjtyvncuH7CHC2OJk0J2hAni6n87QErn1xLKvC/qUUkDKbEGx+
LRokAc5ftYVDZzBPLNo+oAHBk52aYnAjSoqSnQPdIOBC8U3SwTUASO8C9b1+ZQ8XvtOxtbf20PF3
ClQAESY12cYo913TfakiK/8XG5QhqOJrtM3mgJdYQw68s0m+oqgIjH1SeZG/VzShIHJ+6xa+Eh1o
JnrIJyklzNu3kJCYSlTzjGRO0F7GVd/Cw9t7D8ip+yuv4uJXAqGBixcVtzk4xW51pF9b1lQF0EsO
NMZEfrcvZO9l7K01RyS83ix6YWF/rc2e+a4wUdMOsOY1Hpp+aGLIF9CoID8+qMoBThMot2jQwVxm
RB+PzQw8LWvEEwJPnj3NIVEiyuc0YQobIapyrPzLNFeNlUO/dAwVxqUYhDAFN8Hs0Hd+3cHuRJAh
TdYPpe62oy+vLGQhxsC54lvFbCUufeaRIKoeoSjlcOhyqbw0QWE99UoKvXszVpbgXQSZ6lZIVq99
vNlRsVVeNIuvR5MfHDGP5+mFBqtkZPgPKplSbX9L6gFGtIZaVsCAeDwlW1vSnLXZxKUDo4rqOe8p
47rzVks89U3VFyLBHK3sVYXSyc2cOHiK8jxzE8VASlWRKybJoeo/fwdnqxXPC6M5fy3PVlsNE30r
h6NaA/a2Y/8m7q8VH0E2T16xJM7E/FKQdpLSWQysvH8zu84iiuN1JpXXdmkE53PMINxFPMZMApco
9klSQP6rmdkO/sFp5YVb3GKCboq41MrAlJ5+1rYKm34A5r6RLM8CXBPR23XTSVWRQh1R1wqc7DW0
lfKhRBF4zW0veTo6FoTmoJgoMKmnxoc0hB1EYpdb1dgHNoFSXP1W0aE4/zEX10hKC/QSPBQ5xqmZ
zo9UyFuovoS2HjxBEjNcTJGVXHRSA5kCZD5fCnOILtMeVYHzlpduK6+FYLAwsT2/rYYlBU5ZAYcM
kJQ2v49WBe0z4sv2z6zrVpLqpVUaJkQ11OsYfbFnzgf0UgUDNhXsyKvbXVfZ4aHvBNNnX8fXWekb
+1KGWm4wuuLr+VUuXRZDAOEBPjBy6MwuC1jxpK7ermn01Qz/SMHzJD2O8VpVa3GBFpgY0AAC0jd7
PlJTi33VpEKjlYa5n+irNch8GMk+dZoicXPZj3Z0J9N9LZdfzq9wybHjE/C8OD7Gv2emGa/ynFTC
EVHRzl3KJ9BtO31yed7K0mkh1iRJFawo77KgHJSAUo4skHAJjZCG7v1Ag/sh1qC81CQHnQV7kFcu
x9IdpHbHqCBVeTD54s+PQqdELQJfCsTlyKyvg6dAFpd8G41x5d1aNANm17IoGFJKnpkRPdI+8TET
pfmesg2dPUh81wCKSzsoeiiGploQA81DJ1tGcaIr2MFBa5lzS5IA/ZLWL8YSXU2hRqGYeepsunos
VucOhbM6deRE1JQPeSJtA9Pi+B5tZDSkqGBACwOTIoo7KcXzW0MP2vskKulhptILl9ffOTVE8tmE
SFwLnd92tCMEtkq7/3b+KL0/sOLHOCLw5sDyo05/TKZNuQRNK3el8NIfAdh3cwuJdlRvP24HoJN4
uGzodece3Axy+hEGYX5vteY1QGf/cwFc7uIfrIBSwHkD8GJ26XQ1lZ1BjmswH0XfowtcJhDQKrMi
GK5XbuAcJMAdB/15ZGl20fscmc5QxWFLQU8bB4LJC9Vr4CtH4YbOoL1TkuF7FarXng5jXA3xYoTq
4EWiDSEywlDa0chb2WJ16VsqgGre+uJAQmarrznueTEJjKWVWq4dDPpeR8uv2NVZD+d9mMnSdwlV
92CnVDr/Gd4F1WyT+BYyNjNDz9sPKmUC/60Aiqt9VINqmJB/m0VSApu3YyjaSmgu5S26HOWvnjlp
kENpiYB508JXi7D10Jo3kmM+feizElJyMkXeQauC3qs6f/6B/wLIkLgxqXMAqPVgD+mX8yZmbud/
TYhxeE4PjBqzR9FuoFVsTGGiMW+rMcpdI3Cupyn5mHub25knUpCcxnpvO3yjDk3YfkQrhK8zPASt
rbnnl/T+tRWBKe6NMJzgad5u7LqRBz3niKqlt3WS9jro0y8QtW3zwfz9D6awxNPOw86A/Om9g3wS
fG2HOw2CADraGPCMT4jmtn5+OaLIct7aW1d27kEBLf+fuZkHzZwiD6MMZ6IibDCZJX2eDpEkTf0S
aGgdWkmHfIUTyZtADi7qLv/t2e2Lmha3SYamLfSPP4sa5Y9UfaLeBeFiF0l0GMbGdVpGbZDEszZq
6owgrtH47CaFAQi48ZB67e7SQPpwOMZnog8g/DAYkPm7mtG5ylqNxcTJiHwwT5b/ySuD8FGzpwFF
cBMtXmWTe/54OL+Nb0Wpo23EezHJBLIXBD1oGrzy6VdTqDYN3YhuSjBK6BMlzvhSN/qLGJ7ZoHyG
QojZS8916kiuVKSfh9gPNmECnxVcRChQmhFE32kgb9GEGa4qWIL2bYuSTGtIw661c3ufGx0ySAYS
OkgNNfuyRDXOKi20MhQUWopacz00MDdt1L+gHRdsgHRd6YOCoh+eG4GLDDVGuUD3KlEudR06B0MO
rmOpvfBr7U/heNehb9+2lfPKMJaMZM+ACK2a2teJV7wUXfwNYv3SDQK403x5NNwBAMpt1jTGodbj
K2dEM1aVKzS9J8SgynoVKzHzx2+ZMIx2YvaTeBBIyun+qlln0AUkBU9aOXoMpjjZSVnf/zz/GWfX
/M0KrHzkvQJBRD3o1MrkSbhPi3CiN2P7oqnNCsqmfJg6VxlylDVDf21e/72vxJROyY7wTIYaamYx
7KXR6WsekBZJhevMz9C9tLri0h+tYvsPi6OTybw4Hfl3uQrylQ4suyzO9KvxoOkD+oye5d9JXtve
GVa9xrowRzn+t5t/Dc79c9XlfYB8Ar25MrehnWhecy2JbqNCevU8K/lVNU3+6kGmj26MIl9ENVM0
eSuvDeTP4tP/fgbFajEQpuIbxEc/ihFNBF4yyLJ5JhRP/y7HvndRdW2xpTs9flPJvR9iJ0qLzfnd
XjqwZEzUGJgsID+bWZViEHWMmFN3E9o4afLiTOHKaV08O0cmZi9FAieAVDacHa8yqks/NpobUnH9
ENbm+HB+NXOs/3+bCKskPB+09N7lgVJLfNYIW/BLKn+IVoRs0oRv417iwxTnAIc5SoyqVgYbK6f1
EE+qtTv/KxYXDH8bN0Uwyc3zmW4olKGVBJq0ROjcabNxT97zpBdrjcvlowsNGF0Vbibp0+mZ8ctB
9x0R10GsvXGmdFuZKkN78tWAF/cKob0OJxNJ+Mao5U/tsDbNNo+J3/abWibUeFRJaaGKrTg6tH2T
RKoSDBASt+nODJDRCE0SC4XBItmqr62h/i7xlqYZ9VuzdbaDE42bwR6kSwktOMWuP3986+ng2RrN
H0q58ySv0xSvb3IwlWpqomWLGM61g67Qs8y//n7e1NJ9FTPIYroONqX5V9ahzLZMEaFCaizBnhu2
TCOkNQTwCPMi5V3SPOr2nQw+cSXKWzzl5OXg6fHE+MmZN46pCYZ+DdCwG6bmkFR29aDaJezNUYKy
V1LT9QpJtIqmhqM6VLNrO40+CAB7+/J0vjT1LWWncnb65SHJN4tI06iCVkr7K+or5QvDDNrB8zmK
kp7/dlrdfP7wlgtKVk4azx455cxZlWWYdGNGY69ElaYugkOWwiqVDeVdlfsItnnFyk2ec5eIVbJA
CP0AiRCrzQPq1ERiSxI5T6dCob1HLHj4OXCtvV2dyMqvym/bAALuDJ3XDiJnq7WaP0YzWIhyFIqH
/qAfo4x9fhfeTtZxEPf2o4AhOZQS2I/5g2WnZexXYsJNMft6W7VoXBcSwkohydimC3rY7KCYy5Bi
2JK7IWaTGaprDY52mcDevg+sItp7Ze64kq8/2QzbIvfm+Zuiz+n+KUZ01cr+1ofQdDeqY7ptwiHZ
mq2Jyp5l3dl1CmFT+7Vs9EepqOSNmaEKManeHlXX1y6L4kNgMSqdQcO6teJuh07NUxqa36hrTLDi
ZspFk6EEO4V+d1XosJHJmdFu7CH+GbXFY5T3PwGCtNu+1i/VKs0B46S3yaB97YbA7S3zNo2a+1BL
/8BGvo+zuN60cGerxlSjiSE/tEF1jwDEc1N00bbS1vzL++eSkRmACCpVMRjb5v4u0jKLphSnPggB
1fd19i0qiInPf+D3ngUjGj7FeBv2m6cHkRKMvt8XSIyVcThuGiXp/F0tD5jNY2iSAdrrpboZ0zqP
VjKTJddCQCmY9hiEoMcxC2AzNZHMUXyVyM5JAsAc9OMmDgLGNMcyU+6nTu5f4bqE8Mbs40h3SdTb
9BAC71vDPS9EuZTH6SgBCKZ8PHewQakPvQ0x+6aUH2IkUgbjElq+LcRFKxdq4RmleAQGU1Alctff
+bKkabS3DmA/ygj3gIn/nnVB8DnqN5HJEa69yHtmXA5d2dRx0FyQwf8pg7/yO2ZFbJwNP4NwjpkA
WnjWvEoo0imEKUS5dcrVmyqP731P9e4p6/e4k8j77iSFcWcXZf6xGtqbYcH3SlPZhK1hDk5Cf643
MvGKtyoMVLZyQ3i2Ai9YuDhkKiBNQKhZ8MDNAgVYp2vJH1RMTKZ3U8jqsNV4Pj6+EKzQsmZuiAnE
+cNoxujXFQEPYyLJKcLMhhKE2zT2mrURxIUrCp2nRdWfIFN/N0atlyH9IkH/lGuZejVpwws0Dp9N
1PJ2jt3ueLa9w3mn8D6oFBPbgnCTDrUgEDh9b6US9qLEoooUQE9Jd9XZp3LzKKvV1/N2FlemQczA
SQSSPL91imb7phTyuOR1vGMw91tZRD8k/j9SOpTKHOMfDgZlW6DIDJsJ1prTdZlTN1omncSNXfu7
so0eUzQCVhzq4t4d2VBPbSCey0w4oiVAVluuN4OA5rgN0bE8v3XvHZYYFvq7lJnvNPShKkIjIPhU
YprhcW3GtWhFo02sjLryJ0srso7zNheXZoAb5yiK+QnxOY8CcNhcIiv0sEnBBFlP9FZctZ6GTWMh
LfwPpkQr1mKYB8qz2Zcaae95TsCzp3hZbbul0GGpE3tINqJM9Pj/Mzb7ZGpZ90Gtk0t0kvIzIK7a
RFkjb0bZWnEZSxtoUTTlyePwvUPURF7j6LTzyf7r6sq3u5sszx45kSvrWTobx2aEfzz6TmmDfhFj
RIBM5BBKnAYFgUqTo0OZWNn1ZCTdSrdieVl/6+fzjwU/hhF3PJ6yMmY7q5ANIeg6Ei1GawDNJdcu
WLzFOw0T8PwGM90iBTKRGoP0rWRtYyTlcmJArey258/EkmsScTiOXcg8zN9HTS7zylPZQ8O/9yp9
40nWxkJqwdd+1I2yP29s8YOR1lKd4CVmtOz0gw0OeitvDYgs+JR54XfdypGeVXeiuHDe0uL+HVma
X2GEFKpJ4l75fnoHaxJirf7reRNzeiTxwgOhAHwEt5R442fHIYvVXJE0vHo0tM11EMnaJy3Rq30S
C3VLhjVQYEShe5rGFytoUB5GpvhgiGRdNkbHncxK3w7ahOg6VKhXvT6+hgHKC6FTmCsR6NLBZbvJ
nWl2MwUmgqSji5KX6FKFI/exqmhaGerGUofLsFqZZFg6SpQX0e1gto+ml/gVR1YiZ+x1Q9z6ODMe
UMhFKLkdL6JBeywNnp8sH1cMLi4LCA2iJIIRZV4YRmtOj+yRs2v2JTLB5ZWQQFKM4P78h142AwKM
uVUwqXMchD84Sgqneb4p7Y7prxdVRU8XWfDzVpZOLPwB/2dl5pyDOq1HWHcgMWpab2Mb/mejaqqV
2750AaG5J9sC6ixIik8/kQPiNQfilIMSRbm9Ahe4c6Y2uK5pC2y7Vg9W8I6LiyL+pwpKBQkC8FN7
reOFkQmcfTPCq5i7UFhQO9ODHImyj+8eWTsFM2I5+uKzu+h5IIoJhnPqYOp42fReSK0oWcOOLW0f
c7eA41gTHc6Z/5Jl7izoTTB5Y/cYF8VDYklIH4x5goRX8y+xATmjoKVBfeld2kgKiHabiA1alKU7
pXe98B6a0t0/7NyRFfEJj27t1MuIyiHVt5GrurvU87Q9TLUZrTzVS3eIUSoh9wEgleGDUyt+0pvy
lMNXqw3WjzHo2LVWugxb7+NPtCU4DfhEUMlSRjy1oxZNqhmV+EKVcwCHdtsP1b0Raofzm7awHMyA
raGDA0Jpnjhk3jAkfsumGXIPlfCUKs9t0zBga5nDl/OmFq4QjXTAkUx8AxeaI2m10kJdU2UoCM9O
tShRXysv/Idd4yXjITMJNlBnOt213KceOY18ndq2heRjwyPRXkL4vEaxulD7oxnzVoCgBAH4Xmzs
0WlrfLNW9JEyTG5Vo7T1c77lLfQmhYKQXlnrm0oqi26bmVZdHeJiSii+mUPduYEXhu2miEpoX/XM
lH+e3+WlD+oAyATxItp885sN0iQYLPQmN3akX2qx/Kzb5WWbyb/Om1lwIDTh/pqZ+d9u8C0ZWBu5
ptVVf6Qqb+6COgzusg6c6ziV/srhWVyWeI4NwYf4boARkT+lqjUOj1KqEX2E5Is0APjuI6SS/2Fl
TI0y5MOk+bvCkh6qWmKhALIZaMFD9Oqiyr5pgmxfeH/OW1pc05GlmRNOJi3Ns4kjxDswbOHB3na1
vW9kGPLOG1r8WEyZwxzK1rF9p2c11dvcS1uWFCOcOyFDvim0ACJ7tdumzbhyBdeMzdwwaUAemQaE
WkErX1dDdjvo05XAEPNcTuHKypa38O/KxJ8f3UJqPGi1OxyLPGz3dhh8svvh4ATBCsBkyXXBTiQw
iOANqe2emtEgP4/imphsCsaXQRP65YCst+e/0oIR8RSD/geDQX9wFmIYRihqOKAv/KHWNkZVX1e2
+vm8DfFDT5sDdEf4y0FPMQZKHfl0IYGEs2J+LIerebjw7RcfGJgc3hjewGj+7rytpfVA14BKH3gS
hyrtzFbV2p3/9oKp5tbq0h3V/X/YsmMT4iccfX6njVQ9avBCuOARbeYkUgZXHZu2XjnUi/vG04VX
IOV7964Q+tcqnTPOGf0PS/8NF8RniBL3naKW7OXa1P/i1omxf54rSqJz8FlttHI1lsLbQZJZeHvk
4tzzH2fh4gAiIOGwVDE1OQ8vlIIQF77FHPLbZgCFAr9rFXjOrm7LlaRjcS1HlmbfKO4MJwOSRQEg
7xoXva1vRhX+/pfVUH2CT4MSwzyxCesk6KS05/PU1QuVIM9NUvW1QY91ZduWF/PXkHp64GKfUbQ0
b+FNzZwpcUfWJu3tSacHdn5Fa4Zml6dLVN9kuo9g1k7v2jx/qI3p9byJBUfNEfi7FvETji5PZjlx
5aispUyLT9aU3UC7v7eb8IeVp4/nTS1eH54fMXxOnDkfx/FaO3ESiDcZbzK2MgWgaLpGFvlW1oeN
VX49b2xx646MzbbOjMos83QROXtKjppG/clgiGHlICzenyMjs81ziiAeDEHOXGnOa2hJX0u7+pVp
zhp91tJHgmSThJ1BTxq6swM3OY0ISPhImuEcJJ6EioKqpe5JE/9hRUCq6MiZ/KPOJ1b7RPJJftm2
GtmDKJX2kwPAylrrVCwdBYQqRIeeYVIapaenDi/aVFPJVbWjrNsj65U9Rowxb0sERe8stP9cR5LV
lfrKG1X//N07sjrnOwbwXVJjlXEQMFzG7iQNob+RvaHZ6WYNOZKmpp+GPre2VoBAd9wOxT31+fLL
1GXNocgNROi7EFCoN5nRQ+RryefYSdsbj/9ZzMkM2r2P7vIHuZVEXU5Eu2LinMoDZa/TvUoNTwPp
xSFD9zFxrWh4DMp4V5LHrYRRS6dMhB0qXR3gUfOwQHhMpzQ4ZQ4sM/5g3/nUu2LTe2pzae1Ew10u
buD8a7wB/8Xg/vuxn0EuGsrbo7FRksmMXaB8Qew2atTmd3FaUvKO5Cbut2Zhtel+ZNxe26OB3mrb
IdCs5k6yqxilmNEflYPO3zQc6klTglsogHztU1pRmAWGb6Z9duHnmZw9lqkWTE+q7DXlYwPo/XMo
ZV20U0Mv8R9r+Nz8H52cJwGVdxg3402ekxOLkeA6jb9MPVxvN3YH+fm21aLEutIyJ/3uOIGJXq5S
+/mjEcTocQfJoEo3YaJI49bzK2XYeIGVsUidEadNFgr2jbGZjHKXDaZWdxuHuePphy2E2HeIXo3R
fZs4QkauCcvvWdkm+S7NzEbdZL3cJ67e2ByFnKUUl42Z9ambM7gZf9OyqOlREZoCn+lKSfe/A0Rx
hlstUtu7MvH8l6FpA3WXppadXExTkWaHTpGKfJdTh6ofgfvnhQPnbaIlB2BL0zejNYd+N8AhYTwl
ENyBBRlKSHjD1JGjHVrFarg1+6gvPo1hX5au1CYTopayxW9tOxozmxoAV3KFck32aVI8Vd06eLJn
tcriX9JUqs9xH1psAMXIn7VZNDekyeZdjsayxMSmIV1qyShfcNCnb1k3NZmLyG6ruWamd9l2SPl3
TKpaiU0XrWsRsAgaqYV7uwQQknsJqI+g6phN8Dk7wOkrSH1dP8zLeuvRQYUnv46bX+EYJg9Soti+
C0l4DfcOrL8ujHFDfNPaRvEnlnRGOOl0SbcqhYtdqnvjj8Go+z+NOjCwUQJrzl3mu6wHRWlqly5D
UW2GqRTYsrKMvzdSbQEmrpv6Dum5XNm1o6n88dve2VUo6jQb32KOcTOSnceuZQRqtEFHfczcdkD1
3lJb0iXimjgFJTj0cP+HtR1ftLXSXSkkVr+jqGWRk56r9qZVQrjBIeAc7V3Q6vGNWlbGvp/GSnd1
mksBvGkB3Hd+LbdXRVmML21UGq9hGMDzNPbd51Spp6+y7fu6yzraC0Wvo31RKC3xdOG95vIU3Zdl
XzpMg3TJri2M5Gc/+X21N3Wq5ElW2b9iFn+RhrF1XVM/u/fVyv/TjnJxj0C09tVKx/5WNwrwIJzb
vS2nZbhJJQD2uaeWDyjSFT/LICH3sYqieWG1EGtSwnH2YVN19BrkoLqOtMG46QYvflVby7mP1Bph
aCDBQbttJRXmvbZIrE9taFuyG9SR4X0yJl/XtsiJea+t1ZnJjvBg2KcqRxrO50rn1jVSBpojyP4w
xxk226bTI4ORz3yqt/2oaFfpUAe8TU51ZzpNtZM870X3228aItqFVZduXWsxMnCFj8zTRNDe9zf+
VB8Us32CXhlWZaONXXov9S5tNNuFKf5ZHtIWx2c+M7fHO6Lo6d5X4473ybpPwGLQZBiyK99sfqR1
le3lfLK+ekZT/dLG1L9PvKTfhSYi15Zzlzbma51Lyr1l5aDhx2g68IUykjqt+u4FYPRtp7zyEl1x
a2DLW3bCc4cOEfEpymGX9BTlqWyq+qIqeuk+8gOZccHAbJNPZZart4WZa3tE/EyXExS6wBnD26Hr
LsG4Jw9G51s/IRzvn8pyTMvPvFf6rje8Trm0m0nuXG0o09tU81J/kyZexSzZUDqfR0nVrhqK3y3K
4ylczVoGEYc+FfVzME3NpsibP2GTm9upLuzt2E3tgZ8PfqyQ9pHjTBvTziMXNv9sqwLy2mdFpro1
+3o5mLW+JRa7CWzj0kwrNPpK3JqkWAd/bOMr3osMc3Wp0V/xJDcv7NRtxs7Zgat+Nqqq2lmZZtxC
HsLclmpk9wVMOW6vlU9qKakb2cqn60r1/M+osIeXcoE8RqZqCKar17KTOHDCaCr8t1rqDjwQm6J0
HialvNGCTN/EnpUfRmeYntrW7rd5NDKN4Cn7vK1Aww1W7/YMqG88nausDAgKtmpwP02hsSGL0l0n
re70Ci2P3BSiGFOFt0k0ex8nqYkwiFWiH2cb26K11OuuNe6Riv4h8ZJtfGcUyiXp5I6tj3J0XFQu
I2HddUe9fmMYUwObHXNeZsRwo9abB7uIbEiYM/+q7LQrhnbsjVnHmVvJjut1Sbqb7OAQgUHaKDbD
FE4mAyrOJ3NvFBWcuF07bEqJjmHpZNm2ohfk9sAEP1Gesi5gWQ/cNOQwavLDQBbFHiGvIsUee2NM
3aXchPHeHBBpYBTyOg8hClB5RFxJSydwJrKzhUzjxfkfjq5rOVZci34RVSDyK6Fzcg4vKtvHBkkE
ISQEfP2snqc7d6bGc9wN0t4rau1lgza6TBIQMk0N/5knv2QXzydHBM/BGI8FbIuvqI7289GFjxpu
mrkEXiH2c8yHIq1cXYhK6i0TS3h0aOdsE3eyLzG43Yw7OijdOT7KycIV2vEGFSr21tSjBN3UyVwO
luA2Jnu0zvRbo8LdUKsinfsQbfAt1Fk1O2imTcEqjZL5ieN7dia/XCPvU43oiIXZdcjqDh8w5v41
F0HT7HkDa0/Qizb3qiHJWtFsl0BUGWXTCYrPNRtNCw03UaeA4nKqRejv8VQ52HdhERU1fyOTi/C1
Oytbrc/1LGQRNPrYt85TjFt7kfE791uSaxvt0B0O3j+ubzKkLyZYh3y18pH2wXsd4FxPWwhDq2CY
HhBuKAt8/NONp9xuGkP8wlVeQed2zm3avVlh/bJnlhZMAGpPOy6xG3dO7la6gg2EdCXixiQ4x0rm
jGF6a02oshbYedYs4tcgFagQiLLOEX7kF7WOfyiGF48tH0hHfpdy+FBGXYlKLqw2V5nGmw4q8gw1
8Yeoc5xXVnnXNkY5nU26pfTH5DC75tVT9LFWrr+JV+/qTUuNSqNx/ust+jz9kEkkKLYux49JFsky
Kxo0+0wj3weKsI0h0Zo7qAvaz4g0xeAV8uocB0LniXXxWCTOWhrthxhQuVtqBJhvez2yxw66nqJF
4MWRV2hmpc0yPbqyp69dihtWBcH0CEexv5nSqTtLNLlvUYzCT/NE6riEOH2Z88Zpw6TsLB+WB1eO
eCkRUsPmIo26YRfK+MULWaARd4nS1MxRke4LunaemwnZ4oge3PE8hv628l0XwWiClog20RcxD86r
dqMFQKk7Fvggfyo3HLMmVtDy2rXeT/OUZqa2K87mYcG8EVPMwpMuexlj4gsNGrVCPLTRwuoc+ek1
8lgSma3op9ylaXWcaf+OgkuRs9Sb31qVmtI2y7BP755T40bqKNqWQANSI8KyR3qLaW+Bry4inIMi
1KvaxMZfbggMCErqeHbDpd5Vq1w2laf3jFY7uEoXiE87EFSSse3SxW7W+a3eORbehjBtv7xoXS/G
VDjXJPRVPWxP7pqke8SopQe3FdV5FPhY8Kl6+5HWcHugH+8FimmM2RwB8ITU11qYSycDWyB5E+/d
pHy0A9YPwTp327QKmpwOA35gdJpcCik1NPg55mM/nxwkxHE5+0WHr+u3MWO7hWfvaU19gxTNWMHz
G6i91wB8l9ot48VEiKZkNFO95LjnxAVz6ybQFp6UMF0yauUunNG4SvVeuNOaId7pc9TTjwTFnitk
imw5Eo2LpK5+NavPbOB72ci9atTGdzpxCjS/rpiU4V5qAsyYOEHcPkmzOJ2SDExDVaJhAKennTAn
YfPB2AaTtHhE19UBZ3SBveGHj/KtmWxBm3G9GZDKucSqmIMi+YhbGWxEH/56MxPlEgc/XY1HCAQY
pq8ZB3Rohj00WhvH4EmdyHDi1D5XtE5LMiMAFCi3Z+8e0bdQE5pXBMrDTHbNqwy9Jy9pH1Cym15d
dNad4klgaxh3LcFitRj3x7qiTPpm2qTRUL1GFAd063i8CKt0yLRudnpujqjudQ7uhIMBfbUzMnwb
dUo4dkuEcD7gij1qKJihRtcnxN+gUVcsWbegdipVDSyfIz00bC0Qp/iJJzqf4uZMFkTAY0F2OX31
FouNbd6RAIP6Untf2FoQLGGFQUdmzTYoxq2LWCZjzjl0cEHNoS20AHBA+6QZXieeN1ONJ7+rnIJ5
U5Qz6/PMjeoY3k9t8jDW8cscV96QmYgGB8EgW0XFGZIJ1HAeBMyocd0zxIgK3AUkPrWxt0W3HyuU
9J1MufiTCCFeR5soBMqN8KWj8ws7hUyLCI7ZfMW97fH2FZT2kYSjzBZvuc719MfIinu8j7xM8GbK
I2vqE5XLlWJkzYn1HtYm8UuoCuEhQJyPCuYvVTWm4PCL5pFnfmkq4yuKbhGITaevpdOfoiUVlPi9
k1fabeB+Ig/N5D9UjdrWtIYUzaZPyARH3HKY/CJ/hOewSzQ5wx6fG2M5vlONsYWN77MzfKOf5F9U
Y7BHA3K3HxSdcTWSYeOkjZOZkcDv0AzlFEssQWl7EJHRh8SJJRx83lq6ZDBHLT2A3k3wh6C5Gs16
5EWiaR2/3QBTVPfXEb71eHiWIrE5Nq8VS329M0t9qGh/lXN1HSsMQqOvMh7bz6SmjwoBseU6sH8d
pvRsmbq9WqcPssJUvw5piyMOVeSeqh4cGK7RsnEZp/gEB/rfjApsmEKdLzske5yDB8bCYIPk3/Nc
i7ScQxrnBuXbCpF41aC+q4Q+dpPEJLj66jFeg+2SpD9+zdDcrmbkDvXBGzaem9+I85xO1RH1gR+M
zRV6h713BAq3+ciGPo/69aN3YALxabKjfGkf4BGfNwaBYbmbILW2ZSeLXeKBR8o/z5QjXLkL87C1
R39J5gLPcdFW5sjTqslAn23WmW0B1DT3uCN8Lp3/zyV9ibwuZ1tXsD3nEfwDx2Z2//F4/KjWzilx
Zz2vVX3r/eUdZo/cuK4qgtrRWM5nN3cN23LS7OOZH/XaHWFHHHPiRO6tatN95wByEISxDIAOZjKb
oqtnCoHtKcvLaaA+7kR+4FZDEOKRommR9zLG0WNNe9z+JPmlwj7VfbzF0XilnjMXTjD/oW9OZ5Br
+bsx1F8Kv09k2xm2QVX6YvrFNXzpdMrKtMFsaKv04ntJ0QTOY1R5pmj67gGZpDpvhmDjj+gTmehn
fG84MXggMVmiICO0e2+if5Ez8B0k3YhkrfvdWsExA4IB8lkHQbPtqn/rgVUwEwwAE2wJY/trzdpH
psjd8PqKOeccD9G34TLIce70pXKiODNu55w6i/jtAOnNmrbxlkuE+iT4PegwmWxK6q5kcF2e7bim
GLf4Wbj+IayA0wj7k+rkHRHk/oaOlB4j/Fky4nCYv1HNaOAuzpckuQwtNl0QSLqI42nMqnZeM7Fo
5FgQ8czr4GGi3gOhcsxkQEnWeHh8Ae2UCmGwgGfoI9L98rYL2b7mid4mI06foMXaV+nXGvG0jpFg
Watmj/L1l9Tpj44KdrF2TkKRfUhpIdoEo28dboGuoZimTXA19AVBO9UuWaOPZare02XcIroEr2S9
X5CxniHEewI2taJSA8ul0ulTEvG6mDtaFUph3nDtjvWE5Dx1jhVGgbz3gSwhz2urVXiao7AAKbMU
bs1/+t6LEGnG951qVQbS3t1r2W2FsTbHFcPPSeP8BpGpM8eMzxWJh2xGzyR1oiOg5WwafGDgPaCu
0S8be8IrUCKeqVTRN63lA9GySPX80/jD0Ul0DuT2MpL2cYK/LdXTVpL1naVVaf24nLt1hUB5eeqM
U/gNTjUgf58hoXUeWwY9pinSNnC3WKgfUKSzreZ4O/S8VCnNJalKRxAElqylBUvC0JM3RDFS4XG0
+uzQLL/pHVDDdoTZyJuf+2R+v9soUWkWPunQbEc3yRuG8MT1zYzLGTriC9xVMLeleOyGtiTx/Ac/
xh3tQwJLxdeXji9vS0KeQgmZSjiGR0QaOlvbd48LnqLcMGfXu8NGB1WVT1F4jVj84NTteUQZL1JM
6l2vg8+ki79DHb4jADrKwwAPyxDqMg2iHQrXAMCNw1Au2m13mrV71VYoRFBqQ2T0t3gtXunx0Fqc
UIG769YYlsHpJWm6HbfBEeTEmQHLqVV7YWkHiUS0HVEtiACU6DDUA808z9nVtEpyVP7dPBN0JXyN
FkpZe00XetRet+c0PPlDD5klXZaMReozpDZv0+nQVQkKQ2YobOmYrXLYdJ2zc7Txs67uH7tOvUp/
ut2HGjwewwFJ+7LEmox0+7bdSr0CkBiAr4Uvoa5KSS7EsbsWA/PcNyUu6ypjzrCPfJD687JHdc8R
X/m5VvGDr3nBUqecV3qVBldAUicPtTRbh8i8SirgaGnawDUK1tHpwlcHyrAcogR8R5j5JjVdIHve
IGZxy7H148AVVd4QHhQ4+K+icvZt57U5t/1PDLMGDu+MEJ6n47xF+XkWC2w7K2g/Mf2Twv2Mlurk
B+2r406P4TqjVmde8G9JtufL+OSHZjPew5CC9t0RQ1EtTrn4M2Z0tHNnvoeNGh65XaunXMmqnKKp
XKKgoABxwJjSmz9oDDuS7UQbXSZqv9bUPifpgo24PSIS4hDO7kFplGwuyZ+LLS5D6kaQjYpmZpku
OorjvGtjFBi5JYK3cGxWnw4J/uZJP00G4paBB2/JJMJ8ZekvdQYns9DTHxhZmqKvMcVY+B+WVZxk
44qMqPTgI2G0bP1gP8xkI2OxWdbwbZEi7ym+f+ld2mj4qEK6Z5odahwy7QC8MIwv0KSWSfd/xdL8
5Ur/QGaaU9hGmLP+ee1YYNM/eZgolCCFZf61ItgfLOzFwWoPWnd/Sw+8qG3YOQVkwXyYOavvHiOj
dutx41O1p619XMgT+vXeQNhgrE6KqNY7XB/ZJJfb6Jkwd+r6Sw5u5vf2WKHAMxwDdPP55hmtBQ+R
08ClWanD4HWlEEgLsjNAKVrJJLdKxrkCyJxLOoEUsWYsEBG/B/z1zakolUIrZ5smj3NU5dIZ7Sam
6w0p2K9IXkDM0Cp31ez883g3Yw3rHlOXnhK3IYUeqpdQYANsl2aDQMsiWgG9B1N0Tpb1a4nCWyoA
kgCg2LR4BnK5YLuYLfBFuM4BRnTBIfamvcDiHJpuSzoNUSfFmoLyEjcGNAET8+VufOvtUGA0fFwX
Do3Jkk1gPVC+cK5X8iUr77vqEdiZ6k0168Kr+i2LGrQiKggEjBtsBfUPY+KVyZyCXhk3yDG7NlGk
AOrEpxgsRtlUY6H59FMjVKXX4YVLzK/GDvuZ0IKDlRzn8bUn7X6tjcILijD6yCCsROt5N5vhW/UB
sOzB3ymD9BTuVuVMxotrQFsN7OTrx2nUQAFXsoe1CZb38MFp2addonJIxw2k59cQJFGrCk3lsdVJ
6d9/0SjYwGd6HNtg1w9J4cXOE3JeDo6cd95UnefZ1qhwVkhPCB5J7BZ1gKCRJXH2GIfRJ25TnQdj
ixe1dcVm9PlGr6/an/D/6TGppF/atvljInmOoLkuuqC9q4T4siEJ7XOsBV0OHm7PwcQg+hUPqyR1
MXSY36IVtQ5eiNhZDvSQ0AWRgdhRGi5K1qH6CdH9fjZQ8ZvI5LKm80+wxg+BxhnTCO/B0hQVh/LX
xBzUmTiA88Y7iNfLT/C0D28ueMZlmG6DOU94jxdZvVhGPrgZzQZDZp01kDLB9I3IAjtuqSRljV0x
xTqw4LN31ifHG/HG9IXjEKipDf1zbb1r5gFtMgOyKgHjJOELXvyyrd9k5W4bkuxYgKcpwTbF7BaI
ZD7EadmsjZdR+FkZwyLb8m8UqeyMJMXoJ0XlRBa8BIKRG+12RWVBdPmdrS/jCkXkMAOfNZ0X7UKB
hc0LQJ9MHp2vU01GwEgac1gX9+ehYnoDlcxyHBa485NoHDdD3/EHSJ2qzKunn6mKZIFk6Sr3BgCE
jet2X2CtamSSa69oFOGFG3JzdolCmI0L9In2/ruqqy732qp0g/avcfoDBr0dDucytt+ztMhBi7ZT
t/4q7uUx0Iyq3eq42qu0gCIWKnEK5BVmCI3z24slRg1YXDk5LD36B4f04AHJA2Z+rjVyefvK5ONM
dpOM9xLFPUJgAOqaEZO0Grdhg4wNT4OonLJ5wpbs9dtw6sswXvDAurcO9BPF+04RBmV6bOV+DCLJ
otjF3Nz/18/prJFnNgaIhRJdIRx57CBSiD07wmzc7EEIZhxJ4pUZvix1ttPdfI666hXuqpag1bxh
zy4yYTOUmp7a2bz7fD3Hd64Zuwk17ySGGE8NGYyNBxlV4BaGPMHC5fxMFp0TNoAP3zvjwzqxluxk
kORYpHA6NzuHx4d48t5qEv1EaX/u+FAC+9g6XQyMGGne9AIoR/ywPtZ5lKK9Qs1jKUi64RPZwY6I
L80rQLxusN0iYak9DISdZhAxJBAPTQVsQ20gTAFv0dA/JKHs4xbkoDbnwMXpWeFP59DXoSI5A+YT
j1DjwkcQzlvRAEQCApRCQMCd6NY1L7197rFY8I7nMcDCsbkJoEPghlDwOL+LaMpN9zuy+Lkaop3p
46s36xePqo0e199KTxt/gs5iYuVK6yDjsv2cKXui0wRk6ZdOOORa9hjbfjsPzc7XyJgAxMA7T2Cy
w5M8Vh+pPHcu2xpcL+NsfqJenxHGVEDEjcE0bvNOoR2mi8g2tu4Z+YDZmmCrSOMDyJK9EWY7JS/4
vYteLI+TD1qpBuZjvky8lPr+NJP0oGJzgXbq2FfBq0OGJw8+7RX0obb+kYfeSWBPsdOwDZE15deY
GYF5A87UYjkiDf3UVn3BfesfPF1d3YqVc5IUrgTK3FbPgXKheOAHmeLidKZrHSxHAXTCaNS0NyqG
yhaYt7Me6Zp8N1WU3WUjqcN2ToqC79l9HmvvSL0/d232ZI2OBgO2BBooFggRhngGfCJxFsbTJ96G
3xSCl64G/0vaa7PsTXQDp/lUIy2LDuOZIz5Zdstt8dVx5YcUCEqy1tlyZxop2TKQBUsKOM5Kf99X
zlbF481X/guibhE+DcQ0sfF3p9mPbGgIxD/qAAt0+/b+EZn2u0nkM06oYm7MpoegasGdieTOvAEm
PjL3K43NydDm6PH6CXXp0EOBM4ls8x71zRtBqWFuODs3lOF8cJ5SFuLds4cepK80uMqgvd3cCZY6
nMcMPhhURlZHNq9FuEYXcKpYQvqtB85EiP7YU7oPpSiS0QC1A6FU49Ps2Alfzw2P0KmZl78majA5
OngdBve1QzBA7Km/mSjgUIsqbdR/pkQCB7RPEz4ZgT5fXQ0oUYjXZxriAquJXLKIvg13XC8cn72K
gu8zpRjGHSNU5YEhW4vxOJMAO/Cv5haGWjM6D/4w31DNUPLAe4jTT5Rolz4488Ysr94MP88U12UH
GGxNgP0C8K3R7ujik02x/k8WRLf04MkZ61e59nuPTJvaf6RGfCFNII/lg3X9Ajl6BzGjF1lQ3Pxr
4VBVygWZPUuPEvKuiKjdRLI++j6EscnBcA97zEAveA+P4FJ2sd+9CO4flhi91wy3S2o2kJ7kdJVX
J1ozH8SwCl8Gaq8qdmQOADFBgZCL2sHt4Dn/OhwNwEdQ6cF+5yC4zdye3OFtmnC1Yv/oDbu5YwO/
HIgCvl4cd92tU3uZFvmRLv4eVEE2QI9CxyZH9xh0/AAkG6Q4VJiCORDhaQT+LJqfCUmZwMdhlQCZ
YPzxB/PeAQ+XRMClOMYsePO9aauIPgjlPLhk3aNw8jXSc+aLFRvzNXC6clYAR4f4IVbzru5s1rC9
obcQp2WFMwUSErX+rU2bT+u6UZDdyi7a1rBju82xn19xYxxwW/xRW5VEOlnivrAk3bGpPallKns1
boAMv6xm3LbNjEm/1qUK11cntNsawSnc1/vIiA3s+Eh6w3UBYjvBGOJNz9YJz3BsFGJKHgLgIAiG
ylr1FQ1LAWwxR6bOeenDfTjSrKJTOQfiqwGDEozI+EAac6DTrFmDgmiCUBUHmTqiDKW3qZGY5Ta8
8P7f3OY4p276oh33t3acbdNiUo4k3k14dY/IbdvUFTD0wd6mkZ00uotRwoGl2sEG7gclDr5CMVh2
50kB1nROfZC+6T49m7p/B9Tyb+6rU4AyT+DUe+7cdYocDwBI+XIND0KAcFRuWac3xwbvPuPHprHb
+5LjSraNicqXVuXwB21AehS95wAu/oVaOE9SvO2j/zcZelTAPh3nBYk40BVIewva5RBAJ4GcrMeO
hCzzOL/YeDrpSD4oHpS1FifeQzvd+//unAjqCG428N5mr9uhw2RLeh8eNAPWHvmTYihhANo3kP+I
tit5TIo1rA4eaw8j/aKzuOCSA9/HINjpMD2GD/BRbe7p7fi13/yAPQK9/EDouIJwCIjaTHEedUHZ
AAcY5nYTV2NO7cvS4nIK/QnnGaQYln/PILL7RR4JOmRHTAYjneCOhuSgRIVdjkYtqKgQz4nvd5EG
wUCfCSjRFrwM4/5rIKYhx4R5SkCgN+YauijTrDV6t/DuRs+kRlU5GGMIF8IyBVTgojF6gFpDqoLU
EXDT/lwDIwzVJaantv4exgoKL1gn8b9+DPkljiSf9l8E/QOlHb1i9fjBXy0OsxSAgg8OjNtrO/rv
vYMEyAaqBpRuo+JyOfU8yePo2DoEu+jNEKwb7r9miS9jE5TIjfhDEu0FoR8bhoZgKVZc8fpkg++A
Q7Iv5pKvIlsozfz6z8ildDwNPvQPe1yWDOqH8Xqz0PgUzSJ3Rl204wAQrD43GMiT9IwWxbxGJWvh
NmGG3qGTwYTbQbuYEZx2WowHihUrieH94nvq1shJEhkb8E6F5LiM71ohq0Y1LGuIeQa1F+BimC9T
439HCjfyavoLRuGPTrTlVOFCSDAIoH8eU2w0mK8mVLfAQYSJhD0pwXvt0e+og3wtrAdMRVGfG2RZ
pGGTAdTKfbduEbjJS+uZh1mLlxatB0bdEWuxCRxIXjxWHZaxfhvwn4ZB+bq08lThA7VQ7rmG30Ut
DSIzZabipFDjY0W/JfuQoZsHdxIvTMD7B5A54VgxqHnHH3/Zhm19/1CXt5l5nzXQ9wyxEb/h4Kb4
KRP4mYjs6grDlJZfnbu8JYTchnD4YF7yGZpXYA9uSRa6pdzdtGH9BuDts06ucyf+9LK8dO12XNaN
UM+pzz6Cat4QLEOSPSFp7cO13Sn1IPfrvS/N0n8whmbSOyJiI1cN/UVh0q6L2HcYK7J1dYVzqoIo
Ja1SgDeTwKXW/tJenCqKQaxzlgsda/aYzAv9VPdHUrT6hTE/2XkVuEKIxhZAxISVCXqoH7R02oKB
xi+6DjOiWolbSj4mx1AmCK2SWhQBh1hDC0yFLqv9fJhTlVMkVe+6ucYOGGiJHRr7/eKSpnB9MWQi
1itWiaE6Lm44ZGmnh3z2/AFiaXRCVnXyZefoa10Q+Anm7TMm+PJa745qk/6xHXqxofHyZUOPQwwG
MtCZYcHs5jjI2FK9mAHxXZ1jMDGQ4bzOkdkOAVDQkesW0qf5WBvH7EP4/XKgDP3GiXFzQzJ8Ly7l
N+uB+ka0DjSWHTgK2BbwJCANLab4MS3IrHgOr9OSPCYTi4Gktj6GsKGEKtSDR8xjUCZ2ZJvU6ymS
cFZ5HNEQpp+20xh9Cdx2mDVRIRdXqPmGqBjsTQV4sPuGmLkwAuM7CxDkL+WuBeeEOjPvRkT6MIXA
r8NoJ5CHlCMes0ZzJ5j1xDwlndlJF/8J5MFJRjZRogpU/e1tVH0lwEpiQCJ8pDfHAXu6qOExMv4p
VebOXTnPDWPHdYgLUOCYHmP9zfECzAS2zoYA2bFZHHQX/GikYuEzrajPMkgl1R7C3284BtxcrfVc
ri3WW+tNQV4nLQi/WeUhdZHllOzx9fzzSR9tITffd1HzYLncTvHyAKisKxX06YUfwqYNoQcAViE3
IWlOMabbO7P5bBe4HcT8xhCQsuMQH6Kap4FSLjH7Fk45kLEyzJGi8a2mNbq1bQ/oiyrEAk5Qqmou
ihXHEUvEHoWnx8SFsGSsx3/oK4KdD2s0igObZ0+LX7bOZ96MmyrUj4a4T27S/wvW5X4BARpDVbFB
FLP8iXxnRsBcve/cvpAq+KRJhHEjdA4Bghczwwb4ZKf212ORB6mgjbOxx0zQdyB2O4EnlyZfNGg5
1td1T+oFGoJGz3tky1xlVJ95L/+tsOsD5DTf+Fx/0Gfj5msTb/E3b5DKfd7xrf4+kHT8DkGpvB5G
BjwEca1LjCALA7rDqoRmcAhMua0t8vq4/fT0iphj6BzX9UsEKwGaZDYDnGhFSuml78WZMBxz2F9Y
NrWs2RizCggrq81IBw0dQortysPGTfi4FAhyGPIAr1bGdf+lKXla8XJ3eLHxLa4Myne8jDUiSffG
Bx5sVcVAB0L/1gXUZHPk/gI7mMtl7KCnpP1rKsd7jTr4I8p7hIfqptSIHsoECp+9JUUXSzr9sg5K
m8HGUGdrdvXioSmmFhoLVJLuxnb+xf5vd2okDirXpgeRRDuQ3ViMxN6BQDGvpS3GO8wZNA7weUhD
2sE5gPv6aoKklPiLjFuoV+yMwTOASQBCnzOi/dwM7YbQikwuhu47rW+Jdwpl7RdrN1kcCgTSYuzN
MceB6wtnA4JnU08ubucmxJZc6S1d5HM/N1+YzACLSG/boKQD0SQYLafq4g/Y3dDjkVnIo3MJvlci
S2YTUfqyLtFVd9FPhyhRNfZF03S3ScnPQUP+2DtgIlF/VDCO7YaQJwlVWZHiUSvsGKIlo6ZOFsz9
cWjpJUjNSc3kyJW38wMTA13+QOGxu2mW6CkJ5pcpuQeBo/e3W8yPMPV1MXrf8fjMOT+F7QDeh9td
UHs3xYCEENJsEaV71V7wObbV22qnVxiZ32p3HvPY9Y8gSzeudgAzp//IMvn72o5zsRAgvYx7Zrcm
E0CjdevX7i9YrYyH6zbtwr2KGrwyqGxa+mookE4MqeJY3eIOsYOwFeU0MPtRLpC4E/WB/csvnDAe
gXINX1KAf3I5zkkQYzC/tI+c3wfDuzsUxm8IxhUeDh6qaycSSNBBQiIs1C1EjBsHzU3gWfhFYAnL
YjgLcqLZiFU9QEh4Z99rSKgzf1EfpErqAp1dj9UMbC6OdYUDfIo3lRrafOn9oVSIpMRzGoA50k8D
SQ56Rl/6vVKlFBMewJ4uYClXqM5091Et1c025kB79TOB45oFC4oRQl5gVEgap0NHN7WE9tlFUQji
TY4wT129RP6tLvD5JYYLeXIwRHlE1HvZ2/OIfz6NoD5Gf09ltOyiEe/mQCHaYbALadpVkElz4Egc
0LrT6ePSpLJg4Xi1kT741bxf8cZDj7NF1drdFDAdWz9qy9nrhwIaOVSwgxkPneSR9+Sf9x9555Ek
SXKd4avAZs0Yhkd4CKcRWKQWJbN0bcJKdWjtIe+EU/Bi/HIwILqbAsSOZtxg0DNdlVUp3N/7pd1G
K6Juub0TgzE0gIYDDEWs5HJHlz3n7JRqDqfCSZdgrzHh6d4pIjNgUc/hLlG8J1tYnwDRD7Kp9RSP
/Tpq1UtrOE+eyOAUgkuPG9aLzVuVxwdaB1mnjAxGt0SVC9R+okrtOLQIEUhL5QxjSM90eQtmCJhT
gwONMPGDjF9rJBgzu7YRhu+4n+LlaHFigXCjxbT2TOGQsWMX32mfTByCqp5FYY3oddx1x6+en3W6
U0eMb0KN33kxTNzJIFm+TzZYT21gzFbvWhXhorTK5iI0e5bvCnFO77kJnqrAu+nszts1QXVOhL61
LCk2onAfVOKbezxE02rWLgGfVslCFws+j0VtrnQuEwTgrPUNiogbE+3FEqVtukkE8G82I7Yr6wl3
P2qQeiS2fmiM3dC6Icdn8GBBeVaJ+1qNAP2+HT3ibaD0NSMmPksfEU+dzCbbR2jFOsEyZKMLiCbk
d/6t9oz72bduek8+KgSGDhx/OyTQ0oPFoGF5l3qe73vtHaecnks3OevTz43idpqsLIPju2oEfGtk
vupq2HdIFu3ae66H6cVTlgne2E6bPI3ZIAhV3sW0JiE0CZnP8gm2Q9j92h+sYdmo6qK3rXs39Ijk
b8oXaISrHsQX68cQrPvevEsj5r7KdR7msr3DUrKXRbs3POjBdt6dt8mkjO+NyLjqi/AhitzLQBks
7PqIEevCaq4VCrOl1aDdr8ojwVEo2zKDYziPl62MN2YLbNyMl25RUGSbj284pFTSPNAns4ObPWAW
OhUlny9VHXvXuEis5sH0mJY60A0zZWi13DIArApuZmd61uiTlo0sINAab4RV0CteIfZyueRdGR6R
KNYrbP8POmNaT4NjBMvXOuWFj7KSlTZk9LejW4cSJNN2nopIfKDB2Gk7OvZlfQUBDORZ9sve1+8l
0OrKsIzrUWUoWZMnFBnLrKB+K11n0fgQieS5rDVIr7UbCYYHXEgOBFpelK357iStuwnM8L4r3QvU
AWtebIgZZsMEjUnTg6+A1QbK2VheuypntGBj5h2N9kX3aP/CPjvSFhXRUWEvzXhwF9oyBVNd/khW
95NtuIcMkQuGoCc5WSsKPq4HRgawVJ9PC4R8nnc+R2qcACtIiLPWdre5ZhnDwhjZBRtf8hScZQay
PPSpuicUeNuoaN0K51SYGQpe5zWZ0d0hTt8nbN2e4eyUMd5LdHWDk69EhW4XTUwr5nlNqRa+Ag+d
rjwOU7jDx3JtzCGoQ/Ec5M5OSodx56OsIbGIXkYsPsdPvZZvYB/eIh/1O7fyXW5yfCtUrK5zaj1/
XXreDaF3ny0KbIhF44uZcN0RP5wL/9RYQEN5BKXYwhCvtSZaeBiRDYW4gdIyWUzxq5ll2T271EPN
GsJVCAcuk2XkGTdZ5l8laY/W0bzDy3cCQF3VZ+uUoORtk7DDL2psaM8a8pvYSZgFESBb4CSEXyYr
OeFtpQxr22c1E6pNjvXMoDK3w6uu3a00ZiYpY372BDdPpaLbc0RvODLCCGeK8AWwCUwQMVPSPIUj
siozZyTvv9nckrTSQ6zXdb6LquBybLO7UpXHRpkzvJRmO6XVBRC/S1Y67YBrcjJMPcvbOZRu+TYV
VUqZkNpmfjBG2S/gBA5DGkOkVZaxDvviOHoGrM6kn8OyefIa297SMbw1Mu4GFxsrzrN9zXhald2q
du1lTCT/AvVhhLOuS9e9nB+HwPRg0sdol6eTxYfBso6sbPeOWULsYuLEMBQv1YxqvOxfcV/fDMRc
Gz1fXsR2t0uwQm77JLiPXe8QVMy7KrqsOgK8ZNfvOMwe2gxI35sOLXRybVvrM4BuRSFgF5rCwRiO
EikU6+eqrCTUAr+YilZ+PEHIKtAmp4bGL4vpKkn8teE0x6JhZXXShWyMNR4SCygk3huksiISwnyT
Kr/fGjYJaObU3EzVBJ/LMKnGaYeieusqLgqVl6fOGA3EvcmxiCakgzyPVWQq3vZDthD10CFkjR4Y
qpZC2+teTC+CmQyVIB97W+Ey6Wtj2iOTw/QGV07uPK4OZ0Cpl8PEVkl+EpM98LG1bmmk3BmR+zGJ
eN83cEHEbi9hYwdmBX63aHCzre83WO86Pv6szNUotnQrIgaAbl11fCjpEF9VaXqoRu8K1myNOW6F
EZbYdfE81sWa5IJ0LROuP7NisJ7rqV0oBBOrIBpLGP6hWkZpkK1VpVgHXYMZIQkODlRnh3B0pYW/
iQMIPemSLRvd5fSScW21zIq2D2xsjfLdHblApAbbFD3vqJm3jSUbDK5xeSKbF00wwejAw7Y/rLXN
R6XDODPqhdvU7nJK5VVF29rWCPwTTkiuogzFg9mh/Emq+TOscT/FQXPfGKm/RJQKNhdGbCF9fBs4
zhX6720SxdxuSJAAddqtTLlsO826EJPMVOiefTyfHkpLfVXIYpZdLi7LKN/ZocOPU64JJ15EDseG
11BK5ty6IIXLMmVd92QH2x/dY0/6kL13pyt5Z+Xeg2KmXViMCrZsdm4vr70zPchGcxqS7EUZ4n7y
7HeVOhNem+A442JiA69fugFTgFuNN95II1hi1cBt/XDT4goGm44m/GNjzrjFyU7pcrKqvAgYM0ie
3ZEf66wqwtq3Gsvyw1I8limebCd/DjUQ+RyU0ToMUK/7cmMObreQVvDOXD4vLC9otyWt6Quaufhv
zQv6AcKHohchg6Xf+jtIMrlVgQs2MYthBbLGJFoPT7FhPwz1dMiCHKTXOnmy5MU2GY8b1p2p5Rga
Xfe6lWChNaIcFczg70DB3fjVoPwt5gQJjjC5BMwnopxqbJ5cmJY2qLkX4SbIAFat6sTiyxCsvOOA
SyJBPxpE/aUf2xdyUDsxsixY3k0gDcB3l++RRmvGoGOC3AzT5ypmR2TIFDujCPdqqK9DQkeAw4J1
Mc3dBzhJcoGlqDyqVn3GZlrh5kzRy49XSK+2NAMJjFgGCXVphAEYFWBuBM+9RByHC2Fe6rh5qrr2
tY6nS6KCqdRpkmLjWRWgmBl/WmHZblKbKQqWczDNIw3gem26pb+UhD9bOXJkBOMsRMXMjVIz5+rk
RHsyz/MQr3PC+Ii+ildV0UASyKhfxH1jLNuQwOg6GDczYmbMIHDMBnJ7znfMOIEBh6k7Nqyp/jBj
W5/hF5Yv/Ol00IIP2cVF6LfvoYVYSPkl382jljyOuDZ6VOG1a16wiO1MgUjBqPt1leevYedqJmaG
gTQZId8McysDNyYtMqXyaYr5ONQsXYYowssoV/c2vWXwaQ5bLK5MzH+GuQFliJd0CSLmSb12aTRQ
bmYdQbOFyK0gVSYPb405LR0H/UEbSz5PaeN9DFOWroDtOPU9kNXJGrFiOoODOsvP/U1R5slapPG7
TSjP0gjIwHfLpN4WJeVG4zS+1+x9GwDEe9+UF64rWeeD1CYIjtejJtHzTfjEsI3mjFhX2t+AzCQM
EIa8whgucjcdVzHyew7+eFjqzK/R1yLpAu/ZVQYXZBwE6sNKIh+qsA0feG8h4FDGtOy8Yj3b3CFG
jSTFa+ipylI43qSHuDOMa+rgv+Tk2se0Y7lz6pHrq0Y2J2Xc7co8Rn7QgIPAcFYbot7TJRdcfstV
NqxEWt3WiZiWSePQ3pfEhBeAUz62qTw5eLCuPEsWzxS++EtDMUCbQxVeFdlED1Mluo1XUw3PW7PB
lyLvoZJBQUbulSFzjJWWzS1Km2oT2OW4Mt0+5wdkBqpa3iFjmAwcR06YHFDnodwmd7NfUPmCACQj
4r6d40sCK717N3DCLwFfdyKilff12I5q08y2tQuKLlrZQwM2W+BEqEt8VU5sdbS9mM6m0IinupKA
BD/qql2V2f0tBa2sLryP1qDeX1y37drxZ8wpbfTOW2XYl6DwN6F2pk0Q6HIXTCVKWpHbm7mRb1Kj
nWwiED7cOB/UhU1oy1AJdANUuuXmvGdcdF1VF+nbfE6nJeoHdNWUc9JaOA7ht8zLjM+u7Uc09bLx
j66TNCtG3ealBMjb5aXsV35IyyE0ZWc/AvxqpowY0YnQQX3EBi5uoi5rr7SX+m9ysj2e6blGK2EY
yT0pIfnTGMn8IsY3zZyRG2hujLBdRzlq7UVrR+dTh9t7S5LauCt5/1/ylmC34qhh6PHoZrRhPvKS
F2VqhUEnY+PBUVXT5RxJPgiIG5nNGvRckxsdnMIKLrsZaXlmn1UndXhWdut0JyghWmdOOmwRZiCv
iXrfWtu263yVI4KCuEQD3JvOQIxiX9H40cWrImzco9eCBcxpOr0MooHhdhlTpMK2P40TORJNMiAv
L0JWg1qIlwbVJVCUwk9qm+0+bxr0CrGLN9Zn4jRNy79pE6D4IPKtnZ0hMRgLcX7uounEn4yj2c4V
Yk46XXJke8RIIwCTNp/qge1/N+SVu00bns4sc4uPTmjn3e/zYZPS/LfVc9jfF2A4167P7cxTFtxx
fxeX8B8c4E2DwbVtWYFgQWioG/Or+sxlJyO1ubVlnC1yKrrwC1Md6ygkh7NtY+IBwmzTx8rfh7Ey
18RNsmchPFyputcXadJh3p97fQiGPL3UdT1+CzSQTm7gYkf1kl17Gh9E0Bbt0c3pBqrc2KfwRIzX
vGjGwTakgcqj8q7sEO2OwpywtuNUMLfkOJ5Be4/TlGisfbO4IzjBOSR1PD/oRDDigo+sojqZr5Em
w6czwO6t0qSBpfc5Bgp7OFo9Ac52z/ESzKbYitAq0d2x03Z28ITQDukkiS3VsUwGY2MWZG80JdSv
00tzmTYY3M2sMrkvHf/R5pW668bIgfsWPGsygD7D6L7EYN5d0jYfbFPcVBscThEF3VVwEJzgGE+T
dmMGk1gnVsCSgg/8MqxUdyPxYa9bbxA7YWc0K8Z1vCekKsM1NsYb5vtp26Vh8VgEPmwAotBN0UT2
XtZtcj0kAe/ts5QzwyhCWo/NJ94O2BbasVx3s+VtiX0IKEeBp2uH8bM+83pDqquLNgy9BT5Ed0Vd
uTqqjM9rHhAjLFoQa4oak8sBepPQxDFhGbW1vGhqR26RH9c7wwFIzPTUrdLBRZwQO+YV+8iMTtih
WDPxcnwMWbyRKFWwwyflNdLyWz+WzV0nknEPHw77gNI+WBH4hWwWg/GKKanJlr2oUfNn8DdrHHNc
bh166G4zzh7+QC/NofuHTqGNMTNM8Wu42vrGycMC92OXZJeFjxiTd2m2ElGQvNVBUZ8S+hG3+DEH
M1lBJg454QocNdVHBtawGIKp2ZeVrfaTrJ01MUf9lAJwlTlmqCDPALVjM7hpjLi6jPvR7ngf9fm2
J3c9WHaBQS+QxnscQO1G0+PoZs7J4BJJ1sbQOB0/psn+3gFQ4NA3ewukj+JzLFbSbZ5bP0jVqgg8
jMZJ2JsUN6WtdRUWAQ76mqkOSF94/Vq0nT+Bz/aM9D6VYi6rVhprJE4NA0LIuXuaS1X4O69MDLXw
q66+I8wlfcFZLIZ9YBd5tOFNqpCWWl7mXSBCSI3HHlWYvLINEjBuqbzLMRLORKZfx05m5xkSAV6n
A3EyDeOnnJMOSVkzOA0qDSaadVHBRn10IychIhfVcKNFydiTfDA449mSNHgPpdPlzjqa8iQ8xHYG
BuL55yDJtrIHdxPiJeC0wXn1kIoofAuqvOnWzpCqE5FYiM6mykElpvXZjIgMdlbL3KaVkL2JPdJd
JLzD64XdVHfEsTJN5oU/Jcu4S9HnsdaMmPDNep4WjQ6LBq530oPx1efh4CIKaGV05XUpUHRKaU95
F87nwiaik1P/0g9FCrwa+tYLbuliVerCX89mynNrIjio1n3e1BWQUB93+1C28bzEHUKK1GBhJ1yj
viaewx9LXlDGmczeNEnM1xIb2VlHDpaqWs5BFX6Gucf/tX2uhpXfcaZu07o+fxHdi2Ck1lg0FzRB
deVqyM6zkZG0tX9Hesdwb7Ot3o9jwZs5cTUl2WU1zfaij2QFu59H0OcJ/+AocEYkU21I6tFmQJxC
PVHeCtLAUAIma0nKEovs2J0FWaEETjJ8XGv7Mh/McG8EqswOHvMCaqLRxczQ+xhwryPeJedUEFtm
21APDpFmtjV8mN44x+t/IuqXI64y8Wy5wcrPMCOk77V3JxnFIpzpLVXRofZXEv+eQWxA0JwXcmfO
F1FGPhIRFwn4gocsHcgJ86Mq8n0/p4hunWUMB+bQYJgHsHV4ZH8L0fvnj/Ffwq/ypiQdqyzaP/0r
f/7g+WjiMNI//fFPl/FHU7blN/2v5y/7j7/24xf96br6Ku508/WlL9+qn//mD1/I9//98Vdv+u2H
P6y5+PR023010+mr7TL924Pwk57/5v/2P/7h67fvcj9VX3/8JSs/3jK+5y+//9v95x9/canxINGE
2Dn/XN1ACCrJZP/8/UP9/pev3nK+Bar/z6+/+/Vfb63+4y+GLX/1lJQkaXpsSp7wqSYYvv76nyA0
GCBNemxM6DxSqQuauCK+zPvVomLAPM85ICgu/VC//KEtafj47b/Z5/hv5VoOsYnobrxf/vqz/vAC
/u0F/UNBYkIZF7r94y/Wb1mBf3mh//bL+4SJkgQM0QXY8mOcXEwt1yAygJE5jTYFRrXS6FguY7k1
fXM5GMGGFFVSfu7CSV1opG6CsmiYYPswju19ZicxlG6HctTFXVTvprFfTiBGBA9swIB2PvrVpP8s
PSp+uT78dutSBBsLCFz5BvqycdvqAcnhg9c161nmp6Zv1uY0nhxxDijogkc6izah+z64N73RPxkj
7g1vflRIbdbCe25LGF4Hfpla4ZrRP0LgS9lwPXYrWiHQYDa7wI42+VhvrD5ddtGBTfLSL8tjwH2V
mwAqcleY9yZF6/h1d4bxWpdYBpVe+V6OU2JeNyMpwkkG2nWJg5onErb443yeTkOCJ7l5DKt0nzUR
4gyEXsEpRryfw7MYwDVMmeBLaEHjU+VbS7aIZY1GPqheHXM8jBzSZogzIYsJzzJjjtfsYEdiw3ZE
Ek7JDdCuktFclWjyA00gBy7g+NwSiknBd+9wbcGgFxdJ9TyOEfYI8IFRIWyO6UwtdvaQGahZxLZo
CAhkh1JNSTlGBv9EFALYcjn4iDWIhgmcGrgAT42i22MkFyzCZeERBBEmySWKFGwOLd6WKZrqzSwd
vSq6ql3ZsbKX49Ai1pHilZLbG4Qo6jMJTWbavITrsGe45SRSqMHmldt+BUItwsF87ztQTZl9JKi8
s/yUpcZRxRCCuXnpNt3GQkoq6ufYrfY9AQkEEAyXk0DMW07rLrvs0PmeRbaD84yc0+cGK8LbaAB5
fKiyd+yfWIS49jgl+WdiPaYs3VGa4kS5FXjyNPARsqWl17JXdw8AlMsq4ze0RwQfXyrGQtSglZP0
PrMI9pjU/Wo7BPMhITHO6iCeE3lDM+GqiGCAzZxhozoUTbVCOLQsQEfO6kmLwSPwb0d/QgUFSAFz
aA2faCI2/8+O5LdP1qBV3Oom/tDfn6uWw2n0P53EN2/N27/9+f3tv/ii749fkpnBDEyLU/6cK/rX
49f/9RzbrXxLcTYAfn13/Lq/mhbMH/yI6XIjkOz8t+PX/9XmWzkc6hZ7iUtl7z9y/IqfMjbPDVI8
tmuTI8444P9cTzqS3MolMIGmrJH3fYZHUsqnV+Q5y3hpbnxrBXOjxM7ceavvnqrfL4LvD35xLj34
7tz/ranNP3fmnH9Vrr+fYkTxKEw8Yzyyc034zCI99Du5mJfljbVLtn/nsc71Fz89liddhzA7x3WJ
7Dv/LN+FCs8UXlJ2gHd5OoS7YtPvxNbYJoto/fce6ZwT+8MDUW0LGHG+VHkuhfjpMkP5NqSoJL6x
h+3zg94Nm2hn7bz9//z7uOKnNGH6pMi2o7rqXBd9rqn+qe8jDWYvxkOB3aDpvS+LkeyxV3V1LcGT
IARTbeg9EejBY2mnzqvAKkpWKfxGblG9trCrQB/Daiy/eRVpanOlcdyOZRRfddIcnw1ySB3yATQr
qyJVATwrIKDFDTGMY6OwurM6RuwGYiauOjHpU0UA0ilnwTQpNi3DjfazHNenVleN34Xb2vH6r26O
ij3sucDkHOGmQNoSvxsVcctRWzU7JzNgk8Kmy/KVOQX1S0pF773jY/UURtDikQgjuQ+9VuxQ84j8
aJ1FqQ73wV0jqA6gvS5d6x6pgQ/siWR59C/NrPe3c1dVa5bY4oCLp1j1IBIYK4kkong67c7PoN2x
KqRNH92abuszm5vqgkmZ/7H5dz477gObf0pgYg7OiRbKotuzxXK/QFw0Xaj2bAbRibutB7N9Q0pj
7qzG7mme5TcaRRAdJo2ekjAvgCyZFe3Wp8Ht3QC/YWOYwCG9MbZeVdD02xSN38ZEfQbEkvfdORwD
p1LZxLt4bL0NyoxqWzml95RPgq1DDeS1LK1RNDvfm+wbi9oByKXefRxMHbx4zlStWdke7DpoNw3c
Y0EVga7vWlUM+CTzxv1Qfo6jQbFSWAWwr9lPfApnH2VcPk73XUjaQjvW9ScbZHUOngjbKxbK4Nqa
yfMjvWwggqMmcWxV1rl/UEM4hEuCSiFqRjvhjsyrOhnwbITWfpjT7lZp2zp6+Ibuyjkz37xMlo8w
2bgV8FpMt21W1tfSaxOBESPnRpylyR2OxmDol+TlIDikYunoFsSNZtrINqlRoGFXTu0RdaBzt1zN
CaaSvZrr/qXRdXxd23TxLUN2bNRcqsqvIjogWIMFwHLQ+s5u8GzjzSQXySCep2sv2mkA1whslSs2
I5XNS5NyaFbLDpsM1pAyXCYemj0vKsyjZ9mAQrLtgUJHj/2/6Q3CCS30ccwHTbH1S+RfCFvCnrxV
CW/olLkC4RvCzn9kHXBvO6IzNuFsJy9k7BmPXeVVT2f9N2QnmeGEeFXubsRAkpLgOOhXKRzd7S1w
khftuNUF8kb8w8lMKLFwyWfyjGR8IFjWV4vaEp1YDcV5/3REXyiMG7Jkf21V8Dr3SWqug8LBu9hA
XxK4NXbtU4X051NgwEGUHSgk9RNd8J1XW/s8KK0HZ8QeQgqFJpW9L8tthl9p00RZTAxaFjrHShfz
e8uHBlZMCGjwOEWsNnmWf4f/fbzKPB9BsCZI17PS+ZoKq+rYRJGntyA7wMFp4YV4/e24/iZKOmsJ
n51c4ziVPnLOSsScTJqZv9lHdl87W6fxx3qVFXm/q7EuXpKPVtDv3Pv5K7WWyt5anR8pHCYZE60M
s3o8Iz5ExoRhis+h8tR0AdSgT0aUwWS62inob2xbjZ8wDp5xVE/fqshQDiQHgsI1SlvbWQI7pbde
3VRf+NOCEkubPxwon+4Oo5UZEXL+DllXWo4d51GUN5fzjP+Y9h+9bYKEUI58SGEHa199GiCDGoki
B/GCJDET0+9sqUe76Fu8irEtToM8Y9KNr7ILS/bGHvkhokU/zsolnjVjV0sHrrtw4TWWoozVjsAn
/GZF3B+0S1Zl0VrBLnUnEKoxRzTTBSg5tfBquA+njt8robybhOrUeOE5FvGdnSIMf8H2b5w1fvO1
GU0ox8GvcDvIehPjhD+YbUyyIKwJuuLSg9IpIy/cpqmL44IHCHZEeYC6DHiRNqo0xWfj2D5nYIgb
zxblxWDL8DTGiX+XWSwmC5RU6tpOaMeKScb9JMzL3BPPGx/IJyTVxZ3rE+rG9gNdVfIMUYDTC4Sh
VuRFLeKoM7bmOA9Plqqvs1KUu6Gk/Qg0JTjadV3dMRMQPFaC/4bxNN/WjYsQC3PEauiTZjeF0mJz
YM2z0JKSbRDNUN/e5N73U+wcyNEePzOss/sUAP0OgMvY1sgjKpw3lrqKlAFu4vLOOcTVIPcBPyEa
aNQq32JE5sew6PHrScckjX8UeGbTpqIVTky4CLlF9VRXF/Bb4C6o3UM0pCUvTMkRdSAjuMCR7M0L
L3D0l2rBiezCDDdibutrjVbitp3c8MZnvEEwiDIldOphVyd2tJMxvhhVoHFdxBQCm0u6ZJN4Bbho
b2PLI9piTtxxDQtUnKjZYEucZQ3R1rXxLYSEsyWeDz/5zEd8UeZz9plZiNkQYlHR6mJhXoNvWQfK
7eNl4XuE9YVZJb6yKiSN1gmbMyWXwtU2KH5DUyODDAMZfrh+m+3t0PVuaVFH6GKOhC2rPOg3Drxz
uWm9FItv7/EqzkpcRdOA2jWozo6wLgzHSzNS05qM5Gwzh7Fzn3KBdwtD5wGBSrDrJbA4NlGDqJjB
yYCpW9cJ95k1+5tuMJr71kFzm9d1fx9DM+h1JnoXjNGsV05LxIPphtbD0PQT1jaCGhYkmTCeVsTB
R0vtB0ge5rmTV13TlTtJCNmW88W5cc3eOFpySj9DNRSfSpKrVhL5dYwrXrl0FKhJyOqvD+hU2mOG
pXNppcjLx6SBpXb7ahcDYj/Asjgbk64ftr58AgFX/VniEIN7e1PlckSo9Kyxa9WpD5S8Iv7auDJU
42NZUeI0coxjBp0Qqruyew5I/7ybCMO5TSybykyrJxVZ1uicXTdF9mBAlB8jOpAuisx3nqZcaQDp
NrqV2iCXdsr0HlGk+14WBXlu9GideW4RuTsfLf6zAUTjbqpQA6onZb4ZQmkcwl7l1xLw9oGxQuGK
o9QaG0M9u2eVZgiUUMppGQpinFq/IwMYsuU+JDv91ptC782p++J2IGfrIEPRXU19Y5HC2kywAMjz
H2KJoMbNZd0RhdV2pzHKXX/lNxgI5rTsPttM5Omqt3EWRGDKHBte/GxpB/NGYBXTsWqJh18OrSaU
LfBa65iSzLYq/Ka47zNHEAUyet2HZ6b5AWpj3meiFUSek1uPJqUenWPXzmhJfJ6aDSEy411CIOQO
EpPMzEF3hB9XONISkvJehO2lDyHRZSuPAsjgujFAv/d+QCz5QoypwBszKmRnFTL3BSXPMxdORTxz
Dq2/ljPC34yGEGqX0gM9i/kx51PxzY/b8rIhsW6TzPi/VOlbt2TGVCdnHMecfHnEKgvLjdr1HHOK
2CoW3Mq1eokSodG7RzNXUyl5NmqZd4QDmCRKcOjv81IEx9HO02Mx2+EdOkGNHbohPI1IsxozGhmx
wh3lY0vm3Vvj4B1126i+MXSrHkknsC+m2bRPPp89ZlYi1u6mODX2eWdhQiWN57IuEK0Iz0eayIzm
lH8pifiHIOH/o2Dvf4ss2J57rjb67zHem/it+7c/f48r/P4lv+MK0vwVQNc1FdgA6K51Xtt/xxXk
GTxgs2Du9HkY53tY1/rVk9IGzvXPhewAztSg/BXWFeavfDfT4V+CGAuWy38EV/hpP2UDE75FnauS
lMcKUOYfF27cKYkDbphwkSHv56q0i/fvnpCbv+zU3+MH/2nTdi3l++AkEmDbN3/u3D3riOsIg+SC
rPhdt9U7+7zSH9rd33mY38oZf1jpf3wg66dVm+XUIOEYJXxbWnGxrwo/vycCGi5eBVN2CB3BQomJ
Tj7IvvXXnR6s60BWHBatrP372Evre2MK3Adty1YgnyZwn8a7ol6WepTcFRTcML7FmH5o9o31Tgcz
VMvUDSCplHr3L7JPx/vREKTHEp8Sv0dIETQnKTETeING4yIUORFpqeyCmdPIGN91EUqkt0HuDud7
3WVom89S2XyK/X5RQS1/NlSHXDdO3Zw9HOewe5a26FRZ9CdCMU0cafacpM6WXxfjSzW2iG98Y1DE
xnbkAaAPkkz3hIfYl/RlVNcofxKDPcz2nxmqjCdQi/GmRL11kasZZZEJC4a2a471WzlG5WsSJtlB
9F1OP7Oc1H1ZR/knmufxdRYGapiOupGNm48+UuVGxfc6gFfcTmDal0iOjDVTZ0m2UB6yzQdm2mwC
MQliaHrPgkooOdRJcmLe2juZxfigB0niiik5aTlzPbJ2SKcUr32SMLvWuOiTKz43w9PU6vCtiEWE
UlWejWKiti50OhKFOATVgQpvvS+Jlv6wUg+Rr8JZSM02MPRsd+pCZkN2MijRPBEaADLsTWRk1O1d
QTkDUtvBP6AIgGL2Uv5yCduA707LJ62HRgBpe7zuFDaw2Kep3zzbLKbLJswRPmaw7kwAVX9wc9Lq
TbJQkeOw73Ht+gkXcNqrZVpwgRdGilukQwtFPKPmrbPueeYOxIb6l7Oam+dMz/6dUemeLAOELCy7
lrPo3KQ/xH6T37tZYb9gYuP7hXOJzJ55FykZlPiFsNrKWjRDTlToNDT2a+Bl1oF5Gx1q5KYgJE5Y
A1H/O3nntdy6dm3bL4ILObySAINEUZSouF5QWkHIwEQOX38atLzPlrh0RG8/3uuyXa7aZU0izTBG
7603Fj32wszlTTWUwc8CujSeJRKyAbHnHb5YjFPVUzVEsIbYuqr3uVWVN2xEYF9ndtxywoE44iFr
AqYu01pfU/sBf4UyIV6Y9sgjTIQavzhKmG4xHIHqq7VsX41avVH6Mr2P6infExwVrzMKj5c6spiF
LFHWsSX23hI7K4J6WtvasKnjvMxOoqaFQSogfW9yXdCOCpWaPrWIp8pM7Efq6T0Nllra0AnVYVg2
7J9HenqYycYSCB3Op2MQ+zQyJl+17itjLB+dKGufpcwJSZWFuKBwmtaDgzzKySV1WNBlUhCB2aI6
u+oLDnhWLMD6Rr24KrU2uxdJN+0JWUjWedRGuy5KYiAKmnmhiNLx6gINDcrw/jXxy+kQIu05xGHy
rdX1JxraoDQMtMlhPi6mrVICbprkKy1ryk1i4UTnyNapOMeT5rLHJvhc+hmx4u0ABnAcNGsPY1C+
HhsHx1OEl+oy61Mdl65Gqswlp+qAuVBmVdoYJQqqBZtQRlSsFgWaEfWjWBpQD2/4rbazxO2YfO/C
rD4I9L/TArOfXF10tTQSoxEo8i104NlyEifVMbc18Gb070d16ShQ0JalgFa/6GCmBC6ACFny2spI
NkRzyeN+0BFH9DWkac0IlGfbCrtjAooH4AXSaLozcmrf945h6K6Z9MGPji0LjS+wJoZo2+fAlrXr
TM7ZPY1SLdEcz/h7ndareOTxFGFAqxX1FtM11nYoatZOkaaeslTb1OYSKVl+A9MKv1SjAK9X8knG
9M00fldMtDlvZC3FiCgFEo4t7sGvprQVA+e5oK2D5oJSbdRXx9TuGlDBSoDvmLAE+SFRpQZBrAS/
yzRtaMCNOTELdO2oXFYUezuOrMhJFnGdaj+TUYt3pZYiVGd7qN3lsNb2eo+sOLTN6Kkx1Pie52lg
hGfj6erYErYwZulvKj091So02saV82C4Izw6uAS0Sa26nkC0mKVTPo79SBq75BT3YRtEV3bpyHd1
CWSGvXNAGzXDAZMmDd0ByPYrpOzJPm8VBPh6N/yyRpmTQ6gO9s9J1OUPfCC0d30OPoqiSjM4Odjy
vKfSJVwcznuvG6vKsYyDsHMk+q2QnG1aWixPRmiXV8oglEcVvS0sIweImT4GRDwNJfrZmy63JbFO
mjReJ0RfPHZzUc3ifHRZEnJCW9Kqywkei28xDSSk0dA4TvmGyn4aN6Jz0quK9JDYy/Mpu09HdB5L
lK6z1EqKmvXgqNJDzoEfMQTd1Bu67JXmjYo0h/Fgd6p12+eOJLAIlQhCV4/u5hnDY/ojpIbde3km
R6xhWZ1fIdFhRstM6IGLsjO1W9nmJUmJLHioVdlkCQjl2TzQdxzUgqTMvueSHm5lfUwfdEdoaFDm
k4pQqrtG2Moh6UlAmPcl6Y1PIe2A/jC/1uo6vqsnqfnug7nhtDMOZH+IqPaiSW2etDCMdkqTz9N0
bwqoVFJ7hZevFU9yoWVX1KLbS948ZPG2WhtLMgPSGF3RHKsSlLX6HKlJ92T3GjaMCTknbufRx/wU
6DbBY6LzObqiWTwKGQgEFn8bP+/okLNC6zsnUUUJk6Bc5n5Y/fApq/fIp4vB4Wjna6t2QPoY+TMt
IKNytCIhTMe1UuXBxg+0YVfidok8KaFEOZuhZxx4ZY8zwcuI3CFB4OxKloXOV5lTmCq9TV6jOZlJ
mTOaOgM2EfCKuLwmQ8moaRSI5gnrBQQd5BNA8fx2SB8teQ6ACiuyoDBZkZQw50P5c1JU2wtxaFAq
MMublPupO1uXgS6Eq7QV+gWra5q7YkRHsAKCnn5X5kSqMTXnFLM5pyqbDOeVmw4CpQJU0I2YW0aE
mNyNOeWK3gMZHBHJV1lq6q9T58ArFTlmzqkth7kkxD/E8DvqcB7UOrmBhTpw+icYj93iW9yWST4n
DErQEL/inH5033KCq+PJOEaZQhRCE1hxhkjUHwEEDKR5maGie5JK+tAid3pkPWZAkX6paz0t8/It
DaxIWW66kYiwIUP674YCiwKGI8gMXRkED2y+MNra5JbgiFGYYek52DdWEsxWlxIbzlLBA/0rnWPK
uCMq8rFKukqcvAaeiQbuV5T2VDoRbErRSsXAZiyDOfjMf8tAKzMtuTGEUv9oxDT+7MuxPIxjqJF2
A64FUfswZ6ml9KfCRdW2xgvVHSLksnCOXvOxThfbNDYI4DIoNBDSVvoNW6rRqvNlOYnpWZ8T3fxk
yDbC6XxEV05vXstF0OwGOw6+J35rdqgaHeYeMrl+iLxvHrs01rulmtrVK5Ft0l1hpLz/RqELWA0S
DgWt6jCQp/V4KbPutpjiWIhAhfG+lqoGHMcsRHRwGif7ISHwQ2ilStMdOG/+TPgWZqf1Y3AzNgjg
YZn4zp3SW0wcI8a9Wc/c1sAnsc0/+C3hV+zWO535KCpuJrbHQMzYAh8DPXTWPpUR/mRsBBi1tGZ4
obgoTHfoerStQaCyjUBsmyaQgDiAdNFjWlEoAKwVxnPgVGeA1qgSOEW9jJB+0cpje1U0CjVq5jST
sjeSbCRgo6yjue9Dn/wEAu4G3IQQXRdWKIb9FFrpY2fGzTF1rBpsxqzSxHS51sOhfEmJYrgDzutf
gHvNvrFpgesVWQbVh1BUqDWjOtzL1GePg2npaxIOsRx1Q1kNKzERTeNFReZ7dcuWG8McEkW6ltIE
/LWRywe7b/njmoLtkAL+ioNNQ7YK5r0FSY3k1shjGt7ELS0/1JbNYxhK9VMHgf9gl520SsyyBK/K
mk3zJD7kpYLMhN0THcEpm7UV1JqvOFm1e0r+IxmKYWI4C0VKaGfT09r6al9vBXH0s3GvuRl12Uo9
YyiGZ7OyOBiH1YxKlc2p89R+wi+aKAJKczrW6U8FFSxHZ7tX4NkmGFziAZsVLw+KaAw66GCRkjTW
lTaF5RU+NnwKqZ8DBMmGN8smMUab3E78l4BEnnWPA5uZhCbinSFpE4Qom3V2AbdS3lJfbPcc6LBX
jqVEc8oiDy1ymUnta1Equr4p5fC1tCb5xoroQ2Ky6Lob2pvTtsHw+b0XiviZAFX5RasjuuaUkN47
StVtaFwkG6uMSncYcCMHIquvJWmyEeKLZt35JcFkfm3tVL+B4lAE6TqMRXKtJu24QsE8XVe20NdT
AQ+sGvlmHbAIyJ4Qdg0C/AGnELXzStQTa5sS3WWM/yXkjWNfVyqJeexmPjCehQEBpQIyVxTyhgaF
2GhFE1b4lwJmEF3LDrGwiT6hvT0cVSdqHqeW6c0M/PJG7dr4SnKU7rbGfAuiaUyt5TT2pDnBVhtd
dqLKNkgzzgtiigkolEsz2DhWS/KmHYIO4mS1Q2dMYJjeKVdOYKlrg5XdgxJRrdCGmUQ36KUMn083
5mQdBLdkktUj3tAgurMwYy2SwCg28QT0SJlKXBdkw+xqWy/gO/fZBX5hsbarTm89rbYUz9CNdDOk
TD74XprHlPLvHhtfvu044jAd8nZcOipokMpqtAPuvWgJrUx2HSo132jFj1jwUvVaR2i7jn2t+95y
p6+VVsKKqedyOyzr2ReJJKXZ61YjNmNE8063xoGm1ZA3vcu2nFa+URUPkkxPAJGWejA5DEHRGcKL
gvDAm7YROW1mzCHgy5UKx46v6uuWranj9j0qDjB4HUqAsm/u+l4eLwRvH3bdvrNda2rtvT5AP29E
729iv+u92K/pWUJEKhcGPYX71IF+B9BnoKOKfx2RRvIzqeocHkdqPaZJwLcwOEcx3jbICjBA0Nf6
rrbFmK/MaJo6F+INoQd83tmui3MQ1iQOA8CozR43oLAgQCm5A1orQsoQkkD0UPPyNIsuLXqZmSW1
riZcYtukGgD+q4U/oJnACnIh0KFd9USrs1O1lZ1hNiTiSBEltIUtxbLNxG4P6rLUo/TXUI82HrlM
Yb8vZ4Q1sfprCBmTiUNsrSMcpqMOf+YCmkR51NRq+E4RHTxqTawFyIE8sTCJVCjmsPTQRM/Lwsg2
bdQo15LuBy+6OtJZtVTnZ8BaxNNOJXtvUG1HsiaN4TVymWoDVQa9h0We7a7KbXtPk4pYx06VIo/w
pQhvcQWndclmVrsTY1K99o0aPhp+QHpVhiPYtP0UNLRZjD+qoaCDWtm1f1SVWlqJlMJSlPc3pRJp
/jll0UkKtqla0OXwd5m2KetIqE6URQQpZfiJ0MYNT/a62qqeWOXX4Spadl4MQnEhlvkyXn5dJ1SQ
ZH1U/pwMOgut3kmMAJ7huMHzv8AY7Q7b1A1daUn3+kLzxNq8PTPauUuc86zfjWayNatoLiJ8OJKr
xSWSAnxFhOnvS2SCc89fonGiFfvjvp4UdetEmaLK5hIp54AK3QaXmadsHE1z4+20cou9sTKX2mU/
tUv/hnrXpr9S1HyZb82Ldm9sjIwbz/82VporeB4WAjPfz1y6oWs4XLBxpTWi2SXnYVeSv+lusY0X
0/29uhPghpGzLwK3/d09+KAnf19FVs7dyLnM/O5GTlaP1Zeg50Xy0Hvo0Fxcjpe/3xVaSbCW3XSZ
nntX/pC+fXxXrJOSMqVQ9hAaNxJC0nLapW7sVptiF27E2jiceVNmxdmH8vU8FusuZyDVMNByf7zA
Gry4TAeGC0RO8ADAzBVH3DFLUrFyF/fQsj1TMVdPav+/X5O/Rzy9OoVorUYpuLrG7VzsowzE9sTt
r6ZNs/E3ttovTBcmMN8FjYhFtZR4rIRZGevoeFZleO7HnCj/sBr6Stpz+fHWXKcHZ5VcDJv5M8Ge
jJ54cf4zUc/ccWueKd69UtZYwYcuuf5wN61AkGy6SVlNl2JT7vC2b4JVu4ROk62ileVyxu3rZbXu
L33P9N4e/T/qjP2/aJbQZASwEA9UXVNM+kvvPojZl/HBLHH760f0+ut9Iw23xZ9/4G+5rm0ohuag
3LT52/LfbTXN+Bc9JhOVLPLCeVxepL/dEnTO0Pay3EAEojLEG/FXW83+FxaJuZum6AoYK8NU/0lb
TdPnqeHd5/zvH29rlq3zSyz7ZOIPiTTJpFabA0UCAqNko7tG/KSg9c/bA5MAa33erca8vNNiUFim
GWHPMZwXaSS80i/XUVHszXg6VrUpLihkenKZNPMJhKmuKe41YjbSbgANqh7iSZrN/OBLiZOi9Ezx
slsy1QTLjGolvAO2RnHUwliJVwjz0ZCF9P9LavTU1r3QmDGgEqQCwWkRE4KjeLDJV1n2yBl3YclX
RbKvSYbWMIjWd7IP+5TO0CVKMYKRBOxAzlTqSOoA0AZ4OPToF5LWw1MNAQ6gfZcR1WnbdgCiIcTC
zpXLuUdCz2JhkrglS7dC+WkjPFGQ/XUlAIUI5Yq5V+y9UCx2LSRcsHN3Hlv/LtMplvs5YMJ62aXq
Ah8qomfQYnjtaxxrMjzeGUpSjJc2Ibxmwn+MR856G9FDJ7APpnM1Ejpg7KzozlRviTdfFNYPB455
noF4TDrCYwovb48BRGSVeIhEO/YyJlb0SbCGfOZmUayFdt1yd8zxutFmigH4GPUCMCC0Q5z+GzH1
UA2+sTFeBdEN8b5LUbJrJOIoVvyNNPQXdgiZqABM2yo0tUIeriyuTBEBp1GWSFyWFJCTVQBtHxUj
TkXw43I3AGqp1ooDo1V/IgMRaC5dSgUaKeXbntPiKGApwgBT5zzRnbq4TxuDW/NNtNWWbY83pL68
QEWyqGCGyeNrBuMnQTgTcdDKCV8xqAtEhrMsMpsQ4XKvxu0i77UVccdruoikGf2S8w7euXqPbO5K
8s3bqqeeh1TPnJAThUrxKEXFsSUsJ+FN4o0N3QR8dC6lrgWIwmz11ZCH6wG9rRzelmG0raiTSqGP
lxczezYdlfK7jO0HqjCUxqPV3yaR7BkVJCPzx6DUS5NUjYWO4achdQwS2gwO8sK8f0Xt6eymqj2m
I16jPbKu5UD7q6MCZPAn5nAjYCzr+ZaCMOTyubbiJbAHWlk3SH0nTb/Sxt4LqU12qu5mCatdMbn4
fzd1+0oj19XU4CoT1sqeng3kTA6Ie+LyTCKNi4YlClJIhPLWdhA0YuFMdxqfslm/2PqzIYG8565a
mbMJbIVYBv8yQv8tqNv6WGzjcRtH+9A8Ds2OVOTLqFOOIfxjg6OlRbMEXVpHHjb9C4/KGN9RzJGO
YiJhtyj/q+QiVZI9NWpksbggtebRr9tvmU+WhSW5RIAtwQ9eTBSbeBA02Raw1QKEXgkxQUbULKrq
eyrrFz18KTmcVhNKZ+TPs5jPpYwAQH81/w2ijT0q/i70U7LNc7tZKOOT5Yf34Th9y8U8y6DM7sAM
VofWfhbhE0HEm1gunue+rmL9JKGRlBAt7s5sZE62Dm9TLQHjtqJrNHCZ8j+u4yrfgoHMmCa33131
44scK3f/n63Q/6fCRTXMeWn6QuHyq8pfsu+wbd4vzv/+v/17OVadf6FuwSCDTUZTTWXeSf2lclH+
pRk4LSxdJjiPFtb/rsbIWBQW4blXZRoz5MNiEf9rNXb+pdvoXhzq+TouRhNdyj/xLv6xGCv8MBZ9
/ih+SCw5J29Ip1uG7+RQnN3eQ01K120GTXjpnbWC/bGRPH+DOXzpPOQTIb0kH6zP7zdPjTS/twTY
aPDvKDqbl5MdvjG35UGVPpHpdattzC37/JW+Utlo/tND7slQunoylIKgrcM2DerOU1ZEmczm7AvJ
qzx11SC3+8fGHd0xdM1BOsJuZ3ZPWfNe+91e2kkmahmh9cSikC2nSYb2oFRU1AcYFHaSbmshP9CI
R8KCos/2f++g/+/T4clB7Y/hTx6wDi2AV+ztepGYcsZedxsgPaAovWZ9Vmr0cWtnYoGyNZt3CUst
xtx5Y/v+WuvaD5zO8J8g81/U62StrWfv0DmH0vyT320g/xjl5BECbIzjSvWfDITag/ksSdWZIzWf
3lcDaCeH20Ky6kLK/aeQY1/gb/TrtjwzMf/hfjq5U7PE7f2dstholxT+n+SLel/cRB6hMeIVvDNn
yXzNN7ZuR/fd5HT4fX/e1wnme//FXdNOznSaJNtKIPtPDbgJ4RNVb3h4dhvK6CVV9er+69H+KCad
XuDJax+mcQnJz39Kd72nLxMvdp29842PbA314PHrwT57XjqFMkSEOLApEny8mRo9JTMZpCfJbry2
vZJNlJ/j69djnFaO5ut5P8b8z999xk2RmijapaeExp3VbMnhINkamGp48fU4p3Ph29utmxQubVPn
bGicfEMgKKcKMMJzG475oyVSYq0aQR4E5s9+MajgOvGOoCVRCx7dJCqnmZMccwrbZrf7+rd8dl/x
83Pws/mgmZ4/XjNEJYVWvPOUlK+mfsiNOzu5+XqEz+6qg4jGkG3WOgrFH0cwjHLIUeQ/5cT6DVax
rBofZB5MfJwyX4/0R5lsfoDvhzp5SYyaFJUqRNq37D11WWNOXkhLMB8LgN5e5iZHttrLr8c8d3Un
7wz9LN8cLevJ0DC34eiTQTeRXD+p2pmBcMz++XG/v7iTM7U0EkkyJPZTvNMvwmXK0t1tgTq7JBq9
VVTDSxjQd9NV4Ppnhj53jSeva+60/dQF9pMNOl+NNrKN3s281dA8fX0vP5v06enZwCUsXUUa/PFN
gewtERzgPInJoIN3L2f9fzWAwwdn6TYoi5MB9Mqsm6a1ngpYRwu5ih4B2lz942ugtGI5HD1UtCTG
yRTcT0Ve1ROWLN2rMXj4VCy+HuCTD/bDACfXYNKHDgvmeCe6dfTrIv2W9ndfj/DHwqXKGB9l3TTR
hdnsF08WrnHq0XgmnOiz1/pFylbtTbqyD8yGCmnMz8bD9K0qATKcubD5/X2/eM2jUoW3ZW6dYyvK
yYUllKbA8qEmSdr2eqjsfoFXHW5CfkyV6VppxvXXl3n6tqkzKd3G+2Kbqm6Z9slVYheCmNahEQar
KN9GRXhTN3b4/PUgp851JlRGgUKi4SFXuZUnX23h+EqgmYxSuSviNST/mUCpNTTHYdlz8lVvB5Jh
l6FHrTU5c0M/vcB3Q598tl0TwZL35wt0uskDEU+5SnCcPXOF8336+Nwc3bBZychwQK5vzT/j/aoJ
cFxtJTCT5Fxd2ASEbJJ15Q0eEF91c65s/8eeY76f70c7meLp7JZW6TAaECF32E3q23jzJjQD3fhf
+f91A6800wXvJNXcj1dnoKWzQ4vx4m20GY6kbC9ruj/d7fk97x/bgrdrezfWybV1Gdowrh436jbA
HrmIV7bbeCMRsovq7D7+dFKfBzMxWOjMhQpSz5OFPzEzG5oJkprIkny3phuAdaoUm4Z/rfM2Fpdn
3pOTY+jbl8C0oti6NW82zJMBI7uVJwedBvVR9aYYxmf8WjSyrHBXSBO92gbh/wRkX4k2TaiemZbf
vrOTt3QubmMpmXciLDAfnyNOsoHYb6LPaw+ZHaCVW8W/Lv2jsUJwBgBhtg+UKDrD8Apsir/QN+cO
Tmd/wsn3aE5ZEQ8DP0Fd16hOpr0/esEmXQ0Lcmt+lHd6cU0mAHR4V3LPbVPe9sd/Xj9bPBWKER/r
yWxHkhYuSQfqfu3R+N0Vjky8QPcyT0ZER8Oh0R9nWPtWXxXb3BP7bJUcpgeSEaPIvW/WZ7/j02WM
14/n8ffvOVknK01UMIqH30UJe7gXq2Jt0fAaHjJC2Zf5noBRsT7baJsXkT9vAwgn22aHIcsn50pd
h88Tz9Uy8woqDvrWZeB1i+LJ/qHu9A2gxHNv/Z+r2nyd/zvgKQIDrIFsVQED8t69NjtwQZvoAuXy
1t9My3Qfb8pjdsyX57Zsb6vlFxf6Nte8m5WLXkdd0jEuaB5X9hBAuOERwOPCWhcrGNJnrvPzx/n3
ZZ48zg7Nua2XvF44qfKllMcHsOlXaYUR58w0Mv+lry7sZJtATFtSli0XBnlq7UQL8unZ/vYutKJZ
M3H2q/1kefvwAE8WAMi2SopoaJ6UCbIEyvJjWop9xxH33Df66T00VORqdPVwIJ0cJVpgyHmcI5Xs
CVAhhFqtES+OFj2JoEsS9+v7+FZ9+OM+vhvtZEKsCScwuowPsF/S951WuGQVI17p3rDpFuTAv2ie
8xpv1NUwvBRbzUtv5RXUDtpgm34XPbfX5Ra/llicrzDN8+BXv+xknkxKjCsZ7iv0y8QN+35yh432
h5SF6CLzihiHyiGnzD58fUMAwn02LPxyUruhFp2ehLGpKiZp34iXSQ9e6smjAqOzeK7Fwak2mBuS
vVMyYeBUZ84mlOLtYIlMC+c8b703ovlM0NaOLp0QeuZf/7rP9gb0fP/+dSfzN/g7gGZhS5mfwtta
rGbxB5YjedUs/4Np8tOX/t1oJ59z6uRjlfncixjZDimaG7IYPDqqK8zGi6+vTP/0gyY2j9r5bAd9
ey7vZiqtalos19XvD9oiPqbZavYPOyPpg5gQ69YCAwCXhOSOReLhzVqOK7FPN516JY28jFRcYdDT
2BqPQ/edoE8Wjs7Ekkhfln8flME1XqMnqeY4c+hudJ15/j9Q6Jy7ipOXNnLSDEBgOX9OvdcOLiFW
G8DM12wVJ3ZvZ9+HTxeyd3ftZCGz8r52+oS7pq+zfUoaxmrYEKXlEj8HwdL9b9+Jv0c8rZjGrd+M
qsYV6ihUMs/ftqu5mJlfAJ09N8l/+i2+G+vkbU/skhQHDCdvFXxKZbf6w/zsCXLZNfqzlW5Iz1h1
Csqrann+YX6yNTY4a/71Rp6WUe0EXlNqMXo/VE9Dp4A5JNhHe6H+cubl/+SozfaAZo/JSZvjkzy/
Vu9e/mgywzSbuKlzb0bSH+ZtEB826BtXe21uNTo163O19c/OUB8GPVlCa2KGOofolbep35SOf707
dbZ0tIv/4GDz6cr27ipP1tDKicc6mAfEZ/qQBt9xGF3WRDSuAs9ZDsvKxK5m7MLxv95ovht7/m3v
7vDYN5MRDYxdcYeFg6RdqxaaO8urmEiyR0W7SdCCgDg5f6M/XcnejX2youectht4/PPYWDV03Jja
Iq0lz36BruVS1F2ktyLdmtJ9oQ7r+vr8nuLzQ8esCNJxEDqY8T9e/pThl2QfMb9gyNxous2/JgXl
wt0fmNbllSy6hTodfysXz4oIP/2S341/8iXDLoZxbzN+tyr2OfOGssqcpbXxtzO5DzwVUGJXetXP
dpDedtZ/bCPejXzyacVpSe5tKH7PkC1F0naV7wtWsLOz1adz/7uRTr4nuSwhYElcY7xtX+aJfy45
G6+zLDNwz1V1/ihyv52cKJQhlYQrgP3z4xOVglKV1YLrGlb++ttYPfw+w0G/muZ/66tZqnhuvfls
SpzLsiSo6BQO7JPXqGrsJrJK7EtwqspHG5Sbi9TfuKBmq3v2hDji613Bp/sdmsSGRjdXRUB28ukY
Zqxrvo/WQkvvyGpyjewOmz5UV9RJRX5p9NbBzEkt1x5I4zqz/Hz2zr4fe/7n76aMCdBvrDuMnca7
yVa8XrqGBRXLNyPo8DPXiT+Sv/bhPTVkYBcmBUJ4mXNz/ONoeZsWomoUtPmxaiSrDiaCulSDET8j
enfxPQcS/qNwwgbSGeb7F7UuI9r2KOOeh2osXavDP9vy35S0g8I23Sr3RU6ml1k/6Fpr3o1lOyhe
4xPnCVRhSm4k8lUsN8QSd9nURkeQDlUnjeRu0zqosTqYSyT4mIdSRWtYckWr65dlJOKfZeGn9TI0
rP4uLPNhjURPhdbrKBISMuAEKNWosmyCNCDOsEg78wlst/E6FX2be5moss2oDDIKZj8ISSi1+qaA
566F9xMw+rsR7vdd5PSYitN4JE7VwNnJ+h6X/ZUR6Nq+ZV8QuLlmxS8TfswM7LeiQvqW6/xaltrh
QcNgX1xphoZFqYHxky7wcuL0VOVhp6RmsJYylTgtfTBsidDpobuxzSBgIeKm+y6pR2SbxzY5FQtC
W4jnUvBZX48YxyABJ/DpXLxlo+31g1odJqJpntBegkmb3fTbQhjjMTaKGblvlfm+l3uST2PRyj81
iI/ysm2IIlvAck5KT++c4CHQ7eQ2CDAUuV2tSZdTQEEa0cCYbaWmVy6wDPR3IhyrddR1RD/XmEZv
Q9FG1wZENefQGPpIdknWigffsNpfxFgqO8MY9e8Yhyo62yMfCPi3+CaEsUNITJXwchSy+SqpBjkp
SesTUFsnQjoAfUivEkmWf+YhTm0AGAI3RyINxmYycwL3jCG/hYRotZsUdhu+zFQrXFMaUFJJZtHf
IJGODmmcl+Dpk0x/MSALLXKb18yWJNutMRc+a3336neScZk7Te42WiThuNGF9susM/lHLUhLI9PW
WWukrdHxj9m4a6F97MYaSoAemc5Damk1gj1fny5hHJuXaQaJxBN5nV+0E8iKRU2RG9xmKp6kwYwv
TDxl2Rxc1uXLIRiUG6u2ssu+NAzeGl3J75HsIzJNOl55onLsZzkMeh5fYW5MzW42cT+QJ6IZEWeL
vJdmZOkQ3ZhZNu2MxlIOfFHpBuSBybxYhc6xzYKK6I3krkGHucq6srQWUaN2klePY6OsNKdPn6up
0PdWWEZPnTlqFziNrWvwVTiD4qBtCYcZxuXIhLgk8arYaILg7KIMpB76vxCktOmkGcs99TtTH5XV
aMD1DCctgh7QMfc7cz5pp8kNIZJCAKczzFWtYm9ZCBs6AoGvxOHamZysWystnwNTBqUXaYlz1Dq5
PjpVP7qj3iFwJBli1xqCdE+nzMW9VZYmFstp6H8FnWJfqZ0xyYsxtwesYDoOR759p9oHGXXVWu/T
XVWbowt7IyHLFTYdtI4aVFua0IcVVrbOdCM5DCL0n/vM0leJPVjrPi7Lbdb79YUyjeAEUmK36koi
W0sHTq3jUAodwQuQE6JYGEDRALe6BEI5LBNNBvgMRMfGrmVt62CsRxSrpM8DWbsCh/cgPwdJhKBf
amJsbqXxK1F9+y50cod3OMw6uCBxRhVQtTNxJywbfJ6ljN9jvoSHqS7Cn5o/NS58MFSfUjlozyOb
ekzWSVxfDcFEGmoNBhETHuE4amcHaHOJUbPJproH2q2uw6bEO58qQin5tWVwMU4qhTkjjx23tRHx
uSGCke/CXsXMWvdiCBZNV//KEvWyaqrSa636Z002oOY7vPLSlQmb25RjoumKZYlVWuuqfazarmP2
sN7TfdatSjppTsB5IixYpEGKWEg/ZxEkLHAz1F7Jx4JbZ4sFBsZq2VSKV5vMdaVUcDOa+mgk3/qg
vNBICAJU5qWB80tK2bXzIqFolDSr4rPR+AzbXarMyEDy15UHzHyoniJErmSAkWAMqdGTc/siLPtr
Jxfg66n0t+mymOwbXt9dGmiPoq4u6NVtm7Ahtsbaseatm4BsDjm8ESQ7WRBG2xSrSxgchLFXIPdK
drjS7W96JKFLnUm9+4rA1nAIV4GIr1Otv6v9R5mMIIhg35T+EczQkjadmw7P6ZgsR1Q/Y/QLItqC
rEb+8IPRj0tVnqH9z6mqvJhZsooMZemr+8bEM3rZZVsTTiSgVoyCwSIuf6Q4IvUhfmiL1vTIuiQl
A/RuYOrfmY7WJvmwRQk5wgHymDbAZ4JXgeo0awxSizW/W/qVTymr6W4r4EOuZWeK18btT/LMwlVm
Id6pqs1UgwCWApDAvltN36dq2KThDF/TwTMeGuhmdC+bHMaS03qB6v+MO3x3iEp2ziT9sBuxj9T4
gcNX5NFX9mhz1QDgIJcuY1mXvtWwGZiLeVtVYzqYikPwttlXgDupCcY4wmVh3VR0/ZUZ+E4Ad5ci
SdaNXSYXR5+sI2NQtn1e3BjRXWcQm+XEhPhltyLUSdWEbViTMpzjCo5rgIKwYk1tRjmFJLoFnu0D
0gzVB6PUdyOQfVZTwW3KLxC7upaab8m0Wfv5uBUSOUkDaCgx6QcKAwutUlZwD1ZFP14rY7tJZljo
0ENZqpVfdRSux27YmkK8KlV2Ixv1Ni5VibuibVoN2XFJFuSGRKZynwb5zzEmqofoUxcugXEBRebI
NnMroD65UlbWT9M4KZ7eh99YsPtF2mvixarlQ1Q7h4BOTlLnKyNGWFwKefDwJ4OMYW/OxtWWWsMV
YY7b1KmU9WBB4p0mX3/orfDSjKpLq8AvL/DiFyCSVGVyI1nUKyVu9EWsjjYonS78MTYsu/mA0h/4
wa8qiiiE/A9557EbR7Zt218p3H4I4U3jXuBkpCeT3ojqBCiKCu99/M3Fa5/W+4T6sTd2UoZMSVTp
AE9AoaqhKpTIjAy39zJzjamyz2WWhnZN1qR51THniHFxQNQXcK5+oR1JSR6zhaBDycrSvvbCWl8a
CNlPMe4C9qJSQAG2CYifWXapr9M1k8ThNh/jFGuPMMF1LQaaahhsIabl4skIdlb3tlav9TOrDOBj
Kok7JM37tGVms3COGbUVgQsrlC5hgdt1BTfX8HSW4dE4G7wGSyzN/iAXPYSjRAFDJawQMRvHLSZn
Vv69nDqMb2pSQGhiT8lWjhio9eoCn4sJy5fG0o+1OioeNIGPtmVs7DSBlPb2dGk/gFPq5oVsnTea
nJwFAyDqWiCpGfbGmyDI21WdgntzbS+dlhABupUtgNaRgjPzpNt2DGqja95XlZPUq0FgsMMhzsBB
N8kG8X3jQgiDsjAa07rLFfP9yGTsirktlJbMBR8ne9a2X1fyOeUNnTAkGkFKOzCGr+MmDqgyoNEH
BcofIBRXss//q1vZ43qrAQwvDLXbOfa0ySbXatqk/eCpd71R8J9+VmRbWSDCcWS1V73AhleEU+sk
Vc1lrrcO1O9Ymw2yHNxpAjnuyKWcHgVWraxbgSSXIXADlqis6jqW+/Iu2CPMzT3OXFGDau2XMM5N
wLxYS1e1zWiFomzhptmrtvMo82fZWCxRLPvnQ9igGcaybzFww7BgNCb7WrXS5qITqHUicGWdluDX
rT2JHRK9jwtmOo2BS2zbAkbWobf3guPewXDF31HQ3RmCzz+qgvjuAV0C3CZPw1VRyOaHppk0hlNU
XjLFc5oNoGUHz7EMmlub+8pNLkvmIz4jMBtJJAW/UZP9R/z49F1rS/HxJECPAXn0ZV9yiWdpmU4r
CZrAUVZ02rHPKP1N2NXlGb7n2komur1XzUG/MQVTso4TxgMqWGkzyJzeOCPIhkEpaJStI1UbQE4W
0YCAVTpEc9ZMEwzLJozauwwa1R1PF90VAJRrtfTwAY0KuG9N2o4pldoGw1Z85c5jwcqsBTXTlpR8
h4SoJGIu+Um5bqZd1ltHSOhAbCpwVPsCCCcCXXic/Z7Nae45nYAolGXdawjrYBHaAbtMF9hztmhf
OmVwW5sHbZ5cxz3oz2JPAWVCB4nyhL16LCChaFGiC6cu6mNMPYfrJMiNo24PFk0VARk1BG+0C+1k
2wwwSKsAZODKyzX5PRon9WjYM0uh64plSqBM2QGhmlZlG74NBeo0arSSFEbHnxR+QPuhtCCWS/HY
+4uw9duLcSDRXCOAMNwCLCd4VqCqpaEriDBl+BV+o9X450bZeSnhn83K88DHZu88AWi1az+79/Fc
nZc61gHuQJLiNpSACDIK8xgkBJPrrRwDfPWbqbuWWiiwg+DBooBgFxGM2EjRGyYfFcjNMAPNdb3H
yebmkBtkQp353m58Cb6ebW9ARBjarGEWaF5jv81QSG4fy02ub+PBpGvRmhBhFqkKzraLh2pJvTU+
L/PRO+3Hyn+o+qpZKX0a3koCihsB0gV9BCi3F8hcQ8BzzQpHwawV9iiR3Dp0vqiFuBKDO9tUGqPH
OI+NJZS39jo0u2IN9N7faTHYqlSQe4dhqvHSFDjfRJB9S7Cus4KF98hg0hT7cEEAxvqW6SfwD28b
EovLSim9Y+A0qDIZDFPfkpGmqzw1szMz7wqCNNUmW24AZ5QOVq+GEhwZqhnf21ZeLPbOZnaf90uM
tmEL5om8rtnKQmq7QnbEYRdB2Ncfu6msP7RFeVeHtozqQKqvZWNQL7MJSj5cklAJCGpVwpmuSJvJ
dfRR1DXaViW2DEzMyypnzI5pf8BNLiXLf5BxDlt2jp6jXMXfcq4OVmrNpESDTeJFjvTex80B29Wh
kBUaqXVyUaujfl0bcFbwE5ron/F89wtfybItrEvpCB1QeCRjXTHMcz0Trmk6E0Zu3pU4o+VJgMta
ZvjmLU4VoHAyavjOSlFHTz8K/LjylzGU5nFj1Ul06pt29wB1Oa/dqVaDK6seAXFA4cwYModIi9eE
IwdXke3BVLAaLHJ3jsTo15Ak9keD7f5siAYmrDS/nWZ2N9jqNui7gsk3LwIUqQWCqZ5yHRwXFr61
tXxPukllO/QXIzbg5Sxr7Mom0wc0uc26IgTW4cljeQwBkiCeZzU8mvYEPYsuy+noN9ZJm3T6Rurs
SdCXppYQ0qqP2ipSL2qmvNqZDRX0NFkzbacirm2J9HwsrZAGOmHenRFTjmeGQP41xmi/Y4Dc3OIA
GV3ngg+YhURauWAGNr7OHIjWQfgw5OKa+Elf+gGoQQwEEsWFA4Q5QsbmX4aDcTLhKKjAtS6CHmY5
xELT7EqWQbKnkYk2LTqvLK0w3HaICiI01cjnZOD6u6GKpbXjm90GoqZ1m+9ZiZ4MnyXHbvot/g3V
NlWBUc4I1q2TEKXUO1Np43dpG8ZHwMC9Wara9gqGH4hw7FIVx420Ev+EpqYUxKdU6YWaReV68HSW
TwTKy0Ifiy1I8fqag8srOA+QxOLAaHamVnarBENG1IAgxBkViTRekaiywqMu5MnMBkwkGt+Y6GLi
3gXoif0F2Kbqa3eT1zjHaBkfwl5WT4YR0AwwD9413DTAOciAMzte5se9rR8sl3Zel0w5zErehxXu
LAFooRILBWVUCbI0+ySPaWrXtt9s9L7zTiOgIO901sgPedvyifDMnfOG5PhdFrXZFsFr81hABX3I
W72nuuXUo9vmQRn8rNP9stTMHJuFY5BhMlRnyRRFD6d3Wq8tRhxdz0UjtTdngVu6zVGD546+rI/1
pYzIA2+rnzTi9p/6tQr7zVEPu5uS2oo3UTkvF/YK4tS9scbw5KRd5TvnAjbAspt1brpTVoD23eZ6
WKWn6dJfTnfhMlr9XHa4Fxu89nUO2iZRVuHPw9eJjomj5uTRx/46QMNjz5N5ujPPwo2z7U8110dr
8NN5ItFBeO3gB50TpdUkGK3KubejWbMuXSbCZhisXTy1iD61T/7pAABkdkRhonVhUStE6vasMfAN
AODqsSIrze6fTxky9vftR3wma6tvmKSgD2PTXeRdEXK+zzOH6hsHqIxmw5fBMgsN+pehQwmbRVsM
HdJnpqBvKhp3/vPQofGGxYMPJfOzwacL1fcvDB0+ybW/PkRPX95EliJD2dZp5By0NZQhdLTKMIEp
l9EgzRR81y/qtsQFJwsCbVH6oY4T3MQCr4ePWtDVszZuww9hRcocpEg0p4JKhTrFycJqS1JZK4gX
rZJbAEGZvO2i2y7qs5WcR47bxxIOgdCEhzvZUnArHdkIPCDW9gKUnY+ESTrFZZEtpLXa8Z7KaErD
IpYH5a3vJcCt9Az0mjoYxcdwDEekLjr1mSW+DyLsqEMGnXPduXEybUjPGRTvKdUazYLoxYHtWF/2
zVBgPBhPbswGv2hz0KuVUl/jk3KSe1KPeMlUzys8UaH0WZjTkydh3pis8EMX1oatMuvberj7BAQs
4DLO/M6W1+wKGvQTuIGU9ZJ0E482xdDaGN+GRFJnOUWYFTPRuAdVA2TUQt6EtD1mmRJgWG7G52AN
ridADDNk/jk5no2zq8eENiC3qSanifJi0zvlRdV5AY4BzJcfS01VL8lQqEInJp475EPEiUHO+LkE
NfcsLJzK1dOCwFRqpLkxUsdCc3oXZPFNNjq3JeTjVRJk2jKUkEPlpn4dJk48j6PsoQ2deublNgP8
RXPcN6ax7VDhr7BqOfO9YLjev0P/9JWFShz6aZqGGkPFbJa0J388wXwCayR5uax85/c/k0UMOCBi
8hidgGzYtP2+LCuQRchFVEVWLB3tNlCPr8uK8YYFxdIcC4gIrnWQ1Z4vK9gD0rJ2ZM1SLPkXVxVd
9JlfrCoOfgE2anWFwQ0OJ7auZ61ZfYJB2kbqYxQH3SYaCd4NDZakErI0hMemdAHRbWbYQDkQzTtA
Cmow43KpXtLtm2lyNbfieGWHxTFv9XssjXAMLttzOUD5LUzEcNgunHmhtUsZXglQzkBbJmowhym6
ZpjkPDVoxnjq0mL9sNKamiuDHH55FGgmGDnBZTAgvNpuQ/Ix1cFmjCCiDp4r4Vk18wd7NhTVbWBP
bkNGEI6g6CaAJxIeWp4hrVU/udTGCy+Xz40+vRcrxaDy5pTjvM+lzTTytSAsnqm4FUTDh6jd9tqZ
o5C6JpdTeepMFkH5xNSb7ebjTlUumaY5tij+JWMC+GFql00XHTnN7ciqkelX/jCdDqG1KiPHm+PW
SQ+hB6wZ6Gq80FralNh7ZTMcn2dW3eqnfey/L5OdPMnw8ILauIiH6Zo6xCJR9YfUEo62Tu+yw8CT
owzFjFJFSlnY3Uc/ra7bcAJTEXwMh+gslGSA3N1w12N9mxJI4toB6VYOT7w+p7zdUtd0ssvS9hcw
Qe7jUb8zg/KG2ourZWLlKYrTvi/u/HE4bq3ho11nb5sqXerUk2bjpOuryPRPgETsqJouxyQ9851L
GNbyhdEOxek/bJX5MR6BN40V4MeLC1NRf6yqe5ye//iQ/3GCLfPj86WG4Ef8/ufFRXtjs1jhBoKw
VNNUIVz56jKK/E04Zaj8i0jpM7OIX0G2JAtmEUOzAI+erSzmG2IVZmiFiQfrinB//pWA5UDEg8M0
axu6X5wCOBZjaC9XFmksKRl26cceW7RlcVav8IdHVLqs4Q79BV25th82/HYp49wMVcygCZeT50vZ
mMJfNWXWnFp2AhknHb7YQiLqATwq7Oao706ncYgRvO3jkOXKYd+skypnFF5B4lChe8C+Tpsy4x2r
dbnLanjnNEKaiVpGIG2VMLLAaU7WcCtlErZTwiGvi0fr2jYiavulcNBLwfTe1ntbPWlvsUdOOdTz
HBRtS19srCOKxjZrRLd35ysruVPmlqQwl8wqgQq/7cIeFFGEr1+UNEQainD8g/tPBwUokvm28EIE
OhoJ/Hz06DBOT5aBBe6BmvARlKDD37WD3C11VTXP+6rq7RtF9j2VG1EgzgAkS6G8NBucs8GNroJ4
lJkNhCCzqaWeenKytzXs+CKnZkCHRXPgaFbC/3DaWyFOe1vEbm+RCKUycwigEsCSAFyDXUPXkxKC
ntP39IrYXMd9e5P7AeNXgwpoWwL+eyKpwpVRtbuRBkBj2RRmu0C+rpyhdqmGadLSy6CpzSZJ6yDO
+/a8xOF0l8t25WMCGZaLWiqzt8EYS+dKmpoPU9nV6kbSWPH63BJ2jXITDTNhHnLSBcTKs6kf4d+p
/nRCD2VWl4hP4tCYjmMDJIIbVEV2ZTpec1XW+eDClO8i6ggabQThlE5dV441V0PZsItg+5wMwKbk
GYWLooTOnuaLshrHK/xv1IfWVsNzxdeHeZcb1Y2aYgaJimK65LjU+FUv1QAGVfGQc9KRBMppCgnd
NR1M6gUlU4uuQZ8lC+p3urEaG3twVlU4lv1iHLiUDdbttqsbkL6PpMYvbpD06OaiBEU0zYzK626j
qI4fpyFiq6yyNGZutg/qXUAP5aMzUdykuDhR8QvLB03Pyls90AEyZV2/S6ceXHxOHfrIkK0bxgLa
3M1zo3dTqNAbposiJn0RpyRGnLhhKHU7n3fKOykrfE0GzFWvKMR3+tzH72MXDM1w0vVAq6uwMlCW
F9gtLEojNB6LKKjmWqHBHPIte1k1DmU0Rx7x+EqTj/wO6KDJDJt+xTy/pzP8OARhdh7qkY4FwJRQ
7GXk6KHPHFQ8WjAF8Fwjz7ofMF05a0areBfnKTz42sc9bV2hBThpIik9c/RBveIRKJA4I7x+G1dt
dRYZan9rUugnYpGa7CouDP1y6ur8feL38jGSQdhfg9+MW6dAmEebwZEGl23a3KSYydxhYzdJq0S4
c7q9zrPpWioduvkgDdWqa7DadafBzgEw2sLWs9chmlNM6/NdBH967XVmeiTLI86rQT3s0OHJAKv0
ol/QZk/uCw9HRbeKJ23NeJ9z64dYwmO1mMskRNTIAOvLwbwtgvoMXJo/K5LMX1UZnDPbV1RQtpF+
pEt6c6ImJt3jPtHqd609OmDyFUAT0thvO60o17Uv8fikNR5huo+iJUYs1c2iqvC38aSOHU1HDAsn
iV5U4SfTB8nPSRP7DD23WeXXvlZqObZAzNs5wgLR2bshMqFsLP2+H06aYWyAygILPyn2Hoqqhp2i
3njtVUxODhYcs8VW2C5mUKmvstzsV9hd5d6czQVaIvnjWW5a5doS9o0lpinHgbB01LJJ2Bhg86iW
GD7m3OajmJb/SYMDy0wyGumh7BUMkDMJZ86857mlTXBW2qo097QyIYhJ8odqksqL3KElidBk2iap
5S+0EbweXHz9gy7sKSmPI8NJbRjFUW5rlz4dyItOWFoaQW9uqqQft5yz+qFxSMZNHZ86txGGmNHe
G7OXgmCVTjVjFX5VwQ2mEMnKKyw1E8srlzHw4FsF5trMF9abehH7l6mTMvAuNUg5eCCEACQXlp1q
b2DeGfeVTNGaLj1bL56sOM6Ms1RYftbMTh9lXtltS2EIiuOUg7q/wiWU1YrqtifMQ22aGW4k6S2u
JGhfNh1eL0vfSJsKLaEDGjutC+Rhe2NSUzNSH8pbLQxLI3scV2MlOfi/5dpbO8Kko7a1pne10GmB
f2qt99SX3LbCHVWrxuBjP3Yw1hzhnjoksWa42lhk1kJsioaLyGH8iBuD93ZqwmZn7K1YrWnyU7p1
enPBWAaZSd7iZRkN6S3uwdi4VhoLmdsMmU2yEtqhMw+rytNWhnCAxZ4UemAhfGGNzkNhN8KinjeN
URkr0v+w2uR7Q1mg3tj8BZKtS0fy3nTW0vCffRbAnT3FH88RMiLqeBaVmOyxtsWDrqgUbSwSvpdR
SRYY2IEO5ruAjSvJV4ZNPhBLrueEc8W5ef1YYkbl4FgQyxD4Ct0rlMgDjW8iRTQCa/Od7tUsi9r5
CLxRtpa5oiIv0mBHYxZoAZt4/aiEky+PqjFlZPKPRlkCQOXBGXZBlOIpZH/scNQwPWdmDO+izHL3
B/nHlx40URgAQMMgN5G5zLX9cXbwr+r+4T5qn2cEAmv6zSd8zg8sLAEpQFqKyecTFD8rPlhvuOGi
cGmb6N5RhX9NEXAEBOCA0zzzM5RFRLnzc0lTUd7wWarALzwB2H6Jo7aHlj57XMVXpzriCKk2qC+q
Iy9fjTKeQilT2xIBYlvOY7vpFDfnWbNm9mCkb8uYvvaiGI25Z2bOWUxIgqC4uORzk9VQ18YG3cJS
6TUgGt14a0kQLkKIYUvFb09yebyRo2RkC0tw68unctvVtKUiEll4lvR+beIjEMnLNPA3oaG9j5Ry
G5nySSBNt07BzLw2hCJrv+mDHEyLWS3wm3KjTi5mfWfj5TbOYl1BMI/8k8JCkE/ruDhXGgqckbHT
UYH5yBux9Z0VYYzSKL5Jfft+mIqlVCYykwXtNR5Dy6qlKetVwbJ1JnTafYYBn7TVVMNFlz6jAYo9
tx6deqkxuEDscTEyIw+RpuQZ8yzX7cWoS8vUE03zxIxdo7Vu5KbFUiaWTzo2GSowYFkNjUVTiANW
xO420roC4UOtJKusxPKl0a1PY77/nPf1h0m8JlMoe+01vXzEqKF4fP6afvqdzy+m+UaDFQFmjlaD
8vLFtN+oOhsF0kyFiXrLZAn/nLs7b+g/CIjhnmD4RD989mYaqGNBHJPCyyov9a/k7vtN6dmbyfcy
+ApgY0Ab8JLKB8OXBXY1cWp0xUze9tS/3NFNL5J5jgX0ApugWT83XGj/GROsjBMsbSbiy9tnl+w7
2+Y300YKNVkKCJoDYJYF55AmQ9xf27HN4hBtyFnFSI6xaPGR2oU/xTEdTpUdHooV73nhoLSG0qbS
Vc0om5yRvy/RjWO1Q6Pdya0rAtIj7M+Gpw3tx5DBg/oIN153LAdGNJ0hRqS1g2uMsoFoTpygmBdn
QmQxUkp0sfp2U3Cx7mAtXr+iMHgONuqDI+4Hh5/XerNJyZJaOJNgR3zVoHBaTrWcz9WiHvF6wm5j
9KtwlVmN7NIKCs6wOI/vbIT6Lg4h+K6khbO0m2bYSGNYHJXSmLKoTClOf3U+2rM+VjVpM1aWTuYt
kWsTmkXxxZSMlFDCui+l425wSnNhZzRLQF6l1D2rESOOyO5YuvC+PnFSRUJY1LbdoxoXFS6Afdtc
qnEJNslnrEE5h5zVVXdpNSlON/O0EE4Bqx+BvayE2XiaJWlcYVwmlxcppQl7a+FGfOWP/RAwBBon
tLLabFfhAX4+RDicjLEjXaEQuLUrVMQDNt7LOB6Nfq4HDTrYRimjY/Qs2qXpSUJeiU8HUGWztM6G
oe9pppeSgXdSYDjpXEGBfVIPxngroTs7TpLcjzaZMukPRVg5KX5jkX7hyDiYlkrZf0hjo3yvkcZh
IFK3aMlUZIkLv7QaCNlpaTGlXfpHGeMR8rxJqKTPDRVXKDnJ84vUUtoKzbUu3aY1KYM79lNXru2A
a7vNTKnpZk6XIhSkuoPgp5XqDgu6DgYCmm11qnbIrJs7rUN76E6lCceb8SU8Cqto9HYGE7RrVP6p
Gyoy0JxO4VlQk2LnRW1azR1kinNzCGwXJoXndt2QnIFYGNejiuQHq+yO3h3ejwvsBfvM5fEqUOj7
6jTT0PCctDWqZ7sjbVmoBb7kcwpcVANiGPlpot2hU0pX6Ixwz8sweIJAzAkjd5PQGrqVpcKgw2Cm
upz6tPYvcq1FDaLiwOG4ulXgM2ZXqGgmqNWyPETgcKp6G1ahfyEFYRssAykZLy25a25Lz0IRkaa1
m+CSNy+9LnSbrqhJ9oOgpSRYZulWjYdWek/LLts5cSmLRM9AEtWGzUmgso8DPevUyw7DIrp7audd
1aUzXWig199iuTReRUVv3w0sZgvUUOUmblP7JpQkuEfALH23V3r5KlW4EgMh8wYcXXk8ZLJ8Yhdx
eeM47fjON8bkQyR7ICOAJJ808PFOw4R8D4ESZpkIX0JziaN3dO51Y3CSkuzf2+0QH/tZpJz6tTm9
Q0NbnTPrVc1DkHe7IJTqtTVUCNOdIRDeRgVeBRlcgji2lo0xkW8XPlaWhYH+HxCrPBsUCjiWNyHM
sNMSMVOXH6m2VeAFpsO9tYxpaeS5yZOUDm44WQh5FIwDcYBr5xjJffBj+r4ULvSFbGeSi/yTjIQZ
yHO7RACEQ3C08iK1W1tSb62NvlbvDa/LXbUP0jULxrhBwe9vsHWrkL758EIsw19EmMStzS731iQ9
ZMpJKHd0dZFKhqWNbDN3MGuuNCNYWyC/Nw7VjbXdVfk60CtoWozeQVmv02WZht1yigr5J9nYt8gY
RSdMRjlAnZ1OnXNQkAYyjaGbwQovEEERQiQDS5p8hS8paKjJtXVIE7+oNTFNCu4vDnqwreAK51Fe
5qDDMrkyGQibT0xmNwuIZWK4/+ckJJFUPosVDg5IG/Xl7umlOYFqTL9Pm5DVpNLGlm7GoDtOGnn+
+g72kwvKCPbLQ2VJOCWFw7mJ4X7TxWynXFhuerw3j7lUop9GBurhJi2upia6t/iZg5sW+dmL0GCg
LG16BEK9K532ohmGzQ8KfDctcTMZl/hvYwHGOBp9e5CY41oBgISxx88QA+I4hxf5+fc4yOxF9m2p
AYbqRn/JjNxVZFxjlvHxP7i+z49y8MDqdVIOo7Q/22EeSgbwmmktTjOdnKVPyOfPjc3rx/wmKBEN
on3yx4HR1ugHSaA3lHWJ3xWXs6uWZlae5qp9KWMwbRjGfMyytR6qd9mon4TtlZ/Ks9LYlDKQef/M
ZLvSe/zEOhU1/aUSHwVOtGgqjzrmcRBfJBYacVMUzdzWeZf28rKq2K/tlScjfbQMt4aH2Umam6PK
iOXL0BpWciAtHO20qZV5U2uuGZzZeTfD12ou/LSc8Rwp5FP55G+UKX36qkJEtciosY3n7WM1XjwS
czT1lxbgffWYNfu/Dx/rX/qJVz7ik2vL5sN//5dC7vLs2Xn6Ji9cXf6V3Pv5ff05sboai8f//q+D
PO1L9eTs6/cdnx1FsEf4mc935+sPvTypV77y03V55QeeHQ1wgIiyv3yp75zU7p5+b/Dn//kCxP87
nJYBv/H10+Ly3//57/f3f6ebRQbNivfazTr7xr7gb3G3RKv8tdOa3Qfh3+pOHegovvNavaKk+Bvc
ssMa03dO8KDK9Hc4KYo5xC2vPYiXedsEf/wrZejy4eCBfMjZmrLHrHn2CT9a40mhUZtwoN+0zH/a
VJ5qP9+5V7Pqvg6/iAafbtVD3maN2GX9MM/+wjl9uXi/65xoC/xk2TgL79s///03WuEJMT89GD+8
VS/Ppkjus8enJ+43XXZ03gY4ZjppSEM1oaAiFXj1lSF0+OOY+3AQF9G2vk+I5Z799g9el69Byu87
x2+F+K+d46Ga/+kN+utnKFpcT8/y7ztDWqEKowSCVb63AHx2H76zQjCJj6z4cTpY9P76KdJLA+v0
m0/yO8Ln127jC+n0r97DT9rH37eo059R6cKAVaZ+Y8DqEk3S106PMf4Pjy/Xj79+/9QvIfVve0S/
Y4j52um99NT85dv3Jbj+jef3TWf8tfM76K7/6gl+Ddl+4wkykQRFHx8EA1Mu6ycp2e7+4TH88//+
p0/ol/z8d50f1TYLurqG1gDGPDNZlPteu4GX90l3/yGv/tMTRCvxW9fP50v2D+MR9/G++vN/X57S
/6+Sx89uLLUg8SMPCd/pf/4fAAAA//8=</cx:binary>
              </cx:geoCache>
            </cx:geography>
          </cx:layoutPr>
        </cx:series>
      </cx:plotAreaRegion>
    </cx:plotArea>
    <cx:legend pos="r" align="min" overlay="0">
      <cx:spPr>
        <a:noFill/>
      </cx:spPr>
      <cx:txPr>
        <a:bodyPr spcFirstLastPara="1" vertOverflow="ellipsis" horzOverflow="overflow" wrap="square" lIns="0" tIns="0" rIns="0" bIns="0" anchor="ctr" anchorCtr="1"/>
        <a:lstStyle/>
        <a:p>
          <a:pPr algn="ctr" rtl="0">
            <a:defRPr/>
          </a:pPr>
          <a:endParaRPr lang="pt-BR"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strDim type="colorStr">
        <cx:f>_xlchart.v6.63</cx:f>
        <cx:nf>_xlchart.v6.62</cx:nf>
      </cx:strDim>
      <cx:strDim type="entityId">
        <cx:lvl ptCount="19">
          <cx:pt idx="0"/>
          <cx:pt idx="1"/>
          <cx:pt idx="2"/>
          <cx:pt idx="3"/>
          <cx:pt idx="4"/>
          <cx:pt idx="5">6358987256719474689</cx:pt>
          <cx:pt idx="6">649</cx:pt>
          <cx:pt idx="7">6380626315971657730</cx:pt>
          <cx:pt idx="8">1419</cx:pt>
          <cx:pt idx="9">5619663369846915073</cx:pt>
          <cx:pt idx="10">37690</cx:pt>
          <cx:pt idx="11">6388624786607570945</cx:pt>
          <cx:pt idx="12">25190</cx:pt>
          <cx:pt idx="13">6383469737128493057</cx:pt>
          <cx:pt idx="14">9332975</cx:pt>
          <cx:pt idx="15">5609727997859856385</cx:pt>
          <cx:pt idx="16">37694</cx:pt>
          <cx:pt idx="17">6394835787535351809</cx:pt>
          <cx:pt idx="18">33535</cx:pt>
        </cx:lvl>
      </cx:strDim>
      <cx:strDim type="cat">
        <cx:f>_xlchart.v6.61</cx:f>
        <cx:nf>_xlchart.v6.60</cx:nf>
      </cx:strDim>
    </cx:data>
  </cx:chartData>
  <cx:chart>
    <cx:title pos="t" align="ctr" overlay="0">
      <cx:tx>
        <cx:txData>
          <cx:v>Norte</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Norte</a:t>
          </a:r>
        </a:p>
      </cx:txPr>
    </cx:title>
    <cx:plotArea>
      <cx:plotAreaRegion>
        <cx:series layoutId="regionMap" uniqueId="{8AF5EB12-FC59-4200-8B0E-7BC490993F27}">
          <cx:tx>
            <cx:txData>
              <cx:f>_xlchart.v6.62</cx:f>
              <cx:v>Risco</cx:v>
            </cx:txData>
          </cx:tx>
          <cx:dataId val="0"/>
          <cx:layoutPr>
            <cx:geography viewedRegionType="dataOnly" cultureLanguage="en-US" cultureRegion="CO" attribution="Powered by Bing">
              <cx:geoCache provider="{E9337A44-BEBE-4D9F-B70C-5C5E7DAFC167}">
                <cx:binary>nHzZdt3Gru2vZPj5Mqm+2WPv81AklzrLsuXeLxyOLbPYFItNsf2j+x33xy6Wk322ROloDZ8kfpCX
JBRQwAQwgco/vy3/+Fbffe1/W1zdDP/4tvzrhQ2h/ccffwzf7J37Ovzuim+9H/yP8Ps37/7wP34U
3+7++N5/nYsm/4MgzP74Zr/24W558V//hN+W3/nka/iaNqEI65vxrl9v74axDsOzn/4PH/529/PX
vFvbu3+9qP23rzX80hd//+3F93+9EFQpQZhUQiDJJdKMv/jtj/u/7e9vfvXVwa8wd/X/+7/u5C+4
+zqEf72ImPqdaEGk1kgSIrggL36b7/79EYilWhIpFSWI4he/Nb4PFn4M/46wZkxrpolgHP68+G3w
49+fccop0hojKRmBH/v3WV/7es19899m+vvr35rRvfZFE4Z/vSBEv/it/ev7/q28wnAITIlEhGMO
yrffvt7CzcC34//DJKo6Nc3BNDLvYp1HImna4SbI8aX3uXFlcd4J8q6voguNSHuYGb6pSr8ZP3el
WTq6pb0NP+RMzmrVq0RkpTKZqK/WeXZm8pszfaTjvu5fI9a/1dqzlNnxzxmx7+OU9WmUs0/51r7M
anyWRXPqUJaMNU3LbfwcDeyC6fGyj+xrIXR0VRZiPGuLbTDVhBbD9XjbTfiK9O6C++FMNss7tpWN
oVN3FRH3p+b0cpqHd2WOzoUvYuXmA/Zfw2oTuf0ocJHkxee6wu5yHNYzOkylcRnKjW3LQ1F1xFR9
f0Bu/FrUdTwUQzxlgzNETrddBtaRXqmEeG4WdhWYv55bkbRWodjyqTXNet7UnysuE06zWMmbLZKH
oLA33H/v+7Qa/PWY1RccZZ/aYbhWtE6WYfowyHRFJK6rznRR9snKNwyfR2K8zYpw5oP6HFl7E5bh
PKrGhK52MMPYJh7xN8M0p9NC5wR1tr7YqnBVE3yWS1Avm81iS7iQmzAj4yp35rfLhnbX02jjuvjI
59mwJpy7rTK6rpOp4fFWjteTXJK2j663PvtQV3Nab/SKU5p0pS3iwedfXKWECZhYsy7DNV+KPrWy
PDC5pjWuLpntZzPX/lqTLlmcBZMM7/rGvmyCTTu+IeOjVZstbz5Y13yQw/SGCi3jaoWz2L6FT9oh
bXPZxiUf6EXPqTyrl1De5E05maXohKGlIzdTISJn0EzQQbLRXUzTSq7alas4K5cyLcBGBjUZGGtB
pRHaubM1Wqe4UXk6U9sbLG3+ytoJvRNFTt9nZBMXoavxZGwl18KoZaE3NhC45lk3XdLWSjaxz6MF
HFGCs9u6tF9R4LYxOmLBoJqWaeCTvOoF3sZ43ir2qSyz2952vjBR0/ar8Zrl54y+J8UUJQLcrtZN
k3A3tJ+mJnOJp8QlxC36TFC6JOtULEnBKnImcvTZRThlvj7QhV4OTf1jU5npa2fg4mJUR8mAtw/r
OiLTFzzteXX1E/n++AuDH8DJN9+ufZHbv0H4v7/8r+t/Y/s/jz/2n78/Avl/vrpp75q3ob+7C9df
2/13PvhBQK+/5R9zwIMvHiWEfwPfk9nif/jwQT745scmHNNLXvjmPqZTwOlnckD/dSvq/ff/DflE
A+QrhTQCNMVUyP9AvqS/a0URYRwAV0gtAIz/hnz++zEDABArrDnWiNH/ID6lv0uO4QeIllRQon4J
8sUDwOcCayk5oYhLLhjiWj0E/D6oUMhus2ZUtvuoFtwnW7fwy1F3LFXbUKb3TPNEijkmkAcJBtIC
5DhCJEZCEwTmuJ9gRkJ8UzarNfNSWmI0GYQ3q+Q6zqeqSp4Xdjz8PWFMIC2EpKCgYkpqulOuiWiD
Z6cns7VNAeCayw96CfZaVGF93bOoPKurgb1WrNfx85J3av6ULBEmDAmqmVI7Nfs6CiTfttoUwyS+
z2OeX2hcF5VxuR5PyMJQGuzVlBRS/9FTjtKOSf1e0gbc6FWf28WsnW5A23EuME2KerLquvWLLV6J
aXuf69oaJoYPugplbWQ2zSyp6qhRF8/rDtXIw+NggjWcRgtwLIyp3B9HVFKP0WRwJPBFOS7qpS68
fPfLUqgiTGEFlQ8ovqtUeDVGVe4tpKmozZI1yOF6gjLm9nkp+HhRD1wIMwR3CBECYQpl206ZYaUD
Hl09m26dx5dK5DIY5bMh6TbBb0nmG9PVakrpgLqDWjxOpRqbV0XTqnhThT9h2/1dcw1RL6ECFJwT
gAV+NP69u+4KRpVQrTNz74Tpx6424BL5ZaB5MjTlwUVRYbyMs7ZZDoot6zlGuTh/3ioPQUM8OsTO
9mWOt0pSOsd81tNNgXCduhHqxYJKG0NdN5zQ+lE0YUALDpihmIbroDul8zmbl63IJjPlrjP16KZ4
mphIO7XM6S+pxgSIoopzwGMAR1DioX0r4RTvBLKmkFGWDL3XhuKuPQ/wz1kzlu1fSfNBzrxfcj+h
GrQDWmGAOOh99DG2791nzgdeuSqfDZnW7YvOMnlR6mhIUDad9J3j2R/4MoeqngstoGQCJ9mDkorG
0DcBAnPe+HAgul/TebPizDKUH5y2LhVTnr3u/DKYUo0iicYijKaZx+x89H0TazE0h+ftjdHuUGBr
JZgSHGEOjo124FWoEW26A4NHlLzxy/q59wEnrbQvfbSl5RCkcVuWTrg4D5ZcPy99nyBAuJZcMSgh
keBM7m+7I8E6QEizCYoPWVa9W6z7Fjl7MWRNn4QKEsNWq9fPS90HMfspVmmqKQPHlmoXP12vfd1P
rDZYl/rCjgG18RJUnfK25QZvXXs9N0SkrUD5BSMoigNBxYVCy3QikndYDT6HAdko44wCboif/eA9
9+u2aK4WoiszNa696RCd34zVqqk5ofHuln/K0RiqDSw0JXh/y1telfW6qiFG69QmganpsueoPlMt
Gw+jn+3XdRq4GbYpQI4CQywbevP8GY6OdM/7j6DFNQcwl4gJSBrHI95TtdXIj2U9QokvoAuY/Bwl
ropsugYC7Snu+8Q6h95EOR1ux6GITog/JornxO8qgirHem27AOK7MgpmKqmSZhK+/zxsvvnORWjE
xRxpt56w/Q5hOKRiCC4oRAgHYGNyD57V4rbaB2eKtlvOZ4+3ZBRbb6BRK06EE36UGECWUFpAsUu4
BLd6aGNcz6ryK3JG6z5qDc5Qn6621dANdhG6zvkmIaQ1f20XNHMjuiKUaaUzktpoLb8LqIqjSykD
+zAUdXfVr4TeQH1anCqZHtkEaBjEiKKKMjDNvjBsy17ptc7GmIWiiEtK+nMnJ/lKCNb/qvkhYWMF
taAUREGZvatBuwUNUqDJmeDL/hK1wjnDmx4ok5ll7YlS8JH9QRhgO5QIx+4AkOGh/cPalUUx/RSW
+8rQngpkQktQm5ROuFsnGLUnZD7h2CAN+hjNoSrRezBDNfPcZ9gZVQ36uu+Ly7Kcm2/FJKvrzq3s
S6V5n/+qVXeOdjTEvWDO6DwLGjFn6rYg8Qi63ZUM63PbZv3L53HjkU0plASgGbg1lPVE7wI3FKjo
Og4sEqBb9NFVbf2u0FwNZ6Hswxc2QW93eF7iI1A+SoSWkUHHApTgsS+8r9xIaNVTBJUlhK29ge6S
3fZlT94/L+VRDIAUAp7J+LFLgjb0oZTODZYJ0jYm9yQ/0GJu0y4wm4i6Lk8o9MhFdqJ2txVmXPY4
ahpTbf3bsEQCOBTk4q5vsrSb+2+8G7O3z2u3y+xH1Hug3a5ub5mDK6u6JVb9Iu42X1dJ2CR9yZwv
qJnLbb2IFoSBwevqEwHxKNEcRUNuh1oGLg+q1oeGtRlX9RLJJS5qrqIixWSJsljwRvvvtWgp4GAb
ZU2ycj8t5+u6RDZxtvXdiRh5yo0IXCFQBArgQOyQp2qAcM6LZYm7kEeVKYqZvMUs6s9+2dKKcIAb
SggG4nyH+bUOosvI0Bgo7kZj5yk3rJwuqcxeWiCZE+/dxwCc6gntnrhgRYEZgWZTMsjrO58CB/Cj
k5U3QfQylh1pDhAzUUpVfVcrlN3mvotSbyHT/bq+DGMEaI4l8PW7ir1TRR3VM8TNmGE9Gs0XUSQd
C5M3dTcsXxY7cmFmlbUfZ0lxc0L8E7GkGGYMeAUNILE3d+dXh71gS9z3QPXZEF377VXhIZzmfmYA
SvV6/rzCT/izglxJoFBVEkYCOz8qK17pquqARlc6pLyoWTyIrD+jo5vjZhhROiyuPEe9UHHNo/r2
efGPL5oAfUPhXyIkgzr1YThNrRiywhaNyUK2ClOhGp1v61wfigXYbFQgYnAgVRJJXt48Lxo/xkiQ
Dcn02HVyhfEulEVfeMB7YHDLcQPCesxFyxI7jeuclDXfoHRfhsuQo2GN5zbPPi5tvV1PdvRbUjUw
jYDKYilNx9b1chyde5NlUAKegJs9RaEAxKGyZtDGUARDK7pLF7PbotLLAI1xJckrWqx5rHFnL4d+
GJKltT6deV18oW5aY0rgksqchZguckj8HJr0eZs9ZTKNwFHAbNCp79GvnyqBywGwvtF2vKj6eUwz
PWdv3OjyE+XmY4CDskODWyAK9CXRO8WF9RgXHGj+WY7iikAau23DFJ1w/8cBByzWEWQUZooQRh76
36Ax9+12xDfpZKzswg5lkwHHZujYKP8+jPnSxpANvDyh3xOeD70SEBGcYQ7t6U6/hmysGSnoV9Ur
YQZzmr/KOlu8pWpbUhWEMBs2PsvXE5D+85IeNCtAeN2TzHd1ZKNbX5QNSCZTcb6JjsViKl9WlLyz
1E5G1lMZT7pExiJ7Pkz+e6bGT8S113UDdG6t8J/t0MP0l3xo9dZAxJQR5J81xHpEPKU+k4Y4vcZA
DAxm2jBO1kiQeF2nG2ejEwXcPkAgFTzUZofY5eICjHtGKD+iCcWO0P6aw9DxdV12WzK46BNQ43mq
hxWbZkNRMuJBJKsqyaHp1Pz5+fh4yp0ItNrgTxqqBLSDFIXKRk0tQMpCx6VP69oCKzzm7dqZksFn
BgvvtJmGtT2VqZ8ITZgVS+iBNTCnUu7soGXdQZD03uRzu+Eonmmopk+NhfRKklGh3p3Q9QmBkCmB
YVACJsqEHD+/V6XX5bwsE+pa6OthyEaGsfk46Eq9tJqNv8ajHe8YCEKFEILUjKEgeShqymgdirpp
je5b9Q23y2gEC/59G9ZTI4xj2D0IDkj8DCY5kBSeKng8k1Hj+jqYrKRVsjZuvCjYpkvDZyXihpHt
fEbrcJPRLbtum2g6UU0/6c9cQE6GZl4ipHYZEdt5qTZF1njZsDrj1pbxbJfioukcjn0/4jMdCXuV
hyhK0FahmxIozHfTJNj1VHKRPu/QT6GwgJNwMAYn0AM+tHxn4Sx9s8AYW9e8SVuLxuUiY8MsTnjT
k4JgOQKYUgSTMb6LnHprJWoG72F8OaLw2pe0hgk8XhE6AX8/0/qDGwbAgJnCcQMEOjkidypJhoBz
sMUWWykHauQqisyIPCqJoSyvlhg73A8x0KNAts+2F3U8l9VaxpZU62Z4RtYCeHBHq6vaE5Wf2Wis
PiE7tuvLSHZRGWedODWqeCJbMPB8CHAKRyePmOSNhonLYwRAa0mTta0Xd5a7LLCbLhSqTaHE2/xr
LrtV54ZmOecnStNduAvg6IFKlQTmJZD+qdplDYebrZ9R/tl2MIs/QHWmbjFgi7scWjGdAPXjFdy7
IgF1KHCJDPQF6hxQdBcDG3T8iwRrmzYSrnvdab7isxlswK7XKC/zb7hwhfjFUktgYI2gqIHgw7CG
A0tCD319q5u69SMHygjgE+a+cI9dZpowv/eweLA12+22ltbIcn1jBT9UFnVGiOXH8xG3SyF/6Q57
OrBABMSSxsdAuQerQDRxmWf1alRh6xRyDPrkNzueKW5h4Miz4XwhkzgVFMc6Z29xgqAUgQQCIyW9
u13eM6t11axGRlXSEHvHx+oyG/r3XYEvC9gNKbry4wQco0FySitsG2DX+u7EMR75GNw7JDG4eiqB
Qce7e8+qLSM+6+AU46riiHQ8ZWsbpVKT7fC8mXd4A2YGHlMefRlBHQL10EMztwWqxLiVq1mAlb7R
bXBX2zLOv6wQLIQBQaugoYP+aj8tBVINeCS2zAbQmxnml/5dW0hlGkWXXwPQo0IgSkGepDCChxWC
hwqVW7EtAAQrLHc5TFKm261NWZ6v+kTh+uiSBAxzwEsAqIUCQNhZjmkZloVnRUzanA2pFHOTxbLs
psJkzVpMF89f1PHc9z0T+A2ISRCHEAOaQx/j5X48tL4hxQKbWLMa8Oe8rPE5HEu9JX6yf2Zoqk/g
3N4xiIZBHXCsVBybYnpcx7svb/RVmOAUQOnOKz80fZZdaJ9Nn57Xam9EkAKDEgZlDdRrAmjdh1Jk
MXVTLjis7/gR0vq4VIexW6o4W8b611ocSBZHUeAaEhZSOEy8H4ripIiqftRgQLbhImZRVny2bq0w
rCtMrTJ68MLGGwDNcMKU+/HfT9GwtghECoQarDju4hlb79p1dMCmKN1/ntDEEhJNOIF9vj7N+gab
pcHDRZTBTFuuy/uyKubL5w297/L/OgOUFUCrAO8Kw6GH6pMVygqcZ6B+FE3vEarbcwGl8ZnETp1t
vJ9jTco8If0SLho+s8osAprspqtFnM1MwDBpymDuD1NUOgedPn+8J7wNVoQwgcwuoCjZX04L2Wga
XdUYKIqaN+NUiletpvJEanvK25iEVb2jBWB8s8OGotOdwFMOJI+eaDw7TC9maBfSPkzZCVzd168/
7Q3JE7aNYOWIwSLszt75sFTOUmdgmo+5YQPzB7A8QCAeiGGd3NJB9pFxLhqa8zXaUPNpKYEf5cyH
wzQN7lc5lJ9HAnoLYaQQbN+iHWKFjcoqXwU0vLrcbsaedR/WupGHyTU0CW5CVwWz6wH1vPy4ydVf
b+h6IbB7AROuX0wIx2AE28BKCyAnDAB2R5E9+BnwGo2JEKp4AhmObSZbiz4kah389r+4+Pvijmn/
HniOSlU0W+Hi55rmyBQ+txd1WDSsaW6wgfq8Lx+R+AFSw4ISLHJwdeQSBczeHgprWqDOVQTRToBX
+1DIJUtg7AnLlm4s31HY5nXGrZ16/7zUp0AGSuO/SBxYlN5Pn4Ec1iMG25mcT3WVyqlGhWlhQvC1
tRJWiGZXojrmDdCIRjFZf4WBqX031IM45Wi7Ih38DApHDhcMNasmUCM/NIATtMqJgO6fdlwcNl+6
YLziNaxfhLaOPcrLNB8LdxhQ9+55Kzxhe6YgQRIgUTmYY5clXdfCGqpuoE9TcyOMC+Py56YHXMal
j9o/Xdbat2GuoJ59Xu5jZMEUBv6QwQhS+tH8OeQNDNxbBiqXM03aBtuUe9ueNTNpThQCx5T40L1A
FAHSEeKYkZ+r+/d9uWojPboB3KudQgOr1zCCPhZxhQnF1r/qYbp+CVEnUrsxelY49Iuj9uPtQkV6
nBEe41fsG3PRZhvwZHSLZ1gmO4tgn+Bz0URAkud+bU+Y9QlPgmKHwxwCIAvWRHeJs9rm0M8tpAW5
yuYHCayNG13ZD6X3TVxj3sQFRv05b0p+IogfJyQMyzqAkhzmopzuG/6KcismBQBVlq3lh7rPyvyA
Kawx/LqKsLgAi6kciAVAxZ3Hjn0R5gUBNEUyg4pYl7CpEruNkC84W5cvxOrmR6Fw96YjHKL4ebd9
HC6gpYZSGVYYYfFsjxmZKtclOOCxGerwp2Bb+WHGrg1pWHvZmqVWUR/3LoM1hucFP+HEIBhgCmZa
sHS436EI0yR7C5doYLOSpq6sqkMFpeB5tVYwaelmdxZFtjUTFU0KbxG2V8+Lf8Kvjk4FxdCRvQeH
fohQU16SYlhh3F0oZj/Ubb6cb6Wsz6cobPEQzeW7VizlhZtXf/u85KcsDpMe4JJ+/od32Ojnpsbd
CtgY2mp5SYJf0wUmx28q6mFwEWkUB7WgE9XVU+ry43sbCZ2eeqTu3HZ9IVqY5pXZMKZTr4qzeZIa
uLyhumq6nB86VPDbBV5wnMpKx0S+QysOHZmGvgzUfsSO2joEWsEjKjOviMaVD9mXZrL2tpxNKaop
HbIy+ziUdW56pzUxLYLhE17yEwXAT7pgfw5YJ4X5LYw3EIySHt747MuyK4hyJrLw8GejET4nWfhT
8QK2wjOsUlwvX/qCXGVsPmsHBrskVdmf13Qp4GWLhkwa6f8FxBwX3DER8OdROdarZhYlhw4LaqDJ
xrDGIngqS9hgPpExdskJWEQKUAaLvTBYBCZpH2wr2CPTNvewqtQMKu7gAUk61GqpzVLl9u3zDr4D
zp/C4KRQ+gJrA1t3u9AadVaUYihh351CHo5h5a5wMbOejr9sPni7Bdsjx57hOCHbFdgN3Xyk6PHh
U5u5rxY2XUXC66ocTsh5HDwgB1avYXsENvvo3nP6YoJPf2LF5snL3lev84xkr8HXZ+PaMvui65bf
qLbz589b8qjAQ5f9yfbTIxmEKUDVQ5cdos3jubUkxvCa59CuvkgGHlyslmpJJjnWv8Y2wjMM2G5C
8NIOMPm4lXN0o/tFMioGFKTuzdDTTcXQQWlvSli7r03JG7Imy2btCSDeV60QjPD+UMHwEYg+aE73
a/0w5iCDgkmDmYOgZ9WwRRdogyXdPFia+inkcT5XUTzZMpwfl/E+uAVVZ79iaAVTS/Cf434FJJvj
fu5OcZXPi7UiguuEzudrTgsaGdWgbUw6Yu11mdWzT58X+TBKforE9JjvYdmbQs24c95QrkOEhF/M
iKqep93att+GrlDLiTz7lBwGVDnEPSxSQGv98E61sD2XFuhKKIHD6yog/E7r9tSC7UOA+akNvOg8
1tuwXYs438V8NrSwNA6zf3hZ6FAscJ+909SSiyJk2/fnDXdC1PGl0X0nlRZeDnp4FWag9yqLP/HK
xvaunrGq3xJgc8TdL4ujsDQMXBi4xrHkfShu3UrLLV17IwpJX41RxBK2IpaW+RIOz4t6WBn8NOJ9
UXQnqiXlDENiN8Bs1I0vOc/ElzrzLI6yAZ85JeH9Z1GGE+D2hDkfCD1+fi/mPWtR53Ngmru2EvwM
5sEduhRkzatLHqY2nIA0WNrYv77dw8yeyNR9H1oLLVjaBnlTDJJ0I9CmJYOpsF9GWO89wKblBH2s
WnKJ5jga/ASsXT/Cy8XZTH0Or2LiuSZencmxpBO8V80kLM40svOT0dWs3Kd1zIcKWEQYfjEJ7K+3
hUumDarLAM3ZEPUhnn2PltcEnpTw96jmuK7iZl0mASV4aGGHN1ZZPnidwKoVOEE8btS3NubDCGOx
GILNtzSe+qbpjmN91lB7Ns59Rl43gg2TgUXs2R9aMQ9ZZ9ZNVZNh+YyWg2X5kkZFW16UsNJ1tbbE
wqxPROVl0230suNBvGxQrmNGam7GpXC3azNNI+zZMTzE1bihdHF6uyVNW8RZ3xUvYcjVJDU80HzV
97o7bA1BcYthcKC6BghN2Oy47OuO3qoZDS/rYhxTAmX1WQ6HiMvWZxfdhNzBimWKsy1zsahJf8la
sp4vTkYXA5DEaQEs5cso5MshYNobUmp+xYGxgzQfzeIuIrw6eJhb3MAA1V3mIxVgscGneLH480BR
eQ0hpj4vy1xdb3JZDjB5jt5vQNHPsQfwgOe7g2xvoykq3i2dxF/KJtQJgslEGsHbLhgZDGNu6n5E
yabQfO1yGVI1cPd2nkTxZ1R7oDOXYnkHz2fVodg0DP7lXMP72bo0xRTQ+yLb+kTgqN7iCZ5LwyaZ
8/6rpF1+ueZzXAxXx+19adp5CsGsazV9pXMdrNE42850E6iBVtTGU3fZr6Op/Ki+0HWEpzMSdXlS
AyOU9H3kzzaq+ut80Ohiwqy6ca7tPvAFkD1r++IlrElh0xYhvBrhRVFvbMDuR9Si8oOweV6BjCFc
lXXUromI4LWRiNSSoEgEU8Mkw9Cqdi/rWvqYlzAV4nghX+BVVnstsrE/6CqTb9caVgVbi+ER9MI+
uiUrDLRh9lJXfTOl0lkggXzEz+22sc8bzscU3vQSozLdJ6STNhmXxV1H/YZjeP8ETkb7yR4inquU
zCqscQnTFHiTzd+E0OgUlUEkvrHhfIZBwaXW5WG2PN3aIYd3x2qb83SBN+o8Hiu8fGyaIL65pYRZ
8oaytGiUTLIOz7ArTwoMQ7WuO7iFBOiPsJ3aM1g2xLfZOsGzv6V6jVkJmxzjD4er9zAGTKet+LbV
+rzzw3k51ldN2b5v6w7+7wrRd+g5eRwBz3iuNwfDQtsA578uziykO77D6d5FPLz3Evbji2Wb00Gs
/aXoKLlmoTXRMBamx3UOEa8/RLaBS1DVhWfzdRnRt8i2c0pb2aWLxku8doi9LjN3U9fFEreDS2Ep
8sgvD0DsgzS08SRi/Sc/Fu9FQT5NsLpiOngvEkchAs49Gy6qenoJz0p646vtC2Dde3jPbU2O8xUe
jgoYt9uKXnTQKAYEz4gIad5oUd5trrkpVJEfCp95aB9dboBCXg2z8Orc6y2P5w6BS8KmaMObMxIJ
eoDhwhCvTfGnYrDSZWHzz+SwXZHAige8qux0Uq4OdkqziH3MMEtguaW63LYymGrk88t2ml6DR18P
lIDAnuRxBhP5hC5hg3DFl2EjMMwZ3S3l7jZYfKbA3qaDCROABryKibhjh2wWeTqJjZhiLoGldGs/
JHoUwB/RmoDG2kamU3iB9xtNZWoUIZj24u+VrZQZOtWYFTeHMa/sIW9Z8fr/U3Rd23HqUPSLWAsQ
AvRKme7xeNzzouX4OgIECEmI9vV3+y1xHBcQp+wGj9OqaFIL/VXPKXa1thn2CfR0Q9YRboqA9OYa
rGS5dY3G3gsMdrstk2CP2pPIPwA83BRJ+rN61Zl17HEJ+CNcyR8oIzjbUE9kcerfZ5Ee0gRS21bP
DxBE3CwENLmGfW4/LkOMuYfu4fzJXBMdVh6VoS8fBSOngfKCc1syZzNXgf8UcwzgA4supgoFBXU/
f1caZvnNyj0cIkhuaD5dvJy2qIJ9hMpLsqb7BhpkoKbbxWzLKzH2YQiHJ9iNVFH7+HItgBq9eGke
d+25XclZWwQaQKNbw/NcLp54nJp6LwX/WTSvoPBIG6jCkOcA+r1k03rrzJgUICHrXHlyN3fYi6ew
M/kU+1tWTWHZK+9Bb/Sjm7s/7YaHybaZUfpJDSofMQDmniQ4SsB623H9YEYd+ibK2tYvggTr/VAt
rzCh4W4KhGh08fYjhlgVUcPKafB/Jp/nUzqqHOLTnMM1JNx6oVMXPugqfg7q9kPF21yoGAbJhdV3
20nsDLreMVIfWiMPqPYZD6oDHezJWwlMyAxnOfVxHMGIfSV9fVk9AngFg0G2+dW3X20lUi3w6wIi
3nyyV4vnSunklQ3Rg3O2cRldbbDufVo3rIidxxGiMJLh0bdMfbeuFv8JhCqcw8mEhVeF78ZsoIA3
Y7Ien5Hj7F1Gm5bT5J22QQJZqpfpTxutyMGYEWGR1uuupni6jNwbHJBGpPcRQtCD2wZTCG+2O+Pi
pmCecQDQbQfJqzhr1DP8TVwDfJIM1J6M/LGTpDthfsljVe0bJsuhCXGMFY5YCBFztB6U7CDegm4V
3ae9zmO4wx7wYOY6T3pzX6MJoqbg2vrdLeljjVFMtAX1rcnZyEXuLEEiRUUm6AYnXfhNtffgfQFp
ygpmw1ug4G5q6+ZaCdbgs+uTBd7v9Dlg+mBVfeK9Kgea4gvDYgnO2ubN1EzZWrenjYlLJNMok0lS
ZyGCOfwOuiONOJHai3YV0jmm1nxYF+/mhO1Y3GK+aem36G1eo08mG3nva4s6v+Hk+J+Bv+7auXol
nrXAU5uyoQZ0yLZzvM/Tef0zNlJnQntPaxzvOhu/MBWiEwAgSerwIEKxt4qXaySLyM27yIuuveQ4
ylz/F/Dqr6DhG/WXBP3B1EU1BBm4BuhhlvTGXfIekO06NnTKaB3tyGif5Rzc4UMBoomTSsRrotbP
LoRdPcoTz97Sll02QGc5DYZjkw4XHTcyWyn7Y+X0NEdV6caoEEtayI1kSxMe0nAs26E5Y/RaM7PC
TFf74nnx209IHU22+D+Kh+/TCppZtfxTrP1tC7ajJ2jOw/mpY+RWiYVmZF7yag7/NE16pa36wyxW
/Y30Uyb6+kYN/4HzG7PXGv5JgwYWi4oVtfFufWoy4ptfryb87zr4wj/ue2g7++WTirnQPIqKlHYX
SrbXrTJH79ccN6rlqsQCGaF89Nx/Yp5wgoOHIcGcB3NIE+JSrygUjnulbPAtYF4bMPAGp6kypQgB
Uqvo1mu1Yx09sIj/g+BkX0GNVUAmqAHQyZ/Or/9qhgcb3vzX1u/fBV/XLEZUCswxPzS0W9505iBV
WjDlitTgitJOe5m0DW58EOdmA+HZe4GXtUG9X2bXZnquCuthxIoipP/Q6BQ2YbOTkf9gmvUcNlF6
QNzPdUW+TOX156Zzv5f52dumPZnoaQltAcq3pPG2n3XKsA5MZ6gJf3xLOSprtYtq9UyVf2uF6Q6s
rf8bPAzuWkSq9Dr2PCf6pEhzp6T5R7b5SW5R3g7VTnvDmWNIgOAAxv2/8NZi0oqf4fn8I4LhtGDG
5/1wwLNzNFVdrLY+OOEB13SFbPoysLbJnErunS8Kgv7VrsseRi+eRV0MqpoexzkuiXZllOg/HY9l
lsTyvlJSLm1wrqaopJxd59YcQvjyB3hT4MQBYRzJPNpQxftmNBlMbLvJ1QUSb97T9fc7wcOJUBoc
Fh7nnTKl3uYjdU0ml/i/UfMygBp7HBwCHl4ZWtfY+k/+Ru7LwsIi7GWyX9XwzpCmgX5h3scYz4Pd
Tl3TAc6kCiE62zMhVOazGZ8gmnlwMNUjuQnJEXSKYdtBVBDc8agcuATwRbbqpbLRXZMk83mfWWE+
JElh8WmLCiE9XiUwLJk97elLT1RB8Dno14NLCydFIZi5wmt1jPq6FKm9wnBQrGtdLNyBe/3BA1BO
hMB5vWRVqC+Nl+Juk8yvm31aDzu4KJ7UJG8ekCAgTQvdTlUnn2nXlqrfMs+D+JwNDyox2WBeYoFO
S7aXJfrw5i8VPA/tvAet+TaO6U5hAHM1dmj2Roc/vv1rG4mLR3N43nAeo9faHTv8km3ssnr55PJS
L+0bgL7TWA9FotNsbXUWqKuar556YVWKE7MW8zhnYuoRkPWNcrcnZDv6s4/G+OpN4sA9+QhUqM2Q
ynPBrJNtMy8m4xeT/YkaP09knfVqKAi5eT3GBb+9RirOm/hS+V8OyguMjDm0o89uXq424KXUrjAW
ulKQ1NU0Zan+aFteEhGedAcJOfsRMH7OsS3FcK9NcpnD4dEb3zi/tZvOOsuvdWvLtH9TFTRt3Vgm
AprFqN4tdC3ayBStF2ItaGAIbGE9/CRWPoDsylKHOLDgKUJblj7myK47WnFcR4f5wDsjXmUn3PeG
Fio37CbthiduOvs+eh3ju4XL/YqPpX2aL0zsKmhmUixvjexLwAynhjxF486DGISIqSDBXXnHoHl1
yOFCgkbKVNnoardiwdGo/PEuwETtif+6dSjoNu286KiGa9A+RPIEeR3cflHRkh4GZK0KRrx8Sf9M
UZVZn2ertBA5BLtBvIro0QvTez++j92eR2EhzW4dPg3WSFulQB2i9Lj66AMuWnRW2e84fuqw2lrq
7d1CMGirq2n9HRVVGdf61ExXH7okTbD6dAh4ipKL1zciW5alcGp8SVaWr/E7F01mLIxLn5Mbr7y1
bzb9S8gMlKMu64aTbK3cqUfZJ2tXyu6V6fXI4/qJ9tHzKvwdb/r3IMTEw3QJfXI5C5N5XGIGd7kb
vVP0G6azqqynLq96dI1WHn7d/TJ9mPVx88ZSdetum9cjUGuYssOpXMKXySK1RLyk889K+rKLngf6
sflRQeRNxTfhTlu6FUx6YKTiB6/ex1F9tjCcmQElVM24H/1vJgoiZYA+0WpH0uGk9LyHPhsLSnpK
qDmHuAm86gTSqp5pOr26CT91N8NBJUrR/u27x8StAJbqC8Fhlpo8efOhgnMI8NtPHAKOIc2OYgSv
W1Mws9VYFc5xFbzYwZ1m3e30ZC+qTfIOxhzKSuDp/2HoD+ACWG6QPnxNMW1yYBq3Ohi+Wl/djV6w
44NcGoYhCz2vzdna3OuUfqEWHObW68AujE8RdDdmJZj2a4ENS2EmlfW/alUo4CFAD8TsvKgAn+xz
PRUriR9CHh/StL3gzxibWu+h6r1c+g/AnA72N1oP24Hu1M3AahJh0XNxkrH6qpdyDpJSLlCco5fl
htJD4JYrxDk7RYPXxtToMMk+qn10m6kc+yZXbXOq6+FisDEDRJmKPp4KOnzK/sZF/eL66e/C59ym
1YEhIC9GdhraKzbmf2TZUHM+Jr5ieGvKAal+BdzAZ8cx5OJAzhFmZnOMhu6hZeFlXOldpvOubwX2
lZhlvl5c3rWQVsSfNojP1VZjsIZGr43RCNy/MIYa3vvx4u3usbZs0eGDdSn5jM1iJqWYyB4bWtZG
zWVQ6KUeFi/9Esj/GhQLM7JdgP+xwiDfO3ofzXLyvDCr0m8dBrg69QObb/GUZNjkhm4BMhUgbegp
6TD3Rg53PUxdwZuhNKraOWgHmh59AlqG/TIuz5NITn2YviyJOWEAf6bkTQZ+rqU4JRMrFr8qI/a8
YXEO+6CM+wPBHd0GIEQoap6aH9Sk3wA07dqeQPn5WlN8ajDqW0Tc2XUh0FJWdDz6EnH4EmsASAHm
UGkOXgNKkwh5Tmr2gNniQMLhg/qYS0lVINjnMRSIVvRzxqpjNxF4WVgW0RJAYTazOR8SjhoKP10i
sCD1ZSz1Dl7DrO+/w4HuvRSXvAZbHNf5mDwbX5U2AI8eHnul/gv6kvCD9FXh+N+mbhNcxvHA5uAY
pAQ5fmGBVS6znjkgbCfrkbMzxrxIPFd09AJNTQvD14xZsT8oHP24eY+cw9EZM4d6E21/PE4KPneX
fhgvMq6Q3gacIgaAQI8G90zXCt1jBLr0xup93YC8EocKH4SBH6F+NNuw/NjwP4iRMx+1imDpx9p9
4mH/gZQUoATrBzzIe5G+QvgPmbv/7VXjCSzULnF4YPibr1FDt+2sPUTWLMvR9fJD4fkGkAa/N3GH
YElR0ENsvXUff0CXdG20d5EaCNrCxv+4rY4L9OylYWtQWBfe9Wr/VbpBupQvr5CpgOzDcgwBw3+N
H72RaLhD2fwsOH7TNZkfB2gjECl0J6S7pgP76w3BXdoJXWN5ddWum8YdS67Cd88uvkfxWIj+MUw+
WvQQYz9pAENR0BU8aI9CoK0RxCD6smDRmW1XC6/BWHkP/rIW1Eb7qWI70bWH1fxznBU69hD6VOcU
QTmAJWM3o/B8q2krO/BzCf4aUcjc0AxSL6uivxUPd4J+ummGUhqpF02xoZvVKJ1e8m/EtZTYHCC4
jNF040oXqdQ50hL3nSAnaVCy9AF8wD4O3InF3l5pcxfNI52qLx7hPnsNTAI4NUNzGNslC43rDnG8
rtdQwFmnAEahRrHlhkN8HLatoMzbyfkwjx6I1M9a/l5ot5u2dwayvKLdHgv+MdbsEIuPhPHT2rpz
g/jKxukMOQn5mib7Rv5FeBHokjBvquTQYfP2lgF6Bro8d9X2siF9coLAkzSnKuxvEQI4aPXi8eAc
x7caKUNm+tn4I1vQxzAuwUyai3Un9HhoGhQVvy1i0xbb7A5pAzSWPIWYnWUIvWr/YJfnRHgYtL+4
ibMEEWzd9FZpkZvpucaurnBh6/pEGsAU8gnHOau3NGtXJG/CwBnq9y4cc5Ne6EgK57CuJEVUHVrv
8KvJ7hEOGa4/LUGW6VzwejkDt8jGEF/A/PT+kMXbv14tewC6l37rvkaKXK4uKZoITsZRlG1H8kES
6AyZOS4+PUzk1re3LnlBDue+nwBlmkyDQrDs2tNXqgBpKID5fJ947M+cDMhfDcoNYPhgaNZoLLHA
lzp6Tqe3sNPXdQK0lbZF13FAvtBhJergh/Pes2tpMTHXUI3U9XjyJpAoTeOA0M67Uad3PlsEhKCN
qFTteVvt+lgeIR19bkd6CJv+IGPvzmO170KITCo7P5iuv88dAlSaufLhJ6z2xreodUEEIQrQwi0o
PR8cVD9EZ6hrD83QSzRvF+dQG9cPyB6VSDIV31JrxP6I92bUd2j5z/Eal6HHyiEUh3URp8UPvqYh
uW1AYxA7mr7QFssk81tknNYVOrhEAGhL6b92MkDsVDp+T/48HYcUM3IzVWMuG3GCdGK/dFjOmecQ
Ngp2b5969jH45UxDANNzPYidNMCkjdF3RM+M2cjq7eCbCuufi1oMZfQQLdVhQ+xKxhGZAXkyPyAd
5GUahzCbZvY6RDPwlX5DWK9ud0un99aYjy6IH6MR44aNHxXHnrZVuCOK4IH0Yvm3T2sQBj2+QQC+
SSEjGRSc9QFjx8EOjBz6Xo3qO1+QQbsPt5DmAAuwyfMj/z2REtQYxsv+Gq7LnHcNWC8zr1+tDD8H
BjI2ZbZ+DOSmiykILzpZd9qR46bEuPsNyCympoO4ewyHY8CqeufI9GeIEYgxKzqeZ6P+w9KW5nbA
vYXMAaZhbqGD0leeLHffJPSp8vsTFJ3PjCLZFNA7snSoh/0QlmVMEQbRGnXbIMgknbONjwzgGKEg
TEgXwzPZ80rZTCGU5Dnx1/7VsEEyuNVn9xZxwImvElcahzwMzRGHQUKCN4zsl61ozhglZvZi6JKM
CEcbfXA9BqA1Ff5xZmL4yyiHLatLq+HgVQ1965Iu8i6bc0N3A9S71X/rhZj0W3nKIBR3jCUgBTwT
l4Va8qBTHKvVKPbgxzP05T74CWRr+x8WaRJFOKZYTLFWlKBYqhNITvUZuogf6slMpYDv6x67mqvM
8naBxVZ1D7ImusCOsGVtN9snrwrio/A2eia8mQ+ka+wO6Ia6+Btk5WHT1aVuXATYk2gkz25DV6Sz
uztstcdaYFlkfUtugVGqyXwgbqUXhDrf4iHJ13bysATI+WdmusmHGVIZlbC8QcTLOQbGc9kM6kDL
wUu4dq3L1rR03nVhOh4BK/XwGXTTGVwzrHVd2r4kC+hMPFNrhjQjwMWrq56aYPGT0qMptpE0WarL
XBGGgg/3KUY7fLVVNfGQuamXR8IWcCWT8J+iYbIlEnL1s8fn/hHnNyz8iTiMDBR0XxUI4CIR+B0V
dPN+XiD5Tvp+wiKe2IPksSnVxviF8TjJo7jCHpfyrslXLsL39feIzi1W6UjGPO+Dprmx9rfOLfDI
yRBGwZ5402nQiUZcQNtg0RfBup6HwFbXTm6/WbwVszHGOZSbSAfd0QcgWHZDVe156PO/HE4UsGSG
2lfRr+OJ1VVQ/LrFyxWxShipFgAQqx+COPLTw1aN3cW4PthH00SzdGXIxaBsBI0Vs1PvAdRFjCUa
SmoTnnngKM7Ki8iDCBEIuAoWgJbsl9I1NUKnhevOs/xdSYA374atlyWZMAH3kJi/Udr9oXJOstGZ
ad/S0PuFDoMXSieTh9wAzJSTfAtHNyJYrUf2GggtkDibUV3p9VN7j6AC/1cnU58HrRW5hbNy5w9z
l4cakOXYjNNlVQ6NfhTBc9v1UMCSqRvMHqmrM9qsC5HG/L724AHhj0ih43/dbPA4yp6ecLll9cA8
IePhVwwtJfiyaiBVX4TVMrHLYHwJ7y4BOD8IQIZt1Z5JS/zxi/keglZfIXpqBFgOOD4Nhgyvm9p3
3Xd+9AXnyrbYXRRt46iPgq5bC+Io6fX75m1c3YbGM8nLxkyM/wg7xdhi3MGNmN6TpCP0XxSOdAHZ
Ir0ALF66jel6gq8rlU9y9EJ2atgcMUwjnPa7NUF/vDjjtb/sECLI4YcaN1Z7aTFICBfAqEHY2X4G
Q0zJj4ggCv6rPJEs/yETJMSaQBRbQTvF0FFjDOZksrUoh0FG4xfADmceJosob10EdMG0lq3p6G23
WkUdOwWxnhWyyphahndfDrHgGbSsIQXIEzEjcIjM3Kgh033EgO0BguPdp4TxG8AHCk/lfrwE1Bk2
9cq3/n84bAlQYkhL8CNlQ1KP+tO1undPcTQt7OhFTWTeOQ8sO7aJCPm/BEd/fVwVX9YPJKFacmpi
xcfcjolATHHkenoQ/WRiPI1DXSPWTvb+m2Lg7M5xhOWiRCxwOmZ2tZHZgerAU0P8OVGf1OrQ3ttk
WgYMAgvSHzoHExhCGeJEHOADCaKr1dqQYtbwg/zGhXMCGUoqkn0oVu9zDVX6aaM0wfZCfc3rsgk3
W4EKryI4V/NOBKzzjynCaQEfIgy+t/OeD16KESJofen+4VfWcQnTZwJiDkbhf853bvoxC/OaOt8m
MZnPDkoDDJPRkvgdsAe+jfWr57sJuZ1ALXA7/GGIP1KGgg+Yrq43fRzHxccI3sR0Iy+KqOo/m4aL
Pi99tNwh9HNkvw4x8tJZbMKu7BRwcKB+hHhmzYcUEpUk6+s1ANUcWjGB0vXWTdhCxIj7/4ymDWVV
A4LGUQU0g2U4U8PgtxmCrpUoFvjmA2zgIlnPSMQPk2eBKtgV1kz+DwLw1vGOTL+w3o+aEX2aJbi5
fysiAxGz2bRa5TpGngvPbDJZ6NggL6yxpIWTlw/CBQQx8hbDt5nCtTmn6xBoXBynPP136NK+3ikf
OchnT1NDC7NsJvynJ4XEemK4T9+Y8Df+TYycHhIDbmT6jcQiCVgcIbjar1tdA/OCA7fHlBFJVRW6
bgfvB7bqNH2L/WURmHQ9IPt/1Ths/jN4mo1fKx+Z+ZcWD1V1CETjEEG11ZCEuq2dxq8N/+p9JH2D
8pm1G15xgNgAv6N5gARC/Y9byuQzNF1bfUhjJMkgBCX2WW2gN2qHHnDZ3Pru0bYUw1+lkqZ+dwO4
4A+xJAvdcz6S5JLCHTG9ULXGQ1nJ0UVx1phGD3+Cek7yuUc0dF67Udt8wS35rw0qK/b4sjTK1lk2
TRFxIDYb95fvSLLqNyMy+OitYfPOhlV4WNpqjo7MpOl5a4Q9haTlJquFhiKqsdsy36DGQwAE5316
rcCOXlEooZlXOvxgNfhp5M0anoOzq96mxYwIq8es2qaOIprIrjDxB1YDAGorD9EIqVMRlGtTnV6h
V8M4w7h/Rr4iRG3RKuvusZHd8LexKfmA4hh8hGeT5GcIUrfr8Sg+0SaSd4Icyj+VhJPTeAaArUwn
iXllwq4cTWjs4+BH/Bos02qPcLwBml9dujwPPvMi7CMpXgywMrAAuYO+BSqhSgKz7mthv0N4pOaM
pGphEBRwskOKS5jXfLVXrV0N249s06d4HKbtZWyNgpy/6n/glqjHYpyihsJYoTZbzGtATt1iq0fk
RevHKvDw8gvOPyLhPjF+vQ2J1bm1BNo7PYisj2CvCeb5Ija7D2L3RrsNkj948DGVMFt2I0nzjnrv
/gKSLRbxe83w0g7Tr91OhNDYqSm5tTC6YJ9c+pOIx6/Omn7nqy155XQ034CcBW5kO5d1rL5AJz96
PbZCj83bLUlUdUbAxbZHH+wvlBPzB2tFhVFfnzjkd7ltBq+gDQdCNekNrxxQ0V7wIHjTo7EHM8ze
rUEf8HO/8ef2mkgePEC8hMvXwkDbrHh9hKMeOLJpOiZR0D5RoHR/V6+b37ReO30nvowQZMWn4JiO
eKoQYKW7B+gIIOzpcB6hcF80u69eSE5j7IjLgxjJPxn0LbaoEOr6DjHJmA1q/KlHFRebHUDjTJvb
48f/N/WDt2sY2wClK+CqsOj9Mmp21w99mFtc2OMS26jQqblUgLTizsAFrLEeeQFAqRVRCAg7AO9A
rCZIauJeroa0y8d1YmXAo3dq8IqPpCf0ARHN8FWgjd4QzdXnM9FvoQa46SdqO5uQi/uot/p3Dpyy
PiQPYxuefdZiRYGDIx860uVLFUfZoNnTFugLhhroA3iCCsaW7c25FFqQZtV5xYOdckYUyZLMCChB
cgqPsL4FC664C6vbttUUDxqNctaZx8hImqm4Q6r4r0xjaSE3haQuhtQt0YhuTWkxuCQ8T47eMIh8
eS3mIwG2Ecey23LoShEOJwdMfwlG+QnC/YzSDSufH+CqNhjcyBwj8LdJ4fnsxUlP5OSEgoDIyj43
Psv51HbAp6HSwIOdBalMCtb7/mlRW7yjg4GGYXILug4wAyTd91jtpcpnPKZXpBMmoHNllXdoQFBV
Pi0M6fsDDB2ZJ3+rO9iioz/WchcvcLEjBOoMcrLKwy3gaH/dViJdhhXwtX2wcQReicG1TFPYNNpK
f8/gDIY+WS6ejF4ii+Q0mCneXLyR3PoVzRHPtZSwdMnjgpiDAp1mLKQYxn0tV3pG2KO3hyBgfk2i
X6eRN0YlRBLnYZoxcfQI49cSNbSyQ27QjvNBz2GGN30c8QIFtXeGHnQF0mNR0A42HUwWVQ1mcnRF
DStANk4N7rM3kXKLgz/GImsVxhCwVj0uMGLTtlxGbXsErh5AJiDBagiMJJ1s95BxgDWop0vKKIgv
INdgYs0l4hYMo6TkiFPl5W2H8UhWzXs4QdMQ/bZqsb1UixyKqB3PqvOekxAc+pB8NATgN6jxA+IB
acaS6gaB16uLgE5s83CHZPujwuz+q1IIcxHp6UkoDeEbouluDWvmXetCUvgmKPjSLTneq/KOYguz
Q40CXUukCzHoGPOVglDxxSiOYg1BVeNjMEiLIa9rGQE5wV7U/fLC7Sp/XODHhSR+kiMchxTVmHzz
0D0G9foJ2e3HMOhP48xjaNJrXblH4Be7HsNwNiLHNu49760WwWOX9KAO035FzH8KdMi9Qcd/r4xP
dskWPAbTCrystss/NXfpntAauOPS+Q2+DKYURATJ1sfuZJtjZEIAHmG85SCcuuPSAZ/NFG3EQxLJ
ERIcH8ciRfC5GwndrWPjlyP80sAZbH0HPmbBK5D23CC04waoYbr7UCm/9cxuryaKpjsixMhuYlP/
MKQMrweCVe+yTGGVgDRX0ECB1aJp2c+NXp/8weKhjOcA75Bhca+hD0teA0hz8IaDFT547IfxqAq+
9QGgoaFDida+fbCU7AXx/WybJCQJQTRe5aK9t9GP111a+7bAhfwWPgX5lxjskciYP05YuqDwm7fT
6Os1lzXWTwVwp1RYBIqYOoT4/kqg4rWucqTFgiwcU7ztB9HQB8bEeeHqA9nSMq8hKn3vDFiQuV31
EevwUDo/NmfZYbGXsipq6Fl2NV6CFRFzlXSJCjpu5pclWG9IsYpK7gXzDpjOQWwDEN5gPNZcQP8B
xKBJe+iOsUvs1z7xs5504wEi7hBbUPcFRmq7OidQ1wYLccQ25f6WsuMKnPTkI8T/wUpcFlzVAPHx
lQSRZOmrMLDu9Q3o0jCsHivprkAnoen2/ufoPJYbR4Ig+kWIABr+SgD0lChvLh2SRoL3Dfv1+7i3
3diJWVEEuquyXmZlvHdjB/AQJw/WOlc7P7aKW6AQf6FzBvqj09bRweZ2AqcnawoifTbDiq/rtxh6
RPF1flp9c0DXczvYFas7GEUCbqL0yL2JnrWBRN3VTcY9l99RgqM4TbRetr9s5NTs7Zl0DakOuT6u
uAO8z16NP02/MNmlYN5BZMABJfGvSpNbuM+hKZoDm7u2plblZ2Jr7teSSYzdEgjqctQjxYPwoH7T
8OhzHKnpdnrCMtnrRBa1z9ovM38UfnzkjA6HRPxkffNWjIjaRb9eBzJXgsYeaALa+sMtG2ub1/av
Mad5tLjWT5XwCK1DyzqtmQPaHtqDKEy8sQyZxhtAIqfnWCZ+RLtDRIfdGRPgSPJmKyGDGHwTgL0q
XhvbeDK8Enos96EVl+XsjvlbPvX7UtCPL4P+M+l55NXFCE/Xxq+sMPsf4shCO/YRJlSxV3NxIhxE
O+ojB0NyQ1Qmq+jOXsbchAzQB67Yk4qnJahydcYpzGotqtxqaQATOkZvopfHIkXG8rxPnuhgdIuL
WJZgmb17PZOvxjJdh2LeC4tB95IYX2axIOBPOcMkAgO3hKCwsqwhTz/L8CpaSUak8tTxc9aVDxc7
ZAHbX3jyK6im1BgdUBcT0c5JXMIkITdsV7kvsxsbLeNnaR2pq1lB4YMKDF17aXOv37gJrrq8AglN
hHsuXWM3J1oadg0WMNQTOP88f0WZhEbzeuYs5WrBpTTQoGRHBiv3tpGVtE3rCXGpAUte7udk/EvF
jUWsgS0xFYyBM9E8yWa5l9SsgZiMB/YtmJFdGGGLKAyJMX91cTGEWa9IoTSGX+k37j0Z80TvyvFr
qdRnXjKsEZD7QaxoRbtWPBSj+RAX3S6R+In1yX9K9Qwtw/Z+cfdCpriqCFL4g2AYpozvVFG2pP37
TCuZ9gTRJ5YZxsyJDm0nZ65G0W4ZY2uboRegl0UbjW5jbye/PJIRpY6eBk9tSmONdDw7J9UYjGEL
64+cAyA0T7w0tWXy6ZiiJdVfJbKdkdmXhok67grkTBkn+2FJjvSh980c3/cxhVCPrp6506eXyMeO
djFa2/RfRZmOsFkdunX8EGshN2vrlxxxxrAxuvhBAxXztOquH92zJYy/mVQTNqZoX/B1B85BcAHb
2hYZ8nKS+xEpTW4wLDjZSWSI2+479uDhx4ZKcDW7R3e1MD75P2aS+gFTeOIxauuNNPSrWeSX2R/j
U5+qjzSdYyL/jfcMoYwRCY28U68fWClGfiveXsLNP4zLNG8HYmAD3SM0t0zPE73EA14f8+LR/qL2
2oFw5pOqqwXbBCP0GPXPj4sNYRZboqt23UAiCUcTv5fK/KeLOiINWNslyJdGwIDROhWz/i9z+494
rUAlm/J5jZNrbS7vOgvsBl3vGKxp6kHjzwX6kO4yURzcOTuptToR69QH+AD0a1z6h0pT7PsTKZTW
SM3RTD5q8WjHaLFTFo0tsE7eZMdsUgerNkRYlOR3EPX/mMia2194vzKfnmjZdxyN99LQZnwO8x8L
e24bLoS5x7D61fF5nAmAgbsqMvPxl2v4rmIKFPkFteEU+3em4QFnaY9ObAxhUVcPrqpUULQAtD3p
6aP8dG+BKgMPJJVlzQk6HYwRAlRrsz3LsRxmP/V+jTt9I+0Si7MmRViu6jdp0zg05vZTsWaRiNdX
jGBwY+Jek8Mrdc7FbZ1vFt7QD095HXUamAoimXauJqKSrDbZKVkyd22wzN92FYK/DJvRS6oobVV/
mfrVp9zKLrluHu1YABBNP8ZsvscVTbPsJXMBfhbImyyIEVtvcKsIOrpyDk4ErLFWoYsMBDYPqsL+
P7wLIn/OEuthlMaDkE2/aSwpgFF5fN2FjXYkQm4SCrMbBV1WdnpIMk8xO+b0sUravli9Jpa7ZxoH
4xYXB+KdXnytPmmdtXcVKEAnDraUYV56lL6JveuaHKqt9Lga6lAUCpPD6nwwVnj3l57dYRmvZHJY
UgR2wshH6Il1ixDihAAsT56TJSHTpjjsOuoNfdqntWA4zd7KmFIgqE1AhQEYQnX2eXbsm51kQT/M
furacDZsJztUHe5flr7oB1wEu3yYpoArJrt4hfZrOQNenaF/RtJpNzPBSVJzTj0o6tiaOATh6Mwe
sGM68wpE2OCjzvmWSfMgVBP6av4pTJZieopXTtz1onwcEXZ9Ne4asb6n/m0LohvN1cqYvF+eqkEL
zYJTLRPDpy1kErhTepysIfRLS9/RUD+Q24Otyt21dQZCIQOGqZGWi80K6DkxC08JEmsdlxAjjlYz
PRbLr8/6Nfg1HGdcvc+1N78bclLBONtPyh52vU6geNreQIChXy61au9YWOMyyOaxa0ssCvMfzhKc
jcyggzhbX6pseVs88WQ3gAN2b58sdjbsprp6XHiKAvI69zV7uhSKH+4N+x7rKlOx8tLHUBNegjFI
WZ9e5X7byn5fhOMEtsXDgvUwwmW/J3om2dQIw4jGerlXaXnoSoRwxVpQ0Th/i1HySvfHkvFXZun7
anU3bTe+eEW1zybrhKB+YejLQ1repX4VlsrZsWkmB611jm1C9I5haFBvsRfYWnU1BquKZAy94afT
vb/IkzKqQybts3nzc4LEgBU53acN4gWGeaxiJP5ivkOe66F7+m3GE6sp8JgqqR+rqnttzPEqDRWT
eHRzLklWPkzEBAxmtiuHGdSvpmzxXmywgUbcueu4Lzz4o7oAO4c/T7X24JjpudPHg0yxaLYeQ3X3
wVRZmPpaNMzxlcIZH37iPSTNsNNEE8Qe1CMrsIoNTUDNnkv7VZtv7rEUV4FNzVeX893sz9tlllsE
3IKzDAZhJRE+5OC/z2OMlrpfIn1kP27PQ3VDSiAC/R60nkpP9gXrkoxTnI//mlz/JJvtbFrlq6aP
j/Y6L9HouVpoxPVhdacn0x62/S0G2irftbwNUfMj7E/U6CphKGjQURumuS/Z1NM1NyvWGC2OBZaD
zUH35NVs8UCuTbrPS+dulNPX6k/PaLl0xOWpEeWR4c6xU5gsF+9Pp4vbiNWyNn0nIaXGO+W4blCV
7p3u6pFjOhyb8acmrL95VE8OhqGNOTpvqJV2YOrp35pyRHaewbxbLEUYwxUSFDlGdW+euh6uGw/7
0VR2G5WmdWhnsW3cfLusNrPJPMCptk90vAXW+BHb8pCq9JhwyJQtgqHtIl2jWngLfFQ3f+mNeRSz
DHg+tqm2/uG3Dun0zwYVRZeLcErN+1jQP0zOuB3T8Zjpyx8TRRu/eXYhh4ehD2xg/D3dOLKyhnNV
6iDL6XERTywVebN0nbKancAYIm+4uYDrt/vVDvpJfjatzrBqOsVpuhWE03KO9s8k8j+g0zE6zIaj
tRZRUqLnTDOilIzBg5mCuAEABWichOKS09CHoywPyF/fmcyjriO20K+zJ0tITBD9tHXlevVH43VK
WOlXrc0+nrV/RlYRWhpXj74uz55eiFC18Yud0wGWS7FVSRM6q0MhNzoXb1m/Fse++jkiCQIFWBdv
XwOBtJmnFb7NMBAjKuvoGuMBqpA+pdqJSm1MwKJRsI1Vd5EmKqdBKa9ua5NDSsNHYmPDBHRgTCcO
c/uSrOKriY3vuIYp9dUWT/3tCd6lDkyt6laEad3a5Qyles+IPPbBFkxws7K+Lxzy1Hg5z65beFHB
6EZl40/SlI/4Uu8yrHHYB9rDLGTI1oCwn/vXWpQH8mM7XtCEjIKhJdlSzft5aL+72rr5gcw9bisd
KgvHqujv9KE6e9irTfU49myIi1dxSJzl5Gf2g1amnxM8TeszI828ezt+n0tWqcnmVGLDMG8f1LG2
8dSc+tLa162HCU57Yq3EUWvmPRmEF6zQycbBAdyM1qNw9TCxOopeTztQDrcBdm6FxQ4ixyj1fNsD
Bqv1VTEMNUp58uLGjKay+Etz79khyTusMG2E7pgtW+FhBaUtYE9vjSJmN7+kPOcbWBpmPRX1m8PQ
BfW2C+YM9VDI5QmzM65v/AJpleNzspgltDL/9RrvbvWZl6wu/DpnDFujHybpn9y1+R3c7MOs8qNu
VLyDzF1ND8dg+6YPxDK347UdyOHmAwGiT6n4yIae0cVIbnAxlpHr4TjGHM+08OYbAw2mHYAUy7T1
STP6a2/UISwsIMEg//QJTGxuWSsFCYobmu1ML7z4UZm8NbG+K4S3Ty2eJo9uKp12KJIBJk9oz8Ig
vVwhmNHIltm3MGHNGhH2poe5zpkYTEgbs6JehfFkqdCspuSuX13SkGb0WQADh6ElDZthjTy0hpzv
xwQzj+8o6rDKrS9tnCq0fbGc2kWZO8/p+23L6teHvsFZiYH5Z4ydBsyyigOjRSAsdL36cvFWklnN
AsCiE1mow/dcdNEVYF2oT6RbvHdJDDBQxhHx2n+FVh8p9PYczpE7fc/NRE6Rsxur9bfLjMBFzYjL
HdPiQ8fch9C7AcMExARWRc5vgyXS40y0SSaOS02mccvQGyUPzfySKHKZ6ngI+lnsQcEODd6KPKcA
YmE1lXTX7+yi2fqGuiPPdoMReJPgN7THOrLdhQdWv1ZsOpC877JsLjcvPEHD4UCpbXrDVf+//Rwv
KkF3tViQkFdhjmepyufANaY+1LLiABO0yUy4pVh9NbrcTSNxHjYOTXw2pXA2WpE+VxPtoEqys531
737l3JZRY+YzN5J9DG6NNQbnhxkfY5WeYmhqj4ZL+xknnUOX/IzYuPDLOqel2DcWBllaAzj7vccC
4NQz38rY+vGN9lJlbYT2QZnv1FmIipP/VFM9BIyds20391Eu/G02CmC1ju/LCAkD3NLYBkVXguim
55kZDOanhyq+8lNtq5n5xTJZf1pmHECkAqWGiwXKKGN+ME2+tjEjNeQet8/DCS+vPe/yAv0I8cd3
5GumOSCML/X0XE8/fgYI76IT9gUpLihabUmU5PyeO2MwVL996j7HrcMCS/femNWLk6mtXKffWI1b
E4LcHtNoHDAcMyv/JBGAYSy2EmSG8WZFSB+dutoNRrk3VUEaFWRqZeQUdTzEzfCRxpdKT3cDN0s/
Dz9OrS4YQ8MiplZgkA3DX7M3vdJ3LjzXbf/u6tFQ+O6ROclhyIfd6L3wucM6Xx5HjLm3PIdl+BrY
lq54kNshPXldc+fW5amO6dDK9Kla44s/zEc1mScydM71ulwwyhIqQ6mI1I2KqfLlZLn6uYxrvs7J
PFLx3etxGs3sp9cbRh3J/ITfFVtbdmx87kttvE+shZgH+wKvY0CWupfZQurW1pNcve8idjYxiyN8
fJoaLlaWpj/3iXGSxp++Fgd2o58G6uoGETBfyPhoybHY9A1HoDt+8hL8+rZGEZptKZDui+UwOFdm
mU+JKC+y7S9kKAVNtVyxWTBhPvoIJ96KPeU2YJRilzIjWHxUuKkxmdZqu87tr2ZnvgiXPukmlHqT
+12p9KcpJN4326lQA6pDaRvnfCi/C6955mAK52LY1mTfL/9vPzVYVuRFfap/3QalgyxORpY8LemC
+QnJ1pmKd6cu3kTuGQFA1KWQEKRKe/JTMplTvphl3TYDNxh5/NvbXAVYqd9QkYA2xieCEzAoOXfM
Uuk96p3BqCTP61NNWLTd5KHXD4h1zJFY3tBjwObrufL4nIt5+SucwmLKhSOh1V8rEuFco/uLoSA2
2tqTrZB8CgqdtBieJvR54of26pZTM7nrs7S5txJBxrcj39qbnGf3z2QbM+bDwN32+xQ2C0BD7Bqb
+MsSw12KHg8n8zj02oPZzlfWBkSZZTy4/udorXjb60BX9quTejd7OSxMTtdg2pyuWAFZ9sV/DH26
fjWpsM8wA0x98kozcyjxi5TdoxzyL7LAArd5mHSTd6M4GigoPZse9W4JNdlFDcB9iV2/ZOrqyGnr
NMnJBNQevOOQGbQvrbybWwitsd+7ZvWSZ+ZxwQyxpFwq/rDV4FHlituNNAiTeXBnv7Ryuu9crQFQ
UN5mlPqWAWlraP9wyATIIjjF0t/Zsq5zNp319m0kJTzOY77E9Kr3xRGL5J6O8k7T1/06lncj9jB/
MXEhs/AZwIKmA1yGAQ9Ng18Q3xdT/GYIwWOP7JwXPyNbg5DF28PADGEw+x/KvGNpUV+QJ4QBxHoz
jXHXCQVQrz3oYj20SfXqqJkgEyx08LtaFc2wTaJ1H9xu3uPnAgE7YNCxOSljzhOSB7r1by1KYlvW
bafmqKnY5rtSzBanen7lojhySfxJgkZEQ3CX/pJ6PrwojOBCD4EVzW/9F4+Li8Y5zPxFRU4mXvN5
3CWVsc9MdXCGfKv1eWDM3BLMsz2qDwPHE5nxSWqH+eg9WMgfs8UUvvvKmjVMpc8T7V2oXw52Lzex
HCOrTL+oxTZWrwUmtK0FUNsgmrVUgnmlhdWcR3ZjbBOQaR1011ho85qZNda6/6I0/RcyZFeUFMgO
m2s2JLSdROFvkxjpvJ2uUG1nZSPq2EA2pIftK9OKOPjCLnUxn2P8rlftXFv+mwKuHZIaY4jzb64x
1w9riDx9yDSCcbGFoiOzNW61j3nOnLHTo8S/apP1bqbAv96AyRPriattXdEFCxEQdexvmXWEOMBQ
iX/pCri/q53Rm3/jIE8dkqemvXgkjISima5WuRwt8Igaqa0CD91AjN5N7nhWTvPQZVaUqPyc1WAX
tfnvNgpJZ3GdLONtNqo9ybk7UZu7tR8Y1rOAiaAoZ+4PxeTjFayiDLR6teMjmy+OvfySc37HBceY
j0CKpqJotB98wwDBriI+9ptppY+Ilh9Eenab2EVIw/2C4G9FBe1/O5dbN+7JN39ZMOTNNvkG9gqB
MWX4E6yIQNuTaIndY2jcy9Gi4Ohi6DrSd8BLc1C6eLUYCg8sxPn0mISWjGPSzHyd2UiyYQjM8JjH
Tn40FZbt4f7GN3UYehbBK+w8E/0Ea6WLALg48hEKRLmr7G7nU5EOaG2h9C6CqUCvLuZyyfOvtv/T
2yowvT+T+COLc8mU9ZeY6YGm3ghXIztiqvtMJv9ApDfzr2y6L3vzvdYcSjqIBnbXYCpaznXmBa5z
KjWxtfvrgDHD0v+RfnTXF1Y0Lu5fjeeBDffkyjBKI7mi6tR5sr6tDJ99PkcZmQyLlBsz+RuaBURa
MQv9o4fDsNv9pBlmVumeHYL8tV6FZd8igCWXgmLcg/um7U8qk8qXhCv8WWdCS/dovARmc+SpvD9K
2ivP7XZ5dpB6EgI0cIDzYtnitPTvqitDrcOVV4jhmbGeFebpfDcW5rfTcS2vQ31HGfwRA1wvHAWc
CDhePYsK1mmHr8LurhZZf23TBrbnkqAhv50KVs1OWsoipw4G0rZ8G9qv4FetJ2UQDxmuxeFhVvlL
SdLw0N3U6pxkCHAXIyVAqk/eWv7XrLO/X8rmHPMLnQQINrZ2gBYkDQ6zzvWwNj/G8rtJP7iYAus2
wLM9Zv4WjBNny7Dyc63DsrPL5PZLXd7m1PhMUN5va1l/7VYHmXVvsRiY3pOYako1X5WOsV6Ia2u3
H6nhfdrDK7K1HolF7mSmb0s7eUN0+0y8+7nK/9SyvFTlrudex2FBeMoHgWRbQSPUpE9kg33oU3X2
jT6UtfGlUv9fLxtOsRMRjUFXyF9NN/cViVs2Ee47XRFP5BDDE/ixX4Q42bnZSlIj8nMsqcYqbbnD
cZY+evMiP7vbI5mX6iVNTQ+KkDkhxNiCPCzSyCu8+kE1GhmCK5MRFt0kIDpCx2/Zeye78ayDaBSJ
HKRPRSo3T1BNUvAqJLy+BKnuKwyEYWspMjRcentocXIlTII+clfhpC/a+LTodgver9pgNky8JJq1
gO16X/DwX+uSM8Lxm09X8OWVxk3RFvVj2db5VrrL12Qb2Px8BoHajJe5ml1rwxLCl6F1+DdtGG/j
2cs6O8OutVBA+4ykzsmcT8mgDQdbg/5BYWAFwC3MSbVELqPaXSeDsTdJnkUQV8wnHArK0U63gAP8
NSWDLPjH+3HxHr0xdVFRS5NKrI2kwGyYDEa6yZZK7LxkPTsIhxy0uHOHetyNvfMFeN9TcLJDyo1Z
IWyBzvVujDRYfbOinvQCg09gEcqOwblk3rQRsXEVuf8w2mjXtrPPiTQNiKNOMEkyVfeGJ68a9o3O
/wJNlZXEW8frwllVB+Kcvjx0Ehc5JOvlVdOYnC43v89gnv1uuM2ttOeCenJt3ZDxd49ApL5hGJkh
jUFSCFQdPFVWdcdfDcTO7zSWZroZGht/ilq/85kXpluTOVpLWtvJIDwl8UqGfXOHIVC/WsI78PX8
I5bKwXmpHSqneJiIgRrd5QGZrIo6l5Ar08b2D+SBuJo3W1sUZ7dGF2Oq+TwBN9r5/Jb26A0Z5GEw
WwWUnDccynT1GcQ21IO+892Nq3MtyxrZS3Y1qxrcOCBSJlw5jlJCwljaevJ0itY+6f8RG467jxY6
WK3i2VD5L/tpLlnRY01Uj4PQn3Sv/mety+0WQhZjERLmsbH5cUwNcL5KDtgKwqazPqWH+8Ky8b/7
GUOqtLVghMtfI3UMMEFMCn1NYVBXKMoWKGHVOfgUMXE4/noQyQI/wMaDA9m/942TXGDa/62WIY50
pd/8Xn+I/daDtcB6bYgrmNznTduqb1VJld3kpy5IWoIZWCKdBotrsOSQUcfUeXJDYvEYTMmUBEk2
fRpqfevxoc3r+pXfnN+tHLatsMgJkvKurvOLSDnmaGLSzVimhAQNaw5UGW+JSlQESRBh2BhzthUZ
8RMGp3Jg8WptMlV/KSmeVl7uihebb5EQKiV4GRPizQ+DiRY8QewzCoR9qywSOGZH/y0B1qOlx+zC
XfnqN727ASODEswIkqHfjZRAuc6JzjcWDGhw9b9pBWXTTm5LPBseL7clSauEr2Ab6r4v518EgGnf
9QIfVjY+sGJ+z6Cb7ig/aMCJRKpNYX+TOK1CQ5sHCyFh5sjc66uwvKjhH7D2Qa5MM9WnpTGnKJZL
4pY43g3CSeSoU3nfRvqTMM42oUvhWo0Th4LA3kvj7GYcuGaubRnubJNR53Yu7FNmx2onl+a5nosv
z8fXWjbGrmDhwiabqS/H+M5saeDYybCZyEQJYqOk5cvHrSPly7o496pyfqrB55Kqw6KormPXfLYK
9LHWmEKSEh+mGS2OEE8NRBkBOpUVTr1NbHkiNfj9+tSW8g76/tzN4pR1xt60Bhdl+YPNL/q2WJwn
IudeRg/uAvLnsVqGn3xI7peBjTOZe8kyFJ4S2v3m27IS49qlSCFCFLu0Ge6VYX32Zfy2TuOr0Yo3
ZH3KUN08MSjd6kpDYvb/CWDbQzL1c7gIVN40M4b96oHCF+vOTPRfJlpkGd/iHDFsY3XGumlvFgJQ
sfOTOTj3McEAGXUNh6W0hkPfsAIHXPCDJszEZITvzzHbryZn9qRnnJMMxe7mqXzMslt1uEKf6oJ8
vqzj4cjs7r7KvXLrM4BMRaWHucuNowEY6F52l9OJbdySdatCpZDYtuXfboF3gnWyDfbJDxHjuF9J
8LBVX25clyxkLAPuNu7aMlhqs426ZDrwnFoBA/qnVnhwD2ipNnahKB95AGu58EqzNFfHex0v8ZWD
6Nhn4tvr8/Oc4wQggojwo8IfI9lWcps0cM+6gN0R8ykV5r3hNX+rjja/uNSppHMCrZPXcmAd66Xn
v489Y4/ePMjGWfbaqPg5bbK9zJbU09swbc3IsmozZHWtUqeFDMswtfv7yVFHkyyolTceFmdHBEbK
AHI8laZTRuSWYdbJOpZZMBW3Ne8xq8U/li+wt33wub0zjTJU3qQnRgV75XBH1yPn7JIrDqeK8B90
1zQabPcxSThnCI7YZz7PZM/ERwL8gExRG85jlPT+R6/Zby4ZNjKVF8xLezfVH/wyPdoaQ4ZaK5jm
sphqQ2v3yJLm00RQ6WZcaFQbpwgLVZPIIFB0WsQg/EVAUulnC36x0nBrcfytj6QMzYITC3UbDlMc
qMIZxM5D+qQ8UkUKt3qvSkRRvGnRwEcvb4zuMoxoNQUyLN1h5ixY2pcx2xKEbgZJ3Kt975PkiUWn
O8f6SAfeAOaMLpyYPUn3Chvu7jvZnAm+fhDCMrZG5bz4madjjyY0bVUOaYQCO0udElM5Vq0eqtLK
gL/p7V19bUg2kX/+QEYPtXkAbZtvMwMJGIMnWGN7C0RABG1sTpqp0zjJ1GPXTDTP8WuGitNkzmcz
o/dbbHRgT/TWAlYIzKK8VEX+CkfFV3Pb3JEQeKEdB4PuyAQTSDjzwcDXRe2Vqz2vnriOrvXKVq6N
zdjfW/X3hdyqvCbDvhHuRV9YoKCq7dTl0ToO4VKyhMXJbvT6bW+6SbBjWzcvPfF4TYcN0k70T9VM
BzZxHczWfW+n5YO1ejoRKgNDec16KXOCSK1MGPuUzSPQKPEtK3ZhJGKYY+RNgtQSvzmP7Al2Yrfd
dF39wazhbkQb3sSM+cj705/yhAKxceyXte6feqoCq+oPmkumR7/ub71nVqfPWqLdYdV+IX38In2N
9l6drMQ8i+7eXRCg6HJuuQKB0dQnQyMAYrR3eErXTYNoG/SkGhHQt7W6+eJUmObScv6K6yc/616I
xN8zyD0OxfpY1T2dDukaORvHHA3BFzWuVMiWlFlD4r7wTHXBBIkqcJ4hd8nrai/vXl9NmAbtP7sl
hjamB9PRXBlLEKGcOXT4VsCjHZ9gHNsbpP0yFvH9kstTwphwIIiFRccbLqXQHcQL23/+5UuylXp5
p5AR1PCVq+VikRGV5d4bitC9KnyoVUYuqt8PwxcD4E3a6NRxdIvWepZFPd4SIr9rhNxQE9o9Oh24
bPYG9hEU1efikne1GC82Y/dUn851q46di7GH7K9NNQBzgFZjDjvXvf4tdTAZj0vYMtXzUDuEKJPT
SCRBPFGQ+v0fInQ32gcAy4307a1w2SO+gp/NhXvSOEwbXMwwXHfxWJyWKT2XfrVL2HDR1Rhd9c4i
wEWWr7IZ3kzNORbgNcmovRGlR8amfT9RsCDneryrHuVBOYAsVT1Jj12XhNLSufuHxd4pm3a2UrvE
RBDosjcJ5cDW8WPiqxDBBB22CTTZ7NbJI4Pwkz1jj/jL9nhLP+UNOQKTP2RoAC5xv742P1sQflb1
pSOmGQ0QMYBOb6zkZzgmJgco5jLeFyNPyhLz56fQAibX1hhNpHp366vPjRvHcWhZRCSonxprKiVw
A8i+pm+jsr4QaBCGZ/VN1fCEjTQkBXmHS++xd72odt1rW7j/MF+Q6LEcm1H7pWyNBomqZniPEyGC
46C2pePzhVehLeeg5BjGxLtGzmodHORDWkvqJlCnOP8TORbtJYUtRcZY8+noOi3zs2p6aemjuMu3
hjPuDC87SgvLlqtdLcDhQmMmnI8wm/rTWJk3RZgTgqAJg50w2ww9grwzmx0gcjori2KzXryLYqI/
1voDSZ2YWq2csfF6djnpmZ3nYZvxxPND7MaCKJHaJDNwpRBb++lTtc7O0lYqRW19xxGCUiv2Wqed
MUA/TIAQMQYyhrFLEhLpuQckPi2uCpase4tn4DG9pPkY/0zqgcCZwQfattwnjbwYwGRYxE61X586
n4hWWSp6cdYbMLcYslDlBBjnbKvduMLd29LYeyaOY5aEKNJ4VWB0RaDNeNAYhRDG1fE0V5hLG6ER
W1SdZpIpQ7Go97ju3pJi4MiZqXBYvbvTCq7FW0R9IrJDS2XOslg0ThL1PK5l14R0N9AZyWnOI7T1
15LtVBvHtYPJJ+WhzBcRFYkQJ7rWZ9uw8OTDn3HzYGjKgwR3f+CvwPP1+GlV9XVyF1jubjN44g5M
td+Iiqi9pO0emtT/XEp/DsZMPqcOKToNrYCfXJpbLDlm9z3H98t/HJ3HcttKFES/aKqQw5YEmESK
SaIkb1CKyDkMgK9/B2/vsmkSmLmh+zRDaS+wzZVqT4d2MG6UDTTvgmNVrNxcPpegAHHR2SrEWcSX
UsgnA80YvbpXsi+TpK6W1pcJWaTKYYCgf5mp7kpkfSmIDOeu5K8wIHjLHEz7zVPR0OyzvlRQeEXp
G+YbwEgMtAGxgTIq6ZZypdwNc/vkWN3dRQ0HLEhjlj01F0Y7CZSgiI4NTNdIPcUs1nK5bd28vDHw
LFcdEtApSp6KaEKHyU/ExABvYGW+BQL+bQkerFNtSFnRK8XqWu10n+zoD5VaF+UlJ5vu4twZajHt
kR5uY4Tuq9yKcMqYIHSizr2GOEysVLxVSX6DmCwpNLUrIVugHqzvSY33Q8O+zQYJy6JbUoqh/oik
lW0dp/H7ql8YjexdRnKKUxGvc/sXrjmnF6eMwW1apemhL6gWtH/sJv22SZgO/oDUJzoCXn+mHMca
Zh7po8QULTxt+xSYCePrRpxnUEUrF32KF0Rj6Sla/2ba+nnuUecEtnFxK5dG3BJUZ0lwMFkw98h1
vU51Nq6sOX9nukLrrmjRPbcYt1VNC1XEAlw4KRUV2mh8WSM3M5pkDxQID/asUAkbTUytWN6IKEeR
rX43TOl1R/qYUtmOYlsasZ43Nf7s1HiuCLffisC5ZVMR+pSilyhztkqP9Iq1wU9YYz+Dpf/SiNSB
vtCkpGtFUGnIL5dDfA1M81moyTaJYqoHdGBM19qtkVLT9B19W1zBfelImO3z6bXU3F9SYegFGDq1
aI3KiA1uaPLJStheCNXNEDMxWLrSvFqMbddlyuzENnpkF9ELPrHvKMs2DQSxrjLuWm6/kmmLZEmP
4D41OwC1Z3tZ2NJicjpnH65QXyZb/+oV53kSI6Vl8DTjKmMqgstdYtKwKiIVAqbanQk5ONFq5qCD
vMS9+cKaj+VBhFsgt36t8RnjBfjgBt9GZUcMmYPk3RrNa13qJxKE9vguvcJCZcieyBgksn0+g6K+
DbG6yziow25ZarQNjRtfjkaxHLQceKbwM8fYKNICawATaJpmziWUKIU35+pLNWM3sIN2iyef+j7w
IpN2ArCwIpsPlCAjj9aHagRrp3V27D2NraYxMBrC8BjNKhdiyEibZcxbwVUYqxFQvumQBTnTe+1m
GyUPkELT01C7jM58isoFw2qdW6M79jVKK5cogZKNeNaPvw3vcjEn6KpUhdtTeWt1rgJmD+/mTMKF
1olnekkvUATS+axbj1ivJ+WWS23NgKNcdExrIQdPcqkl6ISDaDg5sX40pLtDCeGpBsQjzb4EhuDN
tjiaU7bnjN2HgZkN8sKY6XfMXIDGQt0FaM6ist84+i1C8B8OEEI0jVo2sPUHdtwzY7LkiJusfHJb
98cc9R1u+gMeQLyHQYplAgWe9a3X03YM4JGTELiXdUJJkF7gofwi/OCaF8H7YKCUxJIyr7u4eeuD
9jYH73XMfiMZ38JM3tQmKTa2BiiDEM1L0o6+FqKzS3XqZrbgUlGerGbMmaelIGRKZ23AEdVylOp4
CbxgKmZvmnFOKe61mQsfo4w/Gja/nYz9fBruxPHEXlU07JOMCOl+m//pVn9rQzXY1sFIJYEYFitW
jmQaWT5jrhrV8WxRs1q3cKq/lZjbgDkdXbobWSuU1xtTL46h036FGooy1ynXbWjntCH8/1l9u0P3
UfdqBi9S82ncd4qqkvqFwrHK839YwCgWa+pJntAr0+8b38QaVsqhX6oPnb2Z0+1s1X1aVLiy0DaG
hVrFNX3NLf4J5LFK1+9lWx/dLv5karaPy4aJCMsu8u8iTxdyO7XVM1zrPXGODA3MG/JLda1gAGYD
L5QNs4ffGikGeVolFWy17XV1Z6CfLFh1ioalb+mOKjyR9rMf94WGb0UlpAl9+eiHEq7PsLfM8i2b
ogUPgpZ+IhwlZeHP0Bh9CkjhxG42de3slGpjhNhrtW+yyJj2QfTZMRQi5LwxoVlBfZ2kQL8AsbI3
7qNEK97lz2EANy1pXtj0oa0D1IuzVg2y6zBO11k37yhtt8JO93bIpB8tdc+z4mbTcZIUZmas/2Ln
RTAsz31AQ8pJv0l4VJUGZeBS4SVm7661iVuXXxwHhSlKqtXIV4qZy4B8FqcZBMzzhA9EDgIjcQtn
o4PLfK4/iXbL1wRELDzglguuKvjmWFJrVLegXFYui1O2AqDXco7zuGh/Tc5l1hDah6b2f7UEfpsH
L/Rvu242z3OknwRuJcD5ghueUkvg1VmrxfDeLI0pips3q0ABhM3qIx4Ys6jZvSLnaWWV7HDsYYWI
jFrlV6draZPQ3MYhzqdRrIMcO5Iu7LdyIhMF2N1XW3a+jKWXBQF37xATWyFKfO/Id8AI+nIEFjbg
9o1q5FnRV64hM0wE1H22gB13sWor69BWqfkq39YT34xZg0xzx3oa1Z/ZuQCCG7ZgKZetUiVHGWIU
qpLpmE2ZPxsBXRk3cJPyI0vtBNJhbwCI0SKieOIU5GNQp0+dQCk4GZSGOtEpzMWczxqXUG8MT0iM
KtQjPTj6aFF6F0W/ioAqO9K854N7UyuO4TBCEkwYgbiQTOJSJzRH4FNHE/9fKZtDr2MpUGqUNz/M
stdCYcKdqv9o1NFlCWw84Jdvo9Z9F03ZYCoGNWGG4t0ZrXteSUqf1vSnIdvg+EU6VyBgT6ytS9G5
wndOIzXYPziAX8s5eORq+z0FzMSYsBy0/rvRGQQbabSd2dAHeCS1AZlFHFtEamjyryg+xIwxwXHu
BR0IsafbfDafdHnPbe4pFfX4ENMS26565A/cgo4aHtnKxVLkvz5zHvg+URQBH9ma8chzGCvvSaqe
h9E+Oe3wF5F/wyntlAczMF8qp/oeFQzp1bL+0vl2wwDUQhQ95RKjpeXuHJqNPsG32LCbKTt9ExXa
I1OqX1y2h1R/NrH5F+4TwKD3grmC1tk/QSyeC77kZhwPVmK8jRWndpPuA40fwGZEBOK0DZWLHTKH
EPkplixcKWNnp/UAJfMAMuCKG0+ZXy0W62R0bY2O8b14mqIzkWmeiuIxoYZyJU6MYAf6aDny8EHa
ax0pZlLWfPTnDATlxOqxRJSao4qdsx12HSxl46bFbi+jYU8muhe2dGnomgeVI2uufU3JXtxFJMMh
p9K5zTjjMobKRcvOklXwWm+6dR8aV4URfpElPnotGX4Oi3GrfNUoTxqk60yabzUJKh0QRR6YhzIm
h3kREop8m1ro8PUxPPbxp5mwGea1qokpYPbaV2Jnjzk3nrMtzeJkzMbJMX4wY/DLJ6sMc+uk08HY
xaqxHwm7A8tENhf+OLO7Bln1MmXWJ6t4J8wWLT0YSTJXdkNrb7oGl7nTMZLTvthCe8nYbVOmHEr4
VSxQc1d6Uc6au3sZmD5N3IClsHdpbDKoSWlNgm2q87wX1FWK9mlxyxC8w0eLcByyyGCq9IBfcSqK
ajNFn+RRb0zb3oxQaReZN0J3qAO53zL3yw02mba78EiXIMqVM2hrrcfaW+cHwYIia5p9zZq/XCi+
ocl8SewH4rYaRmy9c0xQravo+zqXaQnELsmynR0eihV6A2qjqvgqdPQNIW5MBkZhsEGNhxk13Dai
P2jKh1kgEJj1VQk3KdbRRrYfQj8CN+XnhwEwvEwYYQYOQwzklJ/7cgITi0MUPh4obU5nrvhWbbc1
wE1wqs99+cgFnmknqLwoOraNgbJW/6knrj2ulSpnIC9ouFnkTnetP2byXsidgq/Nlbu53ydj7ZkE
KcsiYJrDtWNn22RI/TL8dphPpGBHzPlGqMVGEfQNCy3dOsAgeXaMYmMhVnCj8J+jhMep0P8MEOST
C7pZqMW613ov7EM4peqLmZdMkRuXxAUbxVM//BicmyF6JGXIfHIoOde7aZPXDO5HDWduQzQCTWiI
O7A6wCs56o5zMfOJBirFUFr+NM10bseTgLRjDsGTZgl/jMVagzkWs8Mdp2bbcvca8k6/kOhfzhix
2tqNzOYqaVCFqb4EaUePDWuGelbW2DEZcue82Cxz52UO1BJdUfV7xpGsPwhrRSepzdURhGVnyFUa
AmcUqudgNypn4tVDezd3n53L4NN091Je4w6YG6qmFHM6BRPz9bneqLxFTpsfWyyixnMYgfOr6fHV
zr5iuCYT4dzVh0F50XgX1dgzxIYDhyn9ZxKCOVbfmnIvIvJ35FVSXoSXsX0t0ufO0EhMWPYW3wiY
VhXrIEf1w2Vp4Bi+2iFwMx8J2xkckeaY7TTJmj4HCJwoXtwbq9Femk6yJMpu04aGP0OK1VCR5+jj
FTBnIQsM4ES8Lt/GAEUsxam84KSjaav3ys0oyDiwj4q9oUtaYPVq9DU3bxUNUTgzqqOGHCO+3QQS
FsY1gdSq3jtcEDoafqlvlvmnmv9DXJfVx2r6LJBRV1i85vDP+RdUOD3j54LulFGwg2pR5RKEGAA7
aG3CprB8e/wXKxC2z2xXrHHDdprJGUa6rWy2cBzD+mQvxHB4YAm4MqiGFk2iWW1yhyz6F6vxBvTH
VgsrN+bIb49m+Gvg+9OJI2tnbxBIYNxnR5v9LhwPZEyvhIFHPi0OJTdFl7ukFjTMHEe/IZmn0V3O
CVw8eBJDHYsPy1gGmn4dcddTfxLTRxG3J7zGDX4sk7S89Flz9e3oiHXODMNhfz2Zi8qXSL85Pxru
nneOwTPm/5pBIN4AzXpzI0isWrpD5XtoY3DPVvpbJmLdlc1vL0zAgwoagLHu0PDhH89z9bbMrMn0
iGjGoghOwyy/jBCOfQmYlLgwPMQLkT5LXl0NAZJpJxf2+SAFoNiA0YixgZSjvSNRzssZF1D2eXpM
7+ZsSEOLpmsXSNjKL0aFKg8jwlCsZu2eQalslMQHWI3pH8hkbx2iVl8rTXexqSTZQryVJkUBO9Ei
ive5cnYUUI4vnXkJhxNTqZVGWyxmomrmfyMbqd4Qp7T8GFScEEgDMWXlZvzWTpztFaw2q3oyh7tI
hO8ggwQ46HWxfbCQNIIro23ypPmuYCRAiALGaJXTpDFrMcpdbr1DArcDzMiNVzDpLMqPTry16EXU
uPVtMSOmwT4ItjckgEpZ3jLui/BeRQ9TeVespyZ4HmTIvPJ5At/c4dqr2IJ5CdQ+dTpQr1o2+zum
w8Z3ilR7WXGAxmSB95JXE0uBdN8O7kZLeXdJwMmxvZqE8GTGSz9vDfdWEnsEXhRlZLnXMHAPxrda
j3hfn40ENNCWHJuTO39IDK1IkHzAYV4MvbqnAWfgWZjPE0rH+NV29pl6d8p3CKamZfkSyKPl7JLg
bvEAmsl+VjfIdRhDIOpw1HfSMJldoC9hr3pY5IeLxleGu2EEhEsC1mvsPlss1DGzuH3mjf2GsZuZ
bHT0vDorzxgvb3cLyF0yEZK62TGqyZTwW5JieEIl9tlA2hvsR8eKCxVkxHJXrzJoC6TqMbMzN2oy
3dyyFyCeoYxZOpeXEzrvjBEkSQq8P4wjgxjnMrJcjLXu66wPVwUapjowpBPdoW/SQy3xq1TnMi/p
2+9s6g+Q8y85DJuoVNZjPK9h+TBQqFYR+081df/lCDJtKmCojwzwbc+YTiwC4e2q5CPwO7SgMuNm
Y5Lcx6hAbx41vKp23xKZNYuLNI5h/SLb84gbMtsWWbFxtOw7jnhQRVc+jQJLFqQ/NrtrHe1lkOlb
8Lj/JvJviE+zNimRwwX6ehvZvDsgVkzUY5enfw4uidaUVwq7gyDbpsG9zjXPNkrdFezJJNPxMDs2
lTwMLSEqgsHckkFuTB0Y4hq71Ljm79l3yo/hKJ4SWxCxKIKq6WfWldtQDI/ZiU9qO28twUBtqDl1
S/0rtHECw/mac3NlCMjWrNmxqIAJDjhfbOJwZDAjT0s0bHS/oagu/eSrjCm6j5Fdr+WuYg0MABGL
LFKmfVbjJXkNKuqlyeum+qyPIxy469Isw6/ZBVPik99DMORuzuUnAYjITtA8t4Uv7OGQkkcQdvmb
o0xrqRJCuUvageNVrpqiv7QJrGre1hPAPyZpucLkT/Fa1J4sTN9zgd5fN7e9AkDV+B2qp5kq285P
86xtLYY6znQUauUP9TmEGSMFIVh4G9hdD4mClLV9zjA3kVoQaFBjDyLYlDSF6aQfUbLuZHXGJs+J
QsxUhzhqRh4Qm/KOktwbSImqO0ZxqXJRLbkduvoVzNnRRAWmtgj97Vf8kdmSVEmLq6HAMHVxrVzx
MHqWWhRkgRbtUnBghbxgTPkxhHspq5ESMYdLQoweIfa6DcRr4mEF3ULFBFwEEVvgURzf2KOCBViI
QNFWj8FMNcaeGb5PABEZkH89Q8mofVeoIEYsTmjF3OhgiPeC3U0jvuVY7DXlx4INnEnyGphINNVp
qB4A8nm5KfON4CBj66ixKMZau50kXHQm7oPDmcn8MpZr19Y2xYJ8h5FNSvs6mhMIGdOmNhC79d0u
H3FcN9GeWKqXxAhucXfqq3mjhT+cQCjAsVxIZIAzXZVF5Z1xz4ijaRj7HHxOP1w7LgnlXjT2nndf
cb4VisG8e2+bR2ny22X7tHmN8MbH1J9JgJOnDl8C1L8ZGlwkEn5qSrTj/V+xoBFkRAkFyJfqFsFT
Bl28yQxgqL5LX25VFfPWgZgFy6t1nFbyAwNnpB2aUOUqEnssS2PFmBStt1G9TdFjDkkFCulFIvrC
/EJ2GP+E7tf8zPA2z32HGmFGVe8cWjqYGFdbrONrTG/45vh5Mj/APzkMfFNyJCuSwCTVvY2mNyWv
nbYfiolG/SpK2lNVbKGc+mipbNGd8ggtb07rbupvAV81OtCi+HLsqwPLr0bDUJTnkbWgmz3a+qPV
Zq+1eLLHd5kcWhRVFTFwLBv4NNMvKnJ8BSYniL1b7lwnaXYkJy89F1WLyt3djo03SaTNUq5MkGms
ZNeKC3EKN1Y8tZsK3nA3se3DQEp4Iw69mYgfbbdEngSi3CSozGn1aaXgEDjlU+pU26qxtgFufUVX
TgghX7gloMcJ9sQTuq94L3vdT9Ng3ddMW6JmXWDHWlZXeEo8+lD0vCe7N68x3G0V9Y9jjrucF7zk
BJoB3c1CIx3GOOBW20FeOSIw3CsBZVeVPvAf3WOiAQH0rsd58OrJBQfD4BdQVkRkVtR0K6JV/TjD
jMHbVmlMMC1crbz25fCjUO5yuaAvaoM9bHqvQ/yTzHgLUnUHung/5O5Vcf+ZSXyOSEkIpdhVJjDx
hhJXB1vADT8ZOb2nAlJW8XLMhXoSQ5YKcCNOXh0698TmbIyhsgTJFsf4EXPq3sJsvbaRX53ngG2w
WqBqoeyy4uR9sGxGHDbdQj0RhcG6Klx1TgadMEt/a7izRQ/ncIhPqTa+zgirUrsgZ7M+a3gt8z7b
Gr3+KRL8PsWjMeeXLPttihCxlnwbJXnEqv4c4g6v9eRJicKzlO2+M92/cHTfIna0TaXwmyzXxwWc
mh+mtzbnuDSVH/Ynv506eI6l+v0kSferDsD0wRXVSA9rZACPokRe6C7TUYeirZ2hfNvztkl7HwWG
5xj50zD0z2VXP5qpYex0TA2oxkgGXIhZprWBNC/EALSlODjMlaJyukdM0nRD3dq2cu0JBp0pXFtl
YO6r33DVbEGwMcJ+r/LLYLH2dw8c2OidJtWHVL6xpPSNcThwnnylMZ+Rgxdy3C8sg3Ma4cXEW2/o
POnMHhI+h0OJkg3FrneMU6oursKTKt0Bl5NGjQznTnxFuKJ4r+yPGUl7p31SAWVELtj5z4TgNkuE
F43Za8dhEqnJB4BODkE8JUpor2LYchZ/ZaK9IRdiwPHbmayM7YxGMqYXM61DPz/g6f3f8Ewj3kM1
fY4CH73vb8hXL3tlbXKJ4W6HH0JtbZvJtsFnVYJRKQsVhvz3kL2MZJoNVr3RcLTJwEKySOKAwUbL
sU7jVJ6bMvOS2sJKiOG2bA5z28LKNOBUkpoxdo8B+1ihBM9yrnyVWSp30hHmsGc3zNeq6KIx0nBy
8cso82Gmr4n7E9eviYBuGpgEmwG+ViW1busZ83mqTHxsHcQigHSG8lnp3GcpWnVTxT3A2z6D+TQZ
HxSIM+yp8Uq72NQ2ASpusuMG8eRMWmA6HONYO6Qdzjp5RcywN6LXJbGDiEm+2pj6LPURJJ3jDEF5
T75M8x4rEAX6kdS3DmzDMvwJjyLu/Tp10fFo1zCtdxqj+QVDFAx0RhO0CjzCmjhIh+qh1w9mzCI2
i+BcuXTUVGhG3BJzQylA0w/Z11QpmwpnY3HTCaISSY77g4rPS1b5WWaRXzLHOMcPaY/EnVShugx9
M8QkAyft1GcmTvnUdysd/Ga4QTDT9ibQC2a25FSP+ZXJ1y0NOvwC9ouVLYcQO0/+xRoBW2seTOZ6
mmtt1Vn5UIIFMmOyAYTRIjq6/AQtX8pH6ARa5rxXr4qZHZS+/03nFrzR8JVi66OaBmUUjcgaxhyk
cKqn1mrop29ggld37J8ln3KdzxniDXyfi0Kegl7MCzYCFk6em5vGbia+hDR7QRHXnotpCs5RXb46
BrHdquGT9M1Vn9f3DBAWSUfdv16Hv0AoHUdEESDVS/WXKQp/8L09RJT+AgN5MIb4HeeI2lvl9Kwl
hJiYvDnfrqlfk0r9kv1IW6CzHCon2ft6LTEvy7mFYZ6aW9hqTxMs7ICfump6JNFmU9G5l9nWNbEf
xOPZipIWb4j40fX0QsJNvJ3jkeVWcMvpXryWL3YtjbLC4BGCW0mNV01y+E4S7ypcT3XrTsQ8mItq
Wi8CAnL4PxMHTbCj6vYYjDgg6lb7q1I8bWGmo14Z5LONq565pY2lQ7HEeihVF316dVeYWC9ToYsG
oG0NaJJHxTQ/wnjaOmlw6YtsE87loWuUXaRx+hbai0NJqRb6VhvtZ1z9tqeqcGysFK24cWt0xveE
ca0MWf+VCjTyUHuEIF6x00eApbGNmoo4RE3x0lL0rnIdbAR+PV3KNyVJgfek06uuxK95Y1he0Vtc
5aAJY+ANqdo/4RUFbtqhY7S3xRIwntrh2XRQF7k2bFsWpqXCTtDMBUNxG8dHehxItY0nebSa4cDC
ZgfLutwm+fwWl7jD4d3jfLO9IaSLHMQGYdpNZowegwr9sfnpyPqCoczXE/eijAyNRgQhcNSDdPxA
kXKsypYJDGJeRpJ6ZJPe1jwIRjhlXXM1VRpSPJd40BX7qI0zS0dtM5Kc3SxYKY445iGvkpE7zpdb
aXTQEhR1VzfWThpsG5hRcJ/VFd9wn9+dMLwOMVKTRnOeyjb7imIGxy1RTD0jgGj+Yxfyz6jJVpa9
1+nV22CSdxXpzNJS817q830aWZXB2yCGwkqPIuDEIRLXtXSV+it4I5jsqqsTQ+n0bOX5Y8iik+zC
zwWtpMvx2DD+JGVjH5ZztdH7fhNojAJqtr2F4reEh+mx+lxp4R9zV3Bc495UjH2LdBQraO7JUa9W
bUdJkVPoRL1gFKg8p6rDKaTtYMtgXUB7VnG/EnXbNM4+YVObi/EA0WrXRK0HPwVhYEeNyhYBCdNR
CHAAmfVaOywftBRT09LGVDRx+WSfJy2l9Yq3LXABsgNJ3bBY0xb7YFIPRHNsnCoDsw44yQXnyPKH
rY+S3mYt2BQVRIzhu44JqZM7NAn+WOH54/YjfXCVOdka6sPQUPuiRmR+cUJqviUjaV862tkyuxfY
T/txyK8kO3smVWbY55teFZes/o2Rlw0mKnC8OdsFLxwFxdWZsjMn006L+6dRgbjBOkaU9qNPxa4p
7/b8bmIWUfoXRREbUgj+OWIJKLRvUrsALH4OdYAEQ/Ik2fTJBHclLQEi/PU82ddaT/3IyoHrkRBp
IXuYUQglTnWwpwnpb7l23eNCsSIo2sP343U2ZgPqwMKNt5qwKQzJgKh77ncDGZ91DOMvbRnTifqg
Yx5DhNO6X8VEaFEHbo3lQxTpvj1RYPEyFqAOE5edmcvnYVhi3OaQPonNXum+KayHG2YGDKF5ngkf
V4xDFwSnwtFJ+IKMwi3aW9VW0bA3BL95727GzNjUutgS1bQjx8IvbMzahsbQCJu6yxw8ZXK39EYl
tyT1Pj/an16Vn5lAh9VPDhLck2KTJ4JHEF5UMKe7MGA2nU682NUfteO+UV+1vNgRVrFqLcQPkV9n
6bGB8K6kn2nxqFp1LSbjQx+PE07MEOOTSR57iuqfMKR1ISmhawaRaIu4WjaQ63DUvMQAwwv0srFC
rD2rl67FlpDADCl1+kDGxtAYKw1WV9b0Nw1xlaKCP8/GgztFuCfGtSpyurYGIQGCZwBOjn508g+H
iTqhP0xACx/yQphd1TnbKrR1+kIrWxJDMsmcpKRGA4JYgsYYqXKLVtssUptGcoDjoZgAr3Tf1vCq
LrNe676MmnqH9EYi4ULTPZKrsdMVsZ7d6Kmh7i+xkYTkfAX9d60+pdL0WqR75vxNFOU6VNQfjbz6
VTIzMmS7VgdsljsoI1buTWr4pabRTTWlX8TJMZ7rUz4Dyxu565tgX7i574QYveM/JFeJrK7W0HyL
kPQo6VINJKxy8akwmiIm4slxyDXGr4VPcO9U+nZAuTfadwPaEPwC4jlsJOnjJkCx5ZLzg4x+Y/MW
2ynYoeqzj95yh9Ac5isqol4NRES0VC3TQhRgDD5Qohr486DioAI4CkM5hBF+74FjdZr+cYR53ODH
ug2PCivqfj6H+rur+EK+ATxl1Qe+Vgk3Y2s/6mT8LCybyMoKv7X+UCfrj9PxAEUZgINykjlAJTZW
Wn5V5Z+FXiWklQGSib960Ta47cnFuGBPd4VKq1x+1rLcFVPgIwH1M/OFnKW1vNUiJGzrlDMMt3i5
ugq+LQA5RHSa+jqK4hE0ypfa1Rip8cCgpeR/2tegcmaYG/hfexe+B18WzJzdqDV/UmjfQDSmZGQ1
FTFMJbWBw4KpWpIS2TQfWjzTzGMycbaXnFhEyhJtWM3wsRW4UTivcwVJVZvt5nnZ+IxPBbT6SQcE
wma8w6Gd6PlJQXbmIJIa6gYLUuORZYluWCWxFswMIP2/xHBRhdcHh10IT3rHI5iTLN1jcCLRhkf9
kc74gvlpY5bcso4XF9CDDBteS6bbuPbI9ybHsobmkG0H4ASu8dpmN3zwUp6oDR0Uy+KpCndxd0zQ
+8KvmN1dSpeDBpbc93o6VYjuwsTvlB2jy7bbc1FLMB1nC/SK+67Vr9b8ng+I6tDuzsZ7rv+arEac
g2Ve7FL1mZZwfsXZumMWiu9L6heAkLMA2gXf61PFc2dtsJGyJIREAjdb5Wa3wQBkvH5IAFDUUM61
SzrXuGk4FXU8hOZXPr1nTE/aX7A0c7JlDqBe0v6oD+SU+LxLC4W+/TZAtMPDZHU30RNa0ysYAXIH
7rMJ3wqIbfYUGNjZqDW3Odu62Iq2MnyMAyVIdLLhd5kAv++O/jUmKBw81X1G6rdr7X8oHTDgagDS
crffh9ps+nb27hSvHRcmkVN+DI2MDZqJDWDchuGTnm97cWB4TvK3XyYVzeDWAA04OBMxUi9UXmsj
QjIn0Maw4v4nmqsV/5XjtTahXMJigxH3XPcrI1/VGQjSVdX+CCzt7ZuVb23lRFmYz99OtugoQS8B
CyEpSz/KgsFl9ULCfZJfUQgkAhuLfMgKUbJfmD9xTE90NCG6kPaGdC/dxm8AUBwHnNMiF6qfgOo3
5p6kmczxjGGj1R90rwogx6AGsAjVg2jopnwAWLDLmy0S+Nn0LXsgpqAQEGflqNRgiAF49wsMjuOf
rfrjpaKnsuvnDFCOei+cz0XMbtunqWH/+56hBlWkr5Wb3jln2qNbAidfQbvMmHkQ4czyBIKxyj+V
JSVj8mM2/BrwbSwTIU0CmGwFy/42i51TPoR7S1yGfFOqGFlC48IYlbtmHcDvXpG5lLmXfgTSTNQh
Bk9SumIqq21h/RsNQgxDgG3lIWJKkfGHOmZDgoVO0plrVw/Jn2Y/cVXHd8RBXbvvozuZHrxamPKa
r0J6A0bKYdvXeNpAYcBbH85W+Yphn+uyRLmMiSJkxU/+Lkps3p6Okf179VYQ0mNysn7T5GCfep5Q
lwSo73Ry3nGzMnV5adMLT4qNo8bVzwydkwr+2RKJsslodEzqNgnGD6tsSfwQA/TI15onJX/T+HRp
dE3L3x7oAdWGuJgVkHhkLFG+ibR9Ivdde5XjBX/eAU9XbWxZpAxc4tGAgP8H0Gds73RIxUD7mUEf
cYC9AKfXFsPjKJ90fnSX4j9tF3ctfs6YSAKkVDnMFSB6Ct9VgofK07+hConwAGBHnZ9H51UMhD94
KIyis0ABlgE358XBNVuTBNcDp9lJ4RA+eWqnq870S6VnaNL5MQo/WI41bM9VfsIHiQxza+IZcXtv
+AznH3JS4uiP1YkjBl/BW0G8Ir7zkKCgy9Tucqa8ANSXJwu1gCeXc696uGjbGpW6UPtrtdCLJsRt
aEZCan1lZOvwgsdgmP7p4k2ipCmNX33eI+Vo4k1h+wXJ5JPjOVRhbXhS+z2AmBQ1INm2Og9I6lzU
8Ekt7zlmqA5q0/SdFMdGO8LBo1k4wVqs7O+JabvNCx3dM7nBxcq/Hllnx32E2UZgwGRMKv9S3n+i
wvq7C/5U2VkstPtjjhyKQsvVnxFRt7ZcUB5A+WE+UCqhmJ1Ok/2ICTxX/+PoPJYbR7Yg+kWIgCm4
LUmA3ouUqA1Caknw3uPr52Ai3qJj3ky3mgSqrsk8yUnoZh24CZgiu0z/SuqXWbidf46jl665oUfD
DWLujoEM/2GVfo08mWLN/5VPK+Ikrx4ue2sbZCxa0lUsdlFw6HDfSWIzIFeYlA8IDI3NIhciEwE4
1hbKu9lisGamJqujK83KVyITVQxE6KOmZwa8sJH/yZgB6/2oHwlXJ1V0HH/64Lsh1oC7E3JBbq9H
dYnwLOipzvFpkmAwu9E/mYcbyRLTcE6vRCnJ+aefLawWxKXQ9N+7cF+2G+IBRURXxBiDaRURgibH
35RcGGl106EVq2BeKf+LmoZR6nJ6DSX6sg0vp98tU81hZAVOFZG14bMoRxrYSufUf6bFRxEwV2Zb
06XTCVt7WeOqZWbIAW37n4H6LdtvWQLcYL6N9jF7Uvtha28TgErTmVlPUgAaM3ST9FZNHz5LKVPq
DmoYrPzoOkcPhTnXTfdd05r5qzjZjtHR8DdWsobE73btB1ZaFNOvBPC8/BNqX2mJnoNOrfbfm+KF
PxljCfD0JGOyi+7HGfytWq8H/0Ou3yU13FmqvMT5x2Nns/AftEeMjLMS/C06PpD8LfhhQV7foqHf
WR1ez3FRd4c0/6YEWun61xR/CBariIvSf1HgrRiVwPY8V5ANVajgJXUWoHVPPw+G6rJJNICHIxVt
3gIIN8ow+91efvfSu84ZpmHVJDjEAkYnyLx17AdQlZrpLePgwpMJW5FTmRSlEvUVu8GexDWTAkJ1
fIj+OVpOkyaqytAn6rDZT0C+JnQrSb7pb4mhnllb5NI5011JQX2lPYxwXJjiyMZC+zDlfxHPYYIb
L9PgCaG+hcH8CCwHW+zCkr5NJEDgX9TozUg3dbxtk4sdPYR3xkuEMiMB/6M8jHplNXuU5jYroY7j
kkOR/b6McMnxOXlD4EuV7mb2rW0B3Wh/Cl8NAx2YoXu1vstIHTP9DrsRve16GuxF2Q9i0eh/fHhB
dBZEHgnDIU2AiurFnxseWkImEf/Y3slLr579kLVro28V5dQbl6p4T3uQvq6ffojpWAHGV0kwJzbE
5ziEu4CWgQa9yA8S6IaK/ADigmUu5406rgrzkRUvhaLTt+WVBdtSYt7I9lglrxkZSsMdDEVrEZi7
riGOvNpGzZ/UfQ3+FZgF4qoVNG9Q/S2sHafTHdQ+MVZJ/Fmk+y75Y8bkKkJHtg+h/i5aApGIMA8p
lcjYRJf2V7MMhv3F44T+quRbrLYSlXRem6d4ZJgLQC9fSnNqVfeQpSv7Hzs7zyJXj7H2vHC4ZqDO
Qlk/apaAtowRaB0plGC/MuK95LM14T+xl5u+lf7LZvMd6NraaPZW8W4wQpEdsvFKjGU0YBSE+PMY
wQhom9EAMVJaZ9hxclw5WFEqhNfR2YuI1mYFDb0GrpRYB9waE7PmexN8qO8wR4TBpoKwC10FtIkN
8q2o2ck3v1N6B0/RJLsKaRzznoCQlggsf4ET+GeM1n1ztIxvnUupvvTjNwv1ZTB+iHFreU5iU4Zy
T7BClcZnGLDKoeFc9hLgDsZKFrAxAgU3prpth72MQj/S9qgQ7OEvg2iAsL4maYI1mifJx5BQDSbV
iMhW9DpQaUcb4simZO4fslVX0N2jx/Srk4SgeZSxhY3LVnuiJguDzRxPMTCfzknuzucdT1XQG2Bx
7Tej4nrGw1deKf0rGooW/U0f/6XV94T9UzFB0YASYcnLHLmV4Bh3TJqOorgoEJQDg2qBx2JibrJq
1J8BRqSegqyJPnvmKqW6LjmdwCjrMHmjTVS+WS2WsGKvFNyaPRWM2JqcT/07DoKRVKzpnbEAaNUd
zx4rz0y7Bkzryo1RfhrA+GzmvCCFXoqCeWX+FfCTeNNEu1DmxcgYFhXrqvyKIwKeTqNwpx47e/fC
nzBLy/CxOqCDfcKg6uZA4gWT7WFZAv7yqOKbDHTpT45Ov40OLdPPykWksRh5DGqYgXF8yr2/iLpP
iRPXFK5ZXDR0UZCzOTYM/mPd6X3OdiDa2ADZob83EdTRB4GrY4ucVnta2UulqUWuF5RvpvKnFpfa
BgRfLOaM6rzE2bKskZGr7x7zDmwIbPgId0mvBnEuNr9ioZvx2xSnHgLxDOhCnzzh0+QMfZEzLcJ8
xeoylEFLYmgoOCyTcFwmEMcJQ6jMTWY9iY5nXmjw0YfVQxv+pdAlzW/0BBiwrtYLnpnhu2VyqqZf
v6QSIGneWobZZ4KgtWiefsD1zU9B029PPfWjv5K4wldKcK875hsYXtzuVvAEVKsSAUirY4bc+Toy
hhA43cqo/0RNzNdWUT9q/MS6jYKwPmXmajhhS1zO6k0FDD/wTJ+rHnBYq+8HjkaPFoGRhZ/uQ/AK
U/+jTARHr6TxEBFtRIcD9hJsfh/+RgGP7F+e/SuQsBDPtY3FrzV9Bv901BGqtE20T2xcrp5GZBit
e762an6s35F7WtJNKvD2mtwoLJGbe9R9doiJhI26C7v0cRzPhGWRoqzjSTI94t1cGakzaGWOFUX+
Y3WSSEdP2pUSOYh32pCOLXU1ndoIx1lCFjpIXz3YtGWxtiNCY6GQGPg66A4U5dcgBYx/B4Mau2tU
u2cDaxqmZmtcGz5+sKfGEDozhWNw3PNHcY6CWrOnzwRbVlX8iGDfKYe+9VYyVUmYrEJ8yWnQHYkj
l/kLxfE+hqY3HQHstf3eLi6yv/dYZnhP/YZyruk/DIl52yOBSqePbhbQdLGl/RIooiykcQb5U018
L3/InoNhEXQ/OT5C5j0gAI8+AldIqeqTfqQFmmBsLI+56BLcYdrNbJTFIH8qxm9U0Aizolnq3dMs
fir9TYu2wAOXRrsreC1VqIB3fTpBibcjJrxHhZWAJyhD5q9Y4+69m91XFH6RsxFgC9Y6V89dJGdg
iHjlWSKbw7NP4BNs5YBj3VGsZWG6fXrUhyW75JpBn77lEp8M/CbQRhACxhymPB1jvqVfxf832qu2
vunWuCiHz4n7iU9P5qCOj3Cia9SxMctY406LR9JKzGBd7Rir7YhjdUE8opxb2IEbF1eEqUx0jXQ/
hSdPeg/yl9S5TNJEfA9STFLZZ5ewfrjLMjrHNckE8CJNlKuVcD1xscSpUxyoTGFyrccbK7EuxE/e
/MaI6zrMl+Psa+KAjLqQRJUNlbiunuL6MDa/ShFvKm530F6riUTR/Gs+AOMUM33IQK985rM1nRGm
Vs5DTxrb9NMMvgsl3hnFt8WIFWub1bGCWObmJaN5wQRGniIbdS4opBiVK1mHsmXet0n7Y9QSEE6S
A7FtpDKiMm6/oC+gKttG6e//RdtDsd4CPIOC8fUqxZRZc+baHE0G6mkQXC0Xd5fTq0dPoWFkOs3A
+Z6vJwhw1C6CORvjHzHgqIqORP1q6cbOL7V07jimSVTpOGjGg0pqMAECls5xv1MNYuN2ob4jELP/
gdzTFr+TClQGVh7QDTSNIMJRIqAAjp8jW4ngZxp/TEQBLcVkWh5UDUHqQDAT+86WRSqvLE/lus4v
Jh1mpP/4zKrlCLvgc4wvcX3vs02tIIfceNo1s1FBYBrPtYUUQVLiFozRuYJxQP+Tr7oBpSl5ig3C
BqxmFUbL39bH33rX/Y6fHhTB3OIx1ZCgXMm1TC6Df4S3EjJ+xwVmT91RebJdinn52t1Mn0XBQueD
O9VAsctSIUtd8TvvKzQrdGeeZjehBQKF8hYbGCSXIt6zSOihlHM6tx96fQRmH0xbguwK65m0OxjX
qJeAVJV0yukARF1byBecXzwX1oU9ZdscQFCNJGRp7amT/kztFD4lD0cNNqcKWQyr0AiQQsLKvKi5
a07wuchJcHCf0VhZNdfdYsYnWhrQw0X+RiItvLhwGSvscuYOj4hTFAYNG54FJZhVbVik4s5EoDL/
C7X6LNJ7Ls+uPtwNTiO9jIHooHVg0WfAix95aKYVeWAZ4gLuSehuko9w+7fUHX/Y+3WAEnfgnnEU
g5gPzN93L7ZwIIHU/hLavRjWI3sCTIGCwTV2JZRTqARlcipy3gtUSYvxGFlvJJZQQ6wIXRXlA/UO
uR518pljiYInVMPpj90poQOBUb7WbFTdGh3CqaVlPfmx23RXECFUM0diZAteoOzGnk4adFjbtCHs
pBU3DLYFr08wHgLzM9K+AvFeT/8G6Wb332qxYY7bosZmq2m3sMeFyZ6VM6L6VNR70HgMmJasARj4
Ibx163Jv6DouDEh1Z8GWTA93GU5ejD46ScEWvmVTvdvsv8NiywCD0FUIMfyDf5RX8pwLgGYZK/86
DnfypN1b1JGKMlPcqwUGm4Wq7FN4NslPjiFXdim1FbTjO/NuIvzpxbgJ/sndsWxOORtAr/zVsP52
DEhpwmW2xxoi4bUvnr23oGxNxQ8f17rldTKsfzAnogkLcF+gHL9yiWDdn5R93z6iFlc8XwC6Pkgj
zav+iqtLmJ6G+JxN3wJxg8amq8CusgsYrph7vbyONmZRbuOInRBKl25fo1Fh9KFhMbwU4mZZlGbV
RtV3Re14MEQatrndxi8uXfDdAQsuJ+CWbedAz1pb0Nez/kePN7g2OotUbvkQoceCB0aQFxMMcNhZ
+NaQ35ukf2LYl/IhSPi07Fc5bpvQQk+Pp/8sFx91XjgAOFDQyxY3xjbkncv7DUnukFUucbQeEI0k
CngLsj/5EezkJIEVpPMRW4v8ZNqx5DYqmGf0s/iJlBz15lXudt1EeGK6T0ny8greuEPMhkLephMx
OFxHg3rtlQv9XBFfQlxcjNGXBh2UetI814odM9ZIjuqXkv2GmRubFlS8nCqcO3lyJI7EAmMHCYVU
TAGQkLR55pwyyDLT8k/tHYRpKh34yCHf1rVD8vSiwf0TkewjgiUK6obErZS/Gx0CwecFmuD4naJJ
Zm/r/X/LO7x/rcamT+G64Bar5+l/wZqs1q+pvmpkax8MXym8hw7wcE4t2aLyq1F2P7rhDWSHaxPu
IuRlrDvAUsEe/sjdt66/pebVQLWK7I16idlY9Q64UisvrEi6mY22ZB/dEkpK1MZkhCvC3tdpzKAC
rUXtwaAMjviZNjFJwUaYfnnVQU/uCegpxswV5x/V4gvtClbyEBINFjKLpDrqoXrDtLsDMs114f8Z
OC/tADe0z/jsSFANqSrm9F0zrEi8vdL9iR9zPCuGa6hOneJf4FP5hX07ArJM4nWE4ni8UvxpDFvE
m1Ed6pinfW10rPHPRrVRtB7HtNNk6hYQCS2n60cY+pBw51W8sWFE1lP1hiYJZMEYaituxIEgwKjm
+qtC3LSc5eMyyr6aaD8XIkFKvd4ri0zd9dFnlK0j2kBOH8JvRvEkS1OflW47fryask0XWxkV3JYI
zhoKgGYdhg/ygXRtaesH9kNe920lFwA2ugn2KbrH1lkpnizvEMoK49zLwLvQi9Fj8BXs7fRSdTc1
J+rOZX1UJJpjdRcG3Jq15yP2wpul3ypErwHG16nZmfJFkk8dtz7CH3Y3FtM6Nf7XK5gpUIqhHPeL
Y+8D1I6ArrZnoz7FDNmV+hy2xxHAV8eggfwpeT6TyG1liDbfsYsm3DJmNiyqGQQfsOsUQsj0l6oX
DN2AeLD3qOJ3BQRqbPxjUYlejGzCLXmHLnYKFoekVhGJu88tOBvPpj3it4djxRLmo4CjDXlqIXS+
2qukXWwTXxojqFxcjO6qJ1efKkFV7+Kj1B9T/0XGkUowJT1MfguSt3kx62HLFD/CX3uNE+TfoeJt
Mh0AcvFeDs8gu/WE5ZFyaNBAbpvyPno84U5hk0vXY0deTAHGBnJ+aYZZUkuoh1FA9RePgXbmTC2L
TLQFydZj+mpdY2Uvjcfe5kB71EK4M5iyAgqZUPT/RBZjF8VNst9E1o6NztyL8T9q+EOkzbE1vaNM
sPpxWHqC1tnK0UDmbk15WAookH/zWEUdN4QbYHlK+Bw4O5KL2d8iZTXKl1CcC+UAKoxiLiLCl+VK
qiFnJBmiWUbaC1W0p63KDsDPb2q5KUNfSpoWZbhgpFPw6CvFO/GcEFm3dXDIqK0DsAVVHS6E92bo
jjUtazSQdfhhc+qM41XPfvCn6707IXVjO4qiXi3OrP3LPEBY/kxz0obWHjUS53PNtTE7d06Z8g2f
Ad+l30IiOnY/kzIubGPaiYJg8tn3++SfbGooCDXkBwPdRIZaAr83/neLSXb4Qp/C8w+o0/Iegb2X
+YK4LQIYHNFfMR9RvOVV9Jvmn3yo7IUz/7NhDAdZxZq1BAWAwvSg/o45G1luIrSjGrpOmWXzw6Ab
9VS2XawYcC0xediZvGGCadoVgqg5clzhhZK+eDLjYU1IiYnPuNzYxk1iYFmp+7Jcy7x0NZ7VXN3g
4YsxP0bkZcTzKPQweb8UIqCkGRIttXxTxmgaVyixR4nbj8GzDyCh7cqN1tM+Pczin1YbBAr8yMw3
BkYR/RdvG0QLTfyxcyjTvZUhdUCkwZu6Z3BlR2BdX+hG6Nfg5GbM/XKSInY26xB8abGKUpvhKtEx
GrCNe42LGWCwYp/bluF0RwQXN2HnsHtQn0Hd7G37U0keM9ksUUD9WtFyPAXBuaDfllKbWVkJarl1
KvkcVu1qKH5bBAPKSjO3EQzkSXnPUBWScLyUpmdkPKPhAtHFrtwMjEz9bCLKx/waNAxh410oALAW
nzLriYxIDqNpDg12w0g/VOauKELWSvcqJkhXo2GR7ya74+ipBW/4qC2ZJfupluKVKZ+LCf3UDWmA
XeF4vXi62859hnqBKkrFe5DDt4GjyTLoPwZHFOOanaAFXyynK0J2S8v7HppPlWncCDiRoIGxd8zo
XfZPNpabsvytCIXhE2BO4O1hC/BfGRYHDwzLlvqTIVy+hIC/CaNbgEcu7T5M9jMechfjaaFTREKM
lZILNqbYiT8l/6qWJ1E+reEaj25hbftTlB5pYMCD9KE7cT/lfxlaqjze4mVkytmnK3W6pg1leevI
uHdAKcc71ltJvVEf6M40YzMZ6ya/icFJFZp9Z9BYFdQMnpFZ5t1XiiLFz+5kpOJov2bGmTUVo8qO
FccuG4DhrvzhCk1BHbaifevbTxVIefClxicv2WhMrv3y0es20+JpyUXh6KLeGuIyGG8yEAjZ/spj
TAm3OKWYGBx9ZHyN32UpCA6lXKv+RorbwnokxSkm9GHYasNP6m1mY4o+Gisl3IzDr43vLkUMyp+A
10Y/ZQO4M85mYnVUfNKx/43ygviFwUBgtKb8lWxE3/1NS5C7EziJ80ert1nwjQo2NG/x3N6sgRV4
4jRQWPMBR9Ff1X2jr4qz7Tzn9NPjAFyEqVFgusVA/42/FK9ol5wz603urx6fbYqIXyDFd9Cxst1h
w9Nt/d7F/+IRW6sfG1ZzETPlCvI9JvjPhtY0wPbQEVsrgQIJkkuIyh+yqsg/LCjGqQPiz+rXqO3b
6Gb6e2x/YfEtmf90ltgIBln1C47rOlwHRNCHSxFtVHEfJwrHBv3Amwix+7rtqyC6Qb0MaIgblCXy
fLO1hCK5vX8tYWhjktN+tBh/FUpWBuDoR2gQ2+ReB8eu5QixV7J3Z4YhzJL81FuKOqfA+uWm4Qan
41BfusZb2dlpNDRs+39oodZ1X6DiqpetsDcw2Fcdo/4pvlmzRL3+FLNX6lMr57Et4XEx42tPcIf/
VO2zsABDW/z8tLIsaxYjBbhGARNTRaX8NI0s38msHQ5ZRcYgw7KXH796So4yvEgmW1SyHnOAgQwe
A3rnQnlVN9VnKfys70mEHpnsCF5Sek4uP9G6knxoh09JyjdcARTzModKs6ZphjBSeb8qUyRz2Wgn
Y+L53lQGPAp3/A6njRpQ4k+f8FQk9vb98C2MRwBaidgC4rsWlnmWpIM1POewlHEddo6kuyNMbpwi
4j7le2ako9jU/EW0f2H/rwNXMkeAJ/2+F6802irjhwd7pBZHXyHl+0IjJOGR6rEEoRyznjlCyvI8
m7DTv/pVZsOyQgHGAktt7xrqkIJHkKYrCZ3JOArjNGq72PxIyXXON+i5kStoD2a0XgbFe4VzgyIW
cNPCRFM+8V5ac9bqM2NLanLbT5Yz8bwaGfQrdlbwTyQTYwFTgfe4ehMmQ7ivKQH/4P1p6UHW9wJh
AnboDhVh8MATpg1PVdtnCbUojwDhDTTTVQWz+6jzYsSGa81f54+WH+p5HlfvcVEmwU3DBqZSuAxU
ODGLxdG/DeW9iHUK2C8rPSs5KbbzmHUdtzskJph/U/jIrb8btE+lh2eYroxvGVEzjJVmPEeYF/Pk
I8i+I/uq5zvx4TdLG14lE2T4bAInLeMAJUVKjshQ5fOksKyGYAEywTducjNTs9BpJVzQdMaeuu+7
YNeBkos4awmmURAkzsr62a/Y+O2qlTej5koQzfJnjt5yFFcdT0CE4l/NnDTbS7izoDaIpfqtqhuF
Ni7xzjHy30w60zemqLSlGVT2r2xX7LzHjLoAER+rhrMNgqwn7pTwVPLAP+AvmZ9NcE0mmSQwgJvo
uEAsET/V9qlrjd3Sn/aTfFC6n1K6kUYcqgc+VhTY7bjG8bGovqR5/9GhnWXwx2iz5UGwsKzp4coq
/6WeY/RUOP6vNDi9+GF4nHiuDsBBU+i56HAC5V9R2gsDyU3LAEJ8xOqyDJgrPBKuCKTnLgYC5Sgy
gGCPUUNDUzxN6b0DsZD4N6u+YBNjEKl3b/CJa/8ZmyYDThqIdjOgbFB6KA244Hx75fM7IxOcz0BH
wsndaV9mfc9afvTk2MVH0GA9zvHE22nlH45OQ/62xpUgSReHl9q6ikQI9+TxTf4M7RlUY9c9O7C0
g/02UJZJ6meoFmsjuY4Y7RpUuQE/CkERy5jRljIT+Ga5IntMO8LNs5L9dR5ljqw+Gm8zs6FMR0wf
I7PMGt1iS/WaH7LBtXXsHelZhSljbkS1I/SME3xvxvtAnNgb4eH7LokRmzTWxMS8TMqFDtAQx7w9
9oRmp7u4WEmG4+P9lfd4DUX+WTPIjK1HoN+t9g+oQ2FehvyOPJHDoEwPXMlVxGvsjBXl86Ut+W/Y
tEL3Ie8W9uuqLjdZcCh5z+s0XQXqTaAthzE4X0RFsBmbe9bc0asD6TyU5bb54lrlHCpIL0oefkBX
s0gUCMwrtCGpeeuGK0N8awJcf0vVI1dU/zJUVHvvIKiW5Z0VMysNVpghd1hOXganDaEJ2M2bDaIn
QSCLeuvyu/KZxrem7ZbNe8amU+ZTJQnkpVjcrS2ph3LsKER2cRyjsg/DOwqinL8voxz24+h7rbtO
bzbnPdQItWPcrCrq8gTqUWZre6x3PNgv4yDb66w8t8jmQ//utVtPWWXmPmmaC8iyVcjEKPThIcIU
JgOsRcetshheY9UuBQOpyZ11+eOzMn2k1je8zHJC2ePGlcOFVLRO+Ois7g43dcVoJpvYrkUnELhw
57zuF+5DXZGMEqIbJF9LO0rTVW+Bi6U3ub0OcDe9vZ58xwBPkuE31y9xwR3NKKlyLQQ0AHkJNK1Y
iHaXOHh540eDhJ0D6SMMfiuByNTaA7YrSCu2h1VZ2GuJ0k96USJY81WJxRdiakrhIrPYoRTET58j
scEMy8Y77d78fps8gxBNrBAAyq6oj2iOJSSz6MMGmK+obSr9fYTb0aHste3fIdtNbDEs76eXP1R1
dHzo8Eb7olEeCxCbFvIS6FABWgzBECoJOVejnaQ73cOASYqPO9jhEGJoWyQrLvcCgh2KX4VpvkXk
rtNP34zr9e5HQVExkL3NpPUQK7vMOJSUh4P+6OP9KG0GviB1hAymsAHJ9S3HzKTH1zhjDK4sefdA
xWv87YLmvSftr2koaE0oUHehHQvWVdVVmo7gjJY01RhLOAWzwDVAt8BTIurbk52Oz2AWSwsnAlVc
F0ceuYy9IWOf3PxNKbOYIkA2qg2ukP67Ns9DchIEdbVRwdFNeg6AY/VrNGGgMH5vUMylR7VYmFRe
I2pYpAnlmgdcRCdd3vr0/uRS0pRDTygXzHxq41N5hNE/dN2S7ET6UvY/tOpVRr8CGLJMJu00LwDV
5lmUOxuea/GmciNj7m/2YrjwJUNUEPZpJp307OtJG6fhLxnBpUyHq59Cg9W5VxGMADK3N0aNnhOx
4KYDhQXzUN57Ojl7qNHqVYMaitOe+cIsuUD3z/lS8B4kA9KD7olFZVXF99iYXKMjKWRoHqrxjZHN
nXTcSGBh/aUkbgIdtMibxSgB5B+QsvHvZqpg+88fx7w8TD1E1fmHiZiB7KRLaRXLHIZ1RzY6qTet
Lq+Fek+rj0iqtnrzxJtdhS8v07mzUJua1858tSEOTmZSWncfmccmlNGtp6wn5AJKdGrrP4INnRpR
nUphgEpw8MeNFgm02MGlJLy84uO3GRyCJg3qpQSkokCYKCjPYv0zTrdtfqmqo4/1IIRMrEXZI8H6
b2O+KxVX8i4J+kctdUIKcBvGzkhSd6IazJVmeTOjFvEcwKuTcrnsAcoRd78KGnUh4Kq0HSmIbsne
TSYsFh1pBwkJS5g7eX8j2WrBlw0NjlUhG9v60BCqldT3lHgJn1PR0t3BdyNmtsCAFz3rRhwP8JKI
0EG/YrGHniKDPRaLIYx/PWm4QD3pHzZESm27iYQqz7EIUiiZYEQNZxg9Dt6mpejRUTBm0cjCsst4
PYqf0DAoO1T0L+gWR7caWZUYE84XJi4rnJUZWz4xhqgWcfhjnWKEOsBQMPDA2lQ/KiRSwOs8Qkds
ZE6EvCsb3gmN2UzRbQjZq3JxxOh/MBggrsY6pupLVcGWTx6aMNs32KBnZGY7odkIMBP0rfW34sE7
qOp4wboiirYpASij7dazKf/hj7+tdcVghbvy6lWcg2xuYZOJ7GpLL8n7Sq0DnMXlMD4675ooL1G+
KqB5dAfTKctOQfSpqteC8EqfF67i1hsHVpAsVyhHIBSM8LECzh9mhqWacuW+45leRsqbnNxF8zlF
H4p9rFmjjdZTRq3DyjNi1a2X3tK3mayqzKlVzseAe4u8SPaHjFymyTqlQ7kOmHqF9XH23xcyKq7q
N46s+zirZANSGdPwn11QM8InzOiqoSUsKuUsEz5jXfukXfT9fIOB9QDPGTfnwCr2RI7awUeEWF7V
0B1KxDMF/A7UBl0abRJmhh0+MfLglimDRhV1n4H9otA1wCLzF9o/ZTz9dsc9o+bOIEkOewUQ3ayi
jYYJJn1LKTYEOnBhKMjF/3UVK7K68TmxtUPelyxuy78GyJzJUwGmjIsaoLoWgq8qnbKtNhC8nRCh
4tBR1IQe0syNXh37SBDaFt+V6l9EqmNCGlFVvZeNTwzQjagQvdn0w87LinMoYrw61kJmOVVqNK/d
6BBEzTjnM59/9PnDqFtntA3ugoxduGGjWJ3bKqAtIQMMdVeoOl9EAxC26f5SLTrVuvIroWYK+v8F
KsuW2aVkvWnGmewCUDRcMPBCdK1BeDrgo25XCWoEpqaGjY3O5doLGtx3LD4ioFFq+IMzAqgmNVOA
Pn0r9L3K5gBJqieunvlhdQcRcdz2a1En+/JDpbaZWCTnmF4bU1/68afZ/W/WIspbAttzJLK7RELY
1RoQY5Ja4sgNqdx6KVh4ND0TYAC7xpTY39OYC2KTMk0zLPaFExFIguKPteahVube8CqMS9jb7IwB
40HR69c2GpouXabiX57/THKM83+CP+hWbJbr4hs140mKPgLU59LLoqSjPqsst0Xji/4z9BEWsRTd
KhWP2b5owAFpO7khN0k9yv6XzL66QKUiLxnSXQpNP496+sxY1dGIiGzXgr5PkONNCjmi8UEPxJyJ
sJTRBFrYdsz8n1mMbjv8gZiJMUdUCNQYx7DXnyHz2kkS607eWYa2jzMTw1VP5a7xZc9kMKAB1GRW
Ba1yuCnGPyLaJuQ98Ozxv9TNt4buhmBbVvU7oC0ao8Ohv0fqjGBdNBrDN51M343P4i7A+7PiJSDg
J/hnjhcKZFV6jyyMRIxALFQxSfcoSkgP8iOPI0Bj1Fpwcud0JyYAXnpI+zdbjTHmUZojRFFXOU9T
zZeghB+lxXVC2nmfIZS1IIW6UfKN+Nlvb11xFSXgPv7OydJCDoBFbtGYWOHRags25swjV5oCZn/V
2x/ICaJMW2lsRNe+97AkgIHqSub8lqzOhbO9iBhuwVAJWFZwZMXWKoNCFWxjZRvoBsjj5+AhPoPQ
ydaKdcyP4Fkv8SPkZu3qWCRJ6ORPGgH4M/kb4rtt0H32fFp31K8Vvyq9jZAv8rhPq93wl4Lrs0Zp
WSIXmXtZtmxKfSG/EvUH0VeHPEODfpkmJB3s1TwkNSeapqjbKBiGOgZ/Q8jUoDnF/Y/QS0DEGAf2
pkqGtMJP+y8v2EvPzLKEirV3K4ZaIh1AxK3AR2KGMnVz4WOeSuTJMa1uHSvUU8QIpzAGUVPWzgha
38MeMFNEOn2D/C1FGujL+dZUHyHS/SHJV/PvkjJMyRt8TNG9gRDor8vmOLY7yWKetE0fmfTe+t+z
x4D/lQi6NKfydim8rBoszPQmhS5STp/dj8YjcMWnYxU3M0Q7CdO8ItJRmVeAILU0IFcqVo4RORI5
fFfMnUcPtUrO/mNkHB3T8WZ+eZrieaELy7QeZRc1lBtguU/wHhBn9zXSBDRdu23sBJc6syaFYWyQ
bHmnyObUmVSWFz9v14guEx4Nn3i9PVPcUaznfALgcaRS9QB0zpiWAs3NyO6QXcK97HibDI6RXBIS
FP0DDQQhD7MQGaO4T7hnx7wddyMhrBaaTGaYw0pncN8A1XxrizW8Fz1eQ2vCNjKygCk2o+qqGrqN
p4TL/a6W51xdFnh7MhJlvCiG2XPnCm0nVBHf/DldHb1ktq++7A4sWtgB43tBmWGTAF1r3zku0qI5
G+22yu4NmoDht6bWrkouo/qdMLcF3SLRA4k+p2f865iwD9XEbUFqR5MfExb5NQe2bP6PFh211ySf
65o9hbpWfftAN82ETnBW/MfRWSxZbkRB9IsUUcKStv2Y+0HjRjFNJWb+eh955wjbA2qp6kLmySnY
WFa4LKtpg14dd4M5aChkXg1aoDh6G6NunVdXlbBFUruCjK2Y7Syk3lT4m8GmcrgoA8t+z1UyMNXB
69rcBGtni8hiHqDBA7PI7WQznjIufim6vwm8bQ0fHMc7ETnnblg19r1E5N+4r66oKL+fY3VswpOk
DjQ0jwL7GJgXr3m2JesVcfCy10Emy5FO2ik+TB3CqiBwG3MrTsgyB62YqPUMXRmSU2peK/MvYC2h
6a/FjLLv9x6WRzv9Z7UpM7gMAfeJyGbiryOTToz/oiYFq/iXFoS2wWSgXDq74pqQ0IZ9O3zL4y1J
RkxhEPJux6jYM6XT/eccPUSCnUqTPx6HxEgzWdX3ql2bYIVxgAAyR3EDVQx84yOS67ZWyyyI7zk5
bvrzEJ6C6QPRQOjNE/XGrsgms5ZKklrqvbfjVdnnkiochvx6yrawWDAzmTYOPaSqs0LPx7eekiv/
NjHjaPnwmKnjpVZkq8YrzWnWqDc7SAQhU3A/ozjGu4XKTDeQfMCxNv500DRR7+Le3OjFLgzYziu1
F+Fz0H/HqP6NwqCkiDauzQZBe2s4yHUsrY6avZxIAWb+NJuPNrqIhMJ3jdNs14Xnyb+51V0SB+Fk
qH6GtZ5fGJhBTUbhSTvbsOL+UtY8R4KZjsTjNzSWCTFJ/pvTn7oM6RCCINsDKIZSPbJu2rvnOUtP
fUTEeJZ8K5a2QKdFPJtjYdtclCz8MrYUwTaVewl1N9eNg9JYYNs0Fnzb0dXVHzHIBig660abCHpu
1kkNtKvSmSEDmESAJxnM6ma1KaOKFduPSyOES/9JIlrgZx03eFB54BWuEswM3ElobleAdhw0qs6H
Bb4nHHa+sy/9t2E4WKX2y/78ntUZq2gHnz2XCLEPglxUxVFAuNrWcX3OF+hfOTJ4jb+0gV9b7IL4
Rw8/WlZogxx3bb/Pqp4mtFsTtrnpDPYS1PIhvouewWBB4kSeQuRu0/oz0kLMT94yCZ8Lz4U2aEuk
6UyodKfbuoa3m9/e4rNmNkBqOVrlgunY9CJcGm/REVmdvk3sho34X4uwpsDCk6KCsTLqDaQYiY/i
rfB+3e4UDS1bQkxsesAKx1sh7vwXMobz9eDYmOjKFAM+H/Jv1Z2mZkRZApCfiXiLsULZ5JcBpvE9
bipzqA+983+3ShYgvZjynaWkH2zJ1NKyCnE9Ppp6qDcl+hPHwKfOzdux56Xsiq36PYOZhD9g2LnE
ohm6BZYAR8fAH2NynhKr2hTTq8Ocl3JZPSZkMR7pQLoB55oSEXljxBzfNHDB8aYlZr1HALOUtbMN
J3hIkO3KRqKXnmcjL+EEpjuQK2UTJ4r/2+iWlbjbQ7AioJBW/nXg9TeYDnbExBGG1ji/EBiAdYSn
LCYPPWJbk2b9HyY4xmm1z3KL3GhLrsc8wX4ix7VyzE8bR2vCJsq9azkz2WTTYzVNOTxiFPe+go2J
06cZmD+CNzYR/Icun7bc0Y5RnbN2xbji85gxwy1kw1FUV+8amrQKa3jr72X7xb2lEL/kGBiSjPQ2
KV5D9l9A0XBVyNVECDxac58cW80qrtlkEixdvuGsTcfmu3Qg+w85NIMcexIZg4gi49Bfas2/UQDa
sMyj4uvM3Fk9rHYJB01up3SGmB54ZcuyXwcN83l2FRHXecdLk1d4xNWuYYbeN//S9pngoAup4gsi
sZ8kpm8PmZVdjefMeZ0hC8I7JugI+snHtNsu3AShWxPDevIIl7CQeigvODtsN2T5zX94bXNzJ6bP
LsfQyXyqStcNyXRePr5gNGCtk80k41WI0MjXGVniRI4r7+CmBwG+zCm9TZuEl7Jj1pZqn241Gk8d
wFr5L2A9qvBipgywInNhgqzVIkT1Wb6OMaV73dbJjh2KiiHdmVG7dPmUxbRV6LbH/KQhHfEY3hlg
nLP+u6BzH9HY6B1Ob+DgXOb83a1Va1xg762nCoMvKQwS2nOVgL7O7w0KCX9+vAO/RYwy3R4RcIwt
8vFzgSCdGPOnyBP7SKSkyESLzEj3ycR0Ba0o+qm8feEx7Mi6g3HFZYK6wNTVRkuPhN4wXoNjXpQT
lpiZyNkuw0Q/llVwqUbcP9hkWiidjtNs9Z7pr51R8lbPBERujdnOayS3VA7bAoOIhagxZ3FrNDeH
69HTaXY7uvsyKIgb00ip/0vHZHyq2u4SBqRhwpDzhEcLt4FZtPTqdElnsdFMqiQ6UZ99EbVV17Ie
C6gk7Rcfa6Ffc4qGbrfUS/NI//+IA6b1LmSHUwuZmiJq6SF+yNpiYdKmalgKUrJvxhZyLUw3xwQJ
27hLzYTZjuEK6FIL39o0tZ1G59tygLya/aY1vK+eJtXnXY4s/W9iN8bdwbbVWriGvWRnjvlmIbBw
5ybtgRm/R3bxGtBk6ix2m9RgZtGtG6w4KC+fuu5Xwu+bSgrnoIQWwVxfORe9j5YDsu8EoQ4E5/Xs
zGaOtzZVz+6T+kHfNOm+zZ2VHT0kY32NBMZk/LFDyLzm91ii+/hnu+BoWojXZnTyUDVrMnkZnOFj
1E4I+wYD7aObkOwGQbLbZKJ4JVEEWXvf42S01Hc+xodOebM+dpkVxcORjya3IePUgLFzBQkDxk9z
9aoX6Z6kmSPf+vQq4rAGPIcKTnfjXoumv9qIvX2u7Jp72ERr177WaKwIQ4lhXacvvZSHUHnb1KyR
BXCqpeMl0LyfsQwh5yFNHpDEVAHOxXvrYdbMqXuBOxEMbNjIJY3ZSnXPO43Ztr0PG7ntI59NOsqG
EnQcKQ+Yd1HmNzj1Qtoe6wdW6yKPaF1nUQPXIxxqy47ocN8N8z1mOmXEX61k1B7Zv2TL0j3pgG1Y
dipMfWG9jUey9JqAONaI/uGi8963LfAF3B25+jch5vVVO7KhqfCXg0YKipuRYbnR7CWKEfz8WfbN
rHwoyYpMfyrP/fbCWcJFYIveLy2WiawK2Nd6q5zh2oiFra9RVONAc1qNkJFLKyt+1lsNta/Jx2My
psj77JbMWZ8+5Ro5e13/WnBUlh1n8IU1pmD9Fph3kPKldyxsKpfqxcMdFNG9BAezRRhDGEBuMX/+
iLCHm8onfoQ+mO132CrWYSdPzlvtWV/Uo3r+HcuvygKpqp7TGDFwjxWY83qOxchHMNUteBCCgHQm
dYNcw7mn3Y/ofIFolKG76g3zrsHHmBBQwehedmxrU/xqDveyn4L09MPtxDY7mJe/vBg1P7MKpJ8I
xYuPKaA1BFT1HmGvtY2IHdNKeZzCaA+vkFCx+eMm2xvs6yWtCf7wOSojNPUWjj3lgTjjKvFUt9Zn
iS2iHPbs5m9ttk84RkuvWk25+9HFQ8o4S26o/AiCi1myQu4kAs2BM41G1bOvQ8CwgMHvJFEF8TIa
GGWH4FazXed/5L38InlqFzZwwHmvmchimN+7EIiqBsC5eLfoC2tj2aP2tkuyszPYOfeKHJIaq2GB
EalsOriX8qnIviYbVyvj3dr0cLuRilbUawfvgkyh67v7CAeiznpoSMt1hSdapNVutCNa1nClsdgu
jEMyXn3VHGrilNNKnEzsGVaeLFL75CfpNiQiHTLfp9k1+9Q1gWC0RKPu4zmHzr4VwmAViC6VAY3R
pX8aW8VYaNw80NDTOVn4UPOdlTYiL+RIBo6YnrFjGFvbXmW7qkM/b46bFMkkmTGrmHrPQdJouOGm
qCFrVeXn2Mm3xBkRaX3nTCB1wLXSNxZR85Hm5imyWT9zWCVecyOufGmy9W4rg7XndAbo9hQyoCgF
LIQ+P8+q+BjAXs7AAVzdDeIHITgP16ZJbtgmNvqSy5TQYPNguO0arECVPw9GO2eO/MzZyQP1bCVu
Q9Q+69Q82SQp6ppN5Tk70rifrKR8aYKevuIN7x7o1WQlqVryslzpVrcbKU68xoec9jpLzTSqQpe4
RYPqrsO2Fhdq1zvjwRLupuiyTTl3PTDrKOdJiCE/wOXrYEdOOnEEYj2LxTvdFqoUsY4QFoo+fITq
VaX6xfaQATPTa0YSlq4JWoCS+jAdb74gJgcPFT7XnaeBO+PsGjnQIlx/mW+8Gths2U+ELdmf7MsM
omAJ91tncb72/+eF2iuKXj70bmMVKCx84nOn/BIx2LKqlcsnVmj/2vTZciKg0WypyDftQ8AgOANH
cS5rxoFV+jfE07qgWWp0/+AF4cZNsktfZfsSOIPL41YcEAWYo6x6R3FKN9DcePgRGikL0VzXTjcr
P3YWJYgbsrumqNKgkLk1tWLmnRvln3wZX2TrLpOBvo1ExBKzK9ueKK42Q2muIxILEyNaW4hWvVis
DV3uVQhGjTZYMBDQuUkwwUthnIDN5vXDopDwXqIQ+6jvICEix6Gg6an4Y/6wzHGNcNHjw6+RbbFC
XAxlfulxaiqAPJlPWgNbQ99iNUBRLNlu7ByWB0UxoBXEv0+7LqQgriTfZPXeRc+aYLIqYGbZuN2B
fEA53vhwaRwJjyV7C2hQwyrmqmdUxP2UFfHBJZVKVupEIYmizj+HmF2sLlsFIfsqTW31UW7rplgV
1OWA9pHr1rfG114q3LcNW4EBA/TEqGRMOYv9dsWiv++YhYgAzpy+8uGniKznG2YruzL5N0SCLaSZ
bAOLuUrv7wuyjhwHUhN/KMfCSvbqNOQ3IP3kGcQ63wi+uwIduYsZ1fr2y0/yA/3oTWfikCmx9EAx
ZMClvHxLZbQJ/enNc8i2CnruTvogrN62+VUBCgvY5vfikWbLWKDzg0/YWeWinygOfed5sjVGBMTS
2MB/UHDMWhE5MuTKwHGZgIi9ft0yePU79dGQtBmn6BrTik8BqTNsCB/4R4WwArnB1poQsieUYvh1
rCg52I73Y1pfcU5VrbS7ZzqnXh82vTlgTtdXI6X/EGgPzSOUomlOjf/Xjj9puGy4HCM110f6QXoa
DLTP2n6JJm+lxG/v/Gq2fxP0F/O8vi7/TKdfKGQSQyKYx5r70qXPSaoVCL6lidNEMCdI+asa5tWA
Sz6kbI5pJ2OOCGy8GjtcqG5A9lp0cTX0YfZ9WH+sEqgm0qRq2tIMPZzAwxCGdZcpce0ldPL+Mq6B
Vrj99C6RO3WYRls9PI04YYpg2AQag83S2utmsyuS4GCzVx2qF6s+twObH8EY0PctHNmsUbE7OJCG
8FidceBtdaEh3fCusAJhbGOupBRH0bBNre6o2B27MZ6FEOOs4WImyshH8XcSrYcukIy2Gf9TUq+q
pPo3jcNOMllxu3LjTGjSZMt1wdMeyVUAhAAM/Th25at0k33kTldlMEOT4c7CBp5DYO4E88opPHTo
psVI1KoDksGJN3CYN8PwptzxQdHHhFSsYg9arYkUwsrhQIR2hn4hwYHu7j1YMwLzu8KC2fpkZ+QV
mMWBQZBClcpyFkGyEetA7+vb6JxbeuaElF7hZ3811PSnPDKviiVfS3BJzaQzmcpNVojnGIlD6xlE
on6H6oUt+UZq2CUgO9Zlhfp33j3AmukcaHLmoeK/1mqso+DEWHMeGlYuFmdEj8i3H6CsBDqS8vhc
F+GDj/48TsGba8fcE4aTLQb9VWcqb5SvDJu2Mge8iiCqYEeVItbSyp+cwB/CnLeAe3/HYgN/ex0g
8guaDzpBqlf1RKGPsQiZ6aUPKLVNB0VMBsoITy0uowTafSQPuf5dql3F3cg7d7BH96GTxl4Bh04H
nsAcZUiX4E/TofOGnyZmYI+9LSabJSCTUleckuB7R+oW1/5sinCTsxkec5ytA4sl/WmOw6kltxF6
viAqf7KB7E6Hpiupk/WI70AwpO4C6hGOHxeYnO789YyPtFGdfLgIFaSDItTvQp8pnrTUQONs644s
F09pvDDAzDct3SlaAht9cCR+bARfSgisliXWDvirlvk8iGozT2Ezw2k35N3ObiywdQr2xWNo3gTe
2hAekD/u9ZJ6V3DZF7Bb2GweA77UsrRfSQZ5QcR59Ru8OU46H9ohNL3wSKPzLCNYeCz+GnMpKVQ1
QntYkT3pgrmVwcggY7jpB+ZGaPpp4DwORzCRvfwLs3mFyy9mY4GwWDsDy/hQzAQGhH2Vjb4d8s6o
rYc0v5Ue86Vg3EWsXz1MvGmU7ZXFZq6p2DWni4ZosBrHgeaUu1QnmQ+P6djTWwfy28j614rjJtUM
Ci4L/ZspX5MSgSP1dR6rmfXCAqw8mOqWwTnJVPecTNbKrYN3BdTRzZPDkNa3jo2BGJOdVvG2zfkP
JXoZM37hl7nX8l85DaegkgyEigWA/VXe86k2RE7B4zOGcdWz/Tdmg5B036yAxnUo9hmgiDJBnmJ6
v01ih2hWW2A78kYEYYinTffT14rjhigCBOXhdLRisH48w1wJgr+yVdF7pxavmJi6R0DhPY34pmLw
PwWQvHzNJ7OTg8K30Ewbousp2Jl+645YC/O1sajgdIX/IOGFcGr0ckYl3qLqitHMi51d0efo1SkJ
Ez25kOLwbPVfRfLad9OhtDgfS/vomYK752sOc7GB8hXWUh+w/IF1Fo13mIZxJ4sSmJynr/qGsVKA
ZV91HlkB6BRFA5UoPTdQFrzEw/ZA2VyWdyND0JKFG0HEXh0jjXCZnzbtwZQOV4giyaSlUKNpsFGs
+l32KEZn6wgEvw4AotLeB+mr8JGizCkiRCG00rvn4JLKfsRDMC/6KiyITKRQcCnTXsfGqZ+cV1U1
29o0z13obkx2jnYWLHRR7Es5rK2qOaRNjgwIiRkjy7/STw99yXs4X4J9jXc4WVuEWpkjCxHprPui
eu3jfyr9mhrgJmW+BvDNMcSWKevW5qT2qeh3YTw9+0Wx8tA9swVi8h0vrAnbF85mczqazMD8Vq64
mNE3pbCNiLnUPxuPbHVv6UInLYU8GzV7klhsW+QqaXIKfS4T1ZHf+8NLgaGH9DwoxsNECwWdkXR3
7mD7rCIwlZDcO2Xveg+WIkuYHGJIqUu0OYwNx9jgjO1vLjv/nmyWIAw3BllLmCUsOXcNs8vV2ZN+
BQCclQgLwIA0W5H3uMu8E0iapsuvPuJB7tr7WLfLPsNOYCt2I5S+FcCgSftK6UoNZJiWKo9J4G6i
yPlWPZoNUW91a+JAXLnRfe5BIlG/02+xRkhYtrUoST4LlHEDYu9J9PsirJAY/6oGRb7EqzlLERq0
L3rRXVKBPUUXF1O6G7sqcHIN+8EGuR8HJEGw/dakfqo8f+ebcmV39U3THYxzkDuYqMpRYUg7OySD
T+6m1cHafWR6t0oKDlOUigkTw07HUptvVY0SlpLbLquvtP+skEhn3j+b0Tbs2Yc3sd6W+YbwOFKc
k+Qz5kYOwhFTzhAcgp4BbdR8OU5wL1i/LxOnxeLjs4C39H62IcUYoIX9KruLW2Qn5cWLIb3L2VKP
KdENj6JM9ikO4Y4NEBAEJmx8a33P+ejcZ9JJBucvjrZ5+Z5M0UE2VwuCTBiPJ8wemxJPg+cMlySa
sHTiBEA0blo9pu96EQ2UfzNYoHc/CiQDZts/xjE9yN64G8RsCVW8WgEzssFZNeiBnkYBTxCoq9Oj
hqSw9O10dvxPtyCYgGmkN12WaBmLX630Wfb1zImib73OKf96Xrq2tcHmRMM7KjvSkBRzoTp0GXZY
lU8Mlb+JQoKUSLOUwCvyIt4ItChTeS7H7GrqZFyhPsmi9Nkz4BDIU6xC8FV1SvxdrFGMWMci/FGZ
pJtF1BewpSntZM0Ebz/gkOxyQC6l/hakTDHHelYbA8GAeGvFKSEYSPmHn9Zimg6tbiX8di9Gh+lP
sYlHhSEeEHhjnMoav5CXL/1eGehoqNIm7xRk3c1CAhxxtGmiOSvXuRZxeJZiXBuxve2zlvuzxWEh
ia+52PnL5D9rI+XMIC+Nq2P9x0WQFtcoNw9jUO9c3FsTGuPa0J41V2KVZDBM1KXZtZcY4nQVwOT3
Jm83KmSNJmDreeZM9kKsYcGkm9Kq9qQgK4czLRBIHsRoLur0EA9iUXXvXtJslM0VCT2ul9WiIRUx
5Bji92PJhIg7SA6zEb0sBGRfY0N9PiO+dY4utYnbdGdr9lnjsu6V4q0n6hyMVJgClCQjyB7oDGe9
Opd8ZKLnFQwm0UoMEwVeYC/qdNaSo50zI8aLDWZ2DnBd7UrxMxIaYbBXSyKx86CgxACL4c+Q3m3u
WmPclhq/ZGpgskB/ZsO/8CXA3jEA/dVfA+mqa163f4jwtnVovwRlWDNdoBfDlIs+tUfhCLW3NfJX
d471jhBrtsioorkPxr3UeP2Fyg+tBeYy2+Ps4rH+S+jT6tntorHXSHTr09CaY+f7Dy2vfzlKLmNl
n8co/7MkqqAMbaagV3QmCFIxe9OcjPjO9QwGPQbDypa+MeWGAKUK2lZO3NtuaPJBt1/5LMCuU+yP
hu8c2rgAsOviXAzK4IVB8lLlCm8WsOAn7rSntsA4FH52+ns13sti2nR+zJ6OoNQ+383RTfSUT6YZ
rKUcfxtVcepRqpZVSaQnVHQ9ozrmPukgoUMiRwNT0wNOIWEzUbrTi+RRyTfD5I2pKB5MSwJUho/k
Q2WSSESGmoTans5Vc9mGh5V7izVAeUa07zirRtgOslcHKzHPKYE7YJos1Oz8yUNAfJ0qP8bCeLU8
4rBp97VU7pLGAkECu9LX7U3qalsGmAtq7K0NlSpyxUajEGa8t+6N/hFlxrzew8GAoYsTV0vqfRiN
LDAchk3ZslHsM5PmXrPgWwd8+Vnfr0eOUoX0YKytcw0Qv5H5v7bp97pDq53ayykpTincPJPlb6b9
+fkjJgqP8Sw+bUw6RkbM74TAh9gjmi8Ghrj5LdSeWgO2ETdnFuHoLKJHS46PneeEtWb7OOi3bvnV
U+e39bTourtDbUO3grMc4VsT3wr8W3hSAdG8uvnwnk9ogXoiz+07Xe9Hjqcv1I2NiTVZSwqmPTXc
Y9w9Cq4k97U2AxXosLrwqBqkZNEs/Fj2gDp9izwwpznWqrjFUX93Mv2mZVCHJxMoCbhH4TyGpP9n
q3ZbjFsXe2RZacuipQa0Sd/Q/I+idhYTu1mXgYPoMXsypopGHVnCyE+60Zk2JD+h5hKLNPsERPhD
EPmtG/Gft7r70hfdZw237CmoZ0C6foDFSauk4BpNmXlDOHuTEZJ4bcDRZ1Oi6OjVCtMBX+Xi3hKf
JQ7phAeY4ofN9QHm24QHpyyeayfe66QbGdL/hgB/ZBEP91fdPMwhrcVPM+uvpSmfS5O4FTKNDETV
KESuXAwDkywmWhrK1zC9pHZ+05nrRWOtMSn3N1aVH+yMtM+C9jBHGo3MxNa8z8pEWy3EQ2v0k2vi
YOtVQ8BRuDHRxEymdbYyd6OCaFN7SImQ69g9lVZkPID4QzKCTcbE5jwIJpuZw+HQBuw+REgNAfPG
qKt7VFprXbgveUlj08TDumoVNaKFqoysldT+9FAE4O36DSlPiB+5Om3gYKIdcT/DXE8j3aZWQMKi
NMLefQDVas4dakMxJ29DG7EithaVql70Wj1bXnfvaUIZaIJeNADDDTkydshpPPtNDaSpYXBHL3xJ
EYKIOGCKWR89ftSFlk5Pg0cgnqtyusNkozfNyqGmrSPtytSCiMAOtjBWwLF/y2t6ZozhHQ1+aHRA
lij7YptDsYkCepb+jV7zlw4VnxAKs7JgOFZCzEchz+SRGb20XkvWFQm+y2Sof4yO3adBjko5LYYE
Jbkajga7Tg1+MQ+HZjndjcGwdjJvJSwbj6FcBZ5LMDWwCiizOu0KIunlBAFAa42lg/dHQnm1kKo4
jLvaUN77LumWqTvHgqFVKbz33AQXSNnh1DX7p+ofN6yzSAN31+ol/QVO8XDwIvzrM5KatngGaddK
3LsEzW7hnHHiEX7r4yfLAWP81S2MrOw9awpKNvNYWeOhLpxDUU/nIk2uaRdv/BTumFFZu9B8BLCA
zAYhrMPgAgm6xTZ2MVYGAgVpOFsmI891YC7yec7oFScW3r9JAQZXgt3KQ5Lh0qk9oeREY59G5zIA
oZ4RAJBoLnsqhK85Z+dqqq275JwN/BxZZYFnFEsyhrs0glCVo4aOZHXQquba5fWZoLt1QSkBNMp8
LxLkEkXUsqHX4kVeufhxHfgaxirvSvpUM7s7PdPWvrgwFTvjd8EooL9WRivQZHGsy5beKY8cesn0
X2M6BRkXLvtaUe5trXvLx+zLi/rllDmHxgxvjLiZKYFnIWESuK9a437/7jzW9k1JGGPNZ4hZm3+Q
EBFsmb8bxbRXbfybqZQwM+0Qo023C4dXIbxaHdJ//iXLCyZSTe2vdcmoKFUHm5IocpEllhoLiIDh
e40vkQOSmBEDqttEVnAds3ASWNJUQEnrUorluLL10v9q0+yIvn9bkWOgTOSwRvAr4v65MAD/5tq0
0WMUzN5oPQLX+NfZ4DMj5FwjZVrQSVSKVNKgxseKeQw5UnJyvKehZdKZwYrJ7DZaumLa9WZPBDWm
Mrtm0eDBJ8bP42NVK5vsbPjFyRnSv1h2ZH2Dj81VsYqNhmA/u1xnPfFiWrRPiSXmusn31Km4GpB+
6O4uo6dxqo8EbWA9qUsl4FtLSFjMt/SE1PrEW1gyepSx2BD0S4EP7dkirbusqwerw5UBw5twJVxJ
gXhO2SVOVrvUdORBunM2BPVlPmIpMcodDw8RmbbqZ2dU3NZrxkuHfjLOfohchoK1yrqTIcx7HnLg
p9kpiL11mom/WEPXU6IGch1C1o1a4Qov1h40QyQ3eEV1dmvUKL2LjkiiUWWaZSBiS642wrKnkX1o
Klm0Mc1DgIj3fpoeg4QcWCsNI75w1xPV9YBQSo/Cg5Sso2I2f0IvERQP97BqzpF3141kp0R3CEPr
m7ywVe5Eh0JwIZfiZDSsvk2CrCT6OOCUqvAXg1t8BF7wKNWIKs0+xh57+pGFOrG3aE4AFCAOt7L3
VE6P+VHlPfA3ka/5DLDHYu1hbRUzulRqwGir/iof0EKh5ZdW6y4BJkvN44qIzJMNxTnqpk0UeHQw
BqaX4K/LwW0blmli8Buo2dDiBPl50OxHzR5La1mWGDgLBxfyCBqKpzxJmHW79EmdgR6BQgv0mnEY
dbExWxRDIwFwFjdJ0NjXdoy5poClDOJGSO9T1tlL9uZbJyGljTr5KSOqM9NbgOlUMSjIu1Z/8z0E
+uyTiaj28NrhVoI0nDrVWdgMNnLMbr5NfztQp2O6JkqxsZdBgRllDNNjLTBCNzbqvKbDCJnNAtg6
2E+ufEkjAu2waM4eJ0QquxqHTyX091IfHq0zK1dyfyO8adX13ad0NH7vYCNlcE7g7aJb1JcVri54
PTetZfleO9Y988ttM8Hf0tXeaevrxHPPbVQpKTDowAqQaHy7NuircLzbpkvdZWQs9pKXtmDk6niU
bP0l8WpOwOza0qs5gOFMP7u3KnoIJ9iP7fSSThqLKPw3RXxPwSbkFvALVtdsYRgpg60TAO+Jm8PO
CYAB60ivdgQT0uDCkkGf1d1s7P50XWtXzVT3fOtG9srsk5NNaLThAc0Trffp0oNoHPJBa3sQ4FBp
Dv137b5xZrzrfnvXXQbEBITY+t2anEWY04X32q0FijRSmtpOdXVxMDmZ8e6M3nPAyC0lFLykS0EB
sDOqK5hZ7BPVyrReYvApXD1wqlgXoQ00Ru08DYgpOt6YIpUvIcsjB2uKY5W/SLTeAhnh23yxe+OK
S+fX5CTOwzvb6nMZ2Tt7gOsfftgJ3ydykNzm5i0hB1v9UU/Rv4RZfdDN4USIIe7SF0tP2HCG6Mti
pz1Gco55QSWuQvIESC/zBMN2CxFoPn6VPhsgvK0mtBYNUyAb4Odh5KWSzmLIXzW7xnWX0EuDiyuN
XWf4O6X95PABmybfjg5QdKOtKVahQEw1P90GVlvnvpT5+xDziNT4Gnaoo5mS6oBY8oQEZcylg8Vg
Kw/IGSG4aeQWbyccdV4KnQheSJwBwgAVPe8apo8wQu7hO7+2zlmZAbCKQQUSKAgY3bVwg4l/Fd1w
j8c97kdip9tjHoMab7wThsez3zufJtdC0Rvvbpk9VXAcejd6GXWLtPbvvspfpAJw3TewMpEDsyvS
s26j4XOS4VGfOhxIWMlMDwVEnOTMTJN9rmuMqLyZLrYqCMZyEwJBHMJhhugUCZARWiW2mtOCWmSV
ERIUOviQoCYqVbjUl6hCjWa74bVX9dlWSEj11iYduSWakx08OxhULRsjrA8h7lppfU/zssVxLvg2
qM++ysH5id3mMuXzmBqFQRLYHh0RXqeSeUrff4+ImydJxHmoWdfCrdimj0sfMoTJmgTGdM3u1cQb
1JThT11kSCX5kXvteCZ1Yz0gV2PavxuRXjchyQm8IqJx30DFv2sVuVj4wnLknantzamL2lNWc1+k
o3OcOrS2Tcaevsk2qKfEshpZnURsojNE3E+VmWf4N8BMx2nIeZiBvIHdrmlfiRqRHnr+Vo7tVoTN
wRMczIZGenQ6DRdtSMAd1VRq6bfmOuKYFWzMnB4zcJ6hF40V+YGdV5M5WGDdEPX03gjzViX1rmhx
0BoUuFX9h2njFhSsWZm5E/TkoeVJqo4YhtxDztJtsITimUqMX2vEsDZK7bNCEU8J6KRP88vh0ueg
eEC2MAATyTqGm7rJ/IBj8jZlNbGB8oioBP9BEF6qGSmml2zARH+2uuJmtozaGQuAdmj+o+xMlu3G
sSz7K2kxTloRIECQaZU1eLe/r++lN6G9RmLf9/z6WowaVErhJreYhFnI3XU7EMA5Z++1L8cJcsiY
yzOnDXXKjIh6dJkzjDK9ATpmAEiAbl/y5cMqq1tZeA9VQmO+rnnPqP/uk7y6kmFxVBXh1qa9Vzo6
W2Sp6y59aUEyjFiJcqLWkAb43zXdsIYreztaAL9i6mRPQQbOXBerGc57sv3WqAYB883p+N6TGjrA
bFenJUOEbpkSWb5zHdv5ox/W7z4q+dHYmCIcPHVguFwAXsRpuQ7ZwVlMkSGyLzDE2yX96bX8pJZ3
BlD2MI3FO92DO4IgjknG4TwknzCRnH1vFHIzwH7MkGhtc574DCriTJ8SDu+L0X9XQJo1pIIGk5bR
1ZerxLc+Xc50Iu/1VB3CLnqqvGXvy4lEVYt+Vzh42NPCc5rZ3IgsnOogqggT2QRJ96Tr9tHR+W1d
AqHktooqhdBilGPJQhQ7poAJvYfP8ZlK9ZYM4bbO9GPSoHyeuSnMYKGSdERZhzJ1EmTneWQfCiyi
nqyfZOw/ZxI6tVf5T8p2nol4+DHS6phaD3IqtAgTnYB4XLnzAMfM68+Ntk8TD3+Y5Vdh1Vwzmtp5
Nj5XY92MgbfxBO5zuzsGMdy7hP2bizWWVMpoV33LFLCTbsbmOo/bIKaYGzRGbjR3wo0h4iXYph0I
iEFFHrsVHNMyupR2ejtL8ZoWxMO1Yk/8AUSqFYcIxtUxdIFdZAbV0Nz4PUZV8IGxSLajuRXwECf6
P1quQQx2c9/75YEjfx9N7qlxzqPWAtBIpq5dAbGtiO6Ijp43A1lVXdHv5ZSRqUVXE2WqmNGgaRS4
49SQKTEn+9nRBNC0uymrr5yUsTcfk4TW6K7PYFkGjr3D/JkS4QXjUk5UDuEIQnvpV2wXIWg5PeZl
BANT2zQ+ua/MCM7n0npyUPjMIrlqWrDFRYjYwuIuWJGNrKkAt3KG3pday3loxINOllMhSN6ZBWqb
Nm2IydSfQ+/ddE3/NAkQrG1hf5et883LqQPrFRI+oix1SzxffpuypVYovqe4PLbFsm9KBrYyzo8B
ZsIpD9V+bNxlm0fRc+dJHG9s8xJOQzA9J3P27LTkiTCrZxPyrJU2wy7Vlv1JR87bmFCTgfy9jbmV
78Xo7xc2ItdS3AIgOtGXKHcl/oKLVqQfZeh+/rPLL5dvsUNmbLhYP0Pffapsv92VFtZSYjBPXjZd
EtN3ncbLu2cHiFwW79nL8ap3TXQmX/UwQSbl5MMENUE5KyPz2nvzW7WE9/T4DhmpkfXYHyNqNYSV
/SOkowCMabDti2KCRQ/zyMa0XDrVg3LzZysfBGrE4Y1ubn5ck+aHZrRRXY2nsGEzHb21tk6QdnQT
PS3IxUxeaOXmaY5J0a7QzK30umLZVDLYdWp8KvME83gCK2LomDupAkNhlDsP3InXnLnqMXc1c1vk
TK1zGY/e6zBjcQzSdFyj1djbOvHYtB0/YARLrAqLazf1blQ26g0XCqI6ppFhxYxPBrSmbTOhNQNV
RLKaYGtHPER+0VyNHpBxXvlzdJjt1p774g7MJ8XI/bWj0r+w/PIlh0HhjxAF2okvwbasZi9IZ/XT
jDDksfuycuzYIw4YAD2AbLy+/kAl8hTbs9pa9QTFUT5Yw/hWJBUaMEG9rcLoGI4pzaTisomQXcSo
3BcyCvPbPqg/leIKk0qc3345XrdCf2ehfnDLbRn81KCReGuUFPyskzfjQNBABquY7h8khKdY9eZG
I4XHP5VZHP8ZODSTBKjKYqBOMjMQnHt7sMfbXETc3acgYnZIGz3OwaUUxaGg2xvH6c8B1JxFnlfe
92QxkBsEKNOuGDAZiM8eWdzXYflC8uNOe/65HT4auhcBjVvstHHA/S95A2LPtClhSPkGYuY+JJfb
L6hfF7Zei+q971uGOAXLJAz3RYWFOSuv7X5+NySgpaYCMN8zp7v1hX0ztePe7stbK8G9gv4o5Afj
73n02+7OrvUFpPyqnTftIO7nebh0zQhl+h1y1tZepRsMsRdp3lWYXxEffKgwxQ9kC4wIb7eatIlz
G4n8UKOlI3W0+2ja+geXYhx+DpksA36yXR/DqmyjtjhPtct4FCCT5/f15YSb824QCExUC56MnhIC
CODiTeXOZ9NlyUPt1hUG4hJNVkZ+aXiXLuBxwfl3Fd1aQglcwmP7Fd4xscF0uFZcCs7I9h/sIsAD
XMqf+cLMK4Xt0UBGAXKF52h+cJCcodRitMpXejVRzXg31Sq5f2P3sfNDDnCm+eaO276+6ZYb0a3y
E4oIfUwIPk9RKW3A6g3JwWTWDpLpJhkeQfpHTNIl05T6eTEn3X5zvFNdEruQlzuvKbZB+V6G8Eet
vQSgPZEEZcIjsMmtSPNd0MIH8LcIh0eswCT89ObOG+97VArtG65MZiVMfS6q8QVTKg3IuNvDR6v6
a5BWTgni/bgwjlujM1b2P2sIwetR4hFgdBoVj87MABWV6pqScJMPB4p2PL8pqpAifA2hYQcueuyH
qd15PRw02D0LoAV4PmWGZxYZZ3zDhTGj3nf09Vy9x3irosCn3PxpAZ8kUIB20I8QL9Ew5JsEfZ3r
xLe0NnlkqfrZTQ1zPp/l64TJJmkYk1scEx3PrtXdZMj+XByHMa8ZYxMAiYKajaYv2M33gdkW6YTd
ldNAKy5Ptc/3AX36LXLOnfXKpJ5IMCu4dO4xjm6ZXtN/J3uV0f1GmkMO8VRFUIExBYanEqQ5DJz4
dXbd49QgRLuQb/w8oiYA2duVCC4p4dDCX050xhWHKCM+Kq0yvl2H/3X9UpEcEDGZZspYEtlbcj8k
LAPQO7O2U1bsYoU6ifsKhTfuFg6dYW08bwpUvnb+AtNZ8CwQWeY136PozDLuuwOdE5LP9HCehj2a
n4uGCVp0YXFXKqof63fbXlbFlRYrTKusvhfJyenuWighPfaNmA7Xpp4Yj1QbU1wP2V0kpg0aLPGj
oaEL+kA6t4Rc2P3HtKD5uGnH+xS0rTzo0Cah7ECRcSG+DEW8S1NYmGPZ7Ad0PMk65UGinN6Y4gGf
mw9QkJI2gvtaEHjR8le/pugZuvi8zukxryKfLfRL3T3M9Y8qxUwy/ahIPfAoLHz6PUSLNfyEaXXq
khsqswZbQuAjPAClD/qyKC4U/RfqHWQn+WUyjw8CDmMZW2eXogCHDMcg5oRLj3e0PNbZZeEjJaVk
AB5U8zngExj8wu4rZvpFPTQejIOXFhuktav8k9Wfmu6zz26X9mFxLrF/IA/lqQi5vT0AeyJOIafn
ZtVbMbMHB7BHF5iJ2ZMkgALUBwNEukcYfwxwi3fMDW30wo147YMvx1Ht4nA7lQi+j0t3mEJuMgPq
7Iuxsi8wqVClonc/rMIsph6Zy9nA6iti+srIF+VWtvTyH2BAONDLh/cgeXTNZS4kfkV1LFZkhipw
wfQ7j8llezMk360sOywrlF/0FwR1oJWR7T9trWssL9V3bl1XcKBq/7pZlx/9FHcryp+OfR+XD/b0
HY9kjmMVJQIwtgObOiEfafSe1sfaeaYvqNlIJsVaAhGQ3vH/tq7B/1IidKSAw9qRXtsxhNjmKg/I
X9/ajJUqKmV38PZ+ixplJ1CYWu96CB5zeeg1fwEWv1kBuObWgeuOwdNFPN/MDKUow3ZthIhuAJde
PeK33dY2DgzFECkma8qQ4XjQ03dIJHuAARsP91uoucC41JJ3jb4v413oHxIgDIu8d6bTQNdjWZPa
2ucAlWy3NJyfR9dahx7fOXij9D3y9vUEX7B6adVLicDLesrTlSaBx2GTe9VFHbqUwR/Q0OJhnwD+
dLtLlzNmJZoRK4vewTlC+CC/Rlo7CR9MAomgdpxjMCvw+b1jV97E8jWmnyBhy6TZDWMxFCZna4Fl
at/2HMhTT9KV2g7dJ7hQ1V1O0TUD7LREpbTrRwTwMcOZTccKze8jdNccj9L/aqaraP5qnXeQqTXa
3JJOSzpdZeXDOEqUtcdkdcJO53oGthfdTH1zH1ZX1bhsSHQ7pAkwfViMwXUXv4bRl4+nYUq+hzxW
bFsDsAm7uurlAdjAED2j51G3ib4j5cbnkwMB8su9wF8Y8v00zqsjftrcZJat73yjhFXO3shLe7qF
LInmIJ/2c4ZH5m5EETiyHfGIEW05p68ypF1I8tt0ZwrutHwj6ammrCJVJGsh2Lw264FB55fe6EXK
+i6DPXe8kyZqKDpWSHTmm3p8FrTj9YeFQSvqyS19hIB/4TQrvCAD2FD592F7V8x7zY09AFwHP9j5
1hLfxIC8kSg9EZHrMy6XvLlqUABaAACBkfbdMcOanC8+2/o5Eped/mysN2OdBuIwEvLttGLyshNv
Lc4YG3VjexLxlwAj0+f3VvuyWA7uJ8A1msMDtwuz14KnQhGcGXWnlnxYy/Jf05mwDWCZyXI0Ltho
mrRcnaNwK9RLUsIhODdeuxudl8ySiMtOhfuta+8qskrsbwUSm4DyvCF8DU3aQJTOvPIgriZEkLjl
C0mCy4OO060D3dINzhYPL6wgCrWtwwGT9TeBRBNFs4utJd9Lvzm0BSB7Vlz8sEorWJ4ydDAmHFeW
VA/HkTYg9vRqRNKM1wHQcX6uqcll9J14tTI7G4CcSfKQ+M+VQMVlP8thbVnRvY18IlfubRAPjNHh
FxyZI7Hxvmk7A6bloOK/buKnKf9m/Je+YSx0dBjKeWxkeuTcHd80nfQc9D7WDqqdikvltZtVCJD6
LaFw+85rNogR2RmgWs5X/TwwjakOXco0dG/74al15v1M55aqlFL/W8k6bKYjyPbD0uaHsbhRCvOw
c+MV+thaQMCdY6cQ7gCbT47KfFt5+wn0OvRjjfkm0niHfHHToobFjbsQpuiVzCz7T+HdaCwwyNNp
OKGax+LL+YdDqgF6AAat9x6t8L2TOLYwYvoxBI4JB3ADoBDn9SqGcscXA8dpjMxRlvVDKaK3gMQc
r5YsntVohrYJHYFAMu55hCAxCw7KEn+8vGh7/5opJ/EW09mqrcduoFHu4+bIVr9G7MYnuBeHiOQ5
EaMsBpICkfc7il1Kvxw+qF2Aty0Dzd6tt5rZhk0MfMTRk43ZrnFXUxrRV5NrV9dlU0rolAF6Fj99
Qh8CiBcYVG7LTWz8Y7fKi4ooekSzzNwUrYcT44D1zWGG04DvvL20NVC6aeUeWAyMN3XgHHRgDpkX
EGgWJD/Qdz1UJQvI67Lw1Ov6aa6Ruvl0he963QYnGcEFnkOfQPtqyrdW3FevSVdj2JqhsyNunblr
+X38Mfn/7IBAH6ln/2r0zWlyqpV/uGCw1jwBjuKJrsiPaPUSQYPv9SksrDtjwvQY5H197g2itbkt
EJJq+7qs3VdPiAlkEUtuzCtabKEr2MXhl0McaG883u5FOrqvRCUzZDSj2ruTDl6QOTBYcDoQqhMz
WQiI9G/Mecmh+qOT5D63TDe+hWEnrxyzfpt3Y6n6S9sK641RxE+ZERu9K8UNTV7qqeU6w+vgOw23
jXG+jLnoZbnELOPdOj6NxIir1UY2+KkZLB4rrMRdYr87Di7KnvMD4QAVarWxG+lu85pBTcn0I1c8
sjLuRxr50EV6oH8u4SlgBtJyPhcemM5Zf3oWOnVgmRyzHV7xtnYOk9TOEdnJcYrXaKLkrLUBRORP
WCsUn6fOh5vJSV9jmid4fb3TQrEzI9CfRc0MD2fYvFIPOWpbJuSlB3iy6dcsg5QhVQWl0XZdcizI
JcAg5WFamYHGB1HyEzUuqcCkuPb6QZLEaSWQmOMOhFlBytqMoFz3NE/K77HyHga0fxEWhG07DIeu
Mj+KJf0Ma+YjvDcmOhP0k9Z6nyLsfYohQdHZ71232sOtL5mEPyLHei41OBSfq71jXWfkfvVoBVrZ
ALwrrxMVn7qIX9zKb3Iv2lZTRBole9zinDou9pnyXhDvIH30i2vmW5IJO46eLj/hONwPhrLcC48J
eOA4wU9NMptyW0yd7dkx7cGx7Zd8RCuJ/AfxWbxNGsCOHQaKxcVb4hY3FMcQ4dzkPm9IME+7p7il
Xmp9GCsQB62WAka+ZYHVgUYRuNG7wDgkBgsDrUAeBm8e7R8waSYMGrot9PhhO7Fy38MUWeqXGPq6
Z7YG+t+xScbKbIIfRwwNkDwdK0sZRRTlUHDpKt2ySOU+bFTJSdJZ9QJmieOZ0WzkVBkDrtYHpUQz
g6AV8hIN10e8fmFUWfI2Kj0NFLjLA9CFG6cofEW+ZAtZg/PUNBVaWPLmG9pZHGllRvNryVcRdiP5
2S4A3jVEHmOXbRQjzYXZ9MccU+j8tFFeEuJgllYSIKWsIRi+Bfy3a2vAF2FvHurB5LC68iRjZoX2
N+i5NFj5XHnfo8BFyEATzET1LbXuAEe09NqUvcEAoVqHPD0/ldqmyuoo+IGLUjR0zCToiSyLoB1E
V0lyrpQDA8rLMc2HItvWJtcjV4+Qi/516xD9DarNDE61ad2QlIox8tVZp2OScwqNzCi2refksOhw
0EVkFiOuLShJU+SM2Vvr02KeN4UdlbTHUuRLwUegmUfkO8x0il5+TNYwJ1Pex1lvtmE2BS1hRDpA
ngvsIyQsoIyCRdcIBYfROYKdLKkHTFCRr7ExHlPBnIWHvBOmQucDgq3mqfy51FLINwe9Fcgdj9VN
ed9IZLnA5upIlySp6nYMXnrwJ95TWHhhBRMycOmvLe6EXI3YZUtzuVJZ6fY/ofaXxHC0vRzgaeed
lwJpKYpKPHZl09AWttM6G5/TDsESajkGb8jskOl/+SlYUfI926iTP0Ih6wl88ZD0/aug+yQPgnW1
WKuysQbj5Q1pIZMdYNCZnMZGpT2FvJpy2/tYElf2CXcOUUKhza2gsMU5C2wv/5kVo+2prT0YbgnK
qyeZMrqRDZ1cm0XurkJ/qyLETQlReNdpP3beE1r80KAl7RbX8w/RnGa+Q+Ok03C+tfJKH4Cv78zT
7cgph+656DjOxtgJpn1WR5Jg+nHulCb9ITcBbeAxdJlvXUR68oJv3ZDEWO68rpnjr9h4CWbUlrO1
/3TRVGI1Y/foTvNgzaubtfUbwUitDbkd7kyEoSMaibtnPGlwTNIllMOQtgg2mJfG8tgVGMrHs5FW
SY7WHCWGeXJvuTEIxhweSyrhxzu+QzKM3Uph7Xu/KqcXjaEDM22iktTtdkhKS7qt6dC6zGhFFzB/
kvO0pA1K8CILBshDYTcgnG6ZzyBNdCsR7XhvjXeU9VIzaelca5Xx5PhPwwGayUriD9FWweTpi4Z6
FM9PyY2x65oBqF6DDJ+RkJH+/JJ7bdhal0XbJ8W0a60x9Npr29FZ7m77KGxanDqZsxJBgzlT1fvg
9eESw3pqa/Vd8qZRuQrbzm2aw9AFU7XlYQvpgaAr6AZvJ+Mmlo+tDIKs39VBW9rOfQZUHPmmhTOg
/ylo7Pf5Y+EybCx+qNYKkdomaeUv8PTtuKCd0EWxl72rQKXiOkwjVdPiLXWBNGysMUCDvxGlwuU/
Wyb31zDf1u1fgnRM5XxIm1H6E0qROkJ4zI1hoF1W4fdTbMpW5d4GfqPk2c7rghBFyW/4NDlDSTWL
7YwPbVDdMkYM25BVkMdJWH9DIKT4l2u0gcN1gPAF6VmX7qG8mKfQ1qQjTYoR6H1kR2RYzIspAO4P
EkAy2yeiJX/219tl1NP6QziWXxa9h+AdhZ03/JAq08R8GoJmp9e5nSpCev1ultRH/VI34icPdLhc
89lYCskSpvE9gMdSXTlarA0DwCOc3YmdLOkhymLhXOmp4USv2cGxGCYupVDdUV7taC16ybWlvLUJ
2DS+dTUwkF1O0I07QIb8x/Pj0sXZAz9xnFzGfqOHDyPktJzsMs6Ac0UCrxKQcze4n+kpGKQQnSiO
ztLnPkyRrvD7gwozG2BaZlHbmiWPgS1WXeTSap0Sr37AR2YBOPTKwo7pgy1NPRzRRPodWNoEzxAu
eWYcL21XtFhKLSSP/o5eqYq2qmsWz+YMwRn35i8VjVOWsEN7QToIvWlGzEvy0+g8HzE/xWHcPCIJ
zmkizoFFcFQoU6/+NrYq5iLNb2TRBmnCZcQqmQUBApawCMeYkREShWM+EW2Oe7xcWDu0MFdpnelK
7jIkueks4RWCpcyGcwqYJhDEuQ40x+A6h23AeD6z3ena+LSxzzwUlcvYYmgw8HK7RtLHxWrW86dV
DwTAh7710iDaQ5+XJP1iLi1VpIrBQ1pkCdQkfwqRM0/TDOMeHAPotl0YBzXD0Qr8D0t63imGd4As
Q+h+XrZQMJb+XMURghEv9OGM1CRSlJNRQUuourLgteZN3MfoQ8ohg0SUuVF6mITH6DvX7GJ7hxAu
c/BwclgfE+cADbiRqfmhKwgIvLKiEhe+k3NObL0wRrzpFRUMSwO/IriyfMXI3La9Pvr0MYj3TF6i
ITjUVijnS/RYQ/tMikiKr6tJC6B6uBgnJFKODNg8LE7muznNFdQlQQYofasyLdjlKpmScx11Xw4L
+lq2dSm+oqJtuGQ1Wub0bRzd2z28Jq/M97Wy8YFZCQITJnJUYNeLD3Hgrh1aT1xWozWyX7Bm61Ph
1LW6rMMlqGhwhKKbfwRBY7Jj7Cwz3ZiiCxk4exZPVBN0LQLDtFMNCSEd11hLLUXyHDV50T3zqJbJ
Zmw5uUFkiH68YceekzMaioC9etLTctV1PONiMlW4bTuD4xWHSv9UNAqoT+qlkySLx4NFNnluTPYg
wx8icfuoZO1ZcF11dR6nkdzXnFFUdMVctO/wCpaAyxEsostxUx2PZ0dzSbyYtDLRtV3UTGhGupXD
rhkY6O9VYNtfQrnLeqgNnroTQZAiq68GZDyg1NyQOq8SZBONBc3Mzs4b877EMsXwUZhxuKf/mvmH
XBmDiNWYjr2pST0EbaXlj9kJeFuvdpqHRW1SXbEtjpNTapZhCTOxlo0EeT+nKXc2v5OfkdsMX4Nf
drydyCEOQMyDD86lGMUNHya5VVJFNUlQbPJbqxsZmcwGmR3pa42VIM0YU/roKdghWoWLRWdOdeCH
ZzT7JAVFPsG9EsHWhRkX3LGZbdABznRH5wvfLTXKjc6pcZeV1eitvVE3uVEmn/SmggdNimfndh9p
qxRTPthQayyHl2f0gUTiH7y6R45mMRYXDzKWExIFN/XVwxIvDFiFQDV1m8JfuZVVkHzHKgJXxemS
ECh9nc+IOSQJMhrZ+FvtNvO9CTz8VqJNw7MJDI3ukA0FtRqyfFq8Tl0SqBQaAtfrEhJ3gK32o2xl
mm0mWRb87zzMX6jiDTNmVPfpPsGT992WgX73xYRnn5kyUbtpPca4SkI2KogEsv+AR+bB0MgjtKQz
PaRvMxPVB8CI9WecVeTr6KqIsNM1cYnCDHshbH2V9CB1EHuS1avciJBNdLLx0REKJKflGwlmEojC
Y2O7C6l1HYY6gEjA5tbrOqvA0o7KaEx6sBitZrTm7cwuw1/cjjmUHCft0Ae0fkmPkX183k29IJmk
w8debMfQECUcNrbkQLI8zIu8eBHuCi6Y/kUsfQ1jHh+FvcPaCV51jmJGMu2YkEXvAoPA5GjsYqCF
13RPk4VaapfnBiQ1Bh9t7dnNXe8qGXx73CQ6LPxTFOruC1b/UJD4jc0Mx+GsqYpYVxYntUKKakUI
FmBUFecq9wx8aLi6IOPG1I0euLwoMDbZ4IAGLiVpy6HSMFoQOxlSKtMIBCGmRO422qY9up+HzK6f
QSsV3b6jAku/sSCL9hZ7URFvfWXZCH+jKW+OnjVazbtbjsSnenM7Rm9N3+OZFTDE468shPW3L3uB
ZAfU2SwLojIgdaV3Psw01vyCZFd5XFcGTCwidWvvCG51zl589Fcp51blDlcdU6vxNAV2mXxyfGYs
kmWGUIPqbYiYlXIjsIKrIXYREVyM1HgD18IGahoNHSR/Aw2ylcot5uVu4saOjihe5gkKbsstfnC1
rO69xhiHhAF/Qtru1z269BTh3LQp4R4xlmnyyOZybaBJs9Cj9hjA6om/KtEWXBDq2CI3IKoI+vJV
jHQ+zT1U/12xUJEmg5U9jENloSmbS4FmTXqTviVcwkwHyGf5Qzq40jwop0McC+46fOdCuDS7gamG
OmaDcsPnEFIomTadbVfMdaK6YF+YpiAJgIqpcowPA8I6qJB940Jr8LPxWpdDH+9UFZX5DapWmqIx
BslTk02i4jE3NMx1r+HpDnWeppf12JjuECNIGY/2VKQRgt8wx5IWrhvX0pcFOLOFSsdi2JKW/iZr
nDHYVRxy0atBE+hj4VM5s9nU8qv+GR1Ky709xNvBCGZq5g41qTJiTydOgcpVDsPN/wziGLNlxaaP
c2vLDspk97M2j6pd6ZH9hkKRu5gHQBovVoq1qlnv+BphRpShU+g6OvlNTWXLSNwuJ2jQNG2W9KXm
Oe7Rb2URejnUDr6aNv/4j//1f/735/Rf4Y/yrszmsCz+o+jzO2w6Xfvf/1D/+I/q//3p6eu//+Hy
YDiu63nS82wpNTwr/vnn+0NchPzL4j8rGTWAZNj8w6Szr9jqzXHwPbH9N1+Fv5lH0DeeNI4wxv/1
VWBt9FkV4bzOAG/CgdEiird5GnTOxZ9fyPz+cX59Ic/+9YVy+DSlZWjfTKTXJJeNnQU5aVgAkzZQ
6ArIgCS7jEsByf3PLyzWL+qXL1KDLvKo+pTW0kY1+esrd6HbMlZmFkIbaYYbXWrbu9ZC4k0nrpj4
z8aqqwFaj2mbQ1otzIoGd2rXEJqYtIQqqZnyKwAVH39+Y/pv3tdvP7BltHRA4KJOHUl2DkFJo/Rp
+k1cjNHDn19KrJ/xt+/AKCRybHVCelp4v34HYasVk0yGhq0bwYTjGoo+GJnU0XEcSc58Fx8BPtJO
FU7H3hLFNDClJA20R835N0vuL34Q7Sr4C1oqPp4xvy2Fuonr1gKvzFIY5vkCR/cHyl6IK02PfyPk
T7TCOMCF+oL04ekJdxoPG9itTSiW+unPX437V9+M0cb2NBswT8Gv38zSjZlTGt7MmC42YZ9+z5XR
AJzFjpXFHCBepRfvb76Cv/jpeTFH0b0WWii5vqn/8WxnPCtW3WEyCxrdnMJUd1c+v98hJjLr/t//
fMwQje/yfDu+VL++1CKZ9RTMIsGjNvPBUZMkOxmEqBX0/S0UFn/359cT61/421LzbI8HTjOYUcAO
f33BERmXFBG6Bw9UrhsF+wnYDYtNT8SLtpdmQt0kxBafFzl/vU/qILqTyZtA3kbDpfDav1n7f/ED
e8Kg8ua+TD3m/7b0h7nWlCaYZZXVet+zdsLB2ynjUNtCC6QjaDl+sP/zl/Cvmx0ridXNTsKaYkL0
63cQpYVbJQ5zjLYR/WcyNuKJK7ZzANKKREiVXz5t49c/v+ZfrClasY4QjvZxRf5+XjThVCVkODub
wJ5j6ymeDPb7hvq0+hhJU5l//Pnl/upr1UpJ31UsYw6PXz9iotkVx0oKME4RkLXIGuPbgZ7HFcO0
7Ap57/z55xcU65f2+8JCjckeJlnJUvz2pFq99PJufWiwuYkfnvFKpGUc1NWg7Z3GAnBowyndTujS
10aTLE4pOsa/W95/sZOyU/z/d/Hbcmq4KEaZQyyhBqp/4QTdz9LJcMRUIAW4sn02WIZ+Bjbs4SIU
9jFpgZmVlOx/c6r91VPm2lxRfV85Go30r1+/xIRntzMFcNbbyWPEvGxnQUH4948oHhh2KS2E8W3x
2488oPZEzVsQiZUzxiqHpLr0MYq82vzx259/Xvcv1i8fxfxzy/CEr9d//j/2RI9mSdj4FNjCHdtt
01vWvrICkE2Fx4EcEVxGa3BlfaXkOTL5Y24vN2bynVOmhnQfmYqAaW6JjFXUi8et+Y7LJF25EeSI
L3Ry7tHUh0VpdvhQckw/pAW7Pbxhy5hbOmiXaDWe6049WhUdZoDXE0dgsKdf93MoErqOBoFvkVr0
+9JhxfW+5LFL0IlFyzktBE1zLO5LHA7nSiHDY7JO3TOlH0lfPSbl+MEXDEepVZjoiCRxgCZkk/M8
TBEibBcyRXcXO/mPNvP3aZGiBq2J49UQVeLEvu+j5i5t9St1CpGrzt9tkX/1aPls1bYrhO8oKX47
jwqZWe68vuuEsQR05yAcGTtE6Hy53BbibkED/TOieyQQK6SJ2lAD9/mB2Sp3779ZB//6lPta2YZr
qXYkq/vXZaDVhHFMRyw5gRON7F83bTcZp2hHz0SJH0Xe8Hj/+TX/delxNVrnFUa6nmPMbw9TEUxT
hk8cVoI9OrfdkovXnpnCRWTc6enPL/Wv2yYvxb1eaVv7fMrfPt4whca2aPUhrByaH1ZTQudqaWIW
Q2AzGK/Dv3m9f/1ov961fnu9SuEIiSrmML1xO6TGdQRHQUAOSZBXuu7Nv/vp1q+Qm5mh/nf4iL/+
eDYNbBPAqrtQUPr3Ua/GxyVx3LtpAhvddmnxb5+zXNqYlUlXoIAwrvz19RxXKk2oBRbgXFwtESMG
tFTVQvYVGiZwO8UVM8Xub1bLv/6EvBq/oG3z90u2jl9ftJJL6roxrBXhuPYbSfb9sYkTEENiAZeP
4mRVy//5e10X4K9HnyvICUBM4WkOW/Xbr9ijho0pFeuLNu4QItaTffCZzPlz2B1szAjt/yXvvJbr
RtIt/SodfY+aBJAwGXHOiRhuy23oRCPqBkGZgvcebzPPMi82H1iqbnGTQY4m5u7Uhbolmtxwicz/
X+tby2howDv97qiuaUibSCNh8XhYJ7N/PgZ9TjeN/WDfkdMwG3mCNKLp1I32cQisb8YE1fn9MV/f
r65lQR50bd11lKFOHkWnCBNa6lFOBaUOrtOc/D2Kmfa2CqT28PtDMYxQhs7aEAzay+toOCNdmowJ
ta86IGJtjEEsajML2U8SeMvfHswRjsNSn3lNGu7JJrSVhZk0Hbv5qp7zEpyxb3cYQgpgO9FH121e
gry8W2hCAsTjyNjXs6l/eWBwAqyCAOgSdCNmGmqhygFjESCzab81pQMLsMu8wF8QEiWLL/glsKX+
5tHaQrCDpidusQDWrZNP0HYeyi3yGNALlrq9V2MMDznyXeiyWBB9e//+cPOVenHA83CGRa1kngps
4+SJJIyW11rdkSvG3H2PKqxdU/vKD++PMn/o01EwafLsUywR1qtFvd1PWtkT6izj3tjQFKk/tS7E
DsdrSMe0CjooVuf0v3vj2IKiBZtEXhs6wX4nN44KagMjosuoupMCVJxNHFbS7JwyG3//NBpMWTaT
DEVgXZ7sWljxwLhqmhSWZQ1ZspTpBa4aRCXvn8fXV8tkTtGlshQ3qClPrpbT+vT5KsyiFbU+f9Um
Num9SdYlm98fx+KlMO9SWI+c3hWV3jgQJKEgDWBYsTqZJHxgcija8vj+QK+XT7h+59qSLvV5P3/6
2vOpYLp2j6MvEl69rse8Am3Uxd9y24z2sY16uLVCNObjCHnLxkzRZyhm3/8Qr+9OPgNvXoXdVths
vV8+9J2eDwNYQn/ZgJXiEe8HmvDLqZ7I1lnoZUaq4SKs2YkOS62jDv97+xGXOdRw1Lztd9kcccZf
Dj/1go6wxRJKVHV3LvO0RWZrR5/eP8iTV+/zKIrigqkE982rLaCaRARBK53LWO6woFPprRQIsz2t
qwDsiAw+uLJv3arYlC1uUwug1On+Z/ItZGWY38ljR8u0oD3Tn+sYlj56v58cl0PIqu0yt7CfE6y+
T2sUve77cY9gAdCnaZRHyWEGj4TOTP5F0oZptGHb6Ri/u1jjQWeGZoqWynB48l9eMlvmyLwgfCyD
oSGQMtI77OwNipISRnwyhtu0wZbzwcN/8n6fryCzJ+vDecGmy9M3g0Lri/YG0bNekpJARumthphq
2UeOtX7/Xjm5ds8jKfIKdcPGlShOCxSqjWjgNay0KfqO9TJIIlxSxti09fn7Az0v+F6+GExHcO9T
zxO6ZZ8WJrzUncYwR//bp1WECti2iiMkHawJMs4PvWVqTzZ61c8oCoYjZkxxI8e6uGxtLDlxhJbY
8QaJPCRVRzQM2c37H+/1GWeydZ6rrcIVunFS4Q/pO6q+pmzSxmm8z3zAmqPTFef+6BQfvKtO5iBO
uakb0jSE4/LQUCY5vaMIYstSdHWG7skvIva9bdW1+IAMd3w0osG4jhVMhw9uqTceHmhntsOuhbWO
fC43/1I4KBq7AwJHqmiC9YWkbBG5kJLyNJ25ZahXaovI3xyr1vvn9dUq6+Txme+/X4bV2p7ygs+w
MdrhSwNVHkssBMHARcU+7Qz1J3RH/6A5bfT1/ZHfuuFc054rb5TBOOaT84zqo+gpLyKHy4ydCUhq
OQ1IgYuO/DDoe/gWUJvtG0NzrhRT1kEiFkOeZCHp1lwgd7Qcr9vZ4ty4hfPBaTm53eapjLeAabId
wXtrWCfrlaQotBKvOpsGaJpkvGge71wPzCKaoA/eOW9dASoF1B8FbQrGPLkCluWPhoESPUB5cEbl
AljXyCbzbPL6+DoFSXXeljG7pr4JLOeDwd+469gC/nvwk8tPIBSYVPZ9ZFtXcLlNMxmPI7yTg9E2
REGEHXTn9y/7/KD+Ms38fLooZHOohqQn+PJwVVVHwAWxVYVtUO/NNMB/zm4XW3oO0KklzlUFAGM6
tqLX0FGNq/eHPzngv4ZnhcGSyqJWYhovh588bZ7bZ4gW9ADsHjaqYBYdU0daWo7qMIRL9f6Ib00n
rKvmNpGumFpPbvNID0Yf/gVVqTJGRdfoSecDCRmoq+dxXjUYCmWJziWtERu/P/Tpku75aJ15g+9S
XQUBcDJrxqQnhH49E6mhr28SlOfXhlsSqxKBR+qSutg4Yadti4bZBclsRmpjNH1wi711/GwaaVma
vMMs8+T4pZlYjt3hM/BaS5MYoNuWF0k9WVBACwW8UNkzbVc4nv3ByCcPMUdPTd/RWdJS+51Lsi+v
tZ8TKYIakLDFrijXOeqInRmrcGW4/w8Hyep8vrjsq6j7nW6MZYkigP0yl9RkMpvM4bNR5Tc25qeV
csmZ4VWyef/avr6REVNRaNYpd7p0109mqJTFDqoJTmshwjm6rhHHwhTRpkycbE/mWXf+/nhvLESM
ubhqsOyRvIdPLqNWpxp2eBatfdriY49j1eZUk01gpe8P9MZVg3Qh2AUbrOwMdbJ/K0wXRaWreP12
DdlBIwGpoHKH66DFb/f+UM8N45eTEet9bkmD9Sqbm9ODwueBasOkWo+HqdkHEUkkJqG362SOnFNh
PGygdcAGm8bPToBXTFWq2Vhzq09YOOQmfBrLwSThlRAge9fL8c8w8EH/q8L+4FF+86xwmemUcG7M
06dolBDJ4g4gitDHbOUUwqJulqNzRFb7wZ31fNQnZwUbmPN8ZnSkbydTNHteG4g+/JNgRO4JB238
XDfycz3AzCmMSC18tPAPdUqNXSvSmyHGKhcmg6J9BUEGWR54InRAS890h10VdohZWtWtePyHVevm
7jq3QD75VsISvSVIuqQIsHRK5wteE3T0yIjh1NoCB2P/We9o4sMh38lBt2YxjX2WmbBdE1EQOZPo
RBcF+sISwT7WWvIPzB+F8kjFdI9tpf4s3Viwax38fWGk7p7snM/spWc/dgkuG7yGL0ZrMQgjPWZY
Gja1jHdqhGFqiMpfiMnSF2WNcO792+6NR4kCD5eR5irdr9O1bOx35BHkyMGdTIHpHi2VaWt3krRy
3h9ofiZPLySlOvZGBoXXV2VII6mRYZfYl92IzA9qh9mnCI33skwNdYlJELW7JowP3nf66ze8dE2W
M9wmLO14yb6cdiOVlExOAqVKN4XxAp0nazniUJqVRNO3CkwjvRj63Fk6QRRs43Z4ZmWXt1OXNZsi
tzRQKSGsIG/CCxb5ZnITq7TF+01nkkBA17xK8iL96KK88YCxEuKCUGVTdBtOXhZFM7ruaIN9yMfe
Ow96pBbYVqPivqstSEnvX5jXg1EAV87cYmAFJJ35Dvll1Q3uk7QOB/VnV8J4R/SMdBSH8TrGjfh7
K1muPEtsnZ0xo0l2NidXI9TCKnBLDW1laYTrBOUA2DXE4JGjFdv3j+r1fc1QtEuMWRJimvbJK8kc
O4KPQhAJadfj9M/Cfqmrzv1gw3+yXv7rgP6q5POmFerkQlWKvVgL1QKfZY0frCxhWI0p+v+I3iZR
EWO7TtmbX1YtIKLfP0BKGxwcTWReuicHqFW4fxKfrV9uhOPB12KYhpQePihgvn5quTXoBek8RizN
T19K0h7dqfNJLI1o5EVLlH/tcgi64NwTyjEvIKJP+n3ZK+vu/aN7Pa7LkMJykSXMy/N5xfHLTUk/
j2oDCuuzrtYJKS8meZVS4pxzyId96dQImegoWKv3R0We92qW4nhpkrq2gyqC0t/LcQljQ4BbcYfW
FkZg6MKbUauhjS5o1/B3ktDz9CErPqcmiWLNdw8i59AFS80ncdmBbUIoHJqzaVwk8SVr6zOtMqAZ
LDsXyEaPvjrEeHFbAf2Ypob0j0Xpf/HpjbuRWLQ+cPTkpp2u3FysqwHwehav8DbQX08QfhbnJshH
6BhA7CE7lmxa9DW2fRFusU8sUvui0QdASSHRHdbBJSbeVwcNaLh66kCeZAEbaZskPGzec7ADuDlI
iO7s34E8WhHHUNgQKAeae56bHPo2KndpMDxqrEh8stLVeRJWC92LeG1+8RFqVN5A3CkOi9Z6IJ6l
b9ZOsGUVwMpIfy6QHmLscvql2wKm8eRywr1DVPwih+UBWFqOt55LysFdgD2e+W207vE+wL+5kx3e
ZNKnUgwAtwmBqTRWCuOmbVHBO7ue+Oa+NM/K6ZJcGNwLZ45+ERMlkmOoG+5IZMiDCqgRwm4SvRza
TgGmaNf7NhHoa9p/kog3mRckRE0EzwbI42J4Drxup+KbRRUybp7ilsXySkE6T+EYdaS0N4KM9eyh
UeVOKsA4cXzJIvtMBxA2xceOqLo2XWe4UFC/SmfFBgcXxS4mPlc91pZ7xqWFuwPokZRcrQXIYmwN
09u12kYm67jVMXseSmdhg+7wLgKvvhiSTQ/aIK6Oc/hhhLIQEXru34E+JeFJny578akv91AFhPqa
gy2LNxASgay0u4Dchabbo4/2SQQE9qznN4OEJdVded3GV80K2xxpBVcS4HgegLvTHo2JPNF7o4JV
F38K+yeii0izACuhA3/qf/jTXd4cDNTCKHNZBjc7O74hZsZKro143ZHhXrA0q6FI1uWXATVkFX2t
0POUDXEYYUgexHk3QMlyzhGfTwVoYIWNcAIlPiutLwp57iTxIsCkCoUZjaAN3Aq+TfPFai+A6qew
SkJMjcP4OKkfece64VOC7DiOs3Nat7p36SZfLNDFRUZwH05jy9LusiyHK4TKGGqzFQ87IJLbAjhm
Y595EXEwbbQu7F2nrgP8/OQ9YMoDGzFKRPokDibtFmzpCq/oqmrFMmFj0dhXMalqXeoekYXxJVZt
mVxHHVfJXinv0siX6Poxr8Kf/Wp4wxUe75VebRGyxNjTbJhl789Wp6rP57fPr5PV/Gb/ZZK0jGQU
ueehwxu871k0fPOYyFcU+2+Upn2afUOjmx7NAVdpEuh3Uw6hw64+2Aw8v7RfLuwc9rRskQSNQhS2
Jy+iwYr8mnYQ9efBOsggQbVPFLusj7k0iXZ1mnhlY8j87nqWfwjqGlw/kaYTcrazLiba/P2T8vqN
zEtRzi0jxYd6tYvC4uL3qc4Ebvp+cV6pIdo6zQBeNMmqJ6z2eIuqqCN1wCS05P2hXy+kGJoaPNIx
yv+uffLOqvHodSJHGxV6ZOy25DdtixTrRerVHy2mX69uaAnR0edPujbUal9eeTf06mHKQeoFdOLm
vdGgDgBQ1e9XLdiOSpdCIN3S1wUyw+zbCv/J7GdMQAAOTXSte24EZ8WLPrqbX796qTyYqIbY2tOL
Oi3GTVaV9pmP8iSvRn8XtuV0PjgZUWJDRWAzEgfmm7pGpRFXJIJJguuEF9/oLG6xliift44t53Q1
SAJTxyRTjsDhbSKoPvigb35OVKHzrsKy7FNVKCFmNopXmIIZKmfgv8MgHnvdlXfCHaC/4rokNC2t
gkB8sFB/43nnDLGqdSnu0JQ8LQSbuW3ASRHE3ZA4jrblOuhxzei1vXfmXNyhBAs6fZ3K0ltZOTxJ
XrglVJb37/I3bj26abbJjhyTgzjV/lvs/PsOfx4C4yDb6l6Fx7Dy/Q8qPG88xor2g0CJxFaQasjL
Gxw8thnZPg5a08I+WqVDcFF6JCJhtjS3UUD+ICY1Z+vVpKe/f3yvd4xYN6iPcozKmqvuL0eOpsLG
C+MjKLHSO/zmR+JeHloUz8sKuLKlOY9sYp05E/by/YHfPGSKskzrComHeVJrwt+r2rrhkCdcXXdB
EhjHztJrWlnwwkha7tfwmYM1QZwftXtOvQyM6FKZpCqMNHUWJ51sY6ig5CJoeUUXduGA0gYZZp5p
qSeupJeWNxaN/695oUegHDwSJwBaZjG5MDDsCVtWkfrtS8DHoR2DSIqZ/JWWHxtzFjUWcOpav4U5
W+6xNwCq5z9ItxmYUhf8nRFA7lPSKD7YA7zxPqOTSomah4yJ6FXbvyzadvJmUrXnGfdWOUSHujDq
m2rfFmN/DmvERAS9cGKjWkFZ0WFDIUWOgzElu+dDseHrm+Llh5kno19e8W6rAi0sJR75yRN7d0Zg
edWFq0GkoxrbXg51S7SS6SQfnIXXk9w87txE1xHkvdqpV1BNOemipOAW90vhlcmqKQVCB2xfdB1v
/dYuP5hYXt+FVB94x/DcIeN8XQAlpJ4ml0TFUup1D9HG7HEEZiAxJ3q5Kc4WQIYkd3m1Dr19mmMx
7I4CTc9F+GARMb+pXyxpnj8J/hBIJnQJTneBoSlafER+sHRpg3XnJoX04QvSU0MBdhs10yA5xuC8
vD8BvJp5DOShDPos8cI2M8+8v1zrEYMUEQ2c86qy/U2pb1LtnvYyd2IFDeTCb9R4RnSF9oFM/HVj
hnFxDZkWXX00WM9f/2VcTqpWO4UNshVap1y4Zn8TZ92djKYAD6TtXvnFiIUIeWpy7dqAAmhPwSbY
Ph/9/3jhzquf3Xrf8mKsQkKeTv76X8fwW5XX+Z/Nf8w/9q9ve/lD/3VZ/Mg+NdWPH83xqTj9zhc/
yO//Of7yqXl68ZdVhgVrvG5/VOPNj7pNmr99hPN3/t9+8R8/nn/L7Vj8+M9/Pn1Pw2xJCkIVfmv+
+fNLs/GQxsjcOPiXU3Ee4eeXL55SfvJ/pk/F//5fb/zIj6e6+c9/alL9MTdVUNwZpmMKOc/P/Y/n
L1nyD2xBiNiYtWfTCO/JjD5dgPnxD4ldSFLYm90G89f++Q+g7/OXNP0PtCkIm/iPxxshrP3Pvw//
6q/n4K8r87at8uUchTpjNhnwqKB3R+SmTkv0hIDA2rFJ9vARr4cLFeTFBfuEeqEHZr6L2iq/tHia
L3uKFp9+OU8/P8qvjk7Wuy8e1efBGZ3WGi48eicWR/nrQ9NXrQNPUCd6KTTp5bW1+wXbQ3FAQ5nu
YuWQIaB5GMjPKKPl97prThctivHPMtKzHSFvSbcIpYrcJZIzQyO1yKwJlZAT60ljHDEE4xSnuONM
Q5J91jxL+9KUntFde2oM5FFGlc5SqIc5pFCpTOrguwJdhK/n5rSKEo/yPXxCBCK4yQKs0/i1+k+y
iiZjrbd2/oASITMJwR39T1VnlN/zLjUwYsAnlQgJyoUsYj3FSms3JKm6kVZme3zeobdGKaqz8asT
6a1dyo722gfVIomituu0v8xZNFDMGHFq3qX+4JLUW2shJUrwBja7ozKK6+66J558o3V1CtuzTdB0
+M2Fa4AUW2dZMsDOqynbz0tqd53hBoNLKeF5S6P0P1eWUx002Wn9Lh6tur0Kx8rqj35bAQUeOnOq
d520qHe5ZZoX6ORorpHCY+ViVZLWnC2JbBoMmM6+ZRMKShwaC9moJWFdDQYrjoFEXPL6wpYyjule
9ZWh7dLYrH8oh1XQWZl7+ufRSzQopCPX5kwLrUTbFHUen4e5RnKjoBJHcFStw1gJhnpXF3GzIr+J
7qsT6Uzkri2HjV/q8+stbz9XeWTtRs9znTPISsE9ST7BjRcZ5cVcffTJ0y1IMCsCUIls/2J9BWOk
LslUy7pmqQO+gNzt6NQJpvlX6vCQNnql4majgzxKDpkWxMDSpGaQxVMZsD5KDLTBSpcpK6zcVWG9
7qywO9b5GD51TTkEa26qkWoerEMByb7piB2sJs3fgeG3b9PJ7bFS5o5bbkbLN4bHynYydwkXrulI
NDDy721khXvXLqPVhHBo5wU2oJbaG/uE5UsGVsCkAf+9UE2yiyfqhRHtrunoul0CnWzs8vYg4aPA
zfDwHWDdyYNoMUwYAzYWVtYfUwPiVascQUyRO26mUBzT1HL2MDq9Y0u7Zef2RnoHYU5eTMmo32no
7+4ro6KdpiduAY6E25rEsFQDn52whypxy9eOEx98EnS3jgWTZU2cQrXC4g/Vz67jlZ8VkQt/rQ2+
8nXvsrYFzrxen2N/gplFHbtM0sVAKMDoD1eE7bhf09xWwar3RLKGecVZjEiRW1RWFq8bmWq3g+xJ
bdLL8clNgO2mKh8vgLcRKj2Zfb5x6sa/CXqv2gpflUhjaLlqbdrDQR/MAsi4RThamuf+Be2A/HZM
0gZoTWlS2KqnPRJF55MZwH61MD0RixIQdKAT9D4VWKoWKc/2IetN/UhVI19O/agfskBrVwjdqm2h
d/mD7hTFdTXl6sZ39QrFHTu+XZuOpN9NypPf9NgEQkVXlPai0MAToi7YEcWcQ1DMnZ0LmgGVUl2e
j4TE3Q29EW1sFbrfReqKXdy5gcTN1Tbk4U5GuEiirLqsXWj8ZaTlDxjX44TMEFh49Jkj+QDhRey0
GhcqIvVpq0oxgR02xYIg93ARm1mwF0WcbSY4ahfTFDlHuqbpRVA0WrsQzAP2amx0ax24brKLurY5
j81J7Ulhl9uoIVjXcWyfxPKMFKXB8q+JERsXDYDA87SFctkH7tfMANWZ6J1xVDRWjwkm5yMyduMx
Qpv11TdVQC5ZPdzaojLP00BpV0wz/bIq9Xhd4sDYG35LoNGQ6BueLe7m0TbXlUacYue7eDDsItzU
TJfLgNbrgQ3ouOvAhQGtMiZgwxWDALIIt1VuA3YITQ5mkmIP9icFikMiWtfEOWFEHlY4pvEe7Kc2
HoIY/hcTaPANSlF4BNemFl2W9pvJt51zYAvtn72aCJ2hcrD2Wx7ivlHZYqhDj6tZG3snIVgy6kPj
3OwEkdfp6HWQHXy//JFZoziWeZ7vaEdmdGgIwwU/ntV3jd6JgxLVtNHY1C28csgu0x5U4phK5oVe
hnd5nujffSZoaq6kbh8AiMIdZxs8npOBLLZ8xvRSrzCt0StUPNkk74KYSDGRaYQVjw7ooIqb8pGa
SfLkG0W1autxuEQSAgLarqj66SaBpFSnb+LYR8yoUcbYSbCz1Ig1Kz70nul913LIE2dp2Wjb1NdL
ApPaxFp4PYZxPLeUerk9HyB6CUjLslzphbSOIXPtnj2gXOZ9qxEI6fh3mZbLb7zjortGNOqqxqT4
0EVBuMnBfF+TjhHthiRpFnU9mkv6vP5CywmAgyYpluZUGNuwktUG+HC/rYaIoFibGgrwEfDqmMlA
tsB/1PVoPMadWZ/l8AYovTnRDfCJ7j6fOqVT57ehDyIjzM5DMskdIBAhqYi82Xg3YsxeGKHd7eVA
ZmMgzWlbTXG49IEZnddEDi0qc3BWHFr5XWrDcO6Eyt1QGarv+klPdkpM4W5KXKgCfgPuum1D5yGN
fArRNScH5ki50JtkgKHcRX9WdsMgQwJDDHs4XqpI5ht/MsRRyZ71cUoAmN0bPs2HqgNjP3i3uKzd
FbetfQ4ezYHunuqf6r72/4y6kIwrv/GuoqHytsrX8nUsrP4TaVnOp3QWP6QONBFJdCyXe9DWVTwW
uGUAYJDip38C+iXY3YXxJjeFenALvX9ywBCclzYZq54I+7WToGQGb1LTZcnSfdMa0zfkz8YnvfSm
2wCi851fJ8kRGln/mLPMPfN7iF0+FeFdSWDvDtBGdeWUyrzyqsR+dBQ92LqLCCtDvLwFaAspl7BK
4P8l8blDae49FhjrUVCtrwk3vfM6YITQXRDXaEFBHmIWXg6d6HatC1UpQ/e7J3cqugoKw7txuzY5
z8nO+WyoWt3Q4Y5WxHhbnwZa0yvf54TNxDlKVkm1S1tV7gGlllt4j7BEPd5KwpPteVdkkFT6XJDg
kYDRq3XiWWikkEJoFLuwqDtaEKUJMioyLkvpG9vSIaG6GyKLJkoUIY4s3ctCBN2m4PlZhXZjrCVo
QoAQYpa19e1DAWh6jTv/3oMXcGZXZGhVONl5VP0fVFZc0tMHa98MYbtI8HDtMI3px5r79CmDobNS
MZ02Q3THIE14ZTvRfasZX2QSD18Q2BubiR7jNoAMcI2dwFiYwg8fE12UN4bVgcwKDWvtuaSStm2p
XYFuG7YiCglDG2Ptoi0M8JdwxIjCQoNox7L4LprGvB9KDL6s+93zKC+0c6WNrPf8LCPNOHMt+yLr
NXWtUDIfh8qZ2JtD8runX50eVT3K/ahNNVEm2Ugsh22nGx+jP/ht1+ofK8caDoDYCb7KuQ0vC0KG
5/TC9B5C57SaoOPsJtf7miKPvmygV+4sf6pJLvb6ClIxzzO9w9w9mIQw46Qbw0NiD9UDFft4LfqK
nB8/qlYacCKLdkeJbqTpFcGzFjylJY5m0A1IALU1jCiMAlVoGDtO1rjmVRBT39WHIGENh2E28iZB
ShQhRNsqaftN5vZA5AKz35B23577bMmI8wnaeK83vbO3qKzfBLUYb8tAaEQ7sY48c5Ii4ziTwd2I
FNC8VXnWjjm1XMzPIu8Zs6i++XT1E2LWo3YB0Tq8EqRLHfDdZncT2UOSKDCVrEPfbK/Q2VGfmcqO
jqtiFJpsoZ2yfu8E7/0GRvo2hSBUsOfxAP4GI1cmNaU62GbeXZOQ1n/zJjO8Hz07GBZ+zaPHTsUC
pASAIH2yC19dotRyLyvFHUQEe2ncdaKwvuts9sJF4Q7j93YkoxV8fvgjDaBYqiJpx6VVerzrTBnV
LCPRfZzFXcasoHnORZT01pGTX36bYCus9WnID9T5mpS4PAeIIRo27aHPEhyfYWMWa5LqyRPiNXUO
vnmMlzw4BbmQcwg7c1r9LeiH5lq3B/+RAD1iReVEmAfFJHE7jUn5FApZP+Wmw7K5sTOTyUwBcV8Y
UEOs81T0BNBmYevBpkxccqPe3xQ/e8v/Xb76e08MGFciwuCvJ0VDgFfsaExzwKdBsBRvRZC8G6OE
WEqfmrXDGTrUOdw4kLTtzTCUEKOG9NLPypZ0IHgQl1NZwLWMgXHqtKibpiXWgD7ikrPEsv2Djzs3
q04/Lm1DF/kZG3h5asXNZSHK3C9Hgi20mGSMwWcnlPdXpmfVX0YYO5D2J/GnFRdNS76MJBxJuB1i
kKarms/SZxO78KwPndBvlDUsBHGAe+wZdHSqziYUeAhoNMx8UCt68s3QJPipSMYbIFXtQRmB/lTC
8zlGXtLnH5Rf51LfySmxZtHSLEPhD/ukF0CtgP11UNJU16EYxI3QbxUAzP9uJbck//aUUMb7tXRG
6Z4uBjcSzVGFmg0S9C/346va202Y/+Osesq+5R/+kp/VONv5A+QTGAV63nOPmZLbz2Kcrf7Ah4mr
HG0b8CM1945+VuM09QdiNEFPYW6kCnAyv1TjBL+QbSCdPRro9J5+qxpH0evFzTMfv2tz1yLxFxT/
qMvw9V/qubgjGzdL1bTM9WS41QDNLGKjG86wt4itoYf6LZBM/O19Fi+wMmXk+vF9PjPGsrKQT9RV
cYVyrV/3XgQaxtDuBRCxZe8QvT6RWXsuVN+vTb9jOcImA3TLg5voitcpNFnWcLBFTJAIfUhjiAI6
C8CYpAGLX4GunoLE/P9irS5Wf/3aIiQ/QRooXhDJbzWqQ2doeRQ4eD6LbCt9KUyv42DkNe93XCnD
JOfdyU0aXgK6BDleQpaymoHiAdSJBTbtgxW4X6CqUBUkrGPpYspbBCYiH7RKGXDRdgBA2qUrI9K3
epJBwQIdsYASQA6hbB4UDPVNNbTTwgxqEuzTkVWr6T02ZXlbFwSeg0O9H2SVHckM6BdlNjzEbBVg
NKffgaVV2+cz0ZWR2NYmNePKQXQkgDZvuqmmXd9FguIcAvbgWsh4gorSE5zqaCyZl76lz2M74f75
quQI5JbSqNzV8+ms+sLdPF/Mfj5toHCu+pazzhINNXbdupvnf88lF44a2tHrW+MgSvihfmcnRO3l
V6Lq+jWugwJVF0lIPlD+lQy49jNPOEMct3j+/ufr0JFQ201af1vH/Ip5tDzyH54H66kTcOb53D3f
5DdcOiHzK4ko54xqdbLJtZxdxMBgucE3iExs9c4rSVpk760SA20c4eJ0NxE+RXnyCSEywSSshBam
3e5c2e2jTBwTy/1i185j72CeLPIfaCxmw8haxLzU1pVDDCdl27O2iC80qknoeja2TGADu0sMTl/6
kbdHKKj2YaKdlkXZ20f2L6A0renGqQeLAlp+FxdE1FCHCRe8nql3ksKCs5gqTx5Gj5bGD7pOSNxY
Fm2E7dZUjoJhK30eHEKAZayxjSbZoh7ueuylm9wp/mSb0qHKqC5NjVWYCMyUxKZ6xcRw44YE+UF4
Je/Aw/2iupBSVF40K4C0B+WVD1aafXE764vdW9S0Or1bqwbQuabCzz403WVojfeGHV/3gsQccJLT
MpOkN1SBLu/4RcVKcmD5egZlp6xXreAB6K97zCNuGK2kRMnjxfOesxHf+SnqqXjgcdbwjzMRGOaS
/v7Ayok/pCrnjSBPcJ5yMXPY+sQJmUAle4IMriS90cu+596MeYhYGxTI5USK6q9WpAvFE89vjhuI
0CpY3oNVtGd5VPMb57sQWvZCxt49lslxrU2iX7oxMUiOl1AQYvl057ZGuAdxzuRF++ug6ZKgbUdz
1jXelovneavvGz4zMSe4P0eorqXIe38NT7c4j/GuHSS49COMoX5N1TDbAYoN9x0VDgL+ys+1bvNr
pkHbk20v0If7wY5K/XYMuTQypppUj+02FuURBGy2BPfKmS04mjrym3O/TXkksaht4qmVd5JNIsnC
bjz/IxNYTeWa7QSxwmJMeSgTSg21y89Bjy8/xQ4oW1CyFYuXIDsLMQK5GzrvtdzmTkpinphksO8T
ripIUs7sfLJqreJZo1W/d3vO7vPvjRTPn6w09wwWv3uU+jz+MI9a8i11hghv78d6/0OGXLq8lEyy
qSLvMyPPtEf2s/Anyc/N90dfMNMITXDa5m+Ow5ILUbnf58kbfDngNT+78ivvfv5H6XFdBMEPy1yZ
O1JN7kXifJ+/+nyUs1+XbDMWjJRHGFjzXFCRibsyp8pyF8qKEcPiNGSWGET/I4+k8YioZEzZZo7i
QO+BlOE4TYZqNabtGG/LYTzY9iy36dtQmrfukMr6DmO385nAgTL7Vgo08wSkhMZ0zgZZ775Wnkmi
Xc+alnwdewb9at087T4vFn52DV80w/7Vjvzv0bXEZ/p+1/LqqXrZtPz5E383Le0/sNmxpsfsB7IE
1/i/1kmW+4c7/7MLlebv1uTPdZLxBw1E3CEKKg+cHNa//14n0QWFUqAr+ET877zw+o2mJau0kxX2
7ByD6oeOCpWgfdJs1xP0ZmOOcr8S6pb8azjYCVlPHq3BX5aTP2+QFy3K1wPZNOMYhdGsV2wOY4yV
8ngZUlt1+wWhxNdJPl0qM6rW4Jv2Rah/INlnJXl6ZHRXYVbMK1E8a/OR/7L8S7NS+F2Po2fKU39J
U+h70g4H4s8/+XWhLaokXerE471/lG8MOjNvcVvM61eLhvKLQf9/GiFeXknuEZRCePQweSgEqLhl
Xg6dj4nVphrlhmzKPws6js70WDvi8f0DfGOU2ewGDkehTzFPfVJuW5VTPWttRfG9ZysfJ19Mzf5g
K/x6ENJPEdvM8joT2v58ln+5dHT7LFIfMLt1hMQ60bFAdlFN3QcCxrdHmRsiuLB0FAAvR4mapO58
Aeux5zU0Uq725Q1vnw9GOdHQcFnmYwGwhZJFFzzsL0fRixq5Sf9/2DuP3UqOtcs+UQLpzTTtsfQ8
JGuSIMtEeu+fvtcRGmgVS1BBf+t2T+5YJeZJExGf22ubYNmUi172N2M331rzbfk7iOXPqfL19XMd
Uh6WM/UO3f6U7WQxSPMmZiau0pzj1TYwm9t/WKL43xe5jl8A8qEP95kN+R+ecf71BZJJEiuiwCR5
Y4bj50frzGpqosJnVD5BxM2I1EbXXw8WUZW/Wda/PlyuhIyKmI7RLIZdf77S/1Bk9FdXAW3F6KPC
NYDk/XyVNCkWFQe6qyhGGwkUk1dgt5e/X79/dQ2NgcI/ijnohj9dQ8oN4aw21D4Vuzy7kQ+V3j/8
/SV+3gOvHwkPim9evWq8eVqfvsR/c/T8r+4OpTeFKrgz1Ls/vScnT+JFWUgt8SBCf+JQXmdWWn76
+xv8rKa83iEOTZrMMYa8XNY+fXhT1ovUuK41w6UlRurjZ9V5nc+kgjTfXDlUT0lH/d5TRr/LgzUN
5w/L//sf8eu+wm9AIw0uwZKpdHy61e1foUv/xatlFpnTlNISnSnl+vz/tDEjNBhEU15VyJLydaC4
wAO6NKL19VV5IdmJ3WVrflPG/eWdOuyaQOpl7SriZ9L652umOHls2C5yjm/fEu2+634z9/fLLsLf
Z8qSL1VngOuXKjG9XCY6/hXdp3b99WDJuQaXYvF9LmfmjFUooI+wjpBxAGji23Is3ypJ+s238Yt+
7/qFwnVQ6fYhH0RNcL3pP72o/+r3/qvf+69+7/2/+r3/H/q9azzwf5o8f8QLdHYYxJWZ4AVW9ykO
/9e01b9s/OyRpoz/nmmRHZIp/rxH/qt0gT82ZFj2YFrhGF+DyE8X+7+jJf9yaxw0ZNkk21e4J+WF
n6/2L0rw/jjTYKprqNNNh0OaLtOfTxqjNgbVKHTyG3Ejo1obu/w3AcBf3QxUVN4Ss7EWfaOfrwBN
BUezDR8Np8UXO3vRmE801d9c5Jco4/oxUKChm3UtqXyuFki5PWkTlk+uSM+K/bZav8MT/vqVXykW
/P5rImjDs/r5LpxV7Up9ZaiB2dwJOfBgoySwwtZq/QYIRCrjffz3EeJnnRzfnMnRDy+bO9LBFnwK
Av4zuthf3h7z8GTyIE9AJhIAaT/fN/2GJi+p/GCN95FpH0rXecY/DuGu14BSC95EJVb8bPuyjMVs
DzMeNEx4eHhOh+QG+4UQ6zcP9BrX/7xTEbZxN4RU1/7m5y/xP+p182v8z/VJ93m0xOOoVn5+rjWW
UkPeQFCYrHxf2eNzYovNbQpzrw7Nt7+/8b94hwCZCCdZ5zIv89M7/Bd5JXyzV0b/1X2CL+Zazfr5
tkSaWwMgeVTUyWjuUxOnrVn+LTP719XOVWhOo/aDaKV/TuCUaWAl5tePkuPBzca58nTk/P/4qbGC
UdBdbwWs0KcVzzTvnOUlWwoSbTfF2VjqF68oPv7+Kn9xKxZAbhJRov1rWvbzA9MNKWut61W0IQnA
usEM+N3W9ReX4BZ4XLTycc9wPl1iFZk+qIxpuasMBl/P7bMpp9E/vA2yMAybsEjAv8D+5RiZM3Ux
5oXyMMfnrhE2xo4VTZ1/fhGDnAjRC7gYHHR+flb/QxjO9a/8tEs4V6OcKwEO9R5Q9k+ZeYdt6WLJ
PC7bopQzqjgl1r6q8yHPr5LUen9/T7+sTa5GYKFQMoKLzgr9+Z46HZv1FLNQrpbeao6yg/V1SOzE
//vL/HqYkO1fhz3+2AAoMF8/kj9llP9PrbUIOtCzsxcjD7bYk7RPVawFxDhmueB4cP98WTt8lxpm
CV2j1J7yzPnNrX8ueiAxvyr/aZCgIEMZ9emrweAby3LBZmF1uHitCF9sbb2ZTHO/lP1pGjZ8BJrf
AJV4c3/83T99R1Q8QAsz0GjxnwhSP+8fyqQ4fa/Bp6knGwgKTgla5ZvNJElBkxSNFI1lYuFSFNNX
7s86bd3toherAYarjXMZGt1c9U26MypFRzrQ9iODm1ueIK9IE3kqL6MZL02gVVmn0lJtDBtzSj1d
FNBgRrOMkP0zOlDKjnYJ7osp+g71QVlb0T81m8n4r1yZ0/aRIYoZgsZeKSu6U2XaG76OBnOfFxQC
S+/VaxOPO22yBvFa9Eq+RJujNc2ZiKgBWrxm4PuUqpEy4LLotNKTgV/ydKc3XZNfysyopKhO+7g7
jLRgAc9MsnTDjHgqDqO1WCD3zFkbPcduM83VZnSdnsScGM62arbcQYldwxUt2A5KUpYdrgg4nXkG
QyldEyYaY46mRs9EHZkJCTRmHM6TcKyHbmlHusSb3hqBrknOHt+Bbp8PKpIdFALZS+ts1mj7mGAv
ILVSW2VkcKuaInMTxy6wOsYz1ej5DTD1V7jlQuJY9SQjxja26JaUWXjZBtqu5nKyojJSlEOpF1lg
qWaByIrx6sLTJTiLiYmF7FyI2E8ZxIpd3NeXvZPq3SMGXGdrZIoxv1noc0fNMDP/3yGV4qenoViT
KhQYl1xHijdfSw35prelzS8HrssLTGDYinYnKcKIcGXUT8wxWAH+qDrDRQpO502izuFoO+h/C+s6
3yM5R4QGpi8DunINdSrPcNnl89JKrESlkph9sJJAFbEV1VAhgkGL6fcPcoGxZqcjcyI3WOhUBDrQ
rtu6S7T9OFZpWMf2tkebWl3wolwjxVjSUEqbgrZ82+8VAGm3CB+7AwbAg7/2dXmHIEg6X/03we0Y
SpAlWR+2BuNR1wLwcZHB6JU1YCNrdtaoyLcRECc2u5qRlVgzKTTBZ0P9wXC0+phWifOYGxl4mw4Z
QZE5stfXieHZwAY8XWhSSGDfHHnTDUjY0fnonXY49JOs8UFYedQxvORpEyhKQxsBNIOuDZVavlpL
TfV+zA3MUzEmv21YHP5SJStKgHR7dtTWOBjDpjwuazacOm0ojqXVKK6a5oobL1XMk3QyL2kb60aX
MC/l5UmHuYQqKtrF8o0SdKvUV/2xgtARAMMsbnGNH6NsK6cdQh35TojCOWWNPhyKbLTRIE7DyRD6
5nVJNe2kxJGZ2cHcvGcWfMdHxZQxwRezHI5zHGUnOVlx96HPWhxNjBrcsEvy5Lo+QUc1qR7C6O2M
QTO170w3H/gb1SHTpAnsji4/bIwm7BymnEOVneFDRZ2/h+eXhWk+ZyeaVWY0DSxMgb7qZipbh1F7
8kf4nf2NbSfte9ls0tFQh/VhrZT+ZmMQzZcSW931hDwB1X/tzNRe76WpmR7UfGFQWZPRqjU5TgkN
YxBSqyhv61jSCcC0I9qWFYtyw+k116kb3K27aYsw0l7fULGlWDp35lEqx9SXmJzxZwQdYVJXxqVZ
dOUehYXxPbZWESlbjSqgmVMfG12EeCuQL9r0iqtYmMpn0pREE3vSvuhne68MQmKnMxMoWJkW1YrS
HKdCaiND5BZYIh2T5HWed6nIpoe+09dd4lg5yvcMgDszbB598fJo4K15MmqxoIYZm28OI21McpVl
moWaOjl3SpkX705iIgjlASvMqrXdURcLjfbRyu33wpj6m64Ryh2vqDsa6VC4GC1LH0zzGPusmTc8
5WrkPRguN7sa5cibZWQdcI8OcKqOT7FPbFZ8XRqR/DCw7FKw1tScmxr9g1+zpl6U6+nh9jQr0ID1
yQsKR5B8S9NoCgbSmnjBlLKUXcGszOaVpS6OktXJlqu1bWftyGCtp1RLjH1f1WYVcI6zwSjC7p6q
Jc1utkl7mUCchLOk2Ai4VAhoSqt/hYjDrBQfhnUiA65el3gSz7ih9ZcuLc37bdn6cCVBvkjYY78l
NZQNt8pjU1xHvyb0wnbp6sIYL3M2tJhzZ/PW+9e5eYzKIAxcMOlMn4eqfEtSsT4mCeiJukkiHOWP
Ww0Qu2NgyNXBkvqWtZypyZxswG4WR2Zbm496hgV2LfKQIHGPquU91+XQdrB5Y+L/XFa6r43VqShs
VKFb75lNjiN1HxmlurMgSXm6XdqhMnRPU9ydmAU5oMktA0VL2+OYFy+pqoXCsm9NdI1+0tqoHJol
2OTEx7vQDOauqPaYLR8noSBb2xbbQz91RJCFVI253CCZs3slqx8mo50Ymqwq2W+6/p2ZUEzbFF/Z
mCZldikQ82kxpr1p1C/FmrxsEmOnnOmMRlXpSbfHyRsB5+GkGrY4YMtNiC7nOKlflbga8FxNjZ2t
c3GpM47UKXJ3naWwdhKvG/XHZV59JHw3yEl2iNCfiBICbbX4NeKgxMX9tKz3m4aKqBCRRJ5rkeLC
AQlHxGJOsZ7WGZmykWrfp9GAEjzfjnGWuIu6hJn5VZM7y++xiieMYfhJXZ2CX3F1VzakGpogoqMK
iUuPotPuJg6vLOMHZcMV7GF6kmTbjFK0mL+rJWo3JMVj3ld+01Q7vUW2okrfFw3QkbMIfzFH1B9l
L/AU7L8biYHAvFLfVGX8MfXxgzMgx7sa+W3G7ZawbRF5IaRGhCxBkZHSPvOUanrt8lRxrwIMsxpY
Nk35lk6Q5pTisWES3jVrw22Yp5STlNX7nSUSMoNnRKnQD/kieSBpFLCK1gujIJzgefvR1wPzsrNf
xDHSgAkpB4SbkwG5CkjZdUTOCZop3y9JGxUi+ShVHZsQSCItXhMDbtVUXBgJVlxLawJLA3SXAu1b
tyEHCAyEb3DELu5UX87RhctNdpoFMmBkwaer1HbTY7ca+8RFKELEoJ6HUd/rdn6vJlDu0pzJnLjN
j4NUcarqNEu1Vl9dbbXfW9sJRgZfwRY0XtuOoP+SMj8wfD26SdqE9mw8lpPzoDSwUERixHunq6U7
50rgiZHjrx03CYemngkaNdWN5dZfnW9MaHqSnGLVrnyREBMyaTyWXuI0D4s6fK26GqyjmC3PENKr
vZiPZTPLbtIbAaSBMNHn0s2r+RY8S+SMKB63jbc1T9Y3vZ2e6y2+lEr/FSk++FO7P6jj105D8aXn
CcLWkx53GkOsYAY5rYQXq/OPqnqTto3RbLieq32unDwqN+OozY+lBWFGwd1zSikVsp2c+AcP7Mop
ZYTmzpTnL2NhX7ZmbXzOLy0y0uXKV5Bfs1y5nRbrbPfTj+TqZjNhu3gwYuOpsZuvi1znLhqzwWN8
+ChiGwFVcixnOaCGvGPDPo5Z7bUdM4n1oIVJpV5AOn/P2pXT68aoK/RXR30bXitzdtXB+hanEtqz
7gCl4GCiiV6a0tu6fB+rvABLcqGhn3sh31kCjo1UnlPqLNqMl6XNNismPkBIy2nny9uzqcxgtLVI
HyxXko5rcgsXwFfIuDKCRiCUXhMDLkyAsyieULFF6Pswq1t++k0hqttVY0x5umvLyqu3gnlVDWXW
Evbd5s3JtJ/psYpecjWFgpnClrW1gSoXT05fHGY2OaWqvK1ARZzIXgV6wF0GPshugEaq38sSotFr
bN7fzeJ9Ym45q59VopGuLFjnxkM75YdBxQhjli/ykh021QkzqYxycwC4sYjTmL4b2YOIWVbtFo7q
AkRJ2llLuStiO6qNitlT/Wzr34aUqTTkBPC93VWT3KtraWddMs5O00gfK/HN3hzPyGfk9eZ72321
RVG4VYukKZ7N3dRb4dCRKthDkFfqR2PIV/++KO/YWMQHc8D+6Mx+Uj7jCvo0dRi2iMLFPX2Xp4aX
5YDinDjKNb73amNgXH2nKu+OxZGfllgZech6kK0Lgfa5qppwTd6JxkOcFMNF0yNRT9hCNfAuS4Zu
QYQjT44tZ7/EvQuQ3LWJGdVRMH5eHhjyJwDr9m2Rulg9oG4zngmM9hM1/m6Og9E+ZWsRKrnpof6m
BsjFYRswyI5iu/ZlzE2b6qMi3jDEj1SdQM+ixJ8Zn7ZFhIb9oMpvCCyCddPcGnp8qmEkgdpVO9Gd
5/Uz/T09rcBEJjbDpotUZ9vX5EWlpUTj1QmtY3emCdArfdTC9+qc9WasLyUU3MKOGz9JToRro9dr
39qVY49jpYG2USOkHK2oXx/V8VTMj9W8k8sKNtZuG/fZ0vqGNHtzFbtk9NdydZQRQtbiK0VeN49j
j3F8iQ8bI0+vU+IgNw9bVt/YehWaRQVSRnxhgPG0VtoPHTwo+RBe00rljeroi1HshkJ5Mso6C+WO
rC2zrhMo0zfmv11RZL48FYQPFKKUYQ1L0CeclGgScf8g9o+By87NYRLWiSLtHVUEHG7zzoOf0XXr
bb+cJUN3jSk+qqYULAh6VWjvqQb4d+2inrNXnx+t+EiN30ZrOau75VrJm/Ug15VgNskQtcEzS4LM
GVIHyTB7uufUZrTFJGs9Evdm3BeNEQom6RXYpOrWnGTlfdARMAo83STFx4LAryl5lMLabcP74PQe
9cr9PN+nw8UwkK3kt0mOE4DjEwOHCqsI/90TVuSLfiOYyenbKeH2rft8Mn2tuR3awyQ/AbyxlNTX
yfQ6x1vFeyY68uKXrsY5nGrJfD8TXoi7pX+u8ptBV9EWbK4hfYVgg9cDUbcSCIp96EQC5KduYVyY
vnPLxTXArapzz7fhuDIpZooScrEsV9XLKKmHsBc6UBLu1Wz8q7xGLge0CqmvagXL5as+gRvOJbcr
WCEJJuuj/ICq3NWtk2yFtI3yDVfj5GPrXhqTl7wpfix4IwlPN1u9JlddSYu2dk/25iJnh9ATzios
3PKLXBwRCDXrewUEoaFms4kf9pe4sThNbqpUR4rqMVniKhyC23ajJLnHMHtqBtbyJZWPY4wYPDCX
MDVpytWeNUdzF+kx6dzZYsIFBjIZRJiBvzXbgf81LO2nvngyO3+iHmD2UpinbPk9+eh3ncKUtike
CpNJclhr0He2YBDLgSogrubtXs2rQ81JMZQOBYAuyswl6Jzy2Gnkt+t0yFTVE5r5rZtzsNMiaBPO
euLPhtJ7xcrG8iP+ZoIw3vIbOG/RYksesziRvRF8GOgLm4nTqjzpzp41tziFe2UdDzpYSdV8cRL9
KKv5Lm7h56QpgNycYX3JG+ru+ygZZ6FC1k+Wdrib+k13p0Z7MJ3Nq7UM7zi8z8Ks2eYPXRT5rt5s
JE/bEuJVCL0gowyQlJ5hZXdVZx7KVPecTJxTDZ3yAtex6fxSySLCPgo4IXOmYeEgL78f4nlfa096
82zzOSgE8Jv6WFTxsZMxcTWz0DGtgDDzkCD8kbvhziKSRMZJYkZQMJMGJSkC3FubnEx5Gow7MZ1N
7lrt7Z0E1s/YviwreiJdOuf126ScWyGh5sjD0khf+pW9vekgBzVHY3qUMilgotGn8I73tXUwnTCx
Fr/vSaKNV9lafQWWInTSEgvLLg30elear86M5glIbkcNDZxA/TZgX6HnrpL2ARIwT7Q2j6XxRXtf
y9dVxnkhHpvkYsivsnns4ptppk5p3azKeEDrPzb3qOczqojKeiBeNa3ZbZDK6F/zYt0bWM/V1Pyg
oZTN6ulavu8nJ1Rz1i4Wm2U5oZzT/UJ/GrdIdx7q3vG1OCN9q/dQUo4TeJkWznd9o2eeakVrIc7O
9ob+J9JyTrl6oTzH80pApW9eZdys1a5Kny17X4B7qF81dn6TpGzdXNPeZfGjyQdoZPtNAWT5oeuR
rvm28krCGIN2pZO5QXDAWc1ENjKL3bTc6sPOmp9T58ZMbld9QHtX+MsYbltgUAVA/qclSQB1YRug
NXE3iKac4pRg+ZcHvVlFfKGzJgfxbFEUY+FzoGIkeT2rqTY6NA7bXQacAKDHg1PDEHHy2PFNjcPL
FvZrOkwzwEfWD2ZkcUo9ZIurYKmc502b7uWavJT6eywNB/r/B4wUo6G5RS0VqOXjqiaHwtzuStn0
k1r2FiRCekGNdIHbW1BQzZ0v5Zx9WETAkrD8AisbfT1v8uuo7eGaQKJHi2m6aRcaA1jcPtS6S2tF
ot/3PQGndDfrJ9E+zf3tUr5KRVQVVWirxdc04UOVhvq4MAeqqLM798SNcuXHhRZRIf+yzmaQjrYJ
vSOHKNA8WSsB3aTt2kw5DWX+A9kRBPz5nsDuIGHy3jHQyTHvFSRzVTn4M1BCUZy6Zj5M/VT5EkVP
1aaosA5uDsRrahePv7MfZDhmsi+n5l5uCIKa9dumyQ9TNV02m4GDfotMqe+8qWXXrbUPYSWemAd3
Kw245ErH55CBwh+9MWZ/sfrtMENfSUEfuQAC8Wy6G1dIMDyfN6AWk+m4qco8wYA9gC7WfdE+aelz
3BAvrf6wtrfaAkshvb8my3U97eI1C2pp9cdlt5XzeyYR/MOGFn0VSNZ0yCmyiaF8seXVm5XQyXdZ
P7G9AqSBPtBnJRF5a5+RFxZwweWbTJL9HlucKZteS0niCDKiUe78RP8+NceNKNsqz9umRmapufaK
pq0JpvZWQGaaJRADwl3Nq9sYXVO5vymW60IOYvXgpAc839AVevmqnUC+7eaG8ofMjqKcm6HK3W1I
vRQQy7RxkiQo4VDsF7l8p5gzxcb2WVKsk9HfgJMNhtl6bsVzkRXeTIqr9mhnNem+Qf2pj3KUEZDF
KlYoQ2BU852jJUBonLu6AbtqlVgPUDBE/gDaAIAZH6vanoiYIsLSbot9guMHhaNclbA9MJJISxtf
7/S9NBdBTyxT5z/GERvz/lUmgliQ3xjDA7gmXXqt5MHrpK/zUu1V+RtjCF4xZ55ERaJrQOxfagtH
YIMwX48Pc2qe1KvRga1E69yBBpqCyWbPnF8w+vDADISVXPhmVQSIVb1kg6mTrGGrO64Ds6xcZg9A
874Q3VOmxw/pcB6bLVTFN3Ygz1KeSIeDJt3Iqkwi74JzRjox27Qviy4cp/uBQ0J+rDprz9qX7a8y
wWA5vPbdpTZ4dwW6ueck76mJjPA75FMJFjbOezaD2isMCpzGjHnA+KMi/s/nhBCqPdZEt5C0ipWA
r9D9EaQ8ebnZXDnLk1s0pt/iMDvMb2p/k6iHTigcRRLoGWj0AiPo3tOblzW5AJMioiEXobty7RdI
UABnLWh5zUo73Y7DraFtrrXYh54MJtUsP0X7u+YP9Xh9PUUQGyzHiSc1LzHy1fpJcR4Ww1/BKan7
CYdkbb6XatJTRYrE1AVd88WShnOZKK5Zkrob2kvMo64qwCsftnVv06RqGQav6tulYZapuPTtW69u
fm/yZS+vc3boO2XXLLZvdi2/Zv2OljPMK4MdxNpdz1w7Q1IdT9eci6gFTRfHWeevs+EZIPAMgCyl
rHuyQxGdAna69iG8k92wVsdF0f1cS/wk327kVN2VZF0x1KLMGgJSfVIpROB2fcxt2kidGcUjoZkm
n6fNfOKU8IpE8nHzOFF33s+jFuR57I0t1Zak8yrb9lNKDRnAOfLQoMnoShn3aUMm2w6ubSxgUJqg
Zgfa8GTYpCtAHT312NAdEKfOjvdyTNhFt6/Oy8cUnhbNdQB7k9+ujqtQOMHXLIC3EyRQcSbHDtJi
CsBmRfCIg8rMg5RlX0/fZMJdDpcyWPp4j1mlP/TOW7b1hNDKzsmnPfSye9n5YmTpbbLFt2KGTG+Y
e9ER4mqw8DnhV70k95Th2MmY0+uelqX7XI7DMQYiLuzHzGJvTKUgj7PIwq6iUG0o7AVVX7GK2y02
I12pnihwaJ6ZZq+TaVHisMgW2lVj1TmKcAe7MPm48+9tPbsV0KZ6Ss+5ujxvU+/lVuVJeYuLguOW
YxHpo/YuZd8qs7p0xvZUFN+7SoSrNb8AsOM80m6EmXgtbtByIlAh9/vBcH6IxXlJrga1jcw7uR4f
dxNuXyJ/6Eu2S0P+Npvj9wFMIyNkwbjC01mbg6LzBpvWI6JBtXqpaiUqoJhSoSJo6zeaQ9YG9gWC
XyF8Wy+P0zTe1EN76VB4T8sp16GJFZCgq9ozzBATHkmadhsCcZu6UlJTQqeSpulKRMH/fszAKBC4
9vJE3Vd70HsJxn27d8zXprybzC+p4xzYsGErrEqwxiI05znQl+nAfvKBLtcTbLwyYnicxW/zRKcy
WdCs5Uun9pDxO2xClGKqdqOtn3PF9PPlrMzO5OVCJUZeftTSR7JRwcX6/G2r89OgvhMBFSYNifLb
Olv0AiUsjIvngc0kUbK3ApQWldMylIXlpk5GHrCcM/WlY8kt+ffByCGkFiSSKbmYAZxwu6R4O10T
nnWB0KXkuJoElVx/Fzz6eZRxS9N3heh7l+p2SM8FxPuwq03DryvFy8qvUwGVkZTJbNFzU76NzX0P
jEfRzRAZzHlZ8VSqCz9rzTut6wFjdYet731r0SNtFkGxDJdJarxKjtF4N4FCLZUz6dQorW911Nea
5E6lpGGX0ndKmRcjf86cb2n7nEnFjQUdKWNLF8pMrNv7+na7NobmVkN9XcG+Lr83GudZDvzbUDqv
Y7VvhXo0KB9UvQittfNrq2LEMdsNTrbjBPHnbQ6nfDqlqXrIEaSX8/0yZns9eaa95VVry6NNic/w
yhDpbVqkx22sbtXuNYUHvYzLpU6GEJAiOxYGuFBR29y5EmPvRd7uVErzM0l3PJEZgWrqpa8TuNTZ
JnoYtYOBDyAFvuFADwYk0MCsQ/+gaYQCJP0dtReFsKmyQ5OTTsLfRevzHzAsWWRNUBRmSkEiDdvl
kI9g783YB9YTGCJm31j0M4y+g6zkgdNo/mSLcCNNGg23Q0SfGtjZlfdUvh6Ash2T0XoyMWrJ+IMO
V8Qmu+3pBFPXUx2T9qL8JqMTBwXn4hYTrNJAlg/Kacz5CYOk00cflXvZKA7yOH7Pt/5jzKaP3Fk1
ounSipKlocZQ0pnKtdx0p3H9ij3RvbOMNzO/0iu3AsWcTSai5pSP6Ocs1AbjhLacAUkCx5m0youn
uVz722oFLZq09bOtt2GpoK2zKo76sn0spnX2enX4MuL+wLkJNlWv4jVYcu1pTcQ3qVkuoF6/m3Vz
oQzxfdkSYm8ms8J2bmOmLlJKty3xa9YoH2A/SAs0mkMYvYFjbecplOjF7aohN6KZdhtQXT/mVTfd
CGXS6Boy97qImA06Oelya9L/x+NB+qZp+Z3ZFSkU1iWomvihJHvxmdgwvVnHksR2xBJVuf6szmy+
61xfP2sQ485qUVYF1uppVYzpMff8MAuN8oczQm9hg2h79UeTg5MUhUYHf5pvwEuo1C0tGv0yHslT
rTje3DWPMhXra1XojqESNkRD41MxjDeRrpGdx3djVYRiqw9DJ+8Sld23Up9o7NEB0iJ1sW5Mcmhf
UZY7YeZ+POkPnUb5vuIo1Of2Rw1hUAj1Iuz0tZHjxO2dht1Wlg5JVz31BL1uqRU/Ukl61ub5Bc8k
Jk3y9VmT0+ey002/Gk2O8vrNSjMaGsp4rMf0mQkebHGsqJJKcFeWuDVs5llgFhzGeAmZZdhXTBtQ
FLcezDE/AUqHczyfzG460LDZMeZYR1m5vaR1QcF7SJ7UxPInQRY5SSEqvIe5oPQYN2HSGO/23N5J
yhBomXMnLxSNlorooD3E+fKmENg3dU8FRj1mlCS1xNozCXSxreRcDN29oZCQNoqaEOJYJ3XZaDqq
4YKbU4dDtc0WRz3kGWHyKdWLh1rH5miUacd25m7Gy9GjRsF5xkSFr4wlHEZxP6VL7Xeqfaz74iNJ
KRxDo2XK46FOth/0Qr7o7bqr59EftOZlwptJXCkmWm48grZ+XBdaZeZWxK5k5icpZsfRGO3AXIL4
K35xZuVeU/ACs/NbsywvU5GcgYC8l3PHrNJygpwaxYu0F/XWhNo4hrFKKaAd93Mlg9kcPS1VbhpV
/KDu6nfDsmd6ad9bK1nwVtKTx1ioHwgpSgKdZJQoBco3Ob1dB3xnLJr73G5dpeF8VdKo68AH0qmF
MnyQchVaX++jN9VcMRCj0kWQVPskSeNbWpjPrU3zQQViQ6mQKhpJHILK2xU6db4ChZ2mMFnrYy2Z
tGmrfbwqh4SyDyzj3VKUHuxqBgw26nujnD9sagztJiFK/tqm2iWfdwNuywtuYSmnn0rLsLALCNjn
qSP23YRP/eIsTUNUlngH2uqtaQxPVVLvsZW5z3IqKUSZAqexUZHuivZ7igfWZMRstHYeLbURJHF1
b6/FLTvTDnI240Daa0c7Rqqty5hLu65+tLZXo7448vgky1LYNP+Lo/NYbtzaougXoQo5TIlAMCeR
LXGCUkTOGV/vRQ9c75XddqtJ4N5zdgyephB6pWZcR/mMz+EYKvNBG5LdCNM3JhScshKgs7OX2bjU
SupGer4phGpbEtOHAgHS2Ky2xjz7WVfalrUvQnMlKYtDiKzTGaYdMAcWVryWBfrNYmWb1D33u+p0
qb4P4y/5BdMJ9VYhq0mQ3lrrq5iztdyhDIF8iCLFNWYGLF7GIkDia8GZWfw8gCXqdQnZk2D2Suuf
CD3cgBkAQvM8z7gK1G0XBIfCVEgjlZ2WW7TXq7WIeEEMfgni9KZM9WpFWOc9k0hduIWh24imAY0G
5Dvg4ORoEc1ChAm3JPM+X9qfUpWfmYDoq5/NbWMcROMTJtG2OkjoJfXRf4GszbzY1R+z46aR7nJe
+DW/aatf0yRyXw2bTU4OcvqZFo+qRbM3qx/KtJ97vtoangEVZ1qmXpRAOpLTPdcAkSinuFq8eQhX
Y/YWFyrTswJGYDgy1EvXtkzryorIP/bAV/tg7FcyMlxyka9yx7UlCZspmyiTjdx0mGxJyNnaGoQE
nVMt6L2UvZl/mCDqbQkLvKBDkfZhdpEWkmJY65RyWAUN8Ho2gpOUzGhZB3zC5c6UW7Syx2O9akYO
cCJoSfctu299uKO88Hr99oKaerNZaWLvhZq1t3LRV0TBXqxo1zD3l2ZOOg8Hfv9dS7t01Jw241cT
+grPE4rSj9zT25csQIawa3UAs9yhU9MpMZTCLymNrpI2ukWc7OOlPuRL5GoTd30TbAord82wgWj9
o8kjGauLPjTfQkhm72gxDRCuRCyRATSFpnRn0uVXLSm6RGtjVsqa+lBnMm6EfNkF97YZG57YUq84
jIRl5xs1QWPHW2ykGUv6Zx/9y81pE4OvSMHiyhXiw9fUQnPz0AKDD4yohIvlyCJRAZCbL27DSCZ9
mGN1np8cYcRVUb7ahnsRihrRXKi8I1ITxn+DkUD1JY4mht7UGo86mT4L3YiYYbvtrDykWf/jdNyK
MAxtIh7GPPE6GCs5v0jjn45eJWSVmZJdXdgvbYPVHqwU5nu+Yfxfla+vtSz9gnhjghTcTHsLIKvH
ay2E9lQccsBwnZeLYO7ZjgkFW2HvvU9C8Qga8Uvqai9+tSPPJUraoa8BL6V/xfLq17PussGH1Quj
P8nNHy0t31m3m5MJaioCTCVQncMCVC1JbaNYtm1GCXvzlgknwwTMCsb9SEgzWSZOKxDey3mdi+11
aTN/WV6Mz7QrKr5cRbIzmPHO4iRScvokX7dhD6zWrIy8cVKd8auVhntPyttkjH+Jarm5Xm9NuBCe
9I5HMC+tR19i5Ko/eNQfKWK8iq82huQe6/imt8ojmGZeS9BtLaLHMFiH3C9ZnK2HoVlZ6r3NroVq
jyNeeH53EIZdFfpxt08oAsXvtFh+ypZDTRk2nXom1mMfUZ/YkYhWEQKz4aIeS1s86QMF9O9yfdeX
95yYThp7V4v6niu/GtSIudW1s1FKLmgJ51ec2R1YaCcCb5+76XsRXOLEJvlTmg+R7lGUA0mYQf7O
Z4mb3chTyPU9WyBZYjrjXDvSvzd5DaeiUgy29pXP7xnoSfsrmnvaasEBpHPa75VhHQQu71KWbZL2
W1VtlI1o0FczO6E+3+UaIlu/LdpNkHpy/YlTfrY5s+Y6h62L9Yhcv8dEvo6EarekadvtxZupfE0J
CgdHso7COPit8UTpIA6OTN9EbpFrKy8oO7N3s7h3XJhCMbixedJYKLXSl+ltCHdKvu6FLeD5KtPd
MqlYBtfqINqDOZ+69I3Jy1ajxeEBDgwo7qfQXPT4r5wutbauy3Ws37X0WFP+mK9qChEIP29/BCVz
2n9EBRvigbEwX75NisGnHnfVtOqGdabsxwLgsnrTkH7lFxQCCbH20vgYK5vRrtB+4pidiNB41gmh
IJI7Xcf/6gBlJwlAL7lQvdOCe6NtesHNTEcdPLn+YHsVyVAI6nIltJ4VL25TPjKaB8qrISQuwrDC
3NAv2cIEm6sclZogwHA2bhHcl+nPkNzpXLFTGfUx05xJuhVoH1FYGcZhbuB/3zOttsXRlUtkzadM
fnTTWmjuffpJ4c8KEc4yHgppV+WfYqs69ezGMPxy9E8bCIdhSSi4Nf9N8TqLzUM+hBtdOA+5VxIl
hwbrDIzKXWMHbyGR0oqTWeee8o4+8Lk8odmVmMlqXejPSR3XyAJXXbmNQCkyflEHNiRA6CSdZltK
aI8ostOLNL0jDuraTR/drIVwSBCPQ/NVjLgg99qw7gl4CSRPydB2nfTy3shrrstydLsy5Zd6ebTJ
BT/h7emA7N+rf0V6CzRO1m+WnI0OdYa6JEB9p/iBUPMAnAcSDs88KQZ+A0s5ATonlcfPpSWBl7Ho
aMxtpMhRs5uUB6MBQEfu3ezE/J/MT5dGl7T8JVEXkEAVzlpFZQgylij3InmTjJuuvYwTzQDxdp7d
Wl1DpAxc4tHgBMYPUs3YIJf8tRVTrBju0zJ+WwZbzlD4TeNO4Uu3GP7Tdl5BrkOH0jmMlCpPXS2P
ViKfVbKTuD++ey6ZcKsUXL3HybwLdCQQw36HNxNQgGX0VfHiVBlrkUv3x9T4I8FxRnFo54sC+kVA
A5K15TEJbvA61kbAhvwwQFGLRKGP+44s7uEzXH4KzAPRH9QJYmhXjFHWgD6Sy/0+Lue59YlpXE3q
7vVkoRYgNpRzr3pYaNsaibkQ9bkcOiSFEzaHio1ZX5xgHd60ZjfMT4UUZpQ0pfqrLBukHE3sFYZb
9PY4m47JFNaGB6nfKKgrUANGfBw8IKl5lsKdVN7ynq5e/RjP30mxb+R9PgUsCwdRhUj+nkHbDV7o
6JaNHpmR/O6RfjKtR0jzTeTowKTjX8r7r2yL/mb1a0H0demq9fscORSDlkXfdUS01Ljt0taZEbml
jErdypoPs/GIR59ZqdS9YrjF/X5Ut4X2mbUfRkWrxCklSFLx4oCF29WM24xaRnab/HPmyVTX/KNy
cfQ0uATpxjI3KPazIXdSdZtE+2HgVVf9CbnCIr2P5YEeMFslOdN0ZnNTIsfGC8FftiiTpIhesqYo
Rk5WoDnF8ijMiDviW5w/jHY3k4FtwYqe5vlnjL46Mbe5OymuLq31LNsIzyJ02bmTi/uB8MhCfIKH
65mtmNQfr14ICOefdjITmvckkaX/NsS7uvcJTlMTtiJgDNAqolQNjr8lOwNpDcu+V3EnQCl/J1QR
0DG8fODseIl2mJgHyutcICtDdEv9+/+WDqSBvXDKw0devVcRuDJszZAvx6T06rZb9WCGHNBW+Izk
L7LbiuxInCC30S6FJ7XulvK2qAiEXXD5lRBtloim+fzaLO8hpBRJb3s5jpwwuQSs/DE2y3z4alnN
QifNNnNy0EPfzNZ5WXhD/z7zXE/BR2b+juJPrHzmNXoONrU2/NdVH5SlddZletlWQHbR/RDBtJHb
9RSSQ/ZPkGkjlkVb0H0eO7TrzqTcU2ScjcqfYuADKd+iHwjy9ppM49YcCo8ruR32efnFCORo2ueS
vqsQq4iL8u8EMyhQyQrMtwk5nUt/qXOcTpYTaKdJlz2YRNT33MFR9xalhidNyDTnj3D40IbBnZbJ
6bLASdDKtwouw3RZLcK+W94KDq4ZpI8BMJO8xKpRX8ENjg8rNBggaDEwFbdEy2mwRDUF+kTNTatj
hRYc3UpW+uM10+UTtEUpnArNEyjNkpS7TjSVoR5gLJR3Q/xOeA4zHRBVeZpwJQMlMDh33Q6aCj2+
gQRowI2UvOm536Z4Ys5WcleDk97dUGZkyVaR7nrrmN2uRtICJTRwXHIowu9TZRK6ISdvnO6TRvMK
69r3GKOUP4mvBkDHDrOd3N5QeiNQuHWZjd52vVDYVY8T+ezaHx9elJxUJPuq7nY8pKPywe8b73sB
zrGyreAY5DR+3UXl0mkbGqVG/dxU/3J6J0wvzN/V5dAQSi678eJMNG3gUkgXtAws6FW5F0KYSurE
Quh2LmefWtbKuBfVh8TQGVqiYxb6SgBvhD2WK6dHhtJxB0sI0SJjO1DJVTWbpPsThs8pvFSA5xMD
Me6Llq4GVXUHzUXtk44mX+oqTWCJRWemYD12CfOMtX9qL63qPvJiRqWlldCl/bWQwYN54XFCf1Xz
LTYbgUkaX8MxnQFzZUTXtoAriB5AUbjA/1jF6SVyDYC1X4TDpcCAEIvaQTHpZuzWIu4biRHsV0S8
lz17I2KYByD4ouHDgvmONGWtdzuz+qcDoYhuETpkywosYAyEdCQDwai0TiVT6ozCupDe5vLDAqCP
KSWZk1OQKE4PBU27Dl4KdR1xa9BZHt+66F3+l7WeShNPlHIDy+txcJL0rWrh5LvfJb8N8ycFVw3S
OPCeSKVy3Doq1XnRfuZkPXYHU/96WaLa8zh/Qajb0fyuzhszcPEHha97AgpVmB8xveYRCyeR2dSy
ASuZ9ksEgYJO3vTTTkShnyg7VAjW9Fd0EKECm2ztQqMFgniI48QGqUZE5rDrUGFPAZWk+jW4fwyr
LqG7R48ZNqQYc5+IjtzMdq88UJPFkS8gsZvAp8sUivbF8TQVu0Fkc2zNkhfo91D6yNlf0VDQi+CP
6V/efC2t4EjGV8IZJUPygiP3QrdSBpCmg1qdJRJYI51pgceCPpvO6eSfiQAxLZe9JHmO4Cq1vK45
nURcjYo7Jn5Sv5k99RzVTqq4NUcmGJrbOZ/GfzgIZpU873/AAmsQep49KM9CuUSgdbWv1099OQoW
OO+qED4oKZen1/+rV0nqd8k2FnkxCsCiat3Un2lykuLjrHrLOG764QN/AkIlfEaJa3VgAix02Mai
CmR7sinmZW7uV11xEOWfEp1+n+x70M/GQ6SxmnkMWh3qKz2WwV/C3CdRZ2WonlGdFXRRzfTJsaHz
L2su2cH5spWBRcG9ln9d4vflPQ7duUdOqzzM4kNmqUWuF9VvhvQnV+fWOsZQYJ2le2Vts7a2yMjl
fwF4BzYEGL6M4fKiJ3Zm8f8gdAv+M9VxTH/xUDt0w0FLlxJn6IcqELtbOlCXMW0YOYaGisMyi2eb
fgpbA0sy/MJ8yM0KvFDno4+buzJ959HVML7QE6ys4GJ+4DHSQ6/Ojs3yG9ZMAg2kqx0XzwxBa9U9
wojrm5+Cpd9aRubH0BG4wskDvbUD+AaGF2+4VjwBjVMjAOk1uy63GIVoXnUWzdHbP7X1sn4jye/t
wiVioSBsj4Xh0DaE2vOl3pQitH6OFnLVt3wZ2m7iaAxYEYAswnwXz5yL44+0bBaCAeZ9kh4bNpxs
FYWmPca/ScQj+1cW35Q9rI1F2qTqr7k8o28NdYQsbDLlGVn0FebJXu3WmNXc5vVY/0PuaQpXoXJk
tiUTMWXe3ZLhOSAmUi3UXWvJPMzziYR1Xfe0mZTQYB3T1YLUOR7XHCuS+Ad1kgmHQKAyxJ6GG2vI
AEvd0BiZUEqb7WujxVIT+X1dra2EvrxgtgniltkOJOlXDw8Gv6aDBu0VVLsnXa9Xde5TjaeH//rg
oQBCF4bq6hz3/Faco2rqWcszqxII6x8inwdpT5y7IzKVxJlD2e2KdpNDVPkif6CUymV6eJaDor/1
486qzmK4CyAzgod2RTnXje+6AN52z1qqXGeviFi6YGk/VRRR9LmtdPKYu/RW/3Q9T/gzGn5KxZ7B
e1ZtcAgRuEroqR/sI31jo6k3A3BRmx6ufADXQ2EgPiX9N6lYhKFobG14GNVPo70pyaZv6I/qtxWv
pbwugpu2HKPOtxIQ3oMEJRCojCGvr1jh7r0Zw2cSf5aI4oaEA8nTSg/JmRzYvPKQyMb0GLON1mzE
iGPdlUybbNIRy+1kwyW3AH3ahkt80fGbxMAti5tymPJ0zOWGfTWbsHk5fXvVTPzg03PhfuLTEzmo
00OZOi3qWBpgBv3GijcEfynAujwAq22DoPNUTOQ8T1bkpdUFYSqIrp7vlvgYCP+i8kMYPJA0Nb1F
OSap4jlk0A83UUTnuNaw6U2cK43TqF6gnk31OEhuC2GeXdr5CiU2xD2v1W+KuG4oGVlfviYOSGq1
vKD1mcQ1+Zi2+7n7pS3Lb7jdG16apQeW+nwdgGkeOWUMoFc/ypL/FBCmUr9ATxbb/GlEX5WUbvXq
ywRipb7FHKAg7NI4FywvmMBWVQ2jzgWFFKPxBHNf9+B9fk5+Y+9VyHZ5lGB9UbUn/acQoKbpNkn+
+//QdpfMt1c9kAp87eQVgDZnLknNnDd/JqUMPRf3ULKrJw9Vwch07EEFR76eKDqyV0eQxdI34ceo
ig4Yn5Xct8pzK5wGjmmBqgMOmnkvt8wUqH01jnsc67sp2MYaJZLO+CMbq776XeRilXWpY6J4HwHP
WS11FMDpY4aViH6W+Ye2QKdnmMzrvawgSJ18RB6YlyFSeWV5KteUGBhsmIn282qiExPJFh9zek7b
21j4rYQc0g+UC0UIwGUXSjFWQqJxjTBgoXOlrhD9z6t5C6XpK8oQYQNWs+ZP0X/78F1bblo48NN3
yF44/EA1hIhU9Va0Ayk8hLkdA7/jArOW4SA9YJdSXr5+G/JtoWBh8xmwCqDYhVQock/9ffEViknX
VIlhY0ELtIrzt1R3ZYvw/B1EwqhB8RPk8q61h8W4RMsmDQ+V+cj6bcn4KDhd9EH9GpL8TWMpK/GM
84vnwjzDU1L5SAL7HNAM0h8H4c9QjvFDCHDUYHNqkMVAhSYq4jMo86rlrjkmyIan0cV9xmJFEQL9
YkXeQCD4cHHlWwtY3iWUQEpwOa8Nz7pA7mMmogOBEcxsfIhUG0Eudn5+QSs/qvxWii9XH+4GtxM+
9GmVDOvIZM+wg3LmoVnIM7gUiAu4J/XoIIQIt38JJwinXYgfeypoOQJ0p1QSRrG6BamJAwl7/qeq
3KppPcMTYApUAa6xK6GcQiUojruw5L1AlbSaD4n51kOWBFjlmOvqO+odRWd0e5ZYoqoZQeefmHpL
xgbit9lasVB1K2wIx56V9YjLtRsuQwclIxz6lCPQaYorPB1lar5gsYbASUteHG2IrqARYh8Zz0T5
jNR/7fI9CVdr/JIrHxyXOIAVrKbVE6Oq4g9mlh2apyTfoi4AYLKhAQD8EN56bb0jAhMXhm31JxWW
TIu3BW31GH00Cj3MjrtNvlnw33G1AcAY+sk2NP7GN+MV4RhZh2Z5LWB3irfiotx61JGSxJhI2xgG
m5Us7fLIC7Kfkg45kZozW0I7vjVuBsKf8eXU/haHQ90dSxjAoP5VZIyCAKQs4SLssYJIeB2qjzFY
Mbbm6g8f17rnddLN70pwk2WyzbFCOX7hEiGuYJF2Y39P+shBBWOj66tBCD/az7Q5x/lxSk/F8qUi
blBguirsKtsIcIWis/ryiq6euY0p6qAVJBh2LRoVoA8Fi+G5Uq+myWjW+LK2rVqK5lZ6B5s7+GF1
HqKvIQ252wbe6IHe22VthkgExh+NrgEOanNvottM0GMF4bwaIRojc/SK+K1TmNbzP3Xa1eI+yvi0
rI963nSxiZ6eguKTWL23ZeXm4xEFvWhyY2xi3rly9FtT3hvjOU3WVHq6mYRPP3gU/AhWdhTiw2vz
UTfmsAEzowNwljDPaCf1J5FK1JsX+geHV/lovst1YxXQPQtSCENBLepSM1iZeJouo3Rmn6vSc4yL
Cxjd1tmg5KNCRXTqGil5DN1oC9abPPnYtAr9u2QK505eXOp4YLvtjmo/JqaoVkjLeJScMsgy8/pP
Hl2EaTIb+Mwh37etK/K/He6fJLcrNbJRUFOv0+T82dgQQhp40QSn/xiaRHjb4P9bnuLnda/A9Elc
F9xi7Qv9p3UFpfkl15xONHfR9JnjUh+qHjU41w0qvxZl932Y3mZl9KiNQX1lp5qbqGgkgh9x+NK0
t9y46KhWkb0xL4GNNf8M/ml9hiIZkFNAjy5O33B00emnx05WVes8BahAa9FSo1hFB/xMfhrV33qc
fwZUvma3bDrowMwN5x/T4gfaFU39pYoKTs8z1V3GPNT6oN2D6BLOW4R/JD0yNuCGDoHPDsFyXmS+
SjIzwD2CnTT8qT/GfJJ0T5ddCreXhU/l1/rV5sTWs3SdoDieLwx/CmCL+qY3+zblaV/TEzrBDDW+
pIw4pt2ukDcyf/WTFyYY+pBwl03qW1WKi6h5Q5NElegcKw434lRpVARx/TUxblrO8pmm8c8u2b0G
kShnXh+lVSFTg/5MCtIz0CRzjqnbWX1IYN4vpduWH69lbNPUjYgKblMg3zVLAMH99N51G02xLW0P
PxQMX2Z2LmLAzXSVJ7fUPEnVA/IOoayqn0bxxuEhTewYfAU7Kz83w1UuN5TbQB9VmeKawxmAWzF3
fMRBTKbGtUH0GmF8XbqtIZ4F8Thw6yP8gbsxQevk9HuUMFOgFEM5HlaHMaxdPRnsqD/p7TEFZJfa
U9wf5pijFKAhT77F15m0Bzvqutcdu+riDTCzbjLNIPgosEgv90L7kLUK0C1Fz0nUQfpPSuj/078h
KtGLfYTLxkQPh50C4pB2lW1HOILpieOj6w/47VdtAQnzXpUICDn1VI2v9iIoZwJeEO9BU6hnfbho
2SVkSpDlm/pea/dl/JSDlVy7AztMeY0y6nlQKmPLVH/UkJQaNyq/YinwC02EXf5XT4+ouI7BVZeZ
S1ggN119m0mhrt3K6lf9iB15tUQYG1bLwDIMSU0raIYCajwHANqFu/QQmWgLsk0A+mpeUmknzIfR
4kC7tyoFv/2pa+gJzRj6fxIT2EXysuI3E5VDp4F7Af+jht8nyuRY5uhKC/1QOCwDldXZLNFAlh5N
3oz7hi3/vWAVefbhhbE8UedccXZkZ2O8JpIzi+dYPVXSvjdthjnap7G2uznthWDGZmcnygeqaPJ0
6qF2hl+iIXJAX0aaHmW4CqRT8ehL1T8Z42EdbNpoXzBbR8QWNG28UoM3XXNNKqrRQLbxO82vzjxf
tOIHfzpBJwtSN9hRFPVydYL2r8sIYfkjL6nIWgfMSJzPLdfGy7lzLKQv8hnwXYb9vqkPw88izcQw
LVu1Iuzi5ft98Hf8lhSEluQHHd1EgVoCvzf+dxMkO/5An8Lzr3HfBPfI2ol8QdwWkb7qkr/qdUTx
ljfJb14++VDhhYvw2QHDpf3afGkJCBov8738O5cwstxEaEcVdJ0iZPNdZxsNZNguKAZcSyAPW4M3
TAVNu5QWhw/HFV4o4ZMnkzAqY4Zf9aTat/SrAGDZyLu6Xou8dC2e1VKmstZJMT8mVGKmLyh0vwS/
DCIBgIeW20rp17Rpjw5K7Fng9gN4DglI6IfaV0bWp7tRfSut7sSc0uAbE1DE+MnbRqKFov7BOdT5
ziyQOiDS4E3dAVxZlHJ3H+hG2NemxCvA/crtbGxpwc7wpaV0pMKgoksuFc8QrwZ/kMRAqXjqe8Bp
MpAybsLBhXuQH1Hb7SzrKWX3JhUB2BKvNWmyP0bRqWLfFnILrKy2I7N3G/EUN70zVb89ggHJUQzq
ZlHGo2RAVZgNXJnLI9EfyXRegner8Yqc1qlHlzA+lpeoA4RNt68MoaR6itATRQ0s0HX7Drthou0b
Y1tVMbTSrUkrzO0sLOLNgDtOHkr0ho/aFCHZj62QOoZ4qhb0U1ekAVaD4/UcaF7/2jPks/L/xLsX
47eJo8nU2T8mV63mNZygmaIyZytCdsvK+y82HjJo3CyBEvFnHl0j+SeGRwvLTV3/Nssu4BMAJwh2
ZAvwb+kmB49GfBbzJyBcac9B4MfJNcIjlw/vBvxMgNxFf5joFJEQY6Xkgk0ZdtKnEF7k+qjWD3O6
pLNXmZvxmOQHFhjiQcbYW7ifyr8CLVWZbvAygnKOuSMvl7xjLO9dEfeODCW5hd7KWl++oztTdH/R
1115VSc3l1j23UmBKmgBnpFZlsNnjiIlLG5CDc0MFK2foKmAKgcojm0x/c6oaqYLaQrytFH7t7F/
UnxNLTuBYUHmKyDXYX0fNTKR5MXmonA1td3o6nnS30RCIETrs0wxJVzTnGFicrUZ+Bq/i62+W2x1
VvNH5euqMu9ZdUxVZDMbZfrJA/9lTKFK3pFif55+LXx3OWJQfge8NtqxmAIWDkRG6VbGJ52GXygv
csYIHYHRmvGXgrfdMl6VDLl74Sc4f5R2U0RfqGBj45q+1ps1YQWBepwYrPmAE9q9hy/0VWmxeeGc
YX6YCBcBNYoMr5rYv/GX4hUdslNhvonjJeCzzRHxq0jxXXSssDswPGS0jR7+lyB2Le3QQc0lYMqN
jQbOlp8dq2mE7WEoOlsgCiTKzjEqf6klSujdFG16rGdy0sY1avs+uRrhDttfXH0JxrcGiY1gEKpf
5bhu43UU23Vsq4kvq7d5YXDs0A+8qTF2X6//qBIQ9fOEhrhDWSK+brbexf0whpc6ZOvZzMqPkuKv
QskKAI5+hAWxz25tdBh6jhAyCoMbGIZq1LT6XalwZCuJFi+PfZyOU3seusCxiuOsK9j2/9BCrdux
QsXVkhtn0cGOZxmof0mv5kui3j7Vl1fqqdQv2FZdZSnwdUDzZPHT9I+K2CGVsM6YVRayZkXLG1/X
DP0CXsZP04nirfuNp33ReDnqmuEjTD9GRo46PgsGLOoke+Us8+fDYEHggPTRXKlEBH9rb1mCHpnq
ZV5Sdk4uP7X3BHHfT09BKH2uAIZ5kUOlo6SelKJVE/zKoEiG3SlHfeH59hudPApv/ooXX44Y8Zcn
eSoCvP04fan6PZr5gYOnkGAVMU6CsDenR8McO6/jwRU0jyDhGKeIelvKHRjprPotfxDlOx6/B+JK
ZGbXbNyN6keebKT5PSB7pFUPoeQkyKNfa43dj1iCUI6ZjxIhZX16mbDzv/aDqky7QQEGgSX3NwV1
SMUjyNKVxe6iH1T9OCvb1HjPM4gFHz03cgXlDkYbFKeOIk0YJnV2BMBkNOUL76WJWZraSlhSg9t+
Md2F51Wn7VqBsyL/RDAwFoAK/EubN9UAhPtcMuIfgj8l34vaTkWYgB16QEUY3fGEKdNDVnZFxizK
IxC7r2W6aXw1Omi8GKnuma+v80cp9+0Lj2t3uCiz6KpgA5MZXCYmnBRicQ6vU32rUo0B9tMkhapc
v2T3LTt3v0Vigvk3D4tVH24n5SmNBmJjR/8SETWTsdLNpwTzYpm9R8VXYl20cqu+hx3dmP8iEGSS
JVWctMABUo6UHJGhzOfJYNlMEXGDq1C/it1mpLc0HzMuaDbjQN6NQ7QdBuBiztq+tCUEiS9l/cuv
2IW904v+rHhCeg7KR4neclYvGp6ABMW/XLh5sRNwZ5HaoNrylyz7Emtc9iqO7JghT+yNOSptAb9a
+10T7QgjWzAXIOKDajhZ/bUdd0177PRdYr2Tv2Q8u+iSLeK6MWiLQcdFxNLYOf2Ye+Y8EH64W8S9
NPzUwrVM3Fje87GiwO7nNY4PynyFF/8xoJ0F+APa7HkQTCxrWuyY9XceuPrIhBP+CpM7qj+Ax1lA
n7fuKhI7FxtOJH1XtbXSkdz0ABDqeyrbdQSucM+4IpCeexgIpINaEAh2nxU0NNXDEP4NRCxk4dVs
z9jEACK14Y2G1TZ8pIYBwMkC0fsTygZpJKUBF1xoOSH/ZWSCrzOQ+EA8Kcqn0d6Knh89OwzpgWiw
Eed4FmyV+g9Hpy5+mbOjToGHw0vuPUmwHAx7fJM/U3+KySwbHkOFMNV6mxjLBPkZy9Vazy4zRrsO
VW7Ej6LIpU3nHHTZaFcvuSI8ppXg5nFEyknJ1xPlexf4r2woUi+X9xkss0W32DO9lvti8ugMQEx9
ksmUMXy12ZZYfSAnjHQXqUd4Izx8X3Va8apBE2ums0hnNkBdPZT9YYycKd+mlSPoboj3V9zhNVTL
ZwuQmZr3SLuZ/R+hDpVxnsob8kQOgzrfcyU3Ca+xOzeMz+e+5t+BaSXdZ5gdXUIUXPtFtK95z9s8
dyL5qqItX5LxdRFVkT93t6K7oVd35GJf15uOCgybc6hSn2Z2DyO2mlUm+bgY0IbkxnWYLoD45uKk
xjWXD1xR44cuo9r7RwSVXd+gmKE0oDBj7rDSxlVmLrX9spt3PqInVQKVvA7lTXrm6bXrB7ujFZfo
RD7V3VJ/SCZ3az+t/+PoPHYjR4Ig+kUEip68tiHbqJ1aapkLITdF7/3X7+MCe1hgZzVSi6zKzIh4
Sbx+q7pY2TczLvsouuMgKvh5GeWgj+Pvde4mvVnIq9Zg1E5Is2q4y1OoR7mrH4ne8WB/WE/C9fPq
0mGbj+Q96PaBusntI3vZryDLNhETo0ja1yDDYNaSq1k1GsKwT1S7MhhIzd7iy58etS2xWj+TZRYp
ZY+X1BCaV2W3jV57p7/3Ba8g84AZdS0+a/Ee7lzQ/8F9aOp+00X4Btlgr5+U+WZ2wMWyZ9HdxhH5
9Wim3wnAk3T8K8wr23SxPq6RGBwMNC3YsW1WI4j21yT8CKb3Fgs7B9J7FP7VBiZTSIuVVzab2R03
Ven6CqWf8kGJ4CxXJRHfZNtnFC4CYYdSkDx9gcWGMCyKd9a/SIiTjzDCE2sYAMrYEb2mOVawzOIP
G8u1hdumNt8muB09zl7X/Rvzw4yK4QS/g3jXtGkrjXhjdR80ylNpkC/EXgIdKsSLYTCESiPO1fig
mNv+1crWEznu8EBCiKFtmW643EsIdjh+Vab5znddbIf5m3G92f+qOCrGLQM/+qdEPeTWU0V5OJqv
Q3KclN3IL0ibIIOpKCCFCcDzMZvJLckZg6tr3r2ppZXak9x7GwSDp5aC1oYCdTf0U4lcVd+U+QTO
aE1TTbCEUzAPPQt0CzwlpdoHYtvzGSxmaWMbs+G4gT2M8wLdkLFPYf9llFlMESAbNRZXyPDd2Jcx
PRtmzTnLPj25yyjGLO1rsmGgMH5vccxlJ61c2VReE25YrAmVzwNuxGdT7CW9v5lYNOXQE6oVM5/G
+lRfo/gHX7citrG5FvJdrz+qmIW0sEPPDYoHo0GtfZTVwa2PWvmicSMT7m+PxnjllwxRwXDPC+lk
QK931wUNf8UILmM6XP+W+k7nQ8EwYnqauwOqGiiYBXc9KCyYh+IYmCccz/BJNy1uKE575guL5QLf
P+dLyXuQjlgP+gcRFTaW3RNr9qze3dRj+6pZ3wTZvNkkjeScJ7lWjGcDH7RRtKtJ6TbTiJWNP5tr
Buo/fx3z8igLMFUX7zZmhlzprpXDCmSBrBOAthpRw4VvaPesfo+Vem+2D7LZdfQR5CZ3Fm5T+9bb
Hyy4pQWnnOzvE/NYGKZ4aVV/xi6gxueu+SfjedtgqtMoDHAJjnLa6bGBFzu8VuLA2GyruAwOQ7r1
Zq0AqSgxJrITd5OYn0m274prXZ8k0YMo4raL89eU6L9L+K5SPSW4pvgf9WwLdZkBGEiKhRirWcyV
FnszoxbjMWrhOl08YgDlwoAZX6utDLgqXb+vQq9CdxPJLcdH2kNCIhLmzcG/aQRW/OVCg0MqRLFt
nto+2aTNPatoxzgVHdMbpRczsx2ikqXiLyGJB3hJyYZNslzs2NViCx0LYYjg38BSaoVwTyR3Ngdi
P5/mMdg6Fq4VJhhxyxlGj0O2aQ3Fd8VZDI7O+nKrxJ+M38iyKDs0/C/4FievnpBKrJnkCxOXDcnK
HJXPmCJciyT8iU4xQh1hKFhkYNnDsdPihqEZ1tniRIxsG2PvYgN8kRu7OX4eI3RVLo4E/w8BA8zV
RMc0c62pxPKTxRLbvcAGvWAzOxi6iwEzxd/afKsBvIO6SVbIFXG8z8JhP7les4TyX+X01zk3Alak
K28Ba6AnlFvYZEZ+c5UPJfjKnCc4i+txeu2DW6p+GNVHDTSP7mA+5/k5jD817VaCjZe8cDW33jQi
QSKuUI5AKAAZPMCgnZkZVlrGlftGZnodqy8ivRvt5xy/q+6pQUabnIfArYPkGSN1m1WwliA+V1D6
fY3zMeTekgFhIYuRyzw752ys/JCpV9Sclvx9KXBx1X9J7NynxSUbxkcAxD9uSc0InzCnq4aWsKrV
i6hxMN+GtFsNw3KDgfUAz5m0l9Apj0GNA/A9xiyv6fgOlXAdhnwFaoM+i3cpM8OenFhLYAWSMoQx
zbOIX5SmDlhk+YUOD0Gm3+25Z7RiO4KVR1dYB7A9aqtlgknfUhm7AANsj//Esn/6GomsaSUntv5U
DBXCbfWvBTJn81SAKeOiNlAEI/BV1bbq6p3QuFQxKo49RU0UYM3cmfVpiI0KF8ddrX9iCMdpU2zq
+q1qpR+Vz45yMNvdMB6CvLxEgLVbfisCcarSaV77aRvAFY7qz2L51pcPo+m2k2txF+Ro4ZaLY3Vp
q4C2QEh2tUOpmfwiWoCwbf8v0+NzY6p/Cm6mEIAzBpV1x+xScV5061KlNigaLhh4IabeYjwdyVF3
mxQ3AlNTyyVG53HthS3pO4SPGGiUFv2SjFiVS80U4k/fG+ZRQznAkhoYt8B+d/onI+a4HXyjSY/V
u0ZtMyMkF4ReW9tcy+TT7v8Pa+0Sbs6IIoyTHQth3+gbdnqv7ARiNpXboIRAwZv1DBiAvQA8EPcs
4YLYZUzTLAe9cJ6ZKFL8IWs+NerSG94M6xoNLpoxYDwoeoPv4qHps3Vm/BTF7ywSkv8z/EGvRllu
ym/cjGclfg9xnysfDiUd9VnteB0eX/yfkcRYhCi6V2ses2PZggPSD6LdKKZ2EvJLoFeXuFTEmiHd
tdTNC8sIHjlSHY2IkR86yXmJHW9WYS0nT2YIrp6hp8AT6BDbsYsfu5y8bvwHYiYhHFFjUGMcg65v
/1mhflYMvxcHlgYfk9wmcDVQuev8shcyGNAAajKnhlY5PqvWj15ADmBYFe3JvzTtN8udoHaOSPUH
oC06o8NxuMfagmBdtTrDN3OTyp1EuAvJ/mx4CdrbHP7Y05UCWVPeYocgESMQB1dM2r+WFaQH8Vok
MaAxai04uYa7lkwAguwpG15cLSGYR2mOEUXbFDxNDb8ENXqvHK6TaTEsY5R1IIV6cfqN+Vl2z315
MyrAffzM6drBDkBEbtXaROHxahso5swjN7q6Zd3o4L5jJ4hzfaOjiPoyeHUUgIHaRnB+K04P939Y
xQy3YKiEiBUcWQnLCqBQhftE3YemBfL4MQaYzyB0olohx/waPOsVeYTCbjyTiOSnY/M3TfEmY/I3
JnfXovsc+LTuuF9r/q0Kdoa4iumY1YfxXwauz5mUdYVdZOllUdnU5lp+5bg/TMN9KnI86Nd5xtKB
rhZgqTnTNMX9TiUw1DP4GyOmBu05GX4NswJETHDgaGsGbwPf7U9RoksvzLKUinXwaoZaRjaCiNuA
jyQMZZv2ShKeSsW8tZ3eT1TqKT+cMxiDuCmb7VQinxAPWCgivbnD/pZhDZSi2Nvaa4R1n8Xnm+Wr
ZAxTipYcU3xvIQRKv2pPU3dQHOZJ++w1V946+b1kDPinwtClb+vgkMHLasDCzC9K5GHllGg/Oo/A
jZyOUz7bEd7JMQPqGTGoZ2YBUksHcqUR5ZiwIxWKuBHuPAW4VdiLwA1DG0THm8vqPCeLoAvLtJmE
hxvKC4ncp2QPJtf5mmgC2r7bt25KSp1Zk8owNkz3vFPKhBmRUNdVFp2P6TLl0ZD3uToyxZ0MP3EA
+JMSXQbjUXshtBTqXq5tU+FVhDySfTpurfSapk+2fKKBkODNkNEJiktnh3MCnWnoPmTq4Mlkhjlu
2DRht0A1X7rSh/diJj60JmIjEwJMuZs0T9PxbTwUUu53rboU2rok25PnyPhxArPnzhXazbgivvl7
+ib+EKivUngjQgsaMLkXnBluSQ2ufxekSMv2YnX7Or+3eALGv4Zau664jJq3KUKxexJlvElN5nDl
T8+Efaxnbot2HbbFKUXIbziwhf0/WnTSP2ZxaRp0Cs3XpPtEN82EzuCsmEPfMKJNVc8+fnXSDfqo
4JB5aLRASfw2xb1X1DeZoiLJfVkJikuyedE9E4E/mlQOF6kR2R+4SkamOmRd22eB7GyUHwofoMYH
ZjjrBmU8Y1z8Wvb/ZvC2DXxwEu8bE8rhuG3Ne4XJv3Uejqgpv6+JfGqjk00dqCkuBfZTqF/c9mra
yCvi6OaP0U43E520VX6wCsmfxb4LCLeShKwK0Iqp9BboypieMv1W6/9CZAlFfZQh5uzh4BJ5NLMv
o8uYweUYuE9q6AfYQ3Q6Mf5Eo61kyXaGZzJgaUu5dHbELU28gvh29FYkuw6BpU0x8u6muDwwpVOD
a4EfIiVOpdi/LofERDNZN/e683SwwiRAAJnjuIEqBr7xJba9rpGbPEzuRbid1OsYncL5A9NA5C4T
9dasVwawcml77Kl/76abNM8VVTgMeW/Od7BYCDPpJgk9rKqLQy8gt569BObbzIyj48Vjpk6WWmog
ObaK1Xq4N3tIBBFT8CCnOCa7hctM1bB8wLHW/rH3xosHh/Smr5b7KESdl/Igoms4/CS4/rWSPU9D
7DsmCoLy1nKQq0RaLblkObECLPxplI8uvoiUwtcjabbvo/McPDv13U6wqOS4fpbFIRcGZlCTcXjS
zrZI3N/SWOZIMNOxePxF2iad90HwZg2nPsc6hCHIXJYj4lSPjWfl3XWtjSs/YouxB++KwUZqJvcu
HTGxzXWF4JejUoS7zD7YUHcLVTtKBQHbpLHg3Y5vjvqSgGyAouO1yuxN2EHTBmhXrTJDBjCJAc9m
MKvqtV/FNRLbr0MjREp/ZWNa4HedtGRQ+cBZ+dISZuBOwnO7BbRj4VG1PgzwPdG4D6xDFbyN49Go
lD/083ve5EjRFjl7LpHCWQtRbCRHQeMkO8sJOF+gfxXY4BV+aI28ttiHya8afXRIaKM97bvhkNcD
TWjv2Znwew1dglo+IncxMBgsy8IrMojcXdZ8xkpE+MndpNG1dB1og6aNNZ0JlWr1O0dz98vTW342
zAZGNcerXDIdm1+FQ+Mt+nADDnFGG9aSrw5jTUmEJ8MFY+TUG1gx0gDHW+n+Of0pHjtUQkJsaoiE
424xd35FjOECNXxqdXxlkgFfAPm37k9zO+EsAcjPRLwjWCFNa20Apglcbip9bI6D9X+3uu9KejEZ
WBubfrDrWk/Ja8z15GiasfEr/CeWRk6dm7dH56XsSozmPYeZRD5g3DsdiAfVAEtAomPk25itVWrU
fjk/LOa8lMvyZcYW4+oD+Fs415SI2Btj5vi6RgqOJy3VmwMGmI3dWLtohocE2a5qbfzSy2zkNZrB
dIf2VprBWiP/rfWbWtzNMdy6sUMr/xh5/DWmg333lQiONusPAgOwjuiUJx35fdSaLB/+1TOtY9oE
9zDINuVoscopJX5iT5609E+TRGuKEuXclYKZbOoPRE0zDo8Ex30gYWOS9GlH5o/gjXUM/5HDq23v
aceozpFdCa4EfMyE4dZ2y1HU1O8KnrSaaHgXHOzum3tLYn4pCDCkebxxbfGI0L+AopGqsLdzgMlL
uQcNWoxR3vJZX2dq9UayNpvan8qC7D8W0AwK4knZesAUmUTBRmm/JgFow9CfJG9n7izuYblPOWgK
M6MzJPTAI1tV7J9pmc+jVcRc5z0PTVGTEZf7lhn60H5l3TUx8ks3K+uYy88m9O1iszLr6ZxbjwWy
INynFB/BMAeEdru1k2J0axNYTy7LJQysHtINzxbqhl398AdvXaHvxfzZFwQ6mU/Vmdeyc8wtpleC
Bsg6+UIy3rKrFB8vI0uSyEntHp3sKMCXWZXrd2l0qXpmbZny6dSTtuoB1tpfIfKoJIuZMcCK9bUO
spYdPmyUKryEULrb76z8qcdRMWZ7Pe42Dq+ymHcS3/ZUnBSsIy7DOw2Mcz78lHTuEx4btSfpDRyc
y5yf3dh22gX2njfXBHzZwmBDe65T0NfFvYXzHiwf78hfkeBMN9mqFkwd9vFziSE9V6YVa58Oscg2
BkVmrmWHdGa6glcU/1TRvfIx7BumhgtK3cVdoKvSV7KnBLVXEXDMy2omErMQObtNlKpPVR1e2MRF
PYgBGEqnZbU7dWD6a+aUvPU1pYvWljivlj5n9rgrCYgYmBoLhFutfba4Hl2VZrenu69CVkgOylp2
/7IpnVZ111+iMNnOMORc4dLC+TCLNm6TbegsfEWnSqITDdCLqK36DnkspJI0XwOihUHDKRo5/Uat
9Cf6/5ckZFrvQHY4dZCpKaI2LuaHvGPFDm2qQqQg03O4LJBrYbqxLI20mrNRdJjtBK6ALnXwrXVd
2St0vh0HyEMf/E5zvwea1IBnOTbUfzPaGHcHaquxdjRzg2ZO+GYtiHAXOu2BnrzHZvkIaTJVhN02
05hZ9F5LFAfn5arv/2z4fXNF4RxW0CKY60vrog7xZsT2nWLUgeDsLcls5nieLge0T+oH1W+zQ1dY
WzN+sRnrKw0V4fRrRpB59Z+pwvfxZTrgaDqI13p8cnE1K3b6Olrjx6ScMPaNGt5HJ91aBQTJ3s9F
+WCjCLb2YSDJaMifYkrYsOMu/thNXpYvlv3SFiZknAYwdiEhYcD4aW9u/Wo7J1svsG99unW2Kkcy
hxJOd+vcyna4mZi9A67shntYx2vXPRo8VixDSWBdZ6+DbR8j6e4yvcEWwKmWTZdQcX+nKoKchzV5
bJ5EzarA5t65hDXZv4QRNqhWQjOxS2pLlOpe9Gx8ss1D1Nq7IQ5Q0nE2VKDj2PJAeBdnfktSL6Lt
MX5hta6LmNZ1MTVwPcKhNsyYDvdd098TplNa8t3ZjNpj86/PKbFGFbANYqck1Bc1u2QKV2EbrmE1
0T9cVJ77rgO+QLqjkF8zZt5AdhMKTU2+HDRSWD5rOZEbxdzgGCHPn+c/zMrHysXr+1u7zg/rybBw
sbBFHTYGYiJSAXqtuy0Yrk1E2IYGRzUJNKtjexObgOya3/VOwe2r8/LojCmKIX9O2ZqjBZRr6nrq
h0fJUVn1nMEXZEyB/Bbqd5DylftUmlQu9atLOiimewmPeocxhmUAhcH8+SMmHq7LgPUj9MGo31En
kcNOrr2o2ou/aMD1/DdV37UBUlVeswQz8EAUmPN6WYtRTGCqO/AgLAJSmdSNtgfnnnY/pvMFolFF
znbQ9LsCH2PGQAWje9Oj1mbk1Szu5SAD6RlEuxk1O1zEXx6Mht9ZDdJPROI1IBTQaQKq+oCx19jF
OWjsyn6ao/gAr3AzYOlSJhNd2ykuWcPij4CjMsZTb5DYky6IM64SV/aeulhsMeWgs+t/jd6tSIxW
br2dC+ejZ+sa4yzbp/JbD+DEsQz01uwXFpxpPKqueRvZQlgz+J1tXEE8jBpB2TF8blDX+R95Lr/d
Ud1HLRxwnmsmsgTmDw4EoroFcC7eDfrCRtsMuL3N6j3sc9g595o9JA1Rw5IgUtX2cC/tVZl/zyap
Vsa77CYj7aZsw7LxLLILdgZd3znEJBBV5KExq7yaTLTI6v1kxrSs0VZB2C61YzrdAtkeG0NFWhEn
nXgGq8LWmXkK0mwX5ej56vip9+0hc3QgGN0mIMaakR8zn0uhIQXiS2VAw27EfwqqYiIUbh5o6Fm/
dYZjw3tWmZi8sCNpJGIGxo5RYuwGme/rHv+8PvkZlkl2xmwT6j0LS6PmRH7JRrKgrj6n3n5LrQmT
1k/BBFIFXGsHLOJrP7JCP8Um8jOHVeq2z3FvbHRU744liC4zboBuq4gBRSVgIQzFeXHFJwD2CgYO
4OqeIX6wBOfFMWmSW9TEVt1wma4HRz9qTueBFaiL66h1y86R31hTdyP1bC2ex7i7qtQ8+WxT1LV+
7Vr7CoK3kVavbTjQV7yR3QO9mm5tqpaiqraq0e8nihO3DSCnPRarmUJVyOLVlUZ11xNbS0q5H6zp
aAjHZ22iXy1dD8w6ynk2xLA/wOHtQCOP5DEGsZ4n4p1uC1eK8GKMhWKIXiL5kJl6MV1swMz02okN
S7cUL0BFfZhNz4FgTQ4ZKnKue1cBd8bZNXGgxaT+8kB7aMRs0SeirtrH6GWaQVY0mL08Kbzgf16o
uaXo5UXvfYO9a0NQXN25uMQMtox66/CKlcpXl10NKwYajUrlaOchAgxCMnAS56phHFhn/8Zk9kqa
pVYNjm4Y+U6aX4Y6P1TAGVgqynGKxQ7MUV6/4zilG2if+fBjPFIGprm+m5+N4qk3KEGcCO2aokqB
QuY01Iq5e25lcArs5LKsKk1H+jYFFiVhV9SeOKn9sdK9OJj9VIs9A9OqmwhPU+2DjMCo0QYLBgIq
NwkheFtoJ2CzRfNiUEi4r3FEfDSwsBCxx6Gk6an5Nn8RcxwtWg/k8BtsW0iI67EqLgNJTQmQJw/Y
1oBqGBhIAxTFNurG3kI8KMsRryD5fdp1YQvWlRR+3hwc/KwpIasSZpZJ2h3IB5RjP4BLY9nwWPK3
kAY1qhOuekZF3E95mRwdtlLZtTxRSOKoC84RYRejz7dhhF6lyJ062bumLbcldTmgfey6zXMbKK81
6dsWVWAkAD0zKpkyzuKg2yL0Dz2zEDbraZm6DeCniHzgHUaV3er8F1aCrW093YUGc5UhOJTsOrIs
SE18U5ZBlOxhtexvwPrJZ5CovCPk7kp85A5hVOMnqD779iOI31QmDrkUGxcUQw5cyi12VEZ+FMxv
rsVuq3BZJ5htJFFvU/+uAYWFqPmDeMnyTSLw+cEn7A22xc4Uh4F1nU2FEQFraUzgPzg4Fq+IPTHk
ysFx6YCI3cHrGLwGvfxoGzy/Gb7GrOZVwOoMGyIA/lFjrMBusDNmjOwppRh5HSNOj6bl/urGd1JQ
VUvlzjbO06CO/qCPhNPV7UTpP4bKi+KylKJtT23wr5t+s2jTcjnGcqmP1KPtstM0/GzM13h2t1L8
DdYfG3KfBf3FMq9vqn+6NawlNokxFcxj9UPl0Oek9RYE30YnaSKYE2T8qJp+0+CSjxnKMe1kwhFB
jFdBw4XqBmSvwxfXQB9G7yP6Y1RANbEm1fOOZujFCl0CYUR3mRI3bkonH2ySBmiFM8zvNnanntBo
p0aniSRMGY5+qDDYrIyDqrf7Mg2PJrrqWL8azbkbUX4EY8AgMEhkI6MSd7AgDZGxOpPA26lCwbrh
3mAFwtgmXEkpjqNhlxn9k0Q7dhIyCxHBWc0hTJSzHyXY23g9VIFltMv5n9JmW6f11zyNe5vJitNX
vjXjSbM7rgs+7Ym9CoAQgKE/TX31sJ30EDvzTWrM0OxobxADLyAw94J55Rwde3zTYpo3mgWSwUp8
OMz+OL5JZ3qh6GNCKraJC61WxwphFHAgIjPHv5CSQHcOLqwZQfhdEsHsAnZnFDWYxZFBkMSVijiL
IVlLVKD3zfNknTt65rTn9Qnyfw3U9FUR6zeJyNexuKRh0pnOlZ+X4ppgcehcbT0mP5F8RSX3bYW4
BGTHpqpx/y7aA6yZ3oImpx9r/rTSEB0FJ4bMeWyRXAzOiAGT7zBCWQlVLOXJuSmjF1768zSHb46Z
cE9oVr4e1YfKVF6rHgybdnYBeBVDVIlGlWHWUqrfgoU/Dv0b4N6/qfThb3shJr+w/aATpHqVKwp9
gkXYTC9DSKmtWzhiclBGZGpJGaXQ7mP7WKg/ldzX3I08c0dzcl7UTO5q4NDZyCewrDKkSwjm+di7
42+bMLAn3pawmyVkJ6UqOSXB907ULY752ZaRX6AMTwXJ1hFhSV0t63Aam9sIP18YV7/5yO5Oi6Yr
bVJvIncgGFL3IfUIx48DTE61/g2Mj5RJngK4CDWkA7bN3oW6UDxpqYHGmcYdWy6Z0mStgZlvO7pT
vAQm/uBY/JoYvqQQRC0roh3wVw39OoraX6awuWZ1vk6JRhoLbJ2EffEytm+CbG0EDyiYDmpFvSu4
7EvYLSibTyFvalWZDzaDvGLivAUt2RwrWw7tCJoei8GL7mrHsPAQ/lp9Y1OoKiztQSJbqYK5lcbI
IGe4GYS6LxT1NHIeRxOYyMH+x5ZnDmW+mEkEwkB2BpbxIZkJjBj7ahN/O+SdSfHGrHiuXOZL4bSP
kV9dQrxZnB+kgTLX1mjN2bplNRgLhnFoVftMZTMfGdNpoLcO7R8tHx41x02maBRcrPdNdfuRVhgc
qa+LRC6sFwSw6qjL5xzOSS77azobW6cJ3yVQR6dIj6yVf+5RDMSU7pWap23Z/1Dhl9GTV77MvbG/
qnk8hbXNQKhcA9jfFgOvaivWBTw+bZy2A+q/tgSEbOfNCGlcx/KQA4qoUuwpuvvXpmaEZ7UDtmM/
s4IwItOmBtmj5rhhFQGG8mh+MhKwfnyGhRQs/sq35eCeOrJiYu5fQgrveSI3lYD/KYHkFR6vzN4e
JbmFdvaTrKRgZ/qtWsIT+qM1qOBUSf4g5YGwGvxyWi3e4vpG0MxNrH05FPjVKQlTNb2wxeFqDN9l
+hj6+VgZnI+V+eTqgrvne1nmYgLlK42NOhL5A+ssWvc4j9PeLitgcq66HVrGSiGRfdm77ArApyha
qETZuYWy4KYusQfK5qq6azmGljzyBSv2mgRrhMP8tO2Oum1xhUg2mXQUajQNJo5VK45f6snaWQLD
rwWAiA3eYfYQAVaUZYsIqxA6270X4JKqYSJDsAh9NRFEJlI4uKRueol2GmbrIet21+j6uY8cX0dz
NPNwrYryUNmjZ9TtMWsLbEBYzBhZ/quC7DhUPIfLJTg0ZIdTz2CplT4hiNiWN5T1Y0i+ZPY9t8BN
qsID8M0xhMqU954+y0Mmhn2UzNegLLcuvmdUICbfydqYiX2RbNbnJ50ZWNDZWy5m/E0ZbCPWXKqf
reu5OAgc6KSVsM9ag06SiF2HXSVLT1HAZSJ79vf+8lAQ6GF7HhTjcaaFgs6YpjZ3sHmWMZhKSO69
NPeDC0sREaaAGFKpNt4cxoZTonHGDs8Omv/AbpYwinyNXUuEJQx76RqWlKt1YPsVAHAkEQTAkG22
ohhIl7knkDRtX9wCzIPctfep6TZDTpzAlGgjlL41wKBZ+c7oSjVsmIasntLQ8ePY+pEDng3R7FRj
5kDcOvF96UFi0bzTbyEjpIhtHU6SzxJn3IjZexbDoYxqLMZ/ssWRb5PVXKwILd4XtewvmSCeooqL
bju+WZckucbDaILcT0I2QaB+K7Z6qt1gH+j21uybZ0W1CM5B7mCiak+SQNrZUs5idvxOBWv3kav9
Ni05THEqpkwMe5VIbbGTDU5YSm6zqr+z4bPGIp27Xyaj7a6YX9wZedsufJbHscU5TT8TbuQwmgjl
jOExHBjQxu23ZYX3Evl9k1odEZ8AAd5QhyWGlBCAFubD7i9OmZ+km6zH7G4vkXpCiU70JKr0kJEQ
7lGAgCAwYeNdGwbOR+u+kE5yOH9JvCuq93SOj3Z7MyDIRMl0IuzhV2QaXGu8pPFMpJMkAKZx3RgI
fTfreKT8W8ACg/NRYhnQu+FlmrKjPWh3jTVbQpYPI2RGNlrbFj/QahLwBIG6WgNuSArLwMyWxP/8
HIYzMI3sWbUrvIzln1IFiH0Dc6L4R20Kyr+Bh67rTLA58fiOy45tSJK5UBM5DDuMOmANVeDHEYuU
2GZpA68oysQXeFHm6lxN+U1X2XGF+ySPs6urwSGwT4mMwFc1GevvEoVixHgqo1+Z23SzmPpCVJrK
TD0meIeRhGRfAHKp1LcwY4o5NYvbGAgGxFsjyViCgZV//O0MpunQ6rYi6A5ispj+lH4ySQLxgMBb
7VQ15IXcYhMMUsNHQ5U2u6cw758NLMAxR5si2rN0rFuZRGdbTJ6WmLsh77g/OxIWNutrLmbxOgdX
ZaKcGe1L66hE/0kRZOUtLvTjFDZ7h/TWjMe40ZSr4thEJRkMs+pS77tLAnG6DmHyu7O7nyS2Rh2w
9TJzZvdCohDBpJtS6u4kIStHCy0QSB7EaC7q7JiMYl33727a+tLkioQeN9j1umUrYsQxxN+HyISJ
O0yPSxC9KgVkX82nPl8Q3ypHl/STLtubinlWuKwHKXnqLV8BIxVlACXZEWSOdIaLX51LPtbx8woG
k3gl2A/Pw2uum2zxkuOd02PGiy1hdg5wVe4r8TuxNEJDV0tjsXehoCQAi+HPsL1b33fatKsUvmSm
EbLAf2bCvwhsgL1TCPprAItbhLd5qv9hwts1kfkaVlHDdIFejFAu/tQBhyPU3k4rHs6y1jvGrNlh
o4qXPpj0UusOFyo/vBaEy0yXs4uP9SulT2uWtIuCrpGqxqemtE99ELwoRfPHUXKZavM8xcU/w8YV
lOPNFPSK1gxBKkE3LSxn2zuuxqBHY1jZ0Tdm3BCgVEHb2jP3thPpvNDdd7EYsJuM+KMWWCydLwHs
OiQXwyp8ZZC8kYUkmwUseMWdtupKgkPRZ6++19O9Kme/DxJ0OhalDsV+Wd1ET7nS9dCz7emvlTWn
HqVqVVes9ISKruZUx9wnPSR0SOR4YBp6wDli2Uyc7dUyfantN03niakpHnTDBqgMHymAymRjERkb
NtQOdK6Kgxoe1c5zogDK0+JDz1k1wXawB3k0Uv2csXAHTJOBm53vPALE18vqYyq1h+GyDpt2X8ns
fdoaIEhgVwaq6WeOsmOAuabG3plQqWJH+AqFMOM9b9CGlzjXFnmPBAOBLk5cJW0OUTwhYFgMm/JN
K9Ez0/beIPB5IW9+PgzexFEqsR5MjXFuAOK3dvHVtcNBtWi1M3Mzp+Upg5unI/7myr+geElYhcd4
lpw2IR0tZ83vjMGHtUc0XwwMSfMbuD2VFmwjac48JtFZxi8de3z+I+1MliNHsu78Km29FkyAA+5w
yCQtGPPAIBkckxsYk5mJeZ7x9PrQ2lTlT8syk3bdXW0FBgZ3v/ee8x1ZFIS15sckHPa6+j5wzu+a
edX3j4qzDdUKznKEb21yLfFv4UkFRPOii/GtmNECDUSey0eq3m8Fnr7IEjsba7KRlnR7GrjHuHsC
uJLs18YCVKDC6qNz0CIlixfhx3oA1Ok75IGp9twE5TWJh0eVW1cjhzo820BJwD2a6mlMhw8ZdPty
2mvskVVtrMuOM6AkfcPwv5WNWs3MZjUNB3PA7EmbKp4sZAkTT7q16DakPyJDE4u0+ATM6AdB5Nd+
wn/eWfp5KPv3Bm7ZTdgsgHTrBIuTUimAazTn9hXh7NWNkcQbI44+yRHFQq9W2gp8lca9Zb5XOKRT
bmCGH7awRphvMx6cqrxvVHK0SDcSrv8JAf7MIB7ub3D1MId0Dk8zHx4q272vbOJWyDQSiKpRiDyw
MYx0suhoGShfo+wuk8XVoq8XT41Bp9zfOXVxkjlpnyXlYYE0GpmJNLz32kZbbZpPRmvdahsH2xC0
BBxFOxtNzGw7FyfXuyCMd42HlAi5jhw4acXiCYg/JCPYZHRsLqNJZzNXLA5dyOzDjDhDwLwRTf0Y
V87WMvVzUVHYtMm4rbuAM6KDqoyslUy+eygC8Hb9jDieED/yoLpQYaKdcD/DXM9iS3JWQMISGIS9
+wCqgyV3qIvMJXkb2ghnI8q/on22muDe8frHgSKUhiboRQEYbiyQsUNO497vGiBNLY07auG7DCGI
mYR0MZuzx6MujWy+GT0C8XRQUB2mO6ttN4ozbRMbD3QtiAjsYQtjBZyG16KhZsYY3lPgR6IHssSx
L5Esim0cUrMMr9SaP6lQ8QmhMKtKmmMVxHwU8nQe6dG7zkvFuCLFd5mOzQ/RM/sU5KhU82pMUZIH
41kw6zTgF3NzKJazwxSOW5V7G9OReAzdTehpgqmBVUCZtShXEEmvZwgARifWCu+PC+XVQaqiaHd1
kfs49Gm/zvQSC4ZWpfTeChtcIMcO1TTMn+oPdli1ykJ96KyK+gKneDR6Mf71BUlNWbyAtJvAfOxT
NLuluuDEI/zWx09WAMb41XQwsvK3vC05stnn2plOTalOZTNfyix9yPpk52dwx0TtHCL7KYQFZLcI
YRWNCyToDtPY1VQLBAquUHs6I/dNaK+Kpc/olbcMvH+mJRhcF+xWEZEMl83dLUpONPZZfKlCEOo5
AQCpoZlTIXwtWDs3c+M8uqyzoV8gqyzxjGJJxnCXxRCqCtTQsVufjLp96IvmQtDdtuQoATTKfitT
5BJl3DGhN5JVUWv8uAq+htgUfUWdauePaqDbOpR3dMUu+F0wClgvtehMNFks625H7VTEiloy+2ht
VZJxoZnXmtVRGv1rMeXfvXhYz7k6tXZ0pcVNTwk8CwmTwH2DLe73z95jbN9WhDE2fIaYtfkPLkQE
6RZvopyPQZf8zIOMMDPjlKBNl6XiVYgenB7pP/+Q4QUdqbbxt5ZLqygLTpIjUayRJVYGA4iQ5nuD
L5EFkpgRAdVtJiu4SRg4mVjSgpAjreYoVuDKtir/e5flZ/T9+5ocg8BGDivCn2Yy3JcC8G9hzDsr
QcHsTc5TqMVHL8Fnxsi5Jo5pYe+iUuQkDWp8qunHkCPlzsq7GTs6nTmsmFx28Vqb82GwByKoMZXJ
hkGDB58YP4+PVa1q84vwy1s1Zr8StyfrG3xsEZSbRLQE+8lqmw/EixnxMSOWmO2mOHJOxdWA9MPS
h5yaRtXfUrSBzRzc1SZ8axcSFv0tKyW1PvVWjhs/VYm5I+iXAz60Z4e07qqpnxgdbgQMb8KVcCWF
5n3GLHF2urVhIQ+y1EWYnC+LCUuJqA7cPERkxmZYnFFJ12xpL52GWVz8CLkMB9Y672+FaT8WEQt+
lt+GibfNcvNXYqDrqVADaUXIumgCXOHl1oNmiOQGr6jFbI0zyqDREbloVOlmCURs6YNEWEY2YIgI
hEEb3TwEiHjv5/lpdCEHNoGBEd/U25nT9YhQyoqjk+syjkqY/JlWhaB4fIzq9hJ7j5ZID4HZn6LI
+SQvbFOo+FSabMiVeStaRt82QVYu+jjglEHpr0Zdfgu98KkKJlRp8px4zOknBurE3qI5AVCAONzJ
3zJ3flpuVTEAfzOLLZ8B9lisPYytElqXQTBitA1+1T6ghdIo7jqjvwsxWRoeW0Rs30ooznE/7+LQ
o4IRmF7CX30Bbls4to3Bb+TMhhYnLC6jIZ8a5lhGx7BE4CwcNeQRNBQ3RZrS69bUSb1Aj8BBC/Sa
OE2WubM7FEMTAXAOO0nYyoduStimgKWM5pWQ3pu8l2vm5nuVktLGOfkmJ6oztzqA6ZxiUJD3nfXq
ewj0mScTUe3htcOtBGk4U/XFlDQ2CsxuvqS+HTmnY7omSrGV67DEjDJF2bkxMUK3EnVe22OEzBcB
bBMeZ+0+ZzGBdlg0F48TIpVDg8OnNq23yhqfOrUoVwp/Z3rzph/6d1cZXDvcuW54SeHtolu01jWu
Lng9V6Nj+N4o5zH3q307w9+ygqPqmoeZ+15IVCkZMOjQCZFofGoJ+iqaHqWtOXeJnMFe+tyVtFyV
x5FtuEu9hhUwf+io1RRgONvPH7sgfjJVeJy6+TmbDQZR+G/K5DEDm1A4wC8YXTOFoaUMts4EeE/c
HHZOAAxYR4bgQDAhBS4sGfRZ/VVi96fq2upgoboXex3LjT2kt5LQaOEBzTM7711Tgxgs8mEnPQhw
qDTH4bPRr6wZb5bfPVqaBjEBIdJ6dGa1igqq8MG4dkCRJo6mUtUPGgeTysWbmrz7kJZbRih4RZWC
AuAg6gcws9gn6o3tPCfgU9h64FQxLkIbKCbjMo+IKXremDJznyOGRwprinKqn0i0XkM3xrf5LAfx
gEvnp81KXESPTKsvVSwPcoTrH32TKd8ncpBCsvNWkIOd4Wxl6F+ivDlZ9nhLiCHu0mfHSplwRujL
EtWdY3eJeUElHkTkCZBe5pk02x1EoMX0vfKZAOFttaG1GJgCmQDfjxMvlatWY/FiyAbXXUotDS6u
Eode+IfA+FHAB2zbYj8poOiiazisQoGYG55uC6ut189V8TYm3KJgeol61NF0SS1ALEVKgjLm0tGh
sVWE5IwQ3DSxi3czjjovg04ELyTJAWGAil5mDfO3KEbu4auf0mKtzAFYJaACCRQEjK4d3GDmR001
POBxT4aJ2OnuXCSgxlvvFsPjxR/Uu822UA7iTVf5TQ3HYdDx82Q5pLV/DnXx7AYArocWViZyYGZF
Vt7vjMXn1JwnyURMYCWzPRQQSVrQM02PhWXQovIWutimJBhLpwSCKMJhxvg2NkFGGLW5N1QHapFR
RkRQ6OhDgpo5qcKlvotr1GhSRw9D0FxkgITU6iTpyB3RnMzgmcGgatmJqDlFuGtd53Nehi1K3eHb
4Hz2vRrVj0S3d3OxtKlRGKSh9KiI8DpV9FOG4XNC3Dy7RJxHhvNQ6ppp+rT2IUPYjElgTDfMXm28
QW0V/WjKHKkkj9zrpgupG9sRuRrd/sOE9LqNSE7gFTFb/Qoq/s2oycXCF1Yg78ykt6QuGjd5w36R
Teo892ht25w5fZvvUE+Z63pidBIzic4Rcd/UdpHj3wAznWQR62EO8gZ2u2F8T4MJ6aHn792p25tR
e/JMFmZhkB6dzeOdMabgjhpOatmnoZV5zksmZmrADFzk6EWTgPzA3mvIHCyxbpjN/Naa9rVOm0PZ
4aAVHHDr5hemjWtYMmal507Qk4eWJ617YhgKDzlLv8MSimcqFT+dCcPa5BrvNYp4joAqu1leDk2d
g+IB2cIITCTvaW5aNv0DlsnrnDfEBrpnRCX4D8Lorl6QYlbFBMwcLk5fXu2OVjttAdAO7WkYIYcM
mTiy21CnTIioB8WcYRDJBeiYC0ACdPuczd+NorwTub6WMY35quJvRv33EGflWQT53ikJt3abB0eG
R4MsddkmLw1IhgErUUbUGtIA75ukG1ZzZG8GA+BXRJ2sHcjAqVJYzXDek+23RDVYMN/slvseV9AB
JrM8zCkidMMtkOXbt5GZPXpB9eGhkh9cE1OEjacODJcC4EWclrLJDk4jigwr/QGGeD0nv3TDIzX0
EUDZdRzyD7oH9wRB7OOUzbmPP2Ei2dvOdZCbAfZjhkRrm/3EY1ARpfIQs3nfDN6HA6RZQiqoMWm5
svyhHOutS+YjncgHOZa7oA2fSj1vPTGSqGrQ7wp6jT0tOCapyYnIwKkOooowkZUft0+yah5tmd1V
BRBKTquoUggtRjkWz0SxYwoY0Xt4bJ+JcN7jPlhXqXyMa5TPEyeFCSxUnAwo61CmjhbZeZrsQwuL
qBbVk4i851RAp9al9+SY9jMRDz8HWh1joyGnQotwwwMQj7OaejhmujvW0jyMfPxBmp2Dsr5lNLXR
Jj5X17gMvl5pC/e52e79CO5dzPrNwRpLKmW0ct5SB9hJOxGOxiJf+hkNaImRG82dpSKIeDG2aRsC
ol+Sx274+6QIT8JM7iZhvSY58XCNtSX+ACLVgkME42q7dIEVMoOyry9eh1EVfGBkxevBvbPgIY70
f6RYghjM+qHzih1b/jYc1aG2j4OUFqCR1LlVFsS2PLwnOnpa9WRVtXm3FWNKphZdTZSp1oQGTaLA
HcaaTIkp3k62JICm2YxpdbYTxt78TBJaw/suhWXp2+YG82dChBeMSzFSOQQDCO25W7BdhKBl9Jjn
AQxMZdL45LwyITifCuPJRuEzWfG5bsAW5wFiC4OzYEk2sqQCXIsJel9izMe+tq4yng+5RfLOZKG2
aZKamEz52Xf60tbd02iBYG1y85to7DedUQdWCyR8QFmqCjxfXpOwpJYovseo2Df5vK0LBrYiyvY+
ZsIxC5ztUKt5nYXhc6sFjjeWeQGnwR+f4yl9thvyRJjVswhpY6HNsEo1RXeQof0+xNRkIH/vIk7l
W2vwtjMLkTIcTgEQnehLFJsCf8FNYyXfi0B9/qfLL+a3yCYzNpiNX4GnnkrTazaFgbWUGMyDTscT
MX23STR/aNNH5DLrZ53hVW/r8Ei+6m6ETMrOhwlqhHJWhO5rp6f3cg4e6PHtUlIjq6Hbh9RqCCu7
R0hHPhhTf93l+QiLHuaRiWm5sMuro7JnI+st1Ij9O93cbL8kzff1YKK6Gg5BzWI66KW2jpF2tCM9
LcjFTF5o5WZJhknRLNHMLfS6fF6Vwt+0zvBUZDHm8RhWRN8yd3JyDIVhZl85Ey85c+VjpiRzW+RM
jX2KBv3aT1gc/SQZlmg11rbWeqyblgcYwhIrg/xWJfripINccaAgqmMcGFZM+GRAa5omE1q3p4qI
FxNsZVvX0Mvr86CBjHPlz8Fmtltp9aJ65pPWwPm1pdK/MbziJYNB4Q0QBZqRm2AaRr21SGf1kpQw
5KH9YWTYsQccMAB6ANnorvqOSuQpMidnbVQjFEdxNfrhPY9LNGAW9bYThPtgSGgm5ac6RHYRoXKf
ySjM7jq/+nQcjjCJwPntFcNtY8lvvKjfOeU2DH4q0Ej8aZQUPNZRTzgQJJDBMqL7BwnhKXI69yKR
wuOfSg22/xQcmhv7qMoioE4idSE4d2ZvDneZFXJ2H/2Q2SFt9CgDl5Lnu5xubxQlv3pQcwZ5XlnX
kcVAbhCgTLNkwORCfNZkcd8GxQvJjxupvWPTf6/pXvg0brHTRj7nv/gdiD3Tppgh5TuImYeAXG4v
p36dWXoNqveuaxji5LwmQbDNSyzMaXFrdtOHSwJa4pYA5jvmdHeeZV7GZtiaXXFnxLhX0B8FPDD+
PY9e096blbyBlF8206rprYdp6k/KHaBMf0DOWpuLdIMh9izcDyfIzsQH70pM8T3ZAgPC27UkbeLY
hFa2q9DSkTrafq+b6ieHYhx+NpksPX6yTRfBqmzCJj+OlWI8CpBJe111GnFz3vcWAhOnAU9GTwkB
BHDxulTT0W3T+FqpqsRAXKDJSskvDe6TGTwuOP+2pFtLKIEiPLZb4B0jC0yLa0VRcIamdzVzHw9w
IX5lMzOvBLZHDRkFyBWeo+lqIzlDqcVolVt6Hqlm9KVcJPfvrD5mtssAztRvalh31aWdL1a7yE8o
IuQ+Jvg8QaW0AqvXxzs3NTaQTFdx/wjSP2SSLpimVM+ze5DNm60PVUHsQlZsdJ2v/eKjCOCPGlsB
QHskCcoN9sAm11aSbfwGPoC3Rjg8YAUm4adz7zVDLlQKzTuuTGYlTH1uyuEFUyoNyKjdwkcru1uQ
VnYB4n0/M45bojMW9j/vEILXvcAjwOg0zB/tiQEqKtUlJeGS9TuKdjy/CaqQPHgNoGH7Cj32dWw2
uoODBrtnBrQAz6dI8cwi44wuHBhT6n1b3k7lR4S3KvQ9ys1fBvBJAgVoB/0M8BL1fbaK0dcpO7qj
tcknS9XPauoy5/N4fe0gXsU1Y3KDbaLl2zXaS4rsT+E4jLhmhE0AJApqNpq+YDc/emZbpBO2Z7uG
VlwcKo/7AX36PbSPrfHKpJ5IMMM/2Q8YR9dMr+m/k73K6H4l3F0G8dQJoQJjCgwOBUhzGDjR66TU
fqwRot2Idx6PVRGArDcFgktKOLTwp5HOuMMmyoiPSquI7pbhf1W9lCQHhEymmTIWRPYWnA8JywD0
zqztkOabyEGdxHmFwht3C5tOvzSeVzkqXzN7gels8S0QWabrb2F45DXu2h2dE5LPZH8c+y2an5ua
CVp4Y3BWysufy71tTmV+ltYC0yrKb3l8sNv7BkpIh30josO1qkbGI+XKzW/79D60xhUaLOtnTUMX
9IGw7wi5MLvv44zm49IMD4m9dcROBiYJZTuKjBvrh0sRr2gKW+6+qLc9Op54mfIgUU4ubn7F5+YB
FKSkDeG+5gReNPyrXxP0DG10XOb0mFeRz+bypWqvU/WzTDCTjD9LUg80hYVHv4dosZpHmJSHNr5Q
mdXYEnwP4QEofdCXeX7j0H+h3kF2kp3iabhacBiLyDgqigIcMmyDmBNOmr9ofqzSU+4hJaVkAB5U
8TvgE7j4hdUrZvrZudYaxsFLgw3S2JTewegOdfvZpXdzc53tE/YP5KF8FQGntyuwJ+IUMnpuRrW2
JtZgH/boDDMxfRIEUID6YIBI9wjjjwvc4gNzQxO+cCJe+uDzfnA2UbAeCwTf+7ndjQEnmR519s1Q
mjeYVKhS0bvvFmEWU49UsTfw9uURfWXki2ItGnr5VxgQNvTy/sOPH5V7yiyBX9HZ5wsyw8lxwXQb
zeSyufTxNyNNd/MC5be6G4I60MqI5j+21iWWl+o7M25LOFCVd1svrx/9FLW2il+2+RAVV3P8hkcy
w7GKEgEY245FnZCPJPxIqn1lP9MXlCwko8O7BCIguee/rZWL/6VA6EgBh7UjuTUjCLH1OfPJX1+b
jJVKKmXV663XoEbZWChMjQ/Z+4+Z2HWSfwEWv8kBcM2pA9cdg6ebaLpMDKUowzZNiIiuB5dePuK3
XVcmDgyHIVJE1pRLhuNOjt8gkWwBBqw07rdAcoBR1JL3tXwook3g7WIgDLN4sMdDT9djXpLammcf
lWw71+yfe2UsQ49vbLxh8hHqbTXCFyxfGuelQOBlPGXJQpPA47DKdHlTBYoy+Ds0tKjfxoA/VXtS
7DEL0YxYWfQO9h7CB/k1wtgI+GACSAS14xSBWYHPr/dtcYnEa0Q/QcCWSdILYzEUJkdjhmVq3nVs
yGNH0pWz7ttPcKFOexrDWwbYSYFKadMNCOAjhjOrljc0ewjRXbM9Cu9HPZ7D6Udjf4BMrdDmFnRa
kvGcFtdhEChr9/HihB2P1QRsL7yMXf0QlOdymFckuu2SGJg+LEb/to1eg/CHh6dhjL8FfFYsWz2w
CbM8d2IHbKAPn9HzOHexvCflxuOXAwHyiq2FvzDg/tT2q239MjnJzGvPfqOEdaBmi5M53kGWRHOQ
jdspxSNzP6AIHFiO+MSItpySVxHQLiT5bbx3c8603JHkUFFWkSqSNhBsXutlw6DzS2/0JuH9Lvwt
Z7yDJGoo3JdIdKZLNTxbtOPldwODVtiRW/oIAf/Grhd4QQqwofQeguY+n7aSE7sPuA5+sP3WEN/E
gLwWKD0RkcsjLpesPtcoAA0AgMBIu3afYk3OZo9l/Rhap1Z+1sa7axx64jBi8u2kw+RlY703OGNM
1I3NwYp+WGBkuuzBaF5mw8b9BLhGsnngdmH2mvNVOARnhu2hIR/WMLzXZCJsA1hmPO9dBTaaJi1H
5zBYW85LXMAhONa62Qz2S2oIxGWHXL21zX1JVon5liOx8SnPa8LX0KT1ROlMCw/iPCKCxC2fCxJc
rjJK1jZ0S+UfDT5eWEEUamubDSbtLr5AE0Wzi6Ul2wqv3jX5k0K62kfXRVrB6ykCG2PCfmFJdXAc
aQNiTy8HJM14HQAdZ8eKmlyE34hXK9KjC5Azjq+x91xaqLjMZ9EvLSu6t6FH5MqDCeKBMTr8gj1z
JBbed2mmwLRsVPy3dfQ0Zm+u99LVjIX2NkM5zUImB/bd4V3SSc9A72PtoNopOVTeqrREgNStCYXb
trpeIUZkZYBqOZ27qWcaU+7ahGno1vSCQ2NP24nOLVUppf5bwXtYj3uQ7bu5yXZDfnEczMP2Redy
3xhAwO196yDcATYf7x33beHtx9Dr0I/V7puVRBvki6sGNSxu3JkwRV0ws+w+LX2RWGCQp9NwQjWP
xZf9D4dUDfQADFqnH43goxU4tjBiehEEjhEHcA2gEOf1IoZSw4sLx2kI3b0oqmthhe8+iTm6Erw8
i9EMbRM6AgvJuNaEIDEL9osCf7y4aTrvlikn8Rbj0aiMx7anUe7h5kgXv0akogPci11I8pwVoSwG
kgKR9xuKXUq/DD6omYO3LXzJ2i3XktmGSQx8yNaTDummVospjeirUZnlbVEXAjqlj57FS57QhwDi
BQaVmWIVud6+XeRFeRg+ollmborWw45wwHruboLTgO+8OZkSKN24cA8MBsaryrd30nd3qfYJNPPj
n6FLA7DgBdJtGhw6WT1NFVI3j67wfScb/yBCuMBT4BFoX47Z2oi68jVuKwxbE3R2xK0TZy2vi76P
3n86INBHqsk7D557GO1y4R/OGKwlX4Dt8EWX5Ec0cg6hwXfyEOTGvesGyd7PuurYuYjWpiZHSCrN
26JSr9qyRpBFvHJDVtJiC5TFKg6/HOJAc9H8uTfJoF6JSmbI6A7OVo3Sf0HmwGDBbkGojsxkISDS
v3GPcwbVH50k57l5vHgGhp2stN3lbt4PhdOdTCOoVq5D/JQ7YKNXwrrQ5KWemm9TvA6eXXPaGKZT
xEEvzQRmGX1nezQSQ45WK1Hjp2awuC+xErex+WHbuCg79g+EA1So5cqshVpnFYOagulH5vDJiqgb
aORDF4HjNirCU8AMJMV0zDWYzkl+agOdOrBMttkWr3hT2btRSHtfB/V+jJZoovgopQuIyBuxVjj8
nirrL6OdvEY0T/D66sNMsTMh0J+sihkezrBpoR6y1TZMyAsNeLLuliyDhCFVCaXRVIocC3IJMEhp
TCsT0Hg/jH+hxiUVmBTXTl4FSZxGDIk5akGY5aSsTQjKZUfzpPgWOfrao/0LsSCsm77ftaX7M5+T
z6BiPsLfxkRnhH7SGB9jiL3PYUiQt+ZH2y72cOOHiIOfoW08FxIcisfR3jZuU3K/OrQCjagB3hW3
sRMd2pAnbmSXTIegNULSKFnjZvvQcrBPHf2CeAfpo5ffMt8STNhx9LTZAcfhtncpy3Wwj8EDRzF+
apLZHNVg6myOttvsbNN8yQa0ksh/EJ9F67gG7NhioJgV3hKVXyiOIcKp+CGrSTBP2qeooV5qPBgr
EAeNhgJGvKe+0YJGsXCjt75rkxisYj15RGUxKap/+R098uss6d0z5okDlrKgNbH+wn+0ZQhmnPhZ
ynqnldHAXlHrH1Nm1dMhkWbivCk5+O1ZW5FrPgZlJkDT6KoDnmzFE/79PMfOoCDuDQjRcKeExbmY
7VnxUoeYKx1HkaQYO+BMWI1GPO/G0MFfS/IE60wQT7DRhIEtc0mxJY3GEBJSJ218DaS2U7ndrKnR
+mgzDAnmmlhwvNhMTZsNHDKm5rNJF0FS3GjP24cpOGDeF6ZGO0geYoAapIke8aK0xPo+i0UbECsM
iLLJRLZP+3iCvSV8HIqWjN35lnXbboky8wliHKKxkk8F16aShIEVc0RmDj8bHyWGOkJ9xnjge0nZ
ybiVvhgteTUjGeIW6xOqGY/BeXGrrd72gNEWrUAroB1AhqiDOR279NlClft8o6YNtWKXWqHj3Paa
EoPTxZwxlV05nldVP1wLbThi4qKKTpnvhfMeLd6cv0+OcKjQaZuPyQPEX9I3jWiSIPuiSQ3WfRan
zOrQPPsdhyVk5i0qLab3wyn0FTIOWoBuWN1R6fdQVEVhTry2iW/WJ63S2EM73iapDQ05jrSJEcE0
ZHmpOs5Vb1rR8NwFTTtl93BXqacamc72Jc+sOYJdN1v0y5oG5dKrToU2YAoPUSLETdEzzj0NSdbn
6bqZ2mJ6oXeZETE1DCSYQVzmS4ykLYxzptHQ/qQ1TbmDGsYuV40KSPoYQs855vxLYXu3rOvRZ1NM
tttDfEwU9bGLXgkKUAoNe17ZOPTDNwTbXX5OO9NmK4PJi/chMzQ1ofaYnX+EOQORB9zgVvue95Z3
HX2sb+VWNcjlTN5gpG9mgEytnAJHUD6GJo/NMRncXvPad9sfjtsW+beuLgJ9ZxnF1GyDYuiY99qC
d1cOriNRUtaleChNSJwAPux48HZR1Q7kXxtNDvqyYgxB3sOUOQI3TSW7Y68whg0UZoKPiSwrGbiC
uhLapVdxrwC2z/iZZeSW0VunioWHaneeL3/ljWWGd3kgOg+ElJHG/bmI0P3QT64WPXLpFiNxHpUK
Y3Zwplm5/z1oxhZ5z8QDLK5Cuj1rJ7i2kgFXghaDSNfBp4TkbN4ZbMjCd0s6InwW9mtdlWg1xyZw
nhuZ5R37RJbSL6Q+6PwknsrtOPhT5yKQ1D1l9Prf//rv//t/fo7/I/hZ3BfpFBT5v/Iuu0f21jb/
69/q3/8q/+//evjBf9M4rU1LKe0h7JZauDb//PPjGuUB/2frv3V+ZIuuQ3/uZzsLUllVPDcw3aLU
OP/5QvKLC9m2pYVQ0vM82/37hdIhmtMgBCNaDKXeckIeVlPZQSBq1On/70r671cKJeZpe2Rf8dv/
lE2FRhAB2k4kpr/686Wsr3+VVpy2TFep32+fjmQ0IcwlvtW7qc/FBW/JOvoZ7IiH3JFdve8fzL3e
/PmiXz0yW3nK0rYrLE8vf9NfHlkQRXq0a0RBTWdcolbvsp5x7RT/4Ih2/+dLLbfq97fDsRzBXN0W
/EDv75filFsktPfpb0zyohWdPNp/qHt8PA1JFx+ruqDyGfZ/vuoXP9ByMOBYphS2sH//gQlCGRRF
jM+nyFn1zhkrGq1eZ8W+dvPnKzn/9fdZjuVKz7Q94Qjx+600sjq3TNraZvWDaSSm8egfrmBZX11C
WLh8baWE9H77wCaZWa4VcAlMcltX36D1P09bjgpiZazjf3gfv3gdLelYQktHmtL5/XW0oyk3R8FY
1I/AD9m2pKUSwcc306T8h7dwefS/vRpcyuENZKe0tbP87r+8hU2buyIKERbCJN7L2fw0xdJns/ee
kUHS58gtMPs1pvMP68hXL4dkrK4Yqniubf12Pz1b+nkRwF8ZhfMi24JpzLSZRH8lp/Xy57fji7ff
+uullrfnLz+x6jmEzC2X6sW9IC2yFB5xlI9zl946CeFQ+uHP1/vqpynbMaVyHb4687evzayd0PXx
tBLVhfY27JzhcY5txTG4o0mAgmn7/3A96ShXSM08z/ptSdZR6SFhJYyU0c2NgTrW4NxbjdXBZeD1
50t99WK6pqccbSkteTf/fitHO+VHLDLUbCBxqyHqyCddbO67X3++zvIn//ZWIo1VppJK25wufruO
3Q4uUHh+UmlQqXoLq9aMme7EWfvslUyXPemM/3Abv1hEBJeyXa7rSJgUf/9tOvKbcYble8Mgti5Y
KkfvjJLBU/9wD794PbgOnS8kMNr+Lzuoodm/I7vmi5vadpupfNqZwJ7jxSVXOHDq/nwrv3hkgjrS
0x5fuXTd394OwTdc93YHRQMK0Ib4ofjB8nVMf8aP/+EOfvnLkA0J6bCcWM5vT81rE6/SHh6QpRUv
l4zTdpXOTxka3D//pi8flesKFg667LSF/v6oUOKho3N4VBXTtFoBxHTu/nyFr15ALCtCWJZtK+v3
5d5WwpEAJZHfZtZ5DlNUHWFQznCn6R9idcvPBRkj//Czvrp/Fg5uE0Odw5L426PKMqzXTcyI1IGM
aTLVMugBtBEHEMBhf/59X15K25rOl9Sm0L+97NLyvNEL0Efp/NID1a8SfQj7O4d8iT9f6KtHZXns
ZabjepLX/e+PSuSWm+CXxpzeB88dShOO7cc/X8ISX6wWf73G8jf8ZYG3CyVoWpkcrcE/eVo8hEOv
QOqqk7tASogw9pL5+1xV/kYWDPeBM1e0yP78V3x5R//yQ397+ZWmw5WFyx+REFzqy12UfB9rn7ZY
svnzlb76ov/6c5e/5C8/NwmnLqyhC95QwVNNgCaZXwXoqj9f5evf47IQOtJGTfnbN/Z/yDuz5siN
ZEv/lbF+hwY7AmZzr9nkTjK5FoulqhcYVSph3wJ7/Pr5wJZaJJjNHKkfrx5kJpFJz9g8PNyPn9MT
RyaBDqYzgR0uAazDC3UjYGXOzzn7lwtq6e0JAv5lal7fVwNSjsyHImSPlHIKL2HRUhejV9C5PCLC
DKrF3zpZ0+xRIpE0INv0yetB+mA4OlTUyg9hT3ZtYiWHq0L1FX0vE1h0l47X3cdTcnri//yei71s
KaJ1gKlzzHJMTbGptWyXj799bOT0gfnTyGIzjyqJLPBhOIHw2gSZkZDl/9jCCd/mCs/yucJtx3SX
8Qmt31BquLiZwirBFqlx1L8OhrA/62IEMzeGJa3muYwi/cyWOjF/rhC6J4Tnm761vB8C1QaS8I4g
pYu/xEOdbnpRHKIGNP/HIzxnaHFCOsoUtFNiqJ9cgEUNrWs0IFMu/c/MLPx10PRp48aYYZLBATxP
VKUAuP8NIz5n0GTuTLGM7oj6lN4VrNZgVo+xsH4NdWCEHr06/5mdxXPb0LTKHiMLtS8KmJn3WJa0
3vlnov6TC/NqMItrh9RR3Ubz1qNXpnGjQ1FXG78/93w6tcHpgBDglnWfrbZwXZETV5IV5zmoX2dz
/230m3If6YLdy+Hx41k7cVqJQP40Zb51XYT6aZyCgqXOLLdJc5ck8ZnTetKC4Rg2XTiGpS/ftoVU
PmwUTJnjk3BmzpzOevobg3hlYnFcSkpYhW/MS997v6omOogOkvaPbZxaeR+vwwtdGMJzFr6T7qGg
qoHy0TFd/qzFxbeaeqUh7TNJoxOz5emwn0BPR3z4LhPgOCmtUSnrMYqoOBhwCtP1CmH2x4OZJ2Rx
YWHF88namIgGLO/G3HfTIrKxQhkXzcl4DWlyu+IeQ5EP+OzHxk48X5GpAenHC90iglqsDu0JVuKG
NEBbgN73Mh+jmzqgIz2ofAvBcfhfIO7wDkFzNgQ4Z3nh3/oy9jvID2su2az9HGWRed07ZKi9ANgE
hHPDLuxo3Wsgezgz5hPLKGgZ8B3huDrtAgvLOYwNbfFCvT60T0midm1TnVnDExty3obW7I0s318+
ZUnrNpEwqMZbDR3ASQpN2dQ3zwVcRpuPF/CEO/INQ/csR3CAjeULTKMVna4BpBf6xoDlvVL2XT5C
pwyR+3hVe41BDS2iSv2x1RPjwypZMYMyypxIeuuZihyweJnp0ASPJQQNn32ByDz8FR9bObFQvmHy
svR5tbBJF662cQge9BQrLkyXAlRRAKPUxyZOHDbfhAGJ7DZ8g7R+vx3ICDla45gEov3MD6I5pQ4+
HZZjiKfIvWnmX98Xb8zNI34VjMaJIUQfE+T1SN3DO03PaUxbyOFvDIpps+ZQyHXMxUWoSJqCaMAK
r8CWJjOkPQv3CxHsNh3E08e2jFMzyInB7+K0vHeZDbp2ej8sCZGbrQENCPCjtfuc7dwNrTpr9UQ/
CoJ7olmHm3OPiFPb45VlT387mXbrNhqAMNwxXdyDLlbGYOw/Ht2pff7axGIH9q7p90Yxm6iB4zQQ
UwYSnHJ4ZsHOjWRx0Vsks6HD4I40c/VrGmAvmfq/fkeS97Sp4viOY1tLl9Q7nTZoIddKlRY3mnEn
fXWkKe+Mbz05Ya+szLvl1QbvhqKVU4WVcPSAUz81U7HNwt8+XpWT0/XKyMKBF03Aoy7DiAGPFcQ8
ydFMu79+17+Zrvn6ejWQ1OiaMppXAo7ZmXJCHuN2+vQ3xsE1oTuez2vJWDgfb7AIJecafyx/E8Fz
Xz78Z39/4W1gLolzoFboF1vdZ79Ft25Gu35s48Q1TpbxzzEsboJ0qvEMAWOAPRllkda41WGAnAxI
7ywE8bj7IM8GSf2x1VPbzPW5gAhZDJs83dvVMVrXh+sfqwHNJUaKsIZO+0V7zsypjfbKzNLDiKCV
uV0xgeX0bKDEpAdndtmZcXgL/6JFQ665VP3p5IQqyr5yIKfq6+ePJ+vcKBbepYzpOtHnl7EUz7UX
bQjIz2yCk5cA9U3BHua+8ZYhFa+Hwq1m50L2PLjXt/oPupWoLmlroLsztcFqOsKNvYacRfc3Hw/v
VAREfdozqRyb/rt6ltnTRJfFc3ViVpGMYWyWvwjEwlX4GCdnMrenptIj3Ygly7ZJeL/dd1HXjF06
hnQ3EolTFqQvPD8znFNbgmILVymjEeTy35ro6qlKtMjnLpDVVaP0XTBBu993ZyKRU9f2KzPO8vI0
FKDRHDNhFFzQ3Ml0odmQTxdaGv+NTQ5HiIF+nEuKYRmOeMoPbLtmgYT0HhurQJUVQt/+b5SP/Fdm
rMWIuta12inBTNzGW1AmOyPwt2OnnwkJXrzy4n32xs7izLZaN5nlvN+iZlv/Jo+Al9bIp6x758rf
lxs6289YPLnp6D5zeKmZVEAWBsOC3g1aGIEva49ymNsQ8+3HR2jeU++G9MrCwkMkqnL9qsOC5+Sf
xy6/hvroS1cjlSJpNHY072s9lN7Mj3zmPJ3aheSdeEFwnCi2LDZ7GKYiKYsIZjeF3qfU00uzMw5A
vqAiQOLk41G+NyZ4u4NAoLToUt1ZbJDKVKnrxjC94cT0b60Fv5uMZ4JDzkJSgHede/U+Nvn+MGPS
oUQG7bNOUW7hLwZQaw5xBFSoXngvPMQSXKU2BZDSM4be7xFBEodKtMcRoCq8MGT74dQGNAquAKbe
jpH/GyRTzhkbxjkji5iozJLJL5O+JtS3L93sENOUsoW+61OHTgZ0JegqbmjhOxO4nkBHzGPjwU71
FBzBsl7rDlqpRx0NQtzEHq8KGh2slZYH+p2NKNaDI432l7IykgQaMHhyaMMrUtisYN5YxY6fnMv/
zlP59rAwz9S2SASBinqHdwGT59j5AGaZf10S57irNsrukiZ8AOqAbHR2JtZ5H2HN9qgds2dpkLcW
sy6AmGlxDV9OqwL9Sszo+EDeCI1mFbZddzs2qOjllpedcQqnjgulOrJCADjcdwVXQGthGhZsqdLy
L5B3Wxn0sQ2RDpXOOYDZqY312tT8VV4F25GqMrvPMDUgiwgoxPoCq94ZL2q8d3LMo+mStrNNipLL
uq4jaZ+FNgSix31yZ48rG9owOGVDFGJT/5jv7c24NtbITve3gzo2TrsaXPSg1uf28ymfMKM3yLnp
OPTlUQW25zUeTLW0swsTwHTdrccqPGpnw/+ThuZ67+x6wO/NP381q+h8qAYYIlFYEEDaRhfCKkXi
fUVVujhzRk+fiT/36MKPd/QcxowGzxC3tHvVo05BDWzFFLZ7nZbvZpOMLSS6H3vXk1Z9G+yBIENk
Li9GNRka+rTA4bXQ/9an3q1EA3AiAtl0ZXwDiObwsb0TtWCgKThZcHwz9mwZm9H3oSWl18KmkXrm
DUiqkCaxOrqEOgLqxSoqt4OTxd+svJ/Wc8llDRiceHT0GiS/2uLMAT21vq++zTKEy5WVQkLKt9HT
Q+J/hdMBbu0zU3wi2nkz5GUOzmgb2B2NBu9Dy+aqg0567egrkKmmsYkgElyn9NBtiSPPTPUc1Cy9
7OvBmW83LwJ8ThJ52IXC77u9hUD8Z/nUrtMdxIxnlvWU93ltavEMB5MWRoaLKaOCdrlBF6WgLHZm
QKe8KdmiGW8059nNxXgcrSFZBRofAlg3psVV9eukQ30sax5CmZ6rwp7cGkBLPJhiLIBOizsjV31e
hbOPcaVAhlCrr4YINnkA68bfOPlcTf+ytDj5krZ4GdfkaDM/HTZ6UGfbttbHjQbnUzKaj2Hn1puP
98bJ9aJUMcNLqI8ti1YUslQIFQ/J9ZL5HCZxXSv19WMbJyeQkGNGloBbXL5ZpJ4VUSfnpuRuBq5n
zzpkYEXZnol/3w2Fy4jCy3y720B1l3kMrws7kvUksWRga+G2y9zkocuKPjtz+Z20Y+nwfoDGcbh3
3p4mIiQPhDm0tqDPArgrLCQb6Vqvuvr643kz5iD6zbllRB5RA/7RJyW8rCiHYWkIdyANkOhBs2um
UsJV26ffS9dKrlKXdtDOiWkaniaolF2644eCFsgzX+Kd85i/hGnOsTAgv3fgYGSwEmDBTGttIE/c
FcgUxrKg6V6N9oHKz9wq3dvroDHgh1Iz8Z7bO/Btaea543F6PubaBWrXOjjsxUk0dMNsRJGjjtW6
FmTxSkO1JEKEto2sbdmjwQJHC2yQSOscHOLfpxwu5DOr/24zmw63v0V1Y0abEbi+Xf2st2JAZUSs
TU+XuCGGy8YpLmxHnMOYzYNZLP4bQwsnN6R+k5k+hkAQhGu7sG5qqLJcd6BHKkbCJhaPjgetzMfL
fXp4rDfjc95XIILKpi3UteqV2afIIiQ8rtwsnNlqvHj7H5laJgSLSAuTzMaUhBimyrs9/deXCPmc
8XDvb92XFfvXkJZ5wbrqOvqriKcCBACdekyODYx2D/Kqq6YBZe4NV7+59lJTbis2LSBWHRXFaMrh
Fa7Dx78xaCjT2KrCel85UC0EQKHHA0Tr9c+DM66dId1OnXX/sZkTPormCJ6uwPmpaC6jucAevdHK
BSwrBgqQw7OKz0FqTluweR7PGNl32GmkX60q7V04SxBrywyCFpW0Pz4exakDPxcTqYwaqGoArXh7
2HAsWuNVsxE4MRAZtoaHtOg/24mKHkAOiruQJifkV9HpuydfBg2DMbZ9dSameX8SIecji6hz3EB0
+YtvoeWJKishUIehPRihaAu2XQNZZXCZe8NAZbWYxgd1FrT0foY5/+wTnw5V8v7+IsWCpp9RhXYg
V12fJT9nEenLoov83cdzfMqKS7qIexnYCtCFt1M8ggB2RYiVaazugjh9hBvq3F5597YwZ1izQ78O
FTPK6vPPXz2e0iSENc5NUFhAPSDKEDfwf/aL/Kimr0r79ePxvHuZzqedChDPdVqtfLG4naex6eHs
JIaS0g33tbHPtaf0quD4y86vbsLWn1ZwmWrfPjZ70m++MrsYYmWVNB7qmC1zmMpnhgYIMmd60Y/N
GLPXf3crvLKzuALtNqB1eu5aFnrFm6GARERdO6V/kwXpFppDSHQy9J1HczcEzsbo9Iuskmdy0Kem
mCIBcBrKn3ME/nY57SItktYhXGyMR+jN6iuCVjhR+QdStQJGLAHTihlBEkO7w7k2mHexP+vr6SBB
TMzPgclb42YeZn3TspwqN760lmEjblQ8dEiErv2xOIcVfn86sEYTkU2Kw7TBQr61lpvB1OTzdVjL
/OiL9pOq8nNl3vc9bfOQLKRiafg6kVsIcqGmmCZKOEplQvu+61TXk6HDKWKn5XEAuvTs0mj+sxaV
4zUsavqDPTXVbefCpZMmkAB4AaGY2eX+dZ35xcPHW+7E4SXvIaip4iTewxorM0GtzchnjrO8OzrI
w9LDXSIZQcSHhAop3zRO2s3HRt/P+3x70SFpCRwvIPu3824WXaNJCROKlg0QWVjKANnh5BcfWzl1
aF9P/MJX5INdRm3MxE8DNEZjC5JXfo5C/0wcf3LLvlrfhW9wQod2LcGdP8ysVJQDqA85G6C1QEXH
8czMnRyTy+OEWxkg4hJNFKFwEXcTN3+ne1BLym0MpQZ4vr9jxiMX73IGrXfXRl76ek3HAAEGJFjc
f7sC/tvE+8v4vflovDIzj/bVzVENcaEQpgKRlc4VlQGtsgkEJPjH8seoWefSie+33WyOhjCAUq6p
L9OanmG4Zjv59SpOoxu9n7ZZEkdnXPjJ3QAUa47M5uTF4gFRJ+gj1VokaQpIjL1TRZ96Tz+mGTF9
FxfmmXU6bQ1qkvmxar5rH4mTxKw1W2NEyFGtIiP6ovXpU2I539q/nkuYYySBY56fqxRqFiOLalXn
vkrQe+khGvNQVGmNrt5+fGZPLBGeATdJ4RhY57I6bkBCC8aS17cYVXeZttC9Qe1TnYE/n7OyuGYT
WrCCvMhYpLG5U+WIn03++kCADxHYUpwW5HwWXiHp8sxoI6LKCX4dNwgpgXtn8kknRsFaUKCzuLrs
d8jCoCo0NQzEdnrz3fIeA/NcpeyEs8EAoMyZ/MYEefz2eGr60OmRZAxF8pClEAwGcPdp0Zk9/H4Y
LvVukn1UiIhRl/EGj7Kayz7lMogf6uS77WRnjuT7YZBT0F1OB7NFAnwRU0x0ckD7O6FgGnvWTadp
9saedHubhGO7+3j7njBFDoXaiEeK3aFw8XbGUECjuGlRWEMByXduHSijTWjwPzby/tDzYJmdi0MX
uUla762RTo8bvfV8dq+0FNxUvN5KUHASoZLEKWiqGlUUnamsLSJTYUEywFZj/njW0hK93M9oPNWc
S96ZpdddtB7cMxHZCbQF7gGrrxJYfkdIDeNJXUhN3wnke35H/v3vN9wKzQvXwveymmSM5M3iP//7
Ov4uy6b8rf0/88f+9WtvP/Tft9WP4lMrf/xor5+r5W+++SB//3f7m+f2+c1/bAsY+af77oecHn40
Xdb+wQIx/+b/7w//14+Xv/I4VT/+6x/PaKUXm7hpZfy9/cfvP3qhjZirI/9imZj//u8/vHnO+dz/
/S5/vPv1H89N+1//0Fz3J/JUtLtxec2P2PlOG368/MizfvLJaOMZcEM8G+aMaVHKNuJj3k9UrvSZ
OII6qaCLHg8I/fXLzwzjJwNokMv/RKfVAQPwjz+GfvfPt8o/V+XfEGK4i+3KztF5RABcIAWNS1xu
V9CN9KMOob5pqIdnz42hTRcVJFbJuvRLFyl6NYaXouvbg+dVw0OU6/mxpuXsMCWRfAxVh9yBVsbe
bRTW3hf0wSs0jBpkYWt3QEqoHEaIU8t0aCFCrtJtj7ZJvJahJXe1pQXI4hRpDIO1ASF6AxbpGNWo
z/nB6B1LU6YxxDYJ9F+VDyuKE03HMU+8dWrW5kYfu/EoJtf5oaAwQjKv1r6PSZE/VfqEnmxbJrvE
mKwtKUtv23oDCl2jguoG9YSLqEUXta1FjkBCaGXrXop6E0yG1a5au4WAfXLzSyi4+vaop715HBLI
FBP4vb6OVZo9Oz1cP1ApSvvLMBUFDHt2b98r34JiPoJVM3BbJJ6QpoG/itDp0itlegEZinmdS6vb
hVLPvxpopH3PRxv+F83v7yEIGm8tq08vVOLoR6D9KIzrWXQxJR78uNlo3sbl2N7UsZHvRt0Kn8h8
BvHa93l2TYgnXVlVAteChNdpZWqjuW11CEBARpkXpglVtYNTQvA0Ci9BMyIv7BlUMT0dpbHatad9
hJj9prdzJJ26aLqu3AJ1R1EmM5hEXXRF6G9ttu82UB2MXmH+Tdcq9FPMZm8U0MApG6EeRJVh9g4A
ndP4nOznhM6m0jtYHMeMeht0+Si5516+9bNK7fS6z46yk+kDN4y+iaDa4AtM07ZtNVhSkVzYNQp5
QjBxyWXG9fddQVJ+Kf2yIg9EA/U613oNbYeqflIiyA9ubQW3qYzRM/NhVrVjgygvhaDanZBjM2FQ
SzKAbhEUS+vJ9t2HjhfyIa/m5rder9cllNp3dVuhUl9k00q3NP0ureIQgHHZkv3RzF1QaNZ2dCb9
C4peQ3sfwSdQoxYw0Lhw4dVJGX/LndZv7K1mwpLnfc390K3RjCylFvdbDfrHqob2sC56DQbD0iqM
64qeMqgpR7Ag0gUzUGQclgf4yicVX7lpN6bGHWRq3qHn9blhc0QXtFKVj1rBC9QOU2RtpsT4nGle
dd9RtHgU6cjpSCFzF27cfilGBcnC4Oj+Xe8E+SzCZH2nqd74WkcAv0QEzn0w0LrLmgRqRXZ1uALF
La96aXnHgMiGain5YvjHZH+p0kZum8xWN87gm3e6Y6RfSXC1+7gq4eEa+kqHfMm27lQN5G/tmAGt
xUBrb4oRVqCVU6VQahuZLm8TLUXXGnpS+g4LBT65RNSHV5OYrG99lvYoOUB2p1Byv4CQvTp4vK4R
FsvcAW7aPrlM6Fo8NF443csOWU+TEULeXGeI4jSwCsdJoX6N6syENtmSKLBr5adB6sh9dDaHs5pM
eqv0/rOjBYm18swmvU4Lp7zIAF7sYTkgwd8quNRDJ7/xOr3cxnFi3XVC+l8qkA+QHLmafBqkj/gt
xJCoHGUZJPmrCQXOH9CjaJ9huIrvx6QucgrNqfylBf3yFZnQLgN02VSfvNi0N9yz0GurNE9+LdBM
Zdt1Cqr3sXKgj6De3u/1DC2uSAaQUsLH0MOPZSbwxMKxhU6fF0V3mZel976Y0k1mztId4I7K6xTW
rHtzQNeb+raI0OSJUgR8hnEody1sXb9Y0FFdVDqUlpFWRFeBHmefIV3trzJAXdCGjQqlPYRTYF5r
7cexEi61lqC+Mc1pACRoavKTHkzOJ0M5wX6YPOc58HL9UkW+dTkFWfUts1RtrS2niyB3T5pyyx7y
L6w4dQ9zAxfqFCXnLXQsxAeKzr+pw6R5gmaM9sO6tdG+TVJ/P0TO8L3UHAOtSTqO+rgOj9S/tAMs
vsFON4z8VqXEvGXVeIdYVIiF1q7cZyXsfzJmBdd8fRdOyi6mL7uq9fgyhnlkk2sQxCdeMu3nGA5l
Ex4dF9QNFApgjg2jSx3nK5dLfVV3WbzthN4cygnlk3TyxLXvNfaPKEHvlo/UtzGdwmiZubK/adEq
v+rqpruVyqFbBRjXhVE2zs+1aVeHEV5jwvQcbmAOb3gT16V9FIUR48siM/1NtxLv4IMS++biBm7R
T7CMdTWEYt6axXU70UvW4pKo7Usw1omfW49Z0Lafc7QBQxQJuvFyiJrsSwZp2jbu0plFUTO7fWya
/SeoIIa7erIlNOC1ce2ADwCgWNnXjVNXuwg6UN0vEkhIW7NPfGrEdORc8LP+a5dHqOZEgX5ThQaC
JWNRZdtJE/bOajTQMRUqrciJNvZzV1rdPs8gjh7EkOFNbe3KlXThUk90GYuLoNyqMN0AxUO49+Kx
HShg1D3yUaVpq70q3QFVpcTSHsu6Ne4tqw24NMLcN1DvrqbvUR8724nL6pdA1NNvnZ2g1JYXUuMq
j710K6upPMAknn0Py5qkUseD4F4JSJ3Myspuc07Xxiod5FBMzeXeH41rt2j8vRbKegMlXXfpxyY6
Oxbso7Iw9bVRm3PkDqhrn6Z9vSZ/4ezretIvPTHMmmB+/cVD/HwjOniqQaj7V6qznasmR/FTQTu6
QyDTebRN5EF7yherKQqQV+9lvjUTmd1YmuHcVIJFkokKLuzMaa4N6Tb7yeTGUJpmbMI0G46p7NC8
yafqYOqVsR9SZTyBs4tvaLeH2T+Y6H0daxC1RPsZ7D2EmoRtYa3TM2FCdu9WbnCFqGj10Naj86ve
UOtDnh6W/7ip5G07FmOxM5FAmipY+3lcakc7sFPjOmfhx42sTSQ38uwHVC++vrLo7bFWcLn2n8oS
NCi0e+0xCesBrUMVuf2qGizjFwNiuwvVxPoaUCG6aLDerbqhMhE5hI5uZQT6l7KUwWYgAtgI6NS+
Dk39bDjcAF5mDmh3i2mXahOgBZz62qlbfydpjN6KccJv9WLayBb9pzSGUz3q8vHoQXt2DMKkWxPM
5V8Q0xm+u/3obXuQausx6fWdkbri02SI/q6tvPGaUkhyrw0NoQq98MjGEtauKoIlemMb7UamKtyl
sRXeoYMBR30wq55Bpemj6tzaF1VWpQdncOUmDt3x0oOXDxZr1924souQT5FZcZ2ZdfqLpyHcHhd2
CFPr4Bzo6PdWZEdneb2x3HKBu0cZ+nO/iY7GQAVHOVRx1t6m/HXVirTZ1JxUXL9VfDUUGb/YSZIr
M5PdJq9S5zopIMnpGcAu0kx7p4TfbrLa6C6o5Ff7OILml7pFeaiNntutCuNDNgJLVm5qXZLi7vZV
1ehfQd6WP+DjgUnUbzTjMHoaXOIWCtzdrIbd5Qk4dKf6LUep7jIopwzR6sLbBfroX4jIMo6ti1RG
Iw3IS2GsvPP6Ur+QYYaM4pR3W+AJ3XbgMl+HAYJayYCiQ+naCgfQBGSTDAvR62ammoLrVXipu4oy
4vlUZQMEkk6xHfIUTaaC93RBRW6PWox1XU5dcwgzhLNVo3mcsxGdlyb2KY0a5K0zUX/iV/wLg6Dp
UEmRrLuCC1YzEBcIDCvYhKg5C7uBiMR/4VtOH10UITZtZxdXfLrcWhbOpXXYB7aiG3tw40+BQjeC
0t2wi1WxIdBurkYu50upSn3TSwXiMqrRXSdzc1FqiMHAuG9vZTOgm42SVrPR+tq411x/+mQH4vfe
zP85T/Gs/P6c8bx/86y2BEkilwzU/F4GHT6j3v/9q/z6GY215uwf+P2d7vg/8Xf5hzc1tVhjJvv4
/Z3u6j/RDwqzCxlcEKg01/75Tjd+ogd2/hg+HzS+bZJG/OOdbv0EK9L8F1/6fT3Ilf/KO510Hmmj
V7XHefSgX6nCg7Y1TRBQb9NKg5YaKkvNEm2+otgMBQrPNkpW9IppKJFAXrpqMi95fvlpXMMsFWfT
hQ3T1FavejDChTUp/q3oMLXztkSfqByKS6kNEjUFDaHWNO+GnQzT9qJXZaRvVB3C6QzwNvxVqSL8
1StVKrbStNonO/OQbBVjW20TN0t5wlZaAq+HH973gZnt7cgU17Ksqi10bBkSk0i7OBo5ystSz8W2
Kar609hr+RfNNqxdITN4Rul1QVvFUXAcxy2QZaeHCt5rqooQZCgR6zHnC0g0fD/d76qtMNICYb5E
P5R1hFj7PAO20lDlIKL7mtaV2JdDnD2UKb9iO9rw2Ii+IZ9g8tsoEflH2xuD2xDO6Yem7v2jrvGn
QTAWqF+q5NmuIKi3vR4RJ72pLkM5RkiMkMtQ3fADB1puUWUX+1QY8md7mDJEGPjDzejFV7bV8YcH
Pv/yK0Jrh53tg+4bgM5eIp/rr9I+hgLFRkPyshzq6AsFhPhq4HW5Jqs7MgU132WwkVlCx+nF7Mso
9ZzvKPqwvTAGxz/IOrQv05G0VpmPMfX2OLgPi0Zws/O+2xIb9Y/D4PE2Fl0DaTa5w+hLaapSHr1g
6K4MA+YsT9Q/ayq/y634YKnyU6erGQ3UPQ65Waw1CxmDEDQN5LAqQB61a3ehld8iG3c1DEDPtAjh
0pHgQ8GiuxJ599RG9WeyvUejUY9em3tr8h13JZomOzGM+gZxO0RG0vYQWjxLeojFeXlTdH0ZZaty
UayhECp3TVoybVbNthWZzspJBIoOUVkwrePAj5oxardhNC+50pGESsi18MBBGY9Yn5kMND+4Lu3J
2oSOyb4qSchjlO0QOoO4bjKExNlO3A+8+S8bwayKSY6A5dG8HOBDWOPXRyRHArFqHHiRB8XvKRvm
dEHp8gKw7bauWiLNutWuhHKqddiVxaUIbdZy3o96ZMVXLx8NCz4qSW5vrBHqJc0mYNESVj+J5bDr
KyeDmZo/DADM2sDjJyDUZSAkfOEyZnbWct5YLz9IspwvWtQ+wQ5bBYJ++/OA1vsqNFAKt6ZJu0Ip
nr3LM5jNUYq96H0q2y+/nSg2kGUqcV0k3JGinvfOfExUyqXd5hUl2EALq41XSDOivB9b3soatDba
qRG7RMSI/PbJENwW4IC+eI0vbixzir4obUyeJdJdXHOW/RnWZeufX7rQmGyVz2cYeoT4SoWy2r4s
7svAFDzER+pK/L9YNrd2UHkXZeijc+Pwe3LK8EfzXPKUGtBpqiUMlQVBPlrcuMDU8lmNl3mwXSYo
UUiAILdn2TColo6AIFzU10kcZ6tuQv3B8tV4Udc1+jboTyuaemvTofgjxI2cmH8YksunyitQf8YB
bBuLjdYE/bDzctP+bJM62STE+Nzn5CJAkEG4WCC24UVImXhaRdPhOAe5Ra1bm0ZlYq9po3Y1NGwh
+ON+58b9n3PR/9ucOw3RHyfd82dVFs9vLvh/fuaPG939idAWIgc6ZOaeqzmF/mfmfe5Sp/+BW50c
5FxM+T3zbv7Er4M0A/VFTY3KIBWiPy50/6eZGQK0HdcwoDhX/LX7fFGLAlpBsRYGTZCwID2Be769
z+0h9utJOPXGhRd/KtHzUzb3luVAN9+NesyDd4ylHKt1H7Q5GQKINqz2F71I4aC3RRsZ+zJIIxQo
Ey+dvpOxbuNn10vongoAsJtXXiD6LqBNr/bDbOXZ7OpDALASmJ4hMnQ6Rh3BGyuy/TJcT2OeOoD5
9cb8uRC6pj1EMdmsbWVXRnpIm9LzrpLSjQED0lz4EDZUmn/0TZgI8ot51x4R90Vn1ggSkkRwzKVw
GVwjgNGT7SMBMwxHCQms8FapMKtpr1WtYd/IUnrmj14l1AmEjcjzhadGj9qUaWnZMRRG1m2S0COB
HhW1Zl0WHQ9apC8tp9+VORCze0W4pGbpGpjcUMJLrbFIvuLhu+E4pnkQXPtWaenHBB1tHrK5I1CR
V4bZms8ahezgmQRpPW0H2SRGubatyFPfR1MC8+vM3sqevMlt+gj5wDIB6JjDeNrdayIKsjtjwNVb
K5n1BXfyenRxwCJeV2EQoVZkej2vqK9RMrVRhIycb/e7wYs6nagsHV3zSRWunSIm6but/c1nkeF5
NxJZmVzfVoieO7mUfF82oRGQ8Onj6S7SbBkc/AbJTHpMUyjV7oc41tz7qran6JsVWkE1rI3AU+ta
xamT7+jfaZ4Toh/ta2Ch8v0gydK1X70Ieam1HgltfBqQmkElPHfCOLsGiZVnXxwuCzmtUzImWbgy
uyRDH2Ymy4d/f2bO14WW9nSox/TAhjzLociX6yCb9NBZAUHUCQSEgHHx06Agbrls7MlpHzig6AoA
HiEDtTfqxJN3RUZmHXmyqo3nDmq34q+MhVeuOS82uOdIcwubfDFZXuTyCoIY65lYQYsTIsMQVciV
y2fsQ98hKvFDTF3aTzMfgBXs3LQVOpWPJuIp2IqAvPamiFRSDBtvqrJDo0KEUCgrhCSV/RI0v+a7
uWBtuqnLDi25hhCpINHl+xCKL7WVMATZ5tqQaOdZq2FC8OAXnXYHAo8hE8bR7lGiukpHkcMZURky
+qWcszV7RLSJtoU9ZoG/Hiqt1My1btXR9LUcrNiPV40q0ZjTyZBSeCIHIUgrG5qkPDuVQVJ+l34S
In0hqYsdVN+O3VMsHW281nsPpaKqF9FWU6SHI0h/QgO1bpQ9sktd+YWLeIGhVRBZ2JyA8cLjNOk7
yo3f0m5oxWPQdqGXISCHvA10M3nSV7e5rblIvpJwj7IrOg+D+s7PNRO16sjP3RvVDl1Ag0quDc+T
iST2jSYtEV9DY1jpF0mc986tXamxIzOgSpRRihZpnl4jn7/Jgv/H3pnkSG5k63orF3fOBBtjN3V6
30TfZU6IjIhM9jT2RnI3bw9vB3dj76OnVJAKVQUUHu6oNBEkhYeHk04zO+c/fwOm7JDUlnxkbtTH
r0NcK+cQDUvhprTEGF+ywg2FelKR00CwZAjHeYvMyPYO3ZAmVOUefizJZ+J6qesFLRFC/YeTxwoB
PlOo7kA9zMIhumNSkOJavzHID28jorA2btyCoCvNWbLY3dwjb06bIDBHyMz8aX7ximiCDF4RFJ+Y
e4dtYnqWWgYzwPIKywf0rfRkOKWxzP1vLoMEIE9C66pk5/eaWz7YpLZEx96cMnmvpN5XP2epDOio
bTxE7SEvwjF+iGdcX+2V6USz4a8kJEuP2BJcmscXmwfERmQk0szpNhRrvnjCMTEdH7KhRTS8NgBB
0xtzGuesiQ5M1HLjnjC2Mn8dlF9pr3UWRvK+8mcnf1Y6GP+hJe46PQ9OBQOdq2+8PRBbbR3RbmjW
yZyKTJKuhzYtWRtxSM5yWQsH/E8USf6uJivM7oy8s+rPnul0Hmid7vQXRpSJCZJL5YhxaK5lGQpw
VbpjD55X5r63RWZbjh9DlablseuaITqPjSp7MroxU5heCjbzRh4ioBK6QpP6CAFZ2OnNORadgTvE
4JJHQa/nVqm01q6D56ULm1UomGH6JjM711pCt4yiXlB9vze69JuZ2lpW/GLZ/udUVv8IQrHhIjgO
0hmqH8xgCFuBMvSvIJSP79X//J8/Yij/8B1+q7gEBRKcMLz+fKYeV2LC7xWXbXyxoaVRVtk6TuUw
ev9WcRlfMFlZIBSY9vBb9UXQ9XvFpX8BcEFrBNF5qeBsXKbNf6foApT5exBl8XKFcL9op6m+fGrM
PzIakzqcDVeZ2EVXfbKFK08zmZZT9NgMZv0ph4IfcX2f0ZQCA2hO+l2P43Arqswgzo7B6pMdmbY6
u3GqjMBLtbo84WbMLq/PNmk5nlUx0aLYR2Tn3Qg/fJE6zSRBVlWQhfxDuaj4VcI/3HxJ4KppX2jK
y1U0WNop88A0mDo0ge/EL0qJfBdN/ou3vFRks4Uq0f3ULcL30CoC7DQ0JuxwhFBx1JxaHMQCpbSX
X4DPgl9cW1mhlpYX3dQxs2lvyUGqNtc3aQXvppV3shS8dVrSgtUL+LD0VG1U3mXGglvwZ+GB0E/6
dGEqFcfBE4AY4QsnK9tuFAn4GCBMyrCPGV0T7T679RWuuP4emNrnFdSISvyUKtjM9LvJnSiXLjue
851HPkyQZQAgmd36Z+lFr1ckBI/c5i3qAYwyCyhA9/iAnIWALEtTGFERcE/pSZUBjnPFhCQMH+b2
3ienF/3X0rNHGPocf2E5cqA3b3X6ZncWzxAPXEIBC5wW1gRJMFbpE7sP0ppCwLfKne45JJyG+n2s
e5KvEX49kPuPMOZya2KS1sQfuStv0umih/zJmOM9wT8EnGX+jyxMb3V3fu2i8JZRGgEzQrvvldwT
UH1Owo6w3wwebT4gJ0dyajKd70gjNJxVHcb3eRyhsvYFLn5D9s02+zdPxT9cRyP42NJWvZmoTesV
t1B3YHD46hjRBjCRLV5dBjrrWo7kOGf6g+Ykq97ydkNtvxqDnyygfoaLvmtS01XZU0ko8ocUPOlq
nt3HsgWYaBbXWR7DTT5RF2TML9aUeC+68j8zsTw3PC46WhUrs0AskFo8aFH51Xezx8nBZnMMbYYX
Ur+bhbyD0WCeOrMjq7yvUbExuZxeqyofXs1CwGFvnFRNNDEOiIKcYjR8vTJNsvemrrkp/WwJcBsS
bddKzt21xA11BZhjB15NsNevJ0pa1pqWHoRnWbCioWXXNb71K+zIDISFEvPoXgECxsmfvxaLF34K
kgofhDbXPCGt7V04TFn6Ap83wo3gbHo1jb/CnyRe7kZJ/ZgxN4+njrjFZY14Q/iZ+f5nh9PHU8rM
BozK4Nk1e7LE2ylhNaaK/64b3qzEePKWFY2S0BvNmORW8q3CLbMulqSIQWCWTYKKkAXbGhREA0Ar
cHBy0ovlYkpApahf9hE+/0k2AEPKj/OHrIKctXL6ToH3aaTMR4m1QY1Q9IT+4pQW+IVZo1wdxHNk
DeHt9ZNfISWAUL715c9w9RaLZEFQ3Wp5CUgo5rBcYQfyCKxorUXbhhhJsEmpIeWvLhCSIBRnn1E/
BOlye64YZNYvaBewHB1PzqJdNpsrKiZFUx6vW9dAH5Rm4LHZArPOXJwmuWovkUDFIZ9EWeELq4jv
cmAXgCeyz3Q+B35Ln81y38XEPVseQvS4dwZRClCGFCmyI3vMggqLiI+pD8tHmss7MbEVo5OjVF0A
NxEtMGHfN296BdgX5cC0yuJBlvqyDS3Q8vX6W5t/iyr4fMTPNsA3fjK+X39lxvb3XnZAOi1b9/n6
1644WDYACEo38YbAdJT/gOsHQXQLjqfaBdEzXfVExcqt4eS8H/la11f8sWk4FNLlEpuGrazKJXvS
7DkEG6Oc4hKuONr12bcmLmEIq/GdFhSsu40WILPMHzSrMtaQ592jN9jeTRaxicLa5y3xNX283mXJ
nP503Y2vt1MNLfink8b3npODtWse2yXmdHwTC3Z5/VAF/B1aXiveNUnOAkgNXmLwxCz7uWQ8fLq+
aYsJI+jzcnetBCxeA+RSIYuxZt6+RmfinhCmc9K1kqlFCzjJuv61yS8btY7Fzfr6NMiOb04s1/hr
t05sYm2Xx9JMWQwLSEhhTZQqA979dVk4RoNnTwf5BHjhxxVu9xreOos7AFEvsr6KDMx9Ociuz5dO
6OIOi08r+HVQLpApWWOcfMvBYvmgpVjPcE+XlXZFfpcdo9G4m5Zfs4w1rwYnBeXfappkEY/VK4X0
SU32mzL751ib3MXFD/8MdySKzUt1rHK1lTk7LZEL8VMh7VeEKMCNVfqShPoRudYq7TXy4b1kxXDw
3W7csx+Vl0qzt33RjQGB89+1TtwylueQzwue3ua7beS34VxsiLEiItTvDnhV7gC3P7I6vScC4GuN
J7mfGA92RnJFWGl7QzmY8o0V7CpH+9nJhC429J5VNDxJBpiB9HTm7AP6jq5LH4dxfAhztz6Ehvph
eVzCYBXn0sjqoLRdDZAb+xw7c9+FV/nrOUkO2KLNS1Jnsh4b8qMhijEw1eSrbpgD/gkYbPC1GQGz
IG9T23JaiVgguHAX+p5FPKeZGktW5yuxko95GN0NQ/HG/hcFdRNvvGrsgiYhiNzAfmWlddbWUPNF
izK5Tv3WXdmJ1pGqDg1p6o3PyDTLtZ93u24YPyilwqCQVc8yNMddOTOBEtkiRo61jU9Tc0i06a2f
RhlUsZms6rS4w896AHTLk9vcyzHQyDmoSakk9ZqA9GGYDkNJZHvjDAfuo7Wau+yzc53LOIfTOq3N
29AOwQIwShmb4eC15a1bGl3Quka3saK6Fr/o5v85nco/xYARweMpBG76z1uUB1l+/s//LZPvf2xS
/vZ7v0PB/hemxUiLEKn5Jv9K9/H7cNdhuEsc1CLTQDQDtPS3xgQSNpxs5lRojmmaGL3SLPzemRjW
F36GDwEWFAKJFGYy/wYJ2wBg/bvGhL+CCuIq3nFMBF1/JxrwuqEpZ8tcyKr+EIictI5uSW53kqo/
qMRC1wPcN301Wfw3UeafRG5am2IwvJVDAs/rNFiKRNAkP8Gs6z4MSJ5PLjU/fCjJc8eI9YwszYCQ
ok1qZZtdGLQYk6xipxqCioDzSPO2Nj+kqUmdXeMO7UNfuI1Y+Q755UFlON19U0Dn6DTN/e6qyNq0
Jpk7iV6Q/eewukunzLdkexL/nufWdhyIt+3gXgdAheJs9pJQ9BCH6ovwsg6QEh7HqsCY7OIVy9rO
B/ux1SgTG7+395zKzE4KQXa4AzbyFMXK/R7WEMtJJ1fpN9KhFQFeWfsaSSdUq6rCXRVynifemwQL
vmBkhrutwjAMwrjrtWCKpyUJ3TCmfVwQiU03E73PUKk21tg5H4WlCD7vwF0DX4b5jcuw+Aah1vQM
hjZNQU1y77TKu6Z9l2kLl8UD93gj+cXlt6qmfhyiklDonhBV4JC+IzW8Ho5mCVb9ntleMq65fMpM
IUEQS2k7bWA5XUrOuIJMjY9fPWzBRuaXOprq+xrGVuAwiN2psC+CBnLfzezCUHQio7m0iVUeSPYE
Uc0dAcFrAke5dZNyusRwgVZWjfm8jGDVW5yni3+6fwPVtAr8tnJ3XLy71q1MX/mx212w8F7UXK27
M3Lf3VOS+gHmUGz1xG4dxkzIXdi5tHe+OdkBPtXRg8PffutrknXsqBd7sIb6OKcGgdoj3LHMqfrn
rgW0BdsUu8bI4y0yXlJjgUapapuGaRmD2pGCP+hUw3miN9jrNlWs7WTewr7y8sjYucVcb3MXkH12
QwORltnVP8sJMJwk+LgIEktZp1z1xUE38ulcapW9RwWevk4MsncZ7LldZvrFPdxR7RDrIy2NNaAA
7dSIZKqmWrwkIvUuxK5ymA/+LF5bm2DlsI7bIGwA85mYj7eIUqNjNtniKSpMUmDLAW+1JFSXJBzw
faly0H4sNMgNG3y5dZN5DuK2I1gxMvyaMboX38btiNBIpqgrGF46e722mp8z1f+r5WXhJdGaNg9m
ux5PQjPTTScH9TSaWSdXXlVC0GYM/wQ06W/cSVgnunP72PeGTxSl1z67lprvjRFIH0J/dmoMEff1
tkEIMTFvt6GKlAJGhu4Bt6+u1ZYyNLoan/0S6TJP5uo65JT4gm90G6bCFUu4MhOUAmSIEvrstOMH
WrqUndnyOtkwOo9b3hKbHEpCzQYp4VCNyMm068crMJGZY3x/raeXkcIbUba8PFPL57jSL7LKYCQc
pZX19dpiXXEJSZv02kpm4qDUoB8N1bkuRl5IQDy1XbpUm3SlD21O3xRlVGRKLb3+Amo4E4HOa6yH
4BXEWSNPfdd94BOkb6UM1a40fbbRGorLWnVa5cNjsOdz4vttz0QZYdvWZbqyb+OuIozNgumF0QQE
xWJ86qbI01eQ9NTJxn18C0/WP8VgmoFjJzMbL1KvAPKjLFax1Wg7QPpiicCOb3FSJE09hqnziCwl
2dR6iMK1gBv/PA22fUhqxzyObAKvNDvph2GN9T7VNOebFnf2tzwRjb0OuyTfEA+GMEEwGVvzDbt3
OPzbR9D7/m3M8hy4Qfr3nqeFkP2m9E6NNvcRFcb3rChgAFyhmusdlR0tXGFzR9OoZPatN9w5HuPx
FW6cuG/9DJKxLomQvsUEx6k2iljmAQIEg/7IFL0fRO4U3hILre6dskaMMC+j/ev3IRoFv4Swlx60
KBmfRJgvdKNRxvRygDQKbs5XD8rR25Wpc+1jrl1jpibxnNX+XKyykg7EHYV4dsl4g5tEQjUQWVEf
OxljPJJTsXszBCKs9GjQrj2o3kxgZkLR44oBVoJoFZgCxVb8qvtz86b0gnHM9cGOMsV8XuDmDmxC
VwFwxxqxlt5FT8kTj9x+4UktRKKW0gFIDObKWyaT7pD6TfS5+AMEV5pINo2023pkcRNb04Kg0kpd
PHuA7bupoqZYFUnvfZdpD7kkhqShJ81krKJs4TEhDuKMzBoQClW147uqXdpw4UzF5tqgR4RePElF
6yOzmf95hTZEE49PXj7wLr/WUWbGy6peQESdc+NRH4jrBhFMgTUk1fUJNhfXafNeVwpCW9E3rKqi
jblmoy2aDiNreyjm9YKweQSRZ+m5xntYC9Cnje3eK3iFqgvLDBrdIhB3KAu2uWYO1Zp8dQdMhFys
jwI1wByI3jLPhi/Fzi0lUxMlOW5GbbBevbrvAyemLlr2bm0z4kcWB1bShKtksHQ/sHptvvDh5kcb
HhgJO47V3zi2FRNLtRCQhjgnAxJQ6xustP7o6HNlrlLmkVxNmLn3Wunz4erY4PLsarYjxmjeHCDF
cJ9tXao3h4b1JYm6bBsZsKZXiVRafchn1z00lpbc9qkunU3FhP1riwG4oNFu7UduaihhZKWYew0c
wA9J4o7TptTK/r6YXfNQ67Jdm6NqH+DjFA8aBqM/GFGod1oE63OMm/nOQvL3ldGV/hgNPJQ5X8Zr
MjbdPp7HdK9iU0dj5aThe8jqsnGW0q3TDDj8zG4LD2dSXsG5G1rmYbCj9KZiCMJ+Mhn2MyaO0aPP
POxchJ1/I9hav6na1A5R55HVMsYDFhF9n7+0DnKAVZjlrN04CneIH9ItQj18ZkXVkwW/cGsu0qpc
SD3R+Gyklf8+c3fBP3TXPZtaMesBgX3+QCp7HZvbIjTao6EadTuNtn4oQl4a9mb1Mug9p2lpjtrB
H9MO20h2mbWJgAA5ITT4vm2kvbJ1RUGDX9lRzmI+Mv5st1lbiXUaUsQUY0OgelF0PEJ9mC8MNbvA
ZLDV5ZE4aP0FsautCNjr1ZFqYzbXGFkmwZA24b3oZ5ex4hDtUjbuiLPNQhSNeu6nwFng0xFjdcHE
jUju3qraYByT8I2eeHSojFF9rQksb3m0I5vpLP8dffhebr056GHbNSet++k5rYhXbYeuifwJXV78
KnUuTgF2lmt5dUcV494XWVoflW5Mj73nT+aq18mstlQMYAAB62y7ucLjC8anx+PreNo2k17/dYzB
tRFzM26GnsxAbi2oF0gYc7yHONOB8iy71i69l+CCkhht+87EPDtPueEGQ03GvUbSw3sfz9rXfLSV
t60jRn7vU+01RxN0MYgqFyabRwOgk3R9GGuNTXHWx/PQZNm7pmNur9fZsEKzJh8qiqNPK+PG10Mo
70IE7nuqH/8GMgHAxISikWaWfaaCO9p50kV81RQ3ZlUsFnHK1e9qJyrUqq6rZoc+2VoxxaOwLkFE
nCLIx1msEeykj2mJ1gw5VrU2k87fWVZEdE0Fo3Jfg/VQGBVqnQ5pt6+ztg0MzwAC1cgFwr1JuyNE
nhl4DPVaZLkVzMgObguc2wK23gQBpfIOZkQWaTYjO2w9horhWBgnFHH6VxYSXHipd0cVxe0+6Upj
78n8ncc9ukc/2hHHMhQHaJADViFT+TBQT0nAAEIWYxF2D2k8aPcqteYXjo56o0+UhdKt4qfWECYK
gKi5a+zYRNim5ocwRFJrwpSEPDjL3QTuD242hfdh5w1n08ynoGxAv9C+ZDdWJc2dOYvoKZ5jfePS
mV14fiJr1Tqu+gTPKedVnljdIQzz6DZFjrW2M4WeZ9bKzZBp3R4LhQ6NXlKsZxclXN00JlenOVto
IK82zsLbsAFYqaPBvST4ov7U8Qr9oaVTdqgg9b/WaiZ7yWkPDvvEqhZwKRYC7QdT8ui7J5i1F2Pq
Psyjmve2XjItIMy5OUyhNp4R2tcHYMwG1h3r+n6Y/QRNjWnFPw02gGzLdMP/lrduXgSu6SZ3oJI8
fJhyYy3RtVr8ni7jIGGmMIDKGCXkyqqgHArNdpmw5PnwY+7m+DYTc/rYTYXzwMQFLwp9FmI8TtBo
9+M4igffTOW3MLShzIjGqfZGHvlP2lCqD012NX3VKM+RHpGCGqIsu8t6HqIV9kZVvAotVG9pMue3
JYQIa5MNY7/z5pETH1rpPjdbaRHTPpCv3OBeNJEbzDa7WkI2QvgCxeBtcr9m0t/0fnbHmdS1m7jI
E1QvyZRRYTR19WRIPIUYz5hH8mxr+MAUte+Gpcpm3aSSToNxx3Sb2hW03lilF84+Vz7U06hFCJai
6jypfAwiORWPXbeYz0+FDg04Nupn3EzcXTc3w5tnTnO4Yrpu3chwRnaCsZRpwKfsxaZ3Uu0yxnB6
+wF77mVOhYjT7WS1LTSZHxSJHkx1bGWvJ58EsG2kZ9pBeXr803Em56eZeVYWWJYfHt3QN+8ohvSj
bZeI5fLaPhRUERAmZHQzYLyy7/qy3Rp5jk8FHGjYpRYii2898MqxqWoVr/058c9odnxsNVvDWwNg
AwhkTVndjpYa71MN1xjYmnP43fTYwZgUDZ+j5aJkDsMRvLWafFovQ2qWDFIt7D8o91z2X9JPw1XU
hnO60aoZmVHepUginSy+eGo29IAeUO3yxjS3kFcNDlzDgOyUtZhbrmU+dD86p3dP3GS/3w0TjSQj
17G7LzAVYijhCQ5Zt4kvXcgAznUT44Qnn77XfNylVgXZK+fIrORXtCnRTz3vUMNCLDpUTRfd1fC7
KKsM2QdmW3YQ5Y3IPNaVXg5MA4fYC0Rtug/CleN2Mhr5FRZz+1zlS84KMcs9VBR6yTdXz13gySYx
bpIUsve6H4QR7hoZ0+eV3SJD1FrtQNYbvmw9kl5udfUUceCaPBuWvBlEV2Lgq9fdll6oRLPdQ8gQ
fSlficOIwFbjZA9qw7QgMqAVEXEQ8GQm+9RM9QsTYBzmklSLz1M6+2tmMf43HTXUrcK4FES4L55g
m9lP0MVWmhnfI3Ld+trQP2sWUQYIYnV41K2NWpda7zMhfUkFfqP1t4KLPiPKTG47ZVo7pmIIipsq
eTTSxHkODb25aeqy3wsRzmtsXSKPCX4qkM/RpzB5l0PLSe7nZ0g63cYVbvjSx2K6H6hfL51nkyRO
IJtGGrco3DM9HYK5ZmrPSWxEez2Hd2MnRb6ucwcB4Ej6wYrRyrBJISSuDbClC2E9yUG1ybSe0nzc
ogr1Ob6QSndQkjaWatMXiKr1cdT62t54mek81qlefqfIm08iK7KT0atoJ6FHbBFtmwETb+tU2HV9
a2spsy/XGMeVFifFsxUimRdjSYZmZBobCcP+EoeKYRWcpE0d2wUHnUwOA9DdpY+d9hWfZGdfSUGU
Tde76wzpOXjJ9EnFFBP/1aYP5WzOWytO2wtDjHxvGIn3plWjE4zNXF1shIV3tZFXB+jg+mGCZfrM
uak2cV/VL03VZbs0zxUlXxPNGcTEdvrp2aYfrUb4qOeClbLtuyk/l8pY9A+y/eyNcsYhwRSPDcLk
fTiy8wt4miKIU7x+LL1ttxPt453TGvauanv/Bf81sWeL1HY4pTN1b2VXPsqwxXdWmf79NHvRHRBF
t/WSUtvjVt9v08TDh0CW+BCUWm9vipEZumWPzdoZOxTH1uQ9TALAwqh1zMEqtDjBTITVt6aefc54
vzzm02DuQ8ClOzoXuW4WQGpoW3dj9+yyutH0J2eaQtCLNvugAvcR1njNrdT95jY3NXwwrMrRxbqP
9RjmhpTbPJ/CFJRSxC8ViagPlt34z0kyOmuFVOylMEkBZzWazjvhHvUtcmb3xshCbSfklG1Lwx82
lFfpxoT6vnGdXp2mOVKHvsK8qNQtudZH0Z3cedLv6R1K5iztNH5YsBEPndXmL7ZWaHvbr7qNA4j6
prWVhUQ+oatOQuMBM8pmWZPpfd2i30mF0nFSsPGrGCzr1ez87lNGhbENjSi+CA7lEDaorj1oZVsD
KNWZT41rZM9epsc7R/aQhdO6iC/hlPmPfWgmD1eo/z9n8vGPOFrIkaGeYx2LyoukEFxgIIb/8wHI
HTJe+V8vP/JY/nEE8g/f5bdxiAPJ3eKMZ3SBLQ0b/v//NET/d6YfzjVs4E/SNsRx8LG4Zo76xdHu
z6wsQTOpA1AX67Zuu964NFknvspJS1HyuBZtIEZjtIFF3RtYJ7hRth+AJuUq4jZc8tTCjU5o4Ypc
5jfRms2TFS0Deg+nGtp4ECm8QnRpr207FhejQ8k/oWl9kXwJIDmMpUEnnJtOpdFNaiTs0VFS6PvR
08CFTM2D1AqT6kqRkDAfV/QUyckTiOVagQCMum1C3mKS/g4B+L31QD3nZaqtO0W59lBj7TIXPPMX
F2qeF9YAYjTP7oBQF6KIXHQ0kUQnp+aS4bleh7ezbsfnQhr1MS3TH1GhCWA2SAlXtoirIYwBrx3f
hxzCy3XufmUi/GJfLeyJ0A+nAyOVamdmtkFtWoaPrRANerw+uo9VLG7H2Xc3o4YdBE8hIOvCJRPL
EPzKX5Ml6OsvtdmCIXs6o3dv4cS0PlQsBhWAcJ5ZP0YU6hu1yJdoaoDQQkQ4GfOW5VCF3RGJwvrq
mXBKrnQtJFqcZ0YV30eDyTsswjh9hAERVQvTY1F1XXVTHnSK+zYxaQG61Poa6Sh9AJoXLzXlNW+V
3VG15h5+ImETmt8QwJd7IsWhvdo6RSuSzKBJ9XA3z5gFjOSHQosDu5YRpJ8rqeSqynFlZm/hA+AI
OZKd6w10uDEGH+scvD7IkV2clOuDU3Uo47yaHHZYgPkpVkZ/1FES410i04OXF2CgvXob0jJ6R8Dg
XDQPsL6G1vfgaoO91mNnWI9tio6Neu1UDk52qfooOtdYrOLe7IznScvM1TL/2ZH9zVjEq8OARYGH
bByWW2N0wQFlPazddrL3blo3WGh03h1oQhPA98HVCxbKSR+LEB1JPj81jplvanwDNsloTBAsonxd
1jmBVN2g1q5RmRs3RHSS5Ya505282vCwDRgcWOlB02EhaM7EFfWTWs9VNd043szUvDOw6KmXVBKJ
jeOj1qezDVuQzJm8NDHcrcrsFiCx9VY9iBazQUcUkOPdYp03VfTYxgpJdOoI1Pd+gumSQwTdQzvg
qBSuxWxGDzlxcRuBzAQXQ8esg6rD7z7FKmOnT12+GQuN1IwCziYxVxm8JOluPIacn7VM4RMz9loX
XR2dpiGMPvDeJtyuj+FSIv5Z+5oadmVMoVtWjnFrG0kWmIWToX5oBL07vMK17xXZOVK8/4gYbI2n
fn0g8qrZwkIz12CU8U4xND3YZdbd1tlSwSvbXmAXbQV23pzmKurnoEsycQ5lOp71BYIyaeSwkWnn
T3R0KHzaMfrErRdkGSfyR0Tq3kXXoG+qCnrpr743h5GmSP65DL8ooKxyLy0dh55mrh/dPASKl/z4
Sty8KliFzpbVJMtYxpTdoREQYZTOngJ1FVaO7agfQDLxK5fp3cx12R3mq9w19AGjdcaS6UrH8ff5
OtmJihrIA1LPwmX7C/7+C/7+C/7+C/7+C/7+C/7+C/7+34G/za4nca0e0/AF+VZ5BDcsRHB10dC6
UD0JaakfZWpxVv/VQv83oXY+UwPMU+HseWirvX/JIVzJ7//1gu3rnziE//A9fm+g9S8mlEFETtAD
AZMWNdPvfEJcW36TksMQ1K+WMtjtIW2irf8bfdD8ApbnoXoyDZpwwn78f6d/xp3mT+RBmIvoEATI
JUEfrg0DcJGa/8Gnfap61eqTI3E0ZcRr98YNo7H6tc2KGi8po80fnGQSgYkKyTwljevU95VrpA6k
uzA/uLgSX7xBJ/gUS9Lk6FrVdDfljMUDazBR+vlajCDXmwTYL8xzHJQSjLPeJgSXL3Zvm5epdJhI
mq5WPOgZ/nETBKNi1RvteIiV/aLN7nQG0Su3s43MsgGR3Viig6UEU75dhUbZo4Qu4J0XgGsMpLR2
NSESvkv0Cg3DXJTbsCK6vp3C+kfZNB85wVewEqS9naQBCq7raq/G1j/ir0Q8pO5vTZzQgszQ87U+
1P5qtHOxbtF4HaA+UNlaVrPubAsEoRW3Mza2cpg+NXvBuwAtJZKVoNOcndG4xa6K1UEj5yrANeOg
h957z6D7gJ8FYh2PcJzelEbgK3sT5rB/GOT/zIRunEJoVkFu4UIx9RG8y3huV/iqz3Cu0mZryfiZ
0IsR3ln/qXkwzHR5yhoxb8TU3xjohN0+HGgdnHsxJEcbZDCQEC1B497HymDY3fVHtJG4x81rJFh3
rSu3YVc367pLX3QzLddaI+4ErmnMJGS9g0yAXi0DHG8HtBYLs/1Kcb/a0uBuWZ5mAb2qzVFXLvYy
dRefiqpHX9Th6IHHRfU0xQzoHdr2MNTTddo0W7VQptoWEmPftc99WJ6v7ivlwnjxJqQqZQE57Orr
4hm1t1OL/Y3K+4WAY8LcamPe+0qNyaoZjUo0sczCIr6/UvVFiqtKE9dqD8Y/b9t24TF52Pp4Gdrj
qybjqvBq62VU2CwkN7OAhXPVokCfsda0viJWRCNhLVYFMQE5GYhtrJ8xDUaTIeU+95sfck70RyQq
hwS0YO0kDAunKMcooPCkpHNloujnQ71JujzZjXaVBkitohVwKJMCw3kIRfLceKSo1w0Wf91od49e
52HpNkXk/BpfK40EeXBa80ZDfb7pLXFTpX3FBFiv30VYvvkCApqh6oNFpPJK1yAB2AkSY5wItA8M
MC2a0O4bszwP2or3o83yg2OEFxfHuZ0WV7+C/P5zUNV/yie3XDrYfwWmPsjme1L86Rz47Xd+Z5J7
XzDK5mBxXcy9MO0Gm/195xdfPHJQ0RW6mJeyB6Nj/e0ksL9A2iZHBSG85RMe7/BbfyOSf1ncvXlL
jhGAUQfF6r9DJL96l/zJJgyyuiAqEBqE5QrPFXib/PEsiMa0Yg7d4GaRey6zpAZ/j1U0JsUjOkPO
BF9Pvy+xvT+hyHVHnAec3Tj8cOpx60jPWHf4d/4/8s5jyXEmTbZPhDZoILbUSSbJZMrK2sAqSwS0
CgAB4OnvAavHbvfYzJjNenrVquqnAEN87n4cyVpG60GmeOpYn8qHMqGJB2SEX99CyKqQenk0z3Zn
4bgYHWP4icE1uo09HAQCX3F3mjzZ3LAmIvvMDIYKFI/flhV1Hxj3ot+s98GlSlrjUUtdvLgKV/aq
V6r6kRNjJRSPVH+OsNB8RrHILgl68guVIA3F5uUwn2z84NQMkrnDqDMGArUqGI6OGU/HkY3h0ynM
7GzHTnodMq977UJEKjhGo9Nt2yZH5goquRskeMIisrOTGxTDc1w1xiFMtDj5cRSfBcn1l6RL/cdw
dORN9fP4M5Y6+im1U72i50KrAAiH9TIdjENvJRVkTT+tV24UDcdqGnoIHth+ae+rIIaMybB3lh//
ypky04BBEA50SKkm2eWsIgRqYgZ1XlgcMIz76Sp3SXWlswJZFQ7Vzvd6pMa0z1Gy6uy7KOZ4M8yu
wSbastZU+FshG7Tbwqntx0AG3SsFAxlm1mw+1EBVd0mGgJxBCN0OiFN7nNzDOk8JiBW2DL8G01Iv
XTx0P5QQ1UbOQfs6xlSWrXwIzS8p8DuYHk2Tv0zV0pOUVrAVVlXvyRMDP/0893m1M83EfGvrAsIA
fSBb5tcWIPGZ8ZpnRi5IxDL8SHsHWmXlBcdApvGrk3T+sWQuRsoww7GHjOZvROyFn3Pgu2vTjszH
Jgz7g46S5Cj5ZW0pHRHP0nD0trPM+Y0aGZT/hoxEvDZCOz8aEdO5orbsFZnd4Ul1vti7+ZS8TYVh
PMy9bz1pe1SwWSMMMgzdqM8cEf74SY+0zfjyWtmGCTYBIA1bQ75rCCOzW3AMKdPQ3ZR1Zx4EaM+t
1YtQr6IJkGbp6uzcQPIlc+CpjUIxXHmzjTw8+H1xKMQEile1+FGnMMXkMvIHy3bInnpPrfPW9y9F
oeVno3v/0ajuAmVu7BvCwW9OXKvnzsXMZ+ZNDsxkzAwXcI8xnbXCU/yQGhqn0DMJM8e+DUEc2fUz
8O3hSRtL80hYYAqt3EUCoTTzBfPuOOPQJqZZEQP5DbuOiGlJ+NDsyMwhe8vrTPfzXiUNm7CpmAc6
ELvu0UdsL0wdl7SoWVYMg2W5hCkxs46buBPpcRiocLybibE2kLDMljSmAJqnOAxfdEC8HXeB/j3i
LrqVQ1Dv9RJCrXE8nzystvuAZPCvnF8MDvh2OOBdNrELVjF4Md3veMEsKVYePlStkT5JwfnBTCZe
ZoVMUPETlBwleCt3QzDsYEy3GSAXcsO80yrCguwOnEtaMCqXeVZSrfqRruu+1eb7XTGoIhvhhYiY
XKWqFM+uaPnSporQ44oOQhyCTTsRJJ3UtUglPPBBxXIdJEMmwOH25ibtEv/J4JiGqYpwOQwTGc+r
EbLSC3An/6mBBrSHARcOIGyy4ZVQo7vzYl1/6gKvrbRnZFKnS7cT8Y+nqNHOBcZyOGxDL25OFWBy
Z23XfOqwkoLHujIUJsKARUeULxNc43NExm2Vq6YCeT6W1DYlFAqsUrOTDxM+dI67HM0u4wxwaVNo
FT62ja2slTU42a3znekL+G+ZPHgqNTdeMA4vbutmP6JIqUNcp96zSjxj27vGdML03rXLYbnZGjgP
HYhwk3rvPaP9MYdGFcN8MpwzJ9+Y02JbnGp3vmc/Briw2ULiS721S4vJnm2gP2UIWrsqbuUzburC
oSipsR5aY/BjxurYuKi6zCnuKJJdOtXNMwx0Xv+cDVfLrUgoRTQZPJV17T1h9iFQnlgTf5BmzIdS
Dfro61i9arfv9jQtZgW2uQyCfduH12rM7G8R/NxtErfj12RM5rooGvlz8ijTIn3PQXhxq29xl9ek
Ymho8JTH88HBv2QFRXMsu1HDlwVkTDPS8pXPam0EZvdYK8g8MBHS4neWWWJdu7naJUEzHXN8Fgcq
tMQh7ZBScgiFXxbXr4MjuuAwQ/d+yilzQan08y0YIPmq55ACxSpvtz3OlJWtCLiw25rcQrAH8ayy
wATcGSQJG07MYbCm6MB4jIAlPejBRLqwI+shtN3sBexUcIyJ1O6cnkaMYRrardOmzc4Uk/ttKqby
UGq14JvrfMPmERzbVi0HYG9mtYuds9tMJb4r/QnWh7ICOF6bEE75HuGgOmLd9nelznFy5b4NaX8S
Fw/n1NawSFgOMhquslHFNgW07ezoyKl/eUVCo1BZ+R2g+px4MMWpxr7uGvdUzLXYR1HR6vWEHW+r
Os/fjYTA9ly13NdZYGVSCWAmDA0DoLPAYa2gXgT29ayvhuX6W2g0usKG0RhQA0R/xaaa7rUwph9J
4ot1RzXPRgQGuAWnzfd2j+F8imFqAxHKTjZdOqs8LOeP2GytA0GBdN/awriA/ATejej0ZGdVd5M5
P4PWhLSDFmUdsIgDyyxzUOxjoZCgle+/qLRxefSGfgYxOuM5GtNKfcBZHbZdHUZkv2ziaqNIMcHY
9QNJk3gfoRmS82psShmK6mr0VY+pspw3UxMAoSYLZj0ZedPuHa/HD0jc7xI7OroBuJ8PYezxYEa+
AnhWh221d0Q8vM5W4rz2LZMm2JRJfapil94LGdmPJdmDdaTbcTfAIKjo4W1GotVBwwVKOzEXunEa
VlNXuA88YaSW+s7AoCLrlwEJHewRq6xLEcXGJRgF/tjuJeTwUlcb9EjUYkN3MOeqKGwfS5tEFjRE
uTU6KX6OaFzmyh9VhbJp5Zj9IfQ+OOk4N6uRuQA0J6hFV5MX9J2lysb1NiZotP28I4Vj32bVxmvA
Ie6eEovvk5r0Ye6q+TYPWb3Fj5dcxpFiKUf0JARntoij2drjH7MzxJ/YLOe9yo36IKrEOAnPCPb+
PDV8Fcp68SIJNyqM5m+SDREIfGtnD16Y5r/6sKp/RjTmcCTFG9m3AYZDz3LH10ThZR8BFP3oYWCc
vKliEkFHjPejWJjyK8Gd/JthB/mHxbK38TtpvRMiMPeR6864SMO2+1IBevYwJe2+oIjnXHuZuqgU
JDwG5thivWumC33r5WFO4enSm8WxbD1w0fjWR4TGcVYm3+O4sd7dMFYP1jw4Oz0pjF+mkmfTNdJH
v6z1xZ/d6IfoJuPWjVP8Kzds+4HOAPRhak7GldfU0SYuevsRFyMYXN83qgp3UpQeobIaa78bAwsv
XxfsYs58F9l3/dYUuv0osW5sgYI126i0sDX3IaMfnG17Lu5VsjKLOdkbkdcjpXMhHrt0vky1NNdO
Mxu7tsAU3ObdeMYS4jymQuTHznLyQ+5mCWdran3mVqrPpHf1u0ja4kyhX8SSyRGy54nbKuVX+5qm
lR2hjpEgSJ78jogAvDH1+VZ5Ld1UWKlfu4SyIaNxJs7DLUWtrUPjQxaAT4RaOAarocHcsTh4f8La
c740O0iwEtNU/YjHTu2KIWr2Fm/ikiexeQvT2oOBmHo3O7XNP7qo8muLcn6ww4mGgYZtFtS+e+5B
MU6y+mhy1FuslmmeprxuPGfXHibI40y49ODL3txS++Lt0lDMq4SQ7Cs7pnVtAbztRxwsH2nmYQiL
dL6j73XJOnnC2ETGVDzEdB9mGzaocAsXMj6IOjYvRiO6RxH10435R7sNRl9tfSduriSf8cXz5bx4
9Wh+wm+ftw4/2CesGepPoUbjOJMsOswiVN8cfwwfk7HPLzwl0ZWxo38NOBKvBpZPBRjZCs6TUB5k
ZBwuo554HhLHu+YN9S05e8VDGaTurhM24HwqgU7El8DqSFiMv43YUic7bJvzHMLqbTqFMSWMzV1f
x+opGVO+DCtQb5FbNTubMdt+aof5DR9vsFPYMmHfmeHFa7LiMQAYB1M+zcMTEcnoYtWZezKiaThN
C5ojzwxGVtIuPXJ71HNiFG/PDCtj/t1c7DrVjZTpwHxdmW3vXVDzOeoMWOKoyKK28S13ykhsDHvg
7+OMxhnYiM5Fn4frSfXcrMgI6T/ElvSJ22FjbQYALP2qrkT2ZuYKOEFIDurLzkk+chkwg09nqvj2
OzN8m2ef1EeeRoXcCpAz5zaCHW/55cCvrZn3TebSsEQrQp9sqGezX/PY/pOmzZCuoCVCJsk0EaAy
x/jIifJkzoO1y/us+ZlEUh0wJBXGmlkyyVLcpfJQcSrdakojd3MTL90wsQ8qWVjfyrZsLu3Mp6gc
s3oXXdH5a7NzLZqBorbPVjYb5K4heIkhogiAHpK4GAMjfGuNwLpQ51RdzG4YTxkRmt0c5hByG2lv
eqXlAd+xWHE9wtBLwc/KJtB6C+YEy3cp6gcRgNMkRd5/61xp3frIsB5pC4iOXEPDi5lRtKw729uX
DZyTc2dihob3Yocbp/EtnJlWC/qxbsJoJcqkfBU+10o4zpZ8yHwd3mAruqARqwguadCMxTVRORsf
0cfo2xTCOyJ6BjlbDH1867qGSFiL7Zmzl/+9gtB1dnw79rd2HvVHwy7sg41mw02iHZwnNYV8D1XR
1xfT76PnIoPAvmL/yY6YUuxdMDecgfgtbJUzetHarcjLJ1GgqXVI+2bDUHFq4LQu3TdN10YvndYh
L91zXjFUeScg1cVaDoXz0hPvOVhNIgosTXz56xkf2DHRTnly7Anch9+zqHRB119j1sWVwSJ9JdcY
vIqBtQHaCHwOr+P14+VucPqWkfrGPcz+TsrzDxcqsqHpqm0OIpzNK7aXcB3npJ5CAk5nVefstBTC
fCRZPj5yIuXE7meB+VjSPEPPlq73c+TTQFiXnFWceEh3bW+rhyKZ/jTmnD3Q6rUFE1tSGR17h144
zivrwgDyymoPguv6oYXhcfPsofwzRoM6JX7r7+beMTKYbFN2paHDeypMb9g6EKvPeU4Sz2Km+5gn
9fhAM4Z3qSOtThWZAHL0kD9Pc+mZZIJce155RiX+9ASuXIJlRvVs1K2FKJHnf6SMAJKwGzMfH9p9
77ekh4wxI5jBHvEIoLZ4MhqzfxZT6u3dUcxbGZRCbDwcvt+NnBN5yZi2XQUB6A8bmPqzTSDuxcs9
XLJF4h6KIAwORlzqVShtvZ9SUT52TRpfMJUNH9IeCFRbsj9rUucLw4nonEtlV2z7wTWgUefgVRgI
i3GmvEjX9NQNzsDBNM+3rbDke6iH6pfqo+pGtqb5IfxwOplpymbScv6m8tY+tY1XY3UbsNtJV3JE
96rN5KfFIZ9y+Tw6NimCtI+Dg+NDROfnHvdvwFOLryFgMUFDoXKaeSb3SqNM8gv8AfEt0ja1US0w
AkSKQOzqSYqdIzvvW+VkjIBC1WenzPYUWJlKbO3EsQ6Z6Wa7tJXgW0bXOVv2mDM6ieqTiur6WfTu
9OTwzJ1EHaob0CcLvmZW58BcYG572LC+yS6N4MjH1aOf5c0tKykhc/zBPCYEjj87Gt2I0VFe84eD
PxVi/qyuekjymPNj4OC+H6L3cayGfRDZFckJYRo/RTV3mzam2XiAGDwThHPb59lrRso8+1ieU6Mc
D15C/Y6XyZFUpp8+0smU/+qQvRYuZRjtzZEDOxvBeI5syzl0WRIepAukU0NmxPzI2Tap8uypdkt1
Hgtc/Z2VUsI38d6pI+nflByw1xtRATbNGi4cBv7AERYvrIKEPZLATPfGnFXvGUvvI4VR6GbcIy/M
MT2W0KzD6t7+ERRC3YvCNuU8k8XqmpCietf8A3PCf7IIGb73pZ+8034zHkaLqNE4h2zcodmv4+Vc
J8YwoIqwt3YWs7OV5Y00dsEUK05Y7vuniMjc2UIcooqzMvbE++yr4kbyHjpquPp6sr51iTufZEG8
bkk6ImyYvf1ehla8r3xVPE9GN1/kMEpgOcL5nUYMcScjDzbpKDkUJM2YPNqwcl+FCi3yPcRJe6qN
TJxqc6LIXKdWFC2PkIGJ3xBEx2hcJB9D+iPnUJwaLQxpTI7pD+DB8JfTNJiBlLhEqGW8JHFlMJUS
vk8XOtARW6oDOyYJK7q1yZiFtkp/DDUDI6Pp+SRg6TmfKZSBBydrKcdoy44UNrkTWooYQhAP7o1T
WuhFIvVrNV0I6Or+w5ALAThTCQOzMsbKaoTsiH9fBYA1xlNZhcmScHUb37BlxrfSX9JuWQnjhRfR
8r+FnUuq2ZBDNYAuLsmct5pndNPeyVvTOH6lJGPoytBwPjhsGCeMvjgF2hYEJf9P5oBlCJdpVfb9
+FWmFS/AoDn4I9Rd88IhkP/cjfEMItaxyF5H3NUp5KypSvSTPllbBHrgNOQk5Nt5BnrcLjF3es8Y
GzoVn0IqEODuZD0ZtvHH/X2WNgfECjDVcYh8i7I8LrQgs+AunIaF6nYfKQ53cgOJIH9fFZQE/EWs
LavevZGhM8YR4GM/PHGnDNbtYPKRcGxk6+qdJxkHEbG5hZwXAvq/NOjtb9r3hlPZO+mZbXk8Klzb
P13osAAsTHNPp557cjlXPaadw1yXTwUgZO1vM+3afzgtW3IdKVN+tUGtN30U+u88syk34il6kezL
MGtTaow6jgnEGAUan1DbgIzQo2/pfsOCybbHk1zsiibnUl+Xcu1lNY9dYAWUlTRqFZNaedTFRJWB
lTfXEnn6VprmvLXbuUFHFvJqGhEJGFlkezKb/Sps2WESGeljnRLsWSXgqzeecttjkPN0q4z0fzli
3G45sVGe1Y7fyN0l7/O9r8EYIDIwoIq2OezBdk10Hyv96M+CGcQQswlRoxo9VOFkf4PEXsAhW+jY
qW6id5HPrTrQiBm9GHE+PvlETi60JxH4TXIJfKEVLX9l4kftB6QB0786Iue622Z1TYOnar3xbzP4
/x1x8r+OfAgXKC5bP8Ih0mG4tA/9D5GPH3nx78UHvvNf/AX/lCzd4B+BYNc2uVSYeE7C/29WcUN8
KDZELDwyruvdtcR/SpaG+IdAQqRBQTiLcAmZ9180S/Mfrm8u/3JChmjEJP43miWc33+zrywvHhwn
rhbfJo0S2ksg5d8kyw5qTy1hQUjk05gZUc7Fw1naS7QDbEYzyz5KcyHQLn1HdJvAUfJSwOpMqNau
zxqja3IZ7DnR9Z5RkC1/jCOc4H4PLjbI2CM1bfZrM1sSBkkZUeLlN9i1cXw0OLCPworb44IDPXgL
PCpgmyLVGfLfNZMAcRl9UkD4Z8zzeUESPPbB3N26yc/DVeAjw8ROV22BqPYvU0P9pS/Fl/INwloa
JoSbcMH36AUzdXXMUm9YD336SejizfaTG7rFyQmMk71gLUa1HWYSoEOxMzVE8MJhaAha42jPS6N3
NR0iBm5m59yWRIj0UZo6Oe3n+8dWpAcS2ZxFmwtoEvIQxVMh0kPVkesdSezRc7pnhv6naUuGQBBj
+nLfNdWlnprfNBAv6kAO+Ng80q58nLv4afZNGIN5tqKK9PdYJrfcbuBeec9tBpIjJrIOfSWiHoGm
wZYbhl+A+bLsDqbHLFcRBZuRrvbS1w8aYwq3T0hSWNNFfVDS35QgdKEW7J1CHkpfw24CWhUQ0xzT
fWNYOz+hqRjKIUPkTZvlF1Bem2zwLnDPPscUO88APUOygWK/pw4z/4qM+DOe9feWph2i8sPKFGm3
qkMeHr/50l1yHHT+uPjkKV97gYBCh55gNp5EZ4+2VKSV7GhkGm59Kw/jGK4rn+joqMzfBXADmej3
MY5uc53iLpp/0SP0xlTJ3qjJZDsLvWkDmtwiXZg8+oN1q6P8NjbeG8RaMpXepSnNm7bns2v770Vb
PJB0R1zu001D6zYjnhiRif7KVc143C65Ps/Zd9v3v6Crsu0m1InS5Um67qHwx12o9EPWqJ+Oif6Y
jhArUnceNr3PLdPEmwIv3nvVBEvWyCeSKz7qMJftjiFhhXrkn+DlgB31h++x5S6ItzB6hlU87hwd
/Oy9OD6OpPf29AJBrqTqcl1FA4qoLpLDlIEuk+WUfBHMmredrJ4DGxY2mAJSFLUWq3jIHukTOArD
/zHK8kGnCq6pu83V/BUutaqGzuuXe73R1Mz1pq1c5M35oQ79b2MTkdHNhk+zSX9CFwshnSiQxkZ8
rQFWCk+fx2jMV+0sco7kpr9h/Ph5J5LmgFrNEurayuz78CYYRO4LVKH3cZj7L2FU2VWppN9C/g2O
WQlmTADwfcJzpB4oHsb5E0/yy89nyUwClnWwJpRDp0Uema+UORjPSYoRTU0Twf4+t1+CrM+udSGt
V4sqjO+VIoiKEsNxL4Vx/DQLyzvd2Vl30DcaCTxWjXvJnEiOVQu+u7JyuDzagqS65MpCUP7rNCBo
ZYvuC4fdMojlwMmPBUwuEXPyYUA8JqB/2yGfMYQGMUe3/2OG0P/e/bPsrf/TvvpK6WDZJaX61yCl
8/dP/cdm6oF9JDrJBde3BJRGTD7/9P945j8CdAmfJHogPJ44drn/2Ey9f8AUcl1S3mxxjhOE/06S
ZPe776aBv1hBvf/NZkoBMS/hXw1AvCZ8PZ7Dfi+Y/PKC/tNuOjKQy2uZ0X4F46pymKFuUA0DbzWS
sWpXkCkyA0eQId8W5+zV7pX1xItHj/OMBl4fmm2raQ0rRdK8ubqfLkXQCfpWjMbHCuB1zQrAEiQW
MWegynTxUUej8y7iMnj349n/Mw2u/2qFpfPEsK06NZDw3mw3AXAoIv1IbUsVrjgSsD0y23p3pd1/
NpgHX/hc3Y/Aa4Zbl8bhgieRn9HAPrZSYh72qpbuJabFawEq0gzDXZ9jqJuuWxqCVk6bGTsnLeTG
LNphzUnDvMSjFz8ovpPnqOK2xbYeWLvGtamSy+YC9bsMs5VTFNmmrBygU9Cid0Tx5c2uqmAzUyyx
Y82LIMlO3ZpiypYhlG5QO+AQ5B7jTeRc57uJXvVMd0+zLdQw7ccxT9ZsVulnMUykMHXgE47MyJre
DyMJ1Kt1GvXVNh8HoEZDC6iHG6Pd7+iTpUl9BWCPO+498+hRCS8e7NSJTnA1f869scJotnaWzuVi
UPVHXy0TkzgrrkPEZleSxTtICwhe4QMC3Bgpq0bYFjVAuhjqo5XVSO5xUSAIuS4Xgx4YHLpiCttF
KO5Uw2hdchq9/VUUNO1HVU9GvE7hcy5FOmP926i8YW/pYjiBWGq2HRDPp8oDaIKTtoG5MLEsKRay
R5mxwGmGq88u6oICTMFEZ0WLuXvAINm/WrSC7AT3ozP3huypAQjD6K1EW7Jxhh5cP5veWWVnsS2I
9aUoaF15Mi0kBKf3wjUIFy8B35Xa457arHIPzcQ6Q9JRZ7edQFpo8tWAo0iUbus+qd/ueDqVks2V
s4MnhVOextGGKcYEu/V2/7Qr617BgFH1jhIP0wp3SUFfwN23avapuIQR/XGYkx2URaPCd9IDoFf+
YjvxJRG+rsliBgtzQTrWh2inIcpVtTlizs0YzW4T4db1Bnwcs4whdzoQpqk69B2HILT0OTpjh8l4
PsIBa4ynZ2bLd/51aC9Ydmm4b2nZMvBqrXavaLk/RHXR7in4CQ+WGuZrOvjNQ58tEn3hTldQT2x4
emCbALSVMN0fupGj6di8QKQgTixAQCEtWBZKjS1Ry3oa4OUOcTrbU4tBqy/wfbUJhInW31vZKYCe
cHCkZ5bAdhT8KAAbAvrf0k6YLRA/y9QGX4znTaDb3Paz04Br1oHK5nfHUHwnfTUWH6qDow5Ngw9T
a8oD3a5l49S8e6bAy2lWamKLEEkYU06tmC5uVXAWdPtmEKDpmtk6lAB/3vQ8eh6laSNjiGJoRi4F
uHo+8DxEny1FW9/9zG1+KIwq7T4yguJbBUn+Nzl0Jkqz44QuMdhBvnIwMD/KwuM3XPEO5aEHaqIf
GQQiKnbmJKJVAED1w6Ox4EERs4Xj0RCxPLZV0jccpMz8YKq+tmh0ypjhwBR6Guo04LABOj8ewzmE
gTqF9a4p5+w3JhswUIGRmkCT5IwA4NkUQm0AwyB20BLFATiNz2Ab3KNPRedbDtsNnn7sAZul9LhE
cDDFK4+zCRk9zYiKBEXw3Uxzxkwu9rjXNPd8srEmTZ8bgIdMpSiXhArPT8OD9kq4d+3ZI4AGPBjJ
TS2M86yXjM1CihhuVQoCm+QnT0joMETKKC25ZHQYXuTkM53S0cgVbHbDs+Ua1jWue/9QIXvSlYCv
PCtL1q8qGYic+iB6V6Zc+k+X0Lsyy/THPeXuFmr5wmeTnItMpAVSDR79D902pFXVnHTbzAQ+v8mm
JXisEHRoRQBa79qsaOjYfN9/3eSFgBK6IDrDueiv/CTUd6578S1syuUJc5g6oU24bzpzGEjZJixF
fpTMxKqav46ROlTKeSlwYWAe31zkmN/chrkv5rxH1fdyIb7xT7szATTx8LMemYRlhuO+3U9xOuRJ
1Sj2RzymDBEbzngMONEw+dbDCwhXvrpuqbxcDOySTLZcm4nxC6uTu4kCOjeWwpn7inOHALjTAlRt
ydGTLOfqiBGTfsz7UGw5Jd6D+TohNCxt8sJ33n5WkCb+29ESE/lVUFABtYL/uZLDAADbAEitsMJ/
mMEoHvk18GIWpv/fm/XSUwvRmFe9zAcz3FuA/gd+iVnAA2DOzvL0mGjn/2xTWLohQt6kJEaxkcuf
ZrLNU6GWzHFlLdU2y/+cCR3f7p2a9zv533ZTFyhSYC50Vz79bSV5hHQBCWutTF4orjn4Z0uj6L3U
+M6bRZ7jabq3T+Qi8VcwU7ML11e05A6Jm18dkeeldTTsMnFZ9mc4i3wZf9+0Py1/txVSUTz4zKxo
ml1sWmGGxRhbnYtPEW89dXgDKwlUeqx80kM+2N3P5n9PUMzq2GLvrNvsXsgz0wiRquUdG4LHS9rL
k6/demGVmV6PS8ZD5gTb4u79Luyey9AJDp0w1Muoe+Nl8oL+GOgAk0w+WZesttNX2Qn/ZhSNc1VO
aF6KSIIYyyUe3Dol0O67YbOpqn4JmpTeqY/L7oAEX3FxSZuDb2Wgr3WN8cKP81sEvWnjeqpdx0M5
AciE15xvQAf9aNPsXdq1ANImqjM3lP4wV52756dsHSgEtoFjmUws63J8dMZCr2PBcKPXKRdGF5VW
za4milMmf2jccjcFnifMHZSxEPbgsTPDaOuA/jyjDndfRuBisDKmZEtpdQxQq27gV83htp5ovZlD
xypxsnXexq26dtcyDN8wHwsf8Uc2u2ZA5de9tH+hC5VbznFiuejLY1LA0PV4w2uzz/V7zqZ3FgOq
vsFG2G+LQMYnSgPG37VILKQ+Gb55VNZdqeuov8K5nb+FidE8WvScwc0uTHUijtIegjoLi5WOreBW
mSYVOCX92jcrXm7kEWmz195oqX5pWS5+0ZUQsrKp7I/F34/m3LINWph0LsIdc8oS4nQcNlZRtsGq
mRo/3oQ68JYlAma66+EKQWSv418FZTLXsNTFlyvBbFPOE2AX5RNvnqFgL2oLG8T3OUr64QHTYfCj
ijws5HAhizfumZLCxKqN3v0csZiQ0UC5nR41MlrdJH29AyOdSkyLTfkmE5Oui94yoyeFi/DBi5g8
UaVdof15yG88vX2wKCcLddekEg/ul0juEF+T+kPJ8MmkWxEj7LobVIFXo0kvrGPYeLLacyRBoNIy
0BpYvPHJsKSXteCIis3Pfyow235yomVJMitRIoY1CdbdcNmUdJ4gvpi0IoltvcSGNoNlDbBN6O3A
LU5xUlzSVLghxmTTazKQ56oi8GpgVYwUMSDpYPuS1kDAsQZeKcY3lW7vpSimO8fVZu4m4PUBhca4
aqMgU6uSzSLe2FlmSk74g4jWbV8V+3QY6ctRRlKfmdVFTxVVe6gWTiCvGerlUy9F8Gwb8LYs2veq
bew7ML8h84qz7SUxFYq+Z3JIZu6fHkfW/0NsFYSWPDltjHk2qvUUkMLYhWGTsjP4mn9aF4zcyrQu
cJY3hcc37gymcbHLOWiOucrcgc8R+O46R1T7THKr+N037swUJ5p1sW+B82JB971sn3Bk/7An2xIb
mtk7amKC0Lq6FQOaUvrZ78Fzul/YouyH3O20vykcIPr7HuJEC+zMSh4K6li7g2fp6KFuSLytndpM
z5NVld8cOhTZohLc3V4wBKQ5UK53+JsX015qu+651mXTwjsJ44QrHR7ODctBz77eoOCuQ7NF5lIo
jnqLy9H4shqEiJVfC/hRzMXByJVmBNSr7uDzHQs5ivhQ6FJLWMxzZIKgRXdb575vS8Y4iv0e/mA+
Xeh+davPMG14KvwQQ/cNa12OHBcNRX+u2HWMLU657BR6mNgpFGXwtXXrsULm1dandgNQs8r3uBg7
dsWdMKW5cx/C6nzhQquGLV3nvcJi3/Km6aG2MEr0SLXMr7BaboBlGfLgFCT3NjwCbQ5ODXL7LSla
/LjSjqsEZT4eK8rnKzfZEZFZ5nEmR2GouMskivEaFZx1N0flZhQjbm4IMOP/o+7MdhrXsjD8KqVz
byme7ZbOkSoJJEBSQEgNcGOFnMjenuPZfqN+jn6x/hyoAMVQh4uOmluwYi/vwXut9Q8CFqc7mHko
CiEnaaUte7dfAvMGJpBB/KKENpQA6E28PKNbHbjJNv6CMyS1yq62WoT0Q087q7amcSPyhAIigt9o
ENpNuIlMT3wLSSpvOkNFmlI0dMuiutTWlQ3bgSq12QEvSrtYHVPcM5KpIaKmQeJG4nbeQGxHblQX
m0jKcQ4GuxefgboOHCiDQfy9amjeGig+ijEzq5qR1MqTMIZYt1WiUDupC1BtKVqyG7fpUmPsZK5r
HKc+prNu5Pes0mjAUbgliQNF6pUoiqp1UUzoRhbXRtlVX6pCb/zjQW6CytRE+80XJftflwNZdAyN
mjQpC3a9TjgIMVqq0EXERHirc0pl7Yw6QVI+idIYkK2Ttj3Ux9fNcyXBKgBTr4b+VuNLC00V0q2N
e9HXLHRkvIV92b2kteZe4ghaL2oqoxtWgHFLmc82RzmNsZGZWUE9ii0l+NoOjOpH3WzLTVdzxFIt
W5k3eelCJ1Q4jMDgU7oSKHVlnpO42uZ4q1TtdOtZ2zMhY/Ng0yhFsCqKwOWbstFihhAYN00n6itV
0gcLs82t6xxI59Q19eqUKrt9CbIJSZwYTmPr4vRJ7874mukVUMtUbdSTQs7s8ybA0HgUUJo5z3Kp
/rFNNeWoNiWcCXQ58W9MCD6TQGjtlSkkcZ1ROMayQuizhsPMXBng++OBeALdXRWnWzsfjG3wKcPI
BwsH1A7rYdcFa8xhRh2VdnetpDWgt4wvN4KnmXc6ELwn+uvJDHHU4MiwGmgQFeJmU1OxqjNPSZqN
lmjdpVO6APwYCewrsrw6NgapdQzeITvWHDT5gUAWCyNNi3HY6j2OP7EvwyI0r5vIFd/lyElPrUin
DeLUFfhkQbKEHWYMU9NlUmf1nKXiXypmU07B+MawQlvp3Gzk6Ey2IzTCSt2fhIMiX+nINZ72qIOT
OBtoZF+AmGkde7M4lL1RLRVioqCJx1EQbIqUWPkMGEMGvRn58RmfEONUwPe5AuLYjaomQ/1USssj
zEVAppmSuUB1Sbqq3aS7SqzUODEw0Z7mskpCLY8UR7n2i20xSzJyjZri2Ze0q7tT6me46yqKeexo
W2c+IO0955tlXHjs8t+qPn3mq1Ef74AKO5Ms9FIBDyCvSwYWh+EihTj2QzXb4hibC2MsFSoWUbFr
p5csR7SXAmYFBi8KTd1Khl5X+WPZRScc66XiBAFr7cinQ3Yht6l/midyMMff2UEMM/FPbVbf1MVq
69yR1QKXRt2z6rGMtOQSdixWNpjsksoNaEMYUb3lG+6FsD7ccNqA74bWkAn11tH16CSsSL6r2unO
IKBpZ6qI4ZjX6LYpVgKhKs4UMH9CxFcoO8FMD0vbMeNJUys16PGuDFLgVYNse4wmrHUbByI+ipHZ
pEfvbpdqBt5qiPFDvZRzIAwO8HHahpLh/tBSVzryGtWeBxBHymEXSvpcjf1wGmedMtLgJ88TZIiX
7LmgOPWEHGKAsBjSmoCyEKGlluIoWlIj7S1bIeLisT4DbyLWlinsL3HTz6Ctge5/FGRB7vFRAern
hpoxNlJhLjAId//WepdKA7HEuYUvIWgJEfcJSxvL30sLjoSW4a2G7QL9AkMSZ2pK/rXLlvwML4Ed
ImBn+OGD+2lYQXC/cpVqbm9tCNOd+peFYptGz3jk2xSVSILE2a44wEe8ubX4wKECLpXa1wzM+2UO
RrQZ0pvjybqKtBkDG8o1UtQbYfflvV1LNfH6Qg0QADKpvkwWN/C+oOBhTaaHzgLam7vQyVVmgSiN
Gz2JxVKh/HJjtS6GYDWWafidS8scutKxmVF2pa7mTxTdg3+BqN3QTJu4HLb11uNLF2d0g816npo4
sakSjj246W1n5IX5MjetSeGWwMTUGmnnOtXmbdi0txmOSkOtMdybuKzUMRKY7KlJIE2C2OrgByhs
tJpV2mOs5Iqlm+rdGqgwUzyNPBI2q8G2WpfRGCdBVW16yvlA4fza526rBJLJMuCgfRV4zAMOOhQ9
+zYj2WxxUik+by0LFJjplq9sr5Cos2dV0+OVdv4X9EXxfN1x2K2ao7MoE3MKZS4rQUIhM3790Ro8
92CP8apYAQ4TRXtZbrJ2scnLsMj35OdVtomL3f/FJn/XFW/8xCd+kxue/P3nHzJlk0fdoLsnuf//
l1W0+fOPz9GqS+IHpMWyTfnrL/2lPUzj4uGB20e3UeFfc81PgMvDRU+jeuOZ717MGxc8upui02t8
Oyqe88HS+QOEpMoo6r0d0hUHQO/T52iTifWevH8X2jrpO3qM+qNfeG2kwPXdvbsDDdb91Fg3/3I3
yQvzb5itqML9bEb+jKeMi36xuCKJ/0FM+5d3qJh+abK+ENazNutHmIQoR/xmXbFbPPJK/yAx0aPe
b2AvDNUvehgfIaj9In51WT1dUGm4ijd3u8OBlohuvKVO9cIoPNOnuhuHByThfghf29n2uicHC1Hu
LTMRmaakAs5lAELwzYk2X62fr573BXjQrdtQe4QHMAvDlNHo1Ywe0bEfhhfGcCGST+zn8Xqv0v3e
QUQcZneLAw0h0A/AKlSBEJGidEkJ9Tf733wVr8o9dOa90e1PY4cLT90hV19UWX9hAC+SZzrr740R
HtPezvZwYVoYKZiWYQxM3USp7jEC6oUwh5vwP/+Onm6R/3wdPhw/DxbfC8Dnt9bhxRPs9HtH8B4M
xg0OFd/9on/1Y/Z5nW2ejtb/dX7yeAm8GtMzT+e7YfpfBfa7oSQl7S9Zh5tV9td/AQAA//8=</cx:binary>
              </cx:geoCache>
            </cx:geography>
          </cx:layoutPr>
        </cx:series>
      </cx:plotAreaRegion>
    </cx:plotArea>
    <cx:legend pos="r" align="min" overlay="0">
      <cx:spPr>
        <a:noFill/>
      </cx:spPr>
      <cx:txPr>
        <a:bodyPr spcFirstLastPara="1" vertOverflow="ellipsis" horzOverflow="overflow" wrap="square" lIns="0" tIns="0" rIns="0" bIns="0" anchor="ctr" anchorCtr="1"/>
        <a:lstStyle/>
        <a:p>
          <a:pPr algn="ctr" rtl="0">
            <a:defRPr/>
          </a:pPr>
          <a:endParaRPr lang="pt-BR"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strDim type="colorStr">
        <cx:f>_xlchart.v6.43</cx:f>
        <cx:nf>_xlchart.v6.42</cx:nf>
      </cx:strDim>
      <cx:strDim type="entityId">
        <cx:lvl ptCount="7">
          <cx:pt idx="0"/>
          <cx:pt idx="1"/>
          <cx:pt idx="2"/>
          <cx:pt idx="3"/>
          <cx:pt idx="4"/>
          <cx:pt idx="5">6358987256719474689</cx:pt>
          <cx:pt idx="6">649</cx:pt>
        </cx:lvl>
      </cx:strDim>
      <cx:strDim type="cat">
        <cx:f>_xlchart.v6.41</cx:f>
        <cx:nf>_xlchart.v6.40</cx:nf>
      </cx:strDim>
    </cx:data>
  </cx:chartData>
  <cx:chart>
    <cx:title pos="t" align="ctr" overlay="0">
      <cx:tx>
        <cx:txData>
          <cx:v>Acre (AC)</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Acre (AC)</a:t>
          </a:r>
        </a:p>
      </cx:txPr>
    </cx:title>
    <cx:plotArea>
      <cx:plotAreaRegion>
        <cx:series layoutId="regionMap" uniqueId="{347799BA-547C-40C7-9369-24914A06E356}">
          <cx:tx>
            <cx:txData>
              <cx:f>_xlchart.v6.42</cx:f>
              <cx:v>Risco</cx:v>
            </cx:txData>
          </cx:tx>
          <cx:dataId val="0"/>
          <cx:layoutPr>
            <cx:geography cultureLanguage="en-US" cultureRegion="CO" attribution="Powered by Bing">
              <cx:geoCache provider="{E9337A44-BEBE-4D9F-B70C-5C5E7DAFC167}">
                <cx:binary>1FlZc902mv0rLj8PHRAAsXR1umpA8m7S1WJ5ifzCUmSFBEEAJEASJH/9QLKT2J10eualq+ZFpUus
334Ovr8/Ln977J4e3KtFd8b/7XH58XUzjv3ffvjBPzZP+sG/0fLRWW9/Gd88Wv2D/eUX+fj0w2f3
EKSpf4AgxT88Ng9ufFpe/+Pvcbf6yRYP40NpRjmut9OTW98++akb/V+O/ovBV08v27xb+6cfXz98
1tIU0o9OPo6vvw4dP//4mmD++tUP327xdfDqQcd1//3onv4w/enBjz++Tgh5Q1LOcUrTFMOMsvT1
q/D0MkTRG84QgDjjNCWUk3iIsW5s4jL6Jk0RyDjnNMtYxhF7/crb6WUsTd+kmCISP2JKMgKz3xRz
Y7u1tuY3VXz9/cpM+sZKM/ooCyGvX/Vf5r3IhjIOUIYYy7KMsHgiiOOPD2+j9uP09L/qhY6KhxoU
vp2H7sGnyXrsVSBtbrklibDbUp/YNI8HSvvwttFAXw5qcYe1bdy7epuQE4mV9LqpB/oxaN1rYTxZ
i4GErs5tWBojrArjCdBelbMho8xdjdxuQEnVHAaj5CRw2vvS17a6bIY03fNqoZcWOiVzzFuf855n
Z5A16+WiW5orOMACLNNyyVaSPW1s5TddPSSPS2v0hx6s4dSPtt216YpKox0tRxq6o1+29EbP3B+b
cfb5ODAtEK1Rl8+ODUW1pmgUIx5BmaxEnyyOUl8CNcPL0E7utmVTdr/0qnvIZjPLnFUOfwyrMVZo
POPbjaN0xxs4HioyUhFVMbOiV/Vwotap4zQl8Kwdmna1A/o+VRl81Av2uzrh821QarlGaFbHrc3A
pUa4262ga45rS/Fp7RZ4Le0yXg0y1bsFoPqDz0wlc87NXKxWqgvUt9Xl6saKCpgssBwBqHLqNDxC
qPVdBkZagqqpT2jp5quappkWFPQwHwhe900NZTFjDXdyatZzT8xWUmbbfFjn7TiZmpc4um9ZbRPN
h1p/Akl/s6zQ71MzpvmGyVgMlTYiVCETGKbtHvIMFT2YqBZLNy0F7TAUWlNd8q7fdmCYu0s3OfUW
DhsommUY4gXWtRzHxBUGsXrnN09yRbv21PEUPW5yCSfHbd8KznjIdTInoiP98GFjlT6QAVXXykkr
Ku7PDMtUeK1UAck6nSwEumg7k+bNGGy+Yk7eThzDg+5Xko8zGHJr+vlmGHtTaNOtAqAE3Khe1jfx
yHFnovl2lUlQuWQr+DhnWxhvG+X74TpNQzuiIx1aKz/pbOQelwncKkfvNa/JMJSZdYmcyyRJeD/k
8YuZkyILFpn03KdJ0i1igQY5MorGdDFY3q5yXjd5QdS0qPSm5ws9zDU2RXSO5qjGzL5LDDAlrhXe
VWubvu8S2t9OtU3fMbXE6FDremREjh/NsulehAzwmzmrdK7cih6zdUzvh6bxJWsUzUPasGPn235n
o1fXYlXGXcwO0csKZ9iKyTTJBx3cfNqUd6Xv8HaVBQ5vQJaqe8zBuJe9TVoR5h7knmB0sw1+A3kG
K7XP1oFdmUWFSmS9aqRIO+Cu20Qlw6kPmy8ms+Fe2FFlNB/Zij7NnZpvqn5Sp63b8HGibX+gHTdJ
dCISdoua21M7r+Tgab3euqnrzzBKuPd46C6t8sYI2ZrtczN08IhG5I4KJvYuOOCLdcIxOPsVfhoc
mN9nSdUiQaFXZ2Uye+wggXsmK/YuG7f+mteZvqITsKWULbqZmOMf+xm0s1AkcR+C46g+pEpSI7qu
4UasiRmeIEHJe6NTebu0g9F5BpT7eWwSeR9kOnWitr6/oxLiwsl6qcWmdPvZzPUQ3W7awCqWPjO9
QAud96Brp6JxFVACZ9k8iRq2JCktSPxVQ5vmpqOduuVsVUUHHR0EJpk9q9l0tzAMCxIwZY0VW6OI
LsIS7G5Eo/oZGVcde6Bk2SSmuaiA7N5bXM8XnUH40NTLlnvTESLqdsTvlp6Rk8+q4QrCNbQ7DhN3
B6o1u0u3rNqHlWYPFdXgtDUcndaq6z91aBtQjrKpmYVrvS2jD/EjkoocYKxIbawaMd7qDJmdNBO/
GurWf0C0sXs3jJiIqVV8H5osPNokS49h3Vwxy6G+dKZNDsPSVzuQpvp6U0lT2N7Tg2R99WgH4vad
XUfhZLRgHq9PhGkmqduiH4A8SeBwoRMAy5a26x5BSJzI2skeU5BuO5Zm+IDCILUgsaiLYepkOTHg
D3aViVArZWdOPX5q2gmLuGS4lpD4UVTEzVejBv3FNPjp2m1Z+ElWmhxT67OfBoj7w9LKOveVlqOI
wVtfycHiS2ZSGXNZA9UvALX0wENiP5GYBq6XOUVp3oeaPbumOY+rCbsxpqQ2907ii5Zr9K6rxvG9
TjishdTTcgqN7z52ejalnBQyYkvgtJcQznctHsPNsGK3w3BIz5kHyaHTPT77bOh3Dc9ywE3rk2KE
c8sfjYUkO8ax+X7SjclNU4Grvk4TJBbTd+WaMLxDPhmk6CGtijHx+GGyaNrrru2LwEIXsylOLogD
U8EyRqIsBPtaGEiq93RL8F4uY2B5N8xpk1uIt/1mSQg5bVHyzg5jeovQWMWiUWueFtGp1sdmllm5
xmL1c8WG9ZcJt6EV2rgklnJJVen61R6I1d1jbYdlFBNB7HZjTS9gj7prHaOrQDbrCggTEuv+kp6J
8Xyf1G4odLpNJy5hv4+goD46A0GeDpB1op27aa/UPOQYZNl+GFZwoizUOZz48JGm3hZsquVO+oZf
bBPOLrzuycUWON1BZLJ3GM5VMXOHxNpUaCdnp0vYuu4KJWl21bNoJNdu1RF3mT+njvj9CmPF2JIk
LWrVhUvlJr0jeu0PEPTpPqgt/UA4lVeb0/N+rlbYi2Xoay3a0FVFH6FmhG31AESHoLYl6Ul1sTrY
vx2HJfsMfNoWuJK6EdL37npczGJ2MKF27QW1CQjJJa6wSs86Gn4p3ADlluvuqRsihhRIVRiJrKPz
nbUU1oWi42VbD4GXdmvILPqA0p/TMNXHzUuQt76mx3RysZSEHjqhNq1EWoGP1rqqCBEBFAyl7D74
4SHNYgWgHQyiNWzdqWTtHkBM6nk2jHznGgJLtqwxb81sLdw4jGclpRHNpJdLChW4rOp2yiOY0x8r
BMIjmRdazp6qfGlnsEsVYXdryuabsafLmRvd3ibBR6hS6azYWIS1oo9gSSzMJ1dObfVOSVTfkK3W
OalAWommgfxtb0Z87LteHbJAXCFrspzoQpoCKkIK4qZmEdHA5tzBQf1Mk5oV0uD61OmQHWZmqKAI
8ptmWGwZCzi5dDVHxZqCObf90peDJ2iPdbtdjEz5YoiRGlM/Mvfpti47mbXtBezcVOheZefWjONu
jgLsmgTi3cb4WHRDOh0BZ/1eNpuMChnsYUjnWN36Wh66hdhiIwqdMpRM+7734H4dK/vEM5pJwX2S
HhaarMWEtq6YpqouJ93yiH76X7Rs51Nl126PEkN3FVj4kTUovRxJu5TepXKHG2Ju6GzB0dXdKPSq
p3JbwlSGWMzzumJ13oaEFpbgLSYAX53UmKK8q32WV4wRwagioukinldbF/bxuymDVnWZGW6F6Zpt
n8Tqdrbr5A911/WnzSc0xtmCxeIlF5lNU8E6NtzFKfyYRtB06B1r88nEApukesurFFVFTSrBsN9L
xZFgA1TviLUxCU7YXMTVtkQoJpcxi36AN7ccApF31dawsiYs7ORmigi0/cUSi/PJbRYUs9tGEZqB
72aOydEmtC5nJnHpfLCz0Evqi2Qe0tuE8PUOVwweX/jnD1/o73cs79H2a4QIzVf++9vPf5x/pdV/
f172+/dnDv37r+v+ydyN7ulpPD/0/zzzu4WRVH49/5l+f/fjD1z8W6r8vx38jop39vGhi/z+O1qN
MsYZhRmhKccUR7L6V6z8rbSvhHswj/bfbvIrV6dvMHsm6wQyDp559a9UnfA3iCDOGY6s/Csd/5Wq
8zcZyACISANjDHj6LVMHcUMcKXVk6YRSiMn/hakjCv+ZqUe3hwhimgJKGMH0e6auSDsyo/lW2LRb
3iWQokiE50UgJMEBpjJ915rgizYYlYdkNad6jvNqi1DhMtJHzNDfgHUKu1C1JlK05APYjCkCXXm5
mWqIuSKEHarnxLYREHXIfWRdyi+trVAOZFjEjGougmy5iEirz5Xin1kWtwC0khcv/6nE9+WXbfsY
gwbDbh9qCw7JEJdiG5dSH++CJ5cWAFVzFAbfzm5tBVs2HAECf6vltbfMCDc0WmRjLOLjsnT51A2X
WcM+tZRsgvm2LRjbmrxBY7avp8zkKpuWSBXm58KaHtLOxDxDZ5cTiDsh8fiRZ7rbu2XactT4IXd6
BSJyxvtxGN75nqYFn+iHBTtzTkcU8sEsH5VbWkET/Zng1B1eNDEPLTh4FN+SHHVsD5Rl+3nzsbTN
LeBKAKebW4DVtogtTEtcHXlrUWfp89lUXrxYxbIUFRg6Vr6o04We7V+MGZ7VFtHyTZii1k18shLA
T2z/8t3iaLjMLecqTPASDLzP65l0e9rZG+DmsIOs7UWdqFnUa89K3ETb1zz5YHh0lpf5L3aYGT7N
WxLeeRW3eD7NtvXHl8NCF49wQ7x3iJPqMZoOYHuDlYouw1G3t4llsf7GwyJgO9XAgEM6V8PO9FO7
512EoQl8fnioBpq3trur5yq+3zgJc0SmE8PzRWvAucvYJ+LpfaAyMnD7hPBc1m23A6pV087R9M5Z
mIipV1eJjqw4THuCu/vJsgIh9CmsHuUScBm17beI6wM512OlRJ1tb6lfMsGsfa8ivRG4JzKm/MyL
SlZdrtd2FVa291kSFzIqx1ybdg8I87nLmuWA6xg4SXLAKikjfDtov7wPbKv3lva/hIbOolnddXwb
SARokBZb7cuYGN6yyCsEGJkUUXRe8lny3Nl+LLugLnk1fMy0+cTm7BMJWSvgnM47Pk6NSLj8qZZQ
FTJbP0CibgNYQbFU7VYYbLu3rknx+7hRX+IomN0xa4AWdZU1H/GG2Nm20WGSgaZzDK8Y77Z+jnyd
xqeQJYZzsrjnRABRoeYYwS9/MB+iCZ8j2OpoTDtzlDONYBZpsSE3eFja6xCib6oYRAWInH0QQKvx
6LnuS7XF+LWQoVjAx1pEPDAJ2/q447MX6ufgVtWHlfbrLtlAKJgaYxBU3XhUEuD3bILyIqLcmLzc
xC+TFM/7lCZ05zFkVy95K4Qx3tmH7m18DoJbOQAb6h1cQH9UzPJLbCZ2pnoMu9r05qTqTF7MjMPz
3A0/+ZTEbbYluQCVBMLOdXOSjTmsMpoGKwjv/TodFBjOPrSm8NBEzfZRGt/W47GedAxJFP1cRRT/
HksTUW/N1PPHmMA8jZe3jsRgWnUMym5FhWdxHdDDcKeoCztgZvcTruOjp0SKsz3pI1k8WKo3moMN
Nxehi1ZlqYqafVaWT1yMNRKSCxaidl/2bXmMP+wSJmrm2Rmnz+cvz6dGFFh645y5qFUanrCMprMD
jklW824PjI/ZnUVh6g3Hdc/+EfqYaUACotqeJys5REM49vk5edsxXtPX5qZ21Yfnj7iKdgFzvJuN
NL5WsUR09PPz6IuUimQx49QLisMxodikYsLSjpVocxnLeRaJSsw8MefbBYQn22J4H2a1xhc/tYJL
0y0rPirdLa6MeHBVh2FZLwmxNMvDJDF6xxaN/XsEB/pTb8JgHgcwrkyMiYTbccB1Ov/sKmRlGcww
8dySzdRlMj+n3f9vEOobtPUHDPX7C/+DezLjy7h88n/WDrn5VzN+BWl/MuGb3gdKEY8dg9+6H1+u
8l3/4+65MfHqv/VT7Js8/Aq2vrRUHm3sr5h4w292+Oa89duDOKCx9RAP+ir4N/O+F+0vLv6lFfQX
E749MMKrvxIrgkcvu3+WZzLjc8epltZ8s/ybu34n02/K+0/J9JsSv1CFP7HW9wL13YN5+mKd/9AV
yV/C+D+58B+B/Bff+p0j/GbFf2GGX/t3/ykJv2sX/olE3zYM/7T1+O8EQl9c99/L8+9mfCV1Lx3a
f/wPAAAA//8=</cx:binary>
              </cx:geoCache>
            </cx:geography>
          </cx:layoutPr>
        </cx:series>
      </cx:plotAreaRegion>
    </cx:plotArea>
    <cx:legend pos="r" align="min" overlay="0">
      <cx:spPr>
        <a:noFill/>
      </cx:spPr>
      <cx:txPr>
        <a:bodyPr spcFirstLastPara="1" vertOverflow="ellipsis" horzOverflow="overflow" wrap="square" lIns="0" tIns="0" rIns="0" bIns="0" anchor="ctr" anchorCtr="1"/>
        <a:lstStyle/>
        <a:p>
          <a:pPr algn="ctr" rtl="0">
            <a:defRPr/>
          </a:pPr>
          <a:endParaRPr lang="pt-BR"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13.xml><?xml version="1.0" encoding="utf-8"?>
<cx:chartSpace xmlns:a="http://schemas.openxmlformats.org/drawingml/2006/main" xmlns:r="http://schemas.openxmlformats.org/officeDocument/2006/relationships" xmlns:cx="http://schemas.microsoft.com/office/drawing/2014/chartex">
  <cx:chartData>
    <cx:data id="0">
      <cx:strDim type="colorStr">
        <cx:f>_xlchart.v6.53</cx:f>
        <cx:nf>_xlchart.v6.55</cx:nf>
      </cx:strDim>
      <cx:strDim type="entityId">
        <cx:lvl ptCount="7">
          <cx:pt idx="0"/>
          <cx:pt idx="1"/>
          <cx:pt idx="2"/>
          <cx:pt idx="3"/>
          <cx:pt idx="4"/>
          <cx:pt idx="5">6493751081724542978</cx:pt>
          <cx:pt idx="6">1008</cx:pt>
        </cx:lvl>
      </cx:strDim>
      <cx:strDim type="cat">
        <cx:f>_xlchart.v6.52</cx:f>
        <cx:nf>_xlchart.v6.54</cx:nf>
      </cx:strDim>
    </cx:data>
  </cx:chartData>
  <cx:chart>
    <cx:title pos="t" align="ctr" overlay="0">
      <cx:tx>
        <cx:txData>
          <cx:v>Alagoas (AL)</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Alagoas (AL)</a:t>
          </a:r>
        </a:p>
      </cx:txPr>
    </cx:title>
    <cx:plotArea>
      <cx:plotAreaRegion>
        <cx:series layoutId="regionMap" uniqueId="{AEACDEBD-15F5-4201-A201-1BAB63B73ED4}">
          <cx:tx>
            <cx:txData>
              <cx:f>_xlchart.v6.55</cx:f>
              <cx:v>Risco</cx:v>
            </cx:txData>
          </cx:tx>
          <cx:dataId val="0"/>
          <cx:layoutPr>
            <cx:geography cultureLanguage="en-US" cultureRegion="CO" attribution="Powered by Bing">
              <cx:geoCache provider="{E9337A44-BEBE-4D9F-B70C-5C5E7DAFC167}">
                <cx:binary>1FnZctu4tv2VlJ8vE4IYCHR1d9UBKcmShyge4jgvLMVRCI4gARIE+Vv3E+6PHSjOIKsd6wxVXXX9
JgPEwtp7Y++Nhd8f7G8P5XajXtmqrPVvD/aPE9F1zW9v3ugHsa02+nWVPSip5Zfu9YOs3sgvX7KH
7ZvPajNkdfom8AF68yA2qtvakz9/d6ulWxlvus2s7rJufNdv1Xi11X3Z6RdHfzH4avt1mZux2f5x
svlcZXWc6U5lD93Jt6Hl5z9OgO/Tk1dv9tf4Nnq5qdyH/yg3qdzov36y3ejujxMP4tcAkwCfvBq2
j/+grwMYhqFb18eEIJ+cvKql6oSbTF9TAEHAUIB9RGlAwckrLfuvY8B/jRgjkGEAgE8hoz9sspbl
mMr6hxW+/X5V99VaZnWnHQ108qp5nLZjRRCDDELohwwzhCAivht/2Fw5u+9m/0+VsIK2iS1586H/
MmxElM3oMluWd8M8XGUfinm+2DPLM4iO8YuAu/E9wE54VVeUDtDA9sxkquG6IKeKFUH0bwGRwCfM
xz5mJMTOYCB8CtT7ood2yipeEj2vw/Aj67o1UunpyzDQD54yckDOiQQFPvMRoCA8AFKpB4skTSUP
B4zF2vN7M86IVtNV5Y265kUg8um8oRUoI6ht58WqH+olBiYnix7UEEU0y6Z2qXMti7d9jUcYwcnk
C4A7GGXlVM1T34yRnMYgEpm9dR9hnhM8wZs+E4gzIse47IE6LaY2v8JJ52K8EHaBnf/nWmQdjnqd
hbGtkb1KBk3mjZT2lLUt6ePc87Wag5HVp6Yu9ZKpHr4H2OgYdcxe5aEACW+7QMCYsRC/r5oQvK0G
nMUIyeQ87aasvDHWpmdUW/IBtEk9cEhtc+17uDkzSqOlkqbggNpczALKUrNSCZq+YF+FZWz8MD0t
bds3XMGRroIMmE3aV0zHST4ww+uShizOfVuf+lqKz15R2fcqBOMnpoC3wAGtmhuSV8F5MhjTcWM8
WXKdjfQmSVu8DYsiv2h7H8Y2y6oHNhnRRBrU5T0NmyTSQsOlX4fqFHVVwfvWp4JTRfvYwp5c5qIO
Zor0tOG4aFLEdTIEFR/KwJ4Gk3NVQIBe2bxtl31Gu7jKU3EmakxuoD90V2UTVou68BzPSduoEMFw
n4R+XnAvBWNMm7o8T2WbvG0tU5dpY+uKZ4W0I6+8YvK51wN6YSY7bD2gRBrBbGzqmZqQPieoNBc4
VWM8uex6ncOCXXvOpopXDDb3TdfreVHDoeQtRYw3VeILnnRtusKoaZY99LtTF6EE8VFJNM8mmMWj
9EwUohHMTUapz/OgNxcGJ/JSBoQNcxWMLA5GI08tDUk0FnaMzNj0kaJV2/JAFOHbPG3hioo2+6An
iS4RG8r7bhw7MM+CsfdmtWnbkDdI6XmZFTeBAe3bRAB6TcCIBRcBLE+7egBrXFXTuUtd4I4mpTAc
4Wy8LgaLPK6bFi5tNSZzjYiJWZGxe10YS6K2mabrRjT1LUIlNpzqsDorRwreyc6YOiI5BlWk8rxY
4Wqw77El+cxMeRLwttb1qqrqrJsJOZKzXLgoPatCqDnOCHtvurqaOPRg9j4EyRAj29b3ssnZomvy
ZDVKOD0g1MCtTVTRRjoIRKwnA/hElZyhwXzRiSzv/TpIZ3piOCZp4fPUFYFNldct4wkC2ToN5fAu
9GyduiCDMq5kxjI+UIz7U4xtfVWbhJ3lnsWnNgCj5YDJIuXEhl7GhRrKC5cZk7XGAqm3k980KYdN
Qb4UYYJj0AxNwWmr8ndpkicDN55HFGc0R59sVoHzvtKu4Jaied9AZsMIgAp4UZ7BbNP1lsbpYNXS
K9HwQRlo7ozfJg+5HuicpkR8qMZJrAtg65CLilQVV6ppzsaWiJEHJuumKLW2u8d9bbMz6xmXtyrq
luRpMQZuX6ZKbVQRrzM8FLSeVrQ2Vq8CESQjtyny7gqSpjpmiXWu1WUvm3iH48c1nehZLhHFkdeE
3WUe1O6chK5tuA0UsD4vC9x+ygQZPlM/lDGFObrK/aG4Zr3UhhelTPNl4gF57nvVdOfLiV4WGnQm
SvuajhyhpEIRIm24DlFWgoj4Nq+59QW61qDNz6Hoxv40L0Y8xF5LvNmEMY4ZSjZITrEtmHfjugwS
d3isLtOq7laTcKnRjoOvIoI1uimnmtHVy/XpoMDvqhMMUYjDgDFESbgb36u3vTR4TMxU8nSUE3dl
5KOy/fI/wMC7FokRGvrooAK2SQPE0DqMUCRRJwIeTke6ht0Ke23KI4s9BNeL7bNoS9lbjRyCV9+b
PDiHtuY96iK/qnkq6JHW4Vmb7aGxp2hjgE0gdmgdPA/bO0DuXrbXbrcvsMEHTZeRLTU4desTm5Qc
pemdFGYGJnOnTLewMMV8rNUR0COksOsp903o6jmZoNo5Kewz7pH+bauzI4Fw0NwdugnvWqW9YBMi
T8fSdxgY5nPUnONWxV2ujrjnGAp8itIllZJidCh+py+AS2cFq+JCvnvZScdQDg4OHUbdJplDmcBa
wSUUF0V58TIEOBYIB82wYGjyfW8suTgPVv6sfZelkSy45VnkRSYaYhjRT8Jy+imNyyNWPBYP7v6x
76tE+tJUxmGjZpoVBeWihvxlfsdMuDvVe+EQoAHmTelMiELDB3Hd9JAXfn4EBex2+tJxOkgOTYH8
akKOyRDRRaZ5twS8jVjKEe/jUnMyV1G+SuNjaeLrFeIl4IM8kTdQWTU5fnrVxfnauA7iUnwYLtso
XaGbfOT0ur5MKEdTjNf/lWkP722q9Log3UFn2pDPQ5+mSwZcN8WrlPVHIuV5N4au3WOA7O6sT91o
bB96ZeiwALBcDSa2uOYEvv0PGBF37yWU+QFAB2cBJoEMpUbOmOKdseeyyKMEHaPybKjsgRwGfTuJ
nkDoEpTJu0s7qkWXy1MAkV4CDY6U3mftRlztDai732NwkKfSzjOAMAdWTeYsyxeN6x9AiI6E/7M5
ZA/lIE8NpAx0ap3dQFpxIybD/Z7yNFAcZfXMZ9mFKsbFy74KdsXiL5G/B3rgrNoMEnm9A/UXkkbN
cjpn83KeWp7Ph1tv1sbNJr3JaQSihKsoi8Ww9M5f3gM4Zt4DXwqXnrtWuT2YuVgPX9iDvIKneRys
6XV+6Y79eKMW/ekR0GPED85Cq5gsldlZm+VsKfrObyLb0XKGmwZzMLXNxVAHZNYQP106zcCLusDP
ltS35shWnqNPGQ0xpggSSg5c0Pp9zkTlsl7e1zOaVFFf14tSZUfC67kTsw9zYOUQCL8l0Ok1/tBz
6O7vpkx5m9yW1j+SZp5Np/tQB7atgQE2kY5RF7vLXrnWvJiVRQTOqojNxg8Mz+U6n7G4UDy4etmv
x4x5UELgQBMsWwedNcrBAjhvlMFc1+XsZaDnqu4+x4OSgWgG+j5w5pSUfBy9YA1oeSSRHoEID7rL
EJThYIpdOWThXTYMS2Hz268s3jxqq+vHk/6oIz7IZlRZKr6Jqz9+/nnxXbP9fffZz//vBNqfv942
2/q6U9ttd7FpDmc++dDBfcPfabtPfvxF6N2XYf/VwSc6bykfNqUTj/f12p0YGrqu30l4AcIoYKGL
gl8rvhebh232f/97dIWfArA7qQBTGiIn3YbAef67FIyd3us0SnfvDCEL8A73uxTMXkPC3B9113vM
fBr8VILZ69DVypBRhAjBOAjhv6UEHx6/r+xdpXLZxGfQbeigXI0JahMNgTvpVXhLjR5XQ6U+dmAo
ZqTVJoIKDrxlLYgCIPuop8M6bHXLw7L/gFCXxgTYTS2SOWTjGaHgRplPvrxIpLur4al1woypIjHa
cTYBct0D8HbIhnklXGOBJzFrsP9Jd1K6DiN4FxbTx4xNn8rBZ4ugTcqVGdgtUF4WCRpuppFcm7Gd
O5H3kkJvhcN+kdNUxqOALS/Tctml4KYMzK00ZOSy7e4NRCCSuePhrP1lEGwxNjmMnKaleA1Jyil1
wir038FWLocELtoMA9775QXdXdIyClM+DZDyoW+/uFx4V1bqNqjSu8QI6dakYeS0Xeu6Fz3MUxg6
CZdYzRmoT4uRZGdOIKYzOso61mnRLZ1Umm/KCY53DQDivvczHFGtbbYIuimY59ScJd3EnEJWazOr
W5zOPD/3VgwVXs+xGsNZ0HUX2kfRmKlTt725MA+BX94KDy+sHmLRpB+tqv1YTQG69fKqX3omXbsY
/Iy8zjtTijYRKPG7Op9mOmiGuecklAsdNuw8A+OHSev7/29ZYy/B/CVt/Hw22Sj3JPR1PNvq556X
1r+a8T0vPTPh129Jjzt56TXp2bepH5lpD2zcQ4EuVbg53yjvTXpK6oUtPz6qvTBhHw1A5lqDH5t6
htT17gXr1T+qrXtb23xPm4/UHqR7g6ud1fdW2NvxE1rMPbf8rcwe7fhYGp+hxdVGZ+Uhn77udq+S
aSbrf4HTD+P9Xd76YcRf0npKqCk39fbRO3/TFl+uxs/44aAePwbWzzr/IzJ/EVc/HniP8zs241sn
8/XN+89/AgAA//8=</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14.xml><?xml version="1.0" encoding="utf-8"?>
<cx:chartSpace xmlns:a="http://schemas.openxmlformats.org/drawingml/2006/main" xmlns:r="http://schemas.openxmlformats.org/officeDocument/2006/relationships" xmlns:cx="http://schemas.microsoft.com/office/drawing/2014/chartex">
  <cx:chartData>
    <cx:data id="0">
      <cx:strDim type="colorStr">
        <cx:f>_xlchart.v6.49</cx:f>
        <cx:nf>_xlchart.v6.51</cx:nf>
      </cx:strDim>
      <cx:strDim type="entityId">
        <cx:lvl ptCount="7">
          <cx:pt idx="0"/>
          <cx:pt idx="1"/>
          <cx:pt idx="2"/>
          <cx:pt idx="3"/>
          <cx:pt idx="4"/>
          <cx:pt idx="5">6380626315971657730</cx:pt>
          <cx:pt idx="6">1419</cx:pt>
        </cx:lvl>
      </cx:strDim>
      <cx:strDim type="cat">
        <cx:f>_xlchart.v6.48</cx:f>
        <cx:nf>_xlchart.v6.50</cx:nf>
      </cx:strDim>
    </cx:data>
  </cx:chartData>
  <cx:chart>
    <cx:title pos="t" align="ctr" overlay="0">
      <cx:tx>
        <cx:txData>
          <cx:v>Amazonas (AM)</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Amazonas (AM)</a:t>
          </a:r>
        </a:p>
      </cx:txPr>
    </cx:title>
    <cx:plotArea>
      <cx:plotAreaRegion>
        <cx:series layoutId="regionMap" uniqueId="{0FCDADF2-CC1E-4B91-B67D-E3D4A514F294}">
          <cx:tx>
            <cx:txData>
              <cx:f>_xlchart.v6.51</cx:f>
              <cx:v>Risco</cx:v>
            </cx:txData>
          </cx:tx>
          <cx:dataId val="0"/>
          <cx:layoutPr>
            <cx:geography cultureLanguage="en-US" cultureRegion="CO" attribution="Powered by Bing">
              <cx:geoCache provider="{E9337A44-BEBE-4D9F-B70C-5C5E7DAFC167}">
                <cx:binary>1Jhvc92m0sC/SsavLwkCJFCn7cxF5xwf/0scJ7GbvtGcOqcICYEESEh8+gfbaeq0ae993nTm+oU9
8i4rdll2f9rv75fv7tXxYF8svdLuu/vlh5PG++G7V6/cfXPsD+5lL++tceZX//Le9K/Mr7/K++Or
T/YQpBavEMzIq/vmYP1xOfnx+2RNHM3m4A9b7aVf305Hu94c3aS8+1vpXwhfHB/NvF+H4w8nh0+9
1BvpvJX3/uSz6OzTDycZycqTF6+e2/gsfX3o08J/94do9MH9ec3x4PwPJyAvXsKSQUgRRBlhBLOT
F+H4KKL4JS0ZyYoM06LMcYZOXmhjffPDCXqZ1CEqS4JJUWSsyE9eODM9iED5kmUMkiSCjNCsYF+C
c23UKoz+Eo7Pzy/01F8bqb1LhstkaXjSe/CvwAwxjCDJKSY0L3BOk/z+cJNOIKln/yJBluPK8nFT
aD2sZqeHSNDHDueo308LlGW2WaS1y1DNte9lqOZ1xP4XqLsQtoT5Jjs1ddfUm6ml3XoP1sLLQ0Fb
qrZ12QV0QWs2TzUv4lgKxSkZqN7XzdrHKsuYUlwvcPJ73JDSiGpd+i7foBE69JNmEICbRjal3g5k
yLp95wylF60p5Mjzdc5uhIutPc5OtOxOL/3kL1Wc8/5NVrcur3mdd1G2VzSQuZG89UUIl5aQjFHe
MTSsp2DwGXltjaXoOMdWiYqRaPAZjQstblqEgboULFPTphVUjOeNHgE+1xObxIZonM8701tbvI0Z
yaPksywYjXjX4UW3H3ELp3C5dH1dX5XYYHjZshpmV32fM9vymCGPDmAoRH1gyaN1G6xrM1MR3NB4
vyDblLsJzVjd0rVwc1P1g2nFyvtmsdNbwJpaXWdBTAZzq2YN+65aCgUYk9Ug6qYezxCdy5x+bNrV
Nw03siTzLtBmgoLLbinQbdQF6brKl4UnP5fpkKeWZ60d0FuhsVBXOXCkPzVOZPXOd7NcrxtAbL0v
3TotIy+7uXNvg5SgeDuMZG1+xgLXQ6iymsZqjLLL+12upDu0XQvBxxoDZm9sWKn/SBs8ywo2DCy3
AZmRtrzPhVRXFOW9usvZXNq16lgzKMHR1KoqpVyB33izYjpXkIFuHjiQJWTiAA0pe1vVaoUi57Qo
IBo4Y65H70IcQTx3ZM39TbqgUzHwVRMfTrOxpfZaq0GKs7wYvNzkc/qbrCyamirdF0I63oBCk5rn
7bwOeaUDrfFh1gzIluezaCbBi7SG7OdpyPSRrVM3rxtRalzvis4zWFHrmoVwz2rl2o1uYqvDhq6D
2rsoSLfpqBLDnpYGtxegLHqWzmZaJ7X30HTiJzOyqT8VbEJxawujCKoymwuIeVjbMv8FTssS9yEo
ll2SGWB30S2sz97AIbPNL6azD6ubNutSZi+qLqswAANQBfHYrB9NwLKU3EVDims4NTP2HATH2pln
wLLiZjV1a+5t2YrAhRWm3sfZL9OttDlYruBMV7wfZtZsQVTt1PBZiIyeizrz6hzGUheKkwwMuE9Z
bfByRtNtgruS5j93U/Dsfe0nQVVF+9VpxrO+nYc3PQEFXbiKpFEXBMF6vC57gLpz3ZR98Tr6MNVX
Y+xBOKxIYPYaWMzkFWN0gGet7Of8DRniMp3XJhqgufbTcDcDtuKNqjHZF62K8r6jYmru5mYMxZmY
I1SnAchsue16WpPwPojCZiMnHiLyQbVrzs783MpOc+btKj9JylrKKre03XRfqCbETb4i589Cnsrc
1RrRGhzvXGkzyrUTuey2tHHTpgmg6CUHVLG54WCdCybuO1+u8Zb1Ys2XasBrL9G+SGVi/WBABxXH
rMcl4N0A5XzRNkaVP1MEzCi5nptBnpYToPombyER5xNaO/M2GDgNv0YTMjhy18zCnam+XpqbJuIS
5xwVImYlNzDHrOVTOZjlNk8JkmvekrYr/HYu25K8d4Vsl5tudkUAm8zXqH2N1iV2VpzBiarsbSak
VndzKAdwN3a1MG+HMhbqQ4BhCWdudVl7ORdD1myT95bt0RhHfB58AfAFWvvO7MXc5IPcZE1Nl50e
SaF3iPRS/RJWXHfXmfJ4/DTlJVYV8LCYrrpukWjD8laWXZUqXtfFjQ6aLhPvolYl23VC6+V+HtpW
n3tvZ3G52KCnyDOKyvW2T8XcmjNB8lydAhQVkxtUe2gvG+KzVZ7OVKd9c0KH1uANLVxe0pUjEgrk
4bZDnuIVbljWj6mp8HLKfPszanPQ9RePNPHqiWa+atj3ZlitFM1nnPny+OPVb5T0/cOy3///gES/
P70Zjvqdt8ejvzoMf9T8amHig8/vf6Cprx7+hFbPwee/FX5FVsrcH1TCteeAlKADFqjAWYpaVuSU
Yvh3jHV10IfpK8L6poHfgKt8meymnwRHJEMZTPz2GbgK+DKRWIItViLIkgL5Alwge1ki/LAM5jkr
EEGJg34jLvwSoezBIsNFnlGMyf8PubI/IhcsErvliQlohhCGf0CuALosqg6ZiqU03QSt4Z7AGlfE
A1zNWJTcKdoeHqVy1KkhqPWMlCPbwmFeeAKPNabfMRV10nsjtsIEfW5BsOdKAZPxrp/CzorOn83R
NHATRyHsPjojPsWoxSdqYse2FmF/SxSFDWeLH7ZtoTq3EwNoD2tdirdzjdQpaRC7smYYtqSg6bKw
mm1yoLr13MCebZ0exnfLDPo7QDK801blm0F6WZkxj5h30uc+NUpqK+qG4czlwaRrhZCMFXNpf7Cc
hi3LOr0RCZf2ZmxKHh4iQCJIbQ2jhKLjwE5NkOrGJIjYkxyE947NTlYEJW1WTuUloUv9Rrigbtw4
l5cQJNPCpmLdqdgeyMBScOkcOIRuOBd2ae6EbjSPUzgOQpptt87stGOZ/YmEVd2EkAy7hcoLgqdk
OKT1jyoM+LAj5cquQvD63CxppwmLpEg+PTyHsblLwC0vgk5HCcO0pBCMaS+BnLvGhd3jax+9TLjm
z9gs/FmWWsbejoKcp7qmN6Zf5OmYyToxWOrEG7L6bEvaML8PiT76PZucSvSJ8+bOoGjsJa3DdJFl
+cwpG38Csb/usdzjaN5NME6npZrehx7pCuBU0gTDpJIg1ltJJ78TOMHy3F+EMJMKNPGjXBI5xSZp
sn669c34AbHyMnPxPfU9rYSF12ayZMfCAjcgR0O1dH4vcGN4wiJXGZ0PV49e+tgzXeFozc51JoUN
jyltmYLp5CwK2b4xOoV1CUnklsZvRfNw5A+dGLZDJzZhKXAl+zZFsgZlfWVI6uAiRymvjE6qjxkj
8sCunNLsNKXT+M74QZ87lqLKVrvwUAjNA8nTWdRu4SKvGXcJ8qoQk15M9b1ipklpKJrtOHh1L0YP
LljMhypxtT5ngqSzfMhH2GB58bhU6LTUTgBs8DI4DojUHLTp9Ftpw24eUktpXTJM1gVvQg0YFyo5
AiEZKpeiU9mHxHoUtKpPG9VjeUlRShVbZORDSATPRab1OV5XcGHWtHnSOZ2Sw7DTRMXtyB+125gS
CKPIrnRqhJyND7nzcE1il8md7wf7oamBGDZUW9QQTiSmHAfgm11c0ns1gmXH5zbUb3QbmzvqSvYa
o7W5i2BpD7YYh611mHzQ6QvyadMapGDH/uEO0zI5EYUdto+H++hYxOkqxinVCiete0PqgZ4ZUarT
mCc9u6pUjx5iKes+AL6MVg384Ztza4pUAjtcptN4jAMpUoDaSHeq0LeYtKQyORsqzMarVkrFp3W0
HJdxORvHEe4WY3zkbTeinFvN2Gu7pvjnkprb9LHZcpMKwNbhlGiunsOO9gnpiE3J1ErXbGemwSbk
C+BQy25Dm15XFAzrGVgma7geId64hAinACzgIriUQrMzbPu/1uifMcGfOv3vI4WDTXOTR7k8um/N
YK7/SuM3lPiGwl8PXJ528rcjl29OcL5MbJ69bX32GpxmLUnns8/PlL726m/2/DR6+huF52/LcFk8
Q5xvePXuYbrz4t/9MU2gDr/B0pNr9yZNqnQK+zMLz3b8lVslpE8s9U959hTHJ5z9hlvcHpxUf/Rn
0ukb6eaYOqv+L3z6Erx/yqcvQfxLt752aFAHfXw6nX9oi98E4C85/41z+Jqhn/LqdzT/svIv0urL
FPQ/u/efND5/fDwOhn/8PwAAAP//</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15.xml><?xml version="1.0" encoding="utf-8"?>
<cx:chartSpace xmlns:a="http://schemas.openxmlformats.org/drawingml/2006/main" xmlns:r="http://schemas.openxmlformats.org/officeDocument/2006/relationships" xmlns:cx="http://schemas.microsoft.com/office/drawing/2014/chartex">
  <cx:chartData>
    <cx:data id="0">
      <cx:strDim type="colorStr">
        <cx:f>_xlchart.v6.37</cx:f>
        <cx:nf>_xlchart.v6.39</cx:nf>
      </cx:strDim>
      <cx:strDim type="entityId">
        <cx:lvl ptCount="7">
          <cx:pt idx="0"/>
          <cx:pt idx="1"/>
          <cx:pt idx="2"/>
          <cx:pt idx="3"/>
          <cx:pt idx="4"/>
          <cx:pt idx="5">5619663369846915073</cx:pt>
          <cx:pt idx="6">37690</cx:pt>
        </cx:lvl>
      </cx:strDim>
      <cx:strDim type="cat">
        <cx:f>_xlchart.v6.36</cx:f>
        <cx:nf>_xlchart.v6.38</cx:nf>
      </cx:strDim>
    </cx:data>
  </cx:chartData>
  <cx:chart>
    <cx:title pos="t" align="ctr" overlay="0">
      <cx:tx>
        <cx:txData>
          <cx:v>Amapá (AP)</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Amapá (AP)</a:t>
          </a:r>
        </a:p>
      </cx:txPr>
    </cx:title>
    <cx:plotArea>
      <cx:plotAreaRegion>
        <cx:series layoutId="regionMap" uniqueId="{7708C39F-72EE-44AE-8624-547D2ABDEB29}">
          <cx:tx>
            <cx:txData>
              <cx:f>_xlchart.v6.39</cx:f>
              <cx:v>Risco</cx:v>
            </cx:txData>
          </cx:tx>
          <cx:dataId val="0"/>
          <cx:layoutPr>
            <cx:geography cultureLanguage="en-US" cultureRegion="CO" attribution="Powered by Bing">
              <cx:geoCache provider="{E9337A44-BEBE-4D9F-B70C-5C5E7DAFC167}">
                <cx:binary>1HrbcuU2suWvOOp5aAMgSAId7Y444L5p61pSlVTlF4YsySAIEiAJECD5N+db5scmt2SXy+5y95l5
6Iiphx1FEZfMRObKzEX8/Wn+21P78jh+N3etcX97mn98V3vf/+2HH9xT/dI9uu879TRaZ3/x3z/Z
7gf7yy/q6eWH5/ExKiN/IAjTH57qx9G/zO/+8XdYTb7YzaN/3Bqv/PJ+ehmX2xc3td79y7d/8fK7
l9dlPiz9y4/vHp87ZTbK+VE9+Xe/vjp7/vFdWuQcvfvuh68X+fX11WMHM/+re+z/939/Y8rLo/M/
vkso/54xhDFPSVqkiOb83Xfx5fVVRr9nRZZRnuKcopxk774zdvT1j+/o9zTjlPIiZyh/fffuO2en
06sEf0/SnGMO/zAhOeb5F+Pc2HaR1nwxx6/P35mpu7HKePfjO/buu/5t1Em7DKbTtKCYccoxzjgC
Gfqnx1uwPwzG/8s3i0tQbmchKVOq5LXtr4qMuBLXqT0202ivs8mk15GY4e4rO31j6wIX/7w57I7y
gmEwDsnIHzeP41QMAeFVMJVOj/nk2E/doPuLIsXdUfOiHcukylUtUoTtPWbpejXNsvhEG2yOsRnb
UCrKG7aR0pLk4NfUcdHRVaYlWRasy4S10otinVvzKamy5Cc/VCS8r/hS00vajDjrRUyXmQudr/xC
MjTbncQ2XbdNWw2d4Ko2rSh4XkexosLFOzo2K9nhKbcPRVGYtGzMIu/GQIZnGzoSBCP8mbK+GEra
a9xtaJ97WgvWJIM5X0Krqh1BDFtBXUurHRtole+kXsB1hM1dF69tlXMt9CJz97GTM6Nl5hJFpeAJ
yxMrhka78D7iWe+T4LpdNk3tLgnSXzHi+Lwzpp2LsnOkdaLKENuZnBbbpqFxM1EyyE9jVowXCQ1J
POolc9ONWsYsXsppJKmYQ7q6Y6CZU4INne1L5QhHwjSZRdtBcm02nQ0zKU0us7ykCyW6xK6ZBsH4
TG6zcZ6bMhRETVtDU3YTR5IcO526F15kdS0GW+FPS9UmszALnI1IVNYm+95ZfaZs0g0CTZwnZe4w
vgr17I6u137L27UfdkWDOQiW03kvBxw3qLLTp9E22XGpKlYI7Kv6PmFjfVs1ZLgy/QqGa9ue3+G+
5kEUlGu8ZVG7YTNUJvgN7nr8Im2Bw8avpyWxHN0ej1z7PUYdai9MUmu5oTQhzaYbSdaVw9Lbeotp
1w23lnHldiFT4dLZRT0GP8z1DpxqUeWoUo9Ktvrgtuu4JvIYhjz/0K0sRsFswYb9kkkyfx7zwrBN
nfY+bKgh9nlqMnXO8qHZrlpWx6rObVK6aoltWWiTTtuUsOG557496tWpbeN6t14yFtpOTEuw0wXt
gmzKpaonKlZi66ac17HD+2wl5GX1kz8kY4HEXLFlvyp02XVZcU5VX11Oq9JHFkn3kY2MXq3tgj8m
NmP3IxlzJHDL+lZ04NaTcF0yO9FGzAYvvCsKfSHH2RyKbJFsVwQzbvlcrbuQO72Vpm+YUMlU/wzv
q2uXo+SDinhqBKnZUnLNAKT7mR/dIucbEyL7ubM5r7exQu0u1BlYscELL8fM6J2nXfJhpnHcFHhY
HlnbzbuO2+VqzYbana1ptPvCeXlbx2o8IMmHTd03i0imLvYHPKd9LZKMr9vOWnnFw2Q/LG3n90My
pFc9des55by4S+t+2mbBNBdJW3d3FOfLZu2ZM2UHsX1hYoovCcV2s8YFX5g6mbZU2/HQ42AfcNH3
78fV8lvJ8DiXBLv8OHVLQ7Yrr+gT1ql3wnmKNhNK6KGyfThyrO2Zr21xZO3SblnihrPFWv9xjqTZ
51yxZ9QxdNSB1VRwPPkL6VeiyrYx47VjTbgbmsQ+dLrS7W51qLYCZQ196PGCjomrqx3OivXAB7SW
TqeoxE2nSp2a+hz12uxXP4IV16a4DKrurureJ1OJAAfy7eJxtqsZa49NmPyZTld+3q4NPTS+Xw5F
kcvSNCb5aZwz+b6AVFR6p9FZN610G2v2syFjKFscyCWfRn7ZjlN/SRkhnxueFD/LlNfHVLr5Q47G
9KyreXIDMBM344D1bqijPSdyavbt3OI9xBZ485KnuzGZIAIly55I3qu9A7jc1ASNF9nglmPoeHO0
mKyorEfYBNW1Oow2z0WvUlBmpeh8XUx3gytZQ/hqu+FZlUcBMB63jCTLRa1pfQQArZ90R9VlWwVe
BtPF/Srz4mxc/PRL5KvdL3WNdnKCII6em3J2qoLTdOS8aNG4a6IiZ2lAvhPdUoVEtFIOLyZb0OVg
rT22tjebuR4nKbLGuI8eB3TB0bjuEwKZphpmc93FiMqlo4ALkaqP1rb4WQJAL6JnnFysi8Ok7HO+
nOUGowPI2F3j0eAbh3sOkT3QXS9t58o2yWqxFCoeR3DKzymm7aMk/bid3DJfr6r1hzYf5UWN07hZ
VZhutZaLEUnX90e6SG7EkGT6IlZp9ZzYIKXoBp8cOomHVSxTm5VVHKIY2WTOZnDPB45HVKqODlvc
0+xSAdaeU9LTjY1TUtKmkB9NYukT5Ljmo0ee37gJyYfQ1GpvByffT143x7ltfenckm7WYGSZ2LhA
skFok649OaiRjnu74ngY5yYtbU7DRq1LtXXrAIPrahUYN8ulDqkTlhfoYm6L5pamebi3a+BYMJcn
SKQ2mjOle1yIIVP0zkBmg9w4MwhhlYdzOlsvapquh3HVaiMDt2duwU05pnOxBdWGZ5rM81mhONsX
YOCPccXtkaNVHdeW+b2WvuVimlTx0DUyCO3AOHqiQ4l9O19lS2h+GXMPm8wtksIgYsqhoXYvV4Iu
OY1QIHdZfcwjkWVuxiDMOlcf0tSwLbhtfpbqptiufYfvXHTylyaopJylr26aeawOXCZ2p1EW73SL
iruO1rjsCk8FNbKD456T3aiXvtRDrTYYCpk7JhUSA1Z6b1PEH1iP42MxhexsyLNhVyEVd0VrrQhD
5zarNt25n8j6VEBs3+GhWj/UsS4+Ste2lzRp4mcLZa6QcYobiTN8HIauOerKjzfFwNObamzzzwVf
pp0LTbtpCW0OqfJ0u3DpPift0D36eUjPKygwdguawtap1n2sQmDbkBO/z5K633Jl1PUcUDhOjDXC
OGfO66VpbuqeVLcsTO2Z9VX3iXDHb1Wimm3sQ3Y3o4xspQSD8bUfD03djsdu4sO5W7vhgDXptn0F
WQlVdDoLvak2Olq0z9u2vXUOjzs/1/aqiqQ/qt6FTTsM6QacmlwPVJLDUFR2E+Ym26i2ac56NbDr
HtVh30P8bFXuyY5a76yYEXdiiNNDX63VTq/tfVVAts3HvhLjBPpNTr4459hdnczZuZ/VVLa5Cce2
mPClAz99NJ0qtlxPRhAULuuuhZRdNPdTQn6irZ5/alJC9mtg2aFehuy9HSIpUyTV5xaj4ZZkYYEa
mGS7igXYbhqSm8km8wE1Km6rRSdXU08IpNWABHejF7mm/TPyPr2fBz5toO5nZ43tkzOeLFDvSWPS
WhiW5VcmJvw952l+OY/FqkQYl/V+DbK75G6h50uyukwYs4zbPM+7vcRpVu9GlsXPY5HNF9bqJAgL
bnjd22Q9t2Pf3ZPErtu1GIbjyqqfu6Kg157ocMzk6oiQVRylmCCed/Vk2UVa9N1hrBd10ebz+MDy
Qu9QHLuLXDbjNuE1z0SshrS99ZHb6ykjC9koGbJ52web7GqZzT2UeIQcwVjLDlKB7oXHc91CDedH
0VQrmkvDAYfHdop7w+JYdnUa93WST2cSWjItUD3pc+xjcZ6hlN7WDi0fhholQiGoI0XR9gb0bGe2
Rx2pP2djlR0BU4fyFIuQZ9J+fJJ1qFsx1c1U5gVXN8hEf1Hkufm4qmGhQq683SmZTjdFOjhoZYZg
G8Fhl0KMKu+gfg8I8r5PVH7osDI99DwV+1zXC5xMl1J+kac2vMehi0/Vmqr7pcrruZQOQg86lUxl
omC2e8x7ya9HFdj1yMGDxCgH8jGgPnvG0Oypsmfz8jwtBgRZKvXS1SHsed9OyyYbKsh1KW0clJFd
iEIHA6iQVMVV08bsEow/PK21jju8zvZimlbfbduiqPW+R1nyEE2bdUL5tN9lSnXbCtLUWebMojcQ
OP3t2Pqm3gOmATcRZ/8e57P8rBcoLAVdF33Jsgx9WJd2eFSIukebFlA2+9ykAGa8mGVJwmSysw5F
Nm2Mmqp6Q1vmlvJfN8U4/2ZPTDGmCLqh/LVn/qohL+oMOpo0ncW4OMBk2uhJ78mw1I2YOqgdBIF6
T0O9TO3HmCpFN72cu2tphkmJyjtzvQ59KoWu2wTvaev9tHcmndMNWAnK9n8jbvoNcTOCWQ7SkoxS
+scW3tIeDVYOi5BDovfczhI6IRtv0ipzPy3epSVWK/ol072ftt1AQ1ciFuax9GH0n6iEJrasMm12
/1qub9AaGeKEpCQnnGbpn5gFJuNc13kSRTdmzaNMVZqIum+X2ylJpwtOavw4kLq+bKo22u2/3vuk
8p8olSxNc7BJUcBPDvTR15QKcAXQX9fDLBxu/I32CH/gvA+H111+eKO5fqVP3picJ9svo5L1rzzX
l8d/XP5Gn/39NO33v5+4st+frvsXc+fHlxd/+dj/eeQfJsJ2v+5/otn+8PBPnNvXhNj/9OUfKLfW
Pj22wON9TZ2d+Kg8B+NxBkQZzlAB/vbX3Nvl49OfybdvrvAVFXcizoCBwQhnr4Tbb1Qc/j5DCCg1
mqGcpUC+feHigG8r0hPbBo5EGEYIIvY3Lg59jxgH1+c8o4ymEAiY/N+wcVn2R8fNU5YzmuWU54SA
18LKf3QeBYUSLiLQSL6f1O6vGSa5NEboJG8eoZupdm9Uk2V6/gB0QhYvirqJuHwjnboaAReG1gzq
bZb2NzKrmEBzwq4or+4tkrAStPSlruAnFg0XUcFP0RZ9iQbel5B5jZAhTc41A/ZnhB6uBDe/j5G2
e7nwe3YaSvUKIFMVzyj1s7DDyLZoDHEnM2WEk3Vz7iYKG8TkHvVhFrRnaRlz2J3GBh1kPpujBvJI
uNb329dFHIXVEnNjgUfaoMb0WzdMs9ApCOWkudE47iiHbW2epCXlEkRv6DEwerRzdc+q1p9FKWmp
CWwYcXbUgFilHLUBAWsOhBvMYxz66QjrSujlN/2Ku13o1Q1UwkbEem33rAL1tGbqXGeOX1gmId2c
JjI0fpJTx7Ya+oUdYiCgHEEIt8DGsqhSsGkHIuC5ukZ86rcWaGiBUvZMCUo3LstBGO7N8dUW1AZz
ZA7xi6JY6cdp1EUr8q6ruo1aTH8gk8qmshkYMIGp2SOWl1VRofc1YhaO0TnoGpuXqgZ1h2rKN7pC
hWAL4gJYoQ94rYEDkWqjNH/RVXONivXBy+o6NFDnKJq8n6I9IFNdqMprMWrohdoAtbwaEBEx8/to
cC6Gqn7f1tJtLKerSIL+KSPTJxbrlyJPjj4BoJ0IFIeOQVKaiw4KiXiUGnyUk+6hoJXaDHbGYtXo
NsmVmFK2D0P2gANXCmpIvexRQdoSeIgPBsf2yVLw9LiuxZ0BikuMOekFuOG2XQwTGkjgjaX8HkX+
rOnJb8Bd0NzfpDpt9w1U1LeJNJ95oe+AKDg0c5WVtrfoZqX2ZiaGnHvi5c5Mg7TC63556Ps2PJCO
WlqOeROX/Rsda5eaeTFFQvShWvx4ZbhevDDQVu0ddOF8YxM4W7qkWQm0qdm+eRSk8k168tDXgKVj
D0GRwKnTvAC/4qdAqU+eRMD9Gs2f34KFVc/UhfaWJpDMocrK2KVUBlCBkuQe2JFqBGo2xl1EFNUn
a5iNqbXd+XrxRLzGCAvVs+b82cNXiQ8NRkBMtxh8l0x5Af6pIBqbCM/DCIuZnGXXENGTLNlMaims
JqTaRTdASNLabF5BIlUcAtbhdh+DBj3yVJ2j7qSMseYopxOOgPxQiucwjtftre7tOot88nFDl+SC
VVKl22qmHXQGtk2nkndk2Lkl0I8yDUAInqIbIQjR4MCYr9uA9ikECQRrLPrTkMAvdIizYN7Fne2g
sqHOVddxBZCK0Cze6lX7M5pX60HXWV82J/PoGb7/6AkkdtSB0VULQXsCG7bCEEtHc3yFrhB2sdHo
QDVAhF5BucSC1kzZfksrkCSm1T1EEZx0ABTALTpoBHKwsXgeT9LTBWx2ckK32BvMvd4EGk3pZsCY
EwJQCWKicBJpNTd0ASjWIWdXCT2tKVG7R9M0fkK9BARpJ9ArBUe26ARDDvR61d9l8D/Zk6wQthqT
88jV/PPrlHV19Xvr5+TcAXRfvO5mmrV+0KH2Z7ZQLJQkj/x2kEAaxyphIjowYSRF/AC1JpgGMuf7
GY5141rD9uMISaE5qTiOAGV9awGTVpZvJU/uTyoYAjD+6vvpAiqEqp9/ThgcF3USUD0z7W2S9niD
cQ58ZsjYlZYAoqwYYMkWDXevVrapS85f0fjVnDE4dunypn7P8jbzImEAl0DSwElIqs5fheoGtwro
pqCqVy0EQINhCAbHPOG5RRHWOy0K3w7Af0+4S1OFDjaxDPQGTBlIn27yAhXniJ4ynbNmE90CSW7x
byB/AmpkYe1Xb7AeTo6edHxDa5UdKTm5JWkgGNKJX6CpB4gn4D6vYZHjUW0rX+1jHuOLjGAnNsLS
uvb0Y2Qy/Uz1AmpCInv1L5S1bG8CuNtbomxPh1MB0fWaWFLuzDEFHvHwGmmoAjc+IcaYgDVTPkAY
J2xob9dY812SWAjiuX8gS3cel+xTJNPHOlkKUdXabeZijqJmDRILsJBkzaHpCvWHzmYPjA6ZGPvm
XlXo6AzsMSX3q2JKjC7+nI3FBZfmsk+y3dT5uQwqPCaeXieFhSTfduC942OG2+tq7bbQNZyjhPuz
KZq9NcmTHpr3Wes+D3a65ArfZhr3ouqTA465FWrui9LnyS/eqhQ0Zx+jDB+sWk1pGVp2OnglvG/u
wjzfVm0xnFU4vqQMVAhpd2GwHkqTFUkppwVyoS5+BgKXA5mlzoBqXze9A6ZuHq0+dNDlCw8MOcIk
bBJE8AaODUPzDLAwZHYRtKZRTMWJo03tZ0UaLEw2PfhM3bWVvAmh+wT4J8thrIFumz3QAHlR4q5z
IvHpDsf1MpFAJDfcFSJTiYeeMav2ywRsLSFmw1u/92F+glKqKuEj2wRhSOa9WZejpXoQVVUnW+5R
fqaS5dO0zLbsa6Lg2193U3AcACFbdd2ydmtIC4k6XXMxpmwVISxnwXB4ysMZ2DEVq9fPvgCaZa2W
TTOQ6yqrzvVcgBuM4Qy+Y1wXBgOlWmC/TeUw0Lce8f+jTuWrpuafWpXfP5Y/ji/Gv75XL+5btwtu
/mrEb73QNwZ8fZUAp/Ct/vd25k2UP1wmuDt94//uv7oXuIbw+Ftj9HZD4cnCdQUDEn61wlf7LV9v
xFHxdmfhtzP6fxD87WbF/1AzaK+/dGnfUEuMj8C+/lmfCSgwuMAhlTVfTf8rnb4Y7z+l058ufnxD
rT9e/fjmRZIvVvkrtd4s95/S6YtjvLEM39Dpj4fUt4/m5c3j/kMifrN//2LFbwj8Jw7g7RR+5xa+
TP2rA/hyzP9ewX834lf65PXO0z/+DwAAAP//</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16.xml><?xml version="1.0" encoding="utf-8"?>
<cx:chartSpace xmlns:a="http://schemas.openxmlformats.org/drawingml/2006/main" xmlns:r="http://schemas.openxmlformats.org/officeDocument/2006/relationships" xmlns:cx="http://schemas.microsoft.com/office/drawing/2014/chartex">
  <cx:chartData>
    <cx:data id="0">
      <cx:strDim type="colorStr">
        <cx:f>_xlchart.v6.65</cx:f>
        <cx:nf>_xlchart.v6.67</cx:nf>
      </cx:strDim>
      <cx:strDim type="entityId">
        <cx:lvl ptCount="7">
          <cx:pt idx="0"/>
          <cx:pt idx="1"/>
          <cx:pt idx="2"/>
          <cx:pt idx="3"/>
          <cx:pt idx="4"/>
          <cx:pt idx="5">6505772832406896644</cx:pt>
          <cx:pt idx="6">2593</cx:pt>
        </cx:lvl>
      </cx:strDim>
      <cx:strDim type="cat">
        <cx:f>_xlchart.v6.64</cx:f>
        <cx:nf>_xlchart.v6.66</cx:nf>
      </cx:strDim>
    </cx:data>
  </cx:chartData>
  <cx:chart>
    <cx:title pos="t" align="ctr" overlay="0">
      <cx:tx>
        <cx:txData>
          <cx:v>Bahia (BA)</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Bahia (BA)</a:t>
          </a:r>
        </a:p>
      </cx:txPr>
    </cx:title>
    <cx:plotArea>
      <cx:plotAreaRegion>
        <cx:series layoutId="regionMap" uniqueId="{6700DBC8-9969-4A22-8B78-E856B5309462}">
          <cx:tx>
            <cx:txData>
              <cx:f>_xlchart.v6.67</cx:f>
              <cx:v>Risco</cx:v>
            </cx:txData>
          </cx:tx>
          <cx:dataId val="0"/>
          <cx:layoutPr>
            <cx:geography cultureLanguage="en-US" cultureRegion="CO" attribution="Powered by Bing">
              <cx:geoCache provider="{E9337A44-BEBE-4D9F-B70C-5C5E7DAFC167}">
                <cx:binary>pH1Zc9tIsu5f6ejni+5aUIXCiTP3obCRFCVZsuXtBSHLauz7jl9/EuqeFlnCEG3PTEzMwjE/Zlbu
m//3afyfp/T5sf5lzNK8+Z+n8V+/hm1b/s/vvzdP4XP22PyWRU910RR/tL89FdnvxR9/RE/Pv3+v
H4coD34nCOu/P4WPdfs8/vr//xe+LXgu7Mf20cnbqJ3uuud6un9uurRtLn76Hz785fnlaz5M5fO/
fn38nkW5HTVtHT21v/710f77v34lzKS//vL76Xf89enNYwZ/UD6G0ePbP/D82LT/+lWjxm+UYWKa
RDAhBDfIr78Mzy8f6fw3joRpGlTXTQMZCGDyom5D+GPiN0YpQaZAyCCIYF38+ktTdC+fYfEb1YUO
Xwkfm2z5c//+ce+KdAqK/G9u/PXff8m77F0R5W3zr1/hi8o//18LcZwhZujExDriBuXwE034/Onx
HtgP/2f8/3KN5njIzF7OZR5dd35gfDTHNrzmSTu9q3Ut9tKk0d8JvTatEzatILO3yBz4wSjniOkm
Ns6RtSahZiSiQZL56+h/4XiUUR/IyyB4C0Whz9ATs6u40cuhlsmNfzDc1I5t06FeWlnVnru1Z9qT
9xOohi4wEQjeHmF+TtvgV4E2lIA63fX2bA8eqmRs97Kyxz/oIdylzrRj3y+DEhAl9Sn5KajCUF2b
qIY0BqBe5zA3d3sk+8byqYy+mlZjY6uwZ6c7aof2Du3i6y6TLLLty79ioUyRp9MfQfA55VMntDLk
8COGIN3RcJCFqKTRfOvGZgNp9WkNhhnXEaIGFQoU0jXRlxMFKMu/E4dxHx36T+2udMStL4msr+NR
NrvL5K2J0ykm6OypugSsYUmWBCC0/TR/NX3f2Mem1tjI74v9z0AJnTKTYR1jVXJ5OSOUgQwl6KvG
bpvxE9LTLfVYfS5BdGEYXBBuKjykgZ/ytIPnam3hFbNsrMTJHhoXmTKKJPOMg3CHq/Ip8ze0Hy+c
UgVF6IsBpITq5mLhTjmJk6kotBfFtAZnthetFLbhcGl6qRO42vEyN1cINXTDBGXUmYGpqSjHmBq8
NyogtNZDOeuzDIUhQ/QhMqItuURvKTuB0okiI9lAQUQ47yWTk9WDVAYe86hTeuGGmXlRpjMeCoNi
ZBg61REGQ67wMKjDMCjjfJDxERdSeyKPmYN3xXVyzb8bX4/00B2n47TvH8in1BtAJTfER3EeHFOd
C8YJoRhTgrkiPVWJfEKjjssy6l1/9ij7FutUiokfBlFbPd94xBeZPyH4L0CTMxMJAzGi6ERjFGZf
DQ2XpHhfdbpMu35fpJFVGLUsEmIFsZA5T71c9Id56D2zMd1IIJnQVEalvs+aT8b4GJelzKr89rKE
vbzrhR9HF7k4caXcb/RyLuDHdVaRytlFVnVoHr61vcyc0O0lue3/iGuZfhydwk7vindkF15P9YZi
rb4J5wwEg+oG4Yqg13kT1oS2XMbN3sfCA/WWSTdZotEs1DaSJMOGFGD9XOD/fJUTSEUMSSG6PMoA
Ur8OUolCK7sxXRFLvZQDtmer2RM7TaSxYSAVlX4DqwhDMAtjGEKQvtRPZR99MQ3dLsi3OTA2CFwB
MhETYCCpTiBYUR7WbESltWZnyLivpBbMssC1M8xXqfnxsggtb6NIkAkIlGKmU6yTxfucSFAVz83Y
F/D745IG9z2KMquKY5vhIJJGmsbv45HfXIZceTuTQRiGuG6AaXwx0yeQkTb1RTQILpu0uIvim3bk
G0S9FUgGISxEl+CjDY6QYiSYbwZgkDMuszjIrTxmu673vxR8PjS8f4iI2PVJsrtM1VtGAiagGRhM
BcZIYWSPwq4MQsBsGHmIK34wwug61tAhEtUNEsn3y3BvmXgOtwjQCRMbIwz1cUhB87PBms3MEvqG
rCtxB8g6o4hjIEZwohtckXWjZfA/VhUDyRDX3Ih7KbLAzjsttX+YFIoMvOQlgprgX85JCUYm8iAu
mWx88lDoyZ7S+uq/g1i4ecKthPc1wlXBJIjMIBM+u12YPl3GeKuyYAAxhX+CWCOipjWpn+VpSVIm
RRggO6K+3UT8qBsQTpkz6n7UQEAaxSGLghiUGiZ6wzTExdDFHZG8Gm46vwgtjRWe1g+Vo7VU20B7
I20MGwRjgZipY9AoRaE6Mw2JGSIku262xupjJugGAiXwBGeGSIFYPj95omigtKj8GcnpwL1yr1t0
l1mRBf9ycjd/l7vJnXlTHOadONI7IX1Z300utYgkV/kDuQnsSLNqL96Id94oAcOCCg6+H4JGE+K4
819llH3XDTVGsphnmSTpPc6+I4EfL4sOfks8M4C1AkyiDqYRqdo80QZ3WTrIahq6o+CB0UpR+I1d
zZzdE7/IZZWK3qENqlwxFtgxwAHeRHkprFlEW3nAW/fKGLyyYAwcOkbYUMjO9SSD/AASZSZ72ywk
tyCp25fOUEjiZnbkmvstTm9iKi6dGmExVwNgikSOT6PN3M4LDoYTT5AUBO/iXXgoftRmL2RCmiM4
KK2AisD566Z4GPQ4gIyRskmm7Ln3dcn6z+YYS9TWzuVHXr7sXMDPwFSX3rekzWIfwAQRBz/Nbd9I
PmhZ5uHY+ENo7R1Le3sMjWpDs97q7jmuort1V6WlaJaih5m4I0PWFIqNAHCLNEV39Vnr5qwC0vJG
5zLsxsPITCFHrTw2XQlxsF58rvUAyzjdcrtqUgcOaiGP6YQQKHaZat2jqVoNRzSGVOMlqcuc2NYs
fT9ayC1cbb8VvLw1COdwimZMXRY2DQdummPuiNi3OQNhycMNYdkkS9WGaMoSWgNZrTs4FCpI41V0
bTi6rPaZmz9s5arrQvLKRUUTqgg43GcAF8+fEnrf4G+XhX/j+4kSz+YZMpsyhu8fg+RqDtuvBIFB
vYyxbkFeRUEtBOlZN/ctA5DezffRve4EDvYt5qBCBlZtDS3UZuj+vwRVZL8yu7iZDBCI2hZ3k8Ot
wGmvyqvKLiAFqa1ph9/9l4hKvOQXAgwUBzIZOAU52roVHVgmW5lKbDUfyJVm/2AN6i8lE1BQJpww
ota9+iKNjbwEIrUpdqforiHcYfn7y4QtqvPGQEJdWiyxO0Qai+qdRACoz6Ioz6DQFfs8sIWfOmY9
eIyWX2hqhDItWbghMatSeYKouN2y5olhdlovscbxPu5GcTSjwvhwma5Vk3GCopiMrCpmwWqgi5Z3
RoAk0wuJ8Eb0uQrCoCIC9XsIVt7URaraTPSlMhnhPQRSVjBdddG0Yee3QBTJCwZ/GOfI72UfZBVU
QrLe6nudO5UYB+cnmHZCz/J0J8KQ6A3DSQVQBQWb59cygGL9HGxJwKrnOoFZKD6B8ess5qIBmJJB
hacKZNiGkvMnoUP1fPhWlO+1ciuYXrdTnDLo8xACbRBF7CoUpGHTiV6mx9oNbvghd0OXf+8tDtYd
HdHOsC8zc1XOTwAVCYxZmaAKStdyopM7N8nR7MqPlyFWReMEQvFXfK77spkBohmNGxaLQyK4FXGy
IYFqBf5PS8Q5CDgIOdGpIoI97ku9zgCn+oMcEKQGkDGYTucaXrOnTuEmtmlXG2Hif3iwV1BFGPuo
SvMECnyyceo9eph3hRV5wRFy/X19tyB2W2XOTToVwURk6LO2AMj0iD8TsOyZZbrzjtvzoYvkPFvo
2HulJzbUbpNURTa7uSnHOnkhlbrUxruljFjZrRPfE1laUNO9+2HBETqHXiAWoBC6roSnNJyMiVZ4
kqILPc61XZnqu0IP/rgMs0aYCdkMFOR1QQn8x3NNJ1NRG9XSH8uPY2cBbTth54Y0rNnyITyocpl7
W3q34tHOMBW5iedoHiNRTjI2RZDLpoz8yorRyMp9pKfmw5wNlek0U0vFhmfDi74pztREUFGBGoFY
dEWRn24sphDnQG5ntTZ2dYtU0oykDhpTeGI/uBM0XDzuJm56PWx2WpZHu4SuSNGc8Ww0SDLJPjPT
dBfNWTjKymQT9npo1gUW1NEi4gyjSTVr5jj50DZDW16NlRG0EkdZxDcMx4p9gjonMSC/JlxAn/T8
+ds5qGNUi1HSMLkV0XQo/KCRAR/4hq19CwTlWigVUI4IFVALOAdK26QNez2dJBnYbY66hzhrrtOa
vr8sz6swjIM9FNCVN9VYV8yB3/hGNsk2TA94GneVgMfM0o32xxaMEt0aEdeMygSYuqq/w4SA04nu
jsfGRiPjrbQC06BQC9UWDjVvtXYWoqrnqASYpg0/R0b8kdPwe9BVLkuSXFIT7Lv+wzVBADzBNJWU
ZArCfixbeKiymqCPEKazDBJ+uPxMi6CfK8ICwk0QBawzpJbXRVg3U5xWk/RbsNlGUxzGunFrPN5T
bpY/LOMAZhjQGoPSN4IRkHPRyyEpYFmcTxKmLuSYMtufQ8fvNvKPt8EEoIBtMRhUTQBHCSbKCCW8
m6EqM0K2dWuWbXY1j93gXWbcSgIMsg0lRwwyDp5e5RxEKW2vjXQAn1vMFnOjg2mNFn/qjtRK7MiO
N5j3UihQngoAwQct4zf6ywjOaSgogqAx85JAmA41r/aI7byUkePbrWydMZXUGm9qK3C3gosVdp7B
Kj6CBHOgVQHAkjqV+dS5SxvzMi/fKvHSkeBg/6CiRw1VLrRIYwMPWjBJTWrV+ClFtUXjrQLeKgp0
DGDiiC0jRIpc+Mnsk8IHUTe6SVgaqZijT6XmGCaZ3csErflVaLMgnesCSrOqjQWnxwwYI4CYIQpT
h5oIfS7msPMEC6HYxPxmN5Keb0jk24daWiFQZoIoVxCDKPSVOtIEWkD5GB8SbtjZiLe89mJOz2Xw
HEOJohlMCphmAhpsaImdk/CZdcnBb+oHKNAcori7jqr4U19Wo0RG7yQ4zC29rasNSt8arfNfodiR
yBgxzhdrjMbJmyuQ/CDbB6iWJvp8+SFXeWrCQJZOjCXxX2TqJP2aiqhLUrYESNNzD21s3LYborKO
YEKWtTh/pubFNAq0YhwBQYfkLoABEw1KQpeJWBN8aGYSQ2CY0yHqnEfS+ZqYNGDXzAJpkAetCCRH
3/47EEUyojQdC4RBMir/U1xcGwGRbbXVVFrTK4rhKSiFCSeowZw/ByJVlxslHWUa5hLjm9SgstG+
G3MHGYfp/DhFlOngE6G9jbEawaRdWc1oAH3y81BGwpRh/T0a/rgMsvb8pyBK/NJwpFOxgMx+Znci
s4dyw8OvvT5wC2YnTWj9vvFTXUGNGFFAGMPGYriWrd7tCdTjfoIQE3zTMjSJwYqfP01bspkOCR8h
OPYPWLRujrb6sG/VfvG4MHMA8zXgJFRVmcahNzWqDxJNX3PxHLXCK/FtGJkbJdO3bwI4hGCiM5gx
A76dk9KTnAVtDJ7dj4Jj109WMG41JFZJeYVQ52JYN824AobJpBktZjaSVe+D0rfMPLAvv8tblQFi
dA5NUcpg1usljDmxYGiMTDSxYJRkaj0ysvs0Y04V1W6DK9vIkw1ztpLXneMtzD3BK+upFnUA2dRU
mTnM0HZDhKkdpX0orlnGpszRaNcdETS77/rBzKEi3c8PovOtpKi/6bz5aCZtnMo4HJNPg6BlYxe4
K2IrwgN6TFItFz/z3CccUoxKXgU5jyhwSBeFpF0rdXZ9+Q1eTMW52zxnyiIOJ0whCcuLmADE+KQ9
aZHEoRzz6zGxBmZDOV7qElvmId7loyPaHQklriS6qj5pG2MGK0WG8x+iaGlqTEZeLbQ2zmgjx9hF
d4nXytnCln9Frsz9Vtt8PWrVQVkJjPBAWELPSY+gM49wB4i0k8tQY2NVD8Uo+11vVcf2Md4Vbn2d
elud07dWbyH0FVYRwwomG/1yAljulzKtKsuoZ8sstxzSy0T225d9xVGEZyy1II0XnIWhmixdLpyw
k4XH7Q4mi6f9eA2zdmlglZvFm5WmPNAI1pbr0ByGmoFip5pI53SaYKJ3sKAxu0+gs5hZiZUto2V3
3e6yDC9f9oZQYcB0KtJ1BHX883ckWTX7iJqD1L1g13iJN7g6DIpvBenrRJ3gKA4x98fRh0F/6Cva
g4Ptymq/GZBXQVff1Wz85TJR6/pwgqZIZz81WVk3f6GZn+Mv9ZfI0azO7R3NQ41dbxcw35ae4NUg
KQAuYmNpCJ8zEul+kYkUINM9c6fr0AYr4Ia7/C63NlPGLSyFmaMegM8s/IWZyCq/0522DPnf13eB
/eNB5jlZCiebUWM+iRdOiic2P/VdInX+deO51rQaCgcQBcCwC4wVKVrdihwZUPz9s5fOoKH5hz5b
uQ3NCVvc8vqOQeYdP2wq+fK1quyfwipKnud9Hw8FwIrr9AOHOVaYarLmnWm1TmLusYNk5G6+3VqI
ANEfEwY4bRgkVt4uSEsYH60MSPdvhUddyA5iO4RkP/4413J0yILp5Q9bA9SrCniKqzxk1leQW9WA
O1jIIlYIhGrgogyP2GjHNnzvqns4RVNeVE/bNNMbQPOvhRfHMvxCHLorPP8DP04uBncIJTcrcrfE
Fa+pBozWQB1FwCCRMJV8hU2GPoyJNsjuMLuGW3n+Mbz5Z5WbVfE5gVLstCnKeY5j0MKABk7ZwWh2
mjsbmrH83Dci+jcGFBTOrcqIqrTuhhdDZo92/AXGTN7HkUszGOiXE5ajNToUNmyCxgrNj5vcXITi
Erxi1Ioa9z4s2gwy3DMo4ewbz7fxDbllHju0Frr68X4/h9H6f7+eiRTloCIxtBwveKFvtQHsakRc
9kMiL7N1LXg+hVF0IdFJmVchwJjzO218SvXQQnnuFeKQwgj7ZawNiYSljPMnZJmhZX4PYtIwWe4z
p/DwffgRua0FRdIteVnk4dKDKSatJP+Wl3jf79P3mfXEoNlSPmx1mNbNyclLKaFvhIsE6tdA1aS7
5b50Ayex2mk3WgUYzmmXbzWvlx9+iTAlwtXnskuMlzglKz/wsngMuvkur6LNwHYLSDEguqZNuu8D
YWP/nnvESRx/D+o231dPvJMGLLrYMIhobzH0sjGBMve5lKSkTWiEAbYUs+zNTyXeWiJbdTyvL4YV
UxKOWhVXKSDUCIYLsD1kjd35wmnH4EcH7aHcxSF2NZl42ctQhLDSx6JLI8gVCfvMcSRzfQNgnRSx
ZB4wLApLBOfM8ieeguWF6LzWMtkXhWzmwBrSzAqDn3JkMIv7byhFe82wQ+VMwFSIrxHUeG80mdrQ
yPxgWk/V58k1vcJO3m+5z3VheAVVGEjDDOltuGQ5k++WResYWW9vmKV1OX/FUBQY1xPp8SLnsM7k
JVf1Lb7qd4FHPeQSm1+R3fDJ3Gjq/Qej8YqpKHGk6bBcYgAzG2eCJCC2Ocww7ntnduJD9anYyorX
zfwrnKLKU0K6dDABDt9CAzYPnOhm2YkNvhrgPltZfW4KWKGSOpjiyN1S6P9g91/RFY0uOyPowxnQ
F1Ocu69JXHG75TbXw61XKdUV3YadHVZMEQhM787QeN/jXfQQeFoiG7t3EKQ7gcv2+fVPxgd/06gO
UeQ8zvxwqUItQ7Dosejt2BV2AxlyQWE6VWqb+chqZg6DBf9WSF0JEYJmAI1cZKikFj80srIybmn3
wbP+DqrU02dfIhkeaGzPEFd7l5VmVS8J1NwM6BnAKq4aDvVmliQhRGPDcB/E38x+q5O6BaAQZxam
EbIQMhLNhK4Z1qwkKDfikUXs3jjSExoU2zlqQjPTHiB6d4nn+t3gat4/SPhX7csJzkLqSW0MjaZW
GktOB4uhsBfeWFEi01vN6i3Ti+VDFsp8OypZdQwnoIrhTMuxyWAIA5y3KWtopYZPEewjmhb1msZB
bu5MV823ZtdZl+Vitd7AT3AVYzr3VZDlGeDWUN0wItiCzLzI6uzhGO9iWVuptZW8rtq2E0TFlPaw
HRokLYgiNOVimFQInoq0gQJjxj2t6Xes3DTeW7KpWNPW4IGOlwdFB2JxC+/MG567jTs6S3oeVuCM
Zfp5g7GLwF+SVsWI5iXWzEwDUN0biaR2AN34DLZ9A2u8/gfZ44ZyqDESbEWaMMi9KDjYMxPd5MSm
x3mXWKWD4qOfHEcvslOLeMNHv5XB9jDAavz++qwvTuVEawIIZKpqsTDhvoe6I1R2bqhnHjJ3a6N0
dc7hRGRffPUJUh2ReUxj4KzWHHwPCpywfHnPj0Ukh2P7tQrBdv9c7eOEOsX2cJ7VM11EqHLSfQ0z
tveNVViwNiGnJ/QU3hA7cdHWSut61AHjFbAlCatrMN9ybola0gxFkwPq6FI3tPL3gZNZ+nsCexoN
kpt+f11P/oYzFF88ak2LtIXIpdKZfzGu0pfkaHCZsJCd2Jrdbq0lky1MxTHh0tfiMgLMHkhs7sbd
EmChBuTHf6lDth/pHwxWEUx4U+J1O3Hb7evrcKMfsh7yvHJ6uQBzavOTuh8HOHSy1ECDXf1+lDA6
c+j28cHcb4Ye65bhlc2KLCVzmg/FgjVY00s9K3Uzr94ZcH4gud1y/OvO7BVMcWbtlFGzXCqFPr+q
DGFFzZc4+n7Z1q37LlgJgzM5cAuHKvYVa31Ki2mJVkNqCzB12TU2nDLZWldZw4Hiow7DWHB1COqf
54+kVXWj6UUKU+20kZl+B30c1+9hNFK7v0zQmlDCrRsCBWS4e8HVPkanx61BIuhj5MaOZrNd61vt
1tW49wRC3W0L4lGPoikZ/+4qhEISTc6dm17B6Mgi8aATMQykyX6rIrFBHlP46Kc9a/kA2HlTejC7
bIfdz9SOCBKwXAEdtuXOgSJ3tRnV+lCgJYeIdj0YLogI97rrf9ou9K+ZScACCwnL+IhydbiJdQat
ym5elDfaRUskz21IkDCsug6aFdjmh8visdZSPgNUrMWcx0ZFjWnZJ+qcpSKth4foTsQQxMjwG/Z0
l+yEIbXWToiTbSZNK3pAMOxLo+XgDGNq5yvSYxHDaAXQ2wdPTPjOpN0bfvu96LMtu7gOZXLYbYUJ
BxgSO1e5IuZlV1OYtev7yq6RcW/msM6LeiwRTfY5gZlwM/1S4/SLiNiOx/GHNEk/NwmsFMJ0WSf0
m0Hvny+zf0V8YbMaNscJMACmiJRQOex8XFcdkF9OozsM/le/rJ4uQ6zFGDBuAXdTYKoRBnvUCaUx
rJDWRSBSL/n+EUPHwUDg7aEv7ZAr5Fs/sRUHMQ2FS1TYhLcFG3fO6RmFJu1F8+cC8Xz0YcDeEza7
iz7MH8mxcHNv3Eqo1oJ/wIT5RkMsV37UJDiOuzAyJsAcrHxf79t3EcQXpZPtKZDJd9s58OrTnQAq
itOxcM7KGQARKaUxPBDY07j8civ+jmCGYL/fANsNoz/nbMRmRUOT1fBw/WMyGJ/qorRrf9xdRlmJ
tpdLOoAEd7QM+Mc5ShXA8DI2l5s+YHHYVbtL4EgZudrsPS+/VkkiznAUzxqSouNhwHvJr2eXwNmg
HtYvame2qJVBOLYV5q5q+wlZSrzJozYtY95DC4ohux+gi58n9kw+h1sO9u2NILDWJwwUSqgJV+XM
bC4Bqf8M5Reng35iCHcLEm85McU/DC49TDaRDXG2m9CrIvJKpeouzCTR5mkE7LIqbnuzqSQvYYfc
72lkXRaTVc90SqYi76KpOlJBGwySQCAQy9AV30tnsiEJhOUS29zU6A2BEYr4oznI9KAC2hoHA0cb
D3zhO26PlgGZWKjLLYlZVegTXi6fn+RiMU79NhyAwHF+Z1QEFti39g23XkuxiwiloWF0QFFcNrcp
St0mJt9Tk7gbT7VSljiTyEU3TiiBm4qwtdECDgvsDnKQaJfa0GiG8ZUeHmzoYKYdir3O8O1n0q4z
ZMWYhLTyMzib8Zflt7FM3wtoqyNX8h3cI9tw6WujX2dwik0Z+1LgqYUnG6z6qB0JnA5ZTgAYNwks
qLYSLvPB5H5twU7lobCHHd5XG9XtdZkBD4dhGB26LcqLjhTD8Q6wLjIZ4cYXLvh9VdcfLj/n2ztf
LwYGmiww2g5jky8h3Mlz0q7yk6EHps63YDmtLIDNhH6nIYmvRpiTgDshx1IyKz50V/S5vmYW+idl
g3Whev0VikFFgzGXPtAK6uh72SG4Gr52uix3mdfDtYXsy3QcPxb2tJvCLXFeNwR/I6vnA4zBRzxe
DEG4n13mNl5mTQwCGDg2sUtcH65KbnB8XU9fAZWkopvQ3LDFqs4ot5L2u2gjD64TXX7W9biMv6Io
BlUXfehnM6DUMOwvuxuo5Vlw0s6bLTCpN6GzqZzLF771wK+AikFt9GjQxuKvF4TbtIcUw42dzsZO
7Rmt/RPFUciZYOHOgGOrMCCr2FNRwMWHfKIwmVGgm7Ss3KYgt52fM7ueWjfRCm+DoasSegKoKCPq
xqgINQAk5Uu1O/xchrK7g90hB6Zx7+gBO+0dDaDNtLU4u2oGBFwIhPuEcBhLzWK6LJqLfFnjyWF8
PuBYFvnW9j1exVhuu8LVJ27CKYZzo17OsVbA6ak//W9egUFvPy2vh2z6DCcml+3crd7dqn2Fewyw
NwurXgKrqUNCYxr5FFKH3sVPcIvkCnnkEO2WWangOF/59nSb6HYN43wwy5fJ+OvmuYuVUiw5/QWK
hddHwcaaQXqKDszNDgX4MOqFu+x2Mz5d4+8pkmLfcNboRhG/pElf/zwQCkRKdtPYy4HQ9Hkr3Fh9
0FdAok4V8amZpkAAaUt8k9VWDqWzJStrYNN8D1Nv9vRp0wSsmVLomcHqPNS24N8UmxNrQ9yj4QVz
tGHJDdaBM0jNUskOvRe933LQq0EjgHE4UgaXO2Ha51xoB7OAjoy2+MdUlh+WidPo6xjAwNRylLgv
rM2C+qIFqo0jMK0LV0qXPW81oY57zcjmZfO5dtl7cWd81q3KCl2489rJsgbuLnO1gT1+uWx7VoXn
BFZRTj3U9X5Oga9VTpp9kkWQb8Di6sai7MpdgKV0DmcNoVigm0ItYcQpn00/gJMlrd3bxT0cvSws
XsnAgSALIrsGQ5HI/geeY01sTnEVLRRa19Z5C7jDzBqXmPUE5yhD7oU6CtzMDDPYMwj8d1UxNjIW
Hbeh4NB2Mh86f9cVdW6ZvMm3woK1p16W/eDcIqyIvjlTViTR2Mwm1E50r96bLrvqKinsEjLKHMaD
Rm+6gu3h7cRyLTg4hVV4wccwM6FoBKOjtNrnumFzrXeCZGuaYNX2nuIo9qjOSj1B2gt52Q2F2fNM
ZnAAr98ZzpI1o2N+E0BkO+wSu3vHr7aHZNdkGuqdJhw0BL/C1Ng2hOHOucjgB8Ad4AdOy/eElRtv
uM5Lkwq6bGK92Z9pM+jw9xn4TY2lLmPxTd/2+6DFWyMva/ILNyz/xllIPYmg874jMD4EpCwlsOFr
m8tls7eziSuuavDYmwPGW4SpoYgPXfdxBMIYDeBsYuJCUGDDZJm8bHZWfcgpYYrdmeq6pRFZGLjz
78IvJYzahnBsfvgCUZ01NzCDkX26DPmyPaVa2FPIJQo74aWOs7LXB4Ds3fRD9N63Sju40Q/jcTwu
Hqx0jNjiezhn89TYI5zZMKwCRLW2SlifhheIoQqi31/+Tauh9OlvUnSy77ISZwu7wc0kj8Eud/k+
2oewlgf2Xr8adtlG3reJqGhn0rVJBc4digWfyWGpZtVXswdHhGBvI3bABm/FtmsCRQ2IwaApBX0I
NfrLw9DUcBgOUD2rPga74brjVvx+hME7OGHCrPHZeJ6+Gd8v83ULVHlqaha8NicAJcEHDSd2AbP5
fRRvCPGanTklTXk8lnRaEhSAomslRJSt0Vz38NdFbMjIOooO1Wg44w1WTUl+qN8zUXQBZFtjfiVI
GMJJ73SLlFWxoEKHRXs4/gxL9yrHWhROQZNBzvOoPQUBnLcPnPqqB49U7Jv+H5woXXOCp4AK8wrR
Eh33ANjHMMxnfu2bj22a2H25wb5VUYC/tmO5WoXh7whQ2Jd2cSKqMAZnEHgGn+Hw7AcDs5+RBLjQ
83KyBjJjJVrEzYDnbPk7HJIy9OZWOzb/R9p37chuZMt+EQF680pfvrqq2r4QbZMuk0kySSb59TdK
c3FOq9TYjaMZQCMJUO9splk2VoTdnP/Flf62hP5369VboPuyr5dNUdxQmbpUk47i94Oh//ItPx7M
t4VuNoxOwu4RGWEhnfi6kKtWrmsUSets+De2CJwz/7NtN94NKTU37BFL9RFMH9A5zskFPdUcD6t8
ba263275T59mGhhHRsMO/3NvnNvQUaU0HQnnNhhhZaphXWRbZ3hrEWD/308LMzpouyJhwbzwTWl9
HkZrtDLkZPZEfc5Br1g1cdba8Z+X+QnOiAY5OvEqmpCgr7i5eKbNGtJVFozDE32owQhY+D1AjXdF
ZIfTe9uFV9atB+8Bfjz+Lcn+MUe6dhAw2W1fCS1uXIltG8ugSUxew41+XWm+CsysKR0qelVIQiv8
5VuvFuHWf39b7pb5ZtGU/qp0AHN7V4Fz4cleA+EUthg6tEOxVu7qU3WpT3XEkn9TLP2+8s0uj2ZB
RFPiQ01O/KWr/Kb8JUH6ych/X+HmdfMBvJJuixWoTlfgZN/Jcf6l5vzbEjfves5ZrVU6ljBY67fj
ptR+e87XbfjTAd08Z0JsChN+XQEd+Tnq/WptHq8DJBCY+SWs+Mmqf9+vm5fcDqLgpYe7QOY2tWWf
FkDXjabz337S1aJ8ixnrrBsqef2kDvNTJoYK/6NR4sb53a8ljquL/dP23bhgBnAFly2qgNeewKym
CLq5COo4QyRKt+XrHJap3SdiL3a/jfH+djdunHHttL2XX7kN8t4OjP5BG5t/YRC/H9iNrWiLgjOb
YgWwPfmZaQQNPug3ut6fbgWQT5jeu5KB/AObhJIUm/Me9t3uDZ8pemAWapBVv/Hd/LiMhcERhBWg
377t2LtWpXSGjdqQnNodK9vEUNqnhujRLwbv+uhvL8S35OC2faAUzqKaLS75lc78ioG2hH8ll1dj
UEayX1VCfsvJbp2JboOsRbsmtdYBjZLTcEIBCjmZiGjmG9FVieu3O//jTv5vevuXUNe358UsVhkq
w4qCvC067Cp1MVT3a0P2t428MX2tS4GOui4zgpU6W1ubPEZHEewG4vQ7dP2nZ/z91G6s4KB7Wa1c
0TqeaKvEoqz0i6YGR2Q9hPSvuEP/+OWi/PR8vy953eZv2zhnrJ/YNafTk2yXJWI1nPqEIARY1uKV
cr/6fTzlp/L29yVvDKPjemKiI5ZU1z20lMBssG1W453y62Tbjziv7yvdmMVRogYycKykpNcmYrUZ
mU9lUB7YtRhSYB7AeoBbxjwwSmY7t//FcP24tw64o9HAAEndLVDBhQSLUubI/wnxfFJCSel3Zt3r
/fvHQ/+2xvX+fju/xVRN3WuwxvV+8iO8TER3aFCuppX5xpJ/A37V//qW//9NN+9Bq6lnNNf1tIPx
3q2GJI+zGOwq4BuIfi/C/vjIv33dzYMYqSo7dcJqJkZ65HQEljpczN+M8k/R4fdvunkDIHirWmtG
l8ko1GSmx04TfuOuxpL4jPW+Tb3/8mLcvADOymFgkIT06477OvD8ppH++V1f/4Q/XYubm98SoluC
YAWpYyZEZz4adWFW5SlRfyPu/W2pmwDA7FF/oNeS6TI9DqDc07xHS0lMvQ3+/Ek/NgKgoAfKXLAO
QZDwJg7QVYhnqjr6DWMstgLqg4AdaakE74t78L7GfXuA4GLy50V/voD/s+YtzNezTFF2JsIC1lLT
NxvZXXjhuD5zjd/aKT/mRN++7xbWy3ipyMHA93XxdV6gijBi2m2G66RnPL39i0lPIFAdMIZgNgHN
hJvEJCvZABAmx2rA2NoD95t/1exH8Q4QEZBrQYHw5sCWirpVY3V4vWguamF9UBVfIz59Qs7sJG08
pe70W9X7h0QCYjIqwqv/SJ7evOVhUujimuiFVSAH0gPN7++v0HwIE9z/1gD/4cCwfRbUYlzEADr+
7++2V8krvW86UFJhkPXOiZcNpNG2E8Bh11GL31qn/3QmWAwSVajjAbLo3c6SOG439VTHYkIpd0RB
lOX8prD1z8t+XQLuCngCHR2Qm++x9aU0vRFoRTCuZPyF8U1ttr+Yvh/XAG3cVY/XvjZk/75njeTW
0PXX8xHOPuvaCCyTOQgKfhOI/KdNx7d8W+fGc0hv4qW5YB22aKE5FRGYEmN3Ac3uodK2k736s534
+S58W+9m74pJDrO8fhfEnNY8zlYE08VXBHsekfA3qoDrw/m7df/7x934j7afWpJ1WKzEtIuRXqmT
wMv+K3XSj1fuSm2q4jJo/0hWxqFUKiiioTREiodRUz+UTLv/8779vIRrXWWgoIR2Sz5gTGh82TMq
1Fn/kbs8aKqn/2qB22oauPlze3GwANOtUEEUwdn7n1f48Ua74CeElBsoWs2bw1AKnat9hhVMUQRL
FncdlChLHv55FUgT/iNuBpAdXJWgefpPknrj051llDTjzPOnoXHMJ3uSKnOhvcaF88YqS2gbJYNq
WTpL3RavU+703W5ZmD68qpUqyZtmSSjS+LMrlOUo+MhQbiOCZWEuIQsFOg2nSrO5haKAvrSWb+qF
MqagfbVsvxuhjJgM3jC+dr06a+E4uuyZTZPYqlK0xw4l7B0Ag/KjL8DA5wuu9EOAUVEjLPUKInol
qHodXwGhQbfrht7NXohXaqEhOvPEG4o7pk/TkKdgylZXtpC63PCs6vnONWldRZaqkuVZhbbh0SZN
Rp95PZl5MpNyUldoHwFU0Zsinb2iurO162F0ljGMSbXkEv1wh3ai8AtiFmXgOQVm4aRmNWGWecs6
UyBhKsnSwgvScmjPEtJRkTR67kPiAeLOnj7c0XEasISnpJVhKBuzH/Nn2jgViHe4vXOsodnbo8Ve
MIwzWgGoKwu/wwTEM3AgdLuA4zYhvRif+0bWJ0+xjVgCIHI0cwcqZ9KqUpPM687LjhXRRaDNDHPs
yqhF1qR4gWXR48K4FUyMrBSqvNOBpqQh2lpbDCMgLS2jNqsvWlce25w/u2L2/EUh3T6r6V6q1r7u
u41GzTEooGzugyjxroJtNzOA962WrOSYb1W7OrXq2G86gxcR5yCp99SliDq91zbDaHsBQjJtY2eO
ugWZoh1b1NBTyxOVD4fVxCPXoUxn1G/ZOPJQVlwPRpcgI0fHY2dnLrnkrYMOiipXs5Vjhtcir0vB
Tu5IxlCdVPjngfWByZYyGKq58Ou+jkey2CFVnSFecpUCe4AMrTa1LjDHvNiCPt0LCP5aPPfF7Fwe
Vw1PoD8MPMQCvbhccghVzFp1BBlvVLDKOYDi97UgJZwOrzN/kdNBF/O7qeXepRoHufOcsTg2pglW
D1Z8aurEA8cYn/VaPzF33jaL3QTt6AW1RKl4FMCDizycubVp64pGFor5gWN2n2jy6KHw6rhYytUw
6yfSuM8DA5dLaxgWGN51b9cTswxrjds+kdDNVQZ9a01TJBac0myeiab7DtQLerHvSZwv+SMUHTFe
Nk7pyJRgNrb53J6MSY2V1khzCL+WE4+laBJ1BAw4wxN0l5SDkROglIPbz+Ewn2sVqCuP77lRhNwr
Qt1AlaZ9ByNmlNVt1DpxBe3m3AB5g0XfvVw+VazYktH4UGgdOz3ZtOV0dHqpBsjLUoaN4qoFEo1u
xGeMQKjWbeWLqWh8MGE9ta231WX20LBqvxh12uj5xiL20RvMS58V62lZDvZSf5T6HCuSX4Yi2xPb
OQ8gWc9dNB7aKpC2Ek3EOaiZHWp1H4p23rZ1v6lH+qlWiCXbfSXiggdy/hy8h7HWfN30gRxZPJ++
Ve7dwgJIFXd17M4+RXZsPJE2Lotnl4LDZQiWI3eP+pt2lOBJzkCnHRvvWn5v5eHivXRv2gKzGFIb
moMManJP+cU8gXoRMTp77cmDqS2w+CcDgm9qHk7zkeihR0PPiAmuF/XRr9acXXWfHVrzKrf3ODC/
QLjjuqlSrWcSjiCzApDlrD3ACvljXYMG+8HIV424DMCKGgq4vm2k1nTxlQItNUXxpxln5NXlPYC0
O6awV4h8hLDXmCgWJ13yR5BYBcp47kUJXvJIqtldA45pZ2b+1Dt3ylj4eTseGDglIW0UkVwLVBNs
kjxUXg0GmJoJ5YGkRgvt0UBJrfeigsfTExtPWrNB0TIvA7IBzqlW1lp3V5P9nAMujOR8t3hBU1Df
c6OhD2oFHDzQF3oAQxlMYl9CpEZzQgNL2u1urMFTkE3x4I1nrXvKM/RG8nwHjouQla/M6RMlfzJ1
TONZj4pT+TACyGD7t9rZ6cslt9pAVQ960SUKSJRLv6VRVqRsTFEknpuV4UR9GZjggoIdbow2cgsJ
QE8wNXrQGZnvOA1kB5Mxu7fbd9xwdfioyHPjKT7cXsELiIw95osXztl5sIAz0JYQesQOSBUnWCJA
3tWT0a4Xe4UD1TamCLw67IfEsWJGHxfMt9pDIqxY6A0A+Z90THMr4TAfVWKI84QJZdRh1Uu7rFq+
zwEakWFupcy7aCPsW7UrptR6zFls1XXY9cVKq2ASI8EYpKXDCpGz+9kVO7VPyRAAa4ZpemC2Ew2E
r/xpqMJ27gOJnE53Ik2+eXng0ccG/QBv347JAihgtsc1rD+tajtZPuURNr8QgSiPmGmxC6D6N/W0
ZfY6Y355UgFyhUY9TTwnRNrG2Wqqog7J94xxM0P4XhcMnj9nL7ka5tkGVBuKSKmxbpxw6k56HvDz
5ESiS7xR+tm+nxIynGuUqpp4fsuVqPOOGQlbjGnnSeb42rReKp/tuhISnGpAeVg959q6PHEwzMD/
7FwtKev4isrTY7LJATCCNKfYjXB5Top6aakE+RgPVdKiFZIHbrW1wahAAnFRxdaqYg/ZtLdnZN+q
kdH4uLyjvs/USIOm8BCagwgyPGpdCdzhPD9i6s6nNJLNjkKqgOxpuTPzldLBDoVF5gS9mQ5KaE0H
2VdhP64FQUhgRwTpHwU0GOVoXj20Vjpj5/m+FeuuBjobpkIEvTgDsyCmu8m5zPqqFAnE0lpMhbmr
poHwUJ60PPcX76AgIlA3Tb0jNFHcQ+btC3nvdTtqJJ21snAt8vopI/eDFpc5zHCoQ39cXXnlEKJa
BnG00tYTpvls3Lst9QnM4660n0YrxuZkzkefR8yCEEioo+QsjwZuW54u9VPRq8GgfBQIysoPiSKL
EqFlG2j1i16tii9y1uWXZ/hkCSAc6tYPQ7uBmOhsB3qZiCGGGBa/5Hk09jNuyCNo2RQrwHNeztdt
dzd9kTbApXu4XyS182P12TeRAkYtfmZFPJZJd2/j35C54X6WxcYoo8IFFnOb2S9LlWjFWif76gIK
8h5kDiR1x0c+IOGfQuczFwfmRprpU+Wu617nInLyAP8l46E17lFWEXA+jxhcUUA6kbkrzfarOQfM
I5XjZSZG2LNVbp2d9lQvCWSMoM9aFYHGXti8KY1tZ73jw8W0clE5ZnXokSwdh9Ns09C0Ih1Gsw+G
sQTcYmWMKTpWvjMnLeaM240ORT99SJRmr+MlQ8za8HBBe8yNH2T+JRFjQ0NCPg6TGY9L6mD4Baqi
pq37mZEHVoYtSLJ8P1dQCwSPlElCYftMPACi6nO6n/o2MJxH1zlxFxZuBzEyhGUOiwi8kgFPprjn
qdi62QoNY79w0pKFuiajuUsoUKxWzVIEoKFDvmRxrpVzpxaR0WJfEM7ynVqtoHXhvi7eV171oeOx
yO5QXKwDmE1C7ipqQHDpBKOSgfkmLzCft+3KJAe3hrNnY4B/oM3aZZtiiIl4r8V7WyRjuSq7jaVE
6rQ3tAQHqRrIY57tYTeBAAWoRVcNLX6k3qvhho08lBRxk5S+Kw+z4yI8TOrBi2qXBUVJj57RhwUG
oYr+zNw2dOc67ctLOdSJW39OxkfT4pdUaxIz5a1VL2XzoE1vCy/SfJlhYnEYnrJXNesoJuiZj+UJ
TfXAYq3tSwNNJoMPu0wlUatqG77Q1Mw035BfRgm3t1ghGPSiVtNehCHjYjaisYUjrLnPaswea8g9
pvlsGZd+XmtEjdvmjcEr2KcJFrxbQq4cdLm3rLgazgQMWjoiq3pddlFeHMYl8qojLoc+RN68zxuc
4H4G7Y4Ua+algkadvbLV1eTReBbP1RKpgILj3FjpIYhcZTLmXdRYZWg6OZQmDd+s7j3MjPTDmuI1
mU9mqaS5Hs1jhTAurgw9chU7KryY0oPVJlDvLfHULf2xNA457IBKhhClURzvWkFbxeCQqgHKndAs
QDKiZNEw3blI1Mirab5o2aXILNxEzR+78zX8AIh7hkaFijY1rbSANorfgZ71imXsPx21hcgz4goj
7oa4EVuphrIDNADpZ75gqzEyADfLli1zNtUY8eXgtee67IAISzsVPCPyRTMDsTRBWT2OXeTpwJeI
VWUEJbsTxaWTEUb+bWQDZuDKj0YmjRkMTTRVD6oYE1XbtvgV6oWEDT945aaFpRQbAVHGvNspaI1p
D0wGddOFDbZywPgXc9B8169G1N1Kt8AdKuPOVeNKuCnG/fF2WwzIbD0Rzxyg5nktl+fC3KtSxcxl
YChhTWr0MFN8JeLkUK0Csmz16rJosaHGNbwhYsMivGZ8UllpzY7Ya68NuVbuyoYE9TUY3YzZaRQv
KhZRyiH1ltceXoS+y3FlLzLIli5sOfay8V2kPwwaULzJLrkyQx9+CpV23EunWXt2G+gN/iziK6BE
kLDco6si9TuDEMLvbH63gK7BX4BiDj31oGhe4M7OWReN3xDYAjeixWe/JNCgQKAdFeiiDKAUeyXO
oyTbcTg68/vYn20rbIunyraiUd03zcbp1553mNix5i9FK8PMC2xlO7gBc1NX4b4yJnC9eN7M/qQL
VGAX0AlXEeXbNif+VeLsq/cuXfEpm9MsNob+pEw7k+0qa9siejPfbCy2KpgvHnI7JCyYIJLgnlHz
0Mpz00O0JxxAweq0yprMfTIU9M7rlUQHfb7RoA96NIZXgXKoyAp/7KdozN+nGuIaUUufvCxVkCY7
dy4S+sxmuCUWYoin0gpauGsvUE9a9lDKSD2q4JFqIv4w5L7FtoOHqUYLIUeAH0ZgUceLjElgLatq
8BVoFtzp40M3bpzhCs/izzQHt/CVluJM7dXyjOhF5Km5p/sKEWiFGHcFz99T0IzVyK+A+mhALb2d
9PWkh9KKHWvj1QnuPDHu8QvUc4iwKrePiKFaa01RuOnVi16BiL2CS+qetAmJlm+C2P+zrgJHvjlg
9m/8drhGGCf7ZKMGIVJPC8mXCjZKcCzQbf9m2UG7EQacPfTpJe6rC+HUKlA/4eLr2Hy+0i/ZmxFD
8dNhKWN5bXHoazAjWlaUVaGqr+326D3CHapI7h7ydwBLBAwsD1Cqem4eJjVx0UCwQOUM/jHrwcMT
ymBNoLXtV1ZkPA5wVDIAErVeOVnsvS9FOMElTCvuxuqqeF4SL/M9c6XoqaP6nTv4HWRswIGNXMbP
5wuTKU+vFHjI0hOGG7jJm7STiSISftEpeMgRZzo+vjdHUnGe3ibME4HnJTvp3dmeT8ZTOQDY1ldP
JYiK86A2g64IrQ0dMJmMjRKfM43Nad8WsXoqnBCXfEaGMtDIea8/0K6GCuUBAECS7RcE5IjinBQA
c4skyAHtyEXInm3nTYNhE21jaH6hr0slpk2oFA+lvhk5CZ0icI7ufXFQB9+jK6EG0kjb0idHSOi4
Q0CHVF1l4uC8FUkpQwdP4aktfH3Lm2AqY5jge1UG3aNSpLQ5NM+W5U8flQDZNH5cD2EbIKBRt778
1O7okUNEfvD7atWhcNNszR3yLjOxMKoRL+OD02y4G5hkzcKm9rvD4sb2ZaEh7e+qdwo0BWoGeqLI
68KLgDg85pcXcJDtUE91qpA7x0ZsKu/iqE85SHAzVBfjpfxslKC0A9TlrAY5xSOXd+1qeBd76t0N
YzA9Ziry0qiozMhA8I7ue74bjUDZConhPQPYfHjc17kK8iZgGK4Dqdojh08boQFjfPVoFnSf1a7Z
juQvXOIVWmrBKLuhZkfaxt1a6+Gj2OWocy2bWosULXHMVPaBahy6J9zP8bPRgmkCfZq6zqpV5pXB
lO3zPCmXPbdPxXIw2svshp510rMyaNcOcmAawUO6MullCgIRTYuL4rnzIDdxmdA7M4cTkhiRQb1z
geZ8RAz8ELzqkNQ1wNZs7Yizap+dUsZND+Jg9jQDfuYqJ64FJvfRjcGpvXcNqO0zEZHimJnvuXOp
Cl+8DmJlqKtlRuh+b5GdBCe1dsyXSPdgecMWmCiO8ScSZIRj5GozkxWqcm4gnWfRgcgNIpNIEJAj
bzuYiDmokTqFJkJ7f4CpPqpfJmYmWOBiQOHotr7WB+PTuEWpRv8aYQlP8xBMx2K6G2SA4oGQCRQz
p7WHPDpGVgogbJaHOG1Xg/xyWhfIDdMJwCZcgbIN87OBX2CO1QfCUZ87yA24AcEwtcVvhLhdHyD4
EjfIutB+3LALO2TKqoH9Mdl2WecbXkXTFRI11kH/Jncaamc4aGipd4E7rugTahraY3ahug/dMb5S
nKS70Bn+zXc2rfKVP3Q2xKISGz563ptHcJLytNJDRbtDgtjHi/6g0g0y4fo4gZfsHq9rifihwNXJ
tE23ZcZ5eZp3bvXukO3URM24RbEJclQ6VD+KkzUHtNiDWqotcQht0oAwT8KYRy1LZm1t2Ntslz/h
rDvNR0p/DaowlS/NFUdW6CGmADcMTJkX0QrqPKu+TCzIhxztl9KNELczpPJThIg5s9P8nE8gVi/s
RL6gdrHwoNtDmXLmKWCfqD5aIun43TR85VbI7jLdr13Q2ekhHnrmXcwMERyqB0nzvuRBBo+K7B6C
o+8y+0Bdpu5fMBM3Q5cKthj79ExSaLnXSjI9Cpz1tBcWBIvSCn5gUjYjYi44va7a2Oq7qsLrIFwO
K2vxuwuaHq2xH1EkGI8LtC6WSBZhroQzyhNgftai/kPCMPAVkkWtRKCHGvuHo6NsZ6/VNdJY9j69
9fCoLBnvmETTyUi7QNS++JygVc79obve2uVAhyOa1+6dxFfaqNHY0H6xAlCroFw4hA59oAflg2Hv
n6scwQjbcG+n2henRrWBH6Zx1Sasi7Q3Yy+geg3nCKUaXYvRTBNkww/21kPggoz/hPO2AZloV0to
uAlDCnrwwqpP0JPoNQTKa7GqeZg91Aq4qJiWZm6MX8wsU8WMkAPZLt5oZDnR+HwNCb17YwvvRl8X
9AxUP1tCS6JY688nNYuociyVHeoACOGMPtbYxmHHggb1Ot8Z7ZPjvqpdbDY4JoLr16McFlQl5nQf
B9T3+5V9YOesTvX72koISG+rcwah3TcQgaIGp9PQhjMmNO0RJXAFRm0usbEB4ioPtXsPboYUWtBk
exg+PqEC5wvVCWfjeTbW1HpWkVGid748GHO9pnmbzsuLOkNkCoelKiHorWJrQTLO2gidFtQzUeUr
Tkr9CRYYf1CbZCEoDJlFkNkdWIMgstcPqMZG9nIVTpTxPOtR5jk44NQs1mx8VaR7cO1yNQEFVjfl
0VXmtTEroaFAu1iz/MbRt277VCwPEuXcDDUdoS33A31zTJTPzSbxyMkuct+DlwcA18/mJhnd8U7n
T6LUg9nTL2hdoGJXnxb3bYbo8V/6VJjBwfBkYCxdINUXbVwhq6OYljAeMuPYyEdWrPP2XBVJ7V2G
Bn8jzwo/qsu6crbIvUJtBDNaeUdITJQ5YBP8zVZhDSSuTL9DjAAQOO2OJd9ptoJa4NnLnq3ybu5T
tz/o9X4ip3mOvGHvQsqor8GD2ZJdr9DIxFwgZ88GOw/qG8PcuwHphWztqo8ZAtuuPVq96QuqB830
wrN2J8WjRAQ7VSxUFRZoeDhjNUWG8uKIg6hX0kl1130c1TJucdG11vMrDZW5k4ZpGn3aePMj86zU
Gc7CQ6aTh9xalSau61eFM9EONbtnIAo2VmQc1w1svqB16GQITOBNTQlEnwrPjo0tnqXz3nLy6MLS
ZMazVyPnU1kKNZ6g7kAQS2VK4A2ICUUlyiKOnGdx3JXpiTSvXD9DrCywvz2YMlmOJr5+IZ5zqRFq
tUYWm/Ve6Q6DuZHd01BcpllGTN1nmQVG+6cGjBJNL+6duYwkekJlheSIloE67EoPuFRkODMwxcV8
XzfAx8pTx+LJ1mM21CtzhNz4iNIICNk4HQ8lnAskKGMCk12Yc1xkz55Vry0N6UoPonTkQmAZxsNF
wWAsYfCJeO6A7oLA0dqbGMo0SDZqg645ysECtPEm3KOqmAHI4XxWgHqzaPZVdT9rH9ZMT9D4CKt2
Q5vtUn+5+YyHVfkcmaxtKStLUWKt5klHzJ3Oe1wUfEz3oJe7AVamzrS4d5q4NhzfrJv1ok1b177L
bfzhwNOLkl4bKrE9T4ExpPrEQ8yOhZYNOcf51TTwTNH1mlFs9CpQlaF2UqmbfEC+RJVzr3yhOlpd
w2Uyx6b6ZdDebyoaG1mVzlqxsct5xQYY/RkVJ9Q1+hK/TFOkWj4EGnq8c/VG6zqoHScQYL8YMdAi
9W09iDIw6gMqOwQJZdGOLyLr0Q+Vq6VcFxzC6KhlFcNYRJZHYohcRrkzBHJBrdzGWTQKMsEM81mY
HuF81bgYrG/VDp6Nbtm1WNug9aHkOa7wZR6HdAL0biLAcOleIpH06Rn0iQH2417MR7g+9lIUm7mC
+K5NfHOCbl170t0H1qLxKx6snCYDt1NnQkvLeJrsfj9VgG5717lEpYnQxpqbO2PYalZKi1ODXAfn
35obj+yKOVXIofS6sK/7LUPqqPUiwuFlhhXUKEOONE/V6kEURkqd5rXptbWNhEOWuLpt9a7OxbaT
ItKd8lkdhqjvtWM9GHeT3u9toZ4Hz4k8Z1eUeliUBnCt0Jg0K5Qh9AURH9XqrSzs9Vg2oSXEkIpB
vIu854HW1F84hZMlGuRjqvmgatNKp2hJWQQywAqJe6GgGAzL1Ksnnaqn3pM7g0PkoynR7sC87TyF
g/MlHH4ZqzzAhPFeCJigkrs+dbY8X9ZqgTnHwZiCYbZCC40HhKYNpArLRk8IKRFyoNfFtA/O9Lhu
y0BBcWUE6kGi6ZdbIJSn1saCD5i1p7Hv963do6pUR5yJ0CDokEBS052lX43IqQr0q1p0cBa42aGO
qgnWOOtSl9QbD0/J5X3QOSTKGcjQjKSVlwlhv4Pe4GIetBEEOwhl+YwftPYa2zY6hy7GFJUQih9Z
G1jK4kMD9f9R92XNceNYun+lo97ZwwUgwRvTHTFJMleldsmyXxiSLIMrQAIgCPLX3y/bXTV2Vc/U
vNyJuC8V4ZKUmUyCwDnfdjb9/NnoO6CGjrRZCWAVRALI2jHcru0nn99VZd73ucVQjXoP7q5aTl36
ZVwBrGUBQEgQVLZ7CqNtKvJJZQk0cSvqtKIDINlnEd3VzTn0Dsl4qPSj4PgStwZHhz40fj4HB+7O
KzJzONoNNBnsk47uvP5OSJ218w3qIYZ0FApy0d8PYbNp1y9wlSH29DWN3yv2TC49N7nj6nV2uxF1
v24oDnL08sgyiq4TdRyjz3HsshoY7/At1CYP+R1bdrF4SlHEr2MHA1wOtCxCpyceZyDFVYiDfQAq
nzN+jL0vlr0BIBTuKlxvZqCYyydPHBiYxQZyn8ltqDoZBGibU4V7KdGjet1NG39JUbl3X2h6nsMd
nQqS6ixGYpb/tVyugvSbBlVDIP9tgy9rclOJFwcoLkJv8rwGX8PxHXygGUzBWBa2vCgRgMMFCEt0
+hU9SR9PknyN1A0o0KT+MpkrHZ1KsUWbMjRfB/BkSfkcp90+AFQ0AI1fCXpnIH0dttdzFe1N8CZR
WTj90DYZI2g2VJ5gKAza45DdNeBCVPLMURnV/tlA3T5uSfTZY6DygDVHXuGC8KRqFLMItq4wUPxO
oV1HpG/Eni1WuWwBGrpHwkCZpClESwVMjcUi77FCGHg9KjC8QU3gB1FhMyB3ybaBSIirCi1DnRlw
ddViC3D9zxPpc50A8nfthicwGqEo7/0o93CXnQFRgm99wdfCxu7cB3EuULuamB4GpDKNtX9b2a8W
xxbFNGQPNHw1DEVQyk3f6A1s0ZG9XewJ8o5N0n2bwoeV3dXrbhxPSAspWHLFkwNLb3t2p5bbGEKg
tblqPTCMQNHSSxH3lE7HHtttmQx7KZKsism10/wmmCee2ZldNR2k8579YoNxywfvMRkRHodWsW7V
l9gHnwm8g7A7LRGlT5YdjOpXwie7AXDxIoJjEjDQ2LJgQHfHCsPNIKll/fLeVVWuYpwnS38oafoC
kdhO1W2Zr9UtokVy4fENsxPICH1ILGrliOQRbu7lY6RQLaTCzwxYZd8lRUQlyoEJVPnbrHTeXDog
jfvkhVsVfxCAOnUI73D9MYfRvRNYP+UEQP/S9fM9D6anEdDP5EUHEXTXnaPntIp2bgW8P87Xc39N
R29befXRegBrFY8wRCnMhEDMx+AOPrglTYNMxTUgPjwqvZMbClokjtPDMmKIWz1c+ebz5UNWFhTV
9E7Sz9LKc1gCP15Q0VOx7Kaluamwxp2P0FfwPXbCfhUPe8fEdoLAggc4ElqWswl7KdCwEaQCRPJ7
H8ySbdTW+vHGt92HKvUukEgAYPUnb+4y18cgpqtdF0+QNEGdlCa7VKpb7b3J+cPXkDZUYMW86px0
VdZbcx1gJraYP1Wy23PFkSknv5i1/nRZb0NfqzyY5U5B4RBC0NBhdGoDPj4eNhwTZZf0vEDFYIP+
oD3MAJmmY0cwmxr1h4XYgszRsbTIDhZTXjr2tOr60TTiWIMXatqqMAFGmEvv0oM8cvZp0V+WhQEN
1f4OJV5Ol7ZYVu9AGl1vwxnQ6zqCUvEUFnJT2ROxKGEHIg8wfB4xTuOTN30OaxCxpr+L6+ZTDNyi
mtAR1OEMkQlB9BewHacgPGrjJ38lV7SpznKJADdira/suVbuOgku6hDQm77GpjxuS+VONmCXgutz
HSV30BReUTYAPRx2AVc58cMvZqg/+dDv6bTMugU3kop8tD14hRGovTw0EShLuZprFqqbLizzclqf
Wg/yEmPLY4cB6y3OgDzw/MdyMLnz2RUGg5wqJW7Xqt1WQl4tuNZ+QrMyEeDh44HNX6oaMAhFPyW7
OtPAg6NJvad9fXTYNjyQV51jh3T+2nnjwVA01WyIPwahk4L7ct0YxcHfiM+ubbd6Bleu/O55QYuB
i7B4x8HRnRyHjOIAnLv+vtVrtrgDXarcrg+DvSby21BOmyq1Be6ItNfKPjo43SH6lKi9vOiaArQE
+kLSQo/PAWbWRSwrXZMFIOgQ67VJhgFihKNxDy1vC+wka20PEu2RxTTwWHOgWLu2Ba7zgCD/bA72
SFHOpMPJZzGQNWBZFU3XmkKgRsxVO9576ecpVPuy3Mn+PKpTHRJofwykcn4+NJ9HgOTlfMfjB4FC
tu7fyAo1x0nyLQFbg67NQinpLchpheiyxWFs7yzAdk9OUEiew+ol5VgD8QCOLLPeNlTvknwWdN8q
7Hl+mNFL+pB6csG1XUlROsjIUBihAaVNsq2M3abqQNe8NTJLpc774a0GCCHQvO9A7xhgsg6TBGes
9ng4sPA1XDKTFgo4flR/5eWpm14c8nEAMWh96rnJmjLepMAL3ZkC4+iRcIfsuWnC+cPuEx93dUVf
8YjDfLX8RObHkMfo5zCEmUcZSmPW3Crf5aOQmY8aKAVKEMfebcDuBhCPAdo6c5EwtHRn7YrhilAm
Fk2EqEICpSFIWxNCbLC19Zgb72mW567G/j7uUrQcdr4LIKtpAUklXQFXRG4hElz0/VJGQLjH7eqD
YF+uEGeyw9O2CYA9d/2hT5tjRaFqgd5yadGM3ZYOAyqxVFpx1Zuq8JYoL+cbD4vIr5s8dY9uOqAP
2iwOBR7kJittbxpVH0SLpN2mu3ayQ1jVGXD7YJBXt5hjx9uDhJAUSw4UJUBUedewGn0NYJMJe+0Z
jTDEkvBDNzs0gYU/4jZEuzZ6tSnmPAJCxqS9EUnCfttmgvuZnSA3EiIfaig27Te64tnq+j3U4eeQ
6LsQXEAUwFAS44BmCs/QgjoAarhB3CFo/iS1/rKurFjSdAOxzcYAhPdo0TTvwXhIoDnD2JVsAI9s
I3PtDMZ3IkWE6nWrUgy2aMPTICOoYhE8oxcQf2aLyz6MIUSBM+aVpIha1tBCpRjwtUIefTm9Fx8h
hdDIN94nWpkcgovM79CQ4UtlLZgAAJhD654pRmlX+OZtvZ9A7xoeQdwKSjB+TX23Mx1Aa6hnppDk
7KIOmyBxAuhiYuj4RiDzHNx2kpfQCqQLKFYcyZh2dOVztRPVm4vmUzsDAC59ZE777X6EALGE8E7F
UaZ7irlRSGgzNgvnBAAuQLXuroQ7zLNrdmkap7lCX3DnVqhGemiRxVXZd1mStFeRTvImQRiW/8Yo
oJAiSvPVQfhjUCFrzHPytgNfcumRm9Ubzw2Lt42LNjG+WIqW3i7hp8ouGcMrg3z0RAPZYVJIYLG+
eVFRl0crUjpBqC0r2OXrKlqzEfInDlg4QE/UdeU+kRQ6vCooJhdsjKQnRIlC6jnvFyj1ENWB0YLu
RHFcRCBcFHCqVhY4P8F5J+AVGN4b6lkMBLxsphH9UJgcxu9gkLt3BjJOk5wVxIFJNRYEt0OPZg+g
1UVb7CGqG7IhCT/6rh/3vBP36dr62zTmu6AHzgxj6ytPvXsz21dLsCx6jNcuJLI8rrveE3tvDU0R
A/TTPcox2wyolsKDDnBQpcxuIXrv8gVtdBt40LAnC+p7jB/fVDVOD61wJVNP0zxWoYTQc+oyAXlR
qbz7Uk6oAsbwa298dMWT+kYm8rZM4BkWT31h/oCubuVXYRfg+FexD3EFRGgpX29dFdywpLpupf9i
VLoftX6YCSBbC7DOdRKcIsh6OrCLDC/dJeEAu5gWXwMJUAjJW+iyyyksEFt9I7UNM477kNlaHhHb
hi5tVt7GJFAFLnF9QlzXVRO6Ix0TaOAxNSNbLD3DrHERzqF7DLnhOzyedW6CpMxC2i+bxIFuj6W4
Gfs53HC2XpsmfgM9taDZD69GA+6zMuKezoPK/QhvMgYQ4vfr65CGL2yt9rKvyo32hnth+ycgZSBw
h3TDhNyLcn7z0/I9GWUh0hB0N6RBaQ0L5iweaCzO8TgDDK1v5lI/jLV5HdGCDpy+qJnc1JZeCw3l
YdA/llQ+mooem7gkhYHovGmg+oLe7MzNCA3s5YxWfMkq0uB5itQuWgCUwTBZBBSkctd0d5WFUGqs
k4yLBkoR80oqAGQBa3feMpxmjDuF+Bma6yQkjyPTF2lFkm5oUt0R3Reti/eh0tetR/ZL3+3N7OFc
nSXwKY/GIDKC57bi+8QFH7bVy6Gf5h58H7+EGVY4R5v2IZ76GxInaEJLVOIjbQG78/pVeAPmMpEm
BgFBBIR6wz0iLTqwz6uC0sfdDrMFZobpmqW+Vho1BVP2ZhGkyZq+e3LTBNEqJMRsVO8s7q4JPBpw
E91LIW7hwEDfD7WQQMhWMGO5j2OSk9h/mgFF5avCHtfVK551F9yQtjbHtunKrfO8Ec3IfDUYghce
ht0o1rbMANOB8NI1uslJX3UqANrbd0ef8rvJT2+nCbtDaMdvfj+RHHM1o0KR+H3GABmo7xx/bmog
7tm4svhecAA6jAxPSjv+0KDRu+W+L+LCSLvufFGiYVyAWH4iaUKBJ4wgJ8LIN+d1jht5QFAtxmsQ
F98hys09rhJDN/iCuzcP/povEhUy2iYEPVEQAT1bPvtxHR4C3rPbqU7DK2+OoM9OWVvlXiLS50Gl
yn1KWoRfXJpzbxhBwTQ+5Neb2o4d2WNzSOq3MOYTZoYJRdOiqhrMR8ToUqwN7OUiWPxy35XCBwE3
oAmCoCZq3sa+7kEOrPVw0l3nDkhETLdkwI7oSmCocyTimzktIXnq5+nTUoEjUFUDwiJg1dZD05Xr
ChtC6UX+o+/Z9nHmcjhgKazZFAbd0S4LLYbGpbsKSRR7RtUKT8lSYUeVS9aMDMUSBCzLaVDU5sOk
keaRYOD7HuK+dp8CoisG1SGtOb6Abqz392k6Mpxs4bhbIjJs/dV391gLQP6T1O6HcgWW1biqoFHF
7izIAzxDQLfTpiNFuMQl5LDmmUwdYMKlrnLYT9AcYLoAXDTeYYxlmXfxO+XVlvYg3eHw6KCznhoC
dI2Qj2TuP0cSsWMOSmHeAhfRV2OJOm0dh3MMXn/qEPjTRfM7L8mtCZo70vsPrFyRkSIw6bAXrQ+N
+3T0EPSAkrmNEdsJULifUAObUaCIJBQ6TXy8MRZvNuAfKY8/C+2+BW06ZQ21yOGEWSXYxG0ERSCS
QJPmxcGjCrZbz3S4q+qaIMQ3MZM4lApqbcA1fvsBz7kfH2Dfr2DzUGrhaUGVnBFjpi8FpvNbo46A
rlHSTjPEXmHXt9W1t9JS3jY8LtEul7pM5GM0xGix5eTN5ChalqCuhZBcZZ6pel2wcSZsp/xkDbeV
Rvb+9diLdILegaQ4dRgFbMlm7vUToKZqSHctBlEveOkAPoUyHMDbp5WFgiVMZPyxziiSd50eWbyn
w3Q5skzoafAownaQn8jO5vNSQ5CN3wb3VHItcbTL3tldX/G5PLRVO4+Z9GTMT+E69ec6ZqI6p2xZ
g4eIkySEoaZE3SQRwgXCpiatOPhUljN0PwNUUnVg17mo7dKVV1FILOYyWG+d71lLgAY2VGGfHDsT
yW2k24EcZlwEireI1/S+SkwAJqZZgmVXT2pOvslqBHbZwJMFp4UwwXSQEXL0siZKNRYRBeK61XyI
+6ul6RUitpsl6grM7rHp1moRoEyO53gouAHiherai9RLTWehTmFUdnDStB6vSki7NWQBpT91biv8
qBwzxP9NoI+AKGGziFSqC0LGNjlGTqj+JPsIzjOB43ZyvpZ4vlI7X5Exxh6iMdUkgEaFARBcS00Q
79lbMUC80kICsNKeDEeEcy9l3qAfAh/L/LZJ90M8q/UWT6yr0QNecuySMQbyvkZ9HBRlEsFjsLSa
oveJvIDtApRVfsZlm36dAKkDJqzAUG0MNiO3b9HwKyixK07B7ei0zRfdOJ1XrbigdkMwPzNU5hvu
D4oUrZrmtzIhQ+ijZtdMPvgcFrn7qUl981hqxHzfBSoCzoSxTOP4lVnj0FXh3Br2lYbf6GD7CWqE
dkErkyfdIHo8vdKZvJoriNjtIlfIE4RKvAAdxbLEhzlRZoboshousmIB7yFCBTSyb5Cw4t+FTjiI
zmWocZ1hgJZ37ce1A5tLZLI1PaCvk6IdGXISWnz9+Gi0fRoF6x+1lpU4JG4Jx72kQ6MPxg4Nu6pX
D3tjDJpTPAgbeuCQerIAvkqr0NtzAaBsxwTRTdGyVIIunwMy3ZaSDclJDgSwA297/FcOSvj3slEK
c0tL5AFmuux0emyxdmhhEg4KAuTKBP980pHe2/g64cEXL5lAjV6Gbagdbcn4Sgk0mSZupclHN6wQ
7wDzo59Lw0KnNuVI1+mRrB6ydUMChnM1EUWKKZP+eJrXC2tY1qHUL003kfkmwHl5PQeRuxFz6i8Q
MzHDt7PmJnryKIifggu/V1d9X/bAzGY5f9ZzP8Nwy7o4AVXZgmuncMxxTGlwMSYx2THkUHuXRsW7
pJEVVCUBwVzYdAVhyMImBE8xzmsNXSWPnrXPlxs30fK5XVGv7sJZSbb317Z+0H1T2+tgueDZC0yO
3kaOZYPITg/bYjZdHjBk8cexX9Bwod0TvJkrFIFdN8Fjgdmp7FBiwsOWNhNFcFbtywfYYCkg+YTi
UkLUQFFe046/lVKrIAuU79MccM7Czgitl8813Hv0apjqgL8Qr3fxFuX3DKAG/lSbSVkP4wHbESYF
u4FA6ZamImifyKygwhllA/ui30sF6QbWf1u43qZl4XQ5hCfe1HTcUWlGUljryc+pFTgb3TomzTm1
Q4Qo3wFOgGyuwaw6S9E8Cd3iNGHp0IIU5USURykCAuVFEK0+mmxXj0Xppy2UEVG5dnsn0Y9BVt3E
YPEHUrFsHgkwql67AK3p5Lp527GgHHNSy9a9KNdF6SYqGWwMLfybQC5KiWipkja82U+B6uBHb9BA
7E0pTqP25t3QiHnPIZQ3O9422tt6REnE2pdBzIEocSCzgIt0Wx9hXGuqPXWNHMDuC9Bk2hGtUe+g
+Nqlofbdvg80etdARLW6JzXeBFuAaoAZBe1cPdVWUvjLAovKpxDlWiIQO4mAbU4aFfMpqRzcwDgh
vW6v1hZ6tMr23rR15aK8oxARZ9Aw9ASDGmpX109lozCpnoJr0TAHgeCERkQk4U1UBcOXReJsO/fp
zL9qq3F6w8c5nldTyRdd+ZAGNNywRycZT4ql0V0KiySDfxYCjBmdYoPk5/4I/QmEeT4iP+sz0N9e
msxPL84OMwKOfVrTFkhyWPe0Bb9IlcIDhaWPuBiG09m3AyQd8RpGUGvPwxI88WZZ1AFVZ5jkTDEZ
HVJWdk1RtdXk5DVI1qpXm6AN1vlg9FgtO3D1iTmYBYGTeUPdHAP5YpYcU3yf4DrQa1bHthv4uE+x
OSA2SUkxPgFXZPGVE2Ty88WV8CXzpEQfqb0asve+svO3BIsSTVYYwnHG5dpD5dqFUMd0IRLwF9f7
Wx/s1zZqa4A4MCpDZEdcZMc7QHVg2SLkYI2Z8Vq/BWW2UECozjfN1i8H/tVPFhKeZFg7D4xVAmfN
XLp0etCi7yieuahOtstM5Qy10KSr28FhTRecRO4BBEhU6H71T8hiFHlUoTdEyCh42tEM0EjFPg+e
STKuEQwfKathcTDQAtp70nQdrGUuXdTlPaf03otDYl6k6SqSL6ORdc5dgunPYYvnZYediLyk+F4v
Gn0OVk9Q6kEbZpMA3sm2DV61t/ByN2GVvEarM+V9SQ0g+D6SAl6EugUtRbxSyNuoq8EvYHUK8HxT
X1WdQYUcr38WWPiHLIaY+FGQImKAouz8w+g1V3qpJKxGvgCmyQE51lmTD3BPbMQz2aKmQJ109r6/
6b+9u//DP+Tt99AK/fd/x7/f5QCWj1fmd//8+7mG5lTLb+bfL3/226/9/Ed/vxk+xINRHx/m/Dr8
/jd/+kO8/j/fP381rz/9oxCmNsvd9KGW+w89deYfb4JPevnN/+kP//Lxj1d5XIaPv/3SyffXDq/5
yz//7+Hr336JqU8TpFah/ER2VBoj2+KHsIfLW/3zl69fe7zEw2tnX79K9acv8fGqzd9+8SL218iP
MNSQIiI2iDFJ9Ze/zB+//ihOEaWAuYcsQsDKJU9DSGUq/FkQ/jWBvRwZtiwIU+CeiEzRcvr+s+iv
iChDGn2ICGdkWdDwl1+/mZ/u4X/e07+Iqb+VtTD6b7+E0e+W0uX64wS1esiQwRKE0e+iKhBA0fei
htwptAidH7wb7GMABdjWDf1zDeSPujYzskWtNZ2UVXNWTtGmVwjknEqY/N5dn2QlhDBrktxEC3j1
Nl2h7JaHNW7OEQdW6NFRbTGeIcfjnnUAdLBXqZ1dqdkyIuXFwgDoAyPNyn7azQga0jAtEWyBGwEg
Eaj83gUk3dQeDBWxvxsvgiWk+WRmgs8LzNBXLaCAtxPkhv0cNDu+tq/DTHQWNKSCb1NSCE6DIzIy
QF1h4AbR+9ZX+8p/4woydxpZiCH1rupCMIzk1vkkW6Gmr1uQ6+EqDhDKgZVzu6YEN5rA7zLz22gZ
isio8dhYogrFYe5oiUY3MiRQy3dh5gmoUrn8WG3bFXOUHpWEhnD0oJFQzR1FcAUd+x1qpKOv5ncx
zeAVSZ4KA/M5TgykGhSzbnfKS1HD2DMkcIA8wLmqHgPcnbcrJ7EjfnJeYD8zzDstqT1Q9lD2MAwn
MJPCJNHD5QhFzm5gfItMFFgrtGRFwqsL6P9aLmudqdG+lXG9w/+EP0KY7YgwoGzkE/DSGqg5WHYA
2pHddR7Z+hSV0NyOexOGfTFA+d5erJeQ/I8dpDVG4NhFlMnZg2YsVcMHyn6ANbSGAApYRYfpnxC2
ixd0W0/RyC8z+YCDheP4WvcMbiy4RNb0vifuhBivZw3eDM6h8WMtp2FjpQdfuG35jnfEK0KPPdkp
whJjTSYkNJY+Yj/gxTegImhdrxh0EkHsb+DDkuj09gBikfAjrC00GoSNtRLTZYYA3rUWBmSM6cD4
X6jUvdlhNIdqaJ8lk1vhcJ8v5gdtb0cfKf0TqFGAT6+XaBTkjcHmabp9FHYHATgg75CWmA/V9AYU
7pkutTxNUSzv6yUIMzQDr6a6nYicCobj7tj0cDG6/raFjnOc4fKIy4xX0Bv09xdKgtbX0kK7MYU4
5SekT+htnfAtlmqBDzObFoZFCX37kiWwnfSBgDVqgdOWQY9ymwhoR1DMKqCs/MWO7bVu7kUNQxFM
WHho/7ED/n90LvxwhPzhYPh+gl02w1eFw+AfP4en7Ydz5c9/47f99Y8v8cNRguh5JGT926+//P2T
/HR6bF6r+vXXo+P7mfT6ta8RZaGNqt/ND3/9w6ddfniPKPzp3vzx8/x8VP7wKj9f868f8l/8wo/v
FkQpDqz/7pIeLqfSX/6jR4zB++8u7V3i7BX4zn94hR/e76fLwgxZRCjhjX5ddf+vr+z79/i99PlX
d0q96rr7+Va9y0mYSzHCayn+B9f025f3v3VNv32J/+Vl/XxBQ/cqPr7fnf+lj/jfV1v/4j78vt76
fSH329L8LxbWb8/kn1/gn/3GP0vV9+7jVf39/wIAAP//</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17.xml><?xml version="1.0" encoding="utf-8"?>
<cx:chartSpace xmlns:a="http://schemas.openxmlformats.org/drawingml/2006/main" xmlns:r="http://schemas.openxmlformats.org/officeDocument/2006/relationships" xmlns:cx="http://schemas.microsoft.com/office/drawing/2014/chartex">
  <cx:chartData>
    <cx:data id="0">
      <cx:strDim type="colorStr">
        <cx:f>_xlchart.v6.33</cx:f>
        <cx:nf>_xlchart.v6.35</cx:nf>
      </cx:strDim>
      <cx:strDim type="entityId">
        <cx:lvl ptCount="7">
          <cx:pt idx="0"/>
          <cx:pt idx="1"/>
          <cx:pt idx="2"/>
          <cx:pt idx="3"/>
          <cx:pt idx="4"/>
          <cx:pt idx="5">6488671305439641601</cx:pt>
          <cx:pt idx="6">9363273</cx:pt>
        </cx:lvl>
      </cx:strDim>
      <cx:strDim type="cat">
        <cx:f>_xlchart.v6.32</cx:f>
        <cx:nf>_xlchart.v6.34</cx:nf>
      </cx:strDim>
    </cx:data>
  </cx:chartData>
  <cx:chart>
    <cx:title pos="t" align="ctr" overlay="0">
      <cx:tx>
        <cx:txData>
          <cx:v>Ceará (CE)</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Ceará (CE)</a:t>
          </a:r>
        </a:p>
      </cx:txPr>
    </cx:title>
    <cx:plotArea>
      <cx:plotAreaRegion>
        <cx:series layoutId="regionMap" uniqueId="{0596CD46-1FB1-4EC1-A30C-EFAA87C81D59}">
          <cx:tx>
            <cx:txData>
              <cx:f>_xlchart.v6.35</cx:f>
              <cx:v>Risco</cx:v>
            </cx:txData>
          </cx:tx>
          <cx:dataId val="0"/>
          <cx:layoutPr>
            <cx:geography cultureLanguage="en-US" cultureRegion="CO" attribution="Powered by Bing">
              <cx:geoCache provider="{E9337A44-BEBE-4D9F-B70C-5C5E7DAFC167}">
                <cx:binary>1FnZjty4kv0Vw88jm5tEsdF9gaGUWy1Zu132i1BOpylqISWRkkj9zf2W+bFheeuy223fGWAuMG+p
5BIRjGBEnMPfD+63Q3N8GJ65tlHmt4P743lpbffby5fmUB7bB/OilYdBG/3Bvjjo9qX+8EEeji/f
Dw+zVOIlApC8PJQPgz265//4Pewmjjp/sA8rZaX1V+Nx8NdHMzbW/HT0bwafHT9uc+u74x/PH963
UuXS2EEe7PPPQ7v3fzxnOMGI4ufPXj7d5vOE/UMb1mbBxP/65w8XHR+M/eN5hOkLFCOSpBAwiEEa
s+fP5uPHIQJfEIQRo2mKQAoATZ8/U3qwZViGXtCUEAwAoiCMxUny/JnR48cx+iKNKUsf14E4JpCx
r0d0qRsvtPp6KJ+/n6mxvdRSWfPHcxh26j5NezQyIQwFMRQnMUlTDBGmYfzwcB3c8Dj7Pyai59LT
WvDmbMr7emdvca5u5F23pWUGG04k97fTXZTDyydH9QPJMQTfik4QwglEJA6WMpLG5FG1J6JLxnzq
RaV5VUZRw+uyQDdtG5m7dKjgZiTmzbj05r2Qs/kQT0KuTNJ3K5K07ramFduLrgHb2bnm2jTTvFZW
pSuDxzAFJfVDS4ryNO0RPve9q0YeaxXfd22iLuu4VRs3EHSvUBEJ3sO+OHMt7G5kJdx9KVK460ls
b7Bt5WaMoN5OVUz2nZxZza1PlzKrosULLiAtau6Gya8MsuguMZVfpyPo81EO6MwKmoJVCJDptrMa
3hFCl6z1st+3aEnXce/HTdEPSD9ugdYUu2oroqV83Slps9qDdpX4flyPfTvNXC1jfIsj16xBVS2r
SQh3PtoJ6kz6GWheSo32eqL9haV1xP3AtFmhpJfng5KD5D2ppg0RCb3yEWh2ZUHEQTiBDFedKrhS
g10bKMxqlgNcuVGj2yA2vaalAEWGCVqyWLXtaYtks6K2jVTWotndde3SvFe+7DQfh95lxaLiDRyN
vIrk7HIDkF84G6EKLmmoW1UoRNbYWryhLK5lLunEQBany5JwLEHHi9IXuUJlmy/zYFaNSzBHBKms
G2fI+9m9Zpb4DVjm/qpilT/pdJ+cTMVQrQbSy7Pe0mJnCCzuUVOwS9dg8xb1PRB8HqpxPxhDTgEq
0JlRVbyJing5GY0xl3FEynwSKiJ8KjTI5s7WDcdxwl6besFbRlqhMsDm5oGSal6RmYKGK4ncOagI
ztmUtKfYQbsldkjOIRz7MU+FMjAz81C6PIrnWWYSjdN2Qp3BOSFJ32Yt61zM23ZI27yagQh7Vh15
ExSJd43CwmddHAOTQwL9SYuqaDUq0l+VMAZnRgN3g3vh340mUbcJ7WTPcVu71y6xs8kQSKDJB4qa
m1nIYeZpnBb1ttFtX/E47vq3aZOgM2xpX6xFTGgR9BPDLcZlfJZ4SBSnYJQsS5hczBrWiYblasZE
bmw8JpIPVTGj3FYaw7WdknCFxyWaAUdhiuQxNsUbNwOk1mXawf7o65bSHLeyv56iEK/DfJwlxbmv
G3aOrZuTTDkYjW9pstSSL3Bu0Fp1iXldgtmanR2Wqit5iLaWbt1CuyWbkrGuMt1Uyl+GnKnjszaq
h5XE0Gd4qac1wrhbk8GJs64oJ8dZMeg5iwpRTHk10Sheh98qWQtHXbwhcUff2KVRRW5xD09L2Ecs
x4Vr2DpWMzkpEVUm5KxJHGM1RWLtl6g5h8jgt5CCRF8uxZIsHNXOv9GuIxUnWMwR7y2yeyhnms1K
lC6To+1NFi4gfd/A0ohNA8aYcD/XVZWTohg/LAVwB1KzcjtrCO+VGdi8NqhEW9eUM9mxIU1Pl0qY
E6GHaOA1jKM2K4xf5suE+UnzolDpvnSi2asWxNdO9+ieSdncz0s8FJmpp/LV5Aa7SUTfrJt0jPVq
Nr72HJo+KnkTMnOVpaMmE68nme7ntNXcsAKcUgB1uiG+lu1FVbfdu8qk+H7QNU55ZCg9djAd1yoG
/VVckfoap7V+W9ZNtw2qOszrdKrxKpoKlpOJmq2ZCSr2fgDBE9oX7aOTByyzCpHhoXN133KtC/im
GYIMvqSurjhFJs4SP8k5q4ahbTNSt6ntOLCqyegYcoFk2t6XE5Y5lUKtRep8w00823fImOoWkUJd
IKKjS5P2zdVjkZK8rBy8rKkebkE51WvMOpxL7dAbEcpnSE/TZEDWlmCoMxyC9cQmxbBwIIziU6OW
u7Rk8nbuW7pBZT+e4BRKm3cVUudtC8L1FPUA5xWTRXOYO6rfuHDgJTeu1tnYgOhM0kTfNENf5w3o
mFkFJ4qrFmOb8CiJ0/AvBXcgknYTFwSXee3HxWetWto7LJumWtllac6Hfl78lsmuZis7kCTXVKYn
k+5KyWvXd8tKjrArV5iB6HREKLkaG1+dKUjGzVw3JB9VGnUbWwIMrqrOmjozXi9Hqjw7AtfB1yH1
9ud1T0NtKRLEdjpVU897RuNL1odbxYpk2lPcL30euUHsolBONmoUza4AbbmOFOsOArn0feJBF/OG
TO5Ix1LeTEHpvYmBWNe1hdtQdQrBq6kSmxoUy472DNyKUchzpaPuOhGifiejqX89u7RnvGMUnxgY
RSeLEu52Gqm1eZkkKuEySatTIftyN0FT5zOmMc5c1Vd3Ik3kvVZzsWqxmvdF0cZv+6nFV8QJdjLg
Sm9wAdF770T5Pk2boeGwRe6eth08NVKwNpsHaF9JMZY2NxG227ol4FUFRUU5LEWkOWgpeNfOY3fR
tR1puelTGG9C+Zvv6pLZNxPqhzu1AASumtD+3ca9jV1WR6CSfAyBi1adEuoqstYkGdJL1PKuAOYu
okPc89pAdN2SEjf5iGfk8oW2kOyxATA+aSdXvZ3rftoPhWh3M5GJWxmQNuEG0O621LVzPNX9ojOI
5ui08HGfpVTo+xCsUab05Peq8t7v7RDX26ieabvS0iYw1xa07wfvxpuunFBzPo5JpLPEAADDnYa0
4jNV3UkVWiO/C64aREijSsSnQ8so2+huViVfujF5rZpShjD10YL5RBpYZ4qoUedtlUTvhEPu4FpD
TdYHnWHuIrbYLGhjdwPy5C4aTXNdm2mBWTQWcOKFNOLQpf1ybeYZruwcGmHuO6PjLHKde7cIO699
0ZeHRM1NaAOZV2fz5ILcZRzRkKXEo5qPXWuXjATHtjxyLm65GER0zqi2+c874u9a8QTRGAGEEEWA
xaH1D9jjaT8MXLWYyhSS4yXKm2bK4apdl/UvpJDvu25MaQppKHqEBlyCAiJ5KmUufAslCw3/UN9R
ctHYu59bAdH3AggMoAQSxFBMg1GPCjxp6/vgYeutDd1WNq/S0EBt7dby0Dw23G7YbuS/kBf/VR5C
afIJyMQMfodgSuNBZcpR8GntV8xu1XrakiDP7gHi02Y4Hy/kusp+IRX+QmpAb0+t7PxIgE+CldWu
vY5PdRaKD5/z7hptq83PZaEfnOg3Fn7nsgmrooMsyAq1YENCJgqFOXc5k5zZHdymucndyoqLalUc
cNZsbc2pzOr1rxT5K2Ij8Kki6BHRPXGtrOIpiuOgCNkMu3g7bfEGZiL7tcnwL1H6KIlhygiLY5Qk
392FgKdpZYvg1EeTVa43rN2Z3JzZ6zoXuV4t9xX5xcWAP3IphgF5J5SiIP4765yPioSp6dG6dt+f
iNXELU95f2s3dPdzl8IfBS1+zFMphSHNfW+fDt2D8+UseHI1r8CKrOQqVMRsOgFrkLd5exHlny/K
y0/0yDfY/6A7P0hRfuZHvn7+4/wL7fL747I//3/kWP78uuiO6sYOx6M9f+i+n/nNwkA1fJb/SM98
8/EXruYpjfKvDn5D1TT68NAE/ucp4ZIE2iKhgVqJA4mQEJiA4NW/Z2zWgWB5aI7Lwy/3+ELgpC8I
gDgOURhiLrR/4e59JnBw+iIJAQpShuMwkNLg4y8EDn4R8hFgLAVBqSQBSYjvLwQOfpEyEmOWYgyS
NCWU/k8IHJR+lx0+HgBKAiWEQu4LnNVjqD25lMBUIjEUhVCq2c08F3nBpo1Y5J4xs26WoQywV27T
ZtuN4FRAvI7qLgBSEPrIOIfKZ8OIbrwfLxoR8S4NmMjgzBZvAywNBNDIoThOgq1Cq5w5rXm8FJy1
b11R7vq6yAc88Nm/bUKHRtsqmwzj3j+QeeIubIfnPgMW8cWXeeBFzmYWbdLE7TzVQYTe+rHOkXRX
hZtuhqndIlkG6qF1dUAexSsa9eeJSDaiYe9H1gRZl2YYsp5NHLi+3+EAsW67aTgNTsjrQd/UdOSF
OnVluabsXeOWbc2qNC+lKlcqusK6v2TYoldkUUs++XyRV625qOD0LoCHlgNEpiZD8Sw5kKbJfKRL
XphRZsXw1kQ3Xes5G9rcmXjgvihAFiXrJkYHPIK1G1TuK8VDuJ7VA2g51v66czoj04EmU8aKJocI
cCi3JB2v+nrcMzhkZUCzCwY8VW/dINcW0ZDUq7zUJz3ZPeIkFFxQKSCzrm3yulGh0bsYkyog+Sm+
bP1y5VGUMdUfp4APiL6BATcogwP2A6Glc2NwS/JqHO8XNnI7inXkKt41exIfhKE3MPBXU9znaaCw
9CAyo8l9ndSBiBm2Pr3TU3ydiv5EBRiSyNPQUPB61LtqnsNeQyZtgMNxtS50vBGVuVymNJuWLq8D
LJNzs2k1yYbQZdW1vrTlOxyGZirOvZ/3Pim3zD5QdWt9szHLvIsSuIW4eQgkCQ9UZQZKc5UUD7ra
d0V1IaYA4Xqxnur7qB4vpbopwP3UXdOAT4tUrbyITr0qt9HSZWVfCt5W4VTDlV47uTySi/LOzxXK
BhqQbBKH0hkiNp1dtojgbUY33rnt4lHmwJzDSmYTsiFEPwzt5YAJt7HIbB1IDMQpntZCn1vLuOzY
ad1cKHFdBaJqdn6XalbxAnXnXSx2enjNRHIumzqbwL2q64G7vq5yOVa3PqSatYmgzDHEK5tUGzf6
XRPwdyJkttA+AERwPlbB+3Fj80B+ZEW4t6Hz4qw/LlOc+cfrPJZrVvVb2gTyzHbLSS+7De3JmPXJ
sIqryvBA4dyVYOFzNZR77IuTqK9R1rrlROsNScVwOjcOvhKROARqLbksi+5kgPBDxdKbSgX6t5/K
1Yg9vf2YeP8flaMnlesv9ehPDv1hCM8FH8fl0fzo6eHy72Z8KXg/mPDknSG4lwUk8LVmfVLlm3eG
m0fq/9l/tsfwRvG1cn16vjjo8JahgoZPdngizz8VxAIv8I2P/heKf3p2+RctC5XqZ2bx4cHI5ksl
/mLPqOwQXneE1OrJ8r+z6evhfYm7/2ubvh7ip7brB9761qCueVDHT975N6n485boBwr/pSn65Io/
262vTvwbLzx9Kvs3GflU5N964tv3uR++9/3KNPwphn9t1a9mfO6UPz6L/uO/AQAA//8=</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18.xml><?xml version="1.0" encoding="utf-8"?>
<cx:chartSpace xmlns:a="http://schemas.openxmlformats.org/drawingml/2006/main" xmlns:r="http://schemas.openxmlformats.org/officeDocument/2006/relationships" xmlns:cx="http://schemas.microsoft.com/office/drawing/2014/chartex">
  <cx:chartData>
    <cx:data id="0">
      <cx:strDim type="colorStr">
        <cx:f>_xlchart.v6.89</cx:f>
        <cx:nf>_xlchart.v6.91</cx:nf>
      </cx:strDim>
      <cx:strDim type="entityId">
        <cx:lvl ptCount="7">
          <cx:pt idx="0"/>
          <cx:pt idx="1"/>
          <cx:pt idx="2"/>
          <cx:pt idx="3"/>
          <cx:pt idx="4"/>
          <cx:pt idx="5">6509562894286323714</cx:pt>
          <cx:pt idx="6">10442</cx:pt>
        </cx:lvl>
      </cx:strDim>
      <cx:strDim type="cat">
        <cx:f>_xlchart.v6.88</cx:f>
        <cx:nf>_xlchart.v6.90</cx:nf>
      </cx:strDim>
    </cx:data>
  </cx:chartData>
  <cx:chart>
    <cx:title pos="t" align="ctr" overlay="0">
      <cx:tx>
        <cx:rich>
          <a:bodyPr spcFirstLastPara="1" vertOverflow="ellipsis" horzOverflow="overflow" wrap="square" lIns="0" tIns="0" rIns="0" bIns="0"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Espírito Santo (ES)</a:t>
            </a:r>
            <a:endParaRPr lang="en-US">
              <a:effectLst/>
            </a:endParaRPr>
          </a:p>
        </cx:rich>
      </cx:tx>
    </cx:title>
    <cx:plotArea>
      <cx:plotAreaRegion>
        <cx:series layoutId="regionMap" uniqueId="{35363294-54D0-4967-9A51-D120803EBCF9}">
          <cx:tx>
            <cx:txData>
              <cx:f>_xlchart.v6.91</cx:f>
              <cx:v>Risco</cx:v>
            </cx:txData>
          </cx:tx>
          <cx:dataId val="0"/>
          <cx:layoutPr>
            <cx:geography cultureLanguage="en-US" cultureRegion="CO" attribution="Powered by Bing">
              <cx:geoCache provider="{E9337A44-BEBE-4D9F-B70C-5C5E7DAFC167}">
                <cx:binary>pHzJctxIlu2vpOX6IdNHwFFW2Qt3IEYGJ5EUxQ2MokjAMc/TP73V+4T+sXdBqSqDUHSgM2sjMwok
Du71Ow/+z5f+Hy/x63P5S5/EafWPl/6PX4O6zv/x++/VS/CaPFe/JfqlzKrsrf7tJUt+z97e9Mvr
79/K506n/u8EYfb7S/Bc1q/9r//1T3ib/5o5z/Wzm9a6Hm6a13K4fa2auK7OPv0fHv7y+v6auyF/
/ePX52+JTh1d1aV+qX/98Wj77Y9fMWKM/PrL78cv+fH48jmBv3Sr/L//b6nr7JdPz2mdnfjb1+eq
/uNXg4jfBLNMIUyL2cS0uPj1l+71/RHDvwnLNgUyKeUMngJimpV1AH+Grd+EjW0mTNu2OcYWPKuy
5v0Zwb9RTEwmLItiG/7W/jefrrN48LP035z58fMvaZNcZzqtqz9+Zb/+kn//rYlQkyObm4RZjJjC
IhhzC56/PN/CUcAv4/9jRGHUZF1Uy4K3UoRUFl4lj1hzAgLbCxjAg2OMIOobOgajVuK+cZHLVKG8
ULYy+Gp7CuWSXzLZOVSFrsEcXjtZqBa+gJ7/AhN9/AJSJkwjyrXqVPI89A6WhdKvxUvjhPUqcQxH
LBJtziBtC07OYpbADDMTsYkpR4y1hCasLfNKegf+WN/hQKKH7KlQQS171bv1TVwqJGS6tpzzxPLz
wHxGa8Xjqm4LAC6T+5xdIXoRs27hSJcw8Efi+poZqK8Bo+rusTfK0g5VzfjfQRHY5JSahFhi+ooj
FuZW7/tNl1UyzsxEsjF8M1rrsmXEXwDCk5Qfa8F0WCboG7ORxZigk/wcIXV+IgxRABI7DCptZbll
im+qV+Oy9yXlsn4Y7tKdvqLX/O78aZ0Sk2PkST+PkGPPF0REgFwlprRtQ/p24qRmKYfkcB4J/3Ro
AmwrtZBlE8owRzN2hrTTXlXHtaydzh20MpmsMpWoSDXO4JipZEjyV8PxFrRvrv72DHdiwRGJGbOM
NCkB1wtp5Axp0mw1G+1Q8k6YKmVk3HRoqK48OnqHPDXa1XnCT9LNLdPmyLKwhWeH61WsGTwrqWU5
XtsmkG8h6defz4Pgnw5yovIIZXaQI5jvQhBA6VfNQ5rL0FuFgWTbXnVOe2kJFX3BhQxc3El/AXt6
9QfpnUHPDraNBmx0LUCz+qEua+nrv6yJM4TZERKGeBBjQNBDoyLaONSqXCa0c56JJwmxwLMxm5mU
89lJ9e3Ak4wCjIFLOaaDHNsv5xEwOcWrI4jZMXV+F+MWAUSnOvBElRq/mteF01xkq2FPkgXDMhM9
E5sIUwYKhwVhtkVmTqBJ6gj5Pg4VaUdZ29pBcSuHPF3QsAUYOjP52q7ruNc8VAM6+PqN5t88+nye
cTML+Z0SLgixLQaxx9xC+tjgOvXMUMX61q6cUBCJvKsoeorifIFpM036DmUTLiD+YYLP9bVucd1Y
GTCNhkwS42GkXGEwH311dZ6mk2w7AprJQlsXAiIsFKqq0k5nW3uz67Z9yhfszxI9M/VMY9PPvQHo
McdetV2gEnZpR54ske2eJ2imPz9xbqamhcH60WSAFHnVTUSSmyAoF0RtCWKSkyNjrg2jKUILIJLc
lyR8qvnleRpOCRrDlCBOweVDTPoRQJRVUo8DxBODXSkLaTDXN3lvOmn0rauvz2OdEoBjrMlYHBGD
wriwUQrEFKV2cIrlkAlVVHiBZ+/ffGSg38+FEQqiDFaACjKTAExR1OOMhgqtq0Gm3A0CB70FKnaS
td+p8k1f22/hpa36nb5GjrnXTrE/T+rcP71/AwRSoLwME7BLM2EPvHbUkaFDlV4YG+5Ubvec7fxX
W7Vud2E8jW6t0nWwXkCdTmtO+THqjPKujMQYBCGc5i68Zm6/sZV5lW2JjBzz9jzWKTU7hpoJf5P7
QdsallatEG4W1utmLFSfdmr03s4jzZ3Id15yBKwkAuw7m8noYGgeMVSHCl+JtbXKDv66dq21r0pl
OEvJyymF4EdgMyHtSFFwK/O0CszSRZw5GIWyJHdhTK7qvFkwvu/WdXZiBJkgH5APmQKsxUedINwe
eBZWkUpiOa6ifXFoJZPhc+f4ql5r5y+mKxMvP+DNyNO0CFjc9JEy2OhU5StOKshFzQUVxCfs1gcY
+pEs3/ZNUePynSyB13xVraO19dS/oYtWmTK/BXnZLIjJCYn8gDlTuS4XBuUEMId17aR3TGVPJJRj
oLCaRMWHSLtTw95b8ALzQP87SyHYwIQixqk1s9Gk96jRjcDS7K1xSeJgp1gbqlW9UM1qVNV2ynjD
JVWfDuonwbFMygTYbQoh1kcOV5SEvC9JpOxPEFm544Y54+47pan6W1Jj2ZZghBOCySziIZGVZZY3
RKom35IWQvugduKYLijDKaGhyORccAIlGjTThXjkVpxnTawaI5dj4stBL8Sjp1wDoeDnMLWtKVic
yWVNmxzh2owU2ulNcglHpXy3ltaNtfd37K5Xxno8RI69zTbWtV4t5WanRJQhE6pulmlCajiDFyTD
iMQGqEUtHOJjlYSxSopsN5r+ggqecLaEQaUJfBAnUzXso3yYbdfaBk9iZffdZ57X+9pHz5qyBZiT
FHEElTOoaXFhzsRQ52OBQwQUtQNZB/whJc+51+5s/3VBuyfWzOWdm0hApCJsatLpQ46CB5P3tOz8
IFL0iu1GJ1DVvXHLpLiCE7vv9n9H4o/hZkrdpEzgtjHA52j6OCbeJifDOqsS5z8ka8Y/IULdDzXg
hNvgTm/GfStzt3Qn85+t9GrJu5HpfT+x0WIcnClUSiGF/sjGMIfgDptZpHLHXBt7sgvXVJprdgOG
q1/1TnFr76Od4Xqb9Nn7VO8aLTWRiSepSt3I8R2+xIFTEgSVu39/0exgk6YMx57GkWKeywLlb+he
bK0nz5AQoKkhkz2YVDe98VdssWo4q5W8m+5j7NkpDxGk2ZQDdvZmY6fedoepQsPuylT6btapWrau
90jdKJA6UumTtT1//KcsHoeSJTUZJVSwmT2oStuOCdSElVXpNYcMvNFLEcZpCEjyoWoAZb1373Wk
N1UCZtvqgcTAf/DpRWHfnCdhXsz7zkMbQyGPcgpJ5EyiaN+1Q0Mhg2A55Pjg6dW4iXZ84zla1Zte
jYo/sFRGK7Fgek5ZOH4EPBMc3mswF6UVKiP/0osvhFyX1sUCcSeF8whjJiCh2ZVpqwEjvSi32CGR
1K6hmPSJpDtjJ/ZoE6pylSykDycP7Qh2ZhVoyFsddQBbN4Yzaqb6fkHyTkq+LeD0KMIQec5OzYSA
pSoaMWUK/iZdtRt/a6zrdbVAyMngaAo5IWywOEjgzKeDr89jw/RC1T+Gd8iN9kEN8mG4LURlqJXJ
S3+vHeGeP7ZT7DOZaWHbhojPNmfE6YbrwcoKqLSyym1yiUTvnEc4IXsQr0NqB6Uz20JiYu+RVo16
qIOQQ4dDVA8xjmSHtSzbhRLyCTKOQexZ1FVSGwgJTK2y6iEw9027kPufUl0K1XCMIPvHyJ5HrkNV
ksavkVZprN4zqzXpJLmTJAXLNypPEpldaScPF7MscsKdU8GhCzD13EyLzhQryEM7zRCkjwySg2IX
OonqV8itVPrJUOIiOZR76z5+HpzESQwVHBpfJp/oXy9IUAEKwEFWoFwwL9GTvDHRWBGtKnO8AA+1
bgLyyfCMBXE8JSzCNKHbYTKLMnsmjmNeYFoSoVVoVbJFnuy8QfJx0befkpdjnJlBTMsxwnUFOBaW
6DZJnNHhm+CuvC7WYpteZWvToWv60BEZf7UPncNVf8CHfLElNrVS50EG8PVPgmeHCx5XsIHCh9Ar
+6Je1c7gmopDqlKpYJVuDC6Tu36dxjK9TJxhU23YTXi/FGufMj0fvmJuRP3W12EPImZdQVzBYlmp
0PGc8ZJsiS2hIKh6Jpf7L0unPTMNkFubkZ6IhwqVCnEodWU7RVosJEvzNu/kd4/I42hmHUYz5Ljl
VIPe5NvyQt82l93tCLbccCEVVPxtWDVbAg0gmR+WDOx5Gvk8U8Nmx3ofAY2F+ESDlVdch2G/QOAJ
1/uBvlkCIxI/NuMIMGKmZRoOqkdfwuCuLtIFoPNqw9EsCMuhYd8aPQANqJFFfsjLhSjiNLdsGEgw
oecP7ZaPzoKMdVuCMYRSWXhBPe1k0IyjXfa3yPgTZWZlBOV5UYTgLfr8S6oHVZa+c97pnSrEwZH8
CTEzMOaQYqxjgDBviDKkVcvAgQqj7N3xkN5Um/Nwp8/lT7SZFTHi3kvQCGxLsq8Rvi7z+//s/TP7
kFNkkXFiGEqpBEGTtXF7HuGkCFtTO51DN5TMWyvC7jPe9Uwr3GJF60DWzYtRf/GhongeaGLFLKuj
4ghoJmFJa4deq4FVPUx6UO9CcEjXsjffilVd5Qtx92kxOEKbSVpbcNFByWHy3f4mvxr3UNq7zyFn
NaGpZw4LUndSe47QZkLX4QHSNBvQmvqiii/jclUtdZPJSVE7wpiJmi/MuC0FYJB1vkW75Ja58cp3
DZe73bpYJ0qr0oVqzTWkwoEsVrnyV8t+c+krZgJJ87KnuISvsEYs/QZJ0sSr84JyIuz/ICgz5zRU
Vc5RBRD9yt9MNVm+ZqtyuRFxMrwTCCYfONSFbE4+mjxNxrwsUsDhV+0FdcaN5UZbIQdnakX4i+Hk
Sc4dwc1MeJXWI29b8IVDth+hxTy+nGfbSUU+ev+Efxzu8zLzu8QAcgjZGHHuBtxycaWloReQTsbk
4ghqplwp5Eu6qYFzbE1Xh9Qh90Yi/XW/m+LxaSjGvEVSO0tV7CUOzrSszQNj9BpwgjU3ZeND/QMv
GMOTeiwolD35+4zRLF6JseF5QQhnFAxcGuSKk0Z67On8QZ0OPaFpjqFNBK52HmuHHlRZtAd9t2n0
LLzor8crtkaKrhI3cv1dual3qSWhxux9YqtkJXypr5aaf6essY2QgFBCcAuI/SgtYPQLM0RAKR8C
2fmQW0EfwowPIbto/aVhqlNsPQabHRxtomSMpoOreKKC6i6hQLm9wNaTUnmMMjOQQ5X2NM0n8Xjs
doMaHbSbYnq6N9zhuh5k/+Cr9uA7S9Wrk9RhGJQUkzcm83lJMwejXTNgpRVfVOFD3F704+N5kTnp
zmyohEIFW2Cokc1sYlp18SimLBhacGLdrf0nG0a0cAzZL4L8YClNO9UapjYWiCLocgBTZyWRvh7q
epycTf0y7MxdszYu0z1/Gr5Av3GVuvk6yZzzJJ7m4p+IM2uMvBi1oQFcZFkgy+E1Z5nMg2EhCHnv
As2jkGPCZla4tnHCcw8CqsqtweinV+UFctF9to4UvglvvSvklAo6/9fNp+Waz+Qcz4HPTPRQs9I2
pqCEB9E+y9BFZRcbWodOHthOU0CS3w/2QoEGTzbrHOhM072O5a0XAOiwq7d0Y24nJ+crBCnt3zhB
Rqb2B8zU8WlA+dgBBUk5+EUwablO1l3VSL9lLk6JOg9zWheYsKFUB/OZdF4tHuN06sBBIBliQxFb
KK8owO3U3X1WmDAjNt6OA8zZWeFwE5h8FQWokKbZv53/jFPOCKaR/v0VM5sWkLSzvWl+OIzuLXoV
FwuuaOn9M2uWGn1H9RQF+Xbz7Gn0EDdioSy+BDGL5XTt/8j5qlBLH33Kw4XK6hLAzGrxqrbCEgOP
8iq74Ea4hYHeJfE+6cg4NCZgLJ7COP1MoU0WIr9sIOxpVOOKdfIsdlMNZWpuQ1+ogCrD6E5dqr9R
2ac2h3wZZBDZ7L30cRRuZcWAmwGOSOXmG4X5IDM2JDb8pfLn9Pk/ae+fMPOudhPWpR91IAZeSh8i
b3BrY9z5DKrhTbCqwiCTndHu04Le2uAhpKbhZVJ6qgz82j0v8CcN9NGXzFxCm1cGrCNM+Vs5qNZ/
MnUr7UgvGOjT2n0EM7Mi1UhhnMwEgrudWE9Reb6fWo1QpnKXG3uTkp7j7kx44NxSAeNZoGT5W9Ij
RcIHFIHf8YcFTVhi3qQpR9LiVY1plCMAtQTKqnEh+fDcDZHzN44IBjExBfML8+szm1GUQdTosYbZ
UvOxTh9Zb6pB0wWQk2Vx+whlZjYwzu1aByAItdM607xsaR7M0NFu/snv3SySEMLCuILbrDCkA7Gl
qkCmkfR6DfOhyr77z2ie2ZjEpDkea5iFiqMLlEEQBjPsVvr1PMjp2PJfNAs0L2RG2PONEWbllDgM
DxXMY6Qrsa0cez0qOmWnMORlrOzFOGwSi5/k00YYQnRoAMCgxEexIaBw36d4Qx6toz5UAeMLao1P
BCUMEciBYZwFEo/5FCC0juq+58BAkvvQigpIYawzlvJ1lfueltDBLHzZVEis+BBFasx07ZAMJrP6
xB6UDlJgQYcyhQyRb6YVEMnaGF/nXdF+yptOLEQZp+IZGESDKWCoWXH6087CaGf1GMVwFGTtrfNV
sh7XxTaUuVpqfJ/Q2Q9AMw+fdFbUWinU5tFodtMgvWhix4eQecHkMfNnMwT7XDBuY8OMynuL+uMx
D9ovutDvE5XmBPvK8/WQuiNCMZG8Zh7Ucoa0LmTdCrsEf2OgTyWpzC8DOKZOtlZETBW0o99Lq+rF
fmx4eROU0bDhHCreglDvsaSgKIqKtnrMRy+65CAKXKa2UW3TsOllpKHNKkQx3vTMHmWet1T5JqYp
bGTw7kabYFS0lRSXDYVKNw6N9A0coGjkWPtQZrWEuct62jl939jK7/tRpVVsOHXBsNOJYtgEY9io
Av5Z1Y3XqhAKFU7BemvVp32AoazdZ1jiIqa16jJRKWbjCEtrhBkXh46RvhJjLWBiNInoA0lIt4Ip
+mSrdTI8JUbR7qFNCLl6bJn+fdbZdSbbvMa3bZzQg7CHFztroClemoVTFTVZ00b3t3WqoyuCbOjr
+RmBxRcYhhs71m6wCeMkmMcNJP9JV/mSle2wZS0rXhLUwv/ivuRy8OLhohTBsMGogsSsH2Gxq6zI
BRHpaEhzsDq0qeOyfKyMPPjW4Tjf9GVAbusG22ucsOoqiGxayTxs8mcOk4iZW5i4h9LG2PSjhAJL
Ka04S5RZBZ4MSN87HSP4kJDRvILRZG1dap0jqJJ5pV2vuW0M170/jK2TR3FBW8nTNK53ZVhQa41z
UKZXK+/yyulhiI1fcNuLu4uQEh67voBxU5cHlNgHHBQBX4W8GIr9aA0pqVaiMHwWSDyOTQHLkxm0
5JLaWiWhXXYyrEMauhQl9LE1MCijPYZOPcCZSc9CwxZFeaHlUJOuUw2y+LoG9u3HJOKfwkYLWcBw
7qapLN+lUdituRV2K8gEoxui0/g6SArzYJkifoStxOTWLJrU6aZwOCladuuzGO88WOJacS/BmzTi
8TUO7cBNSNxcc24Ubuw3RAYVbWyZtaG5rStLuERr8cUzWmrCLleVZm6Z2uyu6Du9M/gQqjHJ+crg
lX61TA9YSMyqUlWYBSutUb6NwnEgqrGi8lYYBduiAjPXghH1b4FBSqexmuYyhkmUXiatQTYU2VT2
ow4PVh8VTgcewJPQm4xVOFTgSvIhuqNWi1e0S9ihwYbwVQWVhkBZNe2Zw4ax28YJt9fUjMhF4XXx
HqZMe6VDPqYys4qkv/Psmq3HyO+sy7z0mqvAK8JHg1bkUrQtUSIbYFQojWM1REmx4U0+drKndv2U
xantlixKK9cyYth3aUTa7cPBIs8sHYlTRYH3gIoct7uB98Eh1GaYy9636z3Utki41n2QfU66zN+C
GiWu7rJik+eEAmct/jkhqb5JAyO8ngZGbqrBKCA3QxgigyRHseRRU21Ky6eXpCntazABpmQ4y1bM
8sNrD3WDoomdweQCt7dJiLxDMJbGJ5p6ySXYouHC8GuxNX1TXzCUGA7ycrqpOujkVmAI3wq/7Vao
w/W6oLG/rhCy117rF4chGms3jVBw2/oxrAT7Pdq01hCv6ywynaLR9TorWbCOG55eBJojFRKaOSyv
O2BR7tVbUSdYWXZS7YKIldA4b4MVIWXjNq1u1h0W4S4cQZjTgXqrThMom9QkYbCJYfuZ9GgF+3WY
VdVbFnqjJVsSWKuoDqMLL7WM284y23Vs98N90eRRLnMe2eEKUuz8qvTaRGrYL3WHnISwU5aOa23Y
uRMHdQzhl4eiC4Eq/6A7Pd4mjVE+INh381UTm3RVDePotqGodywb0m/jGLefa53aTpXHza6zs2A9
WL4Rg+dnweeusZud9o2ayTwRpksHs76uWGF9QVkDPcKOhZ6TxSy+880IRuAaGhJp5LDQkNoevqNN
yiXMGzTPea5jpDISmfc8DfovpZEg1RCYEE5VlGV2uyp5lCg/q/PI0UEX3GossMPQEK7ibKCl9HBb
r00/G6678UuXJ9W6RmH/wlDardMhCSKZjCX+7Jd5bDpaaO+eC0hAVRAH/C5kOb4Ga47XcZEj10ZQ
eYFJU+8yzmiseONVTspHXLtGAiIorY6QrR+SeGdUTblqjbTZmZWdNgoPOZRP2jZxR9zZbs7L1DW9
wb4oYXcoh91lm29D7BmHdujsC4jHs73VlWib0jr9avPYXxmoGC87lPJdknK9CsQQXjZgBVM5BEmz
SbWXXOXhgLe8s9jO42B1aM6FquOm3WR12K+NprbuegGewcyoLOPehtGBrjpgnqJNwStDUjP2nG5a
C+jislpl4GIOUZZ6sg1BwMom4xK3pNmCFeifeNnzTc19/tBmQbQ2g1E8wzggbGYILtYclSaYMNC+
rA+8FavHcTfmrbnlLWu3diisWAZml+Ww+Rs9iHpIZDiyUKa4StwCtZlMYlD5XlMKG620dGncxF88
34r2Y2R+ouB7JAuSXsI6PIUyRGKEEk4s3RW+CWNsMFzkGogXG9OwoSQ+xqxx+7QQknmR2FC7ZG5a
eHrbtCUsASNaFasRJiZfU2LAnGIq4v7ZjAN6gAn18mAwkbyOoAtukmeh2/UQwQpq0J2JQvqXO+oE
BqVhjoTaQkBlYgovj1K+nI0wO9S3sWKcr/pgT4xso42/PhgwocAYHkwowQ7PPEMQkFM2ofAThQYk
O3QJe7UL4emJjBwgYPcSxtHfh7BmSYif+WWapShWpYNUvfWHQ7yy3W6FwWvsw91SGfHETMxHvCkp
OmLcEOdtjQdgHL+CvWt6McrQgTG5lQVdfBfW432Y0/wxSv3798sirr/nVN8vQXjJ8qHUfvDjtoh/
//hfh39dQvHP6c/+/P/pxok/f7rKX9NPdfn6Wh+e8/lvfvhDgPuBP11W8eGHn26uOL5W4n/78Mf1
E98vroizl+cYbsM4vnfix1UOMO9KYIIMdgqmFZj/+QaLB13/9/8r9fPiKz5eZGHZmAoMoxs2vP1f
F1mg32CgALb1IJA0fzz610UWBP0GK6PTZBACvbDgUoujiyzQb9MsJBEWp9MgCvpLF1ngqSR1lD7z
7xcucM4xEwLK0rNaUkh6IxymCxfy6iZJvprkgGDhOklaadqb0YcxBHKR1fdBspRUz3Lqd2DYoCAw
t/h+YcdM90uDp701rfDbxioPv4jsGpy4Yh0Ef2kpO3OpCDpLIH/Cm6WqsOybiHG6FsFDTyVEKUH4
pHtXE29ldNe+/9y01T2sNTqtPzqRV6rMEysj2I94a8UPRzLzQ5GObw+ZZc38fbWfC2ZyDMuNYr7T
gVgRJgK2nCFz/Tz2T115CIHn/xnGzCINodEyY1rfb9MrmnWyhPX9JHs8DzIvNPxEycwOxRnJBzqt
7w/P2pIpcozM0dDVfkyneqGTZqvzgLNK9k94M6GB2NBE7xv1KOpUBn2NsbrVkJP2zM3zcYGF9lQX
+6Ab0/4+3PBiTU1LAeOtH61siwcDxdMVDAb+BpfUrCC+lG0ERQZI00z6xR476MSFEJLs4uHaE9d9
+DUZv/gGcXsyOF3L9qkFkWJYOpWZb7S+8eBRC1mnz8nKZ/Brgl/HoblLc/bQiVRx3T0Tq5fZMLi+
iVxBq3vGTKn7LzGMA4bDygsuIaKTkbcxksRNYNUbmbAcRyypS6qaoVU8f9CZvdfNPhiqgy7Qinip
bIJy08PMNsflyjd7Nw4TtzGgJ6OpbFCwKgTbQHKsUJ04FLcr01Y9DaUfwlZtUm6MRn/FUbnWUSJh
LnLVJAcrv0mqlxjfIit2hra+TPTnPlyH1Ys3NRWgoFkFrRO2EKJxB3JQJxOwO5BiNxrQttPwf1CY
H2knq5qohFzXwtonEC2N3F44xxPeGcF8NLFhTh6umqCTET72ln/epJO+WFoKQ1bAQRPGWCX2Zfs8
6JUe/xfX55zqKsKUIKwvmyZcHiJmsL4fBlFZQJnekpXU8vXz81sgb84rxOnx0SOQmUZYUZ3lbQMg
+8cBtjYYbEfHV4Yby8+XRA7S6Q9of1gqx83U8PvM6hHozJZ2Y1377403S35t5Wckvy1QtcS6meYV
vA7KtgeqIv3YmlQa9lXGr6vGjfEdEbdx9NWDaf3zoNNHH2n7T0RNDusopjIhSRr4dFwplCJKSLtF
5ZQaZlb1EtJJgRQwpIAYoEKrfXZonUZVUPnQHkhkITHcq2SrVN5viHx7O0/Tqb1keow0Oym4CQhl
9dSI4PLp693XwIklrO1KiOvl0trnSaE4Imp2ZmOGR9BC4N9hdXv9tiDns2jh++EcvXx2OF5W6Cgi
8PLHx5UPJKgFRpGTp38EMOuRYBFrnE+MevyK5dXD7iaRT5PWXo2guLErnIv7T/fPgXx7OH9CC1yb
L4fkXUUMf8LN5NWrG8jN+dfPPfSccVMkeSzVuEt4Yk2iZsmrrbxQrlo4mXkE+RMC+YiQWkkZsomC
q0qO8uIS5tr290sqM3PF7yA2xjYREEjDTNhs6iwz4kIb0wDR4+Pd6/rTboFN5H1HZq79oInQt4IC
LtxOMKNiMMeE8RomM6BZpvyEQEXCcqosU1pAdq5LqWHuN0nAfVmJHOI3Xj7lcN1O3uoLuCdPF9dN
+tT73iqDOncBtThePnoWlFZhE8fGr0U5rkVeSwz+p4itRqKi2dbZU4tgAAs/N+b/p+balhvFgeiv
7A9QBRhzedmqlTDYHifjiSeXzQuVzThCIJC5Cvj6PcSZxOt1nKl9SNU+YgukllTq1jndRxCrT0jT
XSddTgcLV+7+XuY2bvkWQJenobhvlSJGeWvbPTqNKaARwKzU9dpZkjRhCXCgAiCVDPad0Nygtxvf
E9CJG9olVzemvY34n6h1ooYbL0x9IBPHJsB+aRWtrXRt7cJIzKVQJB3YjGeWLx24jx5nkz7SHxFg
wIEqZPylO8D6itG0dGbK6eikMGfcLgNpSEAU5rJzclJPrpm4LeSKmVs32oUJ94jLNaqmGIw7hA7z
bvRSv0x0D1m4Q7ZSlipJLCu/3mUoUjUDMw9TlVakSacjAks1xi5iUwd4YapvhUr9yBDXjcp83iKA
YIjQJCrECCB+loQa/9rIZdUvgB0RYLIUnNKjLVZOfzfo91lur3XNobEDLqkVs3h3ZXDUI3TAWZKw
TeL7dkjuZaOtUs9ec9dd69OMRGKle/AJVb5gXpuTdvKY6PKhzAegjCbIIbteFnU0wdxEwI0m3Uo3
lmaWL0x1N5iJN2t3QRGZRaCZayt3BirceWE0fiHxsbirOmK4yB4DpqusC4snX5lUSMnRnTm3IsCj
LnG7LhRpPOeppGBkMDceri1OSmqmMVKgyhUB0GNpAa5nQJwNLkeWpNOvC32wfCTpQJiiKS4GlOtg
/9PWvo21/lZIhqo3G2oqje7jnuqbeuPXnoCuxNW07L+1u3Ba3VTGpkpTIlHP32YL1B5nFGmgVLXV
j7QUy8lY/5WJKbEzcNhW+RhNJgEWSitBUuUPmfdlkOWsdc2lwRSRAsoxugwQD4Z1Y1LlxtTTxGqa
lCTNtacyZwGLNQLNHJugxhm2pSuj4Bvc3aG/EpVX2qTVadzx1BcmR51q235h9WTbKoGU0Bi3x1Qv
gnokuUdxA6Ptb81+p2gCjaLMnvpZZ/oNIDOmbWRnrd3OXihdWdQ16ispERHycsli6HYYO9+VNq0T
vFddiWFkuVa1UYDNZ/Msy4mdgDEpofRR8O/nz+1T7ujwODpyppVZaakW4byLnceUMzL0ODO6J+UG
5/s5fa6+HXtHfpVpVlQlY/XRjf91ET6c//jJ6OPQiiOn2rR9Z2dj7siU6DOIOPo5mW02l5fzj5QV
T4bBhz0dXXd3AvRvM9oBJYiLntz1tCKMXM1CstX95Y+PciSf6xrPuYuj2L5ABonTjf1JItaS8MuC
3MCDI7+JDL4XeAEnGcXjX4yEbGWTYhGhVG0MvcDDUZOY8yLoST9XH07FEbjw4infVvQotqwcDfzl
6CnT5CJV312xEh/JwY3GnTN+3LwHkTIUOXSnbtBFIwRJO6QP7iXG/kdQ4wEq+S+s8U0o9qGEMO7z
/3xbnRLZXb/X4ieYeaLBC2Z5SlF3P5SXBmc1dU9K9b7imge99gfdTRD0oM3PZfoPY99rDP+acUjB
8rBzXgd1wrgNknfi3/7ItgihcPZgsgHf7k17lHjI8cvBF94zC/KkiBc/0bL9PO6B9RNmkfKh4uLY
niavR5FmxmX+Cza9Tt5nrdbrJL5r1j8N2omHfLtfnU8a4nks/8Q6HKP5xzTB69Z8Z2O9CV5/bOFH
LV6YkGcR8N//BgAA//8=</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19.xml><?xml version="1.0" encoding="utf-8"?>
<cx:chartSpace xmlns:a="http://schemas.openxmlformats.org/drawingml/2006/main" xmlns:r="http://schemas.openxmlformats.org/officeDocument/2006/relationships" xmlns:cx="http://schemas.microsoft.com/office/drawing/2014/chartex">
  <cx:chartData>
    <cx:data id="0">
      <cx:strDim type="colorStr">
        <cx:f>_xlchart.v6.73</cx:f>
        <cx:nf>_xlchart.v6.75</cx:nf>
      </cx:strDim>
      <cx:strDim type="entityId">
        <cx:lvl ptCount="8">
          <cx:pt idx="0"/>
          <cx:pt idx="1"/>
          <cx:pt idx="2"/>
          <cx:pt idx="3"/>
          <cx:pt idx="4"/>
          <cx:pt idx="5">9132</cx:pt>
          <cx:pt idx="6">6407912423524663297</cx:pt>
          <cx:pt idx="7">12285</cx:pt>
        </cx:lvl>
      </cx:strDim>
      <cx:strDim type="cat">
        <cx:f>_xlchart.v6.72</cx:f>
        <cx:nf>_xlchart.v6.74</cx:nf>
      </cx:strDim>
    </cx:data>
  </cx:chartData>
  <cx:chart>
    <cx:title pos="t" align="ctr" overlay="0">
      <cx:tx>
        <cx:rich>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Goiás (GO) e Distrito Federal (DF)</a:t>
            </a: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series layoutId="regionMap" uniqueId="{1C47E97E-4AB5-451B-98D5-A99C5F48AD20}">
          <cx:tx>
            <cx:txData>
              <cx:f>_xlchart.v6.75</cx:f>
              <cx:v>Risco</cx:v>
            </cx:txData>
          </cx:tx>
          <cx:dataId val="0"/>
          <cx:layoutPr>
            <cx:geography viewedRegionType="dataOnly" cultureLanguage="en-US" cultureRegion="CO" attribution="Powered by Bing">
              <cx:geoCache provider="{E9337A44-BEBE-4D9F-B70C-5C5E7DAFC167}">
                <cx:binary>nHvZchy3su2vOPR8y8Y87Di+D6iqbpIiRYqa9VIhy3QBqAE1T19/srV3nCsWedmhY9kPjm51IhM5
rlz4r+/Lv76XD9+635aqrPt/fV/+fGWHofnXH3/03+1D9a3/vXLfu9CHf4bfv4fqj/DPP+77wx9/
d99mV+d/EITZH9/tt254WF793/+CX8sfQvJt+JbWgxvWt+NDt94/9GM59C9++v/58LeHHz/zfm0e
/nz1PYz1cPq53IX61X8+uvz7z1eUvPrtj59/4T+fvflWwV8z3bfNlfvvP3zrhz9fRUT/TrRSSCOO
OaZCwk/NDz8+kvR3rSgijGuJhdRCv/qtDt1g/3zFfyeIYqqlwppjjRh99VsfxtNHEaW/S47hLxAt
qaBE4f+xy10o1zzU/2OJ//z/b/VY3QVXD/2fr8Sr35p/f+ukGBdYS8kJRVxywRDXCj7//u0eTA9f
xv+nG9TgZLtZMyrbflIL7pKtXfjVqFuWqq336U+meUYefyRPUKURkfCHSIyEJgjM8bO8kZBQ+3q1
Zl68JUaTXgSzSq7jfCqK5GVhp8P/P+UEE0gLISkoqJiSmu6UqyNa47nSk9ma2t2MWS4/6mWwN6IY
1ruORf5YFj27U6zT8cuSd2r+kCwRJgwJqplSOzW7MhpIvm2lcf0k/p7HPL/UuHSFqXI9npGF8VM1
JSUU/EujkzTwo59t2nRrp7rcLmZtdQ3ajrPDNHHlZNVNExbr3ohp+5Dr0hom+o+6GHxpZDbNLCnK
qFaXL+vO9sfBBGs4jRbgWBhTuT+OKKQeo8ngSOBLPy7qWrsg3/+yFKoIU1hhJEHx0w385Li8GKMi
D3Y2LGqyZB1kfzOBV9+/LAWfLuqRC2GG4A4hQiBMNZI7ZfqV9nisytm06zxeK5HLwaiQ9Um7CX5P
slCbtlRTSnvUHtQScCrVWL9xdaPiTblwxrb7u+Yaol4ScG3OCaQFfjL+T2q3jlElVFOZuauE6ca2
NOAS+dVA86Sv/aGKImeCjLOmXg6KLesFRrm4eNkqj5OGeHKIne19jrdCUjrHfNbTrUO4TKsxb2NH
pY0R6/ozWj+JJgzZgkPOUEzDddCd0vmczcvmsslMedWacqymeJqYSFu1zOkvqcYEiKKKc8jHkBxB
icf2LUSleCuQNU5GWdJ3QRuK2+ZigH+O9eib1y/Le0Y1qbVWGFIc1Dp9iu2f7jPnPS+qIp8Nmdbt
q84yeel11Ccom876zunsj3yZE4m40IIKDU6yT0oqGoeuHiAw5433B6K7NZ03K46WofxQaVulYsqz
uzYsvfFqFEk0umE09TxmF2Po6liLvj68rD9Gu0OBrZVgSnCEOTg22iUvp0a06RYMHlHyNizrly4M
OGmkvQ7Rlvp+kKbasnTC7mKw5OZl6fsCAcK15IoJLZHgTO5vuyWDrSBDmk1QfMiy4v1iq+9RZS/7
rO6SoYDCsJXq7mWp+yBmP8QqTTVl4NhS7eKn7XQou4mVBmuvL+04oCZeBlWmvGm4wVvb3Mw1EWkj
UH7JCIrigSB3qdAynYnkXa4Gn8OQ2SjjjELeEGRn/XaL5mIhujBTXTW3LaLz27FYNTVnNN7d8g85
GkO3gYWmBO9vecsLX66r6mO0Tk0yMDVddRyVR9Ww8TCG2X5bp56bfpsGqFFgiGVDb18+w0mVn7z/
lLS45pDMJWICisbpiD9FWqNRGH05TnEtuIqnMEdJVUQ2XQdSvl5x1yW2qtDbKKf9/di76Iz4U6F4
SfyuIyhyrNemHUB866PBTJ4qaSYRui/9Fuq/uRhqcTlHulrP2H6XYTiUYgguaEQIh8TG5D55Fku1
lWGojGva5WIOeEtGsXWmUMKdCSf8pDCALKG0gGaXcAlu9djGuJxVEVZUGa27qDE4Q1262kZbaE0i
dJPzTUJIa35nFzRzI1o3+LTQGUlttPq/BXTF0ZWUA/vYu7J93a2E3kJ/6s61TE9sQuCMjCiqKAPT
7BvDxndKr2U2xmxwLvaUdBeVnOQbIVj3q+aHgo0V9IJSEAVt9q4HbRfUS4GmygzBd1eoEVVleN2F
zcwsa860gk/sD8Igt0OLcJoOIDM8tv+wtt656YewPBSGdlQgMzQENYmvRHVfCUbtGZnPODZIgzlG
c+hK9D6ZoZIFHjJcGVX0+qbr3JX3c/3dTbK4aauVfS007/JfterO0U6G+CmYMzrPgkasMmXjSDyC
bg+eYX1hm6y7fjlvPLEphZYANAO3hrae6F3gDg65tuW+NpDdok9V0ZTvneaqPw6+G76yCWa7w8sS
nyTlk0QYGRlMLIz+mAt/Vm4ktOgogs4SwtbewnTJ7jvfkQ8vS3kSAyCFgGcyfpqSYAx9bMK26i0T
pKlNHkh+oG5u0nZgNhFl6c8o9MRFdqJ2tzXM2Hc4qmtTbN27YYmEsQWq4rars7Sdu++8HbN3L2u3
q+ynrPdIu13f3rAKrqxol1h1i3jYQlkkwybpNauCo2b223oZLQjHU9aWZwLiSaE5iYbaDr0MXB50
rY8NazOuyiWSS+xKriKXYrJEWSx4rcPfpWgo5MEmyupk5WFaLtZ1iWxS2Sa0Z2LkOTcicIUAEShI
B2KXeYpaEJa7ZYnbIY8K49xM3mEWdcdftrQiHNINJQSzJ81MqQfRZqSvDTR3o7HzlBvmpysqs2sr
EUlCqD4NBeSHXxdLARmBYVMyqOs7nwIHCGMli2AG0clYtqQ+QMxEKVXlQ6lQdp+HNkqDhUr364IZ
xgiyOZYanOzx9bbKlVE5Q9yMGdaj0XwRLmnZMAVTtv3ydbEjF2ZWWfNplhTXZ8Q/E0uKYcYAV9CQ
JPbptg1rhYNgS9x1oTzYIboJ2xsXIJzmbmaQlMr1TI/4jD8rqJUEGlUlMbTrjxX2BS90UbS1AXBn
SLkrWdyLrDvSsZrjuh9R2i+Vv0CdUHHJo/L+V+1NAL6h8IcIyaBPfSx+akSfOetqkw3ZKkyBSnSx
rXN5cAvBR+QQMXggRRJJ7m9fFo2f5kiQDcX0NHVyhfEulEXnAuR7Wxs/bqRNxlw0LLHTuM6JL/kG
rfvSXw056td4bvLs09KU281kx7AlRa3He+gsFm9atq5X41hVb7MMWsAz6WYPUShI4tBZMxhjKBJI
0l0PP1db5IMcYDAuJHlD3ZrHGrf2qu/6PlkaG9KZl+4rraY1pgQuyedsiOki+yTMQ52+bLPnTKYR
OAqYDSb1ffbrpkJg30Our7UdL4tuHtNMz9nbaqzyM+3m0wQHbYcGt0AU4Euid4oLGzB2PAIsRI7i
NYEydt8MU3TG/Z8GHKBYpySjMFOEMPLY/3qNeWi2U36TlYyVXdjB1xlgbIaOtQofhjFfmhiqQZBn
9DsF1qORAWAnEKw5Z5jDeLrTryYbq0cK+hXlSpjBnOZvsta6d1RtS6oGIcyGTcjy9UxK/3FJL0jm
uz6y1k1wvgbJZHIXm2hZLCZ/XVDy3lI7GVlOPp60R8Yie9FP4e9MjZ9J1dyUNcC5pcJ/NX0HaD/5
2OithojxEdSfdYj1iHhKQyYNqfQaAzDQm2nDOFkjQeJ1nW4rG51p4PYBAqXgkR35LmP7pRr6sRmh
/YgmFFeEdjec2fGu9O2W9FX0GaDxPNX9ik29oSgZcS+SVXlyqFs1f3k5Pp5zJwKjNviThi4B7VKK
Qr5WUwMpZaHj0qVlaQEVHvNmbY1n8JnBIlTaTP3anKvUz4Qm5YCGI6QBOZVyZwctyxaCpAsmn5sN
R/FMh2L6XFsoryQZFeqqM7o+IxAqJSAMSmDoDsjp85+69NLPyzKhtoG5HnlD+rH+1OtCXVvNxl/D
0U53DAChQghBacbQkDwWNWW0HFxZN0Z3jfqOm2U0gg3hQzOs51YYp7B7FBxQ+BlscqAoPNfwBCaj
uurKwWSeFslaV+OlY5v2hs9KxDUj28WM1v42o1t209TRdKabftafuYCaDMO8REjtKiK281Jsiqzx
smF15Nb6eLaLu6zbCsehG/FRR8K+zocoStBWoFsPEOb7aRLsZvJcpC879HNZWMBJOBiDE5gBH1u+
tXCWrl6C4brkddpYNC6XGetnccabnhUkFTiwRrAZ47vIKbdGoroPwXRuRMNd8LTs4wmvCJ1Jfz/K
+qMbhoQBOwUopoAYKSJ3KkmGAHOwboutlD01chUuMyKPPDGU5cUS4wp3fQzwKIDts+1EGc++WH1s
SbFuhmdkdYCDV7R4XQai8qONxuIzsmOzXkeyjXycteLcquKZasHA8yHAKRydPEGSNzpMXJ4iAEZL
mqxNuVTHvMoGdtsOTjUptHhbuOOyXXVuaJZzfqY13YW7AIweoFRJYF8C5Z+qXdWocL11M8q/2Lb2
0wG6M3WPIbdUV30jpjNJ/XQFP12RgD4UsEQG+gJ0Dll0FwMbTPyLBGubJhJVe9dqvuLjDDZgN2uU
+/w7dpUTv9hqCQyoETQ1EHyYQzeqdo6xlXXZhJEDZATpE/a+cI9tZuph/hBaKMb1dr+t3hrp17dW
8ENhUWuEWP55OeJ2JeTfuitYJsM5JNL4FCg/pVUAmrjMs3I1ytkyhRqDPofNjkfFLSwcedZfLGQS
54Li1OfsLU4QtCJQQGClpHe3yztmtS7q1cioSGpiH/hYXGV996F1+Mr58ca1/tMEGKNBckoLbGtA
17r2zDGe+BjcOxQxuHoqAUHHu3vPii0jIWvhFOOq4oi0PGVrE6VSk+3wspl3+QbMDDimPPkygj4E
OrHHZm4cKsS4+dUsgErf6maoXm/LOP+yQgISDIcSSQHJgWX1YykAqgGOxJbZQPZmhoWle984qUyt
6PJrCfSkEIhSUCcprOCBQvBYlN/ctkAiWE0tK0xSpputSVmer/pM4/rkkgQsc8BLIFELBQlhZzmm
5bAsPHMxaXLWp1LMdRZL307OZPXqpsuXL+p07p89E/ANiEkQhxADmEPvTCibUBO39DAHqB5/yX2J
L+BY6h0Jk/0rQ1N5Js/tHYNoWNQBxkrFaSimYhd/YyiGCU4BkO688kPdZdmlDtn0+WWt9kYEKbAo
YdDWQL8mANZ9fFvSTe2UC16ZLYxQ1selOIztUsTZMpa/NuJAsTiJAteQQEjhsPF+LIoTFxXdqMGA
bMMuZlHmvthqLTDQFaZGGd0HYeMNEk1/xpT79d8P0Qz8EdZwUjCtd/GMbaiadawATVG6+zKhiSUk
mnAyIWiOs67GZqlxfxllsNOW6/LBF26+etnQ+yn/32eAtgJgFcBdYTn0WH2yQluB8wzUj6LpA0Jl
cyGgNT5KXKnjxrs51sTnCemW4bLmMyvMImDIrttSxNnMBCyTpgz2/rBFpfOg05eP94y3AUUIE6js
ApqS/eU0UI2msSpqA01R/XacvHjTaCrPlLbnvI1JTiHbKeAB7XODa3Ur8JQDyKMnGs8VppczjAtp
N0zZmby6719/2BuKJ7CNgHLECNnlIZL3S1FZWhnY5mNuWM/CASwPKRD3xLBWbmkvu8hUVdTXF2u0
ofrz4gEf5SwMh2nqq1/FUH4cCeAthJFCFAJul7GGjcoiXwUMvNpvt2PH2o9rWcvDVNU0GaoJvXbM
rgfUcf9pk2u42dDNQoB7ARuuXywIp2AE2wClBTInLAB2R5Ed+BngGrWJECp4AhWObSZbXTckau3D
9r+4+J/Fncr+T83EqFRBsxUufi5pjowLub0sh0XPwBKgZfKyL58y8aNMDQQlIHJwdcISBezeHgur
G4DOVQTRTgBX++jkkiWw9uwMrkb/njoxVqZaW/XhZanPJRlojf8N4mjY/O5TaUv0iMF2JudTWaRy
KpEzDWwIvjVWAoVorjwqY14DjGgUk+U3WJja933Zi3OOtmvSwc+gceRwwdCzagI98mMDVIIWOREw
/dOWi8MWfDWYoHgJ9IuhKeOAcp/mo6sOQCd6/7IVnrE9U1AgCYCoHMyxq5JV2+iI6RrmNDXXwlTD
uPy16R772Ieo+avKGvtumAvoZ1+W+zSzYAoLf6hgBCn9ZP885DUs3BsGKvuZJk2NbcqDbY71TOoz
jcDpHh+7F4giADpCHDOi9+vnoon0WPXgXs001EljYQV9auKcGdzWvelgu34FUSdSuzF6dBX6xVX7
6XahIz3tCE/xK/aDuWiyDXAyusUzkMmOEfAJvrg6ApA8D2tzxqzPeBI0Oxz2EJCygCa6K5zFNg/d
3EBZkKus/yEDa+JaF/ajD6GOS8zr2GHUXfDa8zNB/LQgYSDrQJbksBfldD/wF5RbMSlIUN43lh/K
LvP5AVOgMfy6ikBcAGIqB2ABsuLOY8fODfOCIDVFMoOOWHtgqsTVRshXnK3LV2J1/Y9TuH3bEg5R
/LLbPg0X0FJDqwwURiCe7XNGpvy6DBXg2Ay1+PNgG/lxxlUzpMPaycYspYq6uKsyoDG8LPgZJwbB
kKZgpwWkw70TD9MkOwuXaIBZSdPKF8WhgFbwolgL2LS0c3WMItuYiYo6RdW4vXlZ/DN+dXIqaIZO
6D049OMMNeWeuH6FdbdTzH4sm3y52LwsL6Zo2OI+mv37Riz+sprXcP+y5OcsDpsewJJ+/It3uTHM
dYnbFXLj0BTLNRnCmi6wOX5b0ACLi0ijeFALOtNdPacuB1+mEiY99UTduWk7JxrY5vmsH9OpU+44
T1IDltcXr+s254cWOX6/8Kk5V5VOhXyXrThMZBrmMlD7CTpqy2GgBZDmzbwiGhdhyL7Wk7X3fjZe
FFPaZz771PsyN12lNTENguUTXvIzDcAPuGB/DqCTwv4W1hsIVkmPb3wO3reOqMpEdh7MRiN8QbLh
L8UdsMIzrFJcLl87R15nbD42PQMuSeG7i5IuLrZcQyWN9P8ixZwI7pgI+O9JO9apehaew4QFPdBk
Y6CxCJ5KDwzmMxVjV5wARaSQyoDYC4tFQJL2wbaCPTJt8wBUpbpXcbu4Nu1LtZRmKXL77mUH3yXO
H8LgpND6AmoDrLtdaI06c170HvjuFOpwDJQ7V8XMBjr+svkITHEAiYN6pw3ZrsGu6RYiRSGGaZNV
3ywwXUXCy8L3Z+Q8DR6QA9RrYI8As4/uPadzE3z6I1dsgVx3objLM5Ldga/Ppmp89lWXDb9VTRsu
Xrbkk4lf/0D76QkMwhRS1WOX7aMt4LmxJMaZXw7NGlzS86GK1VIsySTH8tfQRniGAewmxEEeQEHA
yjm50c9NMnI9GqTuTN/RTcUwQelgPNDuS+N5TdZk2aw9k4j3XSsEI5dIwfIRgD4YTve0flhzkF7B
psHMg6DHot+iS7QBSTcfLE3DNORxPhdRPFk/XJzIeB+rBRXHXzG0gq0l+M+JXwHF5sTP3Smu8nmx
VkRwnTD5fMupo5FRNdrGpCXW3visnEP6ssjHUfJDJKaneg9kbwo94855B7/2ERJhMSMqOp62a9N8
71unljN19jk5DKByiHsgUsBo/fhOtbAdlxbgSmiBh7tiQPi91s05gu3jBPNDGwIvbKDfBnYt4nwX
81nfAGkcdv9JDv1mLHCXvdfUkks3ZNvfLxvujKjTS6OfnVRajrJA6WJg9vLuL7yysXkoZ6zKdwTQ
HPHwy+IokIYBCwPXOLW8j8Wtm7fc0rUzwkn6ZowilrAVsdTny3B4WdTjzuCHEX8WRXeiGuJnWBJX
PexGq/Ga80x8LbPA4ijr8bFSsjeF88OZ5PaMOR8JPX3+U8wH1qA25IA0t00h+BH2wS26EmTNiys+
TM1wJqUBaeMH2/qnSrxPM3sgU3fd0FgYwdJmkLeul6QdATb1DLbCYRmB3nsApuUEc6xaconmOOrD
BKhdN0YroCdTl8OrmHguSVBHOXo6maLLJBBnatmGyehiVtXndcz7AlBEWH4xCehvsK5Kpg26ywGG
sz7qhngOHVruCDwp4R9QyXFZxPW6TAJa8KEBDm+ssrwPOgGqFThBPG40NDbm/QhrsRiCLTQ0nrq6
bk9rfVZTexznLiN3tWD9ZICIPYdDI+Y+a826qWIyLJ/RcrAsX9LINf7SA6Xr9doQC7s+Efmrut3o
VcsHcV2jXMeMlNyMi6vu13qaRuDZMdzHxbihdKn0dk/qxsVZ17prWHLVSTnP+k3X6faw1QTFDYbF
gWprADSB2XHVlS29VzPqr0s3jimBtvqYwyFi34Tssp1QdbBimeJsy6pYlKS7Yg1ZL5ZKRpc9gMSp
A5TyOhry5TBg2hniNX/NAbGDMh/N4iEivDgE2FvcwgK1uspHKsBifUjxYvGXniJ/AyGmvizLXNxs
clkOsHmOPmwA0c9xgOQxJ8Agbu6jKXLvl1bir74eygTBZiKN4G0XrAz6MTdlN6JkU2i+qXI5pKrn
1bt5Eu6vqAwAZy5ueW9hM35wm4bFv5zL2PPSGzcN6IPLti4ROCq3eNp8DUyyKoRvkrb51ZrPsetf
n9j70jTzNAxmXYvpG53LwRqNs+2o64EaGEVtPLVX3TqaIozqK11HeDojUZsnJSBCSddF4bhR1d3k
vUaXE2bFbVU17Ue+QGbPms5dA00Km8YNw5sRXhR1xg64+idqkP8obJ4XIKMfXvsyatZERPDaSERq
SVAkBlPCJsPQoqyuy1KGmHvYCnG8kK/wKqu5EdnYHXSRyXdrCVTBxmJ8zBf2qVoyZ2AMs1e66Oop
lZUFEChE/MJuG/uy4XxMlayJUZnuEtJKm4zLUt1E3YZjeP8ETka7yR4inquUzGpYYw/blGMY+Nth
qHWK/CCSUNvhYoZFwZXW/jBbnm5Nn/emV9ucp4usFx6PBV4+1fUgvleLh13yhrLU1UomWYtn4MoT
h2Gp1raHaiEDzEfYTs0RyIb4PlsnePa3FHeYeWByjP9UuPgAa8B02tz3rdQXbegv/Fi+rn3zoSlb
eE0b/Q0zJ48jwBkv9FbBstDWgPmvS2UW0p7e4bTvIz58CBL48W7Z5rQXa3clWkpu2NCYqB+d6XCZ
Q8Trj5Gt4RJUcRnYfOMj+g7ZZk5pI9t00XiJ1xaxO59Vt2XplrjpqxRIkSd8uQdgH6ShjScR6z6H
0X0QjnyegLpiWngvEkdDBJh71l8W5XQNz0o6E4rtK+S6D2ysrMlxvsLDUQHrdlvQyxYGxQHBMyJC
6rda+Ietqm+dcvnBhSzA+FjlBiDk1TBb2YugtzyeWwQuCUzRmtdHEgl6gOVCH6+1+0sxoHRZYP6Z
HNgVCVA84FVlqxO/VsApzSL2KcMsAXJLcbVtfjDFyOfrZpruwKNvekpAYEfyOIONfEKXYYNwxVfD
RmCZM1b3lFf3g8VHBfY2LWyYIGnAq5iIV+yQzSJPJ7ER42YPKGW1dn2iRwH4ES0JaKxtZFqFF3i/
URemRBGCbS/+u7CFMn2rarPi+jDmhT3kDXN3mVA28aoH/lWdcZjVSt8cJfDpGlPRrEswrbs3eKXL
XeVbmHsBg93ulinXt21UTN4APOwTqR7WyL7Wlb5dcHYLr5I/QxoB3wb2hBEK3c+5ulASqLZlO98A
IeKuBwJN3MLzueOwNAL6Hn6Elz9m9OxizVhKUHGba3rV8CzJsj7VY29GC/vPfBYAfMCgC11FAAZ1
PX+37TbGW18c4YXIe5/7L6NYrjZm4fkIL67lqo4eOMiAmm7X3bZ8oF1/05DmLTw3ColD8HMlADXt
EqlYVOXrcqWv275MJuDoOnjznC5Rfjt5dyzy7GFpMwsMD+WBFRZyA+v3VE/rXdUNMoElpItDVBzm
CubiiVRdPAm0GTuRtA7RTbvxz9VcfS03CKa+NF1o34YmxAM0gHFUUHAlwHrLYf2su3BRe2bKEiVY
wnjf2OUDPEKD28xbbyqxPeSNCAnzOp0a9DChLJ7UEGIgn8YZvBrKx/WaTxW5aa14h135OYhtToKA
B5KLdvd9VcDM0LqDpu6i7IoLyPYmw/aCN/1VtFJ4hKzBlxUCd4SN2DdZu+s1ogCvQGNgNmS/I7ul
RE6gLkDEG6LHsERjWozFG92wm3Hs/Wj42uP1iLjzOhFjlHkjBtrcol6H7+Xo8r9zoavXZOpIElny
qes2WAFvXWdq+EYMvnc99CqdpuhqawpAltwyfS3Z2qXFbHtgNqwHxyG6uuLYgYP4XN0PQAS9GLem
S/Jo7g/dKHyio24EAL2vgPKav24hn8H/5W8wfKnA4UiH7LYqaHUF/Ussgj16XaSNJ+DGAVyMAImZ
rRehqIC8BbxVqD7lm3kgB5gDbrrZxbLu7lc2AakJvylRdSdr0UIrlpcJR30X6yHL47GnPXyBTsAb
nNoEeXuM4O0LLE11ontyhwO8biqdf2Nz7eHb7qoHvH9sX2PdXvTBXWV1SBuu4IfhiSXsrPvYT34y
qyuvNp1fs0IxU0jpDCndJ1QB76idANiO2MFu8HCv7D73ozjMUh+0KKG/Kfn3vO5jB3VSbvRT7XrI
8xt4DvqC0XooZ/uBRn0PeKpPPe9gHbIdxqyO1bx+HXzRmryN3q5CHKpevNeBQCUAgEQ6cpGT/NiH
LF1ZkbBxPrCIvamLDFw5a//Gmf0r5+QjR4uE+tC5xDbYwK4B+DCLustG+QnT7c3g+WS4+2+KrmM7
UhyKfhHnkARoS6jscrmce6Pj7rEFSAhJINLXz/VupoPbFuKFmyreRePwLObgDh8KEE3c1Ii/pv36
2YWwq8dF6g23TNLLBuisIIE+tpm+mKQV+Uron0FMT3NcV26MS75kpdiifGnDQxaOldTtGaPXmtsV
ZrrG58+LLz8hdbT54n/3LHyfVtDMvWSffFW3LdiOHicFC+enjka3mi8kj+alqOfwT9tmVyL7P3TA
qr9Fasq5am7Esm84vzF7reGfLGhhsahp2VjvpjKbR7799WrC/26CL/zmXkHbqZZPwufSsDguM9Jd
SLS9brU9er/muLFfrj1fICMUj577j88TbnDwoFPMeTCHtCGOekWhcMyrRIt/AuY1jYE3OE21rXgI
kLqPb8r0O9qRA43ZDwQn+xpqrBIyQQOATnx3fvPXULzY8Oa/Sl+9c7auedKFjzDHfJNw2Iq2swfR
ZyXtXZlZnCjpjJeLocWDD5LCbiA8lRd4uQya/TI7mZu5LgcPI1Yct/lC4lPYhu1OxP6Dbddz2MbZ
wXr0uooOEjh1bjv3e8zP3jbto4mclnAoQflWJNn2s8ko1oHpDDXhtz8Qhspa7+Kmfya9f5Pcdgcq
m/+0h8Hd8LivvI4+z6k59VF7J1H7E23zk9jiQup6Zzx9ZhgSIDiAcf8vvLWYtJJneD7/8ECfFsz4
TOkD3p2jrZtyHZqD4x5wTVeKVlXBMLS569N75/MyQv+S67KH0YvlcZeAqibHcU6qyLgqTs2fjiUi
TxNxX0lULTI411NcEUavs7SHEL58DW8KnDggjGNRxBuquGpHm8PEtptcU/be+p6tv/8SPJy5r3BZ
WFJ0va3MNh+Ja3OxJP+NhlUB1Nijdgh4eKVoXaP0n/wtui8LDctQiXS/9vqdIk0D/cK+jwneh2E7
dW0HOJP0BbSJz1FERDHb8QmimQcHU30O8+2SkymBbSeaS7jjUTlwBPBFyv6lHuK7idLcZyofuP0Q
UQaLjyzrlQIu5hiW7J4o8qKivozwZ9CvtctKJ3jJqb3Ca3WMVVPxbLjCcFCua1MuzIF7/cYLUE1R
BOf1ktehubRehqcd5X7T7rNG7+CieOoncfOABAFpWsh2qjvxTDpZ9WrLPQ/ic6of+tTm2r4kHJ02
2l6W+MObv/rgWct5D1rzbRyzXY8BzDXYoekb0X/84e/QChweKeB5w32MXxt37PBDysTlzfLJxKVZ
5BuAvtPY6DI1Wb5Kkwf9tZ+vXv9C6ww3Zi3ncc75pEql/6Hc7aNoO/qzj8b46k38wDzxCFRI5p0X
XDDr5NvMysn65TR8x61fpKLJVa/LKLp5CuOCL69xnxRtcqn9LwflBUbGAtrRZzcv1yFglTCutAN0
pSCp62nKM/MhJasiHp5MBwk5/eYwfs7JUHF9b2x6mUP96I1vjN3kZvJuYNdGDlWm3voamrZurFIO
zWLc7BayljK2pfRCrAUtDIES1sPPaBAPILvyzI1QZjzFaMvCxxzZdceBH9fRYT7wzohX2XH3b0ML
FRt2E7nhjZvOvo9eR9luYWK/4tcylRUL5bsampkMy1srVAWY4dRGT/G48yAGifhURsG9945B++qa
T4kEjYz2VWvq3YoFx6DyJ7sAE7XH/+tWXZJt2nnxsdfXQD7E4gR5Hdx+cSkjBQOy6UsaecWS/Zni
Oh98lq9igMgh2Gn+yuNHL8zuanwfuz2Lw1LY3ao/LdbIoc6AOsTZcfXRB1y8mLwe/iXJU4fVdiDe
3i0RBu3+aqW/I7yuksac2unqQ5dkIqw+XXq2cXrxVMvzZVlK148v6UqLNXlnvM3tAOPS5+TGK5PD
25D9jaIZKEdTNS2L8rV2J4WyH61dJbpXatYjS5onouLnlfs71qr3IMTEQ00FfXI1c5t7TGAGd4Ub
vVP8G6az9rkirqgVuoYUh193v8geZnPcvLHqu3W3zesRqDVM2eFULeHLNCC1hL9k8/caqaqLnzX5
2Py4jMStT27cnbZsK6nwwEglD16zT+LmPMBwZjVKaD/jeajfTBREygB9IvUuyvSpN/Me+mwsKNkp
JfYc4iGwuuNlEz+TbHp1E77rboaDildc/lXdY+pWAEvNJcJlFiZ68uZDDecQ4LfvJAQcE7U7ghG8
kbakdmuwKpyTOngZtDvNptuZabj0Mi06GHMIrYCn/4ehP4ALYLlB+vA1JaQtgGncmkB/Sb+/W7Ng
xwe5pLXOQ8+TBV3be5ORL9SCwyy9DuzC+BRDd2PXCNN+w7Fh9ZhJRfNTrz0KeAjQAzE7L32AP+wz
M5VrlDyELDlkmbzgvzE2Se+hVl4h/AdgTocBDJvCdmC6/mZhNYmx6LkkzWlzNUs1B2klFijO0csK
S8ghcMsV4pxdT4LX1jboMOk+bnx0m6kaVVv0sj01jb5YbMwAUaZSJVNJ9KdQN8abF6emvwubiyGr
D9Rf8kQPFdorNuafaNlQcz4mtmJ4ayttkrCEG/jsGIZcXMg5xsxsj7HuHiQNL+NK7iKbd0py7CsJ
zX2zuKKTkFYkn0OQnOutwWANjZ5M0AjcT5hADe99e8l296isJDp8sC4Vm7FZzFHFp2iPDS2XcXvR
PXqph8XLvATivxbFwo50F+BvrDDIK0fuo11OnhfmdfbPhAFOp3mg8y2Z0hybnO4WIFMB0oae0g5z
b+zw1MPMlazVle3rnYN2oFXoE9Ay7JdxeZ54elJh9rKk9oQB/JlEbyLwCyP4KZ1oufh1FdPnDYtz
qIIqUYcIT3TTQIhQ1Lx+fugn8wagaSdVBOXna0PwR4PR3OLInV0XAi2lZcfiL56EL4kBgBRgDhX2
4LWgNCMuzmlDHzBbHKJQfxAfc2lUlwj2eQz5ixV+QWl97KYIXhaax6QCUJjPdC50ylBD4adLORYk
VSXC7OA1zJX6F2qy9zIceQO2OGmKMX22fl8NAXj08Kj6/r9AVRE7CL8vHfvbNjLFMY4HOgfHIIsq
uYUlVrl88OwBYTu5Qs7OmLAy9VzZkQs0NRKGrxmzojr0uPpJ+x47h6sz5g71Jt7+eCwq2dxdlB4v
IqkR3wacIgGAQI4Wz8w0PbrHCHTpjTb7pgV5xQ81fhEG/nzjJN+w/AzhfxAj5z5qVYSlH2v3iYXq
AykpQAnWD3iQ9zx7hfAfMnf/n1ePJ7BQu9ThhWFvvkEN3baz8RBZsyxHp8RHj/cbQBr83pE7BEuG
gh5i621U8gFd0rU13kUYIGgLHf9jQ31coGevLF2DcnDh3azDT21apEv54gqZCsg+LMcQMPzX+vFb
FOs7lM3PnOEnXdP5UUMbgUihexR110zTv54O7mKY0DWWV1fvumnc0fTKfffsknucjCVXj2H6IdFD
7PBJAhiKgq5kgTxyjrYWUezioqTxmW7XAV6DsfYe/GUtyRDvp5rueCcPq/1xjJYm8RD61BQEQTmA
JRM3o/D866et6sDPpfjfmEDmhmaQeXkd/61ZuOPk000zlNJIvWjLDd2sQen00p8RZymwOUBwmaDp
JrUpM2EKX7F9x6OTsChZ5gA+YJ8E7kQTb98be+ftI5nqLxbjOXstTAK4Nbo9jHLJQ+u6Q5Ks6xXS
T6BGAKNQo+hywyU+6m0rCfV2Yj7Mowci9bMRvwftdtP2TkGW16TbY8E/JoYeEv6RUnZapTu3dQtX
rsmRk1CsWbpvxV+EF4EuCYu2Tg8dNm9v0dAzkOW5q7eXLRCnCQLPqD3VobrFCOAg9YvHgnOS3Bqk
DNnpe2OPdEEfw7gEM2nB1x0346FtUVR8WSZWltvsDlkLNDZ6CjE7ixB6VfUwLM8p9zBofzGb5Cki
2LrprTa8sNNzg129x8E2zSlqAVOIJ1znvNmyXK4+oo1Qq8x7F46FzS5kjErnsK6kZVwfpHf41WSr
Hpv/+i2jlxgoD2uWM3CLfAzxBey38nWebD+qX/YAdC9q675GglyuLi3bGE7GkVeyiwotIugMqT0u
PjlM0U3JW5e+zLLfqwlQps0NKISBXhV5JT0gjR5gPtunHv0zp7p0Mqg2gOHakrw1WGKBL3XknE1v
YWeu6wRoK5Nl1zFAvtBhpf3BD+e9N6zVgIm5gWqkacaTN4FEaVsHhHbejSa7s3lAQAjaSJ/1eybr
nUrEEdLRZzmSQ9iqg0i8O0v6fRdCZFIP84Pt1H3uEKDSzrUPP2G9t/6AWhfEEKIALdyCyvPBQSkd
n6GuPbRaCTRvlxRQGzcPtZ1FOSn+TxiD2B/+3o7mDi3/OVmTKvRopUN+WBd+Wvzga9LpbQMac+jq
7IVILJPUlw1wqhodXKxNLgn5kZMFYtdn47/Jn6ejzjAjt1M9FqLlJ0gn9kuH5Zx6TkO9be0+84bH
4JczDQFMz43mO2GBSVtr7oieGfORNtvBtzXWPxdLDGXkEC/1YUPsSs4QmQF5MjsgHeRlGnWYTzN9
1fEMfEVtpqBG7pbO7AdrP7ogeYxHjBtD8tgz7GlbjSfSR3ghvUT8VVkDwkDhHwjAN/WyQegSH3zA
2EmwAyOHvteg+s6XLJL7cAtJAbAAmzw7st8bKUCNYbxU13Bd5qJrwXrZef2SIvzUFGRsRofmMRCb
KacgvJh03RkXHbeej7vfgMxyajuIu8dQHwNaNzsXTX90gkCMuSfjebb9f1jasmLQeLaQOcA0zAbo
oMyVpcvdtyl5qn11gqLzmZIWcy+ZkaVDPOyHsCxjirCI1mhkiyCTbM43NlKAYxEBYRJ1CTyTitX9
kPcIJXlO/VW9WqoFhVt9dm8xA5z4KnDSuORhaI+4DAISPD3SX7aiPWOUmOmLJUs6Ihxt9MH1WIDW
hPvHmXL9lxIGW1aX1frg1S1569Iu9i6bc7q7Aerdmr/NEtnsX+/1tt3FYyIAKeCduCxkiB5Mhmu1
2p4++MkMfbkPfgJZqv7HgDSJMhwzLKZYKypQLPUJJGf/GbqYHZrJThWH7+ueuIb1+cDkAott3z2I
JjIldoQtl908PHl1kBy5t5FzxNr5EHXtsAO60V/8DbLysO2ayrQuBuwZmXYHv2VXZrO7O2y1x4Zj
WaRKRrfA9n2b+0DcKi8ITbElOi1WOXlYAsT8PVPTFnqGVKZPadEi4uWcAOO5bBZ1QDLwEk6uTSWt
JPOuC7PxCFhJwWfQTWdwzbDWdZl8SRfQmXin1hxpRoCLV1c/tcHip5VHMmwjWbrUl7mOKAo+3KcY
7fDV1r5NdO4mJY4RXcCVTNx/ivU0VLEIzbPHZvWI+xuW/hQ5jAwEdF8dcOAiMfidPujm/bxA8p0q
NWERT4eDYImt+o2yC2VJWsRJjT0uY11brIyH7+vvFZ0lVulYJKxQQdveqPytcws8ciKEUVBF3nTS
JjWIC5AtFn0erOtZB0N97cTm/NzWdEgwzqHcxCbojj4AwarTdb1noc/+MjhRwJJZMrxytY4n2tRB
+esWr1bEKmGkWgBArH4I4sjPDls9dhfrVLCPp4nk2UqRi0HoCBoroSflAdRFjCUaSjakLPfAUZx7
L44eeIhAwJXTALSkWirXNmm1ctedZ/G7kgBv3ulNiSqaMAErSMzfCOn+EDGn+ejstJck9H6hw+CF
kMkWIbMAM8Uk3sLRjQhWU8heA6EFEmezfVd5apL3GCrwnyadVBHIgRcDnJU7X89dERpAlmM7Tpe1
d2j0Iw+eZaeggI2mTts9UldntFkXGhm8rwo8IPwRGXT8r9sQPI5CkROOW9QP1OMi0b9iaCHAl9U6
qlUZ1stEL9r6At7dCOC85oAMZS3PkYz88Yv6HoJWXyF6ajlYDjg+LYYMr5vku1GdH3/BubItwy6O
t3E0R07WTYI4SpV537yN9TfdejZ92ahN8Bdhpxglxh08iOk9TbuI/MThSBaQLcILwOJl25itJ/i6
MvEkRsQJn1o6xxTTCCNqt6bojxdnPfnLDjUIYQnycaONl5VaQLgARg3CTvkZ6IRE3zyGKPhv7/F0
+Q+ZICHWhKinK2inBDpqjMEsmoaGV1qLePwC2OHswzRslpkyIAumtXzNRm+7NX3c0VOQmLlHVhnt
F/3uC51wlkPLGhKAPDG1HJfIzm2vc6NiCmwPEBzrPgWM3wA+UHhq9+2loM6wqdf+4P+Hy5YCJYa0
BN9SrtNmNJ9OGuWeknha6NGL29i+MxYM9ChTHrKfFFd/fVx7tqwfSEIdolOb9GwshjHliCmOnSIH
riab4G3UTYNYO6H8t56CszsnMZaLCrHA2ZgP6xDbHagOvDWRP6f9JxlMONxlOi0ag8CC9IfOwQSG
UIYk5Qf4QIL4Ohhjo3I28INUzeBYBBlKxtN9yFfvcw377HOIsxTbC/ENa6o23IYaVHgdw7ladDyg
nX/MEE4L+HCMEdo875n2MowQgfSF+8GPbJIKps8UxByMwj/Od276tgv12qbYJj7Zzw5KAwyT8ZL6
HbAHto3Nq+e7CbmdQC3wOHytk4+MouADpmuazRzHcfExgrcJ2aKXPurr/4YsXMx5UfFyh9DPRftV
J2P7SBMbdlXXAwcH6hdFnl0LnUGikuaqWQNQzeHAJ1C63rrxoeSJH+rPeNpQVg0gaFxVQDNYhvNe
a1/mCLruebnANx9gA+fpemY9D9NnjirYlYOd/G8E4K3jHZl+YbMfDY3MaRbg5n5WRAYiZrOVpi9M
gjwXlg/pNEDHBnlhgyUtnLxCcxdEuzgdMHzbKVzbc7bqwOBwXO+Zv7rLVLPrfeQgnz1DLCntstnw
x0x9upSRZT55o9zf2L/IiukhteBGpt9IrCgFi8M56/fr1jTAvODAVZgyYtHXpWmk9r5hq86yt8Rf
Fo5J1wOy/7cf9eY/g6fZ2LX2J1dfJF6q+hDw1iGCamsgCXWbnMavDb/rfaSqRfnM5TYxi9gAvyNF
gARC88MGQsUzNF1bc8gSJMkgBCXxaWOhN5JaAS6bpe8eB0kw/NV92jbvToML/uBLupA9Y2OUXjK4
I6YX0q+JrmoxujjJW9sa/Sdo5rSYFaKhi8aNZigWPJL/ZFAPfI8vS+J8nUXbljEDYrMxf/kXC1r/
ZkQGH2qwdN4NYR0eFlnP8ZHaLDtvLR9OYSSZzRtuoIhqh22Zb1DjIQCCMZVda7CjVxRKaOZ7E37Q
Bvw08mYtK8DZ1W/TYsd9wjGryswRRBMNK0z8wWAAAMnaQzRC5voYyrWpya7Qq2Gcocw/I18RorZ4
FU332IpO/22HLPqA4hh8hDek6bcOMrdTeBWfSBuLe4Qcyj+1gJPTehaArcgmgXllwq4cT2jso/Zj
dg2WaR2OcLwBml9dtjxrn3ox9pGMDVBagAUoHPQtUAnVApi1avjwL4RHas6jrF8oBAUs2iHFJSwa
tg5XY1wD24+Q2VMy6ml7GaXtIeev1TfcEs1YjlPcEhgr+m0o5zWITt0y1I/IizaPdeDZymPsI+bu
E+PXm04HUwxDBO2d0TxXMew1wTxf+Dbsg8S9kW6D5A8efEwldKi6McqKjnjv/gKSLeHJe0NTd7Fq
7XY8hMaun9KbhNEF++SiTjwZv7rBqp3fb+krI6P9B8iZ40HKuWqS/gt08qOnsBV6dN5uadrXZwRc
bHv0QXUhLLJ/sFbUGPXNiUF+Vwyt9krSMiBUk9nyre3jPWdB8GZGOxysnr1biz7gF37rz/KaChY8
QLyE45Mw0LZr3WCQ98CRTdMxjQP5RIDS/V29bn4zZu3MPfJFjCArNgXHbMRbhQAr0z1ARwBhT4f7
CIX7Yuh99cLoNCYuckWQIPknh75lKGuEur5DTDLmuh+/m7FPym3QoHGmze3x7f9MSnu7ltINUHoP
XBUWvV9GbdgprcJiwMEel2SIS5PZSw1IK+ksXMAG65EXAJRaEYWAsAPwDtFgIiQ1Ma/oddYV4zrR
KmDxO7EWTLuKyAMimuGrQBu9IZpLFXNk3kIDcNNP++1sQ8bvo9ma3zlwylUYPYwyPPtUYkWBg6PQ
XdQVS53EuTb0aQvMBUMN9AEsRQWjy/bmXAYtSLuaombBrneWl+mSzggoQXIKi7G+BQtO3IX1bdsa
gheNxAXt7GNsBcn7pEOq+K9MY5GQm0JSl0DqlhpEt2ak1C4Nz5MjNwwiX57EfMTBNuJadlsBXSnC
4YTG9JdilJ8g3M8J2bDy+QFOtcXgFs0JAn/bDJ5PxU9mik6O9xAQDUIV1qcFm2QHfBoqDbzYeZCJ
tKTK909LvyU7oi00DJNb0HWAGSDpXmG1F30x4zW9Ip0wBZ0r6qJDA4Kq8mmhSN/XMHTknvit7mCL
jv7YiF2ywMWOEKgzyMm6CLeAof11W4V0GVrC1/ZBxxF4JQbXKstg05C1+TeDM9AqXS6eiF/iAclp
MFO8uWSLisGvSYF4rqWCpUscF8QclOg0Yym4HveNWMkZYY/eHoKA+TWNf51G3hhXEEmc9TRj4lAI
4zcCNbQedGHRjgtt5jDvo/CID1Do986Sg6lBeiw9tINtB5NF3YCZHF3ZwAqQj1OL5+xNUbUlwR87
IGsVxhCwVgoHjNi0rRCxlEfg6gFkAgKsBsdI0gm5h4wDrEEzXTJKQHwBuQYTay8xG8AwChIdcau8
QnYYj0TdvocTNA3xb6vm20u9CF3Gcjz3nfechuDQdfrRRgC/QY0fEA9IcprWNwi8Xl0MdGKb9R2S
7Y8as/uvSiEseGymJ94bCN8QTXdraTvvpAuj0rdByZZuKWaq3lFsYXZoUKAbgXQhCh1jsRIQKj4f
+ZGvIahq/BoM0lwXTSNiICfYi7pfXliu4tsFflKKyE8LhONEZT2m/1joHoNm/YTs9kNr82mdfQxt
dm1q9wj8YqcwDOcjcmwT5XlvDQ8eu1SBOszUipj/DOiQe4OO/15bP9qlW/AYTCvwsmZYfvq5y/YR
aYA7Lp3f4stgSkFEkJA+dqehPcY2BOARJlsBwqk7Lh3w2bwnLX9IYzFCguPjWmQIPndjRHbr2PrV
CL80cIahuQMfG8ArRPLcIrTjBqhhuvtQKb8pOmyvNo6nOyLEot1EJ/WgMzrue1j1LssU1ilI8x4a
KLBaJKvU3Jr1ydcDXspkDpqlpIky0IelrwGkOfiEgxU+eOyHydiXbFMBoCHdoUQbf3gYSLTnke/n
2yQgSQji8SoW472NfrLussYfShzkP+4TkH+pxR6JjPnjhKULCr95O42+WQvRYP3sAe5UPRaBMiEO
Ib6/EqhkbeoCabEgC8dM59i8wwOl/Lyw/gPZ0qJoICp97yxYkFmu5oh1WFfOT+xZdFjshajLBnqW
XYNPRIkjexVkiUsybvaXJVhvSLGKK+YF8w6YzoFvGghvMB4bxqH/AGLQZgq6Y+wS+1Wlfq6ibjxA
xB1iC+q+wEhtV+c46poeII7YpsLfMnpcgZOefIT4PwwCx4JTDRAfXwsQSQN55RbWPdWCLg3D+rEW
7gp0Eppur8V7N1kIHnj9FG+L2lMey99AIXzB5ALRHzZtHzjYYmbI6ZE1BUX6EpUKj+tbugGg+LY8
bzRywPVSC+1KbI+BrCE3Gf0q/QU9+wAQte11iz4nrhjBgTjNWL0IXXM26wNZkK7BxqPwpw3ugOzP
ME7/9LCC2cXAvIciAzqgmn+PTf0b7nPUUh+ttLvIU+KC2JrHrQMTQwwCQVOUekDxkPAA/cbC4y+8
Guff6gktE9lmZFFTWthI3EPKT6jRpavDf+2g3+UEUFsO280hc6XQxGEJMP1n2ul4J3ryHSyNqNY0
/qdqXKHNGb+oFxRo4swxlBG8sSCZpl8BCZtfOKtphXUHER3EBjOEI/U7GUNWcMg3IWBX8k2T4DnI
OqjHBIVacV0v6STexTwcuhD7+Or8f7MvqqyXE/R0hr8lDAUaIo62JJwCmBjlYVzkGeEg3smfUBjq
X4nKHEt7yVrwJsgAfUKLPY98XgslxgucwicVYcpVq4YwwYJ6Cwd2kg1grCz7gxtdTKl8CNe1WJfs
0W/ZW7DONyeXQxiD6F7r4CuSKwD8WYBMQmDgDiEodZlq5Om3LbyKcd0iUnm2+D57RaGLdW2BT3/B
zVdQNTXBlEDqEgG0S+oUYZJQbpB0TF+XlAcG9DOLT5ir8REUFFIBZ82DEdmQpzVcdUJBElqH6aVL
g/1Se01pNSxgQE+g8xfiDcgk1GjZAJ6l22LoUjTUoMiOLDb07aDtsDZtZ4BLGrLk9XGpp58m/NUi
9hBbwlQwFcmM5Ynp9ZFhZi3COXjC5y1EFZFBaQAKQ4mxfFkuXdkOI1IoA/fNqE4fkTGP6F02fa1q
/CM6kDUhlPsFH7GKWhM+ySl64tLuawY/sT/T58ZvgWWQ7BvuXihT0lEWDfQHhXNzi2c6Ymxpho8F
q2QzIIi+jqOSgyc6GssWtMbQ7EBje7kbQkgvpammVJPdTLsTMqLGU+ZBTx2xYKt8eHbOow5Aw8r4
BzkHEKFl4avu4wg/HVi0Wv2osN0HLXnQYNThrgCcyXh9cGt9wh76qBf+OHAMQgNw9Tad/2Q1u1us
i9Vmmv8UxnQAm+pot+kz3CTLN0M7lLjA5YHlTx6kYpmnrsOUXuIw+FmQaoJPTPG+oK87og5CLkDi
nWwBL9eCVkhpSgu3wsmORAZu/ufoPJYbR4Ig+kWIABr+SoDeiKK8Lh2SRoL3Dfv1+7i33ZiNHYkE
uquyMl+135GHH36oqQQXs725i0Xwyf8x48QPmMKDx6isN2joVzPPzpM/RMcuUR9JMkUg/433FKGM
EQmNvFMtH0QpBj4VbyfxzT8O8zhtejCwge4BzS2S00gv8UjWxzx7tL+ovXYgnOmoqnImNsEIPUL9
86N8BcxiA7pq2/YQSTia+FxK858uqjU0YG0bI18aAQNG65hP+r/U7T6ipcQqWRfPSxRfK3N+10ti
FrreMljT1KPGfxfofbJNRb53p/SolvII1qkLyAHo16jw96WmBPO9BJfWQM1Rjz5q8WBHaLFjuh4a
zDpZnR7SUe2tyhBhXsDvAPV/i2XF7S+8X5mNT7TsW47GB2loEzmH6Y+FPfcNF8LcEVj9avl9nBED
A3fV2syGX67hS8kUaO3n1IZj5F9Mw8Ocpd2cyOjDvCofXVWqIG8w0HbQ0wf56d6BKj0PJJVlxQk6
7o0BB6jWpDuWYznMfqrdErX6StoFEWdNirBY1G/cJFFoTM2n0sY1iNdXgmD4xsSDJvtX6pyz2zjf
LLyhHx6zat1q2FQQybRTOYJKspp4q2TB3LUmMs+ciKwKo+7Bi8t10qjuPHaLT7mVnjPdPNiRwEA0
/hiT+R6VNM2yk8wF+Flw3qRBhNh6N7eKoKUr5+BEwBoqFbrIQNjmsapkMzpiLbLnNLYeB2k8Cll3
q9qSAjMqj68723g9UnMVU5jdXdBFaSf7OPUUs2NOH6ug7YvUa2y5O6ZxeNyifA/e6cXXqqPWWjtX
YQVoxd6WMswKj9I3trdtneFqKzyuhioUuSLksDgfjBXe/bljd1jKKxnv5wSBHRj5gHti2SCEOCEG
lifPSeOQaVMUti31hj7ukkownPa1Y0QpEFQmRoUeM4Rq7dPk2Pc4yYx+mP5UleGs2E62L1vSvyx9
0fekCLZZP44BV0x69nLt13J6sjp994yk06wmwElSc44dVtShMUkI4qMzO4wd44lXYE0Mft063zKu
H4WqQ19NP7nZHDVP8cqJSyeK24Cw66thW4vlPfGjNdLYeioXxuTd/FT2WmjmnGqp6D9tIePAHZPD
aPWhX1j6lob6EW4PsSp321QpFgoZMExda5lYLRg9R2bhCSCxxnGBGHG0mskhn3991q/hXyNxxtX7
XHnTuyFHFQyT/aTsftvpAMWT5m4E6Lv5XKnmwsIal0E2j11TEFGY/kiWkGxkBh1E6fJSpvPb7Ikn
u8Y4YHf20WJnw3asytvMUxTA69xV7OlSKH6kN+wHoqtMxYpzF+Ga8GKCQcr69Er321b2+ywcJ7At
Hhaih2tS9jvQM/GqQhhGNNaLnUqKfVsghKu23Yja+ZuNgle6OxSMv1JL35WLu2ra4cXLy106WkcE
9TNDXx7S4pL4ZVgoZ8ummQxrrXNoYtA7hqHheou8wNbKq9Fb5VpGuDf8ZHzwZ3lURrlPpX0y73lO
LDHYipz208bihQ3zUEZI/Pl0QZ7rcPd0m5QnVlPYY8q4upVl+1qbw1UaKoJ4dE8uSVY+jGACejPd
Fv2E1a+ibPFebGwDtbi4y7DLPfxHVY7tHP95ojV7x0xOrT7sZUJEs/EYqruPpkrDxNfW/RRdKZzJ
4cfeY1z3W03UQeThemQFVr6iCahWWmm/atM9PZaQKrCp+apiukz+tJknuUHAzTnL8CAsEOFDDv6H
LCJoqfsF0kf643Y8VHdLCY5Av8NaT6Unu5x1ScYxyoZ/daZ/wmY7mVbxqunDzV6meT14rhYaUbVf
3PHJtPtNd8dAW8W7ljUhav6a+BM1uooZChp01IZp7go29bT1PYo1rGfHwpZDzEH35NVsyEAudbLL
CucyyPFr8cdntFw64uJYi+LAcOfQKkKWs/en08WtxGJZq66VOKWGi3JcNygL96K7+toxHY7N6FMT
1t80qCeHwNDKHJw31Eo7MPXkb0k4IlvPYN4t5jyM8BUCihzWVWce2w5fNxn2g6nsZl2Y1r6ZxKZ2
s8282Mwms4Ck2i7WyRZYw0dky32ikkPMIVM0CIa2i3SNauHN+KPa6UuvzYOYZMDzsUm05Y+8dUin
fzKoKNpMhGNiPkSC/mF0hs2QDIdUn/+YKNrkzdMzHB6GPngDo+/x7iMrKnyuSu1lMd5m8cRSkTdL
1ymrvdAhEHm3mwt8/Xa32EE3ys+60RlWjccoSTYCOC3naPcMkf8RnY7RYdofrCVfxwV6zjghSskI
ezBTEDfAQIE1TuLikmPfhYMs9shf36nM1m0LttCv0idLSEIQ3bhx5XL1B+N1jFnpVy71Lpq0f0Za
Ai2Nypuvy5On5yJUTfRiZ3SAxZxvVFyHzuJQyA3O2ZuXr9mxr36GSIJAga2Lt6/GgbSaxgV/m2Eg
RpTWwTWGPa5C+pRyK0q1MjEWDSIv0PmQJkqnRikvKembkNLwBjY2jLEODMnIYW6f40V81ZHxHVV4
Sn21IVN/f4K3iYOnVrULwrRubTOGUp1nrL3JZwTL+15UD7kDT42X8+S6ubfOGd2odPiJ6+JGLvWS
Eo0jPtDsJyFDtgaE3dS9VqLYw49teUFjGAV9A9lSTbupb77byrrngcwdaSsdVxaJVdFd9L48ecSr
TXUbOjbERYvYx8589FP7USuSzxE/TeMzI029Bzt6nwpWqcn6WBDDMO+/qGNtorE+doW1qxqPEJz2
xFqJg1ZPOxiEZ6LQ8cohAVwP1k24ehhbLUWvp+0ph5uAOLciYocjxyj0bNNhDFbLq2IYahTy6EW1
uR6L/C/JvGcHkndYEtoI3SGdN8IjCkpbUAZVhSJm179QnrMVXhpmPSX1m8PQBfW2DaYU9VDI+Ymw
M6lv8gJJmZFzspglNDL79WrvsvjMSxYX/zpnTJ4Zj6P0j+5S//Zu+mGW2UE3St5B5q6mR2KwedN7
sMzNcG16ONz8QhjRx0R8pH3H6GKAG5wPxdr1SBwTjmdaeM+NYQ2mHcAplmrLk2Z0186oQrywGAl6
+aeP2MSmhrVSOEFJQ7Od6YUXf13Eb3Wkb3Ph7RKLp8mjm0rGLYpkQMgTt2duQC9XCGY0skX6LUy8
ZrUIO9MjXOeMDCakTVhRL8NotFRolmN86RYXGtKEPovBwGFoScNmWAMPrSGnhyEmzOM7ijqsdKtz
EyUKbV/Mx2ZW5tZzum7TsPr1satJVhJg/hkip8ZmWUaB0SAQ5rpefrlkK2FWswAwb0Ua6vh7zrpo
c2xdqE/QLd7bOMIwUERr8Np/uVYdKPR2HM5rd/ye6hFOkbMdyuW3TY3ARc2Iii3T4n3L3AfoXU9g
AscEUUXOb8OtKTVAm6TiMFcwjRuG3ih5aObnWMFlqqI+6Caxwwq2r8lWZBkFUJljlJJtt7XzeuMb
6gLPdkUQeBWTN7SHam27Mw+sfi3ZdCB532VRn+9ZeEDDYU+pbXr9Vf+//RzOKkZ3tViQkJVhRmap
zKbANcYu1NJ8jydolZr4liL1VetyOw7gPGwSmuRsCuGstDx5LkfaQRWnJzvt3v3SOfNyEOYzV5J9
DG5FNIbkhxkdIpUcI9zUHg2X9jOMOocu/IzIOPNhnZJC7GqLgCytAT77nccC4MQz34rI+vGN5lym
zRrtgzLfqdIQFSf7KceqDxg7p5t26taZ8DfpIDCrtXxfRggMcENjG+RtgUU3OU3MYAg/PZbRlZ9q
U07ML+bR+tNSY49FKlCqP1tYGWXED6bJ1yZipIbc43ZZOJLltadtlqMfIf74jnxNNQcL40s1Plfj
j59ihHfRCbsciguKVlOAkpzeM2cI+vK3S9znqHFYYOk+GJN6cVK1kcv4G6lhY+Igt4dkPfQEjpmV
f0IEYBhLrASZYbhHEZKbU5Xb3ih2psqhUeFMLY2Moo6HuO4/kuhc6sm252bppv7HqdSZYGiYR9QK
DLLx8Fd2sJT61sXPdd+/u3g0FL57YE6y77N+O3gv/N5hlc23gWDunecw91+9O68VD3LTJ0evrS9u
VRyriA6tSJ7KJTr7/XRQo3mEoXOqlvlMUBaoDKUiUjcqpsrmo+XqpyKq+DpH80DF96BHyXryvFCv
GXXE0xN5V2Jt6aH2uS+14SG2ZjAP9hm/joGz1D1PFlK3thzl4n3nkbOKWBzhk9PUSLF2k/7cxcZR
Gn/6ku/F4hx76uoaETCbYXw0cCxWXc0R6A6fvAS/vq1RhKYbCqSHfN73zpVZ5lMsirNsujMMpaAu
5ysxCybMBx/hxFuIp9wHjFJsE2YEs48KN9Ym01pt27rd1WzNF+HSJ92FUm90v1n0/VPnkuyb7ZSo
AeW+sI1T1hffuVc/czCFU95vKtj38//bTw2WFXnrLtG/7oPSXuZHI42f5mQm/IRk64z5u1PlbyLz
jABD1DmXOEiV9uQnMJkTvph52dQ9Nxg8/s19roJZqVtRkWBtjI6AEwgoORdmqfQe1dZgVJJl1bEC
Fm3XWeh1PWIdcySWN3QEsPl6rjw+p3ya/3Int5hykUho9NcSIpxrtH8RLoiVtnSwFeJPQaGT5P3T
iD4Pfmin7pya0V2epc29FQsY3458a+5ynt09wzZmzEeAu+l2Cd4sDBpiW9vgLwsCdwl6PD6ZW99p
j2YzXVkbsE4t49H1PwdrIdteBbqyX53Eu8fL8cJkdA2mzelKFJBlX/xh6NP1q1GFXUoYYOziV5qZ
fUFepGhvss++YIEFbv046ibvRn4wUFA6Nj3q7Rxqsl3XGO4L4voFU1dHjhunjo8mRu3eO/SpQfvS
yMvU4NAaup1rli9Zah5mwhBzwqXi9xsNP6pcSLtBgzCZB7f2SyPHh9bVagwKylsNUt8wIG0M7R8J
mQBZhKRY8jtZ1nVKx5PevA1QwqMs4ktMrnqXH4hI7ugoL5q+7JahuAzEw/zZJIXMwmcMFjQd2GUY
8NA0+Dn4vojiN0UIHjpk5yz/GdgahCze7HtmCL3Z/VDmHQqL+gKeEAEQ6800hm0rFIZ67VEXy76J
y1dHTYBMiNDh39XK9YS3STTuo9tOO/JcWMD2BHRsTsqI8wTyQLv8LXkBtmXZtGpa1yXbfBeK2fxY
Ta9cFAcuiT8JaETUgLv0l8Tz8YviEZzpIYii+Y3/4nFx0TiHqT+rtZOK12watnFp7FJT7Z0+22hd
FhgTtwTzbI/qwyDxBDM+TuwwG7xHC/ljspjCt19pvYSJ9HmivTP1y97u5CqSw9oqki9qsZXVaYGJ
29bCUFsjmjVUglmpheWUre3a2MRYpnWsu8ZMm1dPrLHW/Rel6b84Q7Z5QYHssLlmBaHtKHJ/E0dI
5814xdV2Ujaijo3JBnrYrjStNQdf2CYu4XOC39WinSrLf1OYa/u4Ihji/JsqwvX9EiJP71MNMC6x
UHRktsYt9iHLmDO2+jr2r9povZsJ5l+vJ+RJ9MTVNq5ogxkERBX5G2YdIQkwVOJfugLu73JrdObf
0Mtji+SpaS8ehJFQ1OPVKuaDhT2iQmorsYeucIxeRnc4Kad+bFNrHavslFbYLirz330UkkziOlrG
22SUO8i5W1GZ26XrGdazgAlQlDN1+3z0yQqW6xRr9WJHBzZfHDr5JafswgXHmA8gRV1SNNqPvmFg
wS7X/NpvppXcEC0/QHq2q8hFSCP9guBvrXPa/2YqNm7UwTd/mQnkTTZ8A3vBgTGm5BOsNUDbo2jA
7jE07uRgUXC0Ee466DvYSzOsdNFiMRTuWYjz6TEJLRjHJKn5OrGRZMUQmOExj538qEsi2/3D3d/U
EuiZBa+w8wz6Ca+VLgLMxWsfoUAU29Jutz4VaY/WFkrvLJgKdOpszucs+2q6P70pA9P7M8EfWZxL
pqy+xEQPNHZGuBjpgVDdZzz6e5DezL/S8aHozPdKcyjpcDSwu4ZQ0XyqUi9wnWOhiY3dXXuCGZb+
D/rRpcut9TC7fxWZBzbcw5VhlAa5omzVabS+rZScfTatU5gMs5QrM/7r6xmLtGIW+kcPR2C3/UlS
wqzSPTmA/LVOhUXXIIDF55xi3MP3TdsflyaVL4Qr8lknoKU7NF6A2Rx5KusOkvbKc9ttlu6lHocY
GjjAebFscZy7d9UWodaSystF/8xYzwqzZLoMufnttFzLS19dKIM/IgzXM0cBJwKJV8+ignWa/iu3
26sF66+pm8D2XAga8tsp8arZcUNZ5FRBD23Lt3H75XzUelwEUZ+SWuwfJ5W9FJCG+/auVmeQIbC7
GAkAqS5+a/irWWf/MBf1KeIDHQUWbGLtGFqQNDjMWtcj2nyL5HedfHAxBdZ9gGd7zPwtPE6cLf3C
z7X089Yu4vuHOr9NifEZo7zf17L+2o2OZda9YzEIvccR1ZSqv0qdYL0Q18ZuPhLD+7T7V2RrfS1m
uZWpvins+A3R7TP2HqYy+1Pz/FIW2457nYQF8JQPgGQbQSNUJ0+wwT70sTz5RhfKyvhSif+vkzWn
2BFEY9Dm8lfTzV0JccsG4b7VFXgiBwxP4Ed+HpJk52YroEZkp0hSjZXafCFxlty8aZaf7f2RzAr1
kiSmh4uQOSGOsRl5WCRrL/eqR1VrMAQXJiMsuomx6AidvGXnHe3as/aiVhA5oE+tVWYecTVJwasQ
8/oCUt2VBAjDxlIwNFx6e9zicCVMQB+Zq0jS5010nHW7wd6vmmAyTLIkmjVj2/W+8MN/LXPGCMev
P13Bl1cYd0VbVLeiqbKNdOev0TaI+fkMArWJLHM5udaKJYQvfePwb1o/3Mez52Vy+m1joYB2KaTO
0ZyOca/1e1vD/YPCwAqAO8xJNSCXUe2uo8HYG5JnHkQl8wmHgnKwkw3GAf43BYMs/I8Pw+zdvCFx
UVELk0qsWUtB2DDujWSVzqXYevFychAOOWhJ5/bVsB065wvjfUfByQ4pN2KFsIV1rnMjpMHymxX1
0AsMfgMLKDsB54J500pExlVk/uNgo13bzi4DaRqAo44JSTJV9/onr+x3tc5fgabKSuKN47XhpMo9
OKcvD53ERQ5JO3nVNCan8z3v05snv+3vcyvtOaeeXBo3ZPzdIRCpbzyMzJCGIM4Fqg6ZKqu88L/G
xM5nGkkzWfW1TT5FLd/ZxAvTLvG0Xgpa29EAnhJ7BcO+qSUQqF8t4e35ev6BpXJIXmr70skfRzBQ
gzs/IpOV69YFcmXaxP4xeSCuZvXGFvnJrdDFmGo+j5gb7Wx6Szr0hhTnYTBZOS45r98XyeIziK2p
B33nux0W51oUFbKXbCtWNbhRAFImXDiOEiBhLG09ejpFaxd3/8CGk+6jhQ4WK382VPbLfppzmndE
E9WtF/qT7lX/rGW+30LIYixCIjw21D+OqWGcL+M9sYKwbq1P6ZG+sGzy737KkCppLDzCxa+ROAY2
QUIKXUVhUJUoyhZWwrJ1yCkS4nD8ZS/iGf8AGw/2sH8faic+42n/t1iGONCVfvO5/oD91oMlJ3pt
iCs2uc+7tlXdq5IyvctPbRA3gBlYIp0Es2uw5JBRx9h6cgWxeAjGeIyDOB0/DbW8deTQpmX5yu7J
70b2m0ZYcIKkvFRVdhYJxxxNTLIaigRIUL9kmCqjDahEhQcBhGFtTOlGpOAnDE7lwOLVWqWq+lJS
PC283CUvNt8iEColeBlj8Ob73kQLHnHsMwrE+1ZaEDgmR/8tMKyv546wC3flq1937gobGS7BFJAM
/e5aCZTrDHS+MRNAw1f/m5S4bJrRbcCzkfFyG0haBf4KtqHuumL6RQAYd20nyGGlwyMr5ncMuumO
sr2GORGk2hh2d4nTyjW0eWwhEGYOzL2+cstb1/wD0T6cK+NE9WlpzCny+Ry7BYl3AziJHHQq7/tI
fxTGyQa6FC7lMHIoCOK9NM5uyoFrZtqG4c4mHnRu59w+pnaktnKun6sp//J8cq1FbWxzFi6s0on6
coguZkMDx06G1QgTJYiMgpYvGzaOlC/L7Dyo0vkpe59LqgrzvLwObf3ZKKyPlcYUEkp8mKS0OEI8
1TjKAOiUVjh2NtjyWGr496tjU8gL7vtTO4lj2ho70+pdlOUPNr/om3x2nkDOvQwevgucP7dy7n+y
Pn6YezbOpO45TVF4Ctzu99yWFRvXNkEKESLfJnX/oAzrsyuit2UcXo1GvCHrU4bq5pFB6UZXGhKz
/09gtt3HYzeFs0DlTVKj3y0eVvh82Zqx/stEC5bxHedIYJuoM9FNezUDQCXOD3Nw6iLAACl1DYel
tPp9V7MCB7vgB02YSciI3J9jNl91xuxJTzknGYpdprG4pem9Olxwn+oCPl/a8nCkdvtQZl6x8RlA
JqLUw8zlxtEwGOheesnoxFZuwbpVoRKc2Lbl32+Bd8A66Yr45IeISNwvEDxs1RUr14WFTGTA3URt
UwRzZTbrNh73PKdWwID+qREevge0VJu40DobeAArOfNKszRXJ3sdzdGVg+jQpeLb67LTlJEEAEEE
/Cj3h7VsSrmJa3zPusC7I6ZjIswHw6v/Fh1tfnapU6FzYlqH17JnHeu548+HjrFHZ+5l7cw7bVD8
nDZsL7OBenofpi0pLKsmRVbXSnWcYViGid09jI46mLCgFt54vDhbEBgJA8jhWJhOsYZbRlgnbVlm
wVTc1rxbWol/LF9gb3vvc3unGmWovEtPjAp2yuGOrgbO2TlTHE4l8B9012Td2+4tjjlnAEfsUp9n
smPiIzH8YJmiNpyGddz5H51mv7kwbGQiz4SXdm6iP/pFcrA1hgyVljPNZTHVitbuxpLm4wiodDXM
NKq1k4e5qiAyCBSdBjGIfBEmqeSzwX6x0HBrUfStD1CGJsGJhbqND1PsqcIZxE598qQ8qCK5W76X
BaIo2bR1z69e3D26cz+g1eTIsHSHqTMTaZ+HdAMI3QziqFO7zofkSUSnPUX6QAdeY8wZXHxi9ijd
K95wd9fK+gT4+lEIy9gYpfPip55OPBpo2qIcaISCOEuVgKkcykYPVWGlmL/p7V19qSGbyD+/h9FD
bR7gts02qYEETMATW2NzByIggtY2J83Yapxk6tbWI81z9Jqi4tSp81lP6P0WGx3YE72xMCsEZl6c
yzx7xUfFV3Pf3BEDvNAOvUF3ZGITiDnzsYEvs9opV3tePHEdXOuVrVwrm7G/t+jvM9yqrIJhXwv3
rM8sUFDlZmyz9TL04VywhMVJ7+71+950E7BjU9UvHXi8uiUGacf6p6rHPZu49mbjvjfj/MFaPR2E
Ss9QXrNeigwQqZUKY5eweQQ3SnRnxc6MRAxzWHujgFri16eBPcFO5Dartq0+mDVcBrThVcSYD96f
/pTFFIi1Y78sVffUURVYZbfXXJge3bK7955plTxrsXYhqv0CffwsfY32Xh2t2DyJ9sGdEaDocu5c
gcCoq6OhAYAY7C2Z0mVVI9oGHVQjAH0bq53OTkloLimmr6h68tP2BST+jkHuoc+XW1l1dDrQNTI2
jjkagi9qXKGQLSmz+th94ZlqgxEnqiB5htwlr4s9v3tdORIatP/sBgxtRA+mo7kylgChnDp0+FbA
ox0d8Tg2d5P2y5BHD3MmjzFjwh4QC4uOV1xKoduLF7b//MvmeCP14qKQEVT/lan5bMGISjPvDUXo
QeU+rlVGLqrb9f0XA+BVUuvUcXSL1nKSeTXcCZHfFUJuqAntAZ0Ou2z6hu0jyMvP2YV3NRsvNmP3
RB9PVaMOrUuwB/bXquwxc2CtJhx2qjr9W+rYZDwuYctUz33lAFGG0wiSIBopSP3uDxG6Hew9BsuV
9O2NcNkjvmA/m3L3qHGY1qSY8XBdoiE/zmNyKvxyG7Phoq0IuuqtBcBFFq+y7t9MzTnk2GviQXsD
pQdj034YKViQcz3eVY/yoOixLJUdpMe2jUNp6dz9/WxvlU07W6ptbCIItOmbxOXA1vFD7KsQwQQd
tg40WW+X0YNB+MmesRv5sh3Z0k95txxhk9+naAAuuF9fm54tHH5W+aUjphk1JmIMOp2xwM9wTEIO
uJiLaJcPPClzxH8/hhZmcm2J0ETKd7e6+ty4URSFlgUiQf1URFMpgWuM7EvyNijrC4EGYXhS31QN
T8RIQyjIW1J6t8711pXrXpvc/Uf4AqLHfKgH7Zeydd1LVDXDu41ABIdebQrH5wsvQ1tOQcExTIh3
WTuLtXeQD2ktqZuwOkXZn8iIaM8J3lJkjCUbD67TMD8rx5eGPoq7fGM4w9bw0oO0iGy52tXCOJxr
zISzAc+m/jSU5l0R5oQANGGwE2aTokfAO7PZASLHk7IoNqvZOysm+kOlP0LqJNRqZYyNl5PLSc/s
PAublCeeH2I75KBEKhNm4EIhtnTjp2qcraUtVIra8k4iBKVW7LRWOxGAfhwxQkQEyBjGznEI0nOH
kfg4uyqY0/YtmjCP6QXNx/BnUg8EzoR9oGmKXVzLs4GZjIjYsfKrY+uDaJWFohdnvQFziz4NVQbA
OGNb7coV7s6Wxs4zSRyzJERB41WB0eaBNpFBYxQCjKvlaS4Jl9ZCA1tUHifIlKGY1XtUtW9x3nPk
TFQ4rN7dajnX4h1RH4t031CZsywWjROinse17Jo43Q10RjjN2Rpt/bVgO9XKce1g9KE8FNks1nks
xJGu9dk2LDL5+M+4eQg0ZUFMuj/wF8zz1fBpldV1dGe83O2q98QFm2q3EiWovbhpH+vE/5wLfwqG
VD4nDhSdmlbAj8/1HUtO2H3H8f2CKB1K114Z7nzoButG2UDzrnGsaiu/GC8VKEBSdK4BcRbz5aiN
RwvPGL16WDEvG9m6WjnfNmSRuoABgv9lobqrsPVlIDK8J714gQHBW+YR2m+PZUuzz/hSx+EVZ2+E
bwAjIWgDYgNlVNEtFXq1G5bu6DnqyccNByxIoGXP7RVpJ4USFNOxgemaqKfQYh2f29YvqhuCZ7VS
WEDnOD2W8YwPk68IxYBsYG2/SQ3+bQUeTBkupKz4hWI1MJS5Znf0h0Gti/OSk830Se4MjTbvsR5u
E4zuq8KJScrYIHRi5T9GJEycTHur0+IGMXmk0BSPLNkC9eD8zEayH1rmbS5IWAbdI6UY7o94dPKt
57Xrvu7vjEbmLhN7ijMtCQr3F645pxenjMVtWmfZoS+pFsQns8l116aog/9A6rM6Al5/rp+mBmYe
20dZU3TnabtnaafI1632sIAqWvn4U0IZT1Woi/7Nds2HpcedI13r6tc+jbijUZ2l8mAzYO6x64bK
8Db+2HD+LnSFzpMu4qfCQW6r2w6qiAO4cNZrKrTJ+nYmbmY8ySEoEB7sRacSttqEWrG6saIcR7bx
06LSm964JpTKdJTY0kT0vG3IZ2fWpWa5/VaT3i2fy2hNKXqNc2+r91ivGBv8ixriZ7D0n1st86Av
tBnbtWKoNOwvH4fkUdr2BRP+No0Tqgd8YKhr3dbKqGl6Rd+W1HBfFBtm+2J+qYT/y1YYegFEpw6v
URUzwY1sfrIKthdGdTsiTAyWrrIfHWTboMrQTlyrx3YRP5MT+4nzfNNCEFO19SQK94WdtliWzBju
U7sDUPvg3ge2tJiczvmHrxnPs2t+97p3mbWJ0lIeF1JlqCKk3EdCGk7NSgWJqq1syMGpaNBBh/Ga
9PYzYz6GBzFpgcL5daYLwQvwwS25jdqNEZll+u5M9mNTmWc2CO3JXYalg8uQOZE1jNj2+Rl0421I
jF3OQR2p+1Cja2nc+HAExbLsOPBsbZ171kYfHbAGMIHmeeFcwolShkthPNcLcQNXdlsy+dT3Moxt
2gnAwvrYfuAEmXi0PgxLBl7n7Zh7WlshEIyGKDrFi8GFGCFpM4x5K7kKEyMGyjcfclmg3ouba1U8
QDpNT0vtMnnLOa7uGFbnobPUqW9wWvmsEqiYiOf99NvyLpdLiq/K0Lk99bfO5CpAe3i3FzZcCKVd
6CVDqWtY53MVTESvZ/1W/MfReSw5ikRR9IuIwJutBMiUVPKqqt4QZfHeJPD1c5j1dEyrJch85t5z
hbpmwFEuOqa1JAZXcKkl6ISDaDjasXbQhbNFCeEqOsQj1ToHusSbbXI0p2zPGbsPAzMb5IUx0++Y
uQCNhbIN0JxFZe/b2jVC8B8OEEJUlVo2sLQndtwTY7LkgJusfHFa58cYtS1u+j0eQLyHQYplAgWe
+a3V02YM4JGTELgTdUJJkJ7hofwi/OCal4L3QUcpiSVlXndx89YH7XUO3uuY/UYyvoWZuCpNUviW
CiiDEM1z0o6eGqKzSzXqZrbgQpZfzGbMmaelIGRKe63DEVVzlOp4CdxgKmZ3mnFOyc6lmQsPo4w3
6ha/nYi9fBpuxPHEblU07JP0COl+m/9pZn9tQyXY1MFIJYEYFitWjmQaWT5jrhrV8WxSs5rXcKq/
5ZjbgDkdXboTmSuU176hFYfQbr9CFUWZY5frNrRy2hD+/ay+naH7qHslgxepejTuW1lRSP1C4Vjl
+T8sYBSLNfUkT+iF6feVb2INK2XfL9WHxt7M7raW4rwsKlxRqL5uolZxDE91in8S8li563eirQ9O
F38yNdvFZcNEhGUX+XeRq0liM7XVK1zrHXGODA2MK/JLZS1jAGYDL8k+s4ffGikGeVolFWy16TVl
q6OfLFh1Sg1L39IZFXgi7Wc/7goV34pCSBP68tELBVyfYWca5Vs2RQseBC39RDhKysKfoTH6FJDC
idX4dW1v5crXQ+y16jdZZEz7IPpsGQoRct4Y0Kygvk5CQr8AsbLXb6NAK97lr2EANy1p7mz60NYB
6sVZqwTZZRiny6wZN5S2G8lKd1bIpB8tdc+z4mTTYRIUZkas/WLnRTAsTn1AQ8pJ7yc8qnKDMnCp
8BKjd9bqxK3LL46DwpBKqtXIk4uZy4B8FrsZJJjnCR+IHARG4ibORhuX+Vx/Eu2WrwmIWHjALRdc
VfDNsaRWqW5BuawcFqdsBUCv5RzncdH+GpzLrCHUD1Xp/2oB/DYP7vRv2242TnOkHSXcSoDzJW54
Si0Jr85aKYb3ZmlMUdy8mQUKIGxWH/HAmEXJbhU5TyuzZIdjDStEZNQqvxpdS5uExiYOcT6N0jrI
sSNpkvVWTmSiALv7asvOE7FwsyDg7h1iYiukEt878h0wgp4YgYUNuH2jGnlW9JWryAwTCeo+W8CO
u1ix5HVoKdR8lWdpiWfErEGmuWM9jerP6BwAwQ1bsJTLVq6SgwgxClXJdMimzJv1gK6MG7hJ+ZGF
egTpsNMBxKgRUTxxCvIxqNOXTkIpOOmUhhrRKczF7M8al1CvDy9IjCrUIz04+mhRehdFv4qAKtvC
uOWDc1UqjuEwQhJMGIF0JpnEoU5oDsCnDgb+v1I0+17DUiDXKG9+mGWvJZkJd6r8o1FHlyVh4wG/
fB3V7rtoygZTMagJI5Te7dG85ZWg9GkNbxoyH8cv0rkCAXtibhyKzhW+cxqpwfrBAfwo5+CZK+33
FDATY8KyV/vvRmMQrKfRZmZDH+CRVAdkFnFsEqmhir+i+JBmjAm2fSvoQIg93eSz8aKJW25xTymo
x4eYlthylAN/4Bp01PDIVs6mLP71mf3E94miCPjIxohHnsNYfk9S5TSM1tFuh7+I/BtOabvcG4Fx
r+zqe5QxpFfL+kvj2w0DUAtR9JILjJams7VpNvoE32LDbqbsND8q1GcmV7+4bPep9mpg8y+cF4BB
7wVzBbWzfoJYei34kptx3JuJ/jZWnNpNugtUfgCLERGI0zaUz1bIHELKj7Fg4UoZO9utCyiZB5AB
V9y48vwwWayT0bXRO8b30ssUnYhMcxUUjwk1lCNwYgRb0EfLkYcP0lprSDGTsuajv2YgKCdWjyWi
1BxV7JxtsetgKRv9Fru9iIYdmehu2NKloWseFI6sufZUObs7i0iGQ06hc5txxmUMlYuWnSWr4LXW
dOs+1C8yI/wiSzz0WiL8HBbjVvlQKU8apOtMmq81CSodEEUemKc8Jvt5ERJK+SY10eFrY3jo408j
YTPMa1UTU8Dsta+krTXm3Hj2pjSKoz7rR1v/wYzBL5+sMsytk0YHYxWrxnom7A5MA9lc+GPPzhpk
1X3KzE9W8XaYLVp6MJJkrmyH1vK7Bpe53TGSU7/YQrvJ2G1Sphxy+FUsUHNHuFHOmru7D0yfJm7A
UrK2aWwwqElpTYJNqvG8F9RVsvppcssQvMNHi3AcsshgqvSEX3Esisqfok/yqH3DsvwRKu0i80bo
DnUg91rmfrnOJtNyFh7pEkS5sgd1rfZYe+t8L7GgyJpmV7PmLxeKb2gwX5J2A3FbDSO23j4kqNYV
9H2dw7QEYpdg2c4OD8UKvQG1UVV8FRr6hhA3JgOjMPBR42FGDTeN1O9V+cMoEAjM2qqEmxRraCPb
D0k7ADfl54cBMNwnjDADhyEGcsrPXTmBicUhCh8PlDanM1d8q7SbGuAmONXXvnzmEp5pO6jcKDq0
jY6yVvupJ649rpUqZyAv0XCzyJ1uan/IxK0QWxlfmyO2c79Lxto1CFIWRcA0h2vHyjbJkHpl+G0z
n0jBjhjzlVALX5boGxZaurmHQfJq64VvIlZwovCfLYeHqdD+dBDkkwO6WVKKda/2btiHcEqVu5GX
TJEbh8QFC8VTP/zonJsheiR5yDxyKDnXu8nPawb3o4oztyEagSY0xB1Y7eGVHDTbPhv5RAOVYigt
f5pmOrXjUYK0YwzBi2pK3hhLaxXmWMwOd5yaTcvdq4sb/UKifdljxGprOzKbq4ROFaZ4AqQdPTas
GepZUWPHZMid82KzzJ2XOVBLdEXV7xhHsv4grBWdpDpXBxCWnS5WaQicUVJcG7tROROvHlrbufvs
HAafhrMT4hJ3wNxQNaWY0ymYmK/Pta/wFtltfmixiOqvYQTOr6bHVzrrguGaTIRTV+8H+a7yLiqx
q0s+Bw5T+s8kBHOsvDXlTorI3xEXQXkRnsf2UaSvna6SmLDsLb4RMK0q1kG24oXL0sDWPaVD4GY8
E7YzOCKNMduqgjV9DhA4kd2411ejtTSdZEmUnd+GujdDilVRkefo42UwZyELDOBEvC7f+gBFLMWp
vOCko2mj9fJVL8g4sA6y5dMlLbB6Jfqam7eKhiicGdVRQ44R324CCQvjmoTUqt7ZXBAaGn6h+cv8
U8n/Ia7L6kM1fRbIqCssXnP4Z/8LKpye8WtBd8oo2Ea1qHAJQgyAHbQ2YFOYnjX+i2UI2ye2K+bo
s51mcoaRbiOaDRzHsD5aCzEcHlgCrgyqoUmTaFR+bpNFfzcbd0B/bLawcmOO/PZghL86vj+NOLJ2
dgcJCYzzaquz14XjnozplaTjkU+LfclN0eUOqQUNM8fRa0jmaTSHcwIXD57EUMPiwzKWgaZXR9z1
1J/E9FHE7QivcYIf0yAtL31VHW0z2tI6Z4Zhs7+ejEXlS6TfnB90Z8c7x+AZ83/NIBBvgGq+OREk
VjXdovLdtzG4ZzP9LRNp3ZXNby8ZgAdlNABj3aHhwz+e58p1mVmT6RHRjEURnIZZfOkhHPsSMClx
YXiIFyJ9ljwcFQGSYSVn9vkgBaDYgNGIsYGUo7UlUc7NGRdQ9rlaTO9m+6ShRdOlCwRs5bteocrD
iDAUq1m9ZVAqGznxAFZj+gcy2Zv7qNXWctOdLSpJthBvpUFRwE60iOJdLp9sGZTjvTPO4XBkKrVS
aYulmaia+d/IRqrXpWNafgwKTgikgZiyciN+ayfO9gpWm1m9GMNNSiTPRgYJcNDtYmtvImkEV0bb
5ArjXcZIgBAFjNEqp0lj1qKX29x8hwRuBZiRG7dg0lmUH5301qIXUeLWs6QZMQ32QbC9IQFU8vKW
cV+Etyp6GvK7bL40wesgQuaVrxP45g7XXsUWzE2g9inTnnrVtNjfMR3Wv1Ok2suKAzQmC7x7Xk0s
BdJdOzi+mvLukoCTY3s1COHJ9Hs/b3TnWhJ7BF4UZWS5UzFwD/q3Uo94X1/1BDTQhhybozN/CAyt
SJA8wGFuDL26pwFn4FkYrxNKx/hh2btMudnlOwRTwzQ9AeTRtLdJcDN5AI1kNys+ch3GEIg6bOWd
NExmF+hL2KvuF/nhovEV4XYYAeGSgPWInVeThTpmFqfP3LH3GbsZia+h59VYecZ4ebtrQO6SgZDU
yQ5RTaaE15IUwxMqsM8GwvKxHx0qLlSQEctdvcqgLZCqx8zO8JVkujplL4F4hjJmalxedmi/M0YQ
JCnw/jCODGKcy8hyMdY6j1kbLjI0TGVgSCd1+75J97XAr1Kdyrykb7+xqd9Dzj/nMGyiUl6P8byG
5cNAoVpF7D+V1PmXI8i0qIChPjLAt1x9OrIIhLerkI/A79CCyowb3yC5j1GB1jxreFXtriUya5bO
Qj+E9V20pxE3ZLYpssK31ew7jnhQpa58GSUsWZD+2OyuNbSXQaZtwOP+m8i/IT7N9FMihwv09Ray
eWdArJgohy5P/2xcEq0hLhR2e4lsmwb3Otc82yhlW7AnE0zHw+zQVGI/tISoSAzmlgxyferAENfY
pcY1/59dJ//otuzKsQkRiyKomn5mTb4OxfCc7fiotPPGlBioDTWnbql9hRZOYDhfc26sdAmyNWt2
LCpgggPOF4s4HBHMyNMSFRvdbyhV537yFMYU3cfIrtd0VrEKBoCIRRYp0y6r8ZI8gop6aXK7qT5p
4wgH7rI0y/BrtsGUeOT3EAy5nXPxSQAishM0z23hSdawT8kjCLv8zZantVAIodwm7cDxKlZN0Z/b
BFY1b+sR4B+TtFxm8ie7LWpPFqbvuYTeXzM2vQxAVf8dqpeZKtvKj/OsbkyGOvZ0kJTKG+pTCDNG
SIRg4W1gdz0kMlLW9jXD3ERqQaBCjd1LgV/SFKaTdkDJuhXVCZs8JwoxUx3iqBl5QGyIG0pydyAl
qu4YxaXyWTHFZujqB5izg4EKTGkR+lsP/JHZklRJi6uiwDA06VI50lPvWWpRkAVqtE3BgRXijDHl
R5ecc1mNlIg5XBJi9Aix1ywgXhMPK+gWKibgIojYApfi+MoeFSzAQgSKNloMZqrRd8zwPQKIyID8
6xlKRu27TAUxYnFCK+ZEe116L9jdNNK3GIudKv+YsIEzQV4DE4mmOg7VE0A+Lzdlvh7sRWweVBbF
WGs3k4CLzsR9sDkzmV/GYu1Yql8syHcY2aS0r6M5gZAx+bWO2K3vtvmI47qJdsRS3RM9uMbdsa9m
Xw1/OIFQgGO5EMgAZ7oqk8o7456RDoau73LwOf1w6bgk5FvRWDvefdn+likG8+69bZ6lwW+X7dLm
EeGNj6k/kwAnTx3eA9S/GRpcJBJeagi04/1fsaARREQJBciX6hbBUwZdvMl0YKieQ19uVhXz1oGY
BdOtNZxW4gMDZ6Tum1DhKpJ2WJbGijEpWm+9epui5xySChTSi0T0hfmZ7DD+Cs2r+ZnhbZ76DjXC
jKre3rd0MDGutljD15he8c3x82RegH9yGPimxEhWJIFJinMdDXdKHp26G4qJRv0ilbSnirSBcuqh
pbKk7phHaHlzWndDewv4qtGBFsWXbV1sWH41GoaiPI2sBZ3s2dYfrTq7rcmTPb6LZN+iqKqIgWPZ
wKeZflGR4yswOEGs7XLn2kmzJTl56bmoWhTu7nZs3EkgbRZiZYBMYyW7lh2IU7ix4qn1K3jD3cS2
DwMp4Y049GYiftTtEnkSSKWfoDKn1aeVgkNgly+pXW2qxtwEuPVlTT4ihLxzS0CPk9gTT+i+4p3o
NS9Ng3VfM22JmnWBHWtZXeEpcelD0fMerd64xHC3FdQ/tjFuc17wkhNoBnQ3SyrpMPoet9oW8soB
geFODii7qvSJ/+gWEw0IoHc9zoNbTw44GAa/gLIiIrOiplsRrerFGWYM3rZKZYJp4mrltS+HH5ly
l8sFfVEb7GDTux3in2TGW5AqW9DFuyF3LrLzz0jiU0RKQiikbWUAE28ocTWwBdzwk57Te8ogZWU3
x1yoJTFkqQA34uTWoX1LLM7GGCpLkGxwjB8wp+5MzNZrC/nVaQ7YBisFqhbKLjNO3gfTYsRh0S3U
E1EYrKvCVWdn0Amz9LeGO1v0cA6H+Jiq42NGWJVaBTmb9UnFa5n32UbvtU8pwe9TPBtjvmfZb1OE
iLXE2yjII1a01xB3eK0lL3IUnoRod53h/IWj8xaxo20qmd9kuT7O4NS8ML22OcelIf+wP/ntlMG1
TcXrJ0G6X7UHpg+uqEZ6WCMDeBYl8kJnmY7aFG3tDOXbmjdN2nsoMFxbz1+GoX8tu/rZTA1jp0Oq
QzVGMuBAzDJMH9K8JA1AW4q9zVwpKqdbxCRN05WNZcmXnmDQmcK1lQfmvtoVV80GBBsj7PcqPw8m
a39nz4GN3mlSPEjlvimEp4/DnvPkK435jBy8kON+YRmc0ggvJt56XeNJZ/aQ8DlsSpRsKLa9rR9T
ZXEVHhXhDLicVGpkOHfSV4QrivfK+piRtHfqJxVQRuSClf9MCG6zRHKjMXt0HCaRknwA6OQQxFMi
h9Yqhi1n8r9M1DfkQgw4fjuDlbGV0UjG9GKGue/nJzy9/xueacR7qKSvUeCh9/0N+epFL68NLjHc
7fBDqK0tI9k0+KxKMCplocCQ/x6y+0im2WDWvoqjTQQmkkUSB3Q2WrZ5HKfy1JSZm9QmVkIMt2Wz
n9sWVqYOp5LUjLF7DtjHCjl4FXPlKcxSuZMOMIddq2G+VkVnlZGGnUu/jDKfRvpInJ+4fiQSdNPA
INgM8LUiqHVbV59PU2XgY+sgFgGk0+XPSuM+S9GqGwruAd72GcynwfigQJxhTY1bWoVfWwSoOMmW
G8QVM2mB6XCIY3WfdjjrxAUxw06PHktiBxGTfLUx9VnqIUg6xRmC8p58meY9liEK9COpbx3YhmX4
Ex6kuPfq1EHHo17CtN6qjOYXDFEw0BlN0CrwCKvSXthUD722N2IWsVkE58qho6ZC0+OWmBtKAZp+
yL6GQtlU2L7JTScRlUhy3B9UfF6yyssyk/ySOcY5vk97JO6kCtVl6BkhJhk4acc+M3DKp55TaeA3
Qx/BTNsbQC+Y2ZJTPeYXJl/XNOjwC1h3M1sOIXae/I01ArbW2BvM9VTH3Ciz/CEHC2TGYAMIo0Xq
6PITtHwpH6GT0DLnvXKRjWwv9/1vOrfgjYavFFsf1TQoo2hE1jDmIIVTLTVXQz99AxO8OGP/KviU
63zOEG/g+1wU8hT00rxgI2Dh5LnhN1Yz8SWk2R1FXHsqpik4RXX5sHViuxXdI+mbqz6vbxkgLJKO
un+9Bn+BUDqOiCJAqpdq9ykKf/C9PaUo/QUG8mQM8TvOEbW3wulZCwgxMXlznlVTvyaV8iX6kbZA
YzlUTqL3tFpgXhZzC8M8NTaw1V4mWNgBP3XV9Eiijaaicy+zjWNgP4jHkxklLd4Q6UfT0jMJN/Fm
jkeWW8E1p3txW77YtdDLCoNHCG4l1R+q4PCdBN5VuJ7KxpmIeTAW1bRWBATk8G8mDppgR8XpMRhx
QNSt+leleNrCTEO9MohXC1c9c0sLS4dsSuuhVBz06dVNZmK9TIXOKoC2NaBJHhXD+AjjaWOnwbkv
Mj+cy33XyNtI5fQt1LtNSakU2kYdrVdc/ZarKHBszBStuH5tNMb3hHGtdFH/lTI08lB9hiBesdNH
gKWxjRqytI+a4t5S9K5yDWwEfj1NiDc5SYH3pNNDk+NH3uimW/QmVzlowhh4Q6r0L3hFgZt26Bit
TbEEjKdWeDJs1EWOBduWhWkpsxM0comhuIXjIz0MpNrGkziYzbBnYbOFZV1uknx+i0vc4fDucb5Z
7hDSRQ6SjzDtKjJGj0GF/tj4tEV9xlDmaYlzlkeGRiOCEDjqQTp+oEg5VGXLBAYxLyNJLbJIb2ue
BCMcs665GAoNKZ5LPOiydVDHmaWj6o8kZzcLVoojjnnIQzByx/lyLfUOWoKsbOvG3AqdbQMzCu6z
uuIb7vObHYaXIUZq0qj2S9lmX1HM4LgliqlnBBDNf+xC/uk12cqidzutehsM8q4ijVlaatxKbb5N
I6syeBvEUJjpQQo4cYjEdUxNof4K3ggmu2jKxFA6PZl5/hyy6Ci68HNBK2liPDSMP0nZ2IXlXPla
3/uByiigZttbyF5LeJgWK6+VGv4xdwXHNe4MWd+1SEexguauGLVq1XaUFDmFTtRLjALl11SxOYXU
LWwZrAtozyruV6Jum8beJWxqc2ncQ7TaNlHrwk9BGNhRo7JFQMJ0kCRwAJn5qG2WD2qKqWlpYyqa
uHyyTpOa0nrFmxa4ANmBpG6YrGmLXTApe6I5fLvKwKwDTnLAObL8Yesjp9dZDfyigogxfNcxIXVi
iybBGys8f9x+pA+uMjtbQ30YGmpf1IjML45IzTdkJO1KWz2ZRneH/bQbh/xCsrNrUGWGfe73inTO
6t8YedlgoALHm7NZ8MJRUFzsKTtxMm3VuH8ZZYgbrGOk0nr2qbRtyps1vxuYReT+LsuSTwrBP1ta
Agqtq1DPAItfQw0gwZC8CDZ9IsFdSUuACH89T9al1lIvMnPgeiREmsgeZhRCiV3trWlC+luuHeew
UKwIinbx/bidhdmAOrBw4o0qWRSGZEDUPfe7jozPPITxl7qM6aR6r2EeQ4TTOl/FRGhRB26N5UMU
aZ41UWDxMhagDhOHnZnD52FYol/nkD6JzV7pvMmshxtmBgyheZ4JH5f1fRcEx8LWSPiCjMIt2pvV
RlaxNwS/ee/4Y6b7tSZtiGrakmPhFRZmbV1laIRN3WEOnjK5W3qjkluSep8f7U+rys9MQofVTzYS
3KNskSeCRxBeVDCn2zBgNp1OvNjVH7XjrlEeal5sCatYtSbih8irs/TQQHiX08+0eFatspYm/UMb
DxNOzBDjk0Eee4rqnzCkdSEooWsGkWiLuFp8yHU4au4xwPACvWwsE2vP6qVrsSUkMENKjT6QsTE0
xkqF1ZU1/VVFXCUr4M+zce9MEe6Jca1IOV1bg5AAwTMAJ1s72PmHzUSd0B8moIUHeSHMLsqcbWTa
Om2hlS2JIZlgTlJSowFBLEFjjFS5Rav6i9SmERzgeCgmwCvdtzk8lGXWa96WUVNvk95IJFxoOAdy
NbaaLK1nJ3ppqPtLbCQhOV9B/10rL6kw3BbpnjF/E0W5DmXlRyWvfpXMjAzZrtUBm+UOyoiZu5MS
filpdFUM4RVxcojn+pjPwPJG7vom2BVO7tkhRu/4D8lVIqqLOTTfUkh6lHCoBhJWufhUGE0RE/Fi
2+Qa49fCJ7izK20zoNwbrZsObQh+AfEcFpL00Q9QbDnk/CCj9y3eYisFO1R99tFbbhOaw3xFQdSr
goiIlqplWogCjMEHSlQdfx5UHFQAB0mX92GE33vgWJ2mfxxhLjf4oW7Dg8yKup9PofbuyJ4k3gCe
suoDXyuH/thazzoZPwvTIrKywm+tPZXJ/ON03ENRBuAgH0UOUImNlZpfFPFnolcJaWWAZOKvXrQN
Tnt0MC5Y002m0iqXn7Ust8UUeEhAvcy4k7O0FtdaCgnbOuYMw01erq6CbwtADhGdqjxGqXgGjfyl
dDVGajwwaCn5l/Y1qJwZ5gb+196B78GXBTNnO6rNn5DUbyAaUzKymooYppLawGHBVC1JiWya9y2e
aeYxmXSylpxYRMoCbVjN8LGVcKNwXucykqo2287zsvEZXwpo9ZMGCITNeIdDO9Hyo4zszEYkNdQN
FqTGJcsS3bBCYi2YGUD6f4nuoAqv9za7EJ70jkcwJ1m6x+BEog2P+jOd8QXz08YsuUUdLy6gJxk2
vJZMt3Htke9NjmUNzSHbDMAJHP3RZld88EIcqQ1tFMvSSxVu4+6QoPeFXzE725QuBw0sue/1dKwQ
3YWJ18lbRpdtt+OiFmA6TiboFeddrR/m/J4PiOrQ7s76e679GqxG7L1pnK1S8ZiWcH7F2bpjForv
S2hngJCzBLQLvtengufO9LGRsiSERAI3W+Fmt8AAZLx+SABQ1FDOtUs61+g3nIoaHkLjK5/eM6Yn
7S9YmjnZMAdQzml/0AZySjzepYVC337rINrhYbK6m+gJzekBRoDcgdtswLcCYpu9BDp2NmrNTc62
LjajjQif40AJEh0t+F0GwO+brX2NCQoHV3FekfptW+sfSgcMuCqAtNzpd6E6G56VvdvFo+PCJHLK
i6GRsUEzsAGMmzB80fJNL+0ZnpP87ZVJRTO40UEDDvZEjNSdymutR0jmJLQxrLj/Sc3FjP/K8VIb
UC5hscGIe637lZ6v6gwE6apqfyQs7e2bmW8s+UhZmM/fdrboKEEvAQshKUs7iILBZXUn4T7JLygE
Egkbi3iKClGyVxg/cUxPdDAgupD2hnQv3cRvAFBsG5zTIheqX4DqN8aOpJnMdvXBV+sPulcZkGNQ
A1iE6kE0dFM+ASxY5dWSEvjZ9C07IKagEBBn5ajUYIgBePcKDI7jn6V447mip7Lq1wxQjnIr7M9F
zG5Zx6lh//ueoQaVhaeWfm+fMvXZLYGTD9AuM2YeRDizOIJgrPJPeUnJmLyYDb8KfBvLREiTACZb
xrK/yWL7mA/hzpTOQ+6XCkaWUD8zRuWuWQfwu1dkLmXOuR+BNBN1iMGTlK6YympTmP9GnRDDEGBb
uY+YUmT8oY7ZkMRCJ+mMtaOF5E+zn7go4zvioK7d9dGNTA9eLUx5zVch3AEj5bDpazxtoDDgrQ8n
s3xg2Oe6LFEuY6IIWfGTv4sSm7enY2T/Xr0VhPQYnKzfNDnYp14n1CUB6juNnHfcrExd7m165kmx
cNQ42omhc1LBP1siUfyMRsegbhNg/LDKlsQPMUCPPLV5kfM3lU+XRpe0/O2BHlBtSGejAhKPjCXK
/UjdJWLXtRcxnvHn7fF01fqGRcrAJR4NCPh/AH3G1laDVAy0nxn0AQfYHTi9uhgeR/Gi8aM7FP9p
u7hr8XPGRBIgpcphrgDRk/muEjxUrvYNVUgK9wB2lPl1tB/SQPiDi8IoOkkowDLg5rw4uGZrkuB6
4DRbIdmETx7b6aIx/VLoGZp0fo6SFyzHGrbnKj/ig0SGuTHwjDi9O3yG8w85KXH0x+rElgZPxltB
vCK+85CgoPPUbnOmvADUlycLtYArlnOvejpo2xqFulD9a9XQjSbEbWhGQmp9eWTrcMdjMEz/NOlN
oKQp9V9t3iHlaGK/sLyCZPLJdm2qsDY8Kv0OQEyKGpBsW40HJLXPSviilLccM1QHtWn6TopDox7g
4NEsHGEtVtb3xLTd4oWObpnwcbHyt0fmyXaeYeZLGDAZk4q/lPefqLD+5oA/lbcmC+3+kCOHotBy
tFdE1K0lFpQHUH6YD5RKKGan42Q9YwLPFU5CvxjATcAU2RfGZ9Z+WJU/hKc0+TA0Pw5ouEHM3TCQ
4T9s8s+JJ1Pf8J/K2SVO8hLgsrd3UcGiJXdTfZ9EhwH3naRvR+QKs/IOgaFzWORCZCIAx95Bebd6
DNbM1GR18qVF+UpkooqBCH3U/CyAF3byt4wZsH2ZjCPh6qSKTtOPiL46Yg24OyEXlM5mUtcIzyJB
dY5PkwSDxY3+j3m4ma0xDZf0SpSSnH/GycZqQVwKTf9tiF/qfks8oJ7QFTHGYFpFhKDF8TdnZ0Za
w3zodTdaVsrfSdcxSl3PH2ONvmzLyxkO61zzGFmBU0VkbYYsypEG9tIpD5959V5FzJXZ1gz5/Iqt
vW5x1TIz5IB2wn+R+iU79yIDbrDcRi8pe1Ln4Wj3GUCl5S2sJykCjRn7WX5t5veQpZQlDQc1jtww
uSzRQ3HJdTN8tbRmoZtmuyk5muHWzjaQ+P2hf8dKi2L6IwM8L//E2mdeo+egU2vDt676wJ+MsQR4
elYw2UX3443hTm03Y/gut2+SGu9tVV7j/OOxc1j4j9ojRcbZ6PwrBr6Q8h79sCBvr8ko9vaA13Na
tcMhL78ogVzD+JzTd53FKuKi/DuJApdRCWzPUwPZUIUKXlNnAVoPjNNoqj6bRBN4OFLR7h5BuFHG
xe/2EQ4fxjB44zy6XYZDLGJ0gszbwH4AVamb7wUHF55M2IqcyqQo1aiv2A0KEtcsCgjVCyH6l2g5
LZqopkCfaMBmfwXyNaNbycqtuGamemJtUUqnwvAlBfWV9jDjaWXpRzYW2rslfyc8hxluvEKDJ4T6
FgbzI7I9bLErW/qykACBf1GTu5lv23TXZ2cneejBCS8RyowM/I/yMFvX7l5QmjushAaOSw5F9vsy
wiUv5OSNgS81hl84174HdKP9Kfw0DHRghr6o7U1G6lgYN9iN6G038+isajHqq87448uLkpNO5JFu
eqQJUFF98PfGh56QScQ/TvAa5JfAecjapTN2ivIqzHNTveUCpK8f5u/6fGwA46skmBMbEnIcwl1A
y0CDXpUHCXRDQ34AccEyl/NWndzKehTVh0LRGTqya8O2lJg3sj1WyWtGhtJxB0PRWkXWfuiII292
SfcnDZ9jeAFmgbjKheYNqr+HteMNhofaJ8UqiT+LdN81f82UXfTYk51DbLzpPYFIRJjHlEpkbKJL
+2tZBsP+4nFCf1XzKzY7iUq6bK3XdGKY+x9H57HbOBJF0S8iwFBMWwUqZ0u2tCHsls2cM79+DgeY
xWDQ0+2WyKoX7j0XgF42l6bUqvYuSxf2P3Z6mkSuLmPtaeFwSUGdBbJ+0CwBbRkj0CpUKMF+ZcR7
8asx4T+xlxt/lO7bZvPt69rKqHdW/mkwQpGXZOMVGMtowCgI8ecxghHQNsMeYqS0SrHjZLhysKKU
CK/DkxsSrc0KGnoNXCmx8rk1RmbNt9r/Uj9hjgiDTQVhF7oKaBMb5EdesZOvf8fkBp6ijrcl0jjm
PT4hLSFY/hwn8HsIV119sIwfnUupOnfDDwv1uT98iWFjucvYpgzlnmCFKg2PwGeVQ8M57yTAHYyV
LGBjBAquTXXT9DsZhX6o7VAh2P1fCtEAYX1F0gRrNFeSDwGhGkyqEZEt6HWg0g42xJF1wdw/YKuu
oLtHj+mVRwlB8yBjCxvmjfZATRb46ymeomc+nZHcnU07njKnN8Di2q0HxXGNu6c8E/pXNBQN+psu
+kvKnxH7p2KCogElwpKXOXIjwTFumTQdRH5WICj7BtUCj8XI3GRRq+8eRqSegKwJXx1zlUJdFZxO
YJR1mLzhOiw+rAZLWL5Tcm7NjgpGbEzOp+4TB8FAKtb4yVgAtOqWZ4+VZ6pdfKZ1xdooXgYwPps5
L0ihp6JgXpn+DfhJtK7DbSDzYqQMi/JVWXxHIQFPx0E4Y4edvX3iT5ikZfhYl6CDPcKgqnpP4gWT
7X5eAP5yqeLrFHTpO0On34T7huln6SDSmA08BhXMwCg6Zu5fSN2nRLFjCsfMzxq6KMjZHBsG/7O+
7DzOdiDa2ADZoX/WIdTRO4GrQ4OcVntY6VOlqUWu5xcfpvKn5ufKBgSfz6aM6qzA2TKvkJGrny7z
DmwIbPgId0kuBnEuNv/GQjflt8mPHQTiCdCFPnnEp8kZ+iRnWgTZgtVlIIOWxNCQc1jGwTCPIY4T
hlCa69R6EB3PvNDgow/Ku9b/S6BLmj/oCTBgXawnPDPDc4r4WI6/XkElQNK8NQ/SV4ygNa8fns/1
zU9B02+PHfWjt5C4wheKf6ta5hsYXpz2mvMElIsCAUijY4bcejoyhgA43cKo/kRFzNdGUb8q/MS6
jYKwOqbmoj9iS5xP6k0FDD/wTI+rHnBYo+96jkaXFoGRhZfsAvAKY/dWRoKjF9KwD4k2osMBewk2
vwt+Q59H9i9L/+VIWIjn2kTi1xpf/j8ddYQqbWLthY3L0ZOQDKNVx9dWTo/1J3JPS7pKOd5ekxuF
JXJ9C9tXi5hI2Ki7sEsfhuFEWBYpyjqeJNMl3s2RkTqDVuZYUeQ/ViexdHClbSGRg3ijDWnZUpfj
sQlxnMVkoYP01f11U+QrOyQ0FgqJga+D7kBRfg1SwPg1GNTYXaPaPRlY0zA1W8PK8PCDPTSG0Kkp
lgbHPX8U5yioNXt8xdiyyvwt/F2r7LvGXchUJUG8CPAlJ357II5c5i8URbsImt54ALDXdDs7P8ve
zmWZ4T70K8q5uvsyJOZt9xgqnT44qU/TxZb2W6CIspDGGeRP1dGteJM9B8PCb98ZPkLmPSAADx4C
V0ip6oN+pAGaYKwtl7noHNxh0k5slFkvvxTjN8xphFnRzPX2YebvUv/Qwg3wwLnRbHNeSxUq4E0f
j1Di7ZAJ70FhJeAKypDpK9a4e29m+x0G3+Rs+NiCtdbRMwfJGRgiXnmWyGb/6GL4BBvZ51hfKtY8
N50uOej9nF1yxaBP33CJjwZ+E2gjCAEjDlOejiHb0K/i/xvsRVNddWuYFf1r5H7i05M5qKMDnOgK
dWzEMta40eKRtBIxWFdbxmpb4lgdEI8o52a270T5BWEqE10j2Y3B0ZU+/ewptQ6TNBHd/ASTVPpq
Y9YPN1lG57gimQBepIlytRSOK86WOLbKEipTEF+q4cpKrA3wk9e/EeK6FvPlMPmaOCDDNiBRZU0l
rqvHqNoP9a+SR+uS2x2012IkUTT7ng7AKMFMHzDQKx7ZZE1nhKkV09CTxjZ5mf5PrkRbI/+xGLFi
bbNaVhDzzDynNC+YwMhTZKPOBYUUo3Qka180zPvWSXcIGwLCSXIgto1URlTGzTf0BVRlmzD5/b9o
uyvWh49nUDC+XiSYMivOXJujyUA9DYKr4eJuM3r18CE0jEzHCTjf8fX4Po7amT9lY/wjBhxV0YGo
Xy1Z29m5kk4txzSJKi0HzbBXSQ0mQMDSOe63qkFs3DbQtwRidm/IPU3+O6pAZWDlAd1A0wgiHCUC
CuDoMbCV8N/j8DYRBTQUk0mxVzUEqT3BTOw7GxapvLI8lasqO5t0mKH+9phVyyF2wccQnaPq1qXr
SkEOuXa1S2qjgsA0nmkzKYSkxC0YoXMF44D+J1u0PUpT8hRrhA1YzUqMlr+Nh7/1pnstPz0ogqnF
Y6ohQbmSK5lcBu8AbyVg/I4LzB7bg/JguxTx8jXbiT6LgoXOB3eqgWKXpUKaOOJ32ldoVuBMPM12
RAsECuUjMjBIzkW0Y5HQQSnndG6+9OoAzN4fNwTZ5dYjbrYwrlEvAakq6JSTHoi6NpPPOL94Lqwz
e8qm3oOgGkjI0ppjK/2Z2jF4SC6OGmxOJbIYVqEhIIWYlXlecdcc4XORk7DEfUZjZVVcd7MJn2hp
QA9n2QeJtPDignmksMuZOjwiTlEY1Gx4ZpRgVrlmkYo7E4HK9Asq9ZEnt0yeXH24G5a19DR6ooNW
vkWfAS9+4KEZF+SBpYgLuCehu0kewu3fQl96/c6rfJS4PffMUjGI+cD8fXMjCwcSSO1vod3yfjWw
J8AUKBhcY1dCOYVKUCanIuO9QJU0Gw6h9UFiCTXEgtBVUdxR75DrUcWvDEsUPKEKTn/kjDEdCIzy
lWaj6tboEI4NLevRi5y6vYAIoZo5ECOb8wKlV/Z0Uq/D2qYNYSetOIG/yXl9/GHvm69Q+/bFZzX+
66Wr3f2o+Zo5boMam62m3cAeFyZ7Vs6I8qWoN792GTDNWQMw8EN461TFztB1XBiQ6k6CLZkebFOc
vBh9dJKCLXzLpnqz2X8H+YYBBqGrEGL4D/8or+QpFwDNMlb+VRRs5VG7NagjFWWiuJczDDYzVdkl
8Gzid4YhV3YotRW041vzZiL86cSw9v/J7aGojxkbQLf41bD+tgxIacJltscaIuGVJx6dO6NsTcSb
j2vV8DoZ1j+YE+GIBbjLUY5fuESw7o/KrmvuYYMrni8AXR+kkfpZfUflOUiOfXRKxx+BuEFj05Vj
V9n6DFfMnV5cBhuzKLdxyE4IpUu7q9CoMPrQsBiec3G1LEqzcq3q27xaujBEara57drLz63/0wIL
Lkbglk27hJ61sqCvp91bj9a4NlqLVG55H6LHggdGkBcTDHDYafBRk98bJ3+i3xXy3o/5tOxnMWzq
wEJPj6f/JOdfVZYvAXCgoJctboxNwDuXdWuS3CGrnKNw1SMaiRXwFmR/8iPY8VECK0jnIzYW+cm0
Y/F1UDDP6CfxDpUM9eZFbrftSHhisktI8nJz3rh9xIZC3iQjMThcR7166ZQz/VwenQNcXIzR5wYd
lHrUXMeKlmakkRzVzSX7AzM3Ni2oeBlVOHfyuJQ4EnOMHSQUUjH5QEKS+pFxyiDLTIo/tVsiTFPp
wAcO+aaqliRPz2rcPyHJPsKfo6CuSdxK+LvRIRB8nqMJjj4pmmT2tu7/t/yS96/R2PQpXBfcYtU0
/c9Zk1X6JdEXtWzt/P47gffQAh7OqCUbVH4Vyu5723+A7HBswl2EPI/0JbBUsIdvuf3R9Y/EvBio
VpG9US8xGys/AVdqxZkVSTux0ebsoxtCSYnaGI1gQdj7KokYVKC1qFwYlP4BP9M6IinYCJJvt9zr
8S0GPcWYueT8o1p8ol3BSh5AosFCZpFURz1UrZl2t0CmuS68PwPnpe3jhvYYnx0IqiFVxRx/KoYV
sbtT2j/xNoeTYjiGuqwS/At8Kr+wbwdAlnG0ClEcDxeKP41hi/gwyn0V8bSvjJY1/sko14rW4Zhe
1qm6AURCy+l4IYY+JNxZGa1tGJHVWH6gSQJZMATaghuxJwgwrLj+ygA3LWf5MA/T7zrcTYWIn1Cv
d8osVbdd+ArTVUgbyOlD+M0gHmRp6pPSbcuPV1G26WIjo4LbEMFZQQHQrH3/RT6Qrs1tfc9+yG1/
rPgMwEY3wT6Ft8g6KfmD5R1CWWGcOhl4F3oxegy+gp2dnMv2qmZE3Tmsj/JYW1rtmQG3Zu34iN3g
aunXEtGrj/F1rLemfJbkY8utj/CH3Y3FtE6N/nUKZgqUYijHvfzQeQC1Q6CrzcmojhFDdqU6Bc1h
APDVMmggf0qeziRyWxmiTXfsrA42jJkNi2oGwQfsOoUQMv2p6jlDNyAe7D3K6FMBgRoZ/1hUohcj
m3BD3qGDnYLFIalVROLuMgvOxqNuDvjt4VixhPnK4WhDnpoJna/2Imln28SXxggqE2ejvejxxaNK
UNWb+Cr0+9h9k3GkEkxJD5Nd/fhjWsy62DLFW3grt1762U+guOtUB4Ccfxb9w0+vHWF5pBwaNJCb
urgNLk/4MrfJpeuwI89GH2MDOb80wyypJdTDKKC6s8tAO12ODYtMtAXxxmX6al0iZScNh87mQLtX
QjgTmLIEChlT9L9Di7GL4sTpbyxrh1pn7sX4HzX8PtSm2JpuqYyw+nFYuoLW2crQQGZORXlYCCiQ
f9NYRR3WhBtgeYr5HDg74rPZXUNlMcjnQJxyZQ8qjGIuJMKX5UqiIWckGaKeh9oTVbSrLYoWwM9v
YjkJQ19KmgZluGCkk/PoK/kn8ZwQWTeVv0+prX2wBWUVzIT7YehLa5xXaCCr4Mvm1BmGi56+8afr
nTMidWM7iqJezU+s/YvMR1j+SDLShlYuNRLnc8W1MTl3jqnyA58B36XXQCI6tO9RGWa2MW5FTjD5
5Pt98F/WFRSECvKDgW4iRS2B3xv/u8UkO3iiT+H5B9RpuXff3sl8QdwWPgyO8C+fjije8jL8TbIX
Hyp74dR71YzhIKtYk5YgB1CY7NXfIWMjy02EdlRD1ymzbL4bdKOuyraLFQOuJSYPW5M3TDBNu0AQ
NQeOK7xQ0jdPZtSvCCkx8RkXa9u4SgwsS3VXFCuZl67Cs5qpazx8EebHkLyMaBqF7kf3l0IElDRD
ormWrYsITeMCJfYgcfsxePYAJDRtsdY62qe7mf/TKoNAgbfMfKNnFNF987ZBtNDEHzuHItlZKVIH
RBq8qTsGV3YI1vWJboR+DU5uytwvIylia7MOwZcWqSi1Ga4SHaMB27hVuJgBBiv2qWkYTrdEcHET
tkt2D+rDr+qdbb+U+D6RzWIF1K8Vzoej759y+m0psZmVFaCWm2Upn4KyWfT5b4NgQFlo5iaEgTwq
nymqQhKO59L4CI1H2J8hutilk4KRqR51SPmYXfyaIWy0DQQA1vwls55IieQw6npfYzcM9X1pbvM8
YK10KyOCdDUaFvlmsjsOH5r/gY/aklmyHyspWpjyKR/RT12RBtgljtezqzvN1GeoZ6iiVLx7Ofjo
OZosg/6jX4p8WLETtOCLZXRFyG5peT8D86EyjRsAJxI0MHRLM/yUvaON5aYofktCYfgEmBO4O9gC
/F+GxcEDw7Kh/mQIl80h4K+D8OrjkUvaL5P9jIvcxXhY6BSREGOl5IKNKHail+Rd1OIoiofVX6LB
ya1NdwyTAw0MeJAucEbup+wvRUuVRRu8jEw5u2ShjpekpixvljLuHVDK0Zb1Vlyt1Tu6M81Yj8aq
zq6iXyYKzf6y11gVVAyekVlm7XeCIsVLb2Sk4mi/pMaJNRWjypYVxzbtgeEuvP4CTUHtN6L56JqX
CqTc/1ajoxuvNSbXXnHvdJtp8TjnoljqotoY4twbHzIQCNn+ziJMCdcooZjol/rA+Bq/y1wQHEq5
Vv4NFLe5dY/zY0ToQ7/R+nfiridjij4YCyVYD/2vje8uQQzKn4DXRj+mPbgzzmZidVR80pH3g/KC
+IXeQGC0ovyVbETf3VWLkbsTOInzR6s2qf+DCjYwr9HU3qyAFbji2FNY8wGH4V/Z/qCvitLNNOf0
kkMPXISpkW86eU//jb8Ur2gbn1LrQ+4uLp9tgohfIMVfomNlu8OGp914nYP/xSW2Vj/UrOZCZsol
5HtM8K+a1tTH9tASWyuBAvHjc4DKH7KqyL4sKMbJEsSf1a1Q2zfh1fR22P6C/Ecy/+kssREMsuoX
HNdVsPKJoA/mIlyr4jaMFI41+oEPEWD3dZpnTnSDeu7RENcoS+TpZmsIRXI671LA0MYkp721CH8V
SlYG4OhHaBCb+Fb5h7bhCLEXsntjhiHMgvzUa4I6J8f65STBGqdjX53b2l3Y6XEwNGz7f2ihVlWX
o+Kq5o2w1zDYFy2j/jG6WpNEvXqJySv10oppbEt4XMT42hXc4e+yeeQWYGiLn59WlmXNbKAA1yhg
IqqohJ+mluUbmbX9Pi3JGGRY9vSiZ0fJUQRnyWSLStZjBjCQwaNP75wrz/KqeiyFH9UtDtEjkx3B
S0rPyeUnGkeS903/kqRszRVAMS9zqNQrmmYII6X7qzJFMue1djRGnu91acCjcIafYFyrPiX++IKn
IrG37/ofYdx90ErEFhDfNbPMkyTtrf4xhaUMq6BdSrozwOTGKSJuY7ZjRjqIdcVfRPsXdP9acCVT
BHjc7TrxTMKNMny5sEcqcfAUUr7PNEISHqkOSxDKMeuRIaQsTpMJO/mrnkXaz0sUYCyw1OamoQ7J
eQRpuuJgORoHYRwHbRuZXwm5ztkaPTdyBe3OjNZNoXgvcG5QxAJumploykfeS2vKWn2kbElNbvvR
Wo48r0YK/YqdFfwTycRYwFTgMyo/hMkQ7nuMwT+4f1qyl/WdQJiAHbpFRejf8YRp/UPVdmlMLcoj
QHgDzXRZwuw+6LwYkeFY09f51rJ9Nc3jqh0uyti/atjAVAqXngonYrE4eNe+uOWRTgH7bSUnJSPF
dhqzrqJmi8QE828CH7nxtr32Ujp4hsnC+JERNcNYqYdTiHkxi7/89Ce0L3q2FV9ePbfhVTJBhs8m
cNIyDlASpOSIDFU+TwrLsvdnIBM84yrXEzULnVbMBU1n7Kq7rvW3LSi5kLOWYBoFQeKkrJ/8irXX
LBp5PWiOBNEse2ToLQdx0fEEhCj+1XSZpDsJdxbUBjFXf1R1rdDGxe4pQv6bSif6xgSVtjSByv4V
zYKd95BSFyDiY9VwskGQdcSdEp5KHvgX/CXzVfuXeJRJAgO4iY4LxBLxU02XONbQzr1xN8p7pX0X
0pU04kDd87GiwG6GFY6PWfktTfuPFu0sgz9Gmw0PgoVlTQ8WVvEvcZdGR4Xj/Ur9shNvhsex6+gA
HDSFnosOx1f+5YU9M5DcNAwgxFekzgufucI95opAeu5gIFAOIgUIdh80NDT5w5Q+WxALsXe1qjM2
MQaRevsBn7jyHpFpMuCkgWjWPcoGpYPSgAvOsxcevzMywekMXEo4uVvt26xuacOPHh/a6AAarMM5
HrtbrfjD0WnIP9awECTp4vBSG0eRCOEeXb7Jd9+cQDW27aMFS9vbHz1lmaS+AjVfGfFlwGhXo8r1
+VEIiphHjLaUicA3yRXZY9ohbp6F7K2yMF3K6r121xMbylyK8WtgllmhW2yoXrN92ju2jr0jOakw
Zcy1KLeEnnGC78xo54sjeyM8fD8FMWKjxpqYmJdROdMBGuKQNYeO0OxkG+ULyVh6eH/lHV5Dkb0q
BpmRdff1m9X8AXXIzXOf3ZAnchgUyZ4ruQx5jZdDSfl8bgr+Hzat0H3Iu4X9uqiKdervC97zKkkW
vnoVaMthDE4XUe6vh/qW1jf06kA690Wxqb+5VjmHctKL4rvn09XMYgUC8wJtSGJe2/7CEN8aAddf
E/XAFdU9DRXV3icIqnlxY8XMSoMVZsAdlpGXwWlDaAJ283qN6EkQyKJe2+ymvJLoWjftvP5M2XTK
fKokgTwVi7u1IfVQjpYKkV0cx6jsg+CGgijj78soh/04+l7rptObTXkPFULtCDeriro8hnqU2toO
6x0P9tPYy/YqLU4NsvnAu7nNxlUWqbmL6/oMsmwRMDEKPHiIMIXJAGvQcasshldYtQvBQGp0Jl3+
8ChND6n1FS+zHFP2OFG55ELKm2Vwb632Bjd1wWgmHdmuhUcQuHDn3PYX7kNVkowSoBskX0s7SONF
b4CLJVe5ufRwN92dHv9EAE/i/jfTz1HOHc0oqXQsBDQAeQk0LVmItufIf7rDV42EnQPpK/B/S4HI
1NoBtstJK7b7RZHbK4nST3pSIljTVYnFF2JqQuEis9ihFMRPnyGxwQzLxjtpP7xuEz/8AE2sEADK
LqiPaI4lJLPow3qYr6htSv1zgNvRouy17d8+3Y5sMSz33clfqjosPejwRvOkUR5yEJsW8hLoUD5a
DMEQKg44V8OtpC/buwGTFB+3v8UhxNA2jxdc7jkEOxS/CtN8i8jdZTf+MK7X27eCoqIne5tJ6z5S
tqmxLygPe/3eRbtBWvd8QeoAGUxhA5LpG46ZUY8uUcoYXJnz7oGK1/jb+fVnR9pfXVPQmlCgbkI7
5Kyryos0HsAZzWmqMZZwCqa+Y4BugadE1LcrL1s+g0ksLZYhqOIqP/DIpewNGftk5m9CmcUUAbJR
ZXCFdD+VeerjoyCoqwlzjm7ScwAcq9+DCQOF8XuNYi45qPnMpPIaUMMiTShWPOAiPOryxqP3J5eS
phx6QjFj5lMZL+UehP/QdUvyMtTnsvellc8i/BXAkGUyacdpAajWj7zY2vBc8w+VGxlzf70T/Zkv
GaKCsI8T6aRjX0/aOA1/wQguYTpcvnMNVudORTACyNxeGxV6TsSC6xYUFsxDeefq5OyhRqsWNWoo
TnvmC5PkAt0/50vOexD3SA/aBxaVRRndImN0jJakkL6+q8YPRjZn1HEjgYX15pK4CnTQIqtngwSQ
v0fKxq9NVcH2nz+OeXmQuIiqsy8TMQPZSefCyucZDOuWbHRSbxpdXgn1lpRfoVRu9PqBN7sMnm6q
c2ehNjUvrflsAhyczKS09jYwj40poxtXWY3IBZTw2FR/BBsuK0R1KoUBKsHeG9ZaKNBi++eC8PKS
j99mcAia1K/mEpCKHGGioDyL9FeUbJrsXJYHD+tBAJlYC9N7jPXfxnxXKI7knmP0j1qyDCjAbRg7
A0ndsWowV5rkzYxaxKMHr07K5bwDKEfc/cKv1ZmAq9K0pCA6BXs3mbBYdKQtJCQsYc7o/g1kq/nf
NjQ4VoVsbKt9TahWXN0S4iU8TkVLd3rPCZnZAgOedawbcTzASyJCB/2KxR56DA32WCyGMP51pOEC
9aR/WBMptWlHEqrcpUWQQsEEI6w5w+hx8DbNRYeOgjGLRhaWXUSrQbwDw6DsUNG/oFscnHJgVWKM
OF+YuCxwVqZs+cQQoFrE4Y91ihFqD0PBwANrU/2okEgBr/MIHbCRLUPkXWn/SWjMegyvfcBelYsj
Qv+DwQBxNdYxVZ+rCrZ88tCE2XzABj0hM9sKzUaAGaNvrX4UF95BWUUz1hVhuEkIQBlsp5pM+Xdv
+G2sCwYr3JUXt+QcZHMLm0ykF1t6Su53Yu3hLM774d66l1h5iuJZAs2jOxiPaXr0w5eqXnLCKz1e
uJJbb+hZQbJcoRyBUDDAx/I5f5gZFmrClfuJZ3oeKh9yfBP1awy/FPtQsUYbrIeMWoeVZ8iqWy/c
uWczWVWZU6ucjz73FnmR7A8ZuYyjdUz6YuUz9Qqqw+S/z2VUXOVvFFq3YVLJ+qQyJsE/O6dmhE+Y
0lVDS5iVykkmfMa6dHEz67rpBgPrAZ4zqk++le+IHLX9rxCxvKqhO5SIZ/L5HagN2iRcx8wMW3xi
5MHNEwaNKuo+A/tFrmuARaYvtHvIePrtlntGzZa9JC3ZK4DoZhVt1Eww6VsKsSbQgQtDQS7+ry1Z
kVW1x4mt7bOuYHFb/NVA5kyeCjBlXNQA1bUAfFWxLJpyDcF7GSBU7FuKmsBFmrnWy0MXCkLboptS
/gtJdYxJIyrLz6L2iAG6EhWi1+uu37ppfgpEhFfHmskspwqN5rUdlgRRM855ZdOPPn0YVbMcbIO7
IGUXbtgoVqe2CmhLwABD3eaqzhdRA4St279EC4+VrvxKqJn87n+ByrxhdilZH5pxIrsAFA0XDLwQ
XasRnvb4qJtFjBqBqalhY6NzuPb8Gvcdi48QaJQavHFGANWkZvLRp2+EvlPZHCBJdcXFNb+sdi9C
jttuJap4V3yp1DYji+QM02tt6nMvepnt/2YtorwlsD0HIrsLJIRtpQExJqklCp2Ayq2T/JlL0zMC
BrArTIndLYm4INYJ0zTDYl84EoEkKP5Ya+4rZeoNL8I4B53NzhgwHhS9bmWjoWmTeSL+Zdl7lCOc
/yP8Qadks1zlP6gZj1L45aM+l54WJR31WWk5DRpf9J+Bh7CIpehGKXnMdnkNDkjbyjW5SepB9r5l
9tU5KhV5zpDunGv6adCTR8qqjkZEpNsG9H2MHG9UyBGN9rovpkyEuYwm0MK2Y2b/zHxwmv4PxEyE
OaJEoMY4hr3+BJnXjpJYtfLWMrRdlJoYrjoqd40veyKDAQ2gJrNKaJX9VTH+EdE2Iu+BZ4//pap/
NHQ3BNuyqt8CbdEYHfbdLVQnBOus1hi+6WT6rj0Wdz7enwUvAQE//j9zOFMgq9JnaGEkYgRioYqJ
23teQHqQ71kUAhqj1oKTO6U7MQFwk33SfdhqhDGP0hwhirrIeJoqvgQl+CosrhPSzrsUoawFKdQJ
4x/Ez15zbfOLKAD38XeO5xZyACxys9rECo9WW7AxZx650BQw+4vO/kJOEKbaQmMjuvLcuyUBDFQX
Mue3ZLUOnO1ZyHALhorPsoIjK7IWKRQqfxMpG183QB4/ehfxGYROtlasY96CZ73Aj5CZlaNjkSSh
kz9pAODP5K+PbrZB99nxad1Qv5b8W+GuhXyWh11Sbvu/BFyfNUjzArnI1MuyZVOqM/mVqD+Ivtpn
KRr08zgi6WCv5iKpOdI0he1awTDUMvjrA6YG9THq3kIvABFjHNiZKhnSCj/tvyxnLz0xy2Iq1s4p
GWqJpAcRtwAfiRnK1M2Zh3kqlselabWrSKGeIkY4gTGImrJaDqD1XewBE0Wk1dfI3xKkgZ6cbUz1
HiDd7+NsMf0uCcOUrMbHFN5qCIHeqqgPQ7OVLOZJm+SeSp+N9zN5DPinQNClLUt3m8DLqsDCjB9S
4CDl9Nj9aDwCF3w6Vn41A7STMM1LIh2VaQUIUksDcqVi5RiQI5HDd8HceXBRq2TsPwbG0REdb+oV
xzGaFrqwTKtBdlBDOT6W+xjvAXF23wNNQN02m9qOcakza1IYxvrxhneKbE6dSWVx9rJmhegy5tHw
iNfbMcUdxGrKJwAeRypVB0DnhGnJ15yU7A7ZIdzLjjZxvzTic0yCorengSDkYRIiYxT3CPdsmbfj
biSE1UKTyQyzX+gM7mugmh9NvoL3okcraE3YRgYWMPl6UB1VQ7fxkHC539TilKnzHG9PSqKMG0Yw
e25coc2IKuKHP6etwqfM9tWTnZ5FCztgfC8oM2wSoCvtJ8NFmtcno9mU6a1GE9D/VtTaZcFlVH0S
5jajWyR6INan9Ix/LRP2vhy5LUjtqLNDzCK/4sCWzf/RooP2HOVTVbGnUFeqZ+/pppnQCc6K0V8J
ESyKclyhV8fdoPUSCpmHSgsUhZ9D2DpZefFitkjeJidjK2I7C6k3kd1Vr1M5nDwVy37HVdIz1cHr
Wl9l1s6CyGI+QJUPTJDbyWY8YVx8z9u/EbxtBR8cxzsROce2X9b6rUDkX1sPSy4pv8+Rt6+Dg0kd
qEo2Bfbe1052fdZN1ivyzk4fvRkvBjppI39qCoRVmcBtzK04IYsMtGLsORN0pY8PiXYptT+ftYSk
PPIJZd9tbSyPevItmoQZXIqA+0BkM/HXoUYnxq+oSMHKv5Oc0DaYDJRLR0u+xCS0Yd8OPrNoTZIR
UxiEvOshzLdM6RT3nKGHiLFTSebb5pAYaCbL6lY2jgZWGAcIIHMUN1DFwDd+hKbTVN4i9aNbRo6b
cu6Dgz8+EQ0E9jRRr/WSbDKx8ExSS+2vZrh4+rGgCoch74zpGhYLZiZNx6GHVHVS6Ln41hNy5T9H
ZhwNLx4zdbzUHtmq0VIyagf1ZguJIGAK7qYUx3i3UJkpKpIPONbqnwKaJuws3JsrJd8EPtt5z9vK
wdnv/kWo/tVcpaQIV5bOBkH6rDnIFSythjd5OZECTPxpNh9NeJJjCl8Hp9mmDY6je7XKm0kchJGi
+ukdJTsxMIOajMKTdrZmxf3jiWmOBDMdicdvoC5iYpLcT6M7tCnSIQRBug1QDKV6KK7Sl20bC9t7
hsR4FrwrQpqj0yKezRDYNucFC7+ULYW/TsytCXU3U9SdJ7HA1mkseLfDi6V8RCAboOg4tTQS9Fw7
cQW0q1SYIQOYRIBnMphVtHJVhCUrtrdFI4RLf2YiWuC7jmo8qHzgJa4SzAzcSWhul4B2DDSqxlOA
7wn6jWtsC/ez73eikH7Zn9/SKmUVbeCz5xIh9kEmF9XjKCBcbW1YLucL9K8MGbzEX1rFry1v/Oit
BM+GFVpvDpum26ZlRxPaOoRtrlqVvQS1fIDvomMwmJM4kSUQuZukeoVSgPnJXsTBObctaIO6iTSd
CZVitGtLtTfT05u/KmYDpJajVc6Zjo132aLxllsiq5PPkd2wGn03CGtyLDwJKhiRUm8gxYhdFG+5
/Wu1h7Bv2BJiYlN8Vjj2EnHnd8AYzlX8fa2hK/MY8LmQf8v2MNYDyhKA/EzEG4wVnk5+GWAa1+am
0vpq1xn/d6tkAdKLea6xMOkHGzK1pLREXI+PpuqrVYH+xFDxqXPztux5KbsiUX2lMJPwB/Qbi1g0
VRFgCXB09PwYozGLRbnK/+PoPJZrNaIo+kVUNRmmujnrBoWnCaVIpskNfL0XnrnK9gsIuk/Ye+3p
1WHOS7kcPiZkMT7pQLoB55oSEXljwhzfNHDB8aZlZrNHALN0G2cbT/CQINtVrYteep6NvMQTmO7I
XYU2caL4v41+WYu7PUQrAgpp5V8HXn+D6WBPTBxhaK3zC4EBWEd8KlLy0BO2NXmh/jDBMU5rApZb
5EZb7nqUGfYTd1yHjvlh42jN2ER5d00yk802CqtpzuGRorgPQtiYOH3agfkjeGMTwX/s8Wm7O9ox
qnPWrhhXAh4zZriF23IUNfW7hiatxhreBXu3++LeChG/SAwMWUF6myteY/ZfQNFwVbiriRB4tOYB
ObaaVV6LySRYunrDWZuP7XflQPYfJDQDiT2JjEFEkWkcLLX2cxSANizzGPJ1Ft6sHg53GQeNtHM6
Q0wPvLJVpdZRy3yeXUXCdd7z0sgaj3i4a5mhq/Yz754JDrqQKr4gEvvJxfTtI7Oy6/FcOK8zZEH4
xwwdgZoCTLvdwssQurUprCefcAkLqUfoR2eH7YZbffMfXjtp7sT00UsMncyn6nzdkkzny/EFowFr
nWImGa9ihEaBzsgSJ3Ja+wcvPwjwZU7lb7osvlQ9s7Zc+/Dq0XjqAda6nxHr0RAvZs4AKzEXJsha
LUFUX8h1iind77dOcexRVAz5zky6pcenLKZtiG57lCcN6YjP8M4A41yo75LOfURjo/c4vYGDc5nz
d7dWnXGBvbeeagy+pDC40J7rDPS1vLcoJIL58Q78FinKdHtEwDF2yMfPJYJ0YsyfEl/sE5GTIpMs
CiPfZxPTFbSi6Kdk98Jj2JF1B+OKywR1gamHGy0/EnrDeA2OeVlNWGJmIme3jDP9WNXRpR5x/2CT
6aB0Ok671RXTX7ug5K2fCYjcGrOd18huuTtsSwwiFqJGyeLWaG8O16Ov0+z2dPdVVBI3ppFS/5eP
2fhUd/0ljkjDhCHnC58WbgOzaOk3+ZLOYqOZVEl0ogH7ImqrvmM9FlFJ2i8B1sKg4RSNvX6pV+aR
/v+RRkzrPcgOpw4yNUXU0kf8UHTlwqRN1bAU5GTfjB3kWphujgkStvWWmgmzHcMV0KUOvrVpajuN
zrfjAHk11aYz/C9FkxrwLieW/jexG+PuYNtqLTzDXrIzx3yzEFi4pUl7YKbviV2+RjSZOovdNjeY
WfTrFisOysunvv914fdNFYVzVEGLYK4fOhddJcsB2XeGUAeC83p2ZjPHW5uhYvdJ/aBv2nzfSWdl
Jw+Xsb5GAmM2/tgxZF7ze6zQfXzaHjiaDuK1mZx8VM2am70MzvBv1E4I+wYD7aOXkewGQbLfFKJ8
JVEEWbtSOBmt8FuO6aEP/VkfuyzK8uG4j1bakHEawNgyhIQB46e9+vWL651cUyLf+vBr4rAGPIch
nO7Wu5atutqIvQOu7IZ72ERr1702aKwIQ0lhXecvynUPcehvc7NBFsCplo+XSPN/xiqGnIc0eUAS
U0c4F++dj1lTUvcCdyIY2LCRSxqzleoue43Ztr2PW3erkoBNOsqGCnQcKQ+Yd1Hmtzj1Ytoe6wdW
60ImtK6zqIHrEQ61ZSd0uO+G+Z4ynTLSr85l1J7Yv2TL0j3pgG1YdoaY+uJmm45k6bURcawJ/cNF
573vOuALuDtk+Dkh5g3CbmRDU+MvB40UlTejwHKj2UsUI/j5i+KbWflQkRWZ/9S+9+3Hs4SLwBZd
LS2WiawK2Nf6K8lwbcTCphoU1TjQnE4jZOTSuTU/662G2tfk4zEZU0hV3LI56zOgXCNnr1evJUdl
1XMGX1hjCtZvkXkHKV/5x9KmcqlffNxBCd1LdDA7hDGEAUiL+fO/BHu4GQbEj9AHs/2Ou5B12Ml3
5632rC9SqJ5/x+qrtkCqhs95ihhYYQXmvJ5jMeQIproDD0IQkM6kbnDXcO5p9xM6XyAaVeytlGHe
NfgYEwIqGN3Lnm1tjl/N4V4OcpCeQbyd2GZH8/KXF6PhZ1aD9BOxeAkwBXSGgKquEPZa24TYMa1y
j1Oc7OEVEio2f9xke4N9veQNwR8BR2WCpt7CsRf6IM64SvywX+uzxBZRDnt287cxuycco5Vfrybp
/evTIWec5W6o/AiCS1myQu4kAs2BM41G1bevQ8SwgMHv5KIK4mU0MMoO0a1hu87/yHv5RfLULm7h
gPNeM5HFML/3IBDVLYBz8W7RFzbGUqH2tiuyswvYOfeaHJIGq2GJEalqe7iX7lNZfE02rlbGu43p
43YjFa1s1g7eBTeHru/tExyIOuuhIa/WNZ5okde70U5oWeOVxmK7NA7ZeA3C9tAQp5zX4mRiz7Bk
tsjtU5Dl25iIdMh8H2bf7nPPBILREY26T+ccOvtWCoNVILpUBjRGn/9pbBVToXHzQEPP52ThQ8N3
VtmIvJAjGThiFGPHOLW2Kix2dY9+3hw3OZJJMmNWKfWeg6TR8OJN2UDWqquPsXffMmdEpPUtmUDq
gGvdwFgk7b9cmqfEZv3MYZX57Y248qXJ1rurDdae0xmg21PMgKISsBCUPM+q+BTAnmTgAK7uBvGD
EJyHZ9Mkt2wTW33JZUposHkwvG4NVqCWz4PRzZkjP3N28kA9W4vbkHTPOjVPMbkUde2m9p0dadxP
Vla9tJGir3jDuwd6NVu5VC2yqla61e9GihO/DSCnvc5SM42q0CNu0aC667GtpWW4U854sIS3Kfti
U81dD8w6ynkSYsgP8Pg62JGTTpyAWC9S8U63hSpFrBOEhULFjzh8DXP9YvvIgJnptSMJS9cMLUBF
fZiPt0AQk4OHCp/rztfAnXF2jRxoCa6/IjBeDWy27CfijuxP9mUGUbCE+62LVK6D/3mh9oqilw+9
31glCouA+NxJXhIGW1a98vjESu2zy58tJwEazZaKfFMVAwbBGTiKc9UwDqzzvyGd1iXNUqsHBz+K
N15WXFRd7CvgDB6PO+SAKMEcFfU7ilO6gfbGw0/QSFmI5vpuulny2FuUIF7M7pqiSoNC5jXUioV/
bsPgFLjpxe28ZTbQt5GIWGF2ZduTpPVmqMx1QmJhZiRrC9Gqn4q1obv7MAajRhssGAjo3CSY4F1h
nIDNyuZhUUj4L0mMfTRwkBCR41DS9NT8MX9Y5nhGvFD48BtkW6wQF0MlLwqnZgiQpwhIa2BrGFis
BiiKXbYbO4flQVkOaAXx79OuC1cQVyI3RbP30LNmmKxKmFk2bncgH1CONwFcGseFx1K8RTSocZ1y
1TMq4n4qyvTgkUrl1uGJQhJFXXCOMbtYfbGKYvZVWrjVR3fbtOWqpC4HtI9ct7m1gfZS475t2QoM
GKAnRiVjzlkcdCsW/apnFiIiOHP6KoCfIgrFN8xWdmXyb4gEW7hmto0s5ioq2JdkHTkOpCb+UI6F
lezVaclvQPrJM0h1vhF8dyU6cg8zqvUdVB/kBwbJm87EoQjF0gfFUACX8uWWymgTB9Ob75BtFSnu
TvogrN62+VUDCovY5ivxyItlKtD5wSfsrWqhJorDwHmebI0RAbE0NvAfFByzVsQdGXIV4LhMQMS+
WncMXoM+/NeStJnm6Brzmk8BqTNsiAD4R42wArnB1poQsmeUYvh1rCQ72I7/Y1pfqaSqDrW7bzon
pQ8bZQ6Y0/XVSOk/RNpD8wmlaNtTG/x1408eL1suxySc6yP94PoaDLSPxn5JJn8Vil/l/Gp2cBP0
F/O8vqn+TEctQmQSQyaYx5r7yqPPyeoVCL6lidNEMCfI+asa5tWASz7kbI5pJ1OOCGy8GjtcqG5A
9jp0cQ30YfZ9WH+sCqgm0qR62tIMPZzIxxCGdZcpceNndPLBMm2AVnhqeneRO/WYRjs9Po04Ycpo
2EQag83K2utmuyuz6GCzVx3qF6s5dwObH8EYMAgsHNmsUbE7OJCG8FidceBtdaEh3fCvsAJhbGOu
pBRH0bDNrf4Ysjv2UjwLMcZZw8NMVJCPEuxctB66QDLaFfxPWbOqs/pzGoedy2TF66uNM6FJczuu
C572SK4CIARg6Mexr15dL9sn3nQNDWZobryzsIFLCMy9YF45xYce3bQYiVp1QDI46QYO82YY3kJv
fFD0MSEVq9SHVmsihbAkHIjYLtAvZDjQvb0Pa0Zgfg+xYHYB2RmyBrM4MAgKUaWynEWQbKQ60Pvm
Njrnjp45I6VXBMVfAzX9SSbmNWTJ1xFc0jDpzKZqU5TiOUXi0PkGkajfcfjClnzjatglIDs2VY36
d949wJrpHWhy5qHmv9YarKPgxFhzHlpWLhZnhELkqwYoK5GOpDw9N2X84KM/j1P05tkp94ThFItB
f9WZyhvVK8OmrSsBryKIKtlR5Yi1tOpHEvhDmPMWcO/vWG7gb68jRH5R+49OkOo1fKLQx1iEzPSi
Ikpt00ERU4AywlOLyyiDdp+4B6l/V+Gu5m7knTvYo/fQSWOvgUPnA09gjjKkSwim6dD7w0+bMrDH
3paSzRKRSamHnJLge0fqFs/+aMt4I9kMjxJn68BiSX+a43Aal9sIPV+UVD/FQHanQ9OVNdl6xHcg
GFL3EfUIx48HTE53/hTjI20MTwFchBrSQRnrd6HPFE9aaqBxtnVHlounNF0YYObbju4ULYGNPjgR
PzaCr1AIrJYV1g74q5b5PIh6M09hC8PpNuTdzm4ssHUh7IvH0L4JvLUxPKBg3OsV9a7gsi9ht7DZ
PEZ8qVVlv5IM8oKI8xq0eHOcfD60Y2h68ZFG59lNYOGx+GvNpUuhqhHaw4rsSRfMrQxGBgXDzSAy
N0LTTwPncTyCiVTuX1zMK1x+MRsLhMXaGVjGv5CZwICwr7bRt0PeGbX1kMtb5TNfisZdwvrVx8Sb
J8U+tNjMtTW75nzREg3W4DjQnGqX6yTz4TEdFb115H4bhXqtOW5yzaDgstC/me5rViFwpL6WaTiz
XliAVQczvBVwToqwf84ma+U10XsI1NGT2WHIm1vPxkCM2U6redvm/IcKvYyZvvDL3Bv3s5qGU1S7
DITKBYD9lVR8qi2RU/D4jGFcKbb/xmwQcr03K6JxHcp9ASiiypCnmP5vm9kxmtUO2I57I4IwxtOm
B/lrzXFDFAGC8ng6WilYP56hDAXBX8WqVP6pwysmpv4RUXhPI76pFPxPCSRPrvlkdu4Q4ltopw3R
9RTsTL91R6yF+dpaVHB6iP8g44VwGvRyRi3ekvqK0cxPnV2pJHp1SsJMzy6kODxb6qvMXlU/HSqL
87Gyj74puHu+5jAXGyhfaS31AcsfWGfR+odpGHduWQGT8/WVahkrRVj2w94nKwCdomihEuXnFsqC
n/nYHiibq+puFAhaingjiNhrUqQRHvPTtjuYrsMVEpJk0lGo0TTYKFaDvniUo7N1BIJfBwBRZe+j
/FUESFHmFBGiEDrXv0twSZUa8RDMi74aCyITKRRcoWmvU+OkJuc1rNttY5rnPvY2JjtHu4gWuij3
lTusrbo95K1EBoTEjJHlXxXkB1XxHs6XoGrwDmdri1Arc2Qh4jprVdavKv0M86+pBW5SyTWAb44h
tkxFvzancJ8LtYvT6Tkoy5WP7pktEJPvdGFN2L5wNpvT0WQGFnTuiosZfVMO24iYS/2j9clW95ce
dNJKuGejYU+Sim2HXCXPTnHAZRL25Pf+8FJg6CE9D4rxMNFCQWck3Z072D6HCZhKSO59aO+UD0uR
JYyEGFLpLtocxoZjanDGqpvHzl+RzRLF8cYgawmzhOXOXcPscnX2pF8BAGclwgIwIs1WSIW7zD+B
pGl7eQ0QD3LX3semW6oCO4Edshuh9K0BBk3aV05XaiDDtMLqmEXeJkmc71Ch2RDNVrcmDsSVl9zn
HiQRzTv9FmuEjGVbh5Lko0QZNyD2noTal3GNxPg3bFHku3g1ZylCi/ZFL/tLLrCn6OJiut7Grkuc
XMN+sEHupxFJEGy/NVc/1X6wC0x3ZffNTdMdjHOQO5ioumOIIe3skAw+eZtOB2v3r9D7VVZymKJU
zJgY9jqWWrkNG5SwlNx2VX/l6qNGIl34nzajbdizD39ive3KDeFxpDhn2UfKjRzFI6acITpEigFt
0n45TnQvWb8vM6fD4hOwgLd0NduQUgzQwn51+4tXFqfQTxdDfndnSz2mRC8+iirb5ziEezZAQBCY
sPGtKcX56Nxn0kkB5y9NtrJ6z6bk4LZXC4JMnI4nzB6bCk+D7wyXLJmwdOIEQDRuWgrTd7NIBsq/
GSygvH8lkgGzU49xzA+uMu4GMVsiLF+tiBnZ4Kxa9EBPo4AnCNTVUaghKSwDO58d/9MtiiZgGvlN
dyu0jOWvVgUs+xRzouRbbyTln+Kl6zobbE4yvKOyIw0pZC7UxB7DDqsOiKEKNklMkBJpli7wClmm
G4EWZarO1VhcTZ2MK9QnRZI/+wYcAveUhjH4qiYn/i7VKEasYxn/hIVLN4uoL2JLU9nZmgnefsAh
2UtALpX+FuVMMcdmVhsDwYB4a6U5IRhI+YefzmKaDq1uJYJuL0aH6U+5SccQQzwg8NY4VQ1+IV8u
AxUa6Gio0ib/FBX9zUICnHC0aaI9h55zLdP47IpxbaT2VhUd92eHw8IlvuZiy5cpeNZGypnBvbSe
jvUfF0FeXhNpHsao2Xm4tyY0xo2hPWuei1WSwTBRl2bfXVKI03UEk9+f/N0YIms0AVvPM2eyF1IN
CybdlFZ3pxCycjzTAoHkQYzmos4P6SAWdf/uZ+0mtLkioccpt160pCLGHEP8fiyZEHFH2WE2olel
gOxrbKjPZ8S3ztEVbtIu39mafda4rFUY8tYTdQ5GKs4BSpIRZA90hrNenUs+MdHzCgaTaCWGiQIv
shdNPmvJ0c6ZCePFFjM7B7ge7irxMxIaYbBXyxKx86GgpACL4c+Q3m3uOmPcVhq/ZG5gskB/ZsO/
CFyAvWME+ktdI9cLr7Lp/hDhbZvYfomquGG6QC+GKRd9qkLhCLW3M+SrN8d6J4g1O2RUydwH415q
fXWh8kNrgbnM9jm7eKyfGX1aM7tdNPYamW59GFp77IPgocnml6PkMtb2eUzkn+WiCirQZgp6RWeC
IJWyN5VkxPeebzDoMRhWdvSNOTcEKFXQtu7Eve3FJh909yVnAXaTY380AufQpSWAXQ/nYlRFLwyS
l6EM8WYBC37iTnvqSoxD8Uevv9fjvSqnTR+k7OkISlVyN0c30VM+mWa0dt3xtw1rTj1K1aquiPSE
iq4XVMfcJz0kdEjkaGAaesApJmwmyXd6mT1q980weWNqigfTcgEqw0cKoDK5SESGhoRaReeqeWzD
49q7pRqgPCPZ95xVI2wHV4UHKzPPOYE7YJos1Oz8yWNAfH1Y/RtL49XyicOm3ddyd5e1FggS2JWB
bm9yT9sywFxQY29tqFSJJzYahTDjvbUy1CMpjHm9h4MBQxcnrpY1+zgZWWA4DJuKZRuyz8zae8OC
bx3x5RdKrUeO0hDpwdhY5wYgfuvKz65Ve92h1c7t5ZSVpxxunsnyt9D+AvlIicJjPItPG5OOURDz
OyHwIfaI5ouBIW5+C7Wn1oJtxM1ZJDg6y+TRkeNjS0lYa7FPI7X1qi9Fnd8106Lv7w61Dd0KznKE
b216K/Fv4UkFRPPqyeFdTmiBFJHn9p2u95/E0xfrxsbEmqxlJdOeBu4x7p4QriT3tTYDFeiw+vgY
tkjJkln4sVSAOgOLPDCnPTZheUsTdXcK/aYVUIcnEygJuEfhPIZMfdphty3HrYc9sqq1ZdlRA9qk
b2jBv7JxFhO7WY+Bg1CYPRlTJaOOLGHkJ93qTBuyn1jziEWafQIi/iGI/NaP+M873XtRZf/RwC17
ipoZkK4fYHHSKoVwjabCvCGcvbkJknhtwNFnU6Lo6NVK0wFf5eHeEh8VDumMB5jjh5X6APNtwoNT
lc+Nk+510o0MN/iGAH9kEQ/3N7z5mEM6i59moa6V6T5XJnErZBoZiKpRiFy5GAYmWUy0NJSvcX7J
bXnTmeslY6MxKQ82Vi0PdkHaZ0l7KJFGIzOxNf+jNtFWC/HQWv3kmTjYVNgScBRvTDQxk2mdrcLb
hFGyaXykRMh1bEWllRgPIP6QjGCTMbE5D4LJZuFwOHQRuw8RU0PAvDGa+p5U1loX3ousaGzadFjX
XUiNaKEqI2sltz98FAF4u35jyhPiR65OFzmYaEfczzDX80S3qRWQsIQaYe8BgOpwzh3qYjEnb0Mb
sRK2FnVYv+hN+Gz5/V3RhDLQBL1oAIYbJDJ2yGk8+00DpKllcEcvfMkRgog0YorZHH1+1KWWT0+D
TyCeF0q6w2yjt+3KoaZtEu3K1IKIwB62MFbAUb3Jhp4ZY3hPgx8bPZAlyr7U5lBsk4ieRb3Ra/7S
oeITQmFWlQzHKoj5KOSZPDKjd63XinVFhu8yG5ofo2f3aZCjUk2LIUNJHg5Hg12nBr+Yh0OznO/G
aFg7hb8Slo3H0F1FvkcwNbAKKLM67Qoi6eUEAUDrjKWD98eF8mohVXEYd3Wxe1d91i9zb44FQ6tS
+u/SBBdI2eE0Dfun+pMb1lnkkbfr9Ir+Aqd4PPgJ/vUZSU1bPIO0m1Dc+wzNbumcceIRfhvgJ5OA
Mf6aDkZW8V60JSWbeayt8dCUzqFspnOZZ9e8TzdBDnfMqK1dbD4iWEBmixDWYXCBBN1iG7sYawOB
gms4WyYjz01kLuQ8Z/TLEwvv36wEg+uC3ZIxyXD51J1QcqKxz5NzFYFQLwgAyDSPPRXCV8nZuZoa
6+5yzkaBRFZZ4hnFkozhLk8gVEnU0IlbH7S6vfayORN0ty4pJYBGme9lhlyiTDo29Fq6kLWHH9eB
r2GsZF/Rp5rF3VFMW1V5YSp2xu+CUUB/rY1OoMniWHc7eieZOPSS+WdrOiUZFx77WlHtba1/k2Px
5SdqORXOoTXjGyNuZkrgWUiYBO4brnG/f/c+a/u2Ioyx4TPErM0/uBARbFe+G+W0D7v0twhzwsy0
Q4o23S4dXoX4avVI//mXLC+YSLVNsNZdRkV5eLApiRIPWWKlsYCIGL43+BI5IIkZMaC6TWQFNykL
J4ElLYwoaT1KMYkrW6+Cry4vjuj7tzU5BqGJHNaIfkWqnksD8K/Upo2eomD2R+sRecZnb4PPTJBz
jZRpUe+iUqSSBjU+1sxjyJFyJ8d/GjomnQWsmMLukqUnpp0yFRHUmMrshkWDD58YP0+AVa1qi7MR
lCdnyP9StyfrG3ysDMtVarQE+9nVulDEi2nJPieWmOtG7qlTcTUg/dC9XUFP49T/MrSBzRReagHf
2oWExXxLz0itz/yF5SaPKhUbgn4p8KE9W6R1V039YHW4MmB4E66EKykSzzm7xMnqlpqOPEh3zoag
vpQjlhKj2vHwEJFpKzU7o9KuWTNeOqjJOAcxchkK1rroT4Yw7zLmwM+LU5T667wQf6mGrqdCDeQ5
hKwbTYgrvFz70AyR3OAV1dmtUaMoDx2Ri0aVaZaBiC272gjLnkb2obnLoo1pHgJEvPfT9BhcyIFN
qGHEF956oroeEErpSXxwXdZRKZs/oVcIiod7XLfnxL/rRrYLRX+IY+ubvLCVdJJDKbiQK3EyWlbf
JkFWLvo44JRhGSwGr/wX+dGjCkdUafYx9dnTjyzUib1FcwKgAHG4Vbzn7vSYH5VUwN+EXPMZYI/F
2sPaKmV0GYYDRtvwrw4ALZSavHRaf4kwWWo+V0Rinmwozkk/bZLIp4MxML1Ef70Et21YponBb6Bm
Q4sTyfOg2Y+GPZbWsSwxcBYOHuQRNBRPMsuYdXv0Sb2BHoFCC/SacRh1sTE7FEMjAXAWN0nU2tdu
TLmmgKUM4kZI71PR20v25lsnI6WNOvmpIKqz0DuA6VQxKMj7Tn8LfAT67JOJqPbx2uFWgjScO/VZ
2Aw2JGa3wKa/HajTMV0Tpdjay6jEjDLG+bERGKFbG3Ve22OELGYBbBPtJ899yRMC7bBozh4nRCq7
BodPLfT3Sh8enTMrV2SwEf606lX/4Toav3e0cd3onMHbRbeoL2tcXfB6blrH8r1xrHsRVNt2gr+l
h3una64Tz13aqFJyYNCRFSHR+PZs0FfxeLdNj7rLKFjsZS9dycjV8SnZ1CXzG07A4trRqzmA4cyg
uHdh8hBOtB+76SWfNBZR+G/K9J6DTZAW8AtW12xhGCmDrRMA74mbw84JgAHriAp3BBPS4MKSQZ/V
32zs/nRday+cqe5y6yX2ylTZySY02vCB5onO//DoQTQO+aizfQhwqDQH9d14b5wZ73rQ3XWPATEB
IbZ+tyZnEUu6cKXdOqBII6Wp7dRXDweTUxjvzug/R4zcckLBK7oUFAA7o76CmcU+Ua9M6yUFn8LV
A6eKdRHaQGPUztOAmKLnjSlz9yVmeeRgTXGs6heJ1lvkJvg2X2xlXHHp/JqcxDK+s60+V4m9swe4
/vE/O+P7RA4ibW7eCnKwpY56jv4lLpqDbg4nQgxxl75YesaGM0ZfljrdMXHnmBdU4mFMngDpZb5g
2G4hApXjVxWwAcLbakJr0TAFsgF+HkZeKtdZDPJVsxtcdxm9NLi4ytj1RrALtR8JH7Bt5XZ0gKIb
XUOxCgViavjptrDaeu+lku9DyiMKx9e4Rx3NlFQHxCIzEpQxlw4Wgy0ZkTNCcNPILd5NOOr8HDoR
vJC0AIQBKnreNUz/4gS5R+D82jpnZQHAKgUVSKAgYHTPwg0mPmu6YYXHPVUjsdPdUaagxlv/hOHx
HCjnw+RaKJXx7lXFUw3HQXnJy6hbpLV/q1q+uCGAa9XCykQOzK5IL/qNhs/JjY/61ONAwkpm+igg
0kwyM832UtcYUfkzXWxVEozlZQSCOITDDMkpESAjtFpsNacDtcgqIyYodAggQU1UqnCpL0mNGs32
4qsKm7MdIiHVO5t05I5oTnbw7GBQtWyMuDnEuGtd63ualy2Oc8G3QX32VQ3OT+q1l0nOY2oUBllk
+3REeJ0q5ilKfY+ImyeXiPNYs66lV7NNH5cBZAiTNQmM6Ybdq4k3qK3in6YskEryI/e78UzqxnpA
rsa0fzcivW5jkhN4RUTrvYGKf9dqcrHwhUnknbntz6mL2lPRcF/ko3OcerS2bcGevi02qKfEsh5Z
nSRsogtE3E+1KQv8G2Cm0zzmPCxA3sBu17SvLByRHvrB1h27rYjbgy84mA2N9Oh8Gi7akIE7aqjU
8m/Nc8SxKNmYOQozsCzQi6Yh+YG935A5WGLdEM303grzVmfNruxw0BoUuHXzh2njFpWsWZm5E/Tk
o+XJ6p4YBukjZ+k3WELxTGXGrzViWBtd7aNGEU8J6ORP88vh0eegeEC2MAATKXqGm7rJ/IBj8jYV
DbGB7hFRCf6DKL7UM1JMr9iACXW2+vJmdozaGQuAdmgPaoAconJjz21DnzIiolYOewZlpGegYy4A
CdDtUz59abK8GIV3KxMG81XFnxn13zXJy6MRFlurJNzaba6WHe01stTtNn1tQDIorEQ5UWtIA/x/
NtOwmpK9URrAr5g+2bMgA2eOg9UM5z3ZfnNUgw7zzWx57kkFHWAU5W7KEKFrrkSWb55ikd/9sPr0
UckrV2CKMPHUgeFyAHgRp+WYZAdnMU2Gnv2AIV5O6Z/X8CPVvD2Astugik+mB88EQWyTjMu5T75h
IpnrzrWQmwH2Y4fEaJv7xGdREWf2LuHyflL+pwWk2YZUUGPScu3yx7H09y6d9kwir/ZQbsI2epTe
tPaNgURVjXlX2HvY08J9mgkqIg2nOogqwkQWQdI+7Kq5m3Z+qSQQSqpVVCmEFqMcSyai2DEFDOg9
fK7P1LA+kj5cVpl9T2qUzyOVwggWKkkVyjqUqYNOdp5H9qGORdQzqocR+y+ZAZ3aK/2HJcwXIh5+
FaOOofEgp0KLcKMdEI+jM/ZwzLxuX9tiN/Dxh1l+DMv6xGpq5Ql8rq52VoG38HTc56LdBjHcu4Tz
m8IaSypttGO9Zxawk3bE5jqqZRDTzPU2Rm40d7oTQ8RLsE2bEBCDkjx2LdimMjoYIr2Mhv6WFsTD
Nfqa+AOIVDMOEYyr6TIFdpAZlH199juMquADYz1ZKveiw0McmP/YxhzEIOpr58sNV/46Gpxdbe6V
beuARjLr5OgQ24romejocdGTVdUW3doYMjK1mGqiTNVHNGg2Clw11GRKjMl6NG0CaJrVkFVHM2Xt
zV+ThNbouctgWQamWGH+TInwgnFpDHQOoQKhPXUztosQtJwZ86TAwFSCwSf1yojgfJTaw0ThM+rJ
sW7AFhchYguNWrAkG9mmA1waI/S+VJv2fa3f7GTaFTrJO6OO2qZJa2Iy7e++885t3T0GHQRrU4h/
RmO+ezl9YDVDwhXKUkfi+fKblCO1RPE9xHLbFNO6lixsjTjfBpgJhzy01qp2pmUeRS+tZ+B445g3
4DQEw0syZi9mQ54Iu3oOIU+baTOcUo3sdnZkfqiEngzk7yWmKl/ryl9PHESOZlEFQHRiLiFXEn/B
U6OnXzJ0vv+f8hvTe2ySGRtO2l/oO49S+M1KalhLicHcedlwIKbvlMbTpycCRC6T9/IfZWeyXDeS
ZdtfSctxwR7c4Q4Hyl69AW/LvhUpcQIjKQl93+Pr30LUoIqUjDJN0iwVEcIF4PDmnL3X9nK86l0T
nZGvepggk7LyYYKaoJyVkXnqvfm5WsJbanyHjNTIeuyPEWc1hJX9PaSjAIxpsO2LYoJFD/PIxrRc
OtWdcvMvVj4I1IjDM9Xc/LgmzQ/NaKO6Gk/Dhsl09NazdYK0o5uoaUEupvNCKTdPc0yKdoVmbqXX
FcumksGuU+NDmSeYxxNYEUNH30kVGAqj3LljT7zmzFX3uavp2yJnap3zePSehhmLY5Cm4xqtxtzW
ifum7XiBESyxKiwu3dS7UtmoN2woiOqYRpoVMz4Z0Jq2TYfWDJwiktUEWzviLvKL5mL0gIxz5bfR
obdbe+6jO9CfFCP7146T/onll485DAp/hCjQTjwE27KavSCd1U8zwpDH7ruVY8ceccAA6AFk4/X1
KyqRh9ie1daqJyiO8s4axuciqdCACc7bKoyO4ZhSTCrOmwjZRYzKfSGjML/ug/pNKbYwqcT57Zfj
ZSv0NwbqK7vclsZPDRqJn8aRgtc6eTMOBA1ksIqp/kFCeIhVb640Unj8U5nF8p+BQzNJgKosBuok
MwPBubcHe7zORcTefQoieoeU0eMcXEpRHAqqvXGc/hxAzVnkeeV9TxYDuUGAMu2KBpOB+OyRxX0Z
lo8kP+6055+1w2tD9SKgcIudNg7Y/yXPQOzpNiU0KZ9BzNyG5HL7BefXhanX4vTe9y1NnIJhEob7
osLCnJWXdj+/GBLQUlMBmO/p0137wr6a2nFv9+W1leBeQX8U8sL4e+79truxa30CKb9q5007iNt5
Hs5dM0KZfoGctbVX6QZN7EWaFxXmF8QHHypM8QPZAiPC260mbeKsjUR+qNHSkTravTZt/YNNMQ4/
h0yWAT/Zro9hVbZRW5xNtUt7FCCT5/f1+YSb82YQCExUC56MmhICCODiTeXOZ6bLkrvarSsMxCWa
rIz80vAmXcDjgvPvKqq1hBK4hMf2K7xjYoLpcK24HDgj27+ziwAPcCl/5gs9rxS2RwMZBcgVnqP5
zkFyhlKL1iqP9GLiNONdVavk/pnZx84POcCZ5qs7bvv6qluuRLfKTzhE6GNC8HmKSmkDVm9IDiaz
dpBMN8lwD9I/opMu6abUXxZzqtuvjndal8Qu5OXOa4ptUL6UIfxRay8BaE8kQZnwCGxyK9J8F7Tw
AfwtwuERKzAJP7258cbbHpVC+4wrk14JXZ+TanzElEoBMu728NGq/hKklVOCeD8utOPW6IyV/c8Y
QvB6lHgEaJ1Gxb0z00BFpbqmJFzlw4FDO57fFFVIET6F0LADFz323dTuvB4OGuyeBdACPJ8ywzOL
jDO+YsOYcd539OVcvcR4q6LA57j50wI+SaAA5aAfIV6iYcg3Cfo614mvKW3yyXLqZzY19Pl8hq8T
JpukoU1usUx0fLtWd5Uh+3NxHMZcM8YmABIFNRtFX7CbLwO9LdIJuwungVZcntY+zwP69HPknHXW
E516IsGs4Ny5xTi6pXtN/Z3sVVr3G2kOOcRTFUEFxhQYnpYgzWHgxE+z6x6nBiHaiXzm9YiaAGRv
VyK45AiHFv58ojKuWERp8XHSKuPrtflf148VyQERnWm6jCWRvSX7Q8IyAL3TazvNil2sUCexX+Hg
jbuFRWdYC8+bApWvnT/CdBZ8C0SWec23KDpjGPfdgcoJyWd6OJuGPZqfk4YOWnRisVcqqh/rs23P
q+JCixWmVVbfiuTU6W5aKCE99o2YCtemnmiPVBtTXA7ZTSSmDRos8aOhoAv6QDrXhFzY/eu0oPm4
asfbFLStPOjQJqHswCHjRHw3HOJdisLCHMtmP6DjSdYuDxLl9MoUd/jcfICCHGkjuK8FgRctf/VT
ip6hi8/WPj3mVeSzhX6su7u5/lGlmEmmHxWpBx4HC596D9FiDa8wrU675IqTWYMtIfARHoDSB31Z
FCeK+gvnHWQn+Xkyj3cCDmMZW2cuhwIcMiyDmBPOPX7Rcl9n54WPlJQjA/CgmvuAT2DwC7tPmOkX
ddd4MA4eW2yQ1q7yT63+tOne+ux6ae8W5xz7B/JQvoqQ3dsdsCfiFHJqbla9FTNzcAB7dIGZmD1I
AihAfdBApHqE8ccAt3jB3NBGj+yI1zr4chzVLg63U4ng+7h0hylkJzOgzj4ZK/sEkwqnVPTuh1WY
Rdcjc1kbGH1FTF0Z+aLcypZa/h0MCAd6+fASJPeuOc+FxK+ojsWKzFAFLph+59G5bK+G5JuVZYdl
hfKL/oSgDrQysv3H1rrG8nL6zq3LCg5U7V826/CjnuJuRfnTsW/j8s6evuGRzHGsokQAxnZgUifk
I41e0vpYO1+oC2omkkkxlkAEpDf8v61r8L+UCB05wGHtSC/tGEJsc5EH5K9vbdpKFSdld/D2fosa
ZSdQmFovegjuc3noNX8BFr9ZAbhm14HrjsbTSTxfzTSlOIbt2ggR3QAuvbrHb7utbRwYiiZSTNaU
IcPxoKdvkEj2AAM2Hu63ULOBcTlL3jT6tox3oX9IgDAs8taZTgeqHsua1NZ+CVDJdkvD+nl0rbXp
8Y2FN0pfIm9fT/AFq8dWPZYIvKyHPF1pEngcNrlXndShyzH4FRpaPOwTwJ9ud+6yxqxEM2Jl0Ts4
Rwgf5NdIayfhg0kgEZwd5xjMCnx+79iVV7F8iqknSNgyaXZFWwyFyZm1wDK1r3sW5Kkn6Upth+4N
XKjqzqfokgZ2WqJS2vUjAviY5symY4TmtxG6a5ZH6X9vpoto/t46LyBTa7S5JZWWdLrIyrtxlChr
j8nqhJ3O6hnYXnQ19c1tWF1U47Ih0e2QJsD0YTEGl138FEbffTwNU/It5LNi2hqATdjVRS8PwAaG
6At6HnWd6BtSbnzuHAiQX+4F/sKQ59M4T474abOTWba+85UjrHL2Rp7b0zVkSTQH+bSfMzwyNyOK
wJHpiE+MaMs5fZIh5UKS36YbU7Cn5YmkpzXHKlJFshaCzVOzLhhUfqmNnqSM7zLYs8c71UQNRccK
ic58VY9fBOV4/Wph0Ip6ckvvIeCfOM0KL8gANlT+bdjeFPNes2MPANfBD3a+tsQ30SBvJEpPROT6
DJdL3lw0KAAtAIDASPvumGFNzhefaf0sEuedfmusZ2OdDsRhJOTbaUXnZSeeW5wxNurG9lTE3wUY
mT6/tdrHxXJwPwGu0SweuF3ovRZ8FYrgzKg7bcmHtSz/KZ0J2wCWmSxH44KNpkjL1jkKt0I9JiUc
grPGa3ej85hZEnHZaeF+7dqbiqwS+2uBxCbgeN4QvoYmbSBKZ155EBcTIkjc8oUkweVOx+nWgW7p
BmcWHy+sIA5qW4cFJuuvAokmimIXU0u+l35zaAtA9oy4+G6VVjA8ZehgTDiuLKkejiNlQOzp1Yik
Ga8DoOP8rOZMLqNvxKuV2ZkByJkkd4n/pRKouOwvclhLVlRvI5/IlVsbxANtdPgFR/pITLzP2s6A
aTmo+C+b+GHKvxr/sW9oCx0dmnIeE5keWXfHZ00lPQe9j7WD007FpvLSzSoESP2WULh95zUbxIjM
DFAt54t+HujGVIcupRu6t/3wtHXm/UzlllMpR/2vJeOwmY4g2w9Lmx/G4kopzMPOlVfoY2sBAXeO
nUK4A2w+OSrzdeXtJ9Dr0I815qtI4x3yxU2LGhY37kKYolfSs+zfhHelscAgT6fghGoeiy/rHw6p
BugBGLTeu7fCl07i2MKI6ccQOCYcwA2AQpzXqxjKHR8NHKcxMkdZ1neliJ4DEnO8WjJ4VqMZ2iZ0
BALJuOcRgkQvOChL/PHypO39S7qcxFtMZ1Zt3XcDhXIfN0e2+jViNz6Fe3GISJ4TMcpiICkQeb+h
2OXol8MHtQvwtmWgmbv1VtPbsImBj1h6sjHbNe5qSiP6anLt6rJsSgmdMkDP4qcP6EMA8QKDym25
iY1/7FZ5URFF92iW6Zui9XBiHLC+OcxwGvCdt+e2Bko3rdwDi4bxpg6cgw7MIfMCAs2C5Af6rruq
ZAB5XRae9rp+mGukbj5V4Ztet8GpjOACz6FPoH015Vsr7qunpKsxbM3Q2RG3zuy1/D5+nfx/KiDQ
R+rZvxh9czo51co/XDBYa74AR/FFV+RHtHqJoMH3+jQsrBtjwvQY5H191htEa3NbICTV9mVZu0+e
EBPIIobcmFeU2EJXMIvDL4c40F55/NyTdHSfiEqmyWhGtXcnHTwic6Cx4HQgVCd6shAQqd+YsyWH
6o9Okv3cMl35FoadvHLM+jRvxlL157YV1hujiJ8yIzZ6V4orirycp5bLDK+D7zTsNsb5PGajl+US
s4x37fgUEiO2VhvZ4KemsXissBJ3if3iOLgoe9YPhAOcUKuN3Uh3m9c0akq6H7nik5VxP1LIhy7S
A/1zCU8BM5CW81nhgemc9ZtnoVMHlsky2+EVb2vnMEntHJGdHKd4jSZKzrQ2gIj8CWuF4n7qfLia
nPQppniC19c7XTjszAj0Z1HTw8MZNq/UQ5balg556QGebPo1yyClSVVBabRdlxwLcgkwSHmYVmag
8UGU/ESNSyowKa69vpMkcVoJJOa4A2FWkLI2IyjXPcWT8lusvLsB7V+EBWHbDsOhq8yPYknfwpr+
CL+Njs4E/aS1XqYIe5+iSVB09kvXrfZw67tMwh+RY30pNTgUn629Y11m5H71aAVa2QC8Ky8TFZ92
EW/cyq9yL9pWU0QaJXPc4px2bOwz5T0i3kH66BeX9LckHXYcPV1+iuNwPxiO5V54TMADxwl+apLZ
lNti6mzPHNMeHNt+zEe0ksh/EJ/F26QB7NhhoFhcvCVuccXhGCKcm9zmDQnmafcQt5yXWh/GCsRB
q+UAI5+zwOpAowjc6F1gHBKDhYFWIA+DN4/2D5g0EwYN3RZ6fLWdWLkvYYos9bsY+rqntwb637FJ
xspsgh9HDA2QPB0rS2lFFOVQsOkq3bJI5T5sVMlK0ln1AmaJ5ZnWbORUGQ2u1gelRDGDoBXyEg3b
R7x+YVRZ8joqPQ0UuMsD0IUbpyh8Rb5kC1mD9dQ0FVpY8uYbylksaWVG8WvJVxF2I3ltJwDvGiKP
scs2ipbmQm/6dY456Py0UV4S4mCWVhIgpawhGL4G/LdracAXYW/u6sHksLryJKNnhfY36Nk0WPlc
ed+iwEXIQBHMRPU1Z90BjmjptSlzgwFCtTZ5el6V2qbK6jjwAxfl0NDRk6AmsiyCchBVJcm6Ug40
KM/HNB+KbFubXI9sPUI2+petQ/Q3qDYzONWmdUNSKsbIV2c6HZOcVWikR7FtPSeHRYeDLiKzGHFt
wZE0Rc6YPbc+JeZ5U9hRSXksRb4UvAaafkS+w0ynqOXHZA2zMuV9nPVmG2ZT0BJGpAPkucA+QsIC
yihYdI1QcBidI9jJkvOACSryNTbGoyuYM/CQd8JU6HxAsNU8lT+XWgr57KC3ArnjMbo53jcSWS6w
uTrSJUmquh2Dxx78ifcQFl5YwYQMXOprizshVyN22dJsrlRWuv1PqP0lMRxtLwd42nnnpUBaiqIS
913ZNJSF7bTOxi9ph2AJtRyNN2R2yPS/+ylYUfI926iTP0Ih6wl88ZD0/ZOg+iQPgnG1WKuysQbj
5Q1pIZMdYNCZnMZGpT0HeTXltve6JK7sE/YcooRCm1tBYYuzLLC9/GdWjLantvZg2CUor55kSutG
NlRybQa5uwr9rYoQNyVE4V2m/dh5D2jxQ4OWtFtczz9Ec5r5DoWTTsP51sorfQC+vjNP1yOrHLrn
omM5G2MnmPZZHUmC6ce5U5r0h9wElIHH0KW/dRLpyQu+dkMSY7nzumaOv8fGSzCjtqyt/ZuLphKr
GbNHdzoP1ry6WVu/EbTU2pDd4c5EGDqikbh72pMGxyRVQjkMaYtgg35pLI9dgaF8PDPSKsnRmqPE
0E/uLTcGwZjDY0kl/HjHd0iGsVsprH3vV+X0qDF0YKZNVJK63Q5JaUm1NR1alx6t6AL6T3KelrRB
CV5kwQB5KOwGhNMt/RmkiW4loh2/rfGOsl5qOi2da60ynhz/aThAM1lJ/CHaKpg8fdFwHsXzU7Jj
7LpmAKrXIMOnJWSkPz/mXhu21nnR9kkx7VprDL320nZ0lrvbPgqbFqdO5qxE0GDOVPUyeH24xLCe
2lp9k/xoVK7CtnOb4jB0wVRt+dhCaiDoCrrB28m4ieV9K4Mg63d10Ja2c5sBFUe+aeEM6H8KCvt9
fl+4NBuLH6q1QqS2SVr5Czx9Oy4oJ3RR7GUvKlCpuAzTSNWUeEtdIA0bawzQ4G9EqXD5z5bJ/TXM
t3X7xyAdUzkf0maU/oRSpI4QHrNjGCiXVfj9FJOyVbnXgd8oeWbndUGIouQdPkzOUHKaxXbGTRtU
t7QRwzZkFORxEtZfEQgp/uUabeBwGSB8QXrWpXsoL+YhtDXpSJOiBXob2REZFvNiCoD7gwSQzPSJ
aMmf/XV3GfWU/hCO5edF7yF4R2HnDT+kyjQxn4ag2elpbqeKkF6/myXno36pG/GTDzpcLrk3hkKy
hGl8C+CxVBeOFmvBAPAIa3diJ0t6iLJYOBd6aljRa2ZwLIaJy1Go7jhe7Sgtesmlpby1CNg0vnUx
0JBdTqEbd4AM+Y/n+6WLsztecZycx36jh1cj5LSc2mWcAeeKBF4lIOducDtTUzBIITpRHJ2lz32Y
Il3h9wcVZjbAtMzibGuWPAa2WHWRS6l1Srz6Dh+ZBeDQKws7pg62NPVwRBPpd2BpEzxDuOTpcTy2
XdFiKbWQPPo7aqUq2qquWTybNQRn3LO/VBROGcIO5QXpIPSmGDEvyU+j83zE/BSHcXOPJDiniDgH
FsFRoUy9+uvYqpiNNO/IogzShMuIVTILAgQsYRGOMS0jJArHfCLaHPd4uTB2KGGu0jrTlexlSHLT
WcIVgqXMhrMUME0giHMdKI7BdQ7bgPZ8ZrvTpfEpY5/xUVQubYuhwcDL7hpJHxurWc9vVj0QAB/6
1mODaA99XpL0izm3VJEqGg9pkSVQk/wpRM48TTOMe3AMoNt2YRzUNEcr8D8M6XmnaN4Bsgyh+3nZ
woGx9OcqjhCMeKEPZ6QmkaKcjApaQtWVBa81b+I+Rh9SDhkkosyN0sMkPFrfuWYW2zuEcJmDh5PD
ep1YByjAjXTND11BQOCFFZW48J2cdWLrhTHiTa+oYFga+BXBheUrWua27fXRm49BvKfzEg3BobZC
OZ+jxxraL6SIpPi6mrQAqoeLcUIi5ciAycNiZb6Z01xBXRJkgFK3KtOCWa6SKTnXUffdYUBfyrYu
xfeoaBs2WY2WOXUbR/d2D6/JK/N9rWx8YFaCwISOHCewy8WHOHDTDq0nzqvRGpkvGLP1aeHUtTqv
wyWoKHCEopt/BEFjsmPsLDPVmKILaTh7Fl9UE3QtAsO0Uw0JIR3bWEstRfIlavKi+8KnWiabsWXl
BpEh+vGKGXtOztBQBMzVk56Wi67jGxeTqcJt2xkcrzhU+oeiUUB9Ui+dJFk8HiyyyXNjsgdp/hCJ
20clY8+C66qrs3EayX3NaUVFF/RF+w6vYAm4HMEiuhw31fF45mg2iSeTVia6tIuaDs1ItXLYNQMN
/b0KbPu7UO6yLmqDp25EEKTI6qsBGQ8oNTfknFcJsonGgmJmZ+eNeVlimWL4KMw43FJ/zfxDroxB
xGpMx9zUpB6CttLyx+wUeFuvdpqPRW1SXTEtjpNTaoZhCTOxlo0EeT+nKXs2v5NvkdsM3we/7Pg5
kUMcgJgHH5xLMYorbia5VlJFNUlQTPJbqxtpmcwGmR3pa42VIM0YU+roKdghSoWLRWVOdeCHZzT7
JAVFPsG9EsHWiRkX3LGZbdABzlRH5xPfLTXKjc6pcZeV1eittVE3uVImn/SmggdNimfndq9pqxRd
PthQayyHl2fUgUTiH7y6R45m0RYXdzKWExIFN/XV3RIvNFiFQDV1ncJfuZZVkHzDKgJXxemSECh9
nc+IOSQJMhrZ+HPtNvOtCTz8VqJNwzMTGArdIRMKajVk+ZR4nbokUCk0BK7XJSTuAFvta9nKNNtM
siz433mYv6OKN/SYUd2n+wRP3jdbBvrFFxOefXrKRO2m9RjjKgmZqCASyP4VHpkHQyOP0JLO1JC+
znRU7wAj1m9xVpGvo6siwk7XxCUKM+yFsPVV0oPUQexJVq9yI0I20cnGR0cokJyWbySYSSAK943t
LqTWdRjqACIBm1u364wCSzsqozDpwWK0mtGatzOzDH9xO+ZQcpy0Qx/Q+iU1RubxeTf1gmSSDh97
sR1DQ5Rw2NiSBcnyMC9y8SLcFWww/ZNY+hrGPD4Ke4e1E7zqHMW0ZNoxIYveBQaBydHYxUAJr+ke
Jgu11C7PDUhqDD7a2jObu95FMvj2uEl0WPinUai777D6h4LEb2xmOA5nzamIcWWxUiukqFaEYAFG
VXFW5Z6BDw1XF2TcmLrRHZsXBcYmGxzQwKUkbTlUGkYLYidDSmUagSDElMjeRtuUR/fzkNn1F9BK
RbfvOIGlXxmQRXuNvaiIt76ybIS/0ZQ3R88arebFLUfiU725HaPnpu/xzAoY4vH3LIT1ty97gWQH
1NksC6IyIHWlNz7MNMb8gmRXeWxXBkwsInVr7whudc4effRXKetW5Q4XHV2r8XQK7DJ5Y/nMGCTL
DKEG1dsQ0StlR2AFF0PsIiI4GTnjDWwLG6hpFHSQ/A0UyFYqt5iXm4kdOzqieJknKLgtu/jB1bK6
9RpjHBIG/Alpu1/36NJThHPTpoR7RFumySObzbWBJs1Aj9pjAKsn/l6JtmCDUMcWuQFRRdCXr2Kk
82nuofrvioUTaTJY2d04VBaasrkUaNakN+lrwiXMdIB8lt+lgyvNnXI6xLHgrsMXNoRLsxvoaqhj
Nig3/BJCCiXTprPtir5OVBfMC9MUJAFQMVWO8WFAWAcVsm9caA1+Nl7qcujjnaqiMr9C1UpRNMYg
edpkk6j4zA0Fc91reLpDnafpeT02pjvECFLGoz0VaYTgN8yxpIXrxLX0ZQHObOGkY9FsSUt/kzXO
GOwqFrnoyaAJ9LHwqZzebGr5Vf8FHUrLvj3E20ELZmrmDjWpMmJPJU6BylUOzc3/COIYs2XFpI9z
a8sMSmf3rTb3ql3pkf2GgyJ7MQ+ANF6sFGtVs+7xNcKMKEOn0HVU8puaky0tcbucoEFTtFnSx5rv
uEe/lUXo5VA7+Gra/Ptf/+f//d+36T/DH+VNmc1hWfyr6PMbbDpd+1//Vv/+V/Xff3r6/b/+7fJh
OK7redLzbCk1PCv++dvLXVyE/MviPyoZNYBkmPzDpLMvmOrNcfA9sf3Lq/A38wn6xpPGEcb4768C
a6PPqgjndQZ4Ew6MFlG8zdOgc04+v5D5eDvvL+TZ7y+Uw6cpLUP5ZiK9Jjlv7CzIScMCmLSBQldA
BiTZZVwKSO6fX1isD+rdg9SgizxOfUpraaOafH/lLnRb2sr0QigjzXCjS217l1pIvOnEFRP/2Vh1
NUDrMW1zSKuFXtHgTu0aQhOTllAlNV1+BaDi9fMfpv/wuz68YMto6YDARZ06kuwcgpJG6dP0m7gY
o7vPLyXWe/zwDIxCIsdUJ6Snhff+GYStVnQyaRq2bgQTjm0o+mBkUkfHcSQ58118BPhIOVU4HXNL
FFPAlJI00B415x+G3G9eiHYV/AUtFbdnzIehUDdx3VrglRkKwzyf4Oh+RdkLcaXp8W+E/IlWGAfY
UJ+QPjw94E7jYwO7tQnFUj98/mjc3z0Zo43taSZgvoL3T2bpxswpDT9mTBebsE+/Z8toAM5ix8pi
FhCv0ov3h0fwm1fPxRxF9VpooeT6o/7Xt53xrVh1h8ksaHRzGqa6u/B5f4eYyKzbv78/eojGd/m+
HV+q95daJL2egl4keNRmPjhqkmQngxC1gr6/hsLi7z6/nlj/wg9DzbM9PjhNY0YBO3x/wREZlxQR
ugcPVK4bBfsJ2A2DTU/Ei7bnZkLdJMQWnxc5f71P6iC6k8mbQN5Gw7nw2j+M/d+8YE8YVN7slzmP
+R+G/jDXmqMJZllltd63rJ1w8HbKOJxtoQVSEbQcP9h//hB+newYSYxuZhLGFB2i988gSgu3Shz6
GG0j+rdkbMQDW2znAKQViZAqv/uUjZ8+v+ZvxhSlWEcIR/u4Ij+uF004VQkZzs4msOfYeogng/2+
4XxavY6kqcw/Pr/c7x6rVkr6rmIYs3i8v8VEMyuOlRRgnCIga5E1xtcDNY8LmmnZBfLe+e3zC4r1
oX0cWKgxmcMkI1mKD1+q1Usv79aPBpub+OEZr0RaxkJdDdreaSwAhzac0u2ELn0tNMniNEXH+Kfh
/ZuZlJnif37Fh+HUsFGMModYQg1U/8QJup+lk+GIqUAKsGV7a7AM/Qxs2MNFKOxj0gIzKzmy/2FV
+91X5tpsUX1fORqN9PvHLzHh2e3MATjr7eQ+ol+2s6Ag/P0SxQfDLKWFML4tPrzkAbUnat6CSKyc
NlY5JNW5j1HkyeaPnz9/ve5vxi+3Yv6ZMjzh6/Wf/6850aNYEjY+B2zhju226S1rX1kByKbCY0GO
CC6jNLiyvlLyHOn80beXGzP5zmmmhnQfmYqAaXaJtFXUo8eu+YbNJFW5EeSIL3Ry1qOpD4vS7PCh
5Jh+SAt2e3jDljHXVNDO0Wp8qTt1b1VUmAFeTyyBwZ563c+hSKg6GgS+RWpR70uHFdf7mMcuQScW
Jee0EBTNsbgvcTicVQoZHp11zj1T+pr01X1Sjq88YDhKrcJERySJAzQhm5wvwxQhwnYhU3Q3sZP/
aDN/nxYpatCaOF4NUSVO7Ns+am7SVj9xTiFy1fnTFPm7T8tnqrZdIXxHSfFhPSpkZrnz+qsT2hLQ
nYNwpO0QofNlc1uImwUN9M+I6pFArJAmasMZuM8P9FbZe/9hHPz6lfta2YZtqXYko/v9MNBqwjim
I4acwIlG9q+btpuMVbSjZqLEjyJv+Lw/v+avQ4+t0dqvMNL1HGM+fExFME0ZPnFYCfboXHdLLp56
egonkXGnh88v9eu0yaXY1ytta5+7/HB7wxQa26LUh7ByaH5YTQmdq6WIWQyBTWO8Dv9wvV9v7f1e
68P1KoUjJKrow/TG7ZAa1xEcBQE5JEFe6bpXf3t36yNkZ2Y4/zvc4vuXZ1PANgGsuhMFpX8f9Wq8
XxLHvZkmsNFtlxZ/vc6yaaNXJl2BAsK48v31HFcqTagFFuBcXCwRLQa0VNVC9hUaJnA7xQU9xe4P
o+XXV8jVeIO2zd8vmTreX7SSS+q6MawV4bj2M0n2/bGJExBDYgGXj+JkVct//lzXAfh+6XMFOQGI
KTzNYqs+vMUeNWzMUbE+aeMOIWI92Qefzpw/h93BxozQbpOpA+/0t1f1HKlcIo1szeehP8z+5RyN
Jd00zoPjQE7DauSJ8oSm0zC7l1Ok3+QC1fnza/46Xj2tIQ96rvCML/0Pn6Kp4oyWelJSQWmj27wk
f49ipntsImU9/f2luIztS8HeEAza+/cozUyXpmBCHZsBiFifYhBL+kIj+8miYPvXFzO2MWz1mdeU
9D4cQntVOVk3cJpv2jUvwcxjf4YhpAK2k/zpva1bkPejhSYkQDzujHM9h/r3NwYnQFcEQNegGzHT
UAv1DRiLCJlN/9bVBhbgUARRuCEkSlXP+CWwpf7l3bq2zQmanrhmAyz0h1/QDwHKLfIY0AvWwj33
5xQechJ60GWxIIbu+eeXW9/UuxteLyc1tZJ1KnDlhy+SMFqWtXYgV4y5+xFVWL+n9lVefH6V9Ud/
vAomTb59iiW2/mVT746LVY+EOqt0lAeaIu1970HsMEFHOqau6KDowYx/O3Bcm6IFh0SWDUGw34eB
40etxIjocVVhcoCKq4lDZ92ZqYv57x+jZMpymWQoAgv14dTCjgfGVdflsCxbyJK1yq9w1SAq+fw5
/vq2HOYUoXztM0Ad9eFtmT6kz9dgFm2o9YW7PnNJ782KITv8/XU0i8J6SmE/8nFUNKIzECShIE1g
WLE6OSR8YHKo+vry8wv9un3C9bvWloQS63n+47IXUsH03BFHX2IH7b6dywa00ZC+la6TnKcu6uFe
x2jM5xnylouZYixQzH7+I34dnfwGVl4fu63tcvR+/9EPopwmsIThtgMrxSc+TjTht0u7kK2zEXVB
quEmbjmJTltroA7/d+cRjzlUGn899nscjnji7y+/jDYdYc0Wym7a4VSVeY/M1k3uP7/JD0vvP1fx
KS44vs24+eUI6C92AkErX8tY3rShUxnsfBBm57SuIrAjKvrDm/3dUMWmrBmmGqDUx/PPEmpkZZjf
yWNHy7ShPTOeCgxLf1rfP9yXIWTV9ZhbOM/Z7L4/1ihGEYbpiGAB0Kcj60vFbUbfCJ1Zwqusj/Pk
wLHTyL/drPGhM0MzRStfGr7896/MVSUyLwgf22jqCKRMxICdvUNRUsOIz+b4mHfYcv7w8X9Y39c3
yOzJ/nDdsAn1cWXw0fqivUH0LGpSEsgofbAQU23HxOj952Plw7v750o+eYVCurgS7Y8FCr9PaOB1
7LQp+s7tNsoSXFJy7vr29PML/bPhe78wOMZm7FPPs4V2PxYmgtxb5rhE/zvmTYIK2NXVJSQdrAkq
LS9G7VgvLnrVrygKpkvMmPadmtvqunex5KQJWmITTAp5SO5fomEo7j7/eb8+cSZb80+11fZsIT9U
+GP6jv7YUjbp0zw9L0LAmrMZqtNwNtUf1qoPcxCP/P+zd2a7dWPZlv2VQLzTxZ7cwM0E6vSd+s7y
CyHZMvtus+ffVP1K/VgN2hEO6UhXyqiHBAr35kMkImyJh4fk5tprzTmmoemmoauOy0NDm+T4jiKI
LUvR1emaZ35RY9/byLbBB6S7w70e9fpFLGA6fHBLvfHwQDuzHXYt1Drmj3bzs8ZBUdstEDhSRROs
LyRlq5ELKSlP04lbhnqlsoj8zbFqvf+9vqqyjh6f6f57dlil6Wgv+Bw2Rjt8pqPKo8RCEAxcVN2n
rS6+Q3f0D4rTRI/vH/mtG8417KnzRhuMcz76nlF9FB3tReRwmb4zAEktxh4pcNGSHwZ9D98CarN9
rSvOuWDJOpiIxZAnWUi6FRfIHSPHi2ayONdu4XzwtRzdbtNSxlvAMNiO4L3VraN6JSkKpcSrzqYB
miYZL4rHO9cDs4gm6IN3zltXgE4B/UeVMQXHPLoCluUPuo4SPUB5MKNzAaxrYJM5G70uvkhBUm2b
MmbX1NWB5Xxw8DfuOraAfx386PITCAUmlX0f2dYSLrdhJMPJAO/koDc1URBhC935/cs+PajPlpk/
ni4a2ZyqbjITfHm6QlYRcEFsVWETVHsjDfCfs9vFlp4DdGqIcxUBwJiWregFdFT9/P3DH53wz8NT
YVBSWfRKDP3l4UdPmdb2CaIFPQC7h40qmKJjbElLy1EdhnCp3j/iW8sJddU0JtIES+vRbR5pweDD
v6ArVcao6GotaX0gIT199TzOZY2h0CzRuaQVYuP3D31c0v04W2fa4Lt0V0EAHK2aMekJoV9NRGro
6+sE5fmF7pbEqkTgkdqkKtZO2CqbomZ1QTKbkdoYjR/cYm+dP5tGRpYG7zDLODp/00gsx27xGXiN
pZgYoJuGF0k1WlBACwG8UNgTbVd1PPuDIx89xJw9PX1Ho6Sl9zu1ZF9eaz8nUgQ1IGGLbVGuctQR
OyMW4VJ3/x9Okup8urjsq+j7HW+MzRJFAPtlLqnBYjYa/Wdd5pc25qelcMmZ4VWyfv/avr6REVPR
aNZod7pM149WqJRiB9UEX2uhhlN0Xa2eFIYarcvEyfZknrXb94/3RiGiT81VnbLH5D18dBmVKlWw
w1O0dmmDjz2ORZPTTTaAlb5/oDeuGqQLlV2wTmWni6P9W2G4KCpdweu3rckOGghIBZXbXwQNfrv3
D/VjYPxyMaLe55bUqVfZ3ByfFD4PVBsG3Xo8TPU+iEgiMQi9XSVT5JwI434NrQM22Dh8dgK8YkKK
em1Noz7VwiE34tNY9AYJr4QA2bvOHL6HgQ/6XxT2B4/ym98Kl5lJCd+NcfwUDSZEsrgFiKJqQ7Z0
CtWib5ajc0RW+8Gd9eOsj74VbGDOj29GQ/p2tESz57WB6MM/CQbknnDQhs9VbX6uepg5hR6JuY8W
/q5K6bErRXrZx1jlwqQXjK8gyCDLA0+EDmjhGW6/k2GLmKUR7ZLHv182bu6ucgvkk28llOgNQdIl
TYCFUzpf8Jqgo0dGDKfWVnEwdp+1liE+HPKd2WvWJKaxZ5kB2zVRCyJnEo3ookCbW2qwj5WG/APj
qRAeqZjuSSPF99KNVXatvb8v9NTdk53zmb305McuwWWD1/DVwZr3qp6eZFga1pUZ78QAw1RXpT9X
R0ublxXCufdvuzceJRo8XEaGq0y/jmvZ2G/JI8iRgzuZANM9WCJTVu5oMsp5/0DTM3l8IWnVsTfS
aby+akPqSYUMu8S+7EZkftA7zK4iNN6LMtXFGSZB1O6Kqn/wvtNev+FN16Cc4TahtOMl+3LZjURS
sjipKFXaMYzn6Dyp5YhDqZcmmr5lYOjpad/lzsIJomATN/0PVnZ5PbZZvS5ySwGVEsIK8ka8YJFv
JJexSBu830wmCQR0jfMkL9KPLsobDxiVEBeELptg2nD0sijqwXUHG+xDPnTeNuiQWmBbjYrbtrIg
Jb1/YV4fjAa4cKYRAxWQ6Ux3yLOqG9wnaR0O6s+2hPGO6BnpKA7jVYwb8e9Vslx5SmyNnTFHM9nZ
HF2NUAll4JYK2spSD1cJygGwa4jBI0cpNu+f1ev7mkMxLtEnSYhh2EevJGNoCT4KQSSkbYfTPwu7
hSZa94MN/1G9/POEfnbyedOq4uhCScFerIFqgc+ywg9WljCshhT9f8Rsk6iIoVml7M3PZAOI6O+f
IK0NTo4hMi/doxNUJO6fxGfrl+vhcPCVGKYhrYcPGpivn1puDWZBGo8RpfnxS8m0B3dsfRJLIwZ5
0QLlX7PogzbYeqpwjFOI6KN2W3bCunn/7F4f1+WQquUiS5jK86nieHZTMs+j24DCetZWGiHlxWie
p7Q4pxzyfl86FUImJgrW8v2jIs97tUpxvgxJXdtBFUHr7+VxCWNDgCu5QysLIzB04fWgVNBG54xr
+HeS0PP0Lis+pwaJYvU3DyJn3wYLxSdx2YFtQigcmrNxmCfxGbX1TJE6NINF6wLZ6NBXhxgvriXQ
j3GsSf+Yl/4Xn9m4G6nzxgeOnlw247mbqyvZA17P4iXeBubrCcLPYmuAfISOAcQesmPJpkVbYdtX
ww32iXlqn9ZaDygpJLrDOrjExPvioAANFw8tyJMsYCNtk4SHzXsKdgA3BwnRnfw7kEclcQyFDYGy
Z7jnucmha6Jylwb9vUJF4pOVLrZJKOeaF/Ha/OIj1JBeT9wpDovGuiOepatXTrChCqAy0n40SA8x
djntzG0A03jmYsS9Q1T8PIflAVjaHK49l5SDmwB7POvbYN3ifYB/c2O2eJNJn0oxAFwnBKYyWCn0
y6ZBBe/sOuKbu9KYleMZuTC4F2aOdhoTJZJjqOtvSGTIAwnUCGE3iV4OY6cAU7TrfR0J9DXs7yTi
jcYpCVEjwbMB8rgYngOv27H4atGFjOuHuKFYXgpI5ykco5aU9lolYz27q0W5MwVgnDg+o8ieaQDC
xvikJaquSVcZLhTUr6azZIODi2IXE58r7ivLnXFp4e4AeiQlV2kAsugb3fB2jbI2k1XcaJg9D6Uz
t0F3eKeBV532yboDbRDLkyn8MEJZiAg9929An5LwpI1nnXrVlXuoAqp4zMGWxWsIiUBWml1A7kLd
7tFH+yQCAnvW8svehCXVnnvt2hf1EtscaQXnJsDxPAB3p9zrI3mit7qEVRdfhd0D0UWkWYCV0IA/
dU/+eJPXBx21MMpcyuB6Z8eXxMxYyYUer1oy3AtKswqKZFV+6VFDyuhRoucpa+IwwpA8iG3bQ8ly
tojPxwI0sMBGOIISn5TWp4W5dZJ4HmBShcKMRtAGbgXfpv5iNadA9VNYJSGmxn64H8VT3lI3XCXI
juM42zK61bwzN/ligS4uMoL7cBpblnKTZTlcIVTGUJutuN8BkdwUwDFre+ZFxME00aqwd624CPDz
k/eAKQ9sxGAi0idxMGk2YEuXeEWXslEXCRuL2j6PSVVrU/cEWRh/RNWWmauo5SrZS+Gd6fkCXT/m
Vfizj7rXn+PxXmpyg5Alxp5mwyx7f7U6Vn3+ePs8X6ymN/uzRdLSk0HNPQ8dXu99y6L+q8dCvqTZ
fykU5WryDQ1uemL0uEqTQLsZcwgdtvxgM/Djpf2ysHPY07JFUhkUorA9ehH1VuRXjIPoP/fWwQwS
VPtEsZvVSW4aRLs6dby0MWR+cz3LPwRVBa6fSNMROdusjYk2f/9Lef1G5qVoTiMjwYd6tYvC4uJ3
qcYCbvh+sZWijzZO3YMXTTL5gNUeb5GMWlIHDEJL3j/060KKQ9ODRzpG+9+1j95ZFR69Vs3RRoUe
GbsN+U2bIsV6kXrVR8X06+qGkRATff7J1IZe7csr74Ze1Y85SL2ASdy0N+rFAQCq+PtdC7ajpksj
kGnp6waZbnSNxH8y+RkTEIB9HV1onhvBWfGij+7m169eOg8GqiG29syijptxoyXTLvNRnuRy8Hdh
U47b3smIEuslgc1IHFhvqgqVRixJBDMJrlO9+FKjuMVaInzeOrY5patBEhhbFplyAA5vE0H1wQd9
83OiCp12FZZlH6tCCTGzUbzCFMxQOQP/7Xv1vtNc80Z1e+ivuC4JTUtlEKgfFOpvPO98Q1S1Ls0d
hpLHjWAjt3U4KSpxNySOo225CDpcM1pl750pF7cvwYKOj2NZeksrhyfJC7eEyvL+Xf7Grcc0zTbY
kWNyUI+1/xY7/67Fn4fAOMg2mifxGErf/6DD88ZjLBg/qCiR2ArSDXl5g4PHNiLbx0FrWNhHZdoH
p6VHIhJmS2MTBeQPYlJzNl5Fevr75/d6x4h1g/4o5yisqev+8sjRWNh4YXwEJVZ6g9/8hLiXuwbF
80ICV7YU555NrDNlwp69f+A3T5mmLMu6QOJhHPWa8PeKpqo55RFX102QBPpJa2kVoyx4YSQtdyv4
zMGKIM6Pxj3HXgaO6NKZpCuMNHUSJx1tY+ig5GrQ8Iou7MIBpQ0yzJgpqaeem15aXloM/h/zQotA
OXgkTgC0zGJyYWDYE7YsIvG3LwEfh3EMIilW8ldafmzMWVRbwKkr7RrmbLnH3gConv9Bus3AlLrg
7/QAcp8w9eKDPcAb7zMmqbSoechYiF6N/cuiaUZvIlV7nn5rlX10qAq9upT7phi6LawRAxH03Il1
uYSyosGGQoocB0NKds+HYsPXN8XLDzMtRs9e8W4jAiUsTTzyo6fu3QmB5clTV4FIRze2Oeurhmgl
w0k++BZeL3LTcachuoYg79VOXUI15UtXSxpucbdQvTJZ1qWK0AHbF1PHa7+xyw8Wltd3Id0H3jE8
d8g4XzdACalnyGWiYim1qoNoY3Q4AjOQmCOz3BRnCyBDkru8SoPePk6xGHZLg6bjInxQRExv6hcl
zY9Pgj8EkglTguNdYGioDT4iP1i4jMHarUEjvf+C9FQXgN0GxdBJjtH5Xt5fAF6tPDryUA76Q+KF
bWZaeZ9d6wGDFBENfOdS2v661Napcst4mTtRQgM59WsxzIiuUD6Qib8ezHBcXEOGxVQfDdaPP392
XL5UpXIKG2QrtE5z7hrdZZy1N2Y0BnggbffcLwYsRMhTkwvXBhTAeAo2webH2f+PF+686odb72te
DDIk5OnoX/95En6VeZV/r/9j+rFff+3lD/3zrHjKrmr59FSfPBTHf/PFD/L7/zj+4qF+ePEvywwL
1nDRPMnh8qlqkvpPH+H0N//VP/zt6cdvuR6Kp3/8/vAtDbMFKQgy/Fr//scfTcZDQQ/j2Z0wHeCP
Pz19SPnB1dO3J/mQ/Paf/+zTQ1X/43fFdD4h40QQ5Fg2hRLipN9/655+/pH7CRMaZGqWcGdq5HLz
ZAzsAn5Msz5ZKkOFSRhGh5fr9Ptv4N9//pn9CS8NxZMQjoW+gJ/784s4//lE/LxGbxssjelXPX9y
GN/y7kIbNknEppXj6CVmDqA2qtQq573UJMxJnAf6177Vo2DftW1XfiuyVDinWuqsy6g8lK1Ygkna
15q2L6OEos3KTqB44QVJxQ5O5C4MbTjnyaZy3QuzM/ZkciwbB3Nj036VBhFN7mQd8KNvNKh2I9Zu
EPgnvQVJNe4A8ntBUi9GQmwgEJxqxnirp/KmS4a9UvlXIhipZCEyAbFZlHpy3ofteVcFSx79VZUn
67Ybt8LrAFlp50FjX0Setx4Ksc5q47vjh99Fl55D7NihPQHjD/Ha7KMHGargf52dIiD+59WZ7g1z
PUupCf0Juk7EFejR3FA3IDrWTR1deWDJQfcSApci72zMQ+MR4WRG7YkK8jGpx63bwJ/VKsKHSgYL
Vq1seBGs07K+8KpybdXNSS8Jj3Wc63TML+FK7RGn2XMLtq/uBidMTtYx2TaRWhCVW4CE6kgfUT0I
qUQ6jmOwHlx7E3ctqQL1jZ0aaymS+zyxt2osUWLL03pKfRkN785PwlVv2Lu0BN9juLeWQpR5qIPe
jDa17a44Pde+jh/yqNzodkEsWLvtSTAz4mpZ9Y6K96Qm2T6/qIpwpcXdrZbpm5F9Mz2TbVEMOz+f
UofLVSmKMxWQ18zjhV86A4B95QnRwb3tEwro5+t4zFZ+S/Gp51daGq67pLzzIXkpojzBGbZvNWK+
bXAALTCt2le3SpRdqk1zjYPp0gUAmJvtGjLPItOy9ajS8QAoNAtjYLJ2clPXw6kbgp1gmkxqMHAC
0jDxTa993YHTLLVuVijNfVAB7CFWkuCrdmbo48J35d7PDK5tsepq5zbytFWPVsNJh+8mdMbYkqe5
1y1LJdiHsb4HpXbbkl5Pg5gYmZH0h35pxPHWSeVFD0tXleNDhRNqkXgGv0XYd8yv72EPkFsesSPi
liFzjieNwG5ytAuxNGNvZ9RYTisoBVFzZ5BlvrVqxH2q0+xKPV2ppU12X4kRJhIM/p0Wa2hpFTrp
f0YL3boC4td9loq1N8polcYAWVWlux3Tkj4wQXbgS6tGKTXwIFbs8n9MlusvCtaVdh0LfY9WCLy7
KL+Ktq6WXgnQNFCnBKFSD+ZGTYNkgr/NNMlsbnQ7edpMiF7GHVc9+L0ZPJPHqoP+E9X2VVUJ3PKg
61dRHxHSEWClT0eQWJBvwC6mhrFRjWjF5vVLojRXcU2HM1TUk7KsdEiU/lMfd4ewCB9cs1xg1P3c
q8W3irDFUn6uRpcmk7coOmOtOiBBfNJDzVwADXCcfaTgU++1bhUVBC/bGgmKnunSLWXdAjHrPspY
PaRjCiSsLedaNAGkjLnMw0Mtwj19iDXsLuBkNLM0bMDmKK5AOUCWNa6C1FkiaT1YEgSpUj1aGcDI
IBkutaC6by13gZBwYQ/9Iayh5VfKukKi7AT2E4S+KaBJXdOCSGayJEHHAtLrkabSRdtKo/MWV6RA
y23TZudZFbizqizPgArsus7e0px5FFa0tDPvLvLbld/VpCwBlM3D6CQckwORWQUxY8l5KMyT3E14
pLW1bfH/JCnNmHDyvY/daU6ftJX6Za+7j11q39l9cyAj6zxtgm00YY+s3jGXIjHsZW5qB6MdyWzg
2vd2AkekwNdhtTLQliJWxUkmrdFYyIRoLCc9sUbCjP6LFRZJ/vUhoVh5XlPg9nbQYSJLYNdmsxuf
bB2/WAivSox1Hv6f/52FDx/+ij8rDfEJawVFwSQqF8z4KSf+rDTEJ5MjTsJMzMggFdiy/Ko07E8m
+zUNwYQ2CRn4TM8KDRf7OxUBwkmT/pj+dwoN0zoqln+cPiMaYxoOmS6r8MtiuVfBQ7ax2c71wjjE
hSF5W/gruzGrZVsFj1EJGV0LEdtafiz2gxPtguoKxutwLr1bq2YjB+5rOwZk/I6KcghE9R0cTgSR
JfKWPnmclSMIWmiGRZrQETYkUWup2l7DoXq0LCkeg7BkS5Tvh3S89IwpgC0kj0mo+Q2l75ST4SbL
qulJsvH8VdeY29pqTpzRIFIJoJ1BGArqrijQv4YuXASTGYCweLtgqETMEZenVpN9NnEL4jfb8KD3
SjPzFBvq7xSgpSx76dKsh4sTbRPsLpAE56oerYsoWeYRmS4DOTEJLwgCX8C/rJTEWJgQ0VqffKKi
hgJAtEchtzlZ5mrjQzmCXDS1yY14VfnuIiWhaaRrrec3kR2vbFYSzb4OyTXpqmbTEVjY31tEsugJ
sRexskqmHL/YurEssiWeMMivVL09wMLc9JrDOwWrqxx25ZQh55SsWp+1FPFucICisPAbbS8L5cpz
Diqvwto8s0xi1MQ3hprbnMlKNVzHxOwoetdCM0cx1g+HAtpoKCMqqwyq912YZoRFj0tdrZeRTcWT
zn2zOjU9fWVheIrcbqcoJBKHxW4c/a3TPI1muscsv3QRIrT9WYW0P5QEY4liWyrFPE9uAYJdO0mC
wpPsRVmtPOGvobxcFlW5SAKxzEj9hV8zi6r73u94jZyacAC1FkcnGBQN2NCgBqecTjqcRBUxz3gv
4TsZTkzdcZuNTz4jYzLAWZJPBGneTXRQw6uCVJC8v7e1di97yMj9lA2lzXw/W8nBuXAIaqjoTuVh
cSrBusbU27vRxW0VCI8QUxgzYW+vcweWFnCXcW6NeLlV0X42CpNIS9+jPI0THYbzyMTKb8aEDG/F
nTkJiBVh7EoX6lGjEIbcISaCZC2JAC77buXHZrL2M36odTVvniCXnXWdaiw05CJzGIs6cD760LkZ
IT1rumzHSE4wpSEUrHK9b+4U8mIKzJKlpxpQ2kgQSraK+ehwlbWVDQIQvuzaRqamongCMbOMUF71
QLA9nSRdDZbUCFg16tANPk4p8K7DECftL2xBil/vg2sncudLrLobrAVIChMijKABxSqMu8n6SxZv
koNCH+Nw1UILslPvS+06t6Euz+2ouq4bAfEzOMB8pPQHIcwzNvp3sfI9dx4l4kyVgA7VWVfqTtOn
FC/C/HqiZSEe9/FOdQ+hfyr9eh/lwz1N2D07gJkM4K1X1UlkBSfCOEnHqy6OV2kptu004KPR55O2
0z4a7VfN+MzFWYYtD0gm4TKfKvmpTyC7P0GfCoaozbwPLrqJttBUs36qoToxZ84zc5OTVNykJaCf
LufzFZvS/1pZ2XUYydNA6nTLmOJSGxU+zIgh5e/lT7oS73CALyTl80wrigV5djuXYl2IZil9omUo
EctaXVKG70v3kq7MCuLipujFVotZSFXmwQFj6u6UFwS5auvB+z5EDx2p7kaVzNXBIeSgJee8mecw
aovUJkGSDJ4uuwR9tNIK9SA7qixInRDKS3oeBpKrOnuwANY1gXfbBf18JGlWITfA6OxLxT2UhG+6
5VVUDzceib0hfv1RnBnlqRYkF23tOMt4cJdB0k64anTKxHaTced8A4b32R+V8ybHydNHq6BWNMbu
XrGk/+OkDL6LBz2WlxgODqoeLEvXOQu49RtS6PjmCHtsupWhw4ASfrSBbB4uo7CaLspoQUWQJjQQ
xvO9592iJ9rGU5ZH5+ZbTWvPkdOu3CZbO6aytlXlzm/189AcvtBRGxbCj++AvF5Gpn6Zpf51z9Cy
0916JuPzwWa6KO4qNb2s0BupRTkHlLDNvQfT/q7n+oWs4cYm6dLpeo2nhEyxwd+o8aVNAJMyFgva
9wjh2mXX1D+VVf/drvmdtoXLuOH9Yup/Vc9LqT9+5M/iyfrE7JGGij1xHiaUx6/iyTI+gUwhkgxf
G20+5NDPiif9kyGETd8Zw8ukW6Lm+lU9UXQhUbcEjji0bAhj/lb19MO69qzBaSLOQX9F3UgTCSLA
8aytAgQI3NmnnKDIu8+DjGIlr2o/D+ZkCMl6JU0l+GrywCAJd7TgG6M2WawtK2r8veJLh1F9bwzQ
HCvZOsu6AZ2x6EHZtpdW7fQKGcf1WA57KaNxQVBrQNCMaMd0rnpsGHeVJoqI8JRpr2XIHHaEkoHx
nbkKuvc19ou+W4A4JaM+rhQCKrO2JxCavKyOIIqCljc5lnTcyZaJrbhZuHqnfDUcsJbzH45S2G+I
v5tdBHy0Js6vs8iEQiedP1gsacXKLB2ylY047K/NGj7lyhglCL5OjPxF0kuc8WbMWownuQ4odyF7
0IPLmKULPc9IJ2RpKjr/XanV0YCslMNTsrvoIR7MAk+uLKCumWNLrIM/2MM4G2kmaPyX2ERlYOb9
Y04id7OIyzKp9yapxWu1EPVnU61aCjc/18dx3tY50Ee7Hp1TV1JmhMSCPxF4iIhIgQXdHdQenOxc
sSQwKYSxbnfQvYSsGiPKPdKFUy9measa80ZAJ/f5xHF37aZhmc2jiOHaSh0Hy8X2Pkh1odie4pw1
Mve+eFrIS7Xit7DVT8Q4Hijmwwvp9uAyHPi9U4bgKXvUcyNOz3vXPU9djzE/9HRMbnHh9t8cBRvU
rGF69y0YW8bGtLbi+tJrlLwnz8TzvjmE6lZ7D1KiDyEuFOMOonupX2SWU5NngK8PWqo0BnXX6xVQ
z8soGyC5Q3rOSJfGJhHy6i91CK1FpLhERqUrsO25RQrwDyWrH4bkPnC2dAhiemm7TiGUooY/a8aM
l307jU/Vzgra04Y7J1hBjAyzrR2Rnbtr3Zo6Km9jpzop4kImJ3VaK+qSR93MOUO/Y2o16+jp3HOv
qe22GWQQH9ystG3u6CTqIaIo3fXUUbfnJsZivmsxcB/6Ha5uyHgEbc5zmgc+O2ySwZe532v+Fi64
l1toXGorOLdo4RULP3SY7ed5k3CLu+AlV76VhzYKdC3Rz9iaVCZkX0F++1ZFtkZkHBTO9M5VqN5m
QDNluTbEKIZNYBDfCki9papQx7pU1lnFMaktO5JtBY5km2Rmq2yWqLhx98aGNyYbZmMxKpys6ZWF
0+TFlFutmdWsxm/n7YQoSFKL3FF78EXaneVa4Z3FbhIQeWVIEmW8PA6yQxL2+IS6Vsnvs95UWGWA
uZ6RYQKvKjEGSQdMKIQgwCQRp07UKbcC2He00FJaqKwrJdFvZtxC+DaboiB/XE/o+cqkppbI6w4O
b9iZQTsHMkp1JCh37DVLT1TdlRCvrUOhlvltoVSde6JLVt5FWqeVBqAz8R/rMSFVBjFJ0i4AV1oW
gWJxk1+kpuvfSnD/y8YOzXFXprJD6R3WlUQSZpu1y9knqr8K7N5rbpRS5gShdVRODnsPFW9pKYaR
nEFGlPKicM2GuKRRR64lXUdZDZXijJvaBc+4b0clMzdwGj2VlMgBnHdbFhk8HC+Vp0Zg2sqiVH12
uQkY5m7ZDx2rp2vC3ES/F+Sg8GFSjWunqNRH4g7CZFvxTxKoTNrZAE5BVfvczPp04zWp3Vx1lqgh
QSQ0P1c4UTp3LVKP/xLaznin2J1jHoaOWEddTnGuhLQAFQ8ho5JQmZnqyWCyyO5k09b6XIXD9M1P
WO7WVZn24wabKlvmmLyEeJWrBiufmqmmf0nbnlyjqm/EIe6KboWE0V3CxmNzUQZiZmKgRMGEIG6F
r8Pwrl1SKr+BrXAuDeDtmM/4GDxFo489EKI2Q6q5ogPQhDaZss8zp4flYRRm3l4Y9VD5Z54Jtnzj
yKTIae13/E1LaxtSBmvDa4M1kblqQACaH9AoN/owM04Dn++XxAEHlZjQc9J5sUZl9yxiTbtKa829
y4ue53bIUo7uW0NVPfSDsq90u7QYWNLuay/rKIxgHbsyuhMiT5JZbQZ0L4eoNJJ1aJAH+1CYTRws
TTf22LkF9Ujs+pg72iHU0iqZBWJIkzNWBanzIY1JkBYFkXWr6gXZtYGAuX3oQjrla5KP1XbpkEwB
pCXukLNHNOcwFeixnq5VLWObzzYsV1aVaiDMm7EH8MozJ9CUfk1WRClx0qMxQTFpGeqiKGP0rKVU
FQGUXwmJqogroO5TbLQzs8A2k/nVF27Ma9cOaT2mtlLzgatIo2+ijqgCNk4i1WwObRIXGQwi9lqk
KPvhgjlRa1yodaAZ5CqJFr4WE0bi4yrdN/bCzadviruqSs6k47oFAfC4XmC6BVkN1FYvKK2VEi3n
rEH9Es5Un7pr4qJ1EaAWXhjE7EGa39h1D+6YVPS6Re0mu/rE9Wowox66/2+OVvfqqaK0ln6luyN9
BKSt6CjyiLtvJikXdEynNsiqrmXSvlaVLDTXjYfLaGcpZOmdt11UdZvS8nt9PraG1l1E0H6mPAi/
8S94abr2STV6JdFJTRlMTeExs1dD3ytTkyNs7L2iKGyEnL4ee+55ozN3RLwM9QXG7ipauuxmtHlH
MXlfuT71RscEHrNEPUT6WRsiRzrlsjXOo0pcbXCeqTG9Cws8bgrssEy9m8ztWNeaTGmWmRvmYs9S
aSS3qjW01oa4YUef5AoMrcMChN6SRdqWPUL80QpWrsLaiqApUptHdHlGPw/rKGXShP+FgK6ChJRz
w/MK5VQzffQ3FjyUg6Nb9fhTdvD/0a7i2bz41RT4r1Hog2Ty++PPw6fq2RD547/xa7r6+lc8Gxkf
70F+fpQXU+OppfvXLuTNEfSvLcz5Xwcbnh3lj7H0n1fnr7/08qTe+cgvR+fPDvPnb3h+NFiZDKx/
fag3zulqmkr/9j/TJ0bov3rVP0/tK8D8MONbf/Ybnh3vxWnRY2buzIH+XWf2fLz/xmnN5EMVJn9u
GP88nyarJ+2BD/78XzinX1/ev+ucfn2JPwUcb5zWyxMqkofs6efV+Td9xPdnIG984OMpyM8r8dd4
5det+Z/cWH89lf+mMzxSjrxxSj81I3X+2x8ikpfX5EiS8tH5/cvrwUen/4fu5mvy9CD/+X8BAAD/
/w==</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olorStr">
        <cx:f>_xlchart.v6.3</cx:f>
        <cx:nf>_xlchart.v6.2</cx:nf>
      </cx:strDim>
      <cx:strDim type="entityId">
        <cx:lvl ptCount="9">
          <cx:pt idx="0"/>
          <cx:pt idx="1"/>
          <cx:pt idx="2"/>
          <cx:pt idx="3"/>
          <cx:pt idx="4"/>
          <cx:pt idx="5">10442</cx:pt>
          <cx:pt idx="6">37692</cx:pt>
          <cx:pt idx="7">27818</cx:pt>
          <cx:pt idx="8">29821</cx:pt>
        </cx:lvl>
      </cx:strDim>
      <cx:strDim type="cat">
        <cx:f>_xlchart.v6.1</cx:f>
        <cx:nf>_xlchart.v6.0</cx:nf>
      </cx:strDim>
    </cx:data>
  </cx:chartData>
  <cx:chart>
    <cx:title pos="t" align="ctr" overlay="0">
      <cx:tx>
        <cx:txData>
          <cx:v>Sudeste</cx:v>
        </cx:txData>
      </cx:tx>
      <cx:txPr>
        <a:bodyPr spcFirstLastPara="1" vertOverflow="ellipsis" horzOverflow="overflow" wrap="square" lIns="0" tIns="0" rIns="0" bIns="0" anchor="ctr" anchorCtr="1"/>
        <a:lstStyle/>
        <a:p>
          <a:pPr algn="ctr" rtl="0">
            <a:defRPr lang="pt-BR" sz="900" b="0" i="0" u="none" strike="noStrike" baseline="0">
              <a:solidFill>
                <a:sysClr val="windowText" lastClr="000000">
                  <a:lumMod val="65000"/>
                  <a:lumOff val="35000"/>
                </a:sysClr>
              </a:solidFill>
              <a:latin typeface="Calibri" panose="020F0502020204030204"/>
              <a:ea typeface="Calibri" panose="020F0502020204030204" pitchFamily="34" charset="0"/>
              <a:cs typeface="Calibri" panose="020F0502020204030204" pitchFamily="34" charset="0"/>
            </a:defRPr>
          </a:pPr>
          <a:r>
            <a:rPr lang="pt-BR" sz="900" b="0" i="0" u="none" strike="noStrike" baseline="0">
              <a:solidFill>
                <a:sysClr val="windowText" lastClr="000000">
                  <a:lumMod val="65000"/>
                  <a:lumOff val="35000"/>
                </a:sysClr>
              </a:solidFill>
              <a:latin typeface="Calibri" panose="020F0502020204030204"/>
              <a:ea typeface="Calibri" panose="020F0502020204030204" pitchFamily="34" charset="0"/>
              <a:cs typeface="Calibri" panose="020F0502020204030204" pitchFamily="34" charset="0"/>
            </a:rPr>
            <a:t>Sudeste</a:t>
          </a:r>
        </a:p>
      </cx:txPr>
    </cx:title>
    <cx:plotArea>
      <cx:plotAreaRegion>
        <cx:series layoutId="regionMap" uniqueId="{CC3E5E2B-F2F9-4499-AFDC-285180F6A685}">
          <cx:tx>
            <cx:txData>
              <cx:f>_xlchart.v6.2</cx:f>
              <cx:v>Risco</cx:v>
            </cx:txData>
          </cx:tx>
          <cx:dataId val="0"/>
          <cx:layoutPr>
            <cx:geography viewedRegionType="dataOnly" cultureLanguage="en-US" cultureRegion="CO" attribution="Powered by Bing">
              <cx:geoCache provider="{E9337A44-BEBE-4D9F-B70C-5C5E7DAFC167}">
                <cx:binary>nHvZchy3su2vOPR8y8Y87Di+D6iqbpIiRYqa9VIhy3QBqAE1T19/srV3nCsWedmhY9kPjm51IhM5
rlz4r+/Lv76XD9+635aqrPt/fV/+fGWHofnXH3/03+1D9a3/vXLfu9CHf4bfv4fqj/DPP+77wx9/
d99mV+d/EITZH9/tt254WF793/+CX8sfQvJt+JbWgxvWt+NDt94/9GM59C9++v/58LeHHz/zfm0e
/nz1PYz1cPq53IX61X8+uvz7z1eUvPrtj59/4T+fvflWwV8z3bfNlfvvP3zrhz9fRUT/TrRSSCOO
OaZCwk/NDz8+kvR3rSgijGuJhdRCv/qtDt1g/3zFfyeIYqqlwppjjRh99VsfxtNHEaW/S47hLxAt
qaBE4f+xy10o1zzU/2OJ//z/b/VY3QVXD/2fr8Sr35p/f+ukGBdYS8kJRVxywRDXCj7//u0eTA9f
xv+nG9TgZLtZMyrbflIL7pKtXfjVqFuWqq336U+meUYefyRPUKURkfCHSIyEJgjM8bO8kZBQ+3q1
Zl68JUaTXgSzSq7jfCqK5GVhp8P/P+UEE0gLISkoqJiSmu6UqyNa47nSk9ma2t2MWS4/6mWwN6IY
1ruORf5YFj27U6zT8cuSd2r+kCwRJgwJqplSOzW7MhpIvm2lcf0k/p7HPL/UuHSFqXI9npGF8VM1
JSUU/EujkzTwo59t2nRrp7rcLmZtdQ3ajrPDNHHlZNVNExbr3ohp+5Dr0hom+o+6GHxpZDbNLCnK
qFaXL+vO9sfBBGs4jRbgWBhTuT+OKKQeo8ngSOBLPy7qWrsg3/+yFKoIU1hhJEHx0w385Li8GKMi
D3Y2LGqyZB1kfzOBV9+/LAWfLuqRC2GG4A4hQiBMNZI7ZfqV9nisytm06zxeK5HLwaiQ9Um7CX5P
slCbtlRTSnvUHtQScCrVWL9xdaPiTblwxrb7u+Yaol4ScG3OCaQFfjL+T2q3jlElVFOZuauE6ca2
NOAS+dVA86Sv/aGKImeCjLOmXg6KLesFRrm4eNkqj5OGeHKIne19jrdCUjrHfNbTrUO4TKsxb2NH
pY0R6/ozWj+JJgzZgkPOUEzDddCd0vmczcvmsslMedWacqymeJqYSFu1zOkvqcYEiKKKc8jHkBxB
icf2LUSleCuQNU5GWdJ3QRuK2+ZigH+O9eib1y/Le0Y1qbVWGFIc1Dp9iu2f7jPnPS+qIp8Nmdbt
q84yeel11Ccom876zunsj3yZE4m40IIKDU6yT0oqGoeuHiAw5433B6K7NZ03K46WofxQaVulYsqz
uzYsvfFqFEk0umE09TxmF2Po6liLvj68rD9Gu0OBrZVgSnCEOTg22iUvp0a06RYMHlHyNizrly4M
OGmkvQ7Rlvp+kKbasnTC7mKw5OZl6fsCAcK15IoJLZHgTO5vuyWDrSBDmk1QfMiy4v1iq+9RZS/7
rO6SoYDCsJXq7mWp+yBmP8QqTTVl4NhS7eKn7XQou4mVBmuvL+04oCZeBlWmvGm4wVvb3Mw1EWkj
UH7JCIrigSB3qdAynYnkXa4Gn8OQ2SjjjELeEGRn/XaL5mIhujBTXTW3LaLz27FYNTVnNN7d8g85
GkO3gYWmBO9vecsLX66r6mO0Tk0yMDVddRyVR9Ww8TCG2X5bp56bfpsGqFFgiGVDb18+w0mVn7z/
lLS45pDMJWICisbpiD9FWqNRGH05TnEtuIqnMEdJVUQ2XQdSvl5x1yW2qtDbKKf9/di76Iz4U6F4
SfyuIyhyrNemHUB866PBTJ4qaSYRui/9Fuq/uRhqcTlHulrP2H6XYTiUYgguaEQIh8TG5D55Fku1
lWGojGva5WIOeEtGsXWmUMKdCSf8pDCALKG0gGaXcAlu9djGuJxVEVZUGa27qDE4Q1262kZbaE0i
dJPzTUJIa35nFzRzI1o3+LTQGUlttPq/BXTF0ZWUA/vYu7J93a2E3kJ/6s61TE9sQuCMjCiqKAPT
7BvDxndKr2U2xmxwLvaUdBeVnOQbIVj3q+aHgo0V9IJSEAVt9q4HbRfUS4GmygzBd1eoEVVleN2F
zcwsa860gk/sD8Igt0OLcJoOIDM8tv+wtt656YewPBSGdlQgMzQENYmvRHVfCUbtGZnPODZIgzlG
c+hK9D6ZoZIFHjJcGVX0+qbr3JX3c/3dTbK4aauVfS007/JfterO0U6G+CmYMzrPgkasMmXjSDyC
bg+eYX1hm6y7fjlvPLEphZYANAO3hrae6F3gDg65tuW+NpDdok9V0ZTvneaqPw6+G76yCWa7w8sS
nyTlk0QYGRlMLIz+mAt/Vm4ktOgogs4SwtbewnTJ7jvfkQ8vS3kSAyCFgGcyfpqSYAx9bMK26i0T
pKlNHkh+oG5u0nZgNhFl6c8o9MRFdqJ2tzXM2Hc4qmtTbN27YYmEsQWq4rars7Sdu++8HbN3L2u3
q+ynrPdIu13f3rAKrqxol1h1i3jYQlkkwybpNauCo2b223oZLQjHU9aWZwLiSaE5iYbaDr0MXB50
rY8NazOuyiWSS+xKriKXYrJEWSx4rcPfpWgo5MEmyupk5WFaLtZ1iWxS2Sa0Z2LkOTcicIUAEShI
B2KXeYpaEJa7ZYnbIY8K49xM3mEWdcdftrQiHNINJQSzJ81MqQfRZqSvDTR3o7HzlBvmpysqs2sr
EUlCqD4NBeSHXxdLARmBYVMyqOs7nwIHCGMli2AG0clYtqQ+QMxEKVXlQ6lQdp+HNkqDhUr364IZ
xgiyOZYanOzx9bbKlVE5Q9yMGdaj0XwRLmnZMAVTtv3ydbEjF2ZWWfNplhTXZ8Q/E0uKYcYAV9CQ
JPbptg1rhYNgS9x1oTzYIboJ2xsXIJzmbmaQlMr1TI/4jD8rqJUEGlUlMbTrjxX2BS90UbS1AXBn
SLkrWdyLrDvSsZrjuh9R2i+Vv0CdUHHJo/L+V+1NAL6h8IcIyaBPfSx+akSfOetqkw3ZKkyBSnSx
rXN5cAvBR+QQMXggRRJJ7m9fFo2f5kiQDcX0NHVyhfEulEXnAuR7Wxs/bqRNxlw0LLHTuM6JL/kG
rfvSXw056td4bvLs09KU281kx7AlRa3He+gsFm9atq5X41hVb7MMWsAz6WYPUShI4tBZMxhjKBJI
0l0PP1db5IMcYDAuJHlD3ZrHGrf2qu/6PlkaG9KZl+4rraY1pgQuyedsiOki+yTMQ52+bLPnTKYR
OAqYDSb1ffbrpkJg30Our7UdL4tuHtNMz9nbaqzyM+3m0wQHbYcGt0AU4Euid4oLGzB2PAIsRI7i
NYEydt8MU3TG/Z8GHKBYpySjMFOEMPLY/3qNeWi2U36TlYyVXdjB1xlgbIaOtQofhjFfmhiqQZBn
9DsF1qORAWAnEKw5Z5jDeLrTryYbq0cK+hXlSpjBnOZvsta6d1RtS6oGIcyGTcjy9UxK/3FJL0jm
uz6y1k1wvgbJZHIXm2hZLCZ/XVDy3lI7GVlOPp60R8Yie9FP4e9MjZ9J1dyUNcC5pcJ/NX0HaD/5
2OithojxEdSfdYj1iHhKQyYNqfQaAzDQm2nDOFkjQeJ1nW4rG51p4PYBAqXgkR35LmP7pRr6sRmh
/YgmFFeEdjec2fGu9O2W9FX0GaDxPNX9ik29oSgZcS+SVXlyqFs1f3k5Pp5zJwKjNviThi4B7VKK
Qr5WUwMpZaHj0qVlaQEVHvNmbY1n8JnBIlTaTP3anKvUz4Qm5YCGI6QBOZVyZwctyxaCpAsmn5sN
R/FMh2L6XFsoryQZFeqqM7o+IxAqJSAMSmDoDsjp85+69NLPyzKhtoG5HnlD+rH+1OtCXVvNxl/D
0U53DAChQghBacbQkDwWNWW0HFxZN0Z3jfqOm2U0gg3hQzOs51YYp7B7FBxQ+BlscqAoPNfwBCaj
uurKwWSeFslaV+OlY5v2hs9KxDUj28WM1v42o1t209TRdKabftafuYCaDMO8REjtKiK281Jsiqzx
smF15Nb6eLaLu6zbCsehG/FRR8K+zocoStBWoFsPEOb7aRLsZvJcpC879HNZWMBJOBiDE5gBH1u+
tXCWrl6C4brkddpYNC6XGetnccabnhUkFTiwRrAZ47vIKbdGoroPwXRuRMNd8LTs4wmvCJ1Jfz/K
+qMbhoQBOwUopoAYKSJ3KkmGAHOwboutlD01chUuMyKPPDGU5cUS4wp3fQzwKIDts+1EGc++WH1s
SbFuhmdkdYCDV7R4XQai8qONxuIzsmOzXkeyjXycteLcquKZasHA8yHAKRydPEGSNzpMXJ4iAEZL
mqxNuVTHvMoGdtsOTjUptHhbuOOyXXVuaJZzfqY13YW7AIweoFRJYF8C5Z+qXdWocL11M8q/2Lb2
0wG6M3WPIbdUV30jpjNJ/XQFP12RgD4UsEQG+gJ0Dll0FwMbTPyLBGubJhJVe9dqvuLjDDZgN2uU
+/w7dpUTv9hqCQyoETQ1EHyYQzeqdo6xlXXZhJEDZATpE/a+cI9tZuph/hBaKMb1dr+t3hrp17dW
8ENhUWuEWP55OeJ2JeTfuitYJsM5JNL4FCg/pVUAmrjMs3I1ytkyhRqDPofNjkfFLSwcedZfLGQS
54Li1OfsLU4QtCJQQGClpHe3yztmtS7q1cioSGpiH/hYXGV996F1+Mr58ca1/tMEGKNBckoLbGtA
17r2zDGe+BjcOxQxuHoqAUHHu3vPii0jIWvhFOOq4oi0PGVrE6VSk+3wspl3+QbMDDimPPkygj4E
OrHHZm4cKsS4+dUsgErf6maoXm/LOP+yQgISDIcSSQHJgWX1YykAqgGOxJbZQPZmhoWle984qUyt
6PJrCfSkEIhSUCcprOCBQvBYlN/ctkAiWE0tK0xSpputSVmer/pM4/rkkgQsc8BLIFELBQlhZzmm
5bAsPHMxaXLWp1LMdRZL307OZPXqpsuXL+p07p89E/ANiEkQhxADmEPvTCibUBO39DAHqB5/yX2J
L+BY6h0Jk/0rQ1N5Js/tHYNoWNQBxkrFaSimYhd/YyiGCU4BkO688kPdZdmlDtn0+WWt9kYEKbAo
YdDWQL8mANZ9fFvSTe2UC16ZLYxQ1selOIztUsTZMpa/NuJAsTiJAteQQEjhsPF+LIoTFxXdqMGA
bMMuZlHmvthqLTDQFaZGGd0HYeMNEk1/xpT79d8P0Qz8EdZwUjCtd/GMbaiadawATVG6+zKhiSUk
mnAyIWiOs67GZqlxfxllsNOW6/LBF26+etnQ+yn/32eAtgJgFcBdYTn0WH2yQluB8wzUj6LpA0Jl
cyGgNT5KXKnjxrs51sTnCemW4bLmMyvMImDIrttSxNnMBCyTpgz2/rBFpfOg05eP94y3AUUIE6js
ApqS/eU0UI2msSpqA01R/XacvHjTaCrPlLbnvI1JTiHbKeAB7XODa3Ur8JQDyKMnGs8VppczjAtp
N0zZmby6719/2BuKJ7CNgHLECNnlIZL3S1FZWhnY5mNuWM/CASwPKRD3xLBWbmkvu8hUVdTXF2u0
ofrz4gEf5SwMh2nqq1/FUH4cCeAthJFCFAJul7GGjcoiXwUMvNpvt2PH2o9rWcvDVNU0GaoJvXbM
rgfUcf9pk2u42dDNQoB7ARuuXywIp2AE2wClBTInLAB2R5Ed+BngGrWJECp4AhWObSZbXTckau3D
9r+4+J/Fncr+T83EqFRBsxUufi5pjowLub0sh0XPwBKgZfKyL58y8aNMDQQlIHJwdcISBezeHgur
G4DOVQTRTgBX++jkkiWw9uwMrkb/njoxVqZaW/XhZanPJRlojf8N4mjY/O5TaUv0iMF2JudTWaRy
KpEzDWwIvjVWAoVorjwqY14DjGgUk+U3WJja933Zi3OOtmvSwc+gceRwwdCzagI98mMDVIIWOREw
/dOWi8MWfDWYoHgJ9IuhKeOAcp/mo6sOQCd6/7IVnrE9U1AgCYCoHMyxq5JV2+iI6RrmNDXXwlTD
uPy16R772Ieo+avKGvtumAvoZ1+W+zSzYAoLf6hgBCn9ZP885DUs3BsGKvuZJk2NbcqDbY71TOoz
jcDpHh+7F4giADpCHDOi9+vnoon0WPXgXs001EljYQV9auKcGdzWvelgu34FUSdSuzF6dBX6xVX7
6XahIz3tCE/xK/aDuWiyDXAyusUzkMmOEfAJvrg6ApA8D2tzxqzPeBI0Oxz2EJCygCa6K5zFNg/d
3EBZkKus/yEDa+JaF/ajD6GOS8zr2GHUXfDa8zNB/LQgYSDrQJbksBfldD/wF5RbMSlIUN43lh/K
LvP5AVOgMfy6ikBcAGIqB2ABsuLOY8fODfOCIDVFMoOOWHtgqsTVRshXnK3LV2J1/Y9TuH3bEg5R
/LLbPg0X0FJDqwwURiCe7XNGpvy6DBXg2Ay1+PNgG/lxxlUzpMPaycYspYq6uKsyoDG8LPgZJwbB
kKZgpwWkw70TD9MkOwuXaIBZSdPKF8WhgFbwolgL2LS0c3WMItuYiYo6RdW4vXlZ/DN+dXIqaIZO
6D049OMMNeWeuH6FdbdTzH4sm3y52LwsL6Zo2OI+mv37Riz+sprXcP+y5OcsDpsewJJ+/It3uTHM
dYnbFXLj0BTLNRnCmi6wOX5b0ACLi0ijeFALOtNdPacuB1+mEiY99UTduWk7JxrY5vmsH9OpU+44
T1IDltcXr+s254cWOX6/8Kk5V5VOhXyXrThMZBrmMlD7CTpqy2GgBZDmzbwiGhdhyL7Wk7X3fjZe
FFPaZz771PsyN12lNTENguUTXvIzDcAPuGB/DqCTwv4W1hsIVkmPb3wO3reOqMpEdh7MRiN8QbLh
L8UdsMIzrFJcLl87R15nbD42PQMuSeG7i5IuLrZcQyWN9P8ixZwI7pgI+O9JO9apehaew4QFPdBk
Y6CxCJ5KDwzmMxVjV5wARaSQyoDYC4tFQJL2wbaCPTJt8wBUpbpXcbu4Nu1LtZRmKXL77mUH3yXO
H8LgpND6AmoDrLtdaI06c170HvjuFOpwDJQ7V8XMBjr+svkITHEAiYN6pw3ZrsGu6RYiRSGGaZNV
3ywwXUXCy8L3Z+Q8DR6QA9RrYI8As4/uPadzE3z6I1dsgVx3objLM5Ldga/Ppmp89lWXDb9VTRsu
Xrbkk4lf/0D76QkMwhRS1WOX7aMt4LmxJMaZXw7NGlzS86GK1VIsySTH8tfQRniGAewmxEEeQEHA
yjm50c9NMnI9GqTuTN/RTcUwQelgPNDuS+N5TdZk2aw9k4j3XSsEI5dIwfIRgD4YTve0flhzkF7B
psHMg6DHot+iS7QBSTcfLE3DNORxPhdRPFk/XJzIeB+rBRXHXzG0gq0l+M+JXwHF5sTP3Smu8nmx
VkRwnTD5fMupo5FRNdrGpCXW3visnEP6ssjHUfJDJKaneg9kbwo94855B7/2ERJhMSMqOp62a9N8
71unljN19jk5DKByiHsgUsBo/fhOtbAdlxbgSmiBh7tiQPi91s05gu3jBPNDGwIvbKDfBnYt4nwX
81nfAGkcdv9JDv1mLHCXvdfUkks3ZNvfLxvujKjTS6OfnVRajrJA6WJg9vLuL7yysXkoZ6zKdwTQ
HPHwy+IokIYBCwPXOLW8j8Wtm7fc0rUzwkn6ZowilrAVsdTny3B4WdTjzuCHEX8WRXeiGuJnWBJX
PexGq/Ga80x8LbPA4ijr8bFSsjeF88OZ5PaMOR8JPX3+U8wH1qA25IA0t00h+BH2wS26EmTNiys+
TM1wJqUBaeMH2/qnSrxPM3sgU3fd0FgYwdJmkLeul6QdATb1DLbCYRmB3nsApuUEc6xaconmOOrD
BKhdN0YroCdTl8OrmHguSVBHOXo6maLLJBBnatmGyehiVtXndcz7AlBEWH4xCehvsK5Kpg26ywGG
sz7qhngOHVruCDwp4R9QyXFZxPW6TAJa8KEBDm+ssrwPOgGqFThBPG40NDbm/QhrsRiCLTQ0nrq6
bk9rfVZTexznLiN3tWD9ZICIPYdDI+Y+a826qWIyLJ/RcrAsX9LINf7SA6Xr9doQC7s+Efmrut3o
VcsHcV2jXMeMlNyMi6vu13qaRuDZMdzHxbihdKn0dk/qxsVZ17prWHLVSTnP+k3X6faw1QTFDYbF
gWprADSB2XHVlS29VzPqr0s3jimBtvqYwyFi34Tssp1QdbBimeJsy6pYlKS7Yg1ZL5ZKRpc9gMSp
A5TyOhry5TBg2hniNX/NAbGDMh/N4iEivDgE2FvcwgK1uspHKsBifUjxYvGXniJ/AyGmvizLXNxs
clkOsHmOPmwA0c9xgOQxJ8Agbu6jKXLvl1bir74eygTBZiKN4G0XrAz6MTdlN6JkU2i+qXI5pKrn
1bt5Eu6vqAwAZy5ueW9hM35wm4bFv5zL2PPSGzcN6IPLti4ROCq3eNp8DUyyKoRvkrb51ZrPsetf
n9j70jTzNAxmXYvpG53LwRqNs+2o64EaGEVtPLVX3TqaIozqK11HeDojUZsnJSBCSddF4bhR1d3k
vUaXE2bFbVU17Ue+QGbPms5dA00Km8YNw5sRXhR1xg64+idqkP8obJ4XIKMfXvsyatZERPDaSERq
SVAkBlPCJsPQoqyuy1KGmHvYCnG8kK/wKqu5EdnYHXSRyXdrCVTBxmJ8zBf2qVoyZ2AMs1e66Oop
lZUFEChE/MJuG/uy4XxMlayJUZnuEtJKm4zLUt1E3YZjeP8ETka7yR4inquUzGpYYw/blGMY+Nth
qHWK/CCSUNvhYoZFwZXW/jBbnm5Nn/emV9ucp4usFx6PBV4+1fUgvleLh13yhrLU1UomWYtn4MoT
h2Gp1raHaiEDzEfYTs0RyIb4PlsnePa3FHeYeWByjP9UuPgAa8B02tz3rdQXbegv/Fi+rn3zoSlb
eE0b/Q0zJ48jwBkv9FbBstDWgPmvS2UW0p7e4bTvIz58CBL48W7Z5rQXa3clWkpu2NCYqB+d6XCZ
Q8Trj5Gt4RJUcRnYfOMj+g7ZZk5pI9t00XiJ1xaxO59Vt2XplrjpqxRIkSd8uQdgH6ShjScR6z6H
0X0QjnyegLpiWngvEkdDBJh71l8W5XQNz0o6E4rtK+S6D2ysrMlxvsLDUQHrdlvQyxYGxQHBMyJC
6rda+Ietqm+dcvnBhSzA+FjlBiDk1TBb2YugtzyeWwQuCUzRmtdHEgl6gOVCH6+1+0sxoHRZYP6Z
HNgVCVA84FVlqxO/VsApzSL2KcMsAXJLcbVtfjDFyOfrZpruwKNvekpAYEfyOIONfEKXYYNwxVfD
RmCZM1b3lFf3g8VHBfY2LWyYIGnAq5iIV+yQzSJPJ7ER42YPKGW1dn2iRwH4ES0JaKxtZFqFF3i/
URemRBGCbS/+u7CFMn2rarPi+jDmhT3kDXN3mVA28aoH/lWdcZjVSt8cJfDpGlPRrEswrbs3eKXL
XeVbmHsBg93ulinXt21UTN4APOwTqR7WyL7Wlb5dcHYLr5I/QxoB3wb2hBEK3c+5ulASqLZlO98A
IeKuBwJN3MLzueOwNAL6Hn6Elz9m9OxizVhKUHGba3rV8CzJsj7VY29GC/vPfBYAfMCgC11FAAZ1
PX+37TbGW18c4YXIe5/7L6NYrjZm4fkIL67lqo4eOMiAmm7X3bZ8oF1/05DmLTw3ColD8HMlADXt
EqlYVOXrcqWv275MJuDoOnjznC5Rfjt5dyzy7GFpMwsMD+WBFRZyA+v3VE/rXdUNMoElpItDVBzm
CubiiVRdPAm0GTuRtA7RTbvxz9VcfS03CKa+NF1o34YmxAM0gHFUUHAlwHrLYf2su3BRe2bKEiVY
wnjf2OUDPEKD28xbbyqxPeSNCAnzOp0a9DChLJ7UEGIgn8YZvBrKx/WaTxW5aa14h135OYhtToKA
B5KLdvd9VcDM0LqDpu6i7IoLyPYmw/aCN/1VtFJ4hKzBlxUCd4SN2DdZu+s1ogCvQGNgNmS/I7ul
RE6gLkDEG6LHsERjWozFG92wm3Hs/Wj42uP1iLjzOhFjlHkjBtrcol6H7+Xo8r9zoavXZOpIElny
qes2WAFvXWdq+EYMvnc99CqdpuhqawpAltwyfS3Z2qXFbHtgNqwHxyG6uuLYgYP4XN0PQAS9GLem
S/Jo7g/dKHyio24EAL2vgPKav24hn8H/5W8wfKnA4UiH7LYqaHUF/Ussgj16XaSNJ+DGAVyMAImZ
rRehqIC8BbxVqD7lm3kgB5gDbrrZxbLu7lc2AakJvylRdSdr0UIrlpcJR30X6yHL47GnPXyBTsAb
nNoEeXuM4O0LLE11ontyhwO8biqdf2Nz7eHb7qoHvH9sX2PdXvTBXWV1SBuu4IfhiSXsrPvYT34y
qyuvNp1fs0IxU0jpDCndJ1QB76idANiO2MFu8HCv7D73ozjMUh+0KKG/Kfn3vO5jB3VSbvRT7XrI
8xt4DvqC0XooZ/uBRn0PeKpPPe9gHbIdxqyO1bx+HXzRmryN3q5CHKpevNeBQCUAgEQ6cpGT/NiH
LF1ZkbBxPrCIvamLDFw5a//Gmf0r5+QjR4uE+tC5xDbYwK4B+DCLustG+QnT7c3g+WS4+2+KrmM7
UhyKfhHnkARoS6jscrmce6Pj7rEFSAhJINLXz/VupoPbFuKFmyreRePwLObgDh8KEE3c1Ii/pv36
2YWwq8dF6g23TNLLBuisIIE+tpm+mKQV+Uron0FMT3NcV26MS75kpdiifGnDQxaOldTtGaPXmtsV
ZrrG58+LLz8hdbT54n/3LHyfVtDMvWSffFW3LdiOHicFC+enjka3mi8kj+alqOfwT9tmVyL7P3TA
qr9Fasq5am7Esm84vzF7reGfLGhhsahp2VjvpjKbR7799WrC/26CL/zmXkHbqZZPwufSsDguM9Jd
SLS9brU9er/muLFfrj1fICMUj577j88TbnDwoFPMeTCHtCGOekWhcMyrRIt/AuY1jYE3OE21rXgI
kLqPb8r0O9qRA43ZDwQn+xpqrBIyQQOATnx3fvPXULzY8Oa/Sl+9c7auedKFjzDHfJNw2Iq2swfR
ZyXtXZlZnCjpjJeLocWDD5LCbiA8lRd4uQya/TI7mZu5LgcPI1Yct/lC4lPYhu1OxP6Dbddz2MbZ
wXr0uooOEjh1bjv3e8zP3jbto4mclnAoQflWJNn2s8ko1oHpDDXhtz8Qhspa7+Kmfya9f5Pcdgcq
m/+0h8Hd8LivvI4+z6k59VF7J1H7E23zk9jiQup6Zzx9ZhgSIDiAcf8vvLWYtJJneD7/8ECfFsz4
TOkD3p2jrZtyHZqD4x5wTVeKVlXBMLS569N75/MyQv+S67KH0YvlcZeAqibHcU6qyLgqTs2fjiUi
TxNxX0lULTI411NcEUavs7SHEL58DW8KnDggjGNRxBuquGpHm8PEtptcU/be+p6tv/8SPJy5r3BZ
WFJ0va3MNh+Ja3OxJP+NhlUB1Nijdgh4eKVoXaP0n/wtui8LDctQiXS/9vqdIk0D/cK+jwneh2E7
dW0HOJP0BbSJz1FERDHb8QmimQcHU30O8+2SkymBbSeaS7jjUTlwBPBFyv6lHuK7idLcZyofuP0Q
UQaLjyzrlQIu5hiW7J4o8qKivozwZ9CvtctKJ3jJqb3Ca3WMVVPxbLjCcFCua1MuzIF7/cYLUE1R
BOf1ktehubRehqcd5X7T7rNG7+CieOoncfOABAFpWsh2qjvxTDpZ9WrLPQ/ic6of+tTm2r4kHJ02
2l6W+MObv/rgWct5D1rzbRyzXY8BzDXYoekb0X/84e/QChweKeB5w32MXxt37PBDysTlzfLJxKVZ
5BuAvtPY6DI1Wb5Kkwf9tZ+vXv9C6ww3Zi3ncc75pEql/6Hc7aNoO/qzj8b46k38wDzxCFRI5p0X
XDDr5NvMysn65TR8x61fpKLJVa/LKLp5CuOCL69xnxRtcqn9LwflBUbGAtrRZzcv1yFglTCutAN0
pSCp62nKM/MhJasiHp5MBwk5/eYwfs7JUHF9b2x6mUP96I1vjN3kZvJuYNdGDlWm3voamrZurFIO
zWLc7BayljK2pfRCrAUtDIES1sPPaBAPILvyzI1QZjzFaMvCxxzZdceBH9fRYT7wzohX2XH3b0ML
FRt2E7nhjZvOvo9eR9luYWK/4tcylRUL5bsampkMy1srVAWY4dRGT/G48yAGifhURsG9945B++qa
T4kEjYz2VWvq3YoFx6DyJ7sAE7XH/+tWXZJt2nnxsdfXQD7E4gR5Hdx+cSkjBQOy6UsaecWS/Zni
Oh98lq9igMgh2Gn+yuNHL8zuanwfuz2Lw1LY3ao/LdbIoc6AOsTZcfXRB1y8mLwe/iXJU4fVdiDe
3i0RBu3+aqW/I7yuksac2unqQ5dkIqw+XXq2cXrxVMvzZVlK148v6UqLNXlnvM3tAOPS5+TGK5PD
25D9jaIZKEdTNS2L8rV2J4WyH61dJbpXatYjS5onouLnlfs71qr3IMTEQ00FfXI1c5t7TGAGd4Ub
vVP8G6az9rkirqgVuoYUh193v8geZnPcvLHqu3W3zesRqDVM2eFULeHLNCC1hL9k8/caqaqLnzX5
2Py4jMStT27cnbZsK6nwwEglD16zT+LmPMBwZjVKaD/jeajfTBREygB9IvUuyvSpN/Me+mwsKNkp
JfYc4iGwuuNlEz+TbHp1E77rboaDildc/lXdY+pWAEvNJcJlFiZ68uZDDecQ4LfvJAQcE7U7ghG8
kbakdmuwKpyTOngZtDvNptuZabj0Mi06GHMIrYCn/4ehP4ALYLlB+vA1JaQtgGncmkB/Sb+/W7Ng
xwe5pLXOQ8+TBV3be5ORL9SCwyy9DuzC+BRDd2PXCNN+w7Fh9ZhJRfNTrz0KeAjQAzE7L32AP+wz
M5VrlDyELDlkmbzgvzE2Se+hVl4h/AdgTocBDJvCdmC6/mZhNYmx6LkkzWlzNUs1B2klFijO0csK
S8ghcMsV4pxdT4LX1jboMOk+bnx0m6kaVVv0sj01jb5YbMwAUaZSJVNJ9KdQN8abF6emvwubiyGr
D9Rf8kQPFdorNuafaNlQcz4mtmJ4ayttkrCEG/jsGIZcXMg5xsxsj7HuHiQNL+NK7iKbd0py7CsJ
zX2zuKKTkFYkn0OQnOutwWANjZ5M0AjcT5hADe99e8l296isJDp8sC4Vm7FZzFHFp2iPDS2XcXvR
PXqph8XLvATivxbFwo50F+BvrDDIK0fuo11OnhfmdfbPhAFOp3mg8y2Z0hybnO4WIFMB0oae0g5z
b+zw1MPMlazVle3rnYN2oFXoE9Ay7JdxeZ54elJh9rKk9oQB/JlEbyLwCyP4KZ1oufh1FdPnDYtz
qIIqUYcIT3TTQIhQ1Lx+fugn8wagaSdVBOXna0PwR4PR3OLInV0XAi2lZcfiL56EL4kBgBRgDhX2
4LWgNCMuzmlDHzBbHKJQfxAfc2lUlwj2eQz5ixV+QWl97KYIXhaax6QCUJjPdC50ylBD4adLORYk
VSXC7OA1zJX6F2qy9zIceQO2OGmKMX22fl8NAXj08Kj6/r9AVRE7CL8vHfvbNjLFMY4HOgfHIIsq
uYUlVrl88OwBYTu5Qs7OmLAy9VzZkQs0NRKGrxmzojr0uPpJ+x47h6sz5g71Jt7+eCwq2dxdlB4v
IqkR3wacIgGAQI4Wz8w0PbrHCHTpjTb7pgV5xQ81fhEG/nzjJN+w/AzhfxAj5z5qVYSlH2v3iYXq
AykpQAnWD3iQ9zx7hfAfMnf/n1ePJ7BQu9ThhWFvvkEN3baz8RBZsyxHp8RHj/cbQBr83pE7BEuG
gh5i621U8gFd0rU13kUYIGgLHf9jQ31coGevLF2DcnDh3azDT21apEv54gqZCsg+LMcQMPzX+vFb
FOs7lM3PnOEnXdP5UUMbgUihexR110zTv54O7mKY0DWWV1fvumnc0fTKfffsknucjCVXj2H6IdFD
7PBJAhiKgq5kgTxyjrYWUezioqTxmW7XAV6DsfYe/GUtyRDvp5rueCcPq/1xjJYm8RD61BQEQTmA
JRM3o/D866et6sDPpfjfmEDmhmaQeXkd/61ZuOPk000zlNJIvWjLDd2sQen00p8RZymwOUBwmaDp
JrUpM2EKX7F9x6OTsChZ5gA+YJ8E7kQTb98be+ftI5nqLxbjOXstTAK4Nbo9jHLJQ+u6Q5Ks6xXS
T6BGAKNQo+hywyU+6m0rCfV2Yj7Mowci9bMRvwftdtP2TkGW16TbY8E/JoYeEv6RUnZapTu3dQtX
rsmRk1CsWbpvxV+EF4EuCYu2Tg8dNm9v0dAzkOW5q7eXLRCnCQLPqD3VobrFCOAg9YvHgnOS3Bqk
DNnpe2OPdEEfw7gEM2nB1x0346FtUVR8WSZWltvsDlkLNDZ6CjE7ixB6VfUwLM8p9zBofzGb5Cki
2LrprTa8sNNzg129x8E2zSlqAVOIJ1znvNmyXK4+oo1Qq8x7F46FzS5kjErnsK6kZVwfpHf41WSr
Hpv/+i2jlxgoD2uWM3CLfAzxBey38nWebD+qX/YAdC9q675GglyuLi3bGE7GkVeyiwotIugMqT0u
PjlM0U3JW5e+zLLfqwlQps0NKISBXhV5JT0gjR5gPtunHv0zp7p0Mqg2gOHakrw1WGKBL3XknE1v
YWeu6wRoK5Nl1zFAvtBhpf3BD+e9N6zVgIm5gWqkacaTN4FEaVsHhHbejSa7s3lAQAjaSJ/1eybr
nUrEEdLRZzmSQ9iqg0i8O0v6fRdCZFIP84Pt1H3uEKDSzrUPP2G9t/6AWhfEEKIALdyCyvPBQSkd
n6GuPbRaCTRvlxRQGzcPtZ1FOSn+TxiD2B/+3o7mDi3/OVmTKvRopUN+WBd+Wvzga9LpbQMac+jq
7IVILJPUlw1wqhodXKxNLgn5kZMFYtdn47/Jn6ejzjAjt1M9FqLlJ0gn9kuH5Zx6TkO9be0+84bH
4JczDQFMz43mO2GBSVtr7oieGfORNtvBtzXWPxdLDGXkEC/1YUPsSs4QmQF5MjsgHeRlGnWYTzN9
1fEMfEVtpqBG7pbO7AdrP7ogeYxHjBtD8tgz7GlbjSfSR3ghvUT8VVkDwkDhHwjAN/WyQegSH3zA
2EmwAyOHvteg+s6XLJL7cAtJAbAAmzw7st8bKUCNYbxU13Bd5qJrwXrZef2SIvzUFGRsRofmMRCb
KacgvJh03RkXHbeej7vfgMxyajuIu8dQHwNaNzsXTX90gkCMuSfjebb9f1jasmLQeLaQOcA0zAbo
oMyVpcvdtyl5qn11gqLzmZIWcy+ZkaVDPOyHsCxjirCI1mhkiyCTbM43NlKAYxEBYRJ1CTyTitX9
kPcIJXlO/VW9WqoFhVt9dm8xA5z4KnDSuORhaI+4DAISPD3SX7aiPWOUmOmLJUs6Ihxt9MH1WIDW
hPvHmXL9lxIGW1aX1frg1S1569Iu9i6bc7q7Aerdmr/NEtnsX+/1tt3FYyIAKeCduCxkiB5Mhmu1
2p4++MkMfbkPfgJZqv7HgDSJMhwzLKZYKypQLPUJJGf/GbqYHZrJThWH7+ueuIb1+cDkAott3z2I
JjIldoQtl908PHl1kBy5t5FzxNr5EHXtsAO60V/8DbLysO2ayrQuBuwZmXYHv2VXZrO7O2y1x4Zj
WaRKRrfA9n2b+0DcKi8ITbElOi1WOXlYAsT8PVPTFnqGVKZPadEi4uWcAOO5bBZ1QDLwEk6uTSWt
JPOuC7PxCFhJwWfQTWdwzbDWdZl8SRfQmXin1hxpRoCLV1c/tcHip5VHMmwjWbrUl7mOKAo+3KcY
7fDV1r5NdO4mJY4RXcCVTNx/ivU0VLEIzbPHZvWI+xuW/hQ5jAwEdF8dcOAiMfidPujm/bxA8p0q
NWERT4eDYImt+o2yC2VJWsRJjT0uY11brIyH7+vvFZ0lVulYJKxQQdveqPytcws8ciKEUVBF3nTS
JjWIC5AtFn0erOtZB0N97cTm/NzWdEgwzqHcxCbojj4AwarTdb1noc/+MjhRwJJZMrxytY4n2tRB
+esWr1bEKmGkWgBArH4I4sjPDls9dhfrVLCPp4nk2UqRi0HoCBoroSflAdRFjCUaSjakLPfAUZx7
L44eeIhAwJXTALSkWirXNmm1ctedZ/G7kgBv3ulNiSqaMAErSMzfCOn+EDGn+ejstJck9H6hw+CF
kMkWIbMAM8Uk3sLRjQhWU8heA6EFEmezfVd5apL3GCrwnyadVBHIgRcDnJU7X89dERpAlmM7Tpe1
d2j0Iw+eZaeggI2mTts9UldntFkXGhm8rwo8IPwRGXT8r9sQPI5CkROOW9QP1OMi0b9iaCHAl9U6
qlUZ1stEL9r6At7dCOC85oAMZS3PkYz88Yv6HoJWXyF6ajlYDjg+LYYMr5vku1GdH3/BubItwy6O
t3E0R07WTYI4SpV537yN9TfdejZ92ahN8Bdhpxglxh08iOk9TbuI/MThSBaQLcILwOJl25itJ/i6
MvEkRsQJn1o6xxTTCCNqt6bojxdnPfnLDjUIYQnycaONl5VaQLgARg3CTvkZ6IRE3zyGKPhv7/F0
+Q+ZICHWhKinK2inBDpqjMEsmoaGV1qLePwC2OHswzRslpkyIAumtXzNRm+7NX3c0VOQmLlHVhnt
F/3uC51wlkPLGhKAPDG1HJfIzm2vc6NiCmwPEBzrPgWM3wA+UHhq9+2loM6wqdf+4P+Hy5YCJYa0
BN9SrtNmNJ9OGuWeknha6NGL29i+MxYM9ChTHrKfFFd/fVx7tqwfSEIdolOb9GwshjHliCmOnSIH
riab4G3UTYNYO6H8t56CszsnMZaLCrHA2ZgP6xDbHagOvDWRP6f9JxlMONxlOi0ag8CC9IfOwQSG
UIYk5Qf4QIL4Ohhjo3I28INUzeBYBBlKxtN9yFfvcw377HOIsxTbC/ENa6o23IYaVHgdw7ladDyg
nX/MEE4L+HCMEdo875n2MowQgfSF+8GPbJIKps8UxByMwj/Od276tgv12qbYJj7Zzw5KAwyT8ZL6
HbAHto3Nq+e7CbmdQC3wOHytk4+MouADpmuazRzHcfExgrcJ2aKXPurr/4YsXMx5UfFyh9DPRftV
J2P7SBMbdlXXAwcH6hdFnl0LnUGikuaqWQNQzeHAJ1C63rrxoeSJH+rPeNpQVg0gaFxVQDNYhvNe
a1/mCLruebnANx9gA+fpemY9D9NnjirYlYOd/G8E4K3jHZl+YbMfDY3MaRbg5n5WRAYiZrOVpi9M
gjwXlg/pNEDHBnlhgyUtnLxCcxdEuzgdMHzbKVzbc7bqwOBwXO+Zv7rLVLPrfeQgnz1DLCntstnw
x0x9upSRZT55o9zf2L/IiukhteBGpt9IrCgFi8M56/fr1jTAvODAVZgyYtHXpWmk9r5hq86yt8Rf
Fo5J1wOy/7cf9eY/g6fZ2LX2J1dfJF6q+hDw1iGCamsgCXWbnMavDb/rfaSqRfnM5TYxi9gAvyNF
gARC88MGQsUzNF1bc8gSJMkgBCXxaWOhN5JaAS6bpe8eB0kw/NV92jbvToML/uBLupA9Y2OUXjK4
I6YX0q+JrmoxujjJW9sa/Sdo5rSYFaKhi8aNZigWPJL/ZFAPfI8vS+J8nUXbljEDYrMxf/kXC1r/
ZkQGH2qwdN4NYR0eFlnP8ZHaLDtvLR9OYSSZzRtuoIhqh22Zb1DjIQCCMZVda7CjVxRKaOZ7E37Q
Bvw08mYtK8DZ1W/TYsd9wjGryswRRBMNK0z8wWAAAMnaQzRC5voYyrWpya7Qq2Gcocw/I18RorZ4
FU332IpO/22HLPqA4hh8hDek6bcOMrdTeBWfSBuLe4Qcyj+1gJPTehaArcgmgXllwq4cT2jso/Zj
dg2WaR2OcLwBml9dtjxrn3ox9pGMDVBagAUoHPQtUAnVApi1avjwL4RHas6jrF8oBAUs2iHFJSwa
tg5XY1wD24+Q2VMy6ml7GaXtIeev1TfcEs1YjlPcEhgr+m0o5zWITt0y1I/IizaPdeDZymPsI+bu
E+PXm04HUwxDBO2d0TxXMew1wTxf+Dbsg8S9kW6D5A8efEwldKi6McqKjnjv/gKSLeHJe0NTd7Fq
7XY8hMaun9KbhNEF++SiTjwZv7rBqp3fb+krI6P9B8iZ40HKuWqS/gt08qOnsBV6dN5uadrXZwRc
bHv0QXUhLLJ/sFbUGPXNiUF+Vwyt9krSMiBUk9nyre3jPWdB8GZGOxysnr1biz7gF37rz/KaChY8
QLyE45Mw0LZr3WCQ98CRTdMxjQP5RIDS/V29bn4zZu3MPfJFjCArNgXHbMRbhQAr0z1ARwBhT4f7
CIX7Yuh99cLoNCYuckWQIPknh75lKGuEur5DTDLmuh+/m7FPym3QoHGmze3x7f9MSnu7ltINUHoP
XBUWvV9GbdgprcJiwMEel2SIS5PZSw1IK+ksXMAG65EXAJRaEYWAsAPwDtFgIiQ1Ma/oddYV4zrR
KmDxO7EWTLuKyAMimuGrQBu9IZpLFXNk3kIDcNNP++1sQ8bvo9ma3zlwylUYPYwyPPtUYkWBg6PQ
XdQVS53EuTb0aQvMBUMN9AEsRQWjy/bmXAYtSLuaombBrneWl+mSzggoQXIKi7G+BQtO3IX1bdsa
gheNxAXt7GNsBcn7pEOq+K9MY5GQm0JSl0DqlhpEt2ak1C4Nz5MjNwwiX57EfMTBNuJadlsBXSnC
4YTG9JdilJ8g3M8J2bDy+QFOtcXgFs0JAn/bDJ5PxU9mik6O9xAQDUIV1qcFm2QHfBoqDbzYeZCJ
tKTK909LvyU7oi00DJNb0HWAGSDpXmG1F30x4zW9Ip0wBZ0r6qJDA4Kq8mmhSN/XMHTknvit7mCL
jv7YiF2ywMWOEKgzyMm6CLeAof11W4V0GVrC1/ZBxxF4JQbXKstg05C1+TeDM9AqXS6eiF/iAclp
MFO8uWSLisGvSYF4rqWCpUscF8QclOg0Yym4HveNWMkZYY/eHoKA+TWNf51G3hhXEEmc9TRj4lAI
4zcCNbQedGHRjgtt5jDvo/CID1Do986Sg6lBeiw9tINtB5NF3YCZHF3ZwAqQj1OL5+xNUbUlwR87
IGsVxhCwVgoHjNi0rRCxlEfg6gFkAgKsBsdI0gm5h4wDrEEzXTJKQHwBuQYTay8xG8AwChIdcau8
QnYYj0TdvocTNA3xb6vm20u9CF3Gcjz3nfechuDQdfrRRgC/QY0fEA9IcprWNwi8Xl0MdGKb9R2S
7Y8as/uvSiEseGymJ94bCN8QTXdraTvvpAuj0rdByZZuKWaq3lFsYXZoUKAbgXQhCh1jsRIQKj4f
+ZGvIahq/BoM0lwXTSNiICfYi7pfXliu4tsFflKKyE8LhONEZT2m/1joHoNm/YTs9kNr82mdfQxt
dm1q9wj8YqcwDOcjcmwT5XlvDQ8eu1SBOszUipj/DOiQe4OO/15bP9qlW/AYTCvwsmZYfvq5y/YR
aYA7Lp3f4stgSkFEkJA+dqehPcY2BOARJlsBwqk7Lh3w2bwnLX9IYzFCguPjWmQIPndjRHbr2PrV
CL80cIahuQMfG8ArRPLcIrTjBqhhuvtQKb8pOmyvNo6nOyLEot1EJ/WgMzrue1j1LssU1ilI8x4a
KLBaJKvU3Jr1ydcDXspkDpqlpIky0IelrwGkOfiEgxU+eOyHydiXbFMBoCHdoUQbf3gYSLTnke/n
2yQgSQji8SoW472NfrLussYfShzkP+4TkH+pxR6JjPnjhKULCr95O42+WQvRYP3sAe5UPRaBMiEO
Ib6/EqhkbeoCabEgC8dM59i8wwOl/Lyw/gPZ0qJoICp97yxYkFmu5oh1WFfOT+xZdFjshajLBnqW
XYNPRIkjexVkiUsybvaXJVhvSLGKK+YF8w6YzoFvGghvMB4bxqH/AGLQZgq6Y+wS+1Wlfq6ibjxA
xB1iC+q+wEhtV+c46poeII7YpsLfMnpcgZOefIT4PwwCx4JTDRAfXwsQSQN55RbWPdWCLg3D+rEW
7gp0Eppur8V7N1kIHnj9FG+L2lMey99AIXzB5ALRHzZtHzjYYmbI6ZE1BUX6EpUKj+tbugGg+LY8
bzRywPVSC+1KbI+BrCE3Gf0q/QU9+wAQte11iz4nrhjBgTjNWL0IXXM26wNZkK7BxqPwpw3ugOzP
ME7/9LCC2cXAvIciAzqgmn+PTf0b7nPUUh+ttLvIU+KC2JrHrQMTQwwCQVOUekDxkPAA/cbC4y+8
Guff6gktE9lmZFFTWthI3EPKT6jRpavDf+2g3+UEUFsO280hc6XQxGEJMP1n2ul4J3ryHSyNqNY0
/qdqXKHNGb+oFxRo4swxlBG8sSCZpl8BCZtfOKtphXUHER3EBjOEI/U7GUNWcMg3IWBX8k2T4DnI
OqjHBIVacV0v6STexTwcuhD7+Or8f7MvqqyXE/R0hr8lDAUaIo62JJwCmBjlYVzkGeEg3smfUBjq
X4nKHEt7yVrwJsgAfUKLPY98XgslxgucwicVYcpVq4YwwYJ6Cwd2kg1grCz7gxtdTKl8CNe1WJfs
0W/ZW7DONyeXQxiD6F7r4CuSKwD8WYBMQmDgDiEodZlq5Om3LbyKcd0iUnm2+D57RaGLdW2BT3/B
zVdQNTXBlEDqEgG0S+oUYZJQbpB0TF+XlAcG9DOLT5ir8REUFFIBZ82DEdmQpzVcdUJBElqH6aVL
g/1Se01pNSxgQE+g8xfiDcgk1GjZAJ6l22LoUjTUoMiOLDb07aDtsDZtZ4BLGrLk9XGpp58m/NUi
9hBbwlQwFcmM5Ynp9ZFhZi3COXjC5y1EFZFBaQAKQ4mxfFkuXdkOI1IoA/fNqE4fkTGP6F02fa1q
/CM6kDUhlPsFH7GKWhM+ySl64tLuawY/sT/T58ZvgWWQ7BvuXihT0lEWDfQHhXNzi2c6Ymxpho8F
q2QzIIi+jqOSgyc6GssWtMbQ7EBje7kbQkgvpammVJPdTLsTMqLGU+ZBTx2xYKt8eHbOow5Aw8r4
BzkHEKFl4avu4wg/HVi0Wv2osN0HLXnQYNThrgCcyXh9cGt9wh76qBf+OHAMQgNw9Tad/2Q1u1us
i9Vmmv8UxnQAm+pot+kz3CTLN0M7lLjA5YHlTx6kYpmnrsOUXuIw+FmQaoJPTPG+oK87og5CLkDi
nWwBL9eCVkhpSgu3wsmORAZu/ufoPJYbR4Ig+kWIABr+SoDeiKK8Lh2SRoL3Dfv1+7i33ZiNHYkE
uquyMl+135GHH36oqQQXs725i0Xwyf8x48QPmMKDx6isN2joVzPPzpM/RMcuUR9JMkUg/433FKGM
EQmNvFMtH0QpBj4VbyfxzT8O8zhtejCwge4BzS2S00gv8UjWxzx7tL+ovXYgnOmoqnImNsEIPUL9
86N8BcxiA7pq2/YQSTia+FxK858uqjU0YG0bI18aAQNG65hP+r/U7T6ipcQqWRfPSxRfK3N+10ti
FrreMljT1KPGfxfofbJNRb53p/SolvII1qkLyAHo16jw96WmBPO9BJfWQM1Rjz5q8WBHaLFjuh4a
zDpZnR7SUe2tyhBhXsDvAPV/i2XF7S+8X5mNT7TsW47GB2loEzmH6Y+FPfcNF8LcEVj9avl9nBED
A3fV2syGX67hS8kUaO3n1IZj5F9Mw8Ocpd2cyOjDvCofXVWqIG8w0HbQ0wf56d6BKj0PJJVlxQk6
7o0BB6jWpDuWYznMfqrdErX6StoFEWdNirBY1G/cJFFoTM2n0sY1iNdXgmD4xsSDJvtX6pyz2zjf
LLyhHx6zat1q2FQQybRTOYJKspp4q2TB3LUmMs+ciKwKo+7Bi8t10qjuPHaLT7mVnjPdPNiRwEA0
/hiT+R6VNM2yk8wF+Flw3qRBhNh6N7eKoKUr5+BEwBoqFbrIQNjmsapkMzpiLbLnNLYeB2k8Cll3
q9qSAjMqj68723g9UnMVU5jdXdBFaSf7OPUUs2NOH6ug7YvUa2y5O6ZxeNyifA/e6cXXqqPWWjtX
YQVoxd6WMswKj9I3trdtneFqKzyuhioUuSLksDgfjBXe/bljd1jKKxnv5wSBHRj5gHti2SCEOCEG
lifPSeOQaVMUti31hj7ukkownPa1Y0QpEFQmRoUeM4Rq7dPk2Pc4yYx+mP5UleGs2E62L1vSvyx9
0fekCLZZP44BV0x69nLt13J6sjp994yk06wmwElSc44dVtShMUkI4qMzO4wd44lXYE0Mft063zKu
H4WqQ19NP7nZHDVP8cqJSyeK24Cw66thW4vlPfGjNdLYeioXxuTd/FT2WmjmnGqp6D9tIePAHZPD
aPWhX1j6lob6EW4PsSp321QpFgoZMExda5lYLRg9R2bhCSCxxnGBGHG0mskhn3991q/hXyNxxtX7
XHnTuyFHFQyT/aTsftvpAMWT5m4E6Lv5XKnmwsIal0E2j11TEFGY/kiWkGxkBh1E6fJSpvPb7Ikn
u8Y4YHf20WJnw3asytvMUxTA69xV7OlSKH6kN+wHoqtMxYpzF+Ga8GKCQcr69Er321b2+ywcJ7At
Hhaih2tS9jvQM/GqQhhGNNaLnUqKfVsghKu23Yja+ZuNgle6OxSMv1JL35WLu2ra4cXLy106WkcE
9TNDXx7S4pL4ZVgoZ8ummQxrrXNoYtA7hqHheou8wNbKq9Fb5VpGuDf8ZHzwZ3lURrlPpX0y73lO
LDHYipz208bihQ3zUEZI/Pl0QZ7rcPd0m5QnVlPYY8q4upVl+1qbw1UaKoJ4dE8uSVY+jGACejPd
Fv2E1a+ibPFebGwDtbi4y7DLPfxHVY7tHP95ojV7x0xOrT7sZUJEs/EYqruPpkrDxNfW/RRdKZzJ
4cfeY1z3W03UQeThemQFVr6iCahWWmm/atM9PZaQKrCp+apiukz+tJknuUHAzTnL8CAsEOFDDv6H
LCJoqfsF0kf643Y8VHdLCY5Av8NaT6Unu5x1ScYxyoZ/daZ/wmY7mVbxqunDzV6meT14rhYaUbVf
3PHJtPtNd8dAW8W7ljUhav6a+BM1uooZChp01IZp7go29bT1PYo1rGfHwpZDzEH35NVsyEAudbLL
CucyyPFr8cdntFw64uJYi+LAcOfQKkKWs/en08WtxGJZq66VOKWGi3JcNygL96K7+toxHY7N6FMT
1t80qCeHwNDKHJw31Eo7MPXkb0k4IlvPYN4t5jyM8BUCihzWVWce2w5fNxn2g6nsZl2Y1r6ZxKZ2
s8282Mwms4Ck2i7WyRZYw0dky32ikkPMIVM0CIa2i3SNauHN+KPa6UuvzYOYZMDzsUm05Y+8dUin
fzKoKNpMhGNiPkSC/mF0hs2QDIdUn/+YKNrkzdMzHB6GPngDo+/x7iMrKnyuSu1lMd5m8cRSkTdL
1ymrvdAhEHm3mwt8/Xa32EE3ys+60RlWjccoSTYCOC3naPcMkf8RnY7RYdofrCVfxwV6zjghSskI
ezBTEDfAQIE1TuLikmPfhYMs9shf36nM1m0LttCv0idLSEIQ3bhx5XL1B+N1jFnpVy71Lpq0f0Za
Ai2Nypuvy5On5yJUTfRiZ3SAxZxvVFyHzuJQyA3O2ZuXr9mxr36GSIJAga2Lt6/GgbSaxgV/m2Eg
RpTWwTWGPa5C+pRyK0q1MjEWDSIv0PmQJkqnRikvKembkNLwBjY2jLEODMnIYW6f40V81ZHxHVV4
Sn21IVN/f4K3iYOnVrULwrRubTOGUp1nrL3JZwTL+15UD7kDT42X8+S6ubfOGd2odPiJ6+JGLvWS
Eo0jPtDsJyFDtgaE3dS9VqLYw49teUFjGAV9A9lSTbupb77byrrngcwdaSsdVxaJVdFd9L48ecSr
TXUbOjbERYvYx8589FP7USuSzxE/TeMzI029Bzt6nwpWqcn6WBDDMO+/qGNtorE+doW1qxqPEJz2
xFqJg1ZPOxiEZ6LQ8cohAVwP1k24ehhbLUWvp+0ph5uAOLciYocjxyj0bNNhDFbLq2IYahTy6EW1
uR6L/C/JvGcHkndYEtoI3SGdN8IjCkpbUAZVhSJm179QnrMVXhpmPSX1m8PQBfW2DaYU9VDI+Ymw
M6lv8gJJmZFzspglNDL79WrvsvjMSxYX/zpnTJ4Zj6P0j+5S//Zu+mGW2UE3St5B5q6mR2KwedN7
sMzNcG16ONz8QhjRx0R8pH3H6GKAG5wPxdr1SBwTjmdaeM+NYQ2mHcAplmrLk2Z0186oQrywGAl6
+aeP2MSmhrVSOEFJQ7Od6YUXf13Eb3Wkb3Ph7RKLp8mjm0rGLYpkQMgTt2duQC9XCGY0skX6LUy8
ZrUIO9MjXOeMDCakTVhRL8NotFRolmN86RYXGtKEPovBwGFoScNmWAMPrSGnhyEmzOM7ijqsdKtz
EyUKbV/Mx2ZW5tZzum7TsPr1satJVhJg/hkip8ZmWUaB0SAQ5rpefrlkK2FWswAwb0Ua6vh7zrpo
c2xdqE/QLd7bOMIwUERr8Np/uVYdKPR2HM5rd/ye6hFOkbMdyuW3TY3ARc2Iii3T4n3L3AfoXU9g
AscEUUXOb8OtKTVAm6TiMFcwjRuG3ih5aObnWMFlqqI+6Caxwwq2r8lWZBkFUJljlJJtt7XzeuMb
6gLPdkUQeBWTN7SHam27Mw+sfi3ZdCB532VRn+9ZeEDDYU+pbXr9Vf+//RzOKkZ3tViQkJVhRmap
zKbANcYu1NJ8jydolZr4liL1VetyOw7gPGwSmuRsCuGstDx5LkfaQRWnJzvt3v3SOfNyEOYzV5J9
DG5FNIbkhxkdIpUcI9zUHg2X9jOMOocu/IzIOPNhnZJC7GqLgCytAT77nccC4MQz34rI+vGN5lym
zRrtgzLfqdIQFSf7KceqDxg7p5t26taZ8DfpIDCrtXxfRggMcENjG+RtgUU3OU3MYAg/PZbRlZ9q
U07ML+bR+tNSY49FKlCqP1tYGWXED6bJ1yZipIbc43ZZOJLltadtlqMfIf74jnxNNQcL40s1Plfj
j59ihHfRCbsciguKVlOAkpzeM2cI+vK3S9znqHFYYOk+GJN6cVK1kcv4G6lhY+Igt4dkPfQEjpmV
f0IEYBhLrASZYbhHEZKbU5Xb3ih2psqhUeFMLY2Moo6HuO4/kuhc6sm252bppv7HqdSZYGiYR9QK
DLLx8Fd2sJT61sXPdd+/u3g0FL57YE6y77N+O3gv/N5hlc23gWDunecw91+9O68VD3LTJ0evrS9u
VRyriA6tSJ7KJTr7/XRQo3mEoXOqlvlMUBaoDKUiUjcqpsrmo+XqpyKq+DpH80DF96BHyXryvFCv
GXXE0xN5V2Jt6aH2uS+14SG2ZjAP9hm/joGz1D1PFlK3thzl4n3nkbOKWBzhk9PUSLF2k/7cxcZR
Gn/6ku/F4hx76uoaETCbYXw0cCxWXc0R6A6fvAS/vq1RhKYbCqSHfN73zpVZ5lMsirNsujMMpaAu
5ysxCybMBx/hxFuIp9wHjFJsE2YEs48KN9Ym01pt27rd1WzNF+HSJ92FUm90v1n0/VPnkuyb7ZSo
AeW+sI1T1hffuVc/czCFU95vKtj38//bTw2WFXnrLtG/7oPSXuZHI42f5mQm/IRk64z5u1PlbyLz
jABD1DmXOEiV9uQnMJkTvph52dQ9Nxg8/s19roJZqVtRkWBtjI6AEwgoORdmqfQe1dZgVJJl1bEC
Fm3XWeh1PWIdcySWN3QEsPl6rjw+p3ya/3Int5hykUho9NcSIpxrtH8RLoiVtnSwFeJPQaGT5P3T
iD4Pfmin7pya0V2epc29FQsY3458a+5ynt09wzZmzEeAu+l2Cd4sDBpiW9vgLwsCdwl6PD6ZW99p
j2YzXVkbsE4t49H1PwdrIdteBbqyX53Eu8fL8cJkdA2mzelKFJBlX/xh6NP1q1GFXUoYYOziV5qZ
fUFepGhvss++YIEFbv046ibvRn4wUFA6Nj3q7Rxqsl3XGO4L4voFU1dHjhunjo8mRu3eO/SpQfvS
yMvU4NAaup1rli9Zah5mwhBzwqXi9xsNP6pcSLtBgzCZB7f2SyPHh9bVagwKylsNUt8wIG0M7R8J
mQBZhKRY8jtZ1nVKx5PevA1QwqMs4ktMrnqXH4hI7ugoL5q+7JahuAzEw/zZJIXMwmcMFjQd2GUY
8NA0+Dn4vojiN0UIHjpk5yz/GdgahCze7HtmCL3Z/VDmHQqL+gKeEAEQ6800hm0rFIZ67VEXy76J
y1dHTYBMiNDh39XK9YS3STTuo9tOO/JcWMD2BHRsTsqI8wTyQLv8LXkBtmXZtGpa1yXbfBeK2fxY
Ta9cFAcuiT8JaETUgLv0l8Tz8YviEZzpIYii+Y3/4nFx0TiHqT+rtZOK12watnFp7FJT7Z0+22hd
FhgTtwTzbI/qwyDxBDM+TuwwG7xHC/ljspjCt19pvYSJ9HmivTP1y97u5CqSw9oqki9qsZXVaYGJ
29bCUFsjmjVUglmpheWUre3a2MRYpnWsu8ZMm1dPrLHW/Rel6b84Q7Z5QYHssLlmBaHtKHJ/E0dI
5814xdV2Ujaijo3JBnrYrjStNQdf2CYu4XOC39WinSrLf1OYa/u4Ihji/JsqwvX9EiJP71MNMC6x
UHRktsYt9iHLmDO2+jr2r9povZsJ5l+vJ+RJ9MTVNq5ogxkERBX5G2YdIQkwVOJfugLu73JrdObf
0Mtji+SpaS8ehJFQ1OPVKuaDhT2iQmorsYeucIxeRnc4Kad+bFNrHavslFbYLirz330UkkziOlrG
22SUO8i5W1GZ26XrGdazgAlQlDN1+3z0yQqW6xRr9WJHBzZfHDr5JafswgXHmA8gRV1SNNqPvmFg
wS7X/NpvppXcEC0/QHq2q8hFSCP9guBvrXPa/2YqNm7UwTd/mQnkTTZ8A3vBgTGm5BOsNUDbo2jA
7jE07uRgUXC0Ee466DvYSzOsdNFiMRTuWYjz6TEJLRjHJKn5OrGRZMUQmOExj538qEsi2/3D3d/U
EuiZBa+w8wz6Ca+VLgLMxWsfoUAU29Jutz4VaY/WFkrvLJgKdOpszucs+2q6P70pA9P7M8EfWZxL
pqy+xEQPNHZGuBjpgVDdZzz6e5DezL/S8aHozPdKcyjpcDSwu4ZQ0XyqUi9wnWOhiY3dXXuCGZb+
D/rRpcut9TC7fxWZBzbcw5VhlAa5omzVabS+rZScfTatU5gMs5QrM/7r6xmLtGIW+kcPR2C3/UlS
wqzSPTmA/LVOhUXXIIDF55xi3MP3TdsflyaVL4Qr8lknoKU7NF6A2Rx5KusOkvbKc9ttlu6lHocY
GjjAebFscZy7d9UWodaSystF/8xYzwqzZLoMufnttFzLS19dKIM/IgzXM0cBJwKJV8+ignWa/iu3
26sF66+pm8D2XAga8tsp8arZcUNZ5FRBD23Lt3H75XzUelwEUZ+SWuwfJ5W9FJCG+/auVmeQIbC7
GAkAqS5+a/irWWf/MBf1KeIDHQUWbGLtGFqQNDjMWtcj2nyL5HedfHAxBdZ9gGd7zPwtPE6cLf3C
z7X089Yu4vuHOr9NifEZo7zf17L+2o2OZda9YzEIvccR1ZSqv0qdYL0Q18ZuPhLD+7T7V2RrfS1m
uZWpvins+A3R7TP2HqYy+1Pz/FIW2457nYQF8JQPgGQbQSNUJ0+wwT70sTz5RhfKyvhSif+vkzWn
2BFEY9Dm8lfTzV0JccsG4b7VFXgiBwxP4Ed+HpJk52YroEZkp0hSjZXafCFxlty8aZaf7f2RzAr1
kiSmh4uQOSGOsRl5WCRrL/eqR1VrMAQXJiMsuomx6AidvGXnHe3as/aiVhA5oE+tVWYecTVJwasQ
8/oCUt2VBAjDxlIwNFx6e9zicCVMQB+Zq0jS5010nHW7wd6vmmAyTLIkmjVj2/W+8MN/LXPGCMev
P13Bl1cYd0VbVLeiqbKNdOev0TaI+fkMArWJLHM5udaKJYQvfePwb1o/3Mez52Vy+m1joYB2KaTO
0ZyOca/1e1vD/YPCwAqAO8xJNSCXUe2uo8HYG5JnHkQl8wmHgnKwkw3GAf43BYMs/I8Pw+zdvCFx
UVELk0qsWUtB2DDujWSVzqXYevFychAOOWhJ5/bVsB065wvjfUfByQ4pN2KFsIV1rnMjpMHymxX1
0AsMfgMLKDsB54J500pExlVk/uNgo13bzi4DaRqAo44JSTJV9/onr+x3tc5fgabKSuKN47XhpMo9
OKcvD53ERQ5JO3nVNCan8z3v05snv+3vcyvtOaeeXBo3ZPzdIRCpbzyMzJCGIM4Fqg6ZKqu88L/G
xM5nGkkzWfW1TT5FLd/ZxAvTLvG0Xgpa29EAnhJ7BcO+qSUQqF8t4e35ev6BpXJIXmr70skfRzBQ
gzs/IpOV69YFcmXaxP4xeSCuZvXGFvnJrdDFmGo+j5gb7Wx6Szr0hhTnYTBZOS45r98XyeIziK2p
B33nux0W51oUFbKXbCtWNbhRAFImXDiOEiBhLG09ejpFaxd3/8CGk+6jhQ4WK382VPbLfppzmndE
E9WtF/qT7lX/rGW+30LIYixCIjw21D+OqWGcL+M9sYKwbq1P6ZG+sGzy737KkCppLDzCxa+ROAY2
QUIKXUVhUJUoyhZWwrJ1yCkS4nD8ZS/iGf8AGw/2sH8faic+42n/t1iGONCVfvO5/oD91oMlJ3pt
iCs2uc+7tlXdq5IyvctPbRA3gBlYIp0Es2uw5JBRx9h6cgWxeAjGeIyDOB0/DbW8deTQpmX5yu7J
70b2m0ZYcIKkvFRVdhYJxxxNTLIaigRIUL9kmCqjDahEhQcBhGFtTOlGpOAnDE7lwOLVWqWq+lJS
PC283CUvNt8iEColeBlj8Ob73kQLHnHsMwrE+1ZaEDgmR/8tMKyv546wC3flq1937gobGS7BFJAM
/e5aCZTrDHS+MRNAw1f/m5S4bJrRbcCzkfFyG0haBf4KtqHuumL6RQAYd20nyGGlwyMr5ncMuumO
sr2GORGk2hh2d4nTyjW0eWwhEGYOzL2+cstb1/wD0T6cK+NE9WlpzCny+Ry7BYl3AziJHHQq7/tI
fxTGyQa6FC7lMHIoCOK9NM5uyoFrZtqG4c4mHnRu59w+pnaktnKun6sp//J8cq1FbWxzFi6s0on6
coguZkMDx06G1QgTJYiMgpYvGzaOlC/L7Dyo0vkpe59LqgrzvLwObf3ZKKyPlcYUEkp8mKS0OEI8
1TjKAOiUVjh2NtjyWGr496tjU8gL7vtTO4lj2ho70+pdlOUPNr/om3x2nkDOvQwevgucP7dy7n+y
Pn6YezbOpO45TVF4Ctzu99yWFRvXNkEKESLfJnX/oAzrsyuit2UcXo1GvCHrU4bq5pFB6UZXGhKz
/09gtt3HYzeFs0DlTVKj3y0eVvh82Zqx/stEC5bxHedIYJuoM9FNezUDQCXOD3Nw6iLAACl1DYel
tPp9V7MCB7vgB02YSciI3J9jNl91xuxJTzknGYpdprG4pem9Olxwn+oCPl/a8nCkdvtQZl6x8RlA
JqLUw8zlxtEwGOheesnoxFZuwbpVoRKc2Lbl32+Bd8A66Yr45IeISNwvEDxs1RUr14WFTGTA3URt
UwRzZTbrNh73PKdWwID+qREevge0VJu40DobeAArOfNKszRXJ3sdzdGVg+jQpeLb67LTlJEEAEEE
/Cj3h7VsSrmJa3zPusC7I6ZjIswHw6v/Fh1tfnapU6FzYlqH17JnHeu548+HjrFHZ+5l7cw7bVD8
nDZsL7OBenofpi0pLKsmRVbXSnWcYViGid09jI46mLCgFt54vDhbEBgJA8jhWJhOsYZbRlgnbVlm
wVTc1rxbWol/LF9gb3vvc3unGmWovEtPjAp2yuGOrgbO2TlTHE4l8B9012Td2+4tjjlnAEfsUp9n
smPiIzH8YJmiNpyGddz5H51mv7kwbGQiz4SXdm6iP/pFcrA1hgyVljPNZTHVitbuxpLm4wiodDXM
NKq1k4e5qiAyCBSdBjGIfBEmqeSzwX6x0HBrUfStD1CGJsGJhbqND1PsqcIZxE598qQ8qCK5W76X
BaIo2bR1z69e3D26cz+g1eTIsHSHqTMTaZ+HdAMI3QziqFO7zofkSUSnPUX6QAdeY8wZXHxi9ijd
K95wd9fK+gT4+lEIy9gYpfPip55OPBpo2qIcaISCOEuVgKkcykYPVWGlmL/p7V19qSGbyD+/h9FD
bR7gts02qYEETMATW2NzByIggtY2J83Yapxk6tbWI81z9Jqi4tSp81lP6P0WGx3YE72xMCsEZl6c
yzx7xUfFV3Pf3BEDvNAOvUF3ZGITiDnzsYEvs9opV3tePHEdXOuVrVwrm7G/t+jvM9yqrIJhXwv3
rM8sUFDlZmyz9TL04VywhMVJ7+71+950E7BjU9UvHXi8uiUGacf6p6rHPZu49mbjvjfj/MFaPR2E
Ss9QXrNeigwQqZUKY5eweQQ3SnRnxc6MRAxzWHujgFri16eBPcFO5Dartq0+mDVcBrThVcSYD96f
/pTFFIi1Y78sVffUURVYZbfXXJge3bK7955plTxrsXYhqv0CffwsfY32Xh2t2DyJ9sGdEaDocu5c
gcCoq6OhAYAY7C2Z0mVVI9oGHVQjAH0bq53OTkloLimmr6h68tP2BST+jkHuoc+XW1l1dDrQNTI2
jjkagi9qXKGQLSmz+th94ZlqgxEnqiB5htwlr4s9v3tdORIatP/sBgxtRA+mo7kylgChnDp0+FbA
ox0d8Tg2d5P2y5BHD3MmjzFjwh4QC4uOV1xKoduLF7b//MvmeCP14qKQEVT/lan5bMGISjPvDUXo
QeU+rlVGLqrb9f0XA+BVUuvUcXSL1nKSeTXcCZHfFUJuqAntAZ0Ou2z6hu0jyMvP2YV3NRsvNmP3
RB9PVaMOrUuwB/bXquwxc2CtJhx2qjr9W+rYZDwuYctUz33lAFGG0wiSIBopSP3uDxG6Hew9BsuV
9O2NcNkjvmA/m3L3qHGY1qSY8XBdoiE/zmNyKvxyG7Phoq0IuuqtBcBFFq+y7t9MzTnk2GviQXsD
pQdj034YKViQcz3eVY/yoOixLJUdpMe2jUNp6dz9/WxvlU07W6ptbCIItOmbxOXA1vFD7KsQwQQd
tg40WW+X0YNB+MmesRv5sh3Z0k95txxhk9+naAAuuF9fm54tHH5W+aUjphk1JmIMOp2xwM9wTEIO
uJiLaJcPPClzxH8/hhZmcm2J0ETKd7e6+ty4URSFlgUiQf1URFMpgWuM7EvyNijrC4EGYXhS31QN
T8RIQyjIW1J6t8711pXrXpvc/Uf4AqLHfKgH7Zeydd1LVDXDu41ABIdebQrH5wsvQ1tOQcExTIh3
WTuLtXeQD2ktqZuwOkXZn8iIaM8J3lJkjCUbD67TMD8rx5eGPoq7fGM4w9bw0oO0iGy52tXCOJxr
zISzAc+m/jSU5l0R5oQANGGwE2aTokfAO7PZASLHk7IoNqvZOysm+kOlP0LqJNRqZYyNl5PLSc/s
PAublCeeH2I75KBEKhNm4EIhtnTjp2qcraUtVIra8k4iBKVW7LRWOxGAfhwxQkQEyBjGznEI0nOH
kfg4uyqY0/YtmjCP6QXNx/BnUg8EzoR9oGmKXVzLs4GZjIjYsfKrY+uDaJWFohdnvQFziz4NVQbA
OGNb7coV7s6Wxs4zSRyzJERB41WB0eaBNpFBYxQCjKvlaS4Jl9ZCA1tUHifIlKGY1XtUtW9x3nPk
TFQ4rN7dajnX4h1RH4t031CZsywWjROinse17Jo43Q10RjjN2Rpt/bVgO9XKce1g9KE8FNks1nks
xJGu9dk2LDL5+M+4eQg0ZUFMuj/wF8zz1fBpldV1dGe83O2q98QFm2q3EiWovbhpH+vE/5wLfwqG
VD4nDhSdmlbAj8/1HUtO2H3H8f2CKB1K114Z7nzoButG2UDzrnGsaiu/GC8VKEBSdK4BcRbz5aiN
RwvPGL16WDEvG9m6WjnfNmSRuoABgv9lobqrsPVlIDK8J714gQHBW+YR2m+PZUuzz/hSx+EVZ2+E
bwAjIWgDYgNlVNEtFXq1G5bu6DnqyccNByxIoGXP7RVpJ4USFNOxgemaqKfQYh2f29YvqhuCZ7VS
WEDnOD2W8YwPk68IxYBsYG2/SQ3+bQUeTBkupKz4hWI1MJS5Znf0h0Gti/OSk830Se4MjTbvsR5u
E4zuq8KJScrYIHRi5T9GJEycTHur0+IGMXmk0BSPLNkC9eD8zEayH1rmbS5IWAbdI6UY7o94dPKt
57Xrvu7vjEbmLhN7ijMtCQr3F645pxenjMVtWmfZoS+pFsQns8l116aog/9A6rM6Al5/rp+mBmYe
20dZU3TnabtnaafI1632sIAqWvn4U0IZT1Woi/7Nds2HpcedI13r6tc+jbijUZ2l8mAzYO6x64bK
8Db+2HD+LnSFzpMu4qfCQW6r2w6qiAO4cNZrKrTJ+nYmbmY8ySEoEB7sRacSttqEWrG6saIcR7bx
06LSm964JpTKdJTY0kT0vG3IZ2fWpWa5/VaT3i2fy2hNKXqNc2+r91ivGBv8ixriZ7D0n1st86Av
tBnbtWKoNOwvH4fkUdr2BRP+No0Tqgd8YKhr3dbKqGl6Rd+W1HBfFBtm+2J+qYT/y1YYegFEpw6v
URUzwY1sfrIKthdGdTsiTAyWrrIfHWTboMrQTlyrx3YRP5MT+4nzfNNCEFO19SQK94WdtliWzBju
U7sDUPvg3ge2tJiczvmHrxnPs2t+97p3mbWJ0lIeF1JlqCKk3EdCGk7NSgWJqq1syMGpaNBBh/Ga
9PYzYz6GBzFpgcL5daYLwQvwwS25jdqNEZll+u5M9mNTmWc2CO3JXYalg8uQOZE1jNj2+Rl0421I
jF3OQR2p+1Cja2nc+HAExbLsOPBsbZ171kYfHbAGMIHmeeFcwolShkthPNcLcQNXdlsy+dT3Moxt
2gnAwvrYfuAEmXi0PgxLBl7n7Zh7WlshEIyGKDrFi8GFGCFpM4x5K7kKEyMGyjcfclmg3ouba1U8
QDpNT0vtMnnLOa7uGFbnobPUqW9wWvmsEqiYiOf99NvyLpdLiq/K0Lk99bfO5CpAe3i3FzZcCKVd
6CVDqWtY53MVTESvZ/1W/MfReSw5ikRR9IuIwJutBMiUVPKqqt4QZfHeJPD1c5j1dEyrJch85t5z
hbpmwFEuOqa1JAZXcKkl6ISDaDjasXbQhbNFCeEqOsQj1ToHusSbbXI0p2zPGbsPAzMb5IUx0++Y
uQCNhbIN0JxFZe/b2jVC8B8OEEJUlVo2sLQndtwTY7LkgJusfHFa58cYtS1u+j0eQLyHQYplAgWe
+a3V02YM4JGTELgTdUJJkJ7hofwi/OCal4L3QUcpiSVlXndx89YH7XUO3uuY/UYyvoWZuCpNUviW
CiiDEM1z0o6eGqKzSzXqZrbgQpZfzGbMmaelIGRKe63DEVVzlOp4CdxgKmZ3mnFOyc6lmQsPo4w3
6ha/nYi9fBpuxPHEblU07JP0COl+m/9pZn9tQyXY1MFIJYEYFitWjmQaWT5jrhrV8WxSs5rXcKq/
5ZjbgDkdXboTmSuU176hFYfQbr9CFUWZY5frNrRy2hD+/ay+naH7qHslgxepejTuW1lRSP1C4Vjl
+T8sYBSLNfUkT+iF6feVb2INK2XfL9WHxt7M7raW4rwsKlxRqL5uolZxDE91in8S8li563eirQ9O
F38yNdvFZcNEhGUX+XeRq0liM7XVK1zrHXGODA2MK/JLZS1jAGYDL8k+s4ffGikGeVolFWy16TVl
q6OfLFh1Sg1L39IZFXgi7Wc/7goV34pCSBP68tELBVyfYWca5Vs2RQseBC39RDhKysKfoTH6FJDC
idX4dW1v5crXQ+y16jdZZEz7IPpsGQoRct4Y0Kygvk5CQr8AsbLXb6NAK97lr2EANy1p7mz60NYB
6sVZqwTZZRiny6wZN5S2G8lKd1bIpB8tdc+z4mTTYRIUZkas/WLnRTAsTn1AQ8pJ7yc8qnKDMnCp
8BKjd9bqxK3LL46DwpBKqtXIk4uZy4B8FrsZJJjnCR+IHARG4ibORhuX+Vx/Eu2WrwmIWHjALRdc
VfDNsaRWqW5BuawcFqdsBUCv5RzncdH+GpzLrCHUD1Xp/2oB/DYP7vRv2242TnOkHSXcSoDzJW54
Si0Jr85aKYb3ZmlMUdy8mQUKIGxWH/HAmEXJbhU5TyuzZIdjDStEZNQqvxpdS5uExiYOcT6N0jrI
sSNpkvVWTmSiALv7asvOE7FwsyDg7h1iYiukEt878h0wgp4YgYUNuH2jGnlW9JWryAwTCeo+W8CO
u1ix5HVoKdR8lWdpiWfErEGmuWM9jerP6BwAwQ1bsJTLVq6SgwgxClXJdMimzJv1gK6MG7hJ+ZGF
egTpsNMBxKgRUTxxCvIxqNOXTkIpOOmUhhrRKczF7M8al1CvDy9IjCrUIz04+mhRehdFv4qAKtvC
uOWDc1UqjuEwQhJMGIF0JpnEoU5oDsCnDgb+v1I0+17DUiDXKG9+mGWvJZkJd6r8o1FHlyVh4wG/
fB3V7rtoygZTMagJI5Te7dG85ZWg9GkNbxoyH8cv0rkCAXtibhyKzhW+cxqpwfrBAfwo5+CZK+33
FDATY8KyV/vvRmMQrKfRZmZDH+CRVAdkFnFsEqmhir+i+JBmjAm2fSvoQIg93eSz8aKJW25xTymo
x4eYlthylAN/4Bp01PDIVs6mLP71mf3E94miCPjIxohHnsNYfk9S5TSM1tFuh7+I/BtOabvcG4Fx
r+zqe5QxpFfL+kvj2w0DUAtR9JILjJams7VpNvoE32LDbqbsND8q1GcmV7+4bPep9mpg8y+cF4BB
7wVzBbWzfoJYei34kptx3JuJ/jZWnNpNugtUfgCLERGI0zaUz1bIHELKj7Fg4UoZO9utCyiZB5AB
V9y48vwwWayT0bXRO8b30ssUnYhMcxUUjwk1lCNwYgRb0EfLkYcP0lprSDGTsuajv2YgKCdWjyWi
1BxV7JxtsetgKRv9Fru9iIYdmehu2NKloWseFI6sufZUObs7i0iGQ06hc5txxmUMlYuWnSWr4LXW
dOs+1C8yI/wiSzz0WiL8HBbjVvlQKU8apOtMmq81CSodEEUemKc8Jvt5ERJK+SY10eFrY3jo408j
YTPMa1UTU8Dsta+krTXm3Hj2pjSKoz7rR1v/wYzBL5+sMsytk0YHYxWrxnom7A5MA9lc+GPPzhpk
1X3KzE9W8XaYLVp6MJJkrmyH1vK7Bpe53TGSU7/YQrvJ2G1Sphxy+FUsUHNHuFHOmru7D0yfJm7A
UrK2aWwwqElpTYJNqvG8F9RVsvppcssQvMNHi3AcsshgqvSEX3Esisqfok/yqH3DsvwRKu0i80bo
DnUg91rmfrnOJtNyFh7pEkS5sgd1rfZYe+t8L7GgyJpmV7PmLxeKb2gwX5J2A3FbDSO23j4kqNYV
9H2dw7QEYpdg2c4OD8UKvQG1UVV8FRr6hhA3JgOjMPBR42FGDTeN1O9V+cMoEAjM2qqEmxRraCPb
D0k7ADfl54cBMNwnjDADhyEGcsrPXTmBicUhCh8PlDanM1d8q7SbGuAmONXXvnzmEp5pO6jcKDq0
jY6yVvupJ649rpUqZyAv0XCzyJ1uan/IxK0QWxlfmyO2c79Lxto1CFIWRcA0h2vHyjbJkHpl+G0z
n0jBjhjzlVALX5boGxZaurmHQfJq64VvIlZwovCfLYeHqdD+dBDkkwO6WVKKda/2btiHcEqVu5GX
TJEbh8QFC8VTP/zonJsheiR5yDxyKDnXu8nPawb3o4oztyEagSY0xB1Y7eGVHDTbPhv5RAOVYigt
f5pmOrXjUYK0YwzBi2pK3hhLaxXmWMwOd5yaTcvdq4sb/UKifdljxGprOzKbq4ROFaZ4AqQdPTas
GepZUWPHZMid82KzzJ2XOVBLdEXV7xhHsv4grBWdpDpXBxCWnS5WaQicUVJcG7tROROvHlrbufvs
HAafhrMT4hJ3wNxQNaWY0ymYmK/Pta/wFtltfmixiOqvYQTOr6bHVzrrguGaTIRTV+8H+a7yLiqx
q0s+Bw5T+s8kBHOsvDXlTorI3xEXQXkRnsf2UaSvna6SmLDsLb4RMK0q1kG24oXL0sDWPaVD4GY8
E7YzOCKNMduqgjV9DhA4kd2411ejtTSdZEmUnd+GujdDilVRkefo42UwZyELDOBEvC7f+gBFLMWp
vOCko2mj9fJVL8g4sA6y5dMlLbB6Jfqam7eKhiicGdVRQ44R324CCQvjmoTUqt7ZXBAaGn6h+cv8
U8n/Ia7L6kM1fRbIqCssXnP4Z/8LKpye8WtBd8oo2Ea1qHAJQgyAHbQ2YFOYnjX+i2UI2ye2K+bo
s51mcoaRbiOaDRzHsD5aCzEcHlgCrgyqoUmTaFR+bpNFfzcbd0B/bLawcmOO/PZghL86vj+NOLJ2
dgcJCYzzaquz14XjnozplaTjkU+LfclN0eUOqQUNM8fRa0jmaTSHcwIXD57EUMPiwzKWgaZXR9z1
1J/E9FHE7QivcYIf0yAtL31VHW0z2tI6Z4Zhs7+ejEXlS6TfnB90Z8c7x+AZ83/NIBBvgGq+OREk
VjXdovLdtzG4ZzP9LRNp3ZXNby8ZgAdlNABj3aHhwz+e58p1mVmT6RHRjEURnIZZfOkhHPsSMClx
YXiIFyJ9ljwcFQGSYSVn9vkgBaDYgNGIsYGUo7UlUc7NGRdQ9rlaTO9m+6ShRdOlCwRs5bteocrD
iDAUq1m9ZVAqGznxAFZj+gcy2Zv7qNXWctOdLSpJthBvpUFRwE60iOJdLp9sGZTjvTPO4XBkKrVS
aYulmaia+d/IRqrXpWNafgwKTgikgZiyciN+ayfO9gpWm1m9GMNNSiTPRgYJcNDtYmtvImkEV0bb
5ArjXcZIgBAFjNEqp0lj1qKX29x8hwRuBZiRG7dg0lmUH5301qIXUeLWs6QZMQ32QbC9IQFU8vKW
cV+Etyp6GvK7bL40wesgQuaVrxP45g7XXsUWzE2g9inTnnrVtNjfMR3Wv1Ok2suKAzQmC7x7Xk0s
BdJdOzi+mvLukoCTY3s1COHJ9Hs/b3TnWhJ7BF4UZWS5UzFwD/q3Uo94X1/1BDTQhhybozN/CAyt
SJA8wGFuDL26pwFn4FkYrxNKx/hh2btMudnlOwRTwzQ9AeTRtLdJcDN5AI1kNys+ch3GEIg6bOWd
NExmF+hL2KvuF/nhovEV4XYYAeGSgPWInVeThTpmFqfP3LH3GbsZia+h59VYecZ4ebtrQO6SgZDU
yQ5RTaaE15IUwxMqsM8GwvKxHx0qLlSQEctdvcqgLZCqx8zO8JVkujplL4F4hjJmalxedmi/M0YQ
JCnw/jCODGKcy8hyMdY6j1kbLjI0TGVgSCd1+75J97XAr1Kdyrykb7+xqd9Dzj/nMGyiUl6P8byG
5cNAoVpF7D+V1PmXI8i0qIChPjLAt1x9OrIIhLerkI/A79CCyowb3yC5j1GB1jxreFXtriUya5bO
Qj+E9V20pxE3ZLYpssK31ew7jnhQpa58GSUsWZD+2OyuNbSXQaZtwOP+m8i/IT7N9FMihwv09Ray
eWdArJgohy5P/2xcEq0hLhR2e4lsmwb3Otc82yhlW7AnE0zHw+zQVGI/tISoSAzmlgxyferAENfY
pcY1/59dJ//otuzKsQkRiyKomn5mTb4OxfCc7fiotPPGlBioDTWnbql9hRZOYDhfc26sdAmyNWt2
LCpgggPOF4s4HBHMyNMSFRvdbyhV537yFMYU3cfIrtd0VrEKBoCIRRYp0y6r8ZI8gop6aXK7qT5p
4wgH7rI0y/BrtsGUeOT3EAy5nXPxSQAishM0z23hSdawT8kjCLv8zZantVAIodwm7cDxKlZN0Z/b
BFY1b+sR4B+TtFxm8ie7LWpPFqbvuYTeXzM2vQxAVf8dqpeZKtvKj/OsbkyGOvZ0kJTKG+pTCDNG
SIRg4W1gdz0kMlLW9jXD3ERqQaBCjd1LgV/SFKaTdkDJuhXVCZs8JwoxUx3iqBl5QGyIG0pydyAl
qu4YxaXyWTHFZujqB5izg4EKTGkR+lsP/JHZklRJi6uiwDA06VI50lPvWWpRkAVqtE3BgRXijDHl
R5ecc1mNlIg5XBJi9Aix1ywgXhMPK+gWKibgIojYApfi+MoeFSzAQgSKNloMZqrRd8zwPQKIyID8
6xlKRu27TAUxYnFCK+ZEe116L9jdNNK3GIudKv+YsIEzQV4DE4mmOg7VE0A+Lzdlvh7sRWweVBbF
WGs3k4CLzsR9sDkzmV/GYu1Yql8syHcY2aS0r6M5gZAx+bWO2K3vtvmI47qJdsRS3RM9uMbdsa9m
Xw1/OIFQgGO5EMgAZ7oqk8o7456RDoau73LwOf1w6bgk5FvRWDvefdn+likG8+69bZ6lwW+X7dLm
EeGNj6k/kwAnTx3eA9S/GRpcJBJeagi04/1fsaARREQJBciX6hbBUwZdvMl0YKieQ19uVhXz1oGY
BdOtNZxW4gMDZ6Tum1DhKpJ2WJbGijEpWm+9epui5xySChTSi0T0hfmZ7DD+Cs2r+ZnhbZ76DjXC
jKre3rd0MDGutljD15he8c3x82RegH9yGPimxEhWJIFJinMdDXdKHp26G4qJRv0ilbSnirSBcuqh
pbKk7phHaHlzWndDewv4qtGBFsWXbV1sWH41GoaiPI2sBZ3s2dYfrTq7rcmTPb6LZN+iqKqIgWPZ
wKeZflGR4yswOEGs7XLn2kmzJTl56bmoWhTu7nZs3EkgbRZiZYBMYyW7lh2IU7ix4qn1K3jD3cS2
DwMp4Y049GYiftTtEnkSSKWfoDKn1aeVgkNgly+pXW2qxtwEuPVlTT4ihLxzS0CPk9gTT+i+4p3o
NS9Ng3VfM22JmnWBHWtZXeEpcelD0fMerd64xHC3FdQ/tjFuc17wkhNoBnQ3SyrpMPoet9oW8soB
geFODii7qvSJ/+gWEw0IoHc9zoNbTw44GAa/gLIiIrOiplsRrerFGWYM3rZKZYJp4mrltS+HH5ly
l8sFfVEb7GDTux3in2TGW5AqW9DFuyF3LrLzz0jiU0RKQiikbWUAE28ocTWwBdzwk57Te8ogZWU3
x1yoJTFkqQA34uTWoX1LLM7GGCpLkGxwjB8wp+5MzNZrC/nVaQ7YBisFqhbKLjNO3gfTYsRh0S3U
E1EYrKvCVWdn0Amz9LeGO1v0cA6H+Jiq42NGWJVaBTmb9UnFa5n32UbvtU8pwe9TPBtjvmfZb1OE
iLXE2yjII1a01xB3eK0lL3IUnoRod53h/IWj8xaxo20qmd9kuT7O4NS8ML22OcelIf+wP/ntlMG1
TcXrJ0G6X7UHpg+uqEZ6WCMDeBYl8kJnmY7aFG3tDOXbmjdN2nsoMFxbz1+GoX8tu/rZTA1jp0Oq
QzVGMuBAzDJMH9K8JA1AW4q9zVwpKqdbxCRN05WNZcmXnmDQmcK1lQfmvtoVV80GBBsj7PcqPw8m
a39nz4GN3mlSPEjlvimEp4/DnvPkK435jBy8kON+YRmc0ggvJt56XeNJZ/aQ8DlsSpRsKLa9rR9T
ZXEVHhXhDLicVGpkOHfSV4QrivfK+piRtHfqJxVQRuSClf9MCG6zRHKjMXt0HCaRknwA6OQQxFMi
h9Yqhi1n8r9M1DfkQgw4fjuDlbGV0UjG9GKGue/nJzy9/xueacR7qKSvUeCh9/0N+epFL68NLjHc
7fBDqK0tI9k0+KxKMCplocCQ/x6y+0im2WDWvoqjTQQmkkUSB3Q2WrZ5HKfy1JSZm9QmVkIMt2Wz
n9sWVqYOp5LUjLF7DtjHCjl4FXPlKcxSuZMOMIddq2G+VkVnlZGGnUu/jDKfRvpInJ+4fiQSdNPA
INgM8LUiqHVbV59PU2XgY+sgFgGk0+XPSuM+S9GqGwruAd72GcynwfigQJxhTY1bWoVfWwSoOMmW
G8QVM2mB6XCIY3WfdjjrxAUxw06PHktiBxGTfLUx9VnqIUg6xRmC8p58meY9liEK9COpbx3YhmX4
Ex6kuPfq1EHHo17CtN6qjOYXDFEw0BlN0CrwCKvSXthUD722N2IWsVkE58qho6ZC0+OWmBtKAZp+
yL6GQtlU2L7JTScRlUhy3B9UfF6yyssyk/ySOcY5vk97JO6kCtVl6BkhJhk4acc+M3DKp55TaeA3
Qx/BTNsbQC+Y2ZJTPeYXJl/XNOjwC1h3M1sOIXae/I01ArbW2BvM9VTH3Ciz/CEHC2TGYAMIo0Xq
6PITtHwpH6GT0DLnvXKRjWwv9/1vOrfgjYavFFsf1TQoo2hE1jDmIIVTLTVXQz99AxO8OGP/KviU
63zOEG/g+1wU8hT00rxgI2Dh5LnhN1Yz8SWk2R1FXHsqpik4RXX5sHViuxXdI+mbqz6vbxkgLJKO
un+9Bn+BUDqOiCJAqpdq9ykKf/C9PaUo/QUG8mQM8TvOEbW3wulZCwgxMXlznlVTvyaV8iX6kbZA
YzlUTqL3tFpgXhZzC8M8NTaw1V4mWNgBP3XV9Eiijaaicy+zjWNgP4jHkxklLd4Q6UfT0jMJN/Fm
jkeWW8E1p3txW77YtdDLCoNHCG4l1R+q4PCdBN5VuJ7KxpmIeTAW1bRWBATk8G8mDppgR8XpMRhx
QNSt+leleNrCTEO9MohXC1c9c0sLS4dsSuuhVBz06dVNZmK9TIXOKoC2NaBJHhXD+AjjaWOnwbkv
Mj+cy33XyNtI5fQt1LtNSakU2kYdrVdc/ZarKHBszBStuH5tNMb3hHGtdFH/lTI08lB9hiBesdNH
gKWxjRqytI+a4t5S9K5yDWwEfj1NiDc5SYH3pNNDk+NH3uimW/QmVzlowhh4Q6r0L3hFgZt26Bit
TbEEjKdWeDJs1EWOBduWhWkpsxM0comhuIXjIz0MpNrGkziYzbBnYbOFZV1uknx+i0vc4fDucb5Z
7hDSRQ6SjzDtKjJGj0GF/tj4tEV9xlDmaYlzlkeGRiOCEDjqQTp+oEg5VGXLBAYxLyNJLbJIb2ue
BCMcs665GAoNKZ5LPOiydVDHmaWj6o8kZzcLVoojjnnIQzByx/lyLfUOWoKsbOvG3AqdbQMzCu6z
uuIb7vObHYaXIUZq0qj2S9lmX1HM4LgliqlnBBDNf+xC/uk12cqidzutehsM8q4ijVlaatxKbb5N
I6syeBvEUJjpQQo4cYjEdUxNof4K3ggmu2jKxFA6PZl5/hyy6Ci68HNBK2liPDSMP0nZ2IXlXPla
3/uByiigZttbyF5LeJgWK6+VGv4xdwXHNe4MWd+1SEexguauGLVq1XaUFDmFTtRLjALl11SxOYXU
LWwZrAtozyruV6Jum8beJWxqc2ncQ7TaNlHrwk9BGNhRo7JFQMJ0kCRwAJn5qG2WD2qKqWlpYyqa
uHyyTpOa0nrFmxa4ANmBpG6YrGmLXTApe6I5fLvKwKwDTnLAObL8Yesjp9dZDfyigogxfNcxIXVi
iybBGys8f9x+pA+uMjtbQ30YGmpf1IjML45IzTdkJO1KWz2ZRneH/bQbh/xCsrNrUGWGfe73inTO
6t8YedlgoALHm7NZ8MJRUFzsKTtxMm3VuH8ZZYgbrGOk0nr2qbRtyps1vxuYReT+LsuSTwrBP1ta
Agqtq1DPAItfQw0gwZC8CDZ9IsFdSUuACH89T9al1lIvMnPgeiREmsgeZhRCiV3trWlC+luuHeew
UKwIinbx/bidhdmAOrBw4o0qWRSGZEDUPfe7jozPPITxl7qM6aR6r2EeQ4TTOl/FRGhRB26N5UMU
aZ41UWDxMhagDhOHnZnD52FYol/nkD6JzV7pvMmshxtmBgyheZ4JH5f1fRcEx8LWSPiCjMIt2pvV
RlaxNwS/ee/4Y6b7tSZtiGrakmPhFRZmbV1laIRN3WEOnjK5W3qjkluSep8f7U+rys9MQofVTzYS
3KNskSeCRxBeVDCn2zBgNp1OvNjVH7XjrlEeal5sCatYtSbih8irs/TQQHiX08+0eFatspYm/UMb
DxNOzBDjk0Eee4rqnzCkdSEooWsGkWiLuFp8yHU4au4xwPACvWwsE2vP6qVrsSUkMENKjT6QsTE0
xkqF1ZU1/VVFXCUr4M+zce9MEe6Jca1IOV1bg5AAwTMAJ1s72PmHzUSd0B8moIUHeSHMLsqcbWTa
Om2hlS2JIZlgTlJSowFBLEFjjFS5Rav6i9SmERzgeCgmwCvdtzk8lGXWa96WUVNvk95IJFxoOAdy
NbaaLK1nJ3ppqPtLbCQhOV9B/10rL6kw3BbpnjF/E0W5DmXlRyWvfpXMjAzZrtUBm+UOyoiZu5MS
filpdFUM4RVxcojn+pjPwPJG7vom2BVO7tkhRu/4D8lVIqqLOTTfUkh6lHCoBhJWufhUGE0RE/Fi
2+Qa49fCJ7izK20zoNwbrZsObQh+AfEcFpL00Q9QbDnk/CCj9y3eYisFO1R99tFbbhOaw3xFQdSr
goiIlqplWogCjMEHSlQdfx5UHFQAB0mX92GE33vgWJ2mfxxhLjf4oW7Dg8yKup9PofbuyJ4k3gCe
suoDXyuH/thazzoZPwvTIrKywm+tPZXJ/ON03ENRBuAgH0UOUImNlZpfFPFnolcJaWWAZOKvXrQN
Tnt0MC5Y002m0iqXn7Ust8UUeEhAvcy4k7O0FtdaCgnbOuYMw01erq6CbwtADhGdqjxGqXgGjfyl
dDVGajwwaCn5l/Y1qJwZ5gb+196B78GXBTNnO6rNn5DUbyAaUzKymooYppLawGHBVC1JiWya9y2e
aeYxmXSylpxYRMoCbVjN8LGVcKNwXucykqo2287zsvEZXwpo9ZMGCITNeIdDO9Hyo4zszEYkNdQN
FqTGJcsS3bBCYi2YGUD6f4nuoAqv9za7EJ70jkcwJ1m6x+BEog2P+jOd8QXz08YsuUUdLy6gJxk2
vJZMt3Htke9NjmUNzSHbDMAJHP3RZld88EIcqQ1tFMvSSxVu4+6QoPeFXzE725QuBw0sue/1dKwQ
3YWJ18lbRpdtt+OiFmA6TiboFeddrR/m/J4PiOrQ7s76e679GqxG7L1pnK1S8ZiWcH7F2bpjForv
S2hngJCzBLQLvtengufO9LGRsiSERAI3W+Fmt8AAZLx+SABQ1FDOtUs61+g3nIoaHkLjK5/eM6Yn
7S9YmjnZMAdQzml/0AZySjzepYVC337rINrhYbK6m+gJzekBRoDcgdtswLcCYpu9BDp2NmrNTc62
LjajjQif40AJEh0t+F0GwO+brX2NCQoHV3FekfptW+sfSgcMuCqAtNzpd6E6G56VvdvFo+PCJHLK
i6GRsUEzsAGMmzB80fJNL+0ZnpP87ZVJRTO40UEDDvZEjNSdymutR0jmJLQxrLj/Sc3FjP/K8VIb
UC5hscGIe637lZ6v6gwE6apqfyQs7e2bmW8s+UhZmM/fdrboKEEvAQshKUs7iILBZXUn4T7JLygE
Egkbi3iKClGyVxg/cUxPdDAgupD2hnQv3cRvAFBsG5zTIheqX4DqN8aOpJnMdvXBV+sPulcZkGNQ
A1iE6kE0dFM+ASxY5dWSEvjZ9C07IKagEBBn5ajUYIgBePcKDI7jn6V447mip7Lq1wxQjnIr7M9F
zG5Zx6lh//ueoQaVhaeWfm+fMvXZLYGTD9AuM2YeRDizOIJgrPJPeUnJmLyYDb8KfBvLREiTACZb
xrK/yWL7mA/hzpTOQ+6XCkaWUD8zRuWuWQfwu1dkLmXOuR+BNBN1iMGTlK6YympTmP9GnRDDEGBb
uY+YUmT8oY7ZkMRCJ+mMtaOF5E+zn7go4zvioK7d9dGNTA9eLUx5zVch3AEj5bDpazxtoDDgrQ8n
s3xg2Oe6LFEuY6IIWfGTv4sSm7enY2T/Xr0VhPQYnKzfNDnYp14n1CUB6juNnHfcrExd7m165kmx
cNQ42omhc1LBP1siUfyMRsegbhNg/LDKlsQPMUCPPLV5kfM3lU+XRpe0/O2BHlBtSGejAhKPjCXK
/UjdJWLXtRcxnvHn7fF01fqGRcrAJR4NCPh/AH3G1laDVAy0nxn0AQfYHTi9uhgeR/Gi8aM7FP9p
u7hr8XPGRBIgpcphrgDRk/muEjxUrvYNVUgK9wB2lPl1tB/SQPiDi8IoOkkowDLg5rw4uGZrkuB6
4DRbIdmETx7b6aIx/VLoGZp0fo6SFyzHGrbnKj/ig0SGuTHwjDi9O3yG8w85KXH0x+rElgZPxltB
vCK+85CgoPPUbnOmvADUlycLtYArlnOvejpo2xqFulD9a9XQjSbEbWhGQmp9eWTrcMdjMEz/NOlN
oKQp9V9t3iHlaGK/sLyCZPLJdm2qsDY8Kv0OQEyKGpBsW40HJLXPSviilLccM1QHtWn6TopDox7g
4NEsHGEtVtb3xLTd4oWObpnwcbHyt0fmyXaeYeZLGDAZk4q/lPefqLD+5oA/lbcmC+3+kCOHotBy
tFdE1K0lFpQHUH6YD5RKKGan42Q9YwLPFU5CvxjATcAU2RfGZ9Z+WJU/hKc0+TA0Pw5ouEHM3TCQ
4T9s8s+JJ1Pf8J/K2SVO8hLgsrd3UcGiJXdTfZ9EhwH3naRvR+QKs/IOgaFzWORCZCIAx95Bebd6
DNbM1GR18qVF+UpkooqBCH3U/CyAF3byt4wZsH2ZjCPh6qSKTtOPiL46Yg24OyEXlM5mUtcIzyJB
dY5PkwSDxY3+j3m4ma0xDZf0SpSSnH/GycZqQVwKTf9tiF/qfks8oJ7QFTHGYFpFhKDF8TdnZ0Za
w3zodTdaVsrfSdcxSl3PH2ONvmzLyxkO61zzGFmBU0VkbYYsypEG9tIpD5959V5FzJXZ1gz5/Iqt
vW5x1TIz5IB2wn+R+iU79yIDbrDcRi8pe1Ln4Wj3GUCl5S2sJykCjRn7WX5t5veQpZQlDQc1jtww
uSzRQ3HJdTN8tbRmoZtmuyk5muHWzjaQ+P2hf8dKi2L6IwM8L//E2mdeo+egU2vDt676wJ+MsQR4
elYw2UX3443hTm03Y/gut2+SGu9tVV7j/OOxc1j4j9ojRcbZ6PwrBr6Q8h79sCBvr8ko9vaA13Na
tcMhL78ogVzD+JzTd53FKuKi/DuJApdRCWzPUwPZUIUKXlNnAVoPjNNoqj6bRBN4OFLR7h5BuFHG
xe/2EQ4fxjB44zy6XYZDLGJ0gszbwH4AVamb7wUHF55M2IqcyqQo1aiv2A0KEtcsCgjVCyH6l2g5
LZqopkCfaMBmfwXyNaNbycqtuGamemJtUUqnwvAlBfWV9jDjaWXpRzYW2rslfyc8hxluvEKDJ4T6
FgbzI7I9bLErW/qykACBf1GTu5lv23TXZ2cneejBCS8RyowM/I/yMFvX7l5QmjushAaOSw5F9vsy
wiUv5OSNgS81hl84174HdKP9Kfw0DHRghr6o7U1G6lgYN9iN6G038+isajHqq87448uLkpNO5JFu
eqQJUFF98PfGh56QScQ/TvAa5JfAecjapTN2ivIqzHNTveUCpK8f5u/6fGwA46skmBMbEnIcwl1A
y0CDXpUHCXRDQ34AccEyl/NWndzKehTVh0LRGTqya8O2lJg3sj1WyWtGhtJxB0PRWkXWfuiII292
SfcnDZ9jeAFmgbjKheYNqr+HteMNhofaJ8UqiT+LdN81f82UXfTYk51DbLzpPYFIRJjHlEpkbKJL
+2tZBsP+4nFCf1XzKzY7iUq6bK3XdGKY+x9H57HbOBJF0S8iwFBMWwUqZ0u2tCHsls2cM79+DgeY
xWDQ0+2WyKoX7j0XgF42l6bUqvYuSxf2P3Z6mkSuLmPtaeFwSUGdBbJ+0CwBbRkj0CpUKMF+ZcR7
8asx4T+xlxt/lO7bZvPt69rKqHdW/mkwQpGXZOMVGMtowCgI8ecxghHQNsMeYqS0SrHjZLhysKKU
CK/DkxsSrc0KGnoNXCmx8rk1RmbNt9r/Uj9hjgiDTQVhF7oKaBMb5EdesZOvf8fkBp6ijrcl0jjm
PT4hLSFY/hwn8HsIV119sIwfnUupOnfDDwv1uT98iWFjucvYpgzlnmCFKg2PwGeVQ8M57yTAHYyV
LGBjBAquTXXT9DsZhX6o7VAh2P1fCtEAYX1F0gRrNFeSDwGhGkyqEZEt6HWg0g42xJF1wdw/YKuu
oLtHj+mVRwlB8yBjCxvmjfZATRb46ymeomc+nZHcnU07njKnN8Di2q0HxXGNu6c8E/pXNBQN+psu
+kvKnxH7p2KCogElwpKXOXIjwTFumTQdRH5WICj7BtUCj8XI3GRRq+8eRqSegKwJXx1zlUJdFZxO
YJR1mLzhOiw+rAZLWL5Tcm7NjgpGbEzOp+4TB8FAKtb4yVgAtOqWZ4+VZ6pdfKZ1xdooXgYwPps5
L0ihp6JgXpn+DfhJtK7DbSDzYqQMi/JVWXxHIQFPx0E4Y4edvX3iT5ikZfhYl6CDPcKgqnpP4gWT
7X5eAP5yqeLrFHTpO0On34T7huln6SDSmA08BhXMwCg6Zu5fSN2nRLFjCsfMzxq6KMjZHBsG/7O+
7DzOdiDa2ADZoX/WIdTRO4GrQ4OcVntY6VOlqUWu5xcfpvKn5ufKBgSfz6aM6qzA2TKvkJGrny7z
DmwIbPgId0kuBnEuNv/GQjflt8mPHQTiCdCFPnnEp8kZ+iRnWgTZgtVlIIOWxNCQc1jGwTCPIY4T
hlCa69R6EB3PvNDgow/Ku9b/S6BLmj/oCTBgXawnPDPDc4r4WI6/XkElQNK8NQ/SV4ygNa8fns/1
zU9B02+PHfWjt5C4wheKf6ta5hsYXpz2mvMElIsCAUijY4bcejoyhgA43cKo/kRFzNdGUb8q/MS6
jYKwOqbmoj9iS5xP6k0FDD/wTI+rHnBYo+96jkaXFoGRhZfsAvAKY/dWRoKjF9KwD4k2osMBewk2
vwt+Q59H9i9L/+VIWIjn2kTi1xpf/j8ddYQqbWLthY3L0ZOQDKNVx9dWTo/1J3JPS7pKOd5ekxuF
JXJ9C9tXi5hI2Ki7sEsfhuFEWBYpyjqeJNMl3s2RkTqDVuZYUeQ/ViexdHClbSGRg3ijDWnZUpfj
sQlxnMVkoYP01f11U+QrOyQ0FgqJga+D7kBRfg1SwPg1GNTYXaPaPRlY0zA1W8PK8PCDPTSG0Kkp
lgbHPX8U5yioNXt8xdiyyvwt/F2r7LvGXchUJUG8CPAlJ357II5c5i8URbsImt54ALDXdDs7P8ve
zmWZ4T70K8q5uvsyJOZt9xgqnT44qU/TxZb2W6CIspDGGeRP1dGteJM9B8PCb98ZPkLmPSAADx4C
V0ip6oN+pAGaYKwtl7noHNxh0k5slFkvvxTjN8xphFnRzPX2YebvUv/Qwg3wwLnRbHNeSxUq4E0f
j1Di7ZAJ70FhJeAKypDpK9a4e29m+x0G3+Rs+NiCtdbRMwfJGRgiXnmWyGb/6GL4BBvZ51hfKtY8
N50uOej9nF1yxaBP33CJjwZ+E2gjCAEjDlOejiHb0K/i/xvsRVNddWuYFf1r5H7i05M5qKMDnOgK
dWzEMta40eKRtBIxWFdbxmpb4lgdEI8o52a270T5BWEqE10j2Y3B0ZU+/ewptQ6TNBHd/ASTVPpq
Y9YPN1lG57gimQBepIlytRSOK86WOLbKEipTEF+q4cpKrA3wk9e/EeK6FvPlMPmaOCDDNiBRZU0l
rqvHqNoP9a+SR+uS2x2012IkUTT7ng7AKMFMHzDQKx7ZZE1nhKkV09CTxjZ5mf5PrkRbI/+xGLFi
bbNaVhDzzDynNC+YwMhTZKPOBYUUo3Qka180zPvWSXcIGwLCSXIgto1URlTGzTf0BVRlmzD5/b9o
uyvWh49nUDC+XiSYMivOXJujyUA9DYKr4eJuM3r18CE0jEzHCTjf8fX4Po7amT9lY/wjBhxV0YGo
Xy1Z29m5kk4txzSJKi0HzbBXSQ0mQMDSOe63qkFs3DbQtwRidm/IPU3+O6pAZWDlAd1A0wgiHCUC
CuDoMbCV8N/j8DYRBTQUk0mxVzUEqT3BTOw7GxapvLI8lasqO5t0mKH+9phVyyF2wccQnaPq1qXr
SkEOuXa1S2qjgsA0nmkzKYSkxC0YoXMF44D+J1u0PUpT8hRrhA1YzUqMlr+Nh7/1pnstPz0ogqnF
Y6ohQbmSK5lcBu8AbyVg/I4LzB7bg/JguxTx8jXbiT6LgoXOB3eqgWKXpUKaOOJ32ldoVuBMPM12
RAsECuUjMjBIzkW0Y5HQQSnndG6+9OoAzN4fNwTZ5dYjbrYwrlEvAakq6JSTHoi6NpPPOL94Lqwz
e8qm3oOgGkjI0ppjK/2Z2jF4SC6OGmxOJbIYVqEhIIWYlXlecdcc4XORk7DEfUZjZVVcd7MJn2hp
QA9n2QeJtPDignmksMuZOjwiTlEY1Gx4ZpRgVrlmkYo7E4HK9Asq9ZEnt0yeXH24G5a19DR6ooNW
vkWfAS9+4KEZF+SBpYgLuCehu0kewu3fQl96/c6rfJS4PffMUjGI+cD8fXMjCwcSSO1vod3yfjWw
J8AUKBhcY1dCOYVKUCanIuO9QJU0Gw6h9UFiCTXEgtBVUdxR75DrUcWvDEsUPKEKTn/kjDEdCIzy
lWaj6tboEI4NLevRi5y6vYAIoZo5ECOb8wKlV/Z0Uq/D2qYNYSetOIG/yXl9/GHvm69Q+/bFZzX+
66Wr3f2o+Zo5boMam62m3cAeFyZ7Vs6I8qWoN792GTDNWQMw8EN461TFztB1XBiQ6k6CLZkebFOc
vBh9dJKCLXzLpnqz2X8H+YYBBqGrEGL4D/8or+QpFwDNMlb+VRRs5VG7NagjFWWiuJczDDYzVdkl
8Gzid4YhV3YotRW041vzZiL86cSw9v/J7aGojxkbQLf41bD+tgxIacJltscaIuGVJx6dO6NsTcSb
j2vV8DoZ1j+YE+GIBbjLUY5fuESw7o/KrmvuYYMrni8AXR+kkfpZfUflOUiOfXRKxx+BuEFj05Vj
V9n6DFfMnV5cBhuzKLdxyE4IpUu7q9CoMPrQsBiec3G1LEqzcq3q27xaujBEara57drLz63/0wIL
Lkbglk27hJ61sqCvp91bj9a4NlqLVG55H6LHggdGkBcTDHDYafBRk98bJ3+i3xXy3o/5tOxnMWzq
wEJPj6f/JOdfVZYvAXCgoJctboxNwDuXdWuS3CGrnKNw1SMaiRXwFmR/8iPY8VECK0jnIzYW+cm0
Y/F1UDDP6CfxDpUM9eZFbrftSHhisktI8nJz3rh9xIZC3iQjMThcR7166ZQz/VwenQNcXIzR5wYd
lHrUXMeKlmakkRzVzSX7AzM3Ni2oeBlVOHfyuJQ4EnOMHSQUUjH5QEKS+pFxyiDLTIo/tVsiTFPp
wAcO+aaqliRPz2rcPyHJPsKfo6CuSdxK+LvRIRB8nqMJjj4pmmT2tu7/t/yS96/R2PQpXBfcYtU0
/c9Zk1X6JdEXtWzt/P47gffQAh7OqCUbVH4Vyu5723+A7HBswl2EPI/0JbBUsIdvuf3R9Y/EvBio
VpG9US8xGys/AVdqxZkVSTux0ebsoxtCSYnaGI1gQdj7KokYVKC1qFwYlP4BP9M6IinYCJJvt9zr
8S0GPcWYueT8o1p8ol3BSh5AosFCZpFURz1UrZl2t0CmuS68PwPnpe3jhvYYnx0IqiFVxRx/KoYV
sbtT2j/xNoeTYjiGuqwS/At8Kr+wbwdAlnG0ClEcDxeKP41hi/gwyn0V8bSvjJY1/sko14rW4Zhe
1qm6AURCy+l4IYY+JNxZGa1tGJHVWH6gSQJZMATaghuxJwgwrLj+ygA3LWf5MA/T7zrcTYWIn1Cv
d8osVbdd+ArTVUgbyOlD+M0gHmRp6pPSbcuPV1G26WIjo4LbEMFZQQHQrH3/RT6Qrs1tfc9+yG1/
rPgMwEY3wT6Ft8g6KfmD5R1CWWGcOhl4F3oxegy+gp2dnMv2qmZE3Tmsj/JYW1rtmQG3Zu34iN3g
aunXEtGrj/F1rLemfJbkY8utj/CH3Y3FtE6N/nUKZgqUYijHvfzQeQC1Q6CrzcmojhFDdqU6Bc1h
APDVMmggf0qeziRyWxmiTXfsrA42jJkNi2oGwQfsOoUQMv2p6jlDNyAe7D3K6FMBgRoZ/1hUohcj
m3BD3qGDnYLFIalVROLuMgvOxqNuDvjt4VixhPnK4WhDnpoJna/2Imln28SXxggqE2ejvejxxaNK
UNWb+Cr0+9h9k3GkEkxJD5Nd/fhjWsy62DLFW3grt1762U+guOtUB4Ccfxb9w0+vHWF5pBwaNJCb
urgNLk/4MrfJpeuwI89GH2MDOb80wyypJdTDKKC6s8tAO12ODYtMtAXxxmX6al0iZScNh87mQLtX
QjgTmLIEChlT9L9Di7GL4sTpbyxrh1pn7sX4HzX8PtSm2JpuqYyw+nFYuoLW2crQQGZORXlYCCiQ
f9NYRR3WhBtgeYr5HDg74rPZXUNlMcjnQJxyZQ8qjGIuJMKX5UqiIWckGaKeh9oTVbSrLYoWwM9v
YjkJQ19KmgZluGCkk/PoK/kn8ZwQWTeVv0+prX2wBWUVzIT7YehLa5xXaCCr4Mvm1BmGi56+8afr
nTMidWM7iqJezU+s/YvMR1j+SDLShlYuNRLnc8W1MTl3jqnyA58B36XXQCI6tO9RGWa2MW5FTjD5
5Pt98F/WFRSECvKDgW4iRS2B3xv/u8UkO3iiT+H5B9RpuXff3sl8QdwWPgyO8C+fjije8jL8TbIX
Hyp74dR71YzhIKtYk5YgB1CY7NXfIWMjy02EdlRD1ymzbL4bdKOuyraLFQOuJSYPW5M3TDBNu0AQ
NQeOK7xQ0jdPZtSvCCkx8RkXa9u4SgwsS3VXFCuZl67Cs5qpazx8EebHkLyMaBqF7kf3l0IElDRD
ormWrYsITeMCJfYgcfsxePYAJDRtsdY62qe7mf/TKoNAgbfMfKNnFNF987ZBtNDEHzuHItlZKVIH
RBq8qTsGV3YI1vWJboR+DU5uytwvIylia7MOwZcWqSi1Ga4SHaMB27hVuJgBBiv2qWkYTrdEcHET
tkt2D+rDr+qdbb+U+D6RzWIF1K8Vzoej759y+m0psZmVFaCWm2Upn4KyWfT5b4NgQFlo5iaEgTwq
nymqQhKO59L4CI1H2J8hutilk4KRqR51SPmYXfyaIWy0DQQA1vwls55IieQw6npfYzcM9X1pbvM8
YK10KyOCdDUaFvlmsjsOH5r/gY/aklmyHyspWpjyKR/RT12RBtgljtezqzvN1GeoZ6iiVLx7Ofjo
OZosg/6jX4p8WLETtOCLZXRFyG5peT8D86EyjRsAJxI0MHRLM/yUvaON5aYofktCYfgEmBO4O9gC
/F+GxcEDw7Kh/mQIl80h4K+D8OrjkUvaL5P9jIvcxXhY6BSREGOl5IKNKHail+Rd1OIoiofVX6LB
ya1NdwyTAw0MeJAucEbup+wvRUuVRRu8jEw5u2ShjpekpixvljLuHVDK0Zb1Vlyt1Tu6M81Yj8aq
zq6iXyYKzf6y11gVVAyekVlm7XeCIsVLb2Sk4mi/pMaJNRWjypYVxzbtgeEuvP4CTUHtN6L56JqX
CqTc/1ajoxuvNSbXXnHvdJtp8TjnoljqotoY4twbHzIQCNn+ziJMCdcooZjol/rA+Bq/y1wQHEq5
Vv4NFLe5dY/zY0ToQ7/R+nfiridjij4YCyVYD/2vje8uQQzKn4DXRj+mPbgzzmZidVR80pH3g/KC
+IXeQGC0ovyVbETf3VWLkbsTOInzR6s2qf+DCjYwr9HU3qyAFbji2FNY8wGH4V/Z/qCvitLNNOf0
kkMPXISpkW86eU//jb8Ur2gbn1LrQ+4uLp9tgohfIMVfomNlu8OGp914nYP/xSW2Vj/UrOZCZsol
5HtM8K+a1tTH9tASWyuBAvHjc4DKH7KqyL4sKMbJEsSf1a1Q2zfh1fR22P6C/Ecy/+kssREMsuoX
HNdVsPKJoA/mIlyr4jaMFI41+oEPEWD3dZpnTnSDeu7RENcoS+TpZmsIRXI671LA0MYkp721CH8V
SlYG4OhHaBCb+Fb5h7bhCLEXsntjhiHMgvzUa4I6J8f65STBGqdjX53b2l3Y6XEwNGz7f2ihVlWX
o+Kq5o2w1zDYFy2j/jG6WpNEvXqJySv10oppbEt4XMT42hXc4e+yeeQWYGiLn59WlmXNbKAA1yhg
IqqohJ+mluUbmbX9Pi3JGGRY9vSiZ0fJUQRnyWSLStZjBjCQwaNP75wrz/KqeiyFH9UtDtEjkx3B
S0rPyeUnGkeS903/kqRszRVAMS9zqNQrmmYII6X7qzJFMue1djRGnu91acCjcIafYFyrPiX++IKn
IrG37/ofYdx90ErEFhDfNbPMkyTtrf4xhaUMq6BdSrozwOTGKSJuY7ZjRjqIdcVfRPsXdP9acCVT
BHjc7TrxTMKNMny5sEcqcfAUUr7PNEISHqkOSxDKMeuRIaQsTpMJO/mrnkXaz0sUYCyw1OamoQ7J
eQRpuuJgORoHYRwHbRuZXwm5ztkaPTdyBe3OjNZNoXgvcG5QxAJumploykfeS2vKWn2kbElNbvvR
Wo48r0YK/YqdFfwTycRYwFTgMyo/hMkQ7nuMwT+4f1qyl/WdQJiAHbpFRejf8YRp/UPVdmlMLcoj
QHgDzXRZwuw+6LwYkeFY09f51rJ9Nc3jqh0uyti/atjAVAqXngonYrE4eNe+uOWRTgH7bSUnJSPF
dhqzrqJmi8QE828CH7nxtr32Ujp4hsnC+JERNcNYqYdTiHkxi7/89Ce0L3q2FV9ePbfhVTJBhs8m
cNIyDlASpOSIDFU+TwrLsvdnIBM84yrXEzULnVbMBU1n7Kq7rvW3LSi5kLOWYBoFQeKkrJ/8irXX
LBp5PWiOBNEse2ToLQdx0fEEhCj+1XSZpDsJdxbUBjFXf1R1rdDGxe4pQv6bSif6xgSVtjSByv4V
zYKd95BSFyDiY9VwskGQdcSdEp5KHvgX/CXzVfuXeJRJAgO4iY4LxBLxU02XONbQzr1xN8p7pX0X
0pU04kDd87GiwG6GFY6PWfktTfuPFu0sgz9Gmw0PgoVlTQ8WVvEvcZdGR4Xj/Ur9shNvhsex6+gA
HDSFnosOx1f+5YU9M5DcNAwgxFekzgufucI95opAeu5gIFAOIgUIdh80NDT5w5Q+WxALsXe1qjM2
MQaRevsBn7jyHpFpMuCkgWjWPcoGpYPSgAvOsxcevzMywekMXEo4uVvt26xuacOPHh/a6AAarMM5
HrtbrfjD0WnIP9awECTp4vBSG0eRCOEeXb7Jd9+cQDW27aMFS9vbHz1lmaS+AjVfGfFlwGhXo8r1
+VEIiphHjLaUicA3yRXZY9ohbp6F7K2yMF3K6r121xMbylyK8WtgllmhW2yoXrN92ju2jr0jOakw
Zcy1KLeEnnGC78xo54sjeyM8fD8FMWKjxpqYmJdROdMBGuKQNYeO0OxkG+ULyVh6eH/lHV5Dkb0q
BpmRdff1m9X8AXXIzXOf3ZAnchgUyZ4ruQx5jZdDSfl8bgr+Hzat0H3Iu4X9uqiKdervC97zKkkW
vnoVaMthDE4XUe6vh/qW1jf06kA690Wxqb+5VjmHctKL4rvn09XMYgUC8wJtSGJe2/7CEN8aAddf
E/XAFdU9DRXV3icIqnlxY8XMSoMVZsAdlpGXwWlDaAJ283qN6EkQyKJe2+ymvJLoWjftvP5M2XTK
fKokgTwVi7u1IfVQjpYKkV0cx6jsg+CGgijj78soh/04+l7rptObTXkPFULtCDeriro8hnqU2toO
6x0P9tPYy/YqLU4NsvnAu7nNxlUWqbmL6/oMsmwRMDEKPHiIMIXJAGvQcasshldYtQvBQGp0Jl3+
8ChND6n1FS+zHFP2OFG55ELKm2Vwb632Bjd1wWgmHdmuhUcQuHDn3PYX7kNVkowSoBskX0s7SONF
b4CLJVe5ufRwN92dHv9EAE/i/jfTz1HOHc0oqXQsBDQAeQk0LVmItufIf7rDV42EnQPpK/B/S4HI
1NoBtstJK7b7RZHbK4nST3pSIljTVYnFF2JqQuEis9ihFMRPnyGxwQzLxjtpP7xuEz/8AE2sEADK
LqiPaI4lJLPow3qYr6htSv1zgNvRouy17d8+3Y5sMSz33clfqjosPejwRvOkUR5yEJsW8hLoUD5a
DMEQKg44V8OtpC/buwGTFB+3v8UhxNA2jxdc7jkEOxS/CtN8i8jdZTf+MK7X27eCoqIne5tJ6z5S
tqmxLygPe/3eRbtBWvd8QeoAGUxhA5LpG46ZUY8uUcoYXJnz7oGK1/jb+fVnR9pfXVPQmlCgbkI7
5Kyryos0HsAZzWmqMZZwCqa+Y4BugadE1LcrL1s+g0ksLZYhqOIqP/DIpewNGftk5m9CmcUUAbJR
ZXCFdD+VeerjoyCoqwlzjm7ScwAcq9+DCQOF8XuNYi45qPnMpPIaUMMiTShWPOAiPOryxqP3J5eS
phx6QjFj5lMZL+UehP/QdUvyMtTnsvellc8i/BXAkGUyacdpAajWj7zY2vBc8w+VGxlzf70T/Zkv
GaKCsI8T6aRjX0/aOA1/wQguYTpcvnMNVudORTACyNxeGxV6TsSC6xYUFsxDeefq5OyhRqsWNWoo
TnvmC5PkAt0/50vOexD3SA/aBxaVRRndImN0jJakkL6+q8YPRjZn1HEjgYX15pK4CnTQIqtngwSQ
v0fKxq9NVcH2nz+OeXmQuIiqsy8TMQPZSefCyucZDOuWbHRSbxpdXgn1lpRfoVRu9PqBN7sMnm6q
c2ehNjUvrflsAhyczKS09jYwj40poxtXWY3IBZTw2FR/BBsuK0R1KoUBKsHeG9ZaKNBi++eC8PKS
j99mcAia1K/mEpCKHGGioDyL9FeUbJrsXJYHD+tBAJlYC9N7jPXfxnxXKI7knmP0j1qyDCjAbRg7
A0ndsWowV5rkzYxaxKMHr07K5bwDKEfc/cKv1ZmAq9K0pCA6BXs3mbBYdKQtJCQsYc7o/g1kq/nf
NjQ4VoVsbKt9TahWXN0S4iU8TkVLd3rPCZnZAgOedawbcTzASyJCB/2KxR56DA32WCyGMP51pOEC
9aR/WBMptWlHEqrcpUWQQsEEI6w5w+hx8DbNRYeOgjGLRhaWXUSrQbwDw6DsUNG/oFscnHJgVWKM
OF+YuCxwVqZs+cQQoFrE4Y91ihFqD0PBwANrU/2okEgBr/MIHbCRLUPkXWn/SWjMegyvfcBelYsj
Qv+DwQBxNdYxVZ+rCrZ88tCE2XzABj0hM9sKzUaAGaNvrX4UF95BWUUz1hVhuEkIQBlsp5pM+Xdv
+G2sCwYr3JUXt+QcZHMLm0ykF1t6Su53Yu3hLM774d66l1h5iuJZAs2jOxiPaXr0w5eqXnLCKz1e
uJJbb+hZQbJcoRyBUDDAx/I5f5gZFmrClfuJZ3oeKh9yfBP1awy/FPtQsUYbrIeMWoeVZ8iqWy/c
uWczWVWZU6ucjz73FnmR7A8ZuYyjdUz6YuUz9Qqqw+S/z2VUXOVvFFq3YVLJ+qQyJsE/O6dmhE+Y
0lVDS5iVykkmfMa6dHEz67rpBgPrAZ4zqk++le+IHLX9rxCxvKqhO5SIZ/L5HagN2iRcx8wMW3xi
5MHNEwaNKuo+A/tFrmuARaYvtHvIePrtlntGzZa9JC3ZK4DoZhVt1Eww6VsKsSbQgQtDQS7+ry1Z
kVW1x4mt7bOuYHFb/NVA5kyeCjBlXNQA1bUAfFWxLJpyDcF7GSBU7FuKmsBFmrnWy0MXCkLboptS
/gtJdYxJIyrLz6L2iAG6EhWi1+uu37ppfgpEhFfHmskspwqN5rUdlgRRM855ZdOPPn0YVbMcbIO7
IGUXbtgoVqe2CmhLwABD3eaqzhdRA4St279EC4+VrvxKqJn87n+ByrxhdilZH5pxIrsAFA0XDLwQ
XasRnvb4qJtFjBqBqalhY6NzuPb8Gvcdi48QaJQavHFGANWkZvLRp2+EvlPZHCBJdcXFNb+sdi9C
jttuJap4V3yp1DYji+QM02tt6nMvepnt/2YtorwlsD0HIrsLJIRtpQExJqklCp2Ayq2T/JlL0zMC
BrArTIndLYm4INYJ0zTDYl84EoEkKP5Ya+4rZeoNL8I4B53NzhgwHhS9bmWjoWmTeSL+Zdl7lCOc
/yP8Qadks1zlP6gZj1L45aM+l54WJR31WWk5DRpf9J+Bh7CIpehGKXnMdnkNDkjbyjW5SepB9r5l
9tU5KhV5zpDunGv6adCTR8qqjkZEpNsG9H2MHG9UyBGN9rovpkyEuYwm0MK2Y2b/zHxwmv4PxEyE
OaJEoMY4hr3+BJnXjpJYtfLWMrRdlJoYrjoqd40veyKDAQ2gJrNKaJX9VTH+EdE2Iu+BZ4//pap/
NHQ3BNuyqt8CbdEYHfbdLVQnBOus1hi+6WT6rj0Wdz7enwUvAQE//j9zOFMgq9JnaGEkYgRioYqJ
23teQHqQ71kUAhqj1oKTO6U7MQFwk33SfdhqhDGP0hwhirrIeJoqvgQl+CosrhPSzrsUoawFKdQJ
4x/Ez15zbfOLKAD38XeO5xZyACxys9rECo9WW7AxZx650BQw+4vO/kJOEKbaQmMjuvLcuyUBDFQX
Mue3ZLUOnO1ZyHALhorPsoIjK7IWKRQqfxMpG183QB4/ehfxGYROtlasY96CZ73Aj5CZlaNjkSSh
kz9pAODP5K+PbrZB99nxad1Qv5b8W+GuhXyWh11Sbvu/BFyfNUjzArnI1MuyZVOqM/mVqD+Ivtpn
KRr08zgi6WCv5iKpOdI0he1awTDUMvjrA6YG9THq3kIvABFjHNiZKhnSCj/tvyxnLz0xy2Iq1s4p
GWqJpAcRtwAfiRnK1M2Zh3kqlselabWrSKGeIkY4gTGImrJaDqD1XewBE0Wk1dfI3xKkgZ6cbUz1
HiDd7+NsMf0uCcOUrMbHFN5qCIHeqqgPQ7OVLOZJm+SeSp+N9zN5DPinQNClLUt3m8DLqsDCjB9S
4CDl9Nj9aDwCF3w6Vn41A7STMM1LIh2VaQUIUksDcqVi5RiQI5HDd8HceXBRq2TsPwbG0REdb+oV
xzGaFrqwTKtBdlBDOT6W+xjvAXF23wNNQN02m9qOcakza1IYxvrxhneKbE6dSWVx9rJmhegy5tHw
iNfbMcUdxGrKJwAeRypVB0DnhGnJ15yU7A7ZIdzLjjZxvzTic0yCorengSDkYRIiYxT3CPdsmbfj
biSE1UKTyQyzX+gM7mugmh9NvoL3okcraE3YRgYWMPl6UB1VQ7fxkHC539TilKnzHG9PSqKMG0Yw
e25coc2IKuKHP6etwqfM9tWTnZ5FCztgfC8oM2wSoCvtJ8NFmtcno9mU6a1GE9D/VtTaZcFlVH0S
5jajWyR6INan9Ix/LRP2vhy5LUjtqLNDzCK/4sCWzf/RooP2HOVTVbGnUFeqZ+/pppnQCc6K0V8J
ESyKclyhV8fdoPUSCpmHSgsUhZ9D2DpZefFitkjeJidjK2I7C6k3kd1Vr1M5nDwVy37HVdIz1cHr
Wl9l1s6CyGI+QJUPTJDbyWY8YVx8z9u/EbxtBR8cxzsROce2X9b6rUDkX1sPSy4pv8+Rt6+Dg0kd
qEo2Bfbe1052fdZN1ivyzk4fvRkvBjppI39qCoRVmcBtzK04IYsMtGLsORN0pY8PiXYptT+ftYSk
PPIJZd9tbSyPevItmoQZXIqA+0BkM/HXoUYnxq+oSMHKv5Oc0DaYDJRLR0u+xCS0Yd8OPrNoTZIR
UxiEvOshzLdM6RT3nKGHiLFTSebb5pAYaCbL6lY2jgZWGAcIIHMUN1DFwDd+hKbTVN4i9aNbRo6b
cu6Dgz8+EQ0E9jRRr/WSbDKx8ExSS+2vZrh4+rGgCoch74zpGhYLZiZNx6GHVHVS6Ln41hNy5T9H
ZhwNLx4zdbzUHtmq0VIyagf1ZguJIGAK7qYUx3i3UJkpKpIPONbqnwKaJuws3JsrJd8EPtt5z9vK
wdnv/kWo/tVcpaQIV5bOBkH6rDnIFSythjd5OZECTPxpNh9NeJJjCl8Hp9mmDY6je7XKm0kchJGi
+ukdJTsxMIOajMKTdrZmxf3jiWmOBDMdicdvoC5iYpLcT6M7tCnSIQRBug1QDKV6KK7Sl20bC9t7
hsR4FrwrQpqj0yKezRDYNucFC7+ULYW/TsytCXU3U9SdJ7HA1mkseLfDi6V8RCAboOg4tTQS9Fw7
cQW0q1SYIQOYRIBnMphVtHJVhCUrtrdFI4RLf2YiWuC7jmo8qHzgJa4SzAzcSWhul4B2DDSqxlOA
7wn6jWtsC/ez73eikH7Zn9/SKmUVbeCz5xIh9kEmF9XjKCBcbW1YLucL9K8MGbzEX1rFry1v/Oit
BM+GFVpvDpum26ZlRxPaOoRtrlqVvQS1fIDvomMwmJM4kSUQuZukeoVSgPnJXsTBObctaIO6iTSd
CZVitGtLtTfT05u/KmYDpJajVc6Zjo132aLxllsiq5PPkd2wGn03CGtyLDwJKhiRUm8gxYhdFG+5
/Wu1h7Bv2BJiYlN8Vjj2EnHnd8AYzlX8fa2hK/MY8LmQf8v2MNYDyhKA/EzEG4wVnk5+GWAa1+am
0vpq1xn/d6tkAdKLea6xMOkHGzK1pLREXI+PpuqrVYH+xFDxqXPztux5KbsiUX2lMJPwB/Qbi1g0
VRFgCXB09PwYozGLRbnK/+PoPJZrNaIo+kVUNRmmujnrBoWnCaVIpskNfL0XnrnK9gsIuk/Ye+3p
1WHOS7kcPiZkMT7pQLoB55oSEXljwhzfNHDB8aZlZrNHALN0G2cbT/CQINtVrYteep6NvMQTmO7I
XYU2caL4v41+WYu7PUQrAgpp5V8HXn+D6WBPTBxhaK3zC4EBWEd8KlLy0BO2NXmh/jDBMU5rApZb
5EZb7nqUGfYTd1yHjvlh42jN2ER5d00yk802CqtpzuGRorgPQtiYOH3agfkjeGMTwX/s8Wm7O9ox
qnPWrhhXAh4zZriF23IUNfW7hiatxhreBXu3++LeChG/SAwMWUF6myteY/ZfQNFwVbiriRB4tOYB
ObaaVV6LySRYunrDWZuP7XflQPYfJDQDiT2JjEFEkWkcLLX2cxSANizzGPJ1Ft6sHg53GQeNtHM6
Q0wPvLJVpdZRy3yeXUXCdd7z0sgaj3i4a5mhq/Yz754JDrqQKr4gEvvJxfTtI7Oy6/FcOK8zZEH4
xwwdgZoCTLvdwssQurUprCefcAkLqUfoR2eH7YZbffMfXjtp7sT00UsMncyn6nzdkkzny/EFowFr
nWImGa9ihEaBzsgSJ3Ja+wcvPwjwZU7lb7osvlQ9s7Zc+/Dq0XjqAda6nxHr0RAvZs4AKzEXJsha
LUFUX8h1iind77dOcexRVAz5zky6pcenLKZtiG57lCcN6YjP8M4A41yo75LOfURjo/c4vYGDc5nz
d7dWnXGBvbeeagy+pDC40J7rDPS1vLcoJIL58Q78FinKdHtEwDF2yMfPJYJ0YsyfEl/sE5GTIpMs
CiPfZxPTFbSi6Kdk98Jj2JF1B+OKywR1gamHGy0/EnrDeA2OeVlNWGJmIme3jDP9WNXRpR5x/2CT
6aB0Ok671RXTX7ug5K2fCYjcGrOd18huuTtsSwwiFqJGyeLWaG8O16Ov0+z2dPdVVBI3ppFS/5eP
2fhUd/0ljkjDhCHnC58WbgOzaOk3+ZLOYqOZVEl0ogH7ImqrvmM9FlFJ2i8B1sKg4RSNvX6pV+aR
/v+RRkzrPcgOpw4yNUXU0kf8UHTlwqRN1bAU5GTfjB3kWphujgkStvWWmgmzHcMV0KUOvrVpajuN
zrfjAHk11aYz/C9FkxrwLieW/jexG+PuYNtqLTzDXrIzx3yzEFi4pUl7YKbviV2+RjSZOovdNjeY
WfTrFisOysunvv914fdNFYVzVEGLYK4fOhddJcsB2XeGUAeC83p2ZjPHW5uhYvdJ/aBv2nzfSWdl
Jw+Xsb5GAmM2/tgxZF7ze6zQfXzaHjiaDuK1mZx8VM2am70MzvBv1E4I+wYD7aOXkewGQbLfFKJ8
JVEEWbtSOBmt8FuO6aEP/VkfuyzK8uG4j1bakHEawNgyhIQB46e9+vWL651cUyLf+vBr4rAGPIch
nO7Wu5atutqIvQOu7IZ72ERr1702aKwIQ0lhXecvynUPcehvc7NBFsCplo+XSPN/xiqGnIc0eUAS
U0c4F++dj1lTUvcCdyIY2LCRSxqzleoue43Ztr2PW3erkoBNOsqGCnQcKQ+Yd1Hmtzj1Ytoe6wdW
60ImtK6zqIHrEQ61ZSd0uO+G+Z4ynTLSr85l1J7Yv2TL0j3pgG1YdoaY+uJmm45k6bURcawJ/cNF
573vOuALuDtk+Dkh5g3CbmRDU+MvB40UlTejwHKj2UsUI/j5i+KbWflQkRWZ/9S+9+3Hs4SLwBZd
LS2WiawK2Nf6K8lwbcTCphoU1TjQnE4jZOTSuTU/662G2tfk4zEZU0hV3LI56zOgXCNnr1evJUdl
1XMGX1hjCtZvkXkHKV/5x9KmcqlffNxBCd1LdDA7hDGEAUiL+fO/BHu4GQbEj9AHs/2Ou5B12Ml3
5632rC9SqJ5/x+qrtkCqhs95ihhYYQXmvJ5jMeQIproDD0IQkM6kbnDXcO5p9xM6XyAaVeytlGHe
NfgYEwIqGN3Lnm1tjl/N4V4OcpCeQbyd2GZH8/KXF6PhZ1aD9BOxeAkwBXSGgKquEPZa24TYMa1y
j1Oc7OEVEio2f9xke4N9veQNwR8BR2WCpt7CsRf6IM64SvywX+uzxBZRDnt287cxuycco5Vfrybp
/evTIWec5W6o/AiCS1myQu4kAs2BM41G1bevQ8SwgMHv5KIK4mU0MMoO0a1hu87/yHv5RfLULm7h
gPNeM5HFML/3IBDVLYBz8W7RFzbGUqH2tiuyswvYOfeaHJIGq2GJEalqe7iX7lNZfE02rlbGu43p
43YjFa1s1g7eBTeHru/tExyIOuuhIa/WNZ5okde70U5oWeOVxmK7NA7ZeA3C9tAQp5zX4mRiz7Bk
tsjtU5Dl25iIdMh8H2bf7nPPBILREY26T+ccOvtWCoNVILpUBjRGn/9pbBVToXHzQEPP52ThQ8N3
VtmIvJAjGThiFGPHOLW2Kix2dY9+3hw3OZJJMmNWKfWeg6TR8OJN2UDWqquPsXffMmdEpPUtmUDq
gGvdwFgk7b9cmqfEZv3MYZX57Y248qXJ1rurDdae0xmg21PMgKISsBCUPM+q+BTAnmTgAK7uBvGD
EJyHZ9Mkt2wTW33JZUposHkwvG4NVqCWz4PRzZkjP3N28kA9W4vbkHTPOjVPMbkUde2m9p0dadxP
Vla9tJGir3jDuwd6NVu5VC2yqla61e9GihO/DSCnvc5SM42q0CNu0aC667GtpWW4U854sIS3Kfti
U81dD8w6ynkSYsgP8Pg62JGTTpyAWC9S8U63hSpFrBOEhULFjzh8DXP9YvvIgJnptSMJS9cMLUBF
fZiPt0AQk4OHCp/rztfAnXF2jRxoCa6/IjBeDWy27CfijuxP9mUGUbCE+62LVK6D/3mh9oqilw+9
31glCouA+NxJXhIGW1a98vjESu2zy58tJwEazZaKfFMVAwbBGTiKc9UwDqzzvyGd1iXNUqsHBz+K
N15WXFRd7CvgDB6PO+SAKMEcFfU7ilO6gfbGw0/QSFmI5vpuulny2FuUIF7M7pqiSoNC5jXUioV/
bsPgFLjpxe28ZTbQt5GIWGF2ZduTpPVmqMx1QmJhZiRrC9Gqn4q1obv7MAajRhssGAjo3CSY4F1h
nIDNyuZhUUj4L0mMfTRwkBCR41DS9NT8MX9Y5nhGvFD48BtkW6wQF0MlLwqnZgiQpwhIa2BrGFis
BiiKXbYbO4flQVkOaAXx79OuC1cQVyI3RbP30LNmmKxKmFk2bncgH1CONwFcGseFx1K8RTSocZ1y
1TMq4n4qyvTgkUrl1uGJQhJFXXCOMbtYfbGKYvZVWrjVR3fbtOWqpC4HtI9ct7m1gfZS475t2QoM
GKAnRiVjzlkcdCsW/apnFiIiOHP6KoCfIgrFN8xWdmXyb4gEW7hmto0s5ioq2JdkHTkOpCb+UI6F
lezVaclvQPrJM0h1vhF8dyU6cg8zqvUdVB/kBwbJm87EoQjF0gfFUACX8uWWymgTB9Ob75BtFSnu
TvogrN62+VUDCovY5ivxyItlKtD5wSfsrWqhJorDwHmebI0RAbE0NvAfFByzVsQdGXIV4LhMQMS+
WncMXoM+/NeStJnm6Brzmk8BqTNsiAD4R42wArnB1poQsmeUYvh1rCQ72I7/Y1pfqaSqDrW7bzon
pQ8bZQ6Y0/XVSOk/RNpD8wmlaNtTG/x1408eL1suxySc6yP94PoaDLSPxn5JJn8Vil/l/Gp2cBP0
F/O8vqn+TEctQmQSQyaYx5r7yqPPyeoVCL6lidNEMCfI+asa5tWASz7kbI5pJ1OOCGy8GjtcqG5A
9jp0cQ30YfZ9WH+sCqgm0qR62tIMPZzIxxCGdZcpceNndPLBMm2AVnhqeneRO/WYRjs9Po04Ycpo
2EQag83K2utmuyuz6GCzVx3qF6s5dwObH8EYMAgsHNmsUbE7OJCG8FidceBtdaEh3fCvsAJhbGOu
pBRH0bDNrf4Ysjv2UjwLMcZZw8NMVJCPEuxctB66QDLaFfxPWbOqs/pzGoedy2TF66uNM6FJczuu
C572SK4CIARg6Mexr15dL9sn3nQNDWZobryzsIFLCMy9YF45xYce3bQYiVp1QDI46QYO82YY3kJv
fFD0MSEVq9SHVmsihbAkHIjYLtAvZDjQvb0Pa0Zgfg+xYHYB2RmyBrM4MAgKUaWynEWQbKQ60Pvm
Njrnjp45I6VXBMVfAzX9SSbmNWTJ1xFc0jDpzKZqU5TiOUXi0PkGkajfcfjClnzjatglIDs2VY36
d949wJrpHWhy5qHmv9YarKPgxFhzHlpWLhZnhELkqwYoK5GOpDw9N2X84KM/j1P05tkp94ThFItB
f9WZyhvVK8OmrSsBryKIKtlR5Yi1tOpHEvhDmPMWcO/vWG7gb68jRH5R+49OkOo1fKLQx1iEzPSi
Ikpt00ERU4AywlOLyyiDdp+4B6l/V+Gu5m7knTvYo/fQSWOvgUPnA09gjjKkSwim6dD7w0+bMrDH
3paSzRKRSamHnJLge0fqFs/+aMt4I9kMjxJn68BiSX+a43Aal9sIPV+UVD/FQHanQ9OVNdl6xHcg
GFL3EfUIx48HTE53/hTjI20MTwFchBrSQRnrd6HPFE9aaqBxtnVHlounNF0YYObbju4ULYGNPjgR
PzaCr1AIrJYV1g74q5b5PIh6M09hC8PpNuTdzm4ssHUh7IvH0L4JvLUxPKBg3OsV9a7gsi9ht7DZ
PEZ8qVVlv5IM8oKI8xq0eHOcfD60Y2h68ZFG59lNYOGx+GvNpUuhqhHaw4rsSRfMrQxGBgXDzSAy
N0LTTwPncTyCiVTuX1zMK1x+MRsLhMXaGVjGv5CZwICwr7bRt0PeGbX1kMtb5TNfisZdwvrVx8Sb
J8U+tNjMtTW75nzREg3W4DjQnGqX6yTz4TEdFb115H4bhXqtOW5yzaDgstC/me5rViFwpL6WaTiz
XliAVQczvBVwToqwf84ma+U10XsI1NGT2WHIm1vPxkCM2U6redvm/IcKvYyZvvDL3Bv3s5qGU1S7
DITKBYD9lVR8qi2RU/D4jGFcKbb/xmwQcr03K6JxHcp9ASiiypCnmP5vm9kxmtUO2I57I4IwxtOm
B/lrzXFDFAGC8ng6WilYP56hDAXBX8WqVP6pwysmpv4RUXhPI76pFPxPCSRPrvlkdu4Q4ltopw3R
9RTsTL91R6yF+dpaVHB6iP8g44VwGvRyRi3ekvqK0cxPnV2pJHp1SsJMzy6kODxb6qvMXlU/HSqL
87Gyj74puHu+5jAXGyhfaS31AcsfWGfR+odpGHduWQGT8/WVahkrRVj2w94nKwCdomihEuXnFsqC
n/nYHiibq+puFAhaingjiNhrUqQRHvPTtjuYrsMVEpJk0lGo0TTYKFaDvniUo7N1BIJfBwBRZe+j
/FUESFHmFBGiEDrXv0twSZUa8RDMi74aCyITKRRcoWmvU+OkJuc1rNttY5rnPvY2JjtHu4gWuij3
lTusrbo95K1EBoTEjJHlXxXkB1XxHs6XoGrwDmdri1Arc2Qh4jprVdavKv0M86+pBW5SyTWAb44h
tkxFvzancJ8LtYvT6Tkoy5WP7pktEJPvdGFN2L5wNpvT0WQGFnTuiosZfVMO24iYS/2j9clW95ce
dNJKuGejYU+Sim2HXCXPTnHAZRL25Pf+8FJg6CE9D4rxMNFCQWck3Z072D6HCZhKSO59aO+UD0uR
JYyEGFLpLtocxoZjanDGqpvHzl+RzRLF8cYgawmzhOXOXcPscnX2pF8BAGclwgIwIs1WSIW7zD+B
pGl7eQ0QD3LX3semW6oCO4Edshuh9K0BBk3aV05XaiDDtMLqmEXeJkmc71Ch2RDNVrcmDsSVl9zn
HiQRzTv9FmuEjGVbh5Lko0QZNyD2noTal3GNxPg3bFHku3g1ZylCi/ZFL/tLLrCn6OJiut7Grkuc
XMN+sEHupxFJEGy/NVc/1X6wC0x3ZffNTdMdjHOQO5ioumOIIe3skAw+eZtOB2v3r9D7VVZymKJU
zJgY9jqWWrkNG5SwlNx2VX/l6qNGIl34nzajbdizD39ive3KDeFxpDhn2UfKjRzFI6acITpEigFt
0n45TnQvWb8vM6fD4hOwgLd0NduQUgzQwn51+4tXFqfQTxdDfndnSz2mRC8+iirb5ziEezZAQBCY
sPGtKcX56Nxn0kkB5y9NtrJ6z6bk4LZXC4JMnI4nzB6bCk+D7wyXLJmwdOIEQDRuWgrTd7NIBsq/
GSygvH8lkgGzU49xzA+uMu4GMVsiLF+tiBnZ4Kxa9EBPo4AnCNTVUaghKSwDO58d/9MtiiZgGvlN
dyu0jOWvVgUs+xRzouRbbyTln+Kl6zobbE4yvKOyIw0pZC7UxB7DDqsOiKEKNklMkBJpli7wClmm
G4EWZarO1VhcTZ2MK9QnRZI/+wYcAveUhjH4qiYn/i7VKEasYxn/hIVLN4uoL2JLU9nZmgnefsAh
2UtALpX+FuVMMcdmVhsDwYB4a6U5IRhI+YefzmKaDq1uJYJuL0aH6U+5SccQQzwg8NY4VQ1+IV8u
AxUa6Gio0ib/FBX9zUICnHC0aaI9h55zLdP47IpxbaT2VhUd92eHw8IlvuZiy5cpeNZGypnBvbSe
jvUfF0FeXhNpHsao2Xm4tyY0xo2hPWuei1WSwTBRl2bfXVKI03UEk9+f/N0YIms0AVvPM2eyF1IN
CybdlFZ3pxCycjzTAoHkQYzmos4P6SAWdf/uZ+0mtLkioccpt160pCLGHEP8fiyZEHFH2WE2olel
gOxrbKjPZ8S3ztEVbtIu39mafda4rFUY8tYTdQ5GKs4BSpIRZA90hrNenUs+MdHzCgaTaCWGiQIv
shdNPmvJ0c6ZCePFFjM7B7ge7irxMxIaYbBXyxKx86GgpACL4c+Q3m3uOmPcVhq/ZG5gskB/ZsO/
CFyAvWME+ktdI9cLr7Lp/hDhbZvYfomquGG6QC+GKRd9qkLhCLW3M+SrN8d6J4g1O2RUydwH415q
fXWh8kNrgbnM9jm7eKyfGX1aM7tdNPYamW59GFp77IPgocnml6PkMtb2eUzkn+WiCirQZgp6RWeC
IJWyN5VkxPeebzDoMRhWdvSNOTcEKFXQtu7Eve3FJh909yVnAXaTY380AufQpSWAXQ/nYlRFLwyS
l6EM8WYBC37iTnvqSoxD8Uevv9fjvSqnTR+k7OkISlVyN0c30VM+mWa0dt3xtw1rTj1K1aquiPSE
iq4XVMfcJz0kdEjkaGAaesApJmwmyXd6mT1q980weWNqigfTcgEqw0cKoDK5SESGhoRaReeqeWzD
49q7pRqgPCPZ95xVI2wHV4UHKzPPOYE7YJos1Oz8yWNAfH1Y/RtL49XyicOm3ddyd5e1FggS2JWB
bm9yT9sywFxQY29tqFSJJzYahTDjvbUy1CMpjHm9h4MBQxcnrpY1+zgZWWA4DJuKZRuyz8zae8OC
bx3x5RdKrUeO0hDpwdhY5wYgfuvKz65Ve92h1c7t5ZSVpxxunsnyt9D+AvlIicJjPItPG5OOURDz
OyHwIfaI5ouBIW5+C7Wn1oJtxM1ZJDg6y+TRkeNjS0lYa7FPI7X1qi9Fnd8106Lv7w61Dd0KznKE
b216K/Fv4UkFRPPqyeFdTmiBFJHn9p2u95/E0xfrxsbEmqxlJdOeBu4x7p4QriT3tTYDFeiw+vgY
tkjJkln4sVSAOgOLPDCnPTZheUsTdXcK/aYVUIcnEygJuEfhPIZMfdphty3HrYc9sqq1ZdlRA9qk
b2jBv7JxFhO7WY+Bg1CYPRlTJaOOLGHkJ93qTBuyn1jziEWafQIi/iGI/NaP+M873XtRZf/RwC17
ipoZkK4fYHHSKoVwjabCvCGcvbkJknhtwNFnU6Lo6NVK0wFf5eHeEh8VDumMB5jjh5X6APNtwoNT
lc+Nk+510o0MN/iGAH9kEQ/3N7z5mEM6i59moa6V6T5XJnErZBoZiKpRiFy5GAYmWUy0NJSvcX7J
bXnTmeslY6MxKQ82Vi0PdkHaZ0l7KJFGIzOxNf+jNtFWC/HQWv3kmTjYVNgScBRvTDQxk2mdrcLb
hFGyaXykRMh1bEWllRgPIP6QjGCTMbE5D4LJZuFwOHQRuw8RU0PAvDGa+p5U1loX3ousaGzadFjX
XUiNaKEqI2sltz98FAF4u35jyhPiR65OFzmYaEfczzDX80S3qRWQsIQaYe8BgOpwzh3qYjEnb0Mb
sRK2FnVYv+hN+Gz5/V3RhDLQBL1oAIYbJDJ2yGk8+00DpKllcEcvfMkRgog0YorZHH1+1KWWT0+D
TyCeF0q6w2yjt+3KoaZtEu3K1IKIwB62MFbAUb3Jhp4ZY3hPgx8bPZAlyr7U5lBsk4ieRb3Ra/7S
oeITQmFWlQzHKoj5KOSZPDKjd63XinVFhu8yG5ofo2f3aZCjUk2LIUNJHg5Hg12nBr+Yh0OznO/G
aFg7hb8Slo3H0F1FvkcwNbAKKLM67Qoi6eUEAUDrjKWD98eF8mohVXEYd3Wxe1d91i9zb44FQ6tS
+u/SBBdI2eE0Dfun+pMb1lnkkbfr9Ir+Aqd4PPgJ/vUZSU1bPIO0m1Dc+wzNbumcceIRfhvgJ5OA
Mf6aDkZW8V60JSWbeayt8dCUzqFspnOZZ9e8TzdBDnfMqK1dbD4iWEBmixDWYXCBBN1iG7sYawOB
gms4WyYjz01kLuQ8Z/TLEwvv36wEg+uC3ZIxyXD51J1QcqKxz5NzFYFQLwgAyDSPPRXCV8nZuZoa
6+5yzkaBRFZZ4hnFkozhLk8gVEnU0IlbH7S6vfayORN0ty4pJYBGme9lhlyiTDo29Fq6kLWHH9eB
r2GsZF/Rp5rF3VFMW1V5YSp2xu+CUUB/rY1OoMniWHc7eieZOPSS+WdrOiUZFx77WlHtba1/k2Px
5SdqORXOoTXjGyNuZkrgWUiYBO4brnG/f/c+a/u2Ioyx4TPErM0/uBARbFe+G+W0D7v0twhzwsy0
Q4o23S4dXoX4avVI//mXLC+YSLVNsNZdRkV5eLApiRIPWWKlsYCIGL43+BI5IIkZMaC6TWQFNykL
J4ElLYwoaT1KMYkrW6+Cry4vjuj7tzU5BqGJHNaIfkWqnksD8K/Upo2eomD2R+sRecZnb4PPTJBz
jZRpUe+iUqSSBjU+1sxjyJFyJ8d/GjomnQWsmMLukqUnpp0yFRHUmMrshkWDD58YP0+AVa1qi7MR
lCdnyP9StyfrG3ysDMtVarQE+9nVulDEi2nJPieWmOtG7qlTcTUg/dC9XUFP49T/MrSBzRReagHf
2oWExXxLz0itz/yF5SaPKhUbgn4p8KE9W6R1V039YHW4MmB4E66EKykSzzm7xMnqlpqOPEh3zoag
vpQjlhKj2vHwEJFpKzU7o9KuWTNeOqjJOAcxchkK1rroT4Yw7zLmwM+LU5T667wQf6mGrqdCDeQ5
hKwbTYgrvFz70AyR3OAV1dmtUaMoDx2Ri0aVaZaBiC272gjLnkb2obnLoo1pHgJEvPfT9BhcyIFN
qGHEF956oroeEErpSXxwXdZRKZs/oVcIiod7XLfnxL/rRrYLRX+IY+ubvLCVdJJDKbiQK3EyWlbf
JkFWLvo44JRhGSwGr/wX+dGjCkdUafYx9dnTjyzUib1FcwKgAHG4Vbzn7vSYH5VUwN+EXPMZYI/F
2sPaKmV0GYYDRtvwrw4ALZSavHRaf4kwWWo+V0Rinmwozkk/bZLIp4MxML1Ef70Et21YponBb6Bm
Q4sTyfOg2Y+GPZbWsSwxcBYOHuQRNBRPMsuYdXv0Sb2BHoFCC/SacRh1sTE7FEMjAXAWN0nU2tdu
TLmmgKUM4kZI71PR20v25lsnI6WNOvmpIKqz0DuA6VQxKMj7Tn8LfAT67JOJqPbx2uFWgjScO/VZ
2Aw2JGa3wKa/HajTMV0Tpdjay6jEjDLG+bERGKFbG3Ve22OELGYBbBPtJ899yRMC7bBozh4nRCq7
BodPLfT3Sh8enTMrV2SwEf606lX/4Toav3e0cd3onMHbRbeoL2tcXfB6blrH8r1xrHsRVNt2gr+l
h3una64Tz13aqFJyYNCRFSHR+PZs0FfxeLdNj7rLKFjsZS9dycjV8SnZ1CXzG07A4trRqzmA4cyg
uHdh8hBOtB+76SWfNBZR+G/K9J6DTZAW8AtW12xhGCmDrRMA74mbw84JgAHriAp3BBPS4MKSQZ/V
32zs/nRday+cqe5y6yX2ylTZySY02vCB5onO//DoQTQO+aizfQhwqDQH9d14b5wZ73rQ3XWPATEB
IbZ+tyZnEUu6cKXdOqBII6Wp7dRXDweTUxjvzug/R4zcckLBK7oUFAA7o76CmcU+Ua9M6yUFn8LV
A6eKdRHaQGPUztOAmKLnjSlz9yVmeeRgTXGs6heJ1lvkJvg2X2xlXHHp/JqcxDK+s60+V4m9swe4
/vE/O+P7RA4ibW7eCnKwpY56jv4lLpqDbg4nQgxxl75YesaGM0ZfljrdMXHnmBdU4mFMngDpZb5g
2G4hApXjVxWwAcLbakJr0TAFsgF+HkZeKtdZDPJVsxtcdxm9NLi4ytj1RrALtR8JH7Bt5XZ0gKIb
XUOxCgViavjptrDaeu+lku9DyiMKx9e4Rx3NlFQHxCIzEpQxlw4Wgy0ZkTNCcNPILd5NOOr8HDoR
vJC0AIQBKnreNUz/4gS5R+D82jpnZQHAKgUVSKAgYHTPwg0mPmu6YYXHPVUjsdPdUaagxlv/hOHx
HCjnw+RaKJXx7lXFUw3HQXnJy6hbpLV/q1q+uCGAa9XCykQOzK5IL/qNhs/JjY/61ONAwkpm+igg
0kwyM832UtcYUfkzXWxVEozlZQSCOITDDMkpESAjtFpsNacDtcgqIyYodAggQU1UqnCpL0mNGs32
4qsKm7MdIiHVO5t05I5oTnbw7GBQtWyMuDnEuGtd63ualy2Oc8G3QX32VQ3OT+q1l0nOY2oUBllk
+3REeJ0q5ilKfY+ImyeXiPNYs66lV7NNH5cBZAiTNQmM6Ybdq4k3qK3in6YskEryI/e78UzqxnpA
rsa0fzcivW5jkhN4RUTrvYGKf9dqcrHwhUnknbntz6mL2lPRcF/ko3OcerS2bcGevi02qKfEsh5Z
nSRsogtE3E+1KQv8G2Cm0zzmPCxA3sBu17SvLByRHvrB1h27rYjbgy84mA2N9Oh8Gi7akIE7aqjU
8m/Nc8SxKNmYOQozsCzQi6Yh+YG935A5WGLdEM303grzVmfNruxw0BoUuHXzh2njFpWsWZm5E/Tk
o+XJ6p4YBukjZ+k3WELxTGXGrzViWBtd7aNGEU8J6ORP88vh0eegeEC2MAATKXqGm7rJ/IBj8jYV
DbGB7hFRCf6DKL7UM1JMr9iACXW2+vJmdozaGQuAdmgPaoAconJjz21DnzIiolYOewZlpGegYy4A
CdDtUz59abK8GIV3KxMG81XFnxn13zXJy6MRFlurJNzaba6WHe01stTtNn1tQDIorEQ5UWtIA/x/
NtOwmpK9URrAr5g+2bMgA2eOg9UM5z3ZfnNUgw7zzWx57kkFHWAU5W7KEKFrrkSWb55ikd/9sPr0
UckrV2CKMPHUgeFyAHgRp+WYZAdnMU2Gnv2AIV5O6Z/X8CPVvD2Astugik+mB88EQWyTjMu5T75h
IpnrzrWQmwH2Y4fEaJv7xGdREWf2LuHyflL+pwWk2YZUUGPScu3yx7H09y6d9kwir/ZQbsI2epTe
tPaNgURVjXlX2HvY08J9mgkqIg2nOogqwkQWQdI+7Kq5m3Z+qSQQSqpVVCmEFqMcSyai2DEFDOg9
fK7P1LA+kj5cVpl9T2qUzyOVwggWKkkVyjqUqYNOdp5H9qGORdQzqocR+y+ZAZ3aK/2HJcwXIh5+
FaOOofEgp0KLcKMdEI+jM/ZwzLxuX9tiN/Dxh1l+DMv6xGpq5Ql8rq52VoG38HTc56LdBjHcu4Tz
m8IaSypttGO9Zxawk3bE5jqqZRDTzPU2Rm40d7oTQ8RLsE2bEBCDkjx2LdimMjoYIr2Mhv6WFsTD
Nfqa+AOIVDMOEYyr6TIFdpAZlH199juMquADYz1ZKveiw0McmP/YxhzEIOpr58sNV/46Gpxdbe6V
beuARjLr5OgQ24romejocdGTVdUW3doYMjK1mGqiTNVHNGg2Clw11GRKjMl6NG0CaJrVkFVHM2Xt
zV+ThNbouctgWQamWGH+TInwgnFpDHQOoQKhPXUztosQtJwZ86TAwFSCwSf1yojgfJTaw0ThM+rJ
sW7AFhchYguNWrAkG9mmA1waI/S+VJv2fa3f7GTaFTrJO6OO2qZJa2Iy7e++885t3T0GHQRrU4h/
RmO+ezl9YDVDwhXKUkfi+fKblCO1RPE9xHLbFNO6lixsjTjfBpgJhzy01qp2pmUeRS+tZ+B445g3
4DQEw0syZi9mQ54Iu3oOIU+baTOcUo3sdnZkfqiEngzk7yWmKl/ryl9PHESOZlEFQHRiLiFXEn/B
U6OnXzJ0vv+f8hvTe2ySGRtO2l/oO49S+M1KalhLicHcedlwIKbvlMbTpycCRC6T9/IfZWeyXDeS
ZdtfSctxwR7c4Q4Hyl69AW/LvhUpcQIjKQl93+Pr30LUoIqUjDJN0iwVEcIF4PDmnL3X9nK86l0T
nZGvepggk7LyYYKaoJyVkXnqvfm5WsJbanyHjNTIeuyPEWc1hJX9PaSjAIxpsO2LYoJFD/PIxrRc
OtWdcvMvVj4I1IjDM9Xc/LgmzQ/NaKO6Gk/Dhsl09NazdYK0o5uoaUEupvNCKTdPc0yKdoVmbqXX
FcumksGuU+NDmSeYxxNYEUNH30kVGAqj3LljT7zmzFX3uavp2yJnap3zePSehhmLY5Cm4xqtxtzW
ifum7XiBESyxKiwu3dS7UtmoN2woiOqYRpoVMz4Z0Jq2TYfWDJwiktUEWzviLvKL5mL0gIxz5bfR
obdbe+6jO9CfFCP7146T/onll485DAp/hCjQTjwE27KavSCd1U8zwpDH7ruVY8ceccAA6AFk4/X1
KyqRh9ie1daqJyiO8s4axuciqdCACc7bKoyO4ZhSTCrOmwjZRYzKfSGjML/ug/pNKbYwqcT57Zfj
ZSv0NwbqK7vclsZPDRqJn8aRgtc6eTMOBA1ksIqp/kFCeIhVb640Unj8U5nF8p+BQzNJgKosBuok
MwPBubcHe7zORcTefQoieoeU0eMcXEpRHAqqvXGc/hxAzVnkeeV9TxYDuUGAMu2KBpOB+OyRxX0Z
lo8kP+6055+1w2tD9SKgcIudNg7Y/yXPQOzpNiU0KZ9BzNyG5HL7BefXhanX4vTe9y1NnIJhEob7
osLCnJWXdj+/GBLQUlMBmO/p0137wr6a2nFv9+W1leBeQX8U8sL4e+79truxa30CKb9q5007iNt5
Hs5dM0KZfoGctbVX6QZN7EWaFxXmF8QHHypM8QPZAiPC260mbeKsjUR+qNHSkTravTZt/YNNMQ4/
h0yWAT/Zro9hVbZRW5xNtUt7FCCT5/f1+YSb82YQCExUC56MmhICCODiTeXOZ6bLkrvarSsMxCWa
rIz80vAmXcDjgvPvKqq1hBK4hMf2K7xjYoLpcK24HDgj27+ziwAPcCl/5gs9rxS2RwMZBcgVnqP5
zkFyhlKL1iqP9GLiNONdVavk/pnZx84POcCZ5qs7bvv6qluuRLfKTzhE6GNC8HmKSmkDVm9IDiaz
dpBMN8lwD9I/opMu6abUXxZzqtuvjndal8Qu5OXOa4ptUL6UIfxRay8BaE8kQZnwCGxyK9J8F7Tw
AfwtwuERKzAJP7258cbbHpVC+4wrk14JXZ+TanzElEoBMu728NGq/hKklVOCeD8utOPW6IyV/c8Y
QvB6lHgEaJ1Gxb0z00BFpbqmJFzlw4FDO57fFFVIET6F0LADFz323dTuvB4OGuyeBdACPJ8ywzOL
jDO+YsOYcd539OVcvcR4q6LA57j50wI+SaAA5aAfIV6iYcg3Cfo614mvKW3yyXLqZzY19Pl8hq8T
JpukoU1usUx0fLtWd5Uh+3NxHMZcM8YmABIFNRtFX7CbLwO9LdIJuwungVZcntY+zwP69HPknHXW
E516IsGs4Ny5xTi6pXtN/Z3sVVr3G2kOOcRTFUEFxhQYnpYgzWHgxE+z6x6nBiHaiXzm9YiaAGRv
VyK45AiHFv58ojKuWERp8XHSKuPrtflf148VyQERnWm6jCWRvSX7Q8IyAL3TazvNil2sUCexX+Hg
jbuFRWdYC8+bApWvnT/CdBZ8C0SWec23KDpjGPfdgcoJyWd6OJuGPZqfk4YOWnRisVcqqh/rs23P
q+JCixWmVVbfiuTU6W5aKCE99o2YCtemnmiPVBtTXA7ZTSSmDRos8aOhoAv6QDrXhFzY/eu0oPm4
asfbFLStPOjQJqHswCHjRHw3HOJdisLCHMtmP6DjSdYuDxLl9MoUd/jcfICCHGkjuK8FgRctf/VT
ip6hi8/WPj3mVeSzhX6su7u5/lGlmEmmHxWpBx4HC596D9FiDa8wrU675IqTWYMtIfARHoDSB31Z
FCeK+gvnHWQn+Xkyj3cCDmMZW2cuhwIcMiyDmBPOPX7Rcl9n54WPlJQjA/CgmvuAT2DwC7tPmOkX
ddd4MA4eW2yQ1q7yT63+tOne+ux6ae8W5xz7B/JQvoqQ3dsdsCfiFHJqbla9FTNzcAB7dIGZmD1I
AihAfdBApHqE8ccAt3jB3NBGj+yI1zr4chzVLg63U4ng+7h0hylkJzOgzj4ZK/sEkwqnVPTuh1WY
Rdcjc1kbGH1FTF0Z+aLcypZa/h0MCAd6+fASJPeuOc+FxK+ojsWKzFAFLph+59G5bK+G5JuVZYdl
hfKL/oSgDrQysv3H1rrG8nL6zq3LCg5U7V826/CjnuJuRfnTsW/j8s6evuGRzHGsokQAxnZgUifk
I41e0vpYO1+oC2omkkkxlkAEpDf8v61r8L+UCB05wGHtSC/tGEJsc5EH5K9vbdpKFSdld/D2fosa
ZSdQmFovegjuc3noNX8BFr9ZAbhm14HrjsbTSTxfzTSlOIbt2ggR3QAuvbrHb7utbRwYiiZSTNaU
IcPxoKdvkEj2AAM2Hu63ULOBcTlL3jT6tox3oX9IgDAs8taZTgeqHsua1NZ+CVDJdkvD+nl0rbXp
8Y2FN0pfIm9fT/AFq8dWPZYIvKyHPF1pEngcNrlXndShyzH4FRpaPOwTwJ9ud+6yxqxEM2Jl0Ts4
Rwgf5NdIayfhg0kgEZwd5xjMCnx+79iVV7F8iqknSNgyaXZFWwyFyZm1wDK1r3sW5Kkn6Upth+4N
XKjqzqfokgZ2WqJS2vUjAviY5symY4TmtxG6a5ZH6X9vpoto/t46LyBTa7S5JZWWdLrIyrtxlChr
j8nqhJ3O6hnYXnQ19c1tWF1U47Ih0e2QJsD0YTEGl138FEbffTwNU/It5LNi2hqATdjVRS8PwAaG
6At6HnWd6BtSbnzuHAiQX+4F/sKQ59M4T474abOTWba+85UjrHL2Rp7b0zVkSTQH+bSfMzwyNyOK
wJHpiE+MaMs5fZIh5UKS36YbU7Cn5YmkpzXHKlJFshaCzVOzLhhUfqmNnqSM7zLYs8c71UQNRccK
ic58VY9fBOV4/Wph0Ip6ckvvIeCfOM0KL8gANlT+bdjeFPNes2MPANfBD3a+tsQ30SBvJEpPROT6
DJdL3lw0KAAtAIDASPvumGFNzhefaf0sEuedfmusZ2OdDsRhJOTbaUXnZSeeW5wxNurG9lTE3wUY
mT6/tdrHxXJwPwGu0SweuF3ovRZ8FYrgzKg7bcmHtSz/KZ0J2wCWmSxH44KNpkjL1jkKt0I9JiUc
grPGa3ej85hZEnHZaeF+7dqbiqwS+2uBxCbgeN4QvoYmbSBKZ155EBcTIkjc8oUkweVOx+nWgW7p
BmcWHy+sIA5qW4cFJuuvAokmimIXU0u+l35zaAtA9oy4+G6VVjA8ZehgTDiuLKkejiNlQOzp1Yik
Ga8DoOP8rOZMLqNvxKuV2ZkByJkkd4n/pRKouOwvclhLVlRvI5/IlVsbxANtdPgFR/pITLzP2s6A
aTmo+C+b+GHKvxr/sW9oCx0dmnIeE5keWXfHZ00lPQe9j7WD007FpvLSzSoESP2WULh95zUbxIjM
DFAt54t+HujGVIcupRu6t/3wtHXm/UzlllMpR/2vJeOwmY4g2w9Lmx/G4kopzMPOlVfoY2sBAXeO
nUK4A2w+OSrzdeXtJ9Dr0I815qtI4x3yxU2LGhY37kKYolfSs+zfhHelscAgT6fghGoeiy/rHw6p
BugBGLTeu7fCl07i2MKI6ccQOCYcwA2AQpzXqxjKHR8NHKcxMkdZ1neliJ4DEnO8WjJ4VqMZ2iZ0
BALJuOcRgkQvOChL/PHypO39S7qcxFtMZ1Zt3XcDhXIfN0e2+jViNz6Fe3GISJ4TMcpiICkQeb+h
2OXol8MHtQvwtmWgmbv1VtPbsImBj1h6sjHbNe5qSiP6anLt6rJsSgmdMkDP4qcP6EMA8QKDym25
iY1/7FZ5URFF92iW6Zui9XBiHLC+OcxwGvCdt+e2Bko3rdwDi4bxpg6cgw7MIfMCAs2C5Af6rruq
ZAB5XRae9rp+mGukbj5V4Ztet8GpjOACz6FPoH015Vsr7qunpKsxbM3Q2RG3zuy1/D5+nfx/KiDQ
R+rZvxh9czo51co/XDBYa74AR/FFV+RHtHqJoMH3+jQsrBtjwvQY5H191htEa3NbICTV9mVZu0+e
EBPIIobcmFeU2EJXMIvDL4c40F55/NyTdHSfiEqmyWhGtXcnHTwic6Cx4HQgVCd6shAQqd+YsyWH
6o9Okv3cMl35FoadvHLM+jRvxlL157YV1hujiJ8yIzZ6V4orirycp5bLDK+D7zTsNsb5PGajl+US
s4x37fgUEiO2VhvZ4KemsXissBJ3if3iOLgoe9YPhAOcUKuN3Uh3m9c0akq6H7nik5VxP1LIhy7S
A/1zCU8BM5CW81nhgemc9ZtnoVMHlsky2+EVb2vnMEntHJGdHKd4jSZKzrQ2gIj8CWuF4n7qfLia
nPQppniC19c7XTjszAj0Z1HTw8MZNq/UQ5balg556QGebPo1yyClSVVBabRdlxwLcgkwSHmYVmag
8UGU/ESNSyowKa69vpMkcVoJJOa4A2FWkLI2IyjXPcWT8lusvLsB7V+EBWHbDsOhq8yPYknfwpr+
CL+Njs4E/aS1XqYIe5+iSVB09kvXrfZw67tMwh+RY30pNTgUn629Y11m5H71aAVa2QC8Ky8TFZ92
EW/cyq9yL9pWU0QaJXPc4px2bOwz5T0i3kH66BeX9LckHXYcPV1+iuNwPxiO5V54TMADxwl+apLZ
lNti6mzPHNMeHNt+zEe0ksh/EJ/F26QB7NhhoFhcvCVuccXhGCKcm9zmDQnmafcQt5yXWh/GCsRB
q+UAI5+zwOpAowjc6F1gHBKDhYFWIA+DN4/2D5g0EwYN3RZ6fLWdWLkvYYos9bsY+rqntwb637FJ
xspsgh9HDA2QPB0rS2lFFOVQsOkq3bJI5T5sVMlK0ln1AmaJ5ZnWbORUGQ2u1gelRDGDoBXyEg3b
R7x+YVRZ8joqPQ0UuMsD0IUbpyh8Rb5kC1mD9dQ0FVpY8uYbylksaWVG8WvJVxF2I3ltJwDvGiKP
scs2ipbmQm/6dY456Py0UV4S4mCWVhIgpawhGL4G/LdracAXYW/u6sHksLryJKNnhfY36Nk0WPlc
ed+iwEXIQBHMRPU1Z90BjmjptSlzgwFCtTZ5el6V2qbK6jjwAxfl0NDRk6AmsiyCchBVJcm6Ug40
KM/HNB+KbFubXI9sPUI2+petQ/Q3qDYzONWmdUNSKsbIV2c6HZOcVWikR7FtPSeHRYeDLiKzGHFt
wZE0Rc6YPbc+JeZ5U9hRSXksRb4UvAaafkS+w0ynqOXHZA2zMuV9nPVmG2ZT0BJGpAPkucA+QsIC
yihYdI1QcBidI9jJkvOACSryNTbGoyuYM/CQd8JU6HxAsNU8lT+XWgr57KC3ArnjMbo53jcSWS6w
uTrSJUmquh2Dxx78ifcQFl5YwYQMXOprizshVyN22dJsrlRWuv1PqP0lMRxtLwd42nnnpUBaiqIS
913ZNJSF7bTOxi9ph2AJtRyNN2R2yPS/+ylYUfI926iTP0Ih6wl88ZD0/ZOg+iQPgnG1WKuysQbj
5Q1pIZMdYNCZnMZGpT0HeTXltve6JK7sE/YcooRCm1tBYYuzLLC9/GdWjLantvZg2CUor55kSutG
NlRybQa5uwr9rYoQNyVE4V2m/dh5D2jxQ4OWtFtczz9Ec5r5DoWTTsP51sorfQC+vjNP1yOrHLrn
omM5G2MnmPZZHUmC6ce5U5r0h9wElIHH0KW/dRLpyQu+dkMSY7nzumaOv8fGSzCjtqyt/ZuLphKr
GbNHdzoP1ry6WVu/EbTU2pDd4c5EGDqikbh72pMGxyRVQjkMaYtgg35pLI9dgaF8PDPSKsnRmqPE
0E/uLTcGwZjDY0kl/HjHd0iGsVsprH3vV+X0qDF0YKZNVJK63Q5JaUm1NR1alx6t6AL6T3KelrRB
CV5kwQB5KOwGhNMt/RmkiW4loh2/rfGOsl5qOi2da60ynhz/aThAM1lJ/CHaKpg8fdFwHsXzU7Jj
7LpmAKrXIMOnJWSkPz/mXhu21nnR9kkx7VprDL320nZ0lrvbPgqbFqdO5qxE0GDOVPUyeH24xLCe
2lp9k/xoVK7CtnOb4jB0wVRt+dhCaiDoCrrB28m4ieV9K4Mg63d10Ja2c5sBFUe+aeEM6H8KCvt9
fl+4NBuLH6q1QqS2SVr5Czx9Oy4oJ3RR7GUvKlCpuAzTSNWUeEtdIA0bawzQ4G9EqXD5z5bJ/TXM
t3X7xyAdUzkf0maU/oRSpI4QHrNjGCiXVfj9FJOyVbnXgd8oeWbndUGIouQdPkzOUHKaxXbGTRtU
t7QRwzZkFORxEtZfEQgp/uUabeBwGSB8QXrWpXsoL+YhtDXpSJOiBXob2REZFvNiCoD7gwSQzPSJ
aMmf/XV3GfWU/hCO5edF7yF4R2HnDT+kyjQxn4ag2elpbqeKkF6/myXno36pG/GTDzpcLrk3hkKy
hGl8C+CxVBeOFmvBAPAIa3diJ0t6iLJYOBd6aljRa2ZwLIaJy1Go7jhe7Sgtesmlpby1CNg0vnUx
0JBdTqEbd4AM+Y/n+6WLsztecZycx36jh1cj5LSc2mWcAeeKBF4lIOducDtTUzBIITpRHJ2lz32Y
Il3h9wcVZjbAtMzibGuWPAa2WHWRS6l1Srz6Dh+ZBeDQKws7pg62NPVwRBPpd2BpEzxDuOTpcTy2
XdFiKbWQPPo7aqUq2qquWTybNQRn3LO/VBROGcIO5QXpIPSmGDEvyU+j83zE/BSHcXOPJDiniDgH
FsFRoUy9+uvYqpiNNO/IogzShMuIVTILAgQsYRGOMS0jJArHfCLaHPd4uTB2KGGu0jrTlexlSHLT
WcIVgqXMhrMUME0giHMdKI7BdQ7bgPZ8ZrvTpfEpY5/xUVQubYuhwcDL7hpJHxurWc9vVj0QAB/6
1mODaA99XpL0izm3VJEqGg9pkSVQk/wpRM48TTOMe3AMoNt2YRzUNEcr8D8M6XmnaN4Bsgyh+3nZ
woGx9OcqjhCMeKEPZ6QmkaKcjApaQtWVBa81b+I+Rh9SDhkkosyN0sMkPFrfuWYW2zuEcJmDh5PD
ep1YByjAjXTND11BQOCFFZW48J2cdWLrhTHiTa+oYFga+BXBheUrWua27fXRm49BvKfzEg3BobZC
OZ+jxxraL6SIpPi6mrQAqoeLcUIi5ciAycNiZb6Z01xBXRJkgFK3KtOCWa6SKTnXUffdYUBfyrYu
xfeoaBs2WY2WOXUbR/d2D6/JK/N9rWx8YFaCwISOHCewy8WHOHDTDq0nzqvRGpkvGLP1aeHUtTqv
wyWoKHCEopt/BEFjsmPsLDPVmKILaTh7Fl9UE3QtAsO0Uw0JIR3bWEstRfIlavKi+8KnWiabsWXl
BpEh+vGKGXtOztBQBMzVk56Wi67jGxeTqcJt2xkcrzhU+oeiUUB9Ui+dJFk8HiyyyXNjsgdp/hCJ
20clY8+C66qrs3EayX3NaUVFF/RF+w6vYAm4HMEiuhw31fF45mg2iSeTVia6tIuaDs1ItXLYNQMN
/b0KbPu7UO6yLmqDp25EEKTI6qsBGQ8oNTfknFcJsonGgmJmZ+eNeVlimWL4KMw43FJ/zfxDroxB
xGpMx9zUpB6CttLyx+wUeFuvdpqPRW1SXTEtjpNTaoZhCTOxlo0EeT+nKXs2v5NvkdsM3we/7Pg5
kUMcgJgHH5xLMYorbia5VlJFNUlQTPJbqxtpmcwGmR3pa42VIM0YU+roKdghSoWLRWVOdeCHZzT7
JAVFPsG9EsHWiRkX3LGZbdABzlRH5xPfLTXKjc6pcZeV1eittVE3uVImn/SmggdNimfndq9pqxRd
PthQayyHl2fUgUTiH7y6R45m0RYXdzKWExIFN/XV3RIvNFiFQDV1ncJfuZZVkHzDKgJXxemSECh9
nc+IOSQJMhrZ+HPtNvOtCTz8VqJNwzMTGArdIRMKajVk+ZR4nbokUCk0BK7XJSTuAFvta9nKNNtM
siz433mYv6OKN/SYUd2n+wRP3jdbBvrFFxOefXrKRO2m9RjjKgmZqCASyP4VHpkHQyOP0JLO1JC+
znRU7wAj1m9xVpGvo6siwk7XxCUKM+yFsPVV0oPUQexJVq9yI0I20cnGR0cokJyWbySYSSAK943t
LqTWdRjqACIBm1u364wCSzsqozDpwWK0mtGatzOzDH9xO+ZQcpy0Qx/Q+iU1RubxeTf1gmSSDh97
sR1DQ5Rw2NiSBcnyMC9y8SLcFWww/ZNY+hrGPD4Ke4e1E7zqHMW0ZNoxIYveBQaBydHYxUAJr+ke
Jgu11C7PDUhqDD7a2jObu95FMvj2uEl0WPinUai777D6h4LEb2xmOA5nzamIcWWxUiukqFaEYAFG
VXFW5Z6BDw1XF2TcmLrRHZsXBcYmGxzQwKUkbTlUGkYLYidDSmUagSDElMjeRtuUR/fzkNn1F9BK
RbfvOIGlXxmQRXuNvaiIt76ybIS/0ZQ3R88arebFLUfiU725HaPnpu/xzAoY4vH3LIT1ty97gWQH
1NksC6IyIHWlNz7MNMb8gmRXeWxXBkwsInVr7whudc4effRXKetW5Q4XHV2r8XQK7DJ5Y/nMGCTL
DKEG1dsQ0StlR2AFF0PsIiI4GTnjDWwLG6hpFHSQ/A0UyFYqt5iXm4kdOzqieJknKLgtu/jB1bK6
9RpjHBIG/Alpu1/36NJThHPTpoR7RFumySObzbWBJs1Aj9pjAKsn/l6JtmCDUMcWuQFRRdCXr2Kk
82nuofrvioUTaTJY2d04VBaasrkUaNakN+lrwiXMdIB8lt+lgyvNnXI6xLHgrsMXNoRLsxvoaqhj
Nig3/BJCCiXTprPtir5OVBfMC9MUJAFQMVWO8WFAWAcVsm9caA1+Nl7qcujjnaqiMr9C1UpRNMYg
edpkk6j4zA0Fc91reLpDnafpeT02pjvECFLGoz0VaYTgN8yxpIXrxLX0ZQHObOGkY9FsSUt/kzXO
GOwqFrnoyaAJ9LHwqZzebGr5Vf8FHUrLvj3E20ELZmrmDjWpMmJPJU6BylUOzc3/COIYs2XFpI9z
a8sMSmf3rTb3ql3pkf2GgyJ7MQ+ANF6sFGtVs+7xNcKMKEOn0HVU8puaky0tcbucoEFTtFnSx5rv
uEe/lUXo5VA7+Gra/Ptf/+f//d+36T/DH+VNmc1hWfyr6PMbbDpd+1//Vv/+V/Xff3r6/b/+7fJh
OK7redLzbCk1PCv++dvLXVyE/MviPyoZNYBkmPzDpLMvmOrNcfA9sf3Lq/A38wn6xpPGEcb4768C
a6PPqgjndQZ4Ew6MFlG8zdOgc04+v5D5eDvvL+TZ7y+Uw6cpLUP5ZiK9Jjlv7CzIScMCmLSBQldA
BiTZZVwKSO6fX1isD+rdg9SgizxOfUpraaOafH/lLnRb2sr0QigjzXCjS217l1pIvOnEFRP/2Vh1
NUDrMW1zSKuFXtHgTu0aQhOTllAlNV1+BaDi9fMfpv/wuz68YMto6YDARZ06kuwcgpJG6dP0m7gY
o7vPLyXWe/zwDIxCIsdUJ6Snhff+GYStVnQyaRq2bgQTjm0o+mBkUkfHcSQ58118BPhIOVU4HXNL
FFPAlJI00B415x+G3G9eiHYV/AUtFbdnzIehUDdx3VrglRkKwzyf4Oh+RdkLcaXp8W+E/IlWGAfY
UJ+QPjw94E7jYwO7tQnFUj98/mjc3z0Zo43taSZgvoL3T2bpxswpDT9mTBebsE+/Z8toAM5ix8pi
FhCv0ov3h0fwm1fPxRxF9VpooeT6o/7Xt53xrVh1h8ksaHRzGqa6u/B5f4eYyKzbv78/eojGd/m+
HV+q95daJL2egl4keNRmPjhqkmQngxC1gr6/hsLi7z6/nlj/wg9DzbM9PjhNY0YBO3x/wREZlxQR
ugcPVK4bBfsJ2A2DTU/Ei7bnZkLdJMQWnxc5f71P6iC6k8mbQN5Gw7nw2j+M/d+8YE8YVN7slzmP
+R+G/jDXmqMJZllltd63rJ1w8HbKOJxtoQVSEbQcP9h//hB+newYSYxuZhLGFB2i988gSgu3Shz6
GG0j+rdkbMQDW2znAKQViZAqv/uUjZ8+v+ZvxhSlWEcIR/u4Ij+uF004VQkZzs4msOfYeogng/2+
4XxavY6kqcw/Pr/c7x6rVkr6rmIYs3i8v8VEMyuOlRRgnCIga5E1xtcDNY8LmmnZBfLe+e3zC4r1
oX0cWKgxmcMkI1mKD1+q1Usv79aPBpub+OEZr0RaxkJdDdreaSwAhzac0u2ELn0tNMniNEXH+Kfh
/ZuZlJnif37Fh+HUsFGMModYQg1U/8QJup+lk+GIqUAKsGV7a7AM/Qxs2MNFKOxj0gIzKzmy/2FV
+91X5tpsUX1fORqN9PvHLzHh2e3MATjr7eQ+ol+2s6Ag/P0SxQfDLKWFML4tPrzkAbUnat6CSKyc
NlY5JNW5j1HkyeaPnz9/ve5vxi+3Yv6ZMjzh6/Wf/6850aNYEjY+B2zhju226S1rX1kByKbCY0GO
CC6jNLiyvlLyHOn80beXGzP5zmmmhnQfmYqAaXaJtFXUo8eu+YbNJFW5EeSIL3Ry1qOpD4vS7PCh
5Jh+SAt2e3jDljHXVNDO0Wp8qTt1b1VUmAFeTyyBwZ563c+hSKg6GgS+RWpR70uHFdf7mMcuQScW
Jee0EBTNsbgvcTicVQoZHp11zj1T+pr01X1Sjq88YDhKrcJERySJAzQhm5wvwxQhwnYhU3Q3sZP/
aDN/nxYpatCaOF4NUSVO7Ns+am7SVj9xTiFy1fnTFPm7T8tnqrZdIXxHSfFhPSpkZrnz+qsT2hLQ
nYNwpO0QofNlc1uImwUN9M+I6pFArJAmasMZuM8P9FbZe/9hHPz6lfta2YZtqXYko/v9MNBqwjim
I4acwIlG9q+btpuMVbSjZqLEjyJv+Lw/v+avQ4+t0dqvMNL1HGM+fExFME0ZPnFYCfboXHdLLp56
egonkXGnh88v9eu0yaXY1ytta5+7/HB7wxQa26LUh7ByaH5YTQmdq6WIWQyBTWO8Dv9wvV9v7f1e
68P1KoUjJKrow/TG7ZAa1xEcBQE5JEFe6bpXf3t36yNkZ2Y4/zvc4vuXZ1PANgGsuhMFpX8f9Wq8
XxLHvZkmsNFtlxZ/vc6yaaNXJl2BAsK48v31HFcqTagFFuBcXCwRLQa0VNVC9hUaJnA7xQU9xe4P
o+XXV8jVeIO2zd8vmTreX7SSS+q6MawV4bj2M0n2/bGJExBDYgGXj+JkVct//lzXAfh+6XMFOQGI
KTzNYqs+vMUeNWzMUbE+aeMOIWI92Qefzpw/h93BxozQbpOpA+/0t1f1HKlcIo1szeehP8z+5RyN
Jd00zoPjQE7DauSJ8oSm0zC7l1Ok3+QC1fnza/46Xj2tIQ96rvCML/0Pn6Kp4oyWelJSQWmj27wk
f49ipntsImU9/f2luIztS8HeEAza+/cozUyXpmBCHZsBiFifYhBL+kIj+8miYPvXFzO2MWz1mdeU
9D4cQntVOVk3cJpv2jUvwcxjf4YhpAK2k/zpva1bkPejhSYkQDzujHM9h/r3NwYnQFcEQNegGzHT
UAv1DRiLCJlN/9bVBhbgUARRuCEkSlXP+CWwpf7l3bq2zQmanrhmAyz0h1/QDwHKLfIY0AvWwj33
5xQechJ60GWxIIbu+eeXW9/UuxteLyc1tZJ1KnDlhy+SMFqWtXYgV4y5+xFVWL+n9lVefH6V9Ud/
vAomTb59iiW2/mVT746LVY+EOqt0lAeaIu1970HsMEFHOqau6KDowYx/O3Bcm6IFh0SWDUGw34eB
40etxIjocVVhcoCKq4lDZ92ZqYv57x+jZMpymWQoAgv14dTCjgfGVdflsCxbyJK1yq9w1SAq+fw5
/vq2HOYUoXztM0Ad9eFtmT6kz9dgFm2o9YW7PnNJ782KITv8/XU0i8J6SmE/8nFUNKIzECShIE1g
WLE6OSR8YHKo+vry8wv9un3C9bvWloQS63n+47IXUsH03BFHX2IH7b6dywa00ZC+la6TnKcu6uFe
x2jM5xnylouZYixQzH7+I34dnfwGVl4fu63tcvR+/9EPopwmsIThtgMrxSc+TjTht0u7kK2zEXVB
quEmbjmJTltroA7/d+cRjzlUGn899nscjnji7y+/jDYdYc0Wym7a4VSVeY/M1k3uP7/JD0vvP1fx
KS44vs24+eUI6C92AkErX8tY3rShUxnsfBBm57SuIrAjKvrDm/3dUMWmrBmmGqDUx/PPEmpkZZjf
yWNHy7ShPTOeCgxLf1rfP9yXIWTV9ZhbOM/Z7L4/1ihGEYbpiGAB0Kcj60vFbUbfCJ1Zwqusj/Pk
wLHTyL/drPGhM0MzRStfGr7896/MVSUyLwgf22jqCKRMxICdvUNRUsOIz+b4mHfYcv7w8X9Y39c3
yOzJ/nDdsAn1cWXw0fqivUH0LGpSEsgofbAQU23HxOj952Plw7v750o+eYVCurgS7Y8FCr9PaOB1
7LQp+s7tNsoSXFJy7vr29PML/bPhe78wOMZm7FPPs4V2PxYmgtxb5rhE/zvmTYIK2NXVJSQdrAkq
LS9G7VgvLnrVrygKpkvMmPadmtvqunex5KQJWmITTAp5SO5fomEo7j7/eb8+cSZb80+11fZsIT9U
+GP6jv7YUjbp0zw9L0LAmrMZqtNwNtUf1qoPcxCP/P+Tdl7JkWPXup6KQu/QhTcR55yHRCIdM+mK
ZJkXBLu6Ct57zOmO4k7sfmBJ6iSYkTjdkiIU0aouLu6N7dZav1EkWVVk0TDZNJRJ5isKI7Y0AVcn
S676TYw8d1e2DTwg2Ry+ymEvP0QWmg4LS+rC5kHtTDfIWnjrqG/l5rPCQV7rLSJwuIrGUF9wyhZD
E6WkLEkm3TLQK5WG5W8GVev6vH54Zc22z7T+zsIKTUd5wSNsBHb4TgaVxxMLQDDiouJN0srWT9Qd
vaNgNOFv1yNfWnCmok+VN8pgjHk2z6A+8o7yInC4VD4oCEmtxx4ocN7iH4b6HrwF0GY3tSwY9xZH
1lEFLAY8SQPSLZiI3NFyfGgminNt5sbCtMyW23SUcQsoCukI3FtZm71X4jwXCrjqJA2oaeLxIrjc
uS4yi2CCFu6cS1+ASgH1R5E2BTFnX0DTvEGWQaL7IA9WVC4Q6xpIMlej20UPCZJU+6aIyJq62teM
heAXVh0p4B/BZ58fQyhkUsn78LYu0eVWlHg4DeidHOWmxgoiaFF3vv7Zp416dsz8c3dRyGaoskpP
8P1wrbIKEReEVhU0fnWjJD78c7JdaOkZgk4Ndq6Wj2BMSyr6gDqqfH89/GzAv8LzwuBJpVErUeT3
4UdXmM72SUQL9QDoHjqoYB4dY4tbWgbqMECX6nrES8cJ76qpTSRZHK2zZR5K/uChf0FVqohA0dVS
3HqIhPTU1bMoK2sIhWoBziWpABtfDz1/0r2N1pgSfJPqKhIAs1Mzwj0h8KpJkRr19W0M8vxBNgts
VULkkdq4yrdG0Aq7vOZ0ATKb4toYjgtL7NL4SRppWSrcYZoyG7+qxJqht/AM3EYTVAjQTcNFUo0a
KqC5hXihpU9qu6Lh6guRZ5uY0VPTNySetNR+p5Ls+2/tZViKgAbEbLHNi00GOuKgRFbgyOZfGCSv
8+njkldR95snxmoBIoB8mU+qcJiNSv9FLrNHHfKTY5n4zHCVbK9/248LGTAVhWaJcqdJd312QiU8
dkBNMK25GEzWdbV4yhUx3Baxkd7gedbur8e78BCRp+KqzLNH5R6efUahSgTo8Dxau6SBxx5FVpNR
TVYQK70e6MJXQ+lCJAuWednJ1ix/yxUTRKVpcf22Nd5BAwapSOX2D34D3+56qLeG8fvDiPc+S1Lm
vUpyMx8UPA9QGwrVejhM9Y0f4kSiYHq7iSfLOSuI+i1qHWiDjcMXw4crZpVWvdWmVp+owZAb4Wms
ewWHV0yA9EOnDj8D30P638r1ha18cVb4zHRKmBtlvosGFUWyqEUQRZSG1DFyUaNuloFzBFa7sLLe
Rj2bFWhgxtvMSEDfZkc0Oa+OiD76J/4A3BMdtOFLVatfqh7NnFwOLdsDC/+5SqixC3ny2EdQ5YK4
t2hfoSADLA95InBAa1cx+0MZtIBZGqt12P6905iZuck0JJ88LeaJ3mAkXVAEWBuF8Q2uCTh6YMTo
1OoiDMbui9TSxEeH/KD2kjaBafRVqqDtGos5ljOxhHWRL9ma6N9EQoP/gfIjt1xcMc1TU1o/CzMS
yVp77yaXE/MG75wv5NITH7tALht5DU8cNLsX5eSUQmnYVmp0sAY0TGWx9Gxx1CS7qADOXV92F7YS
BR4+I81Vul/zt2zktfgRZMDBjdRCpnvQrFTYmKNKK+d6oGlPzj8kpTpyI5nC64cypBxXwLAL6Mtm
iOcHtcP0UwjGe10ksnUHSRC0uyDKC/ed9PGGV02F5wzLhKcdl+z7Yze04oLDSQSp0o5BZIPz5C2H
HUrtqGD6HF+Rk9u+y4y14Yf+Lmr6N63s4mls03qbZ5qAVEqAVpA7wgULPSV+jKykgftNZxJDQFO5
j7M8WfooFzYYLyE+CFU2i27D7LLI68E0Bx3Zh2zo3L3fAbWAthrmL22loZR0/cN8DEYB3DKmFgMv
INWYVsjZqxu5T9w6DNCfbYHGO6BnoKMwjDcRbMQ/95Lly/PElsiMiaaS2cy+RiAEpW8WAtjKQg42
McgBZNcAg4eGkO+uj+rjuiYU7RJ5goQoij67kpShxfgoQCIhaTuY/mnQrSWrNRcS/tl7+deAflXy
uWlFa/ahSotcrEHVAp5lBR+sKNCwGhLw/yG9TawihmaTkJvflQ1CRH9+gJQ2GBxNZC7d2QCFEvZP
7JH6ZXIwHD0hQtOQ0sNCAfPjrmVp0AuS2EY8zeeXkqoP5th6OJaGNPLCNci/Zt37rb93RctQblFE
H6WXorO05+uj+xjXJKSomcASpuf59OI4W5T086g2gLBetZWESXk+qvcJJc7Jh7y/KYwKIBMdBc25
HhV43odTivHSJDV1A1QEpb/3cTFjA4BbskIrDSIw6sLbQahQG7Vp1/DPOKFnyec0/5IoOIrVv7so
cvatvxY8HJcNtE0whQNzNg52HN3xtl4JpYyawbo1EdnowFcHEC+eSkQ/xrHG/cMuvG8evXEzFO3G
Qxw9fmzGezMTN2WP8HoaOXAb6K/HAD/zvYLkI+oYiNij7FiQtEgbaPtisIM+YSf6bS31CCUFWHdo
RxObeM86CoiGW68tkiepTyKt44QHzXsydkBuDiVEc+LvoDxaYseQ6yhQ9jT3XDM+dk1YHBK//yrw
IvHwSrf2cVDakhtybX7zAGqUbo/dKQyLRvuMPUtXbwx/xyuAl5H0ViA9RtDlpDuzQZjGVdcj7B2s
4u0MLQ+EpdXhyTVxOXj2ocdzvg3aC9wH9G+e1RZuMu5TCQSApxjDVBorufzYNKDgjUOHfXNXKKti
vMMXBvbCypBuI6xEMgh1/TOODJlfImoEsBtHL4O2kw8p2nS/jxj6KvpPHPFG5RaHqBHjWR94XISe
A9ftmH/XqEJG9WvU8Fh2LJTOE3SMWlzaaxGP9fRzbRUH1UIYJ4rueGSvJATCxujUYlXXJJsUFgro
V9VwSHBgURwi7HOtr5Vmrvi06O4g9IhLrtAgyCLvZMU9NMJWjTdRI0H2PBaGrSPd4d76bnXbx9sO
aYOoPE3mhyHIQkDomfeM9CkOT9J414mfuuIGVQHR+i1DtizaopCIyEpz8PFdqNsb8NEejoCIPUvZ
Y6+iJdXeu+3Ws2oH2hxuBfcqguOZj9yd8FUe8RN9kUu06qJPQfeKdRFuFshKSIg/dT+88TmrjzJo
YZC5PIPrgx49YjOjxQ9ytGnxcM95mlWoSFbFtx40ZBn+VoLnKWrsMIIAP4h926OSZewBn4850sAW
NMIRKfEJaX2bq3sjjmwfkioqzGAEdcSt0Lepv2nNLaL6CVolAaTGfvg6Wj+ylnfDpxjYcRSle1q3
kntnxt80pIvzFOM+mMaaJjynaYauEChjVJu1qD8gIrnLEces9ZUbYgfThJtcP7TWgw+fH78HSHnI
RgwqIH0cB+Nmh2ypA1fUKRtxHZNY1Pp9hKtam5gnYGH8Ea+2VN2ELV9Jdyz3Ts7W4Pohr6I/+5vs
9vdwvB2p3AFkiaCn6WiWXT+t5qjPt9vn/LCabvazQ1KT40HMXBccXu/+nob9d5eD3KHY/2gJwqeJ
NzSYyUnpYZXGvvQ8Zih06OVCMvB2ab9/2BnktKRIIo1CELazi6jXQq+iHUT9udeOqh+D2seKXa1O
mapg7WrUkaNDyPzddDXv6FcVcv1Ymo7A2VZthLX59Un5eCNzKapTy8jil/qQRUFx8bpE4gBXPC/f
l1Yf7oy6R140TstXqPZwi8qwxXVAwbTkeuiPDylCU4MHOkb539Rnd1YFR68VM7BRgYvHboN/0y5P
oF4kbrX0mP74uqElREef/6VrQ632/Zc3A7fqxwxJPZ9O3JQb9dYRAVTrz1ctSEdVk0Ig3dKPBTJZ
6ZoS/snEZ4yRAOzr8EFyzRCdFTdcWs0fr14qDwqoIVJ7elHzYtyolUmXeiBPsnLwDkFTjPveSLES
60sMm4E4cN5UFSiNqMQRTMW4TnSjR4nHLdQSy+PW0dXJXQ0lgbHlkCkGxOF1LKgWftGLvyeo0Cmr
0DR9jgrFxEwH8YqmYArKGfHfvhe/dpKpPotmj/orrEtM05LS98WFh/qF/c4M8ao1Ke7QlJwXgpVM
l9FJEbG7wXEcbMuD38GakSr9xph8cfsCWdDxt7EoXEfL0JPkwi1QZbm+yi8sPbppukJGDslBnGP/
NTL/roWfB8DYT3eSW8IxLD1vocJzYRtbtB9EkEikglRD3i9w5LGVUPdg0Coa9NEy6f3bwsURCbKl
sgt9/AchqRk7t8I9/fr4PmaMUDeojzJGS5uq7u8jh2Ouw4XxAJRoyTN88xN2L58bEM/rEnFlTTC+
ksQakyfs3fXAF4dMUZZj3QLiocxqTfB7raaqGfIIq+vZj3351GpSRSsLvTCclrsN+sz+BiPOpXbP
nMtARJPKJFVhoKkTOGmWxlBByUS/4YrO9dxAShvJMGUlJK54r7pJ8ajR+P8ty6UQKQcXxwkELdMI
Xxg07DFbtkLrT38Cfh3aMYCkOMk/YPmhMadhrSFOXUlPaM4WN9AbEKrnPyjdpsiUmsjfyT7KfZYq
5ws5wIX7jE4qJWo2GQfRh7Z/kTfN6E5K1a4rv2hFHx6rXK4ey5smH7o9WiMKIGjbiOTSQWVFQhsK
KHLkDwnePYtgw4+L4v0vMx1GZ1e82Vi+EBQqHPnRFW/MSQLLLW9NAUU6qrHNXV81WCspRrwwCx8P
uSnu1ESXAOR9yNRLVE2ZdLGg4BZ1a9EtYqcuRIAO0L7oOj55jV4sHCwfVyHVB+4Y9h0wzo8FUEzq
aXKpoFgKqepQtFE6GIEpkpgjvdwEZgtChjh3uZWEevs42WLoLQWajo+w8IiYbup3T5q33wR+CEom
dAnmWWCgiA08Is9fm7TB2r1CIb3/BvRUthB2GwRFxjlGZl6uHwAfTh4ZeChB3yBe0Gamk/fsWw8Q
pLBoYM7LUve2hbRNhBfay6zEEjWQW6+2hhXWFcICTPxjY4a4sIYUja4+GKy3Pz+Ly6QKlZHrSLai
1qnaptI9Rmn7rIajDwdSN++9fIBCBDw1fjB1hAJoT6FNsHsb/f95x86r3th637N8KANMnmb/+D+n
4HuZVdnP+r+mv/bvf+39X/qfu/xH+qkuf/yoT6/5/N989xf5+f+Mv36tX9/9g5NCwRoemh/l8Pij
auL6XzzC6d/83/7h3368/ZSnIf/x339//T0J0jUuCGXwvf77P/9oIh5K4ht4599MxSnCP//49jXh
bzpV/v/+bxnU2d8+vaZ1duHv/nit6v/+uyCb/4BZCN7x7YXJY5vjovvx9keq9A/QnTrMAkVhG1my
/Pe/pXTsfP6aZPwD0AbIDXYWzUbqfH//G/rvb38mS/8AYaCrE7oYSB9Ml7//aybuf22JXx/pf8Ww
1KBPgKV9w2TyVPmAUhQi5HKyLqIYMtEJQrJ0NGCv75J5SfdDjOnIPFuuftQ3CkkaCqbPjSM6ql1g
zrBqV/5vlmvzONJucXVZK3bo0OEjpyQvXvgNptf12fEw/w302U0tl4kaIHzDq9ROXidnxxXFmB/F
92Yd1htE9Nbm4qBnJ5JmTb0WA6APgDjq9POKsGEGMm65vGrdk/alfqL8Jb5k30hB61VvI3f/gFcC
RZR0aywcSrOkZh54DtGseHPX+NJVVIiec/VOVI4xGiPXJ3QpxjyDrOGm9zUxKrRIUdcq0eYm9f4r
UbjVNKrBsgye5v26yVFR9JoOBjPiWAnCxOFPoTVuW1X2FgLNi4hvcwa6nF04oRk+oCg6DzdWsyCS
ekJFDDH2PUbJu+qHgP0iD9pV/TI8pYfgTrnXnq7P5KVlch55doXErgeiNyJylegryxIQiUFPmhfb
kCzg+OaIGQ0Sk0TPlyYgJXayrNl0hkpHElojRIF7qjNg9ogYJN6JdmSjiLCGn6giKvVDWLsLu292
S36IO03B2fbPVBRNkA+mShkilz+kSYPk+YiYk9aZOmQmGSVpcajuXGV0T/lk73V9ij8s1mncoARo
fRqk3/MehlupzYDWU70qx3uLimltiNDdP18P8kYPOj9i3mb3LMrsQ44c3wVikezuTfMyKfy4lEFX
6r63u3V7izJZ9HUSLnOkbuUtxJ5+9LXQsw/bRoMkdC2h1fqlBhIy2X9dH93SFM4+IaRSzY8lIgQD
L2elWaPJ6EB8Wl8Pc3EgPKeoxkC54B33fqXQNqazqRBGQDJ/xOhhbL9ejzDPyH8txrMQs8/UeV0s
Yd5Yrzq74yaq7PE3/b5YYyW2QbLoTyI94cjQ6iEzJV2jRmLMe7VNUkci4gyhLbfjqraCtRjDL8/T
hR02+zzzMPNENLDqOu4DuOGDePKCn0r+u6u8Xp+4WXrxKwSdYNrAMJo/nJCeJIDeRrjQjoNHlM4n
IRnRvYuibxGtpuuhZkfir1AWVAbePyow/NkqqFupRs+MSVNClcrsy6hoKNKzsaqF/P3itJ0Fmq2F
ti5MXlio/dPlofBv3OgdAijpEgh3aTyz7Ul1HGtMjImQQu3tFsWyRL21Ijo44hLvfLZ/PszcbJsW
gtqPaD/gBuhWD5GMeDotpOsfZynEtE7ODnNkNJsiNAiR4LYoh99qbaFBe2mh0WmGXELBCsWK2dPC
LKsEI0reEwOyx5MAcW085EjpptHvXb0A57u0AM5jye8HI4YUYMWUwZA6r6VUQhUJU4VqKTl9+53P
Dui37wIeiaXMKQArfrYCJAVTbClDalTcYj6EhS0gc/Gnb8frZOt1dvkzuLd+hreW3R+Ce3Gt38Di
WWgLz++nt9+BhxSbF3Qw59JssfvuBKcQJj3Ro7DT1gisv2YH74dlt053FL6NDsTerb+9vlrmFYIP
UWcjn+TCRt+nDDUcwnvVQbPL1u+yvbxCoenxeqxL2+x8gLPF3+Se37aCEditSQc2rLdoKuLv1tmj
+/N6pPkl8mtUlKnJEml3M6Hv1w24Ji1SReij9Eq3xiY7edvaMbaejT7Ueil5ubQhSPL/HWy2SDsZ
QUsjcwMb/TSH+ttawtC4lJ9w1rur86Vi6ryYNo0NiALrg3wITen52GTNGtCtrSIbVdpxg2TRCaei
VfjarT0b6aL1n0xXPsSbDS9AqECNGzx/IZOtq/KHlNAI0JbaInNFjg9hZpeKZ3m6WUvl27BMaatt
qm20Nb71P8VjayP29Mh6+VUfeVceORcvurTl3k3lbMt1ObIamkzMYVuv0yfky77JdD58W7KnpYKI
N/nocOM6C8vzwrEG/QBoKqBSFXzi7IxGjVQRupEpzX42joxX77rYYlOM1qDdbEa72k8Z7xK65dKm
IKquQD9ED5kn1vtNUSlyiBypjOvNJ15WzrgDQHD4NdLU/kurZlJsousEplSeJ/QRxkqGi3J7Lf+e
tDzt/Xod47h5fSYvXHZMIbBj2E+UaOYo2XjUjDjPGvSLBfAfiYfLycJ79NLVIENTJSsB0MVjcbYu
a1p1olTrkS0eIBvd8qlsz0EW/MG4AbX41NvCdjxFa1Q9d8Y9rloL1/mFQ5PHuw5tD0I+qeEsvAmC
VUT4gG2B/pfsSTYK4Kg/Z4dR9xZCXVqVEDjB9MFam/qt79eHThPKmrSubVz6Pmt5fVN74muwSMK7
OCI0Z8Cr0Uymuvk+TJCPhRQiL2C3g7z1tZdUfs3d9mB5P66vjYsHpabT/AHzBPVGmd03utajb+hh
iafcqYdx7dvVs/CIydsdX+y5u/krK/483GxTNymqVm0jcOcEypcxcXc5CshZlaz/w2HN5s80keYd
auKEe/8p2I037Sp3Smc6/rNNsFm63eTp583eRjJ1MjCTvPYNEvX33wvqV8/hnWGWvda3wo18CLfK
St+qDxxc/aZfF4/WTXQQHERSX91P9aEJUH5cJe5KsWGOreEbL83ApRV0/hvNPmzSlMhWK+BbVNdR
fdvbKTfm3vjmIgFp95h4oKC5lpz0wduoi1XDWa3k7Zo6jz37ykNEmo1A93R0W9K63nenqUKjPoHN
8ZwMa4pV67hfFEyrVoBj02/G/vrnv3TiAeFDdg++BaKQs/OgKi0rlqkJ20YVbDUy8Ab1t78SgiT/
7eCR59IRVcKxbfQTfMh78ZRjYT1c//nzYt6vOQQbC3wYrQgU796vKKXv2oFuEOIeyOE63PT2uIsO
2s5dAxvb9fZoay9oq0Ub8y+ccOhO/TvwbOHg3c5xge04uPavvflVlu9LYwm7c3FxnsWYLZBQ78q0
DYiRHsu9hGPUKnAEW52s95SDcDBvkFuyy02ykD5cXBdnYWenghJqbRB1hK0bYT0GKrKYCyvv4sqn
mU0TcyKQzou9CAv0VdGYU6bg7dJNu/P2wrbeVgsDmVdB31bH9MTl2QAeAvrL+9XBXZ8j9OOGdv8l
fBKd6MavWR+CA+zOFvFE/d4/wyl0rq/JS9Onq4B/LEjUyIXNlmQA9X0wsoJKq1o5gHMAniycWtNP
mB2jvNdJ7SidIZhoTtN7lpePkP78UKPDYVYvmBNMgPBV2S6UkC8M4zzInFxTKhYD8ZH1yqoXX79p
2oXc/9LWpX+NPyvZP3iw+ct1qEqcNGoR3bDYfsus4PCv5CfMyTj5RhtmyCq7w+AsXMyy5Olkm0+g
qQF2n3pu6ATONpafh3jNiqSPKslBcQjXiY0roYPF9Cf84I/JqbwxnuPXYZ2sE1xATw1mIp+UP1+Q
mFr4ZHH8Bh9FFOQcPvRYyYgY6yPWIfq28eVPgissLMdLiwW0G90OFAEVRChmiyUvJKXEYseeFHta
EW9ud1hp4+Ldfmm9nMeZHYhpOUZSXREHLWvxMUnWeHLs/KfyHtP0fXqXbTGU3yovEHPj36xTt4ZM
c5JO0AoXNsfUSv34cc8GPPu43LimOij8IsqddURseT04ug3YjBKTv0l3grZKnvotrPD0Fqz1rtqp
D+Hz0lv70tHD1/1j2ueHqIefQtizxIw73hUopVV2uMYJ5lbeyxi1rkq8J1fL/Zelrz07Gsit9SiY
Bk+FCoWDcBVU1rpAu+n6GTdv804n69nwNHGWk8G30aRWU5BM3oDjPAaPzW33OHKWCw6poK39xCFy
L9MAWuWnpQP2+hiBRLxf0ZLeqb0nMsbC/KT4aODdh2G/MMALV++78U2L7OyINRMv1uOIGDFeXWk4
wPz6GvpPNa6b12fy+rbRxNkjLKdh3wo9gQYkzIv8lC8hgC/PFpwudIJgLs5xK/JYtyUCOJTKwqPi
Yn5HM06B6PVXhvFHlNkpA6kYGY2Q26LHvRcl+rL0Fvb1pZoDn+SPELMDRh+Qgg9iQugPso3yP7Yy
ayqMq94ZT+lDtfvPBjQ7RQRMoyD0M21J9lsk3Zf583/282fnAwRcQ8aAaXIkxOkMj9paeLwe4eIS
BqmIPNREBJ23Vkyrx8Ktx0tWaiVbqTEoa74L9VePiuL1QNNUfLhNzwJNS/xsryQtegdtwFShno5A
6BGdQzvNfk5eUDUuFdeDXV4GZ9FmK60tNLOj5DDd3d4uvxtvKO095+SsOk09fVhYdRd3z1m02aLr
pIE0DQV6u6mPVXwbl5tqqZv8JoF4bf5mS80z9bgt0fOw5W2+Fw/Jo+rEG+xrHM3ptsU2seEMOVRr
7kmF/VWxyW1vs3xvXjyIzkY6W5BKXuLXXvJbGOhBe424kpt4c/3bXXj2o5f0x4qcXU5DVeWIuBKi
33i7qSarbdVNudyIuPi8gxBO8Ym6kKXJ7xdkII95WaTE0e7ao7LGetaJ9nCY1lMrwlt8Tl6cubNw
syO8SutRa1vuwiG7GWkxj9+vT9vFjXz282f7C+g9vh5YrtukOTshzh3EPRwJspoQLES6+CaHOv7v
mZttrpR8KWhqZk7dKpsTxiDP2DB42/4wvccnUIz+KK6C9VIVe2kGZ7uszX1hdPG4gOmlQ8ei/iEt
HIYX9zGgZQNc/oQxmr1XYklwcdHkG2HygW/9nYbVLJI91z/U5afnBEylTTTJOc6mL4TGrgYufbcJ
ehYe+/vxTt2KNq4iTuR4h3JXH6BjUWN2P6mbZGN6q+Buqfl36TSecOo8JSbd5nn6yaGPHI3ISDWc
cTuP3Io+hB7j2XnEO2Lh6L80refBZh9OQWJpjKYPV2GP5FdPCajgxFqY1our8jzK7IDElRYJlHxa
Hl+6w2CPa/EwvemVG8EZ7mvE1F88uz1566Xq1cXRIWsA2n2CD8/ptaDtFaVWmUojPlbhS9we+/HL
9SVz8TqzqIRSwTYR6JijRlJsYEdzyoJpwZnbbovXIxAtKSb7FckPltK0S30qZZJLx6cScUVQ9O/P
xr4e6nqcLpv6+3DQD81WuE1vtG/DV/qNm9TJt2g1Xx/i5Vn8I+LsNBbdWGxDgVlUsTorhx94iuG3
skTKf+sCzW/R84HNTuHakhItd3lQVQ7OgOv0rjyKjvicbSNbeggf3TvcUm06//fNp+Waz3Q5Xgs+
O6KxrcR3b3qUaH50k2XiscIaEFOodY4tOMrWXHmDtVCgmSPD33Kw8xHPThu3U/MW20LunUO9V3b6
frrk0KIgpf0LX1BF3ZSeH2JIE0D5/IGHw9rgFf60ywOMxCsMZFrVkVLZvh7m8l6A5UKpDnwmMqrv
44xxOnXgeEiGkmDDArddyFLYhHbP+FGDERsfxwGcnREOD76ubTDzLVa63v+8/mtcuowmHb1//Raz
M82X085yJ/xwGD0byl1cLFxFSz9/dpqlWEUqwfQK8qzm1Q3El7gxF8riSyFmbzmEO/6Z81VhsPLE
T/jP/GdzNHvJaVVthKXEHOVVdtSEcA+gd2l5X7zIUIgwgcUjMzBvV+pqKHplw7OnsRvH3Cav5mGq
oUzNbfpCBVUGnMLoUv2Fyj7az+TLE4sPIYzZ2LJikJqBT2Tn+k8FfBDWyitJ8JbKn9N59OHI+CPM
vKuNfkKJBibLwE2Vl8gdnFoYD4glbtrG31QhgvCd0N6kBXRhbohVoIS3SenaJR6yzvWPefGAPvtN
ZlcCbEwBOsKUv5WD3Xrf9KBdWdjvXY9yeXefhZmdIgizAifTGXB3MLfTqzy/mVqNlKmc5cbetEmv
ze7sNuC7paiA8hG9/GfSi7YcvoiItebekobw0uTNTn4XhpdQjgRqYUyjU7TShtduiNbXJ+9ilInn
q3D8QjaYnRm480QYkNdgS/UvdfpF7XV7CJSFIBfL4pOs57+izI4NScqtOvBZCPW6XU942VI/6ciK
OPknr3cyLO4OII4Np9lIpAOIAFb4xUUrFzt50bWtp/9szLN9mOhKLo01WCh0bzCqtZFtQwbpt+tB
Lr8t/zVm2KyzxCCSXE8YwcrZ5ml4QUvESTfmvlpb29FWpuwUkJewsRbfYdOy+LA+MRjhiU4DAKDE
+6tOZsP9QvGGWgSHOrR9xAwWhnbhUTLJFGn8F40W+NDvY9A6qvteYwLl3KMV5cuFsM3UFO2q3HNR
Rgn0wls1lWhuNIw77RHpD6z4QGb1iTXYgZ8yBZ2Y2aJg5jjYwWdX21i6z7ui/ZQ3nbnwyrj0ngGI
BgqYCgFctzlnYcQtFFsXPoW8dbf5JtmO22IfrpCL3V+fmQu76V2g2Q2fdBiaGCm1eXHEDgUgvdlg
W8mTeeHIU99EBd5/5kmKFjoCGJW3FvX7TzAEXtGFaLrYKc5Bnu3iepk6oyjG8kqrVZdazpDW0Efb
ScE11wXxE47y+teBi6lDnCGSdcziRpxZjKo3b7AoLh/8Mhp2mkbF20Sl5EupsFFsxWyrL/noRrfI
O5jaKrWEap+GTb+KAtqsplmMD72KAXuetwqibOgrwMjQuodgMsYIjKS4bRQq3VIopD+5ACfplNqj
zAoT9JD1Srfu+wY1t74f7bSKhXVdYOremcWw88ewsQv+B0cBt7VDChXw2ntj06c9emuD2GcS4sex
UtsdOkw2iu8RhmMjGJe1MkbBnTnWJojRJFJe5ETuNqDok30QJMO3BCvlG9qE5OqxoXvPWWchNdfm
tfTYxolyMq3hu5XhySiU8F2ropa3ShP0j8jTR3eyaNHX8zJk4jLAcGOntjtJB04iaXFD8p90lbdS
y3bYq61afE/Elv9X6kvsENx4OJamP+wksSIx6zGlcctKPqLaOAorfTA6cVcjg/qlEnL/906K811f
+vJj3eDJJCVqdedH6PPjpNfkrxpIxMwpdKmntDE2iM9QYMExPM4SW698d+XLfb/uMKk5JfKo3wFN
DozbIMhFqmTuLxVBYbjvPRw913kUF0q70tIURXy0lxVjK+Vsph9G3mGk2wNi046a5cZY7SqyFjse
FFrMolBSs06IBfvaBiOrobgZjSGVqw1yX57qY+SBMSDkSeSaIX4YmyS0ym4V1qESOoqYKF9aQWIz
WmO4rnEID7BTF4e9GOV4cgy1jApvIxraFoWj8mZMIu1TiKHuqgCcu2sqw3MmI++tZoTdhkwwepCD
NL73k0I/GRBWv8BKTB71osEEdnoOJ0WrPnpqLB1cSFwbzU2kXYoFwD3mvL6TyHFzj4RM4eBgg8lD
pTTWZNSk7+vKmGzqA/OrK7SKDperQmWmTC31qei74CDgU2qPSY46slYFPwzdZQpRi6hsTEv9TRCI
+T4KxwFJKCMqHzGsU/diIamOAUQdC165XDdG09zGIFF6hMsEeaeIlrLqxyA8GX1UrDuOBndFVxDh
nKHiKsmH6EkxUDVUukQ94XZrenZFpcG3jVrp1bU6jN0+TjRrq+iRfCzcLr4BZdrbQaiNKIQaRdI/
uZjRbkeEU4zbvHSbO98twi+CUsm3ZtvKtokKHb6oiPXgr13stCZHhrhXrPobOgCWU6pRWuEzHcN3
wb2huwkHQ35V01FeV5HvvohFLrWHQev9UxjoIcIRiBDdTFYl4Rbf9uxz0mXenm2EV3CXFbs8lxVm
1tA+J3IaPKS+EN5PgJGHahAmGzIRuao4ycUYXZ+m2pWGp9zKTWndcwToK1XKsg1+x+G9K3aDrST4
EJatZu0TnAROWLQKn5TUTW45i4Yjsl3mXvf04KiK+KaKbq7sqo5ObsVB+LPw2m4jdlK9LZTY21bo
v23d1itOQzTWThqJ/iPSaFCCvV7ctcYQb+ss0tdFE9TbDN+ebdxo6dEPNNEOZSVbq3ndMUW5W+/N
OpFsw0oq5JowBQ+N1t/Ictk4TRs0W9REwkM4spjTQXE3HWK4Tl7LCdo1ruVlK1ep4NdJalX9zEJ3
NFat7BubqA6jo5sawiPuV+02tvrhuWhyLJ9xEbDCDSl2fle6SJQE8EudAfVMOGXpuA0wf11j6oPh
veeK0dEUK+8U4Lf7iLpq+SLCd/NsPCUUfBjG0WlDsz6o2ZDibRy3n+sgRZshj5tDZ2X+djA8Iebm
V/3PXWPhyOIJtbrC3Vh3lEGv7yu1ML6KWUOPEOMPd53Favzk6REQuEYJ5ZWQQ2hILVd6UibjGPAG
zWuOhY1oZ3KkI4CFJFkpJMilySCEUzvKEKnelFqU2B6CONE68PH6DBC8WKviEG4wOVfKlSu19Vb3
suG+G792eYIjvYhekiqm3TYdEj9aJWMpffbKPNbXAfI6z5pJAmqjwqE9hWou3XOaS9u4yEUHzYgC
k3fVvY3xqbO1xq3WqTZKtYNrShFjGC7L2N7I8UGomnKD2nBz0CsrxSt5yCmftG3ijFJnOblWpkgj
DdaxhDuUw122tH0oucKpHTrryHs8uzG6UsRqvk5/s7TY2whiMd52GKEdklQLNr45hLcNpyB2vX7S
7NLATe7ycJD2WmeoB1fj1FFyzbTruGl3WY3TkIBc4VNvcjPombLCWdgCOtBVJ0lLxV2hVQIaabG7
7iZaQBeX1SbjijlF2WQCHbLAyibTVlIrN3tOgf6bVvbartY87aXN/Gir+6P5ChwQZgZq9ltNLHWO
MHZf1mNbqdbjeBjzVt9rrdrurdA04pWPzUcO8zd6Qd0iWYWjGq5SqUpQnUcMLInZ8n3w/9k7kyTJ
jSTKXqWl9yjBPGwB+BhzRuS4gWQmmZjnGdfpo/TF+iFYXQyHowJCUnrXUstgpboa1MzUVL/+ryhM
tCrVTkna5KuHkPcNilHPCnePrQYp9LgyZ4bPHo5gutKyc+lD3q4CLtoJolYedcGiJI7WMUraWWna
qgfftmJV6i4rvfDUdhVDwKJSl3sUrxBEkwVwipmZDN/1JFDuQKhXd4Jqpr9P7IVdWuTRrh/IYE1o
as66GCkbuLzr9FEGKA2ORLHgXgJ4fJnUFeoEdmjoEgcCov0Q3MhCfgyhV34/Sb1+IcxWgOGBUGKG
Z/lCMHlTtpHpp444ikhw3zNXu2Fh5UWOCWYvZ9XdGYS1eIT4OcLreSYmTuWKToNAwl2yt3b9XuLW
uInOW2XEFUzMpb3Fg2RMiq6REEKnL8fctXI72ZELTG4Pt569YzzeB6f5bzjQ/yeu+J8UQOcJg/9O
XPH8v/9X/j8ev7fJBWfFv/9v/+asUNV/oSKBtgIIYIMJkplc6N+cFZryL1REqDUAq5UZWhD50384
K6x/oWoyy9JY6CdBTMET6j+cFdq/EBacGREUkQCeuYT/AmfFopAzsx7DqAGFHb9uppxaVD5SRoR8
ubVEB64ZNyabl6XiYAI08Pqfbxbn8Y9X2cUIz6Lg+G9TPDwVGSkx1Vjsa1GoY78WePVEp4kU179j
RsnJTJvbeC/vqw9pZ/vp3ne4xTbrAYsz5cr2ws0Qze0BNTwuziKyx/6DFnwuOX7f93BtLals82Zj
aMcEdnh5cHEjjHLmsZaqmN/1qXjPf/dF6fpvcVVuUTvPdZM3L99Xh97aWtSSAr/mKGetIQlqnuQ8
uTN6fSaIgoqyCqbc0dPwKeLx6vReulf87OvfcJV++Az85RGxHNjwCqmCIQnzCdLLDfCaidRbrGH/
07ZWdXFQ/+Hp3EljRbkQloxzhta3ZkUFwAlL//OQ5F9HXdq9781adHANmDOhm4HgznIx1Vz3s4Do
6Jovevqjb7/wwH3fxEpszBKkfDJ4ZrDEZn/b41Gi2NcLDxNkVnagDlCJPpHkHopO3YjClfV6Y4mF
u7Skh2GlJOx2p+5VV0axFokH531nll3O+ZswE8e4N5SaM1eYfGmj9VNJa/0ElPeh3WUv1j5xh8/+
x5+wPj/Cx+LED5ZrbaQFayvIgw9gNjIaHJfz39/AoGphyqW+COSZhRdU5JiHbq01qYMm7uB2BiLR
G07On2SxxaBjBMsAwyQYd3NxfRtFmiTdHBX9Ob2vKOi5jOfXh8yde56t6591N/kk7gPftn5vPv5F
+PLrEr+1vrzMUTxvjIEdVkKzKA0/O+mrstnVXQn8Cxfnv79Z0yHxRKmH4N/xkzp2xUB5rpXyK1T0
W7XHtaB8683i4yXGIAgpOriOZneuntgFQwmNTTXGCY4yiBfrtIUQ3rK4OIylNI9FtfFEKIe9QwRJ
vQpr8/sRsrV6i2OjCiTLBzskO3VjPU3idEBrIESmPtuKxLlDdBWJjHJAy8icpvKKi3n7mbQqFmJl
oFfW57sphvNY2o0UHEJIyFFAc61quvM6dQ/V/yErhA03Zzfes77YB2k3VgPqUKLD4MUu0auD30UZ
DBK52+Vi7ISD4LSm+fL+2q7uduBlMx8jo4fWommW9GJHRkJkemDyRj9z+qF0LJTQNWPDvVfi0Df+
GQykzqKiqJpBUMGduYjNP4XuRcs3kO/uqSlIlSV+LSkn7GpFED4IOoLdbStWXwSJt5UwDshEDGp0
jIoa5h8GbhJbbb3pJJlCcR+NaobCQuvtAp2JmCZKOSkmudirYEmP6JIYH2AF8Z+ZiDUcqxDlOzVo
Sm0nUA75GkVFedMECK2gsKCPD03ta+ZDBA/nyXCj2xt0Le8Ggd6tHWSUb3vBipBqp0J7ZpYq2ItK
JTyok6/bMgJ1t3XF3JmU9uVeF2PvUVYF6Shm3XDMFb04T3Uobez0xbZ7XUyGljVuaxhOdH0RLBHT
7tMoxopTm6IdFL+V2oaB5azolYX5F7zZDCoSXV2ZJQqvKu/OewqP0tF0GchGCQYA4jbkf9Pg4pBU
qiJVvBaXeFadzHN69J+Yld4xNvm38I5XDi7ikUxByHUde2mTA3jpHXlzcGuxpf8wQSqiqJwq8+Pj
cg1lmuNtMaYKQLrOHW6LfXVr2f1hOBa78pZD+iA50bFyrK9bp/LiyLwyvEgceqsGi6jMhotPkvdS
pyiitI/vHx2rIfjGuUUIwrvdUKzERgP5XWc9W/1GLrdk4rjyYhGCgifXQ9VjYR40136kDFTBSLpn
tPxxa9xmxRafSOWBxuNRgW1s4Q1lvbYax0Fxktu5a4fqwK11iOy5qb+Fx1sWEPDr0tbCr4gx71id
bTUuZAfwxB/Ag+wMp98rZ5pgu2TXHzdpTa5jUSGh4w3B+NQsEbaIxTEaG1EYoTZVn0RH3CmSq1d2
/EFgGNP6oAe0l+wYqi8HWglHOOWf3w+WpfDUq8+gplX6oXCbkdVebgVVKRuYqzHf/ex3lE3PigvH
8vP8TefZB7SBJKdx9M++q5zeN/3q2eXFg+d/ml6CZkEzaO3Qzqb3/e4VhXOOvkL/DwYndEL7RWBW
nIbBbmCG7zwe/yIQ5w/PufEgmwWLRUZ/6bkAm/1cuVIdq0+0L36Zot0hVqj6ZtSQ/46rYM5AeVIv
VJc1PYSV9FDRJxUsXfpJL53XdFqG2CK+gwjtxHy4Hd0bk6Pu0Z3YR/Y2inyRULx6iwY1A9mQ+nLw
LU5xVU3iDooX1fEhqFLgqJyKZ/4z2wMJ9L6z12cc7250cNF7ghkQw5frqodTNYixREB7t0r8DS0c
ZEdG558ZWVwSHqUaMePMgADrpSo/1/XJ7LbQx8sC5rxmF54sImTwanTmGjxBqnivQrEkfIDyb2cx
S+zv8w3M2xIqcmVtPijeXOxGEmaT2M3rdjDaAwItOygVkdM4Ch+F7wWI3X3jiGzG39XI2SIqWImO
C08Xp8CUFJTUR2wP0qc0KW5GZmUDv3OtckvT9vp2mteUGhH7gLT2ipcvD5RRm3eCEt9aGexD+cf3
I2PNANOHc2EPDuuruV9d9qK+GOetNupU9GDHkb/8MwuLDxV3RTqFCha8qbWj+rbrNh48r4fu4mRE
U+OVapIiPUiyy1CgMWtZYVfrhEK/887CQ3jMPwj77FTeExdPAWXt2jWhrUAr51S68QtQRU7s+5zh
Hcst3K1bYmVLAx2fCYAgiGfuYHEJN51fM3yLoIs+pLe+mcNS33yQk5f313XFChcgFlCAoIu9nDsX
lCTIWhjPnD7xbb+wDkVmIoXUbJxP8+ItFpe5BcYVeVnNb8rF4spePeq612ssbnOax4SUQ3CsDlvt
iFVv/mOGEvPlN9RQUS7KYNCcLre+SWX7OQsyx9M2Uc3z2v93dwiaSztNhwiIN9sB7vDQGq53aA8d
WZKo7upbQOmHLXamlbMCzBEZGdTwIKmXegE16hutFHcaukXPQYtsXu1Ixo3EifF+OKzlB28NGYsV
HINK7uuYD9U7zDgDlaGB58bH8mDtWjRdjhUZ2m20U2//mLry78Xj1izwymFiSBSzRZQ+qFsu67yj
D64o8CsNlA6YHllxhPDX+14ua4nzsX9hYnHJ9D4saSWi2oRj+MGv9+Ouey7vEggL70LgPo5wHp+F
R28HnGjD8ppzCLsAQwa9B1vBYlfnXqeFYe1pAOLqs/UQPabHhBlyKBkqVzhoTvh/u2X/lcZsCQF9
dfatyfknvbnjVG3qA2o8BOtT+T14GZlArD/6N+kuv9P2pH57wfnZf0nu88f+ITBg5QEKcXjf7bXw
ffsT5n375ifQI4x9Ku2zhGftwhDxAazMUxSVuVOrYFDfN7Z2CJBzoXxpED1wBl8aq1RggBFcGk4B
DMAfD7F3iPMtKajV7wgdPKwggD0hiL00UiLyO04Z37EUC9fXU7dIf7zvxnLy7I/v9saEfGmiVRtL
KQZMNHsw3MJZ3CWUgb1HD+pA+NZ9J31unM/yY8JrwTqne+Gr+uH9n7C2kpTbIYWDxJ7xt0WwTp1h
FkEnaA60lHbV6LbQMm9TPv91K3QcGQ6hsi+TPVz6KfhhH8sefmYeomq14Lb1U9htbPm17wVR/0zK
zyAKtHOXRoxMBBWk+UyYWd9l8/e42ygALJGur1/rrYHFWhWxmHZKFQDinkew7rzTz8mJH+XjFtB1
Xo3l1cOMGqz/M8XTFbtuUkKz3fhzSyIRTmL0lJWijZrsg0orLt4a2FgLAB4viGzB6TMTv12u2uhZ
ulILgwxe2NoZCgjysj3XxdY42Vp2MHfagC/PKkBLev//x6rwr58O+m+Gio15rH4Z5qAnk6wHzAu3
fxD3TiD04QNQwPE2lejwpOim/Xw/4le+Ibo/s+7QLC0gLdOHTOsq7gdPcuLQQ3LnJAgFgCbPKTX0
4Ld64CvfkEewgbQniRFwgMX2yuOxH9Kc2mUBuFUdnCzwdtEW+9PaQwqmLvYVz09aV8vsOaiyCb1b
ylNjZRduc0uf/SC50YPuGnfwhtxKZ9FVj76rb83crKwlcQOcBowlMbpsCyLIVw99jHu9w0iIEzjh
uftR7KO9+lV+aXYifD8jyD868Ft3+dqR8jZslvcqoG0U/wibQUyPg2wdG2FTjPt6sxMmNB+lmbb7
Sn/MarpgkgMTucr8uWzvGvUsahuTuCvhQejzPwp9dNbNxcPKz0Uv88EsOW1XlPu86PKzElvhTjaj
yXk/7FcWzOSAn/mZIN29auDnXT1NfSbIjqU0TBYbcJZ8fd/CmjNcVwymzoUQOveX55UiaEngS7Ls
xD2AD4HuRxkeoHvYQELM/8ziDGZuUmVVKOBBHrm4TIYhSztjwhHP7N0CaLDePSc/zICeJigT/W/s
YI4KnILpSYV1bxFoASzglBIt2ZkyoPIjc/vxR8naIqFf+zpIksMpxQwL48uLzD/VkHkaIpxqkW3t
zY+JsXVFrmxVE0Hw+Q0IkdrVIybwizhvM66usrLbXfC1/wQAeeff5V+6HZ2Hvbqvb8lq9luvwrWa
0lvDy0dNyc0WqSmG9Tv0r1GPSVzjnvu5uJePW6nukql4vk2gvefGZBZthYgM3KY/RUIh87ZondEZ
GFzGyY/TPRRKZ2UnPAov7wf92rIy2/oqUwQ6dzlUKWRqo4deSUs4bmK7GrxnpYIPrMx5xQea0Lqq
v0WNvJLP08GEY1rU6brh8uU+y8TKorGJyRT68zHQD8D/7TjpXSvZguJsmZr//ubpEJddHIY+os69
ug/Q4YG3TQ+/K/7WLOPa0cFQFdy2qk5rdskr6GseolxhT7+70w96x6hDNO4kgBbvf6yVVGemcCAL
hcKHTthi5bSxScK+nSSig9nX10LIzJey9YHWWjgXdhbLpmcpvBndqx3ry9xlI7Nww99kRq+CvzjV
+xrxGjcHByt4Ps7Fy08kzwoJlcVYrXcX34s7NvW5OyY3EqNeuRvsPGdGW9A62rhO1l7x+Pin3UXK
DcI7Noe6YSDp3OyzW/mXl9jx2drpz9O9xLAfQHy6pQ/a1jm2dlIiBTYPtNPDucqKm4FxnihV6Fee
1LMAC5xx88cMc+8292gXb6Ns5xVcXjgA9wAfz/cmlbTLFa67PNXyQidDPYX3xl46+gfvmVE+5mwt
92/0aGY04X+MLRJG1a9Soe4MMoLkc9Kjnx7eNf3GmbWWL75JgcVlQbAM5ZQ3NCnw3A1uTjpTmuAe
HKqshz+YItuH8AGGk42YWbu532bei0vO03vI9FTgM37S7+fpFSO9S43beCx2ZqU4Ybzh50qozKQD
JjcCrLyiuSgTMItVNlZbKE5gRnauPart5/fPk5XjEZkykgMqEdp84VxGhuxZtQnZnOJMVfRieVzd
o1zdl5Aq2ElEx+t9a69PoctA5MyneY9AJcVcZcmyqbVVoSa8oJzyF/84E0EBrcPmOP5kYHGm1tyG
QlyvIBZxDfQgMnvSsppTgCaZFXoVZCHQ9PbH9JNa//XUB2JzYM0A5iE2N5ZnfxN4QhNwj9K9l+Jj
UjAWBgZadDcW7/pbYWYupTCZhwbPsiE5iYPs9wNmlIfg0Pyc276Ra/l2c+7BPku2dlAga1G+KhtB
KK8appXPnQ2LES/OyyAxNb9LC6pJTvxJ+Zmd4g/BqXPH7/Gxc19fTDt2OFgim/I1rVC3cBIYR8wv
4m2xWaG/vv9mDvk/f8ririCI1Syp+ClSYZ4mX3xR5eCoh9a9H3s3DL+iARvlNrJLp/cXf93uDK/n
pQgAfmE3scQc2U0TnfRcP8AD+bMuFQYdSdNSsz2AfHlOUgsV6bg7vG94pfyKx1y2vPMBvXAKXC6+
iqBn3kZ43O31c+e2x9axGOz7NJwoqvu29q11rXMEMW2538l7Lqz9cQvQsbKHgIhDIDVTBF23tryK
+cJ+DNDE84E0py1PlI1n+HX2ROLEgNFMNMBmXO5SM5lBFonKDtJ1W2qhtJMyRxF+vr+WK36wb1Te
dcy2APVaxHEzCpOZiCmdgVnTgSHrLNmwsHbAXZhYxomoN95QJHP/4w99sfxjDGv8K1faTjht4TFW
1u3C3CKFyUw/kuoSc1XDuLRkBygJ+sMWm+O6FYozYCtgPzEXt14vlXrZaDGYXmNwmeG2e3iDs3Yr
D7z+PHwU9MNndAevoGW1MJBruLW0WIeuaXCtzi6f6o/Bfl4+4VA3TvEtc7bu85V+FTZ5hMyATe6J
Zd3JMlOEUuLYZO40/JXCJDQJ3+WY/TW2bin/1hjferlwy9hkHJsiW9faY5Q7AfCWmW1PVx+iqvjR
V9ZZArbbZ4zQe1u77/r0nfHjaJzMkcvCLPIpWrxJlczL0sQfZX3W3uMHde3BN6aN63nlA1xYWpQ/
ug54cOBFulOBz+RSPbVFuFEu2jIxn7NvnmNTGw9qGOEMZRg7V+IvVO439uDGei2rwXEdtHKQYELx
aycRJkJJPTFu6HBNfHr/QFlBYl18m+XNL4xlUNQKtmbm0fzcPfKKdsKd6WqaXe/nJgscDnfqh+Zu
s3C55ebipBkrkTNbn8PCjTqb4s6L9SMSXOlHeEhPzX3C0OdHX7Kzu614vD4NLn1enDmDhVTeWGC4
Kl54Bdh59qAz476xsnNUX2aK1JuRxCEv5ayeJ8YuAqWqtKzVjNB8Rd8bzwCEHeGzf47hPc3ug/ve
nUH4286trKoBsRRKOBZ9OTLiS7NKKQ3tmEoGo7/3YXLwgtCxqu/ylvLcyja4MDP//c02iAeG5Ico
QW3OH1yP10Mi/NpYwOuMZVYj1SGTYZyTid2FJ22W+VAMSIwSM8mp3qlP6ofeyU7qLmZq/BvDzLuS
RCmBHW5mv9sKkiX3Ho96Bv4oOSLQBLaajPXSQ320RDCgo8m4TZ7YubCLP1i2jvTzqbvpzuFLcY/o
HYOlzSdIwY9b9YuVGMU6hRh+xrwEC+dLT2qqXBFxXouOg2+4YiycpmArK1wJ0gszi8+Yel2idBFr
HMtfO/FFEx91/2iaD41pbe2H65fnvJ5/ejR7/CZiGkPzpooUDXEPioKuuOt3wyncBW52jD6ZtncU
nnKo68ubrex/JaW5tDxvmTeWyzSrxEnmSzZ7/TC4OudbB7Mg7EsHlQxf2ABSrX46iZYFpREqhMtX
TqkahdVJmIN9xu6jX+aouFqw9RJdSavx6o2ZhVdJ2DTtkHG+1JTpgDGg3gSLXHOSjjpI5Qf9pUUU
VkOUQHGM78XB4xzKPo5bncu14wbtL4pBGnUvtLEu13aoIDWxWhUumhhuZ+1jLBmHtjkm8OdsHAfz
v7Q4Tw0ET+YXjMULfEmA3IVqpnaGYpKYmod5ijX9PTyo6B5ku/Gm2m+BcNYSK4NeAGSzdIYo6i3i
dWKyv9dG0UAw1u5hZg1O5qFArGnYT4RQINnRPjwg6mS4GrXm38AFPEsbhba1Q/Z1GpkOqczA8iJt
hcVKrpKyN5xQeJaTH121NS2/tv0hBaQ3yoinREH28utJ1Rg3fsUpnka9AxX4qD0WaCxYWWPH0pYY
3UpjgBQVAd65EmRxrC1iBTY+5gcLBWg7T4voK8/PV2g9kw/eF2hvaInt4h/vR811ePIBVeYWUUYB
Vr1MPbOkluH3Uj2422kfKWOj2BSFUAHSwHFJkxBsROn1F5vt8caYCdAUqkSXC9pRkRWVmE52nOqe
k/s5XEZdK22cpatWcIklJHm+4rvNO8VKBsPwKOJNjhDQpzThatpw5foYw5U3RuRLVwwx0FLCn6Vr
o8d4EAjySgWMqXfCP7S0WLRKiuAXKbGk6DAN9fl3NKJsPfvrj2cc4gSReaSb5EeLhEzLvTRTBNNz
hgmuTap4X0Uj33Bl9cu8sbF4gIyqD412jo2yLtxu6p/lbDr+jZCm6D/jhWalocW5lE75QIlIYbVa
wbDNwErhr+pKuwi922SEW/Z9cytNhnnZ/rS3uGfqpJQVPyZF0J7HXX5foBabOvKL8TTPHAc74+QK
m3Oka7H3mvbNdCFzI/Ey9uSunwQlZweZ+U8p+9Jqgkuteve+Z2tngwEjAv2E2bvlPR2WtJU90Rec
saxoYkd7BZyxqH6a+qf3Da0FBcN5tEsMlE8Ydlx4Mz8QekvwUIOOPgjMn+et8jfi7q2JxUdCZlqS
eg8TQyIcm6zcm3nw9Z95sdg+qY+cw1CyXJ4c3KlZrdgpBOPuPzOy3D/cxFM9YCTDj1iCjqoQv/8z
E8vY6pk3lRLLc5JxDwOfC/XfhhPXtyqQwT+/9xJIYHlRJ/siHyPoUeSu4fSFwKg1D8nMgZRY+3/k
j7qoCUIopgRqzpKFQWXZWWo9CaH6l6ubs0f0hrUZUYrY6mUEt1WdiHBYC041Kt98rfnZZNEP3TD+
1qf508ziykmFVJYHORCcSc0B9cXRizJGp/eXa/VoeePK4rIJci1NzSjClSr/oku+K9TF97LcEotd
jQEyAdDbdGiv29xF44eejhk1KkpbGfIHScnvDUFiYhhWumIjCNa8AioOKBKMzCwIcfmBAl/QIblV
mJKmi5Cnn0M0nRJR3yhwXj/hwK28sbI4ZbQuCdWiworqeb1bxZn6yeySe6mCArOt4nw3tmPDgEoR
7N7/aGsnqDXDEkQZvhzgWpfuGVMUq4KFbB3uJTv6iXRruqndGIZatQI0VmTiHwTE8sUfK/KIyEoA
Rs/sH+mh3EVbyjsrKfCM/PmPieX0Yd5ZjKSLguD43+Vf4/eZm1d381uqGMbZd9SjsNnMXul9XZpc
7F0QnDC6Wb7vhp+0nxpz/Ty+eyc5VciiO6ji7NASAJojOfXjkNrVbnTDQ7Ebdtav7SmOFSDS5Y9Z
7PAhKFVerfwY47mAxR3BnPSg3/ZfrDP8JftNKNL8z12+GS/NLTb7OPPGtvMX7Z3wvryvneFGf/mZ
g8pIvm2hQObgX9iClOV1BB+xbX1Z74uFLIokIfTdCWYgu9ODWz/Tvqqx9W1KvI3zeKWkgeQ1EqCm
BNDqusYQm6PeTSOOdcap/NV+Avq8yw/IA9YfelcGc7K5lCt7/8LiYu9PVjEVXol7SvaQGcdxxwTt
g/bZPKkPumVX99ZdcG8GdnqrBjtUTzeS3pXzjVuHTgcwUOMaOafGQ9rQmBIcKlTS1DuK8qJuJu8r
xfBZSPw/VpYwuZpnnR5VWIkhTKleJpqxn9JzEO37wanvquO4F129OMaNEw00qrdwJyvnz4X5xU7V
zDbKmsrEyRy5ILkHh5pulY3W0vkLI4sd2DAHGbU5PnZ7BbQrtc0dtKdOzCu872Dwtb0brXWb2A3O
WyXV9Y9I8Qa1DdKJ5QMsm+ouYSRdcCzDs+MM3ghof2U13siFVyYR+IxIxFF2p3py1Yu1eOmpQsEh
O0vqzHho9TTu9b14s7UpVmpEl5YW6WpcBlTGZBZzrmgIIdR//lPzXDwH+8a+vc3hA3QiGzJSb9ce
ZyTY1izECnnA5Q9YXIxj3KPXnOFqf7aeoxe0kGY8irWTDtH35hPwTntbVG2pk0lJ2prXlRG1V/2U
ZVGllTwNgfEocBuXj9hWdnlTU81tTjO/ed4dzZeCWwRWnv45z+x+c4b+2muyKh6/OghMHohXRceo
FkK5B2bqVj9j0Bovxo0f28YH/VZ/GBJb+S6ibLvdan2tZV6c8LNZJtdUg/kTHnKL/dlJ+TD4pu67
MuyddzoEbx+sTkdMTGr8tj1AoaulcO7ruSydIclK88/UgkpHEuNI3yUwan5sak3+niW5+FPvxXE8
AFySeSa0yvSbCpCJzKMYKhFGvtD7RLodfRWAOe/FDhobYUz9py6Sv4Wxph6VGrJ7eOyh1p1px35D
FLq4ycQoOBVoHD9ZVh38HAyt+8ujZSwB/XMKAlCNk8cslkAtJ6jvZH6oUUBVm3F8BJMt+c3h/Xzv
KntemFkcUoPSIDfRWFxvZr3PsqMivITyZ4jk3L7ZEp6+OnVnW9aMSKVXJ19l6jM5biCoDfBMI3XS
7LaF/uJ9b67OvYWFxdXpSbIumNXku7nJ2GPwK9d/TN5fvjwwokkGeluqRiX3NWN40+RIeysc5X70
3bK59VMAG126ca6uuUFHcebaREBGXW57ZJBR39RjBEoF7ynN8zvLGpzS8r6+v1pXedTsCGAZWLXN
GSe/yNkULzf0StBwpIq4BG/LZFdMjV1MW5QRax+ePI3e4jzEIC5bF9Cki4WX81kQiPwcAA6Sh2Rj
TmLVlzcm5p/w5qP0UlXEiArw5fnnI6WEMHo4QAUM9/OP91dtbcfA5zHXsl4F1Oe/v7GUw9FHxWwI
XF2emZmhgJJPevgxULv9AEPV+8bWIoGTkGm/eTiS+/zSWJXno6dSP3P7onhqfR4Vlurty2raolVc
82oG2MMJQq/zCjDY9ZQmBUumR+iLB0/9mmkiwsW7AUlUIdkoDKx9q7e25r+/WUE1L4ypVbnVpCi+
USf5vipEWzLSs+wnu/fXby3ydJOlm4nWkKxbpA2y6YFBkCbWT+3sXNLtxv+r+TKb6K2FRV4gpqGf
VGEeuIOS3sUGAVhVd1W2hQRf/T5/OqItGlR5FReUUprAlRXBNlHSSX+v6+TQSr+Zaffb+4s2L8ry
9uXW0XiXi9RR5cWidRGciTzdA1eNi49witslRGclSug6cAArPnCGH963uBYRby0uFpGDMMvC0gvc
tgWnKIcDQlLBTdz7HyH4KTdi4nXTXPsHgBn4GK3j5bnXSz7SWaZKrKNyUd5JYa9PCCiq5qcUOr4b
MUgYNTEGCNW9yBe/hyF9JVBeXt/YsIf35Ft9f+p6w7A1ucwcrR5bR+mmb/EA137Ry9Jnq9HGQ6j7
7V2YqvGpFeLk7Nfy8Hvae9WvBBrbaiMMV1aQMj7srgzrciUtfQKSLfRjlvpuQquiirxnsTceOTos
529cf2BeKNuQncwK9YvzT6niZEgKMgajkuI7wZCEgxBKv94PiJV9a3AM8eYGynoNI271ZIgRCiIB
VAXS+uHJL/Xv75u4rhDpyoWNReqT1m0bahrpiHgOfptnK+qP1j10/9+DY/08E61IG+feukVyOVhr
gWVf1Q6nQkFMe06AQvgUU/eb/n2a0RGnLnXVvXWmMftx6zm/FhesH/B5HtvXlTaqQH4DgMJ3g0S8
iZXi6DE12woejPgbEbjyychVDWYGaZfi3iJhnXxNAGwtBG7aaTWMSoLRn6QxHLYS4xWPdGJPArKm
zaP889/f3B6xLEZaK/shGaty9lvlearTZ7VpTrlm7jdChGfW2ln4p7VXds031joVxF4bchbSty/2
lhKZk52qWn+Witw69OLU3xScH3s0uEseoB1TXXWkm08JsnFfCyuqEREyrEMg6fFNY4V87yw27qne
dvukLXKHGctkL3ej+W0K5P4gRJNxV5RKivxKSOnVr1HSRgTpxm9k2JT0IPQepbCpvsZa02bQTjDo
aBe6l7nD6KH5ICZNc1uFofTVrFtYYZWyytwxTCJYac3enrzG0ve9ohWHBOUnCpQZBGG1nTe99GyI
Y/axsoqY3obVt59UT6jaj7EXiz34Vrk6jYMf79IIeL89ZGV00xpmb71U2mA0LtcE6K2mUm0f5Pep
t/wCVQsvGe3UDIojrXPtU2qkqnA7tW2RPkpGMoU/wkGpzJ+5kFcMUTd67NlqFLW3g1Yrd6U5gpqv
cutO5Al3N4iwvwZNI36pezhh5caMb5FNiHZiUARnOSvyr3Kresewq7qdH2reB76bl9u1lwy3gZVz
OYcKIjt+NaEw09dPAt/khHqbdqNAKXVU0qhGT0PPb8Upn1D8S8NdGbUIDhpKidTIVKSu2bcfWrEX
T6EPA6kFS+cj6kx5ZIvxxLilJJfOhOyvMyYIg9hqbIt+97O3ysgp6LPXuWE5UZV5N7qEHNRUqf0h
8eJg3yZjuJuBu/0+lc3mNMlJtquatLtJNAkh0dRMXoyhFd0O1RubV1TupGMbPEXSIBo7gZR7ck1j
CG77QLGYPzcrsMUK/9qYR3pht10WnxQUY+yx88UntejqnRrL5bPg9dlDa6WyK3ZKayuehrZCgNBY
PKrtnC6l/aEf9MYxsgxpLt2oj7GnV7t8srxbOZENbmnLdEbTSyMHHRn581iINfROaYMBesqZFEWP
VtJ1jjcIsRvLiAMCDOjORWmg/aQkUQaoUBrHm0Kqg/s0nhCOrwKr1m0zLIxHtZTSE8op6DYVQXDw
ZNH74elQ9thipUEsk43N2QoDyfWLsdyNlgazojhkbjaK8t7rRfM4BU2KrEkmHdSu02xztGJX0KzG
9gPdOmeCru/Hvs2hNa6plAlVXt7kgqrc+bIGVY9vSXZtZtAkRqGxG/02vemBXe2YFC32xZTFO6UT
IyezZOOTpqXftLg3bAgtEejRZLqquSm9aDAwOLJXgcCLu/iT3LRN5QYZKjl2CP3RYarydCdAe/tB
RdHlV2h0GXwbNUpPqNnuxaIHAoDklt1ETXc75m17EzW+9ByZ/XA0JxQUzeYu6cvxC/6Jrq+q5ZNU
6/J9TjLw7LVa8j3L5eGjKpc1AmndtE+zPHwM1FE4DSiShXYqW8MpjkO4gWaJlcmsUUmLq8R/qgfF
cIswCFiuQhyPej4YN4lXkPPUUyQ+yEal35QTD5JB8ipnKtrKt/M6jp/6KQN1lIvFsxy3ARXOsPMO
vSfFbuVPzAG1nnWbTlLptrJn7EyrNPZ6P8oPqOZ4Tl3lM6A+HXbUC8aa3Tqah1wS0g+wHFXfu1oo
U5vGD6PdCMhEH7spLz72RS7dmqEcFPuxNQpXDlX9G6mS8GRm47ALKyP44NVpCHmDnMen0ota9J40
4dyrqfZLqS3xS5WwIakeaIz9+oncuf2oepBlWHllc5w1jjaQjJiloZwTqbI+IskHO69ZZ64n1hLy
ZXl9UxWj9QhWMHPCRh0/BGmsPpVp651BQo8/hDISXTNLvSeLs+5xMlPxKYIWELG7pn5utVrdC7mi
7dW6rY5y2ShfJGUoH/zgp9Ga7V2ryskxhFMTqujITA6V9H+o+5LmSpE027+SlnuymQezrlow3Umz
FFJEbjCFpHDAcRwfwIFf3wdVVpVCJUt1vl69ZYSky/WRbzhDB5hu47r5TIJhT1BESpe+d3Knjsl+
8nUDg8a6NvdL1HUlSVo/HZsGcY3qpmtPQzufAjY9YAtN9p0iAL3BLnBqdlEwgB0ECFI6Nd6PFui8
yzkCcURFsbgMHcGPVh8E+8Sm4oEC1HbHWtc/RrAYParRLHstuM5GzqI6HeKhv0YILC9iPdg3WoEe
kSYorO01HKH2kQTDFIpJF6rt/NMStu6K9YHuM+dxA+6E40z56nvzJbDWSyE8ob+SjtFHBOD1jY5w
w6fNphuThrM1/hgs7Vw1azSkyYg0+QzxMKjisRU/kEYs10G3RvRs7RJWGGCrMlaP/lnXVrTfKETW
gQi8VFNlxSJjIQeJ0h0rr2iRJt3IebbOJrySs1it9lVs19Y9Pm7MY8uGv1Qv6jVv4MKBjdKwEP5s
w5oUvCFwDySzgi+YFXc4VCLx93FCBaAKhJ6vneffwJrB77PYmuNroSzg1+wGRvF0XtRFWDXmskvc
+ZZXC3tSFZeX0lduFlBUINIETkVfYB44Xw9CA2XraRs3N1nnGwPu0p3l1eOPefYHWGATUd1aeNXo
TE5uf6ugbljoqPdvF3eVX+2xeZbA0RaVBew1EO3jXjUB/SHhY/VSCxnBbnAKhxvCY15Sp4OTJ1kD
745EvL33rIjewgrOKZRoRaZnWztpg35cDg+u8ABTWAovt97had3p+op5w3RqmJB308QHlTJ8HCxi
Q92dK+ZWT0Gw4DQCoYmwB2/EDNK1os76ecIbGC5Tpxkrc+qclhVe41pfF8+CNP0MmaIUPbqlkDYs
aCEsTka8rmwYH0HIeE8WRa+XHk5eACEs3yZM3G42ZlrTFY5QaVur+CIWOOGpUzf1Aco2BAqccG07
RxwrrhprsOFkpuyzYORdnQdj7x+ll5yrejqrlX/t1iW8X6Jbp13rK6F5f+7VXo3tJbr96gAD7XeH
uHfsLyh6ZG1Cstob2wuB+nbpklAUkKedYH1HdFJ6rIxQlJZzBpV2tIgHY0rpufA4S1C5TkVn8QfO
eFxADVUfsBYwPQyNdbLhXH/CxeZ9873G3m9Vo0vVDMkZnCbEhcPwTXprGvA2x0+1hcAohfKKSQNW
rwIRWiB3eiVUpnM8jedgf0PGBtZ8KZp0oEnXQVeuSCWv4ag9FPi1uPBd3R9VE/u4fWuEOgu+U++5
1iUobf6K5AbxJHx3+uslGVmhHSW/OXVn8LLh0bPHhrGopOtdMESpd4AzBNcMJnN5G7Zq79CeHG1v
RPK3VjDhnJqou+yXprkBVQeaurTti9hukwvqGrja8XBdys3Ui2Zk8mwIKs9Rc+Kx7G7I1M13vlr6
I95HcUHdJXpQHm9zHzo0l2YEgDR9HQMMXPtcLSjlwEZBdTcK/j5f0D4nF5M9yivoDXE/FStlh45z
9xCPQ3L5OmS/9rxcKTUUcmXPwSDJuaWrtZQxTE5tOCjmSFCWFVUT0d3EVM8pb4NuB2+dbkegk7MV
2fujX8OuK7XbDjcDofhNQxUGYkK2femkOWHa8ecu/FgJ9budFXv1NbO1e6A6WiA+Z/CuZGjv7X25
mL1dSXGu2RgdEMyFeONydEamWj4TAqZDilZefVKLVw/pIry+KSTU2B6IEPDEbJe6IM5Er2jU2qmW
EM8RltXm3JpJYZT2c9sh1b7CsTFWLwtPO/25X9WIxWJi34yWE5+a2WAWaisuG2fG1pxYtNf+NHzj
jvZu3QVeeaRv/e89rcDNoVO/tyHQU8KeTt+wyInORi7nPbIf+gKdDHbrtvVQBKZXX0Ixt7u4nvWR
GisIs34lzr7jI72JRxnvEJ5VEjOEnQk307ggI04G7WC5kpGar6yg1do+mrbC3HLhWKfVs/V9ECF4
tScRw9fYE7dc1En6uj6TCzZ86pt1/s41QSXZp6o/8gDbyQ8sc2eQdOd8Xr3ch1zm14Eh/RqTKva3
KxzveYhfk/4QKiN3g2bDDoZMvBS4lXI29vBtXOkKX9g2LEPrRfJn7BaGOJPjup49j+BHDbluvG5Y
kJ35q0C6O+KLz8TrrmCzPd1XIza+UIxtlqLJDrtjOBqrJi9MDj2Q39LlT0Qm8U2Nd2OUeV037+Sc
hNehaJ3T7Iy9yF1bQuPHRDW9XsNZnPdwe7uFvIaT1xQve0S2NXtyG4BaMq/WzXXoTsOauq5loTrM
PQITVydy0zC0kIZ2rbBz5Q7uXdjYCVwkHf8i6ML1ckbd+XfAQ6ElGJqkFqnDrXrNpLHi7/BKJVkz
OqAoN3YT53EcoV2u7C0UShJ6NmruP5tps61HqNKJAvW14Bk6SwlEl+qkoHY3f1ciSnhB54Y8k9Uk
FNE8vB8yoihch32vcr/ZMbfE3lYymVFpNsuT16MycrAjtiAihFzsXYxsAkKkBNEniJ1bShAAC3HZ
12t1SeMJm2ihHb1ohdbfsNPm77C9MABjRdEEe0E24sLYEoQdtxbrxHUi1cnuCASdfc7FkMUwzIWf
4cSrS9tHCpz50ajCvdW6/DC09uZ5qYYVTXoXsX4wV+jBqChi5OAI4eh09BOKLNwZYuggTKaBiZjg
DkkhDbJcT75d3XM21Q9BPQ+06OF1qsp2FksEMQgBMXA/aPAdOJu9nAYqOeMEl2SuDO8RXXrOgO+n
MII46DGDY2J4afwFux+DwZ6LV7o0O1yfFcvUqBYn5Rym9Sk1EgGTCTxzx62+uxmcIUFFw2twvcPu
coKlhI/IPzNLh0mNo7q+phEWLCeWb+4UgMCq9F13UCdFpxkUE2swL+HA5BM4KcTLY683ZeUHS1wq
2EkuF0DGqD5d297f+ju9J/ZGmDa+jJehffRjUT/Eq2gAugrZwgrSxnTM8RaOrf1k4LcCeW2ikmM4
wEPhzBVwX7VU7V1O0E4/VH7tG7jCVXaYt0sFWkYNMTtY42pZbephSwU/E0qSUtoMLABEtLXGjogl
z6vh1bzFjs32AU7dZoLhtwrbwKmqDAjU/wtLrebKg+TfBOWDpPnRG+KKVKFdeQcL6r7J+TJHV5Eh
C0e009Axo846PaCXUFUHoinmb4HEPUmxpWIsswXxQNynkbeH7Bj2YgsW2077IyyTTTUs5NzQUdcl
WpXzdxJKbGEU1clRrfBy2fOka9bMRqYPvahlMWbPmGchVh0oeYZ8W9WdIYrDYruoJ6QjLGq/mBoG
K9jKgfvNtA72Dq1bffDo6zflONkH3tmNLtRgY0tYM+9ugmEd47TpYAs64Z3s5ZbtDe5uHZFn5cKH
3FzutZNzFMiC7zeocFysKI6sO95UMJ02LsW+b9CDxZQZ3z/UKAqdlggQXNgEz6zsV2Q2bhuOIaTM
VX1jzUF31qO15ZXE6rxv8TxPMvdxvV84vgzVoeo90HoUT6K26Lf9CpWhKimwyfAqYEl8MfWoaCPy
irEzVjeEotE0o2CQgjVvw7x0mPB6GH3zElACT3E+U3WyXMv9hjtnuw5s7DziL3jdR061snRy5uoS
SDX5dapxwcAQGmdG9mJe9wAuw0yYCegmpS10wr8QAk89P9LT0zpONMkjDpf33COzeeECbq4Z9oGV
Q1AGIcra4w+445mXTYxwLSjR9bWPr/47c6PqJgnHZYFRnbDHjXzOzjp7GgvgML06bRu7DdPBg0yd
CB1+DCov+dYiWj13YhxN+Fuv+i5crLZYQjV+HT2vf0DqQ3YaFd82qyBF56eTklDVhR9knBok8rfU
3WB4Ce0svLVQNzlFtekO0wjtlFHq+VbVUVuGY7wghvIToVIJUeQcbNbpouGBdz1UC9KDeBmHKe1W
Ko6RV5EXadDMsBuvPek1Cp8nP2pM3kR6vBF9E1wL319wGZv6CRhP8xK5UuTwK3D2cLpXacs5qVNg
hvsHEePdazmVJ/OGOetFPJr5HtMfH1Q0IcUElymVSzRkDl4iZ6i0RNhEdnwO2/pu9xpDr6AZZijE
QadkRk8eAZ65sx1hSvQTu93U2+EuaElyGJZhvK7bRFygHm8h9+XaKkRVcRgGm/Ae/kVxAeAr4A8U
6blBfn3Glm79inANB4dX8yWlnYRjb4C+q6ctAX2wCQfBhrN8KGJxAA5RQGkKFXUmpUq15vEhcjU7
TRWMetdx4TvdLsNerI5VDFLWu2Sa+vMZtr5nYRWPRxJpfug16UokNtCW39ge7uLqMx139Bj6st8F
ilklwM9ujrpu/LRd3SiGxfaRssQ9+iQhJxVWuBUw118mAiPk2hfVwTVBiJbC6OVz3a1FiP2SEzPX
OzFHQdqinJRp5dS3Dgj2+6ZNmsyV9nRoV+hZar/7gR7tY5948jBMvcAhQfIP3dK6qJkb5DHv+6xf
KnE1K6u+jhcWZqu19hAAHYADi6sQXycGfVgM5H72bXhZ+5TesdpUJxhNjSc6AHcQxBR+hDg3ID/N
agL9CaZS9oSvojxHtwWq002GGpybTZ0xV4O2vvCE9zuZuPoAS2tRBADM37db0kXZiMQMsV25oLYG
rp0uWoVdEpFJ/S6hYAu8b5zAxKZGmaa18Xuoy5mXNYK+XEoTSx2UlslZ18/6W7gQYac2DFZ31PM4
xEaiaBfVyhzwXvGu7SFc84Wp8JDo9bmxnO642J1fuDjal6FCChPaaEy6PY/3c8g1lsLqdh0s4RBM
VA786QcOZ+quCe2DFMx+aRLewuZiUOa7sa2+EEvXXmp7JBkH7urrZFkUTpvc6S+0A7O1MfS+dy2C
D4d08ZE2dXOmnMm7N1Kyk0x6gJi1rx7I5LK8j+fwxoxB9X2xrLloIwYBGFjHz/sARS8UEWcwmmpS
n3Vu6J1GbvrnJdjw0ugOnFtB0JeTB/eUGUWTC7d1+9NaVfB1p0I9ziKez705HC+xMPE+IKq9ghnY
C3C74zEKtNwhIVv2vaYrNG+qOuviAF8INuGnLnFAuWx6edl0W1XXXQ20LaW2IOM64WLn8Dt6UCII
731R20VkeuS8EgWvlImgqbO6SuJjM6GgGxK4wqGO9Q21lmA/Tp5fzqsf7BYZhNexcJcUJ9jJmnbp
ykmQJIMHVZfrGqVwH/YA52u0RieQboasqRBVSLzWUhLP7tEZPRjTOA60BOax3jOdTLvJb2kRk0mf
IS6ajvbqoFjbzDjuuIrA35ZK5FDIhbKSuy4nnw1LAbT98mR5jv0ktbf8sIZ5LpEIdjayfXdAGANj
9AxRJrnqKhmUhLfkgB3a/j60Vn+CYjHc6he4cqe123X5MsVNLmwLnGqHNrs48KenxlffnBUldpAT
qmzSjB+W1VI3QGL3e4aJ5uloj1OSy974XxlzcUo7vZCjNdaybIHPKpJK+nuGNtgN1/RTNsgrOOF9
cx+0QyhsQaLFhTXxz+3BxrNHSNOQOl+18eu0QXvmycZ5P0WRS89QwrUPa+UjFBo5GtfDEl22zI/K
cVABYixH49VPouhcBUF9N7Ruvrb+nKORRzIHe/hb03RAQfTLIA7N2iuIwNg9O3NVQp56SL69NLas
zjuO9COnaEh8Ge1QfNYB/QgUFOP9ChMUMDTQcf15iIvrUmDShzqfNnwT/U6bRwrxvD/vfX7UZo19
mINu+qkgP74DgfS1bUmjcRTw+s0DVIlhE7/zoq90ZZ+APz4czpsnvVsxmFiqDqbo24r154YjjWjK
bpCf9XK3j/mPjfHvx7ximd90csko0ZBIWJ17aXdwfwyld5KXpKjy5RsKCndQhc2X03qOtOj7Z94/
n4zwVUHzzaPBGZW6UWOdK0QNg2yzWW85mf4EX/BRB/7Nkr1SQt48xgXFPqkXLJmctggCJVR68+eb
4j8ByUA7vX3EO8jg1M8hEQqPaP1ivhr3KFsdq2N3CyEEoHPJi30bpv7XFXo9kHZryk81mLZd92eL
uE3BmyFqI0CV9rBXNhi050NBB71OeWiADL6DSe+pvwRr8qx9jMBy4bfzzoLO3YyKTD7v5i/0dvz+
lx3/3k3ItvRvvhB1/dl3m+0sor1oU5KThAE49/TJvH8E/3o77+9AD23HzWRv894d2qsZTTuRBdDm
XHQeXMA4JfdkWs+goyx7Cya+n037ZxvrHeQn6Yg2Y4JZD9GEhtMtqhmfDfCT6+aVMPJmHiNbji3C
uW2APmryfYkkSJ3THXyQnuJcA+Wub5TYo6/wGULG+fB0gkSa4KLbcPbv758k1KiR4GIQBRxoztTF
8jKf5B6EkBiKN/7e/d7cfkbQ+HC4/37m+8uIx14bVD2K6+jQFGJiZRIjiNOz980m7P7PN8+HzwJL
FphlaPKBgf3zFo2SVccBKoM5c1zIowypbd/XcZwG45D9+ZM+nMnNxNEBb2Fze/35SQPqmhNFTwG+
3AgevXSYD6PzGWzrI0ROsol0IGHaON7vriC7HoG4HTF13QEHISo3u2qRgwESZHCo/JzVt+GW3l85
b5/37soJ2mQIbY3nbbpdfVnd9yWSk/CILboDQscvwhKNlTZrwQY5zDt9Ht98Brn7aF7ffoV38xog
5XAQA9Z5DWDzFs51aFbVAOP8+fJ9dMzfPmbbSG/PIFKQdlww0qT60rGX4TOdqY824tvPf3eNMBRL
KnvE9uAeTxNIrPpIw8go8hDdmb88FMDrIghKeUCIwenl56FQQEtql4E94da3kQRnaB7LP3/CB2vy
9gnJuyCsWZlqkglPaCobgqabZ0mPZIn8Hx/zDlU31HDosiUeQ9w1bTEKKeoU+f5fB+/9NJrt0L1Z
+tntmjZAypJ3IpfjcwQczv/DdIUQ/IeWBkRZg3dr7w3S7rxowIKIF9n1KG9eLNz56/cPQLD/fsi7
my5hJAhMjVGoVqZWy3MrvFhU/X98yru9VZmmWk3QEVD3BpJ6tXPbcIghz9FnegMfbrF/D+e9OqEL
ydg2GjAcZOSZDZ0w9G0zUP7+sTT/9ZNtl/r7f+PfT3xY0Deq9bt//v1yeOlvtXx50eePw39vf/qv
X/37z//EX/7xyfmjfvzpH0WvG71cjy9yuXlRY6dfn0le+Pab/9sf/vLy+il3y/Dyt18fn1nT5w2K
Ic2T/vWPHx2e//arFwHO/2YHbk/448cXjwx/ed70j+qX3Yt8bNQHf/jyqPTffrW85Lc4gHoCOEkg
uQFrjLU0L68/CpzfwGwEThdVwxC1zC3R7LnUNf7M8X+Dczt8OSB3BAyqt9EKFEdBHT9z3d8SmJug
j4d6/CYTEPz6z2m4+sdr5R9zj2n549+/9CO74g0gPn/7FQJ4P79+fPTaoW4EBhi+4mZZ9G5PT3Of
yKX33cyN6rFFb4Khrt9ZSxRfx5Y/tEWsA0eX8KyMaK4bK/aLPoqtXawsWBw3Krau1pUYFNuToaGl
nKYxODOAa8ZpO/ajVViTHkgBiB/KC8rxlA/xcBTsz1BmAWZFJlygDG81k9m70Ugg+h0BScGIz/T5
WKNTdt8Oo1f/CAcy0+tgw+GEkIAdNmfjAAGA6eJKFU3I++U0zdNsZ2LQQlz4vkcgY8B7Si+FHIbL
aeiXi06jWHbrzVCwS/kUaWcXgHuNyjQaUWAFGGI871CFM3J1QHZCO0sYrTggh9MI70AUhJCZVMrr
rnkYK1CJ2RAkqOw6tZ1a2u7skqFczPMWLbclXVEhtIPU9bA09r5jwFSEKbS71VCuylnbXDLqLGlt
JY33hN7WCCSkBUesgvZsuEd/gQKGsvRrtQ8Z8EupGxLzjRk0BI+zAjHkorKsHjgA34qm1IG2jyh1
0jHnMAvJADaPa6gYu20FrJBB18sCRkOFE0ougA26rJppWaPxjz5BEzgPQLkAaRS2yYrfqFAPhBak
cUEBjZw2KpcWhlPovY3wvT8fuiZRV74NZ8oMawuhohZQnnAHBEGi9y2K30G+LLXSeTzA5+jaga3H
WIiAJjDoi6KaAPRkIsgQ8SGo8pAGU3IWAb5jsnWFmXSKXDac06HvfEDJZ9dleyuezHIL+YMVF9U6
UdTLoU42QSOlM973FgQcvBtlXF9HcJ+FH0vlJ49cdi4KlVoD+BG2vtWfMRVpICmUmoaTNQsPoN94
BPjQtkayXA2RYPPd4gIEl6uuss+QdwVWwV1wLw8AKVlWSgHkTXYhioYmXbpgfZYjC591zeQtotUK
TYcVwNGCBWD15zO6dk6aAOQQPEGyfX4Aum95DEUHCukiwYvLabf6uvQraQHpOqJpuVsDKIKdIBTL
xQ5JEaNHwL1If1cvqFQCOZGMzU1QE4YqF1AteP8E2M+Zv866umFoJD4ODSStd3Wf2N+njjvoIgWB
Fd7hHmH8fKjAVkLN0kLlbEwssavnaE7SYYGkUeaCOODn6ErBDGLhRAfpyq3JDGkjrCQEIIcw0Nnn
6cZ4Cep2AG+j2wRglXPfwHbJT3GY+yED2pcW/jRiWSGpdmrBGdnhD9YHWPmKoWBy4fXVnEwaekDc
a6JSYwmDDF1aa7ztpgbQYzSG3LgUnkRlcq0G8gwl+BHw7WUJAJuqzEQKewRaM0NXzEcLePYmcd1z
H1LTlvGASW8W0RSVHfCdXIYws6XVDDtcM0MFHC8wl2UvhYtxWdaChhJ6guhjKu3MR7YExtv3sTWG
uWJi6E9sAdzQsUwAiKZyosrZkT6m61ECRxGBZR9PPkC+PWxWghZ5UB5OLqouoxL1shuAjzcHcHSw
PdKG1uMMyS1TUfS+qt5+PcLCRyu5neXBmGFxgD9Bt/7kTMOi0HbdIDokMejMWmMgZe4CPAF+FKCX
brZYzFEPtBq23Ztwq4FxByrK8zlZYh+ltCBo2XHE7urgtogm3BWZWi6DdHJDjNaRRNyBNjDgKraE
dZHYcl2LAL0wltaxxVooPzjD74z3kXtpjz7lqR0sCKr6XnNAwd2eRLezTJp2p0TS+AApoBh+aiZm
jWXvKd5nNXABfO/JCLTmCWoM7akJyAJr0Gqt5t0U2evaFsAmqapY19V175yaN7A7wVeGNIwOeuvG
XTzjpbUPxOF+Tjwz7dzBX4dLNGOxbHF8SMJlQBhG4/o+XlkU9wAiomO8hxaeYMcZ/fL1eUEzKizb
oeuDsqagmwM0ZBa2czyHX4chk9NhquBSsluEaaAHAYxFCxcDSycJxMsBhjmbatqMR3w58C+VB253
6ruTAKQANW2ILQB4DtACVWj0mimcUdu2dcTEJSREZl6qfgUfApahnBR80ei2oWPm1VdkEBWUpLjb
2uSAnvIUFsSIzivRv9yQBUqGEUySF/S6oUGI/4/jEQgRiwEX5MYxMA+NXCywFJhrtWfoXUxz4XmM
Af+ngSJ9slyBpwMBbaHdAdZCNRUD+OjNeav70TsOzdoCRFp3zAYkKFlFkWj4bBwZMHvrNQUGxzu2
rY4stPBwXZ7GtkMkWgPR2V7iypPWtVNVSEl0SIZnPls2T0MrJC+9VUmeCdCAwApIom/I9s6Bvzw3
vlHDDhBpW8GfZAY6aZygPFAOVRI8DA5h41ViutDFK8d2YVXrjc5ael5lDRDepxt2pgM+TA0R+tKs
ohDsbAd0lpyqE0sOln6ozwwo+2MOLUcNAfpQ4+7A8OScBi1vphfApvYqaKQNWKeiPexmGgtHRzp9
/TBBzqnALdS6QPVRvCxIwOfv/py4VWlrDTQKYQTAL8Aq0HqncgDOxuYRTG5paNpHNL/MHRlt3IY+
rkOeE9vDEtrSheESEO7SAE0IoGHK0aziuc8rZ0L7qwKGgsfAZuz8VW4YPce0S+nTZr6ToD/QFEaK
TVcCb7LyR98FnqGkzGxwGFCux6NeGuL9cMHZliVAE2uSN/iEMO0n5vYQqwAxwy5jbVDlMl6NvQA5
rtUtFLY0rmrhRiTTjAXjLnZaxC7g/nDUMS1U9tDaDqMsHhlkAew4qM1xanjUZlKAX7CjsoeGM/US
66THaASEE7fGRG44/NDW3G35GOF21nOyQ8sbwokDeEn8JBafOqX24qlJBYsbkyIm1Y/9jHdCuSyW
xlnwhWOgO+uageJi3aBoqwIieI9WK3APqw0jsvMhgn3cbjCjpy8G0Be6whIUJ4WCWjRuny/VbUWS
SEF8UiGpKY2JB341rQFoxkAUQPyF9GiMX0oEY9DxhfYiYecRWt7OrcK9BUhK36uV3/mMtclXIEOx
qhgCbDycDkDsXBrRyisR47xft7FPx9Kz1BKfBZMddIWU9rjitPuC1egx10Ct0BZ71ki772/iuAJW
3QPrSH5pFy8gBw1gghFp1DdS7Gx/Js/6FWgmeojnZBBO6IcODCUb/W9SJYM+mH4c5qtKdX297znX
ID9JC9pqbUSRvSPKH51y06iAwXXik/q6U1z6GBJWLu1XiWsCVmDQSkXXyuY/pE0X+pX1wwJyYs3z
sXXEnC4h4H2PCMSFQItwDNge8MP5u3lFK9r4CLOhu+zl0EbIgG8jYw03vkIbj6Y0BI4Tb6jFQpeO
O414YIE3wIasSQCytvik1/OKLBCgHBqwuHKGuldXRj7OYyQctFONYQjNDLqkXrpKB+seEdsG6r/y
cIAii3mA/Y0YcrY2bAWdSozoP9dorDe51QLSCWKWB/DQiuxZ7mMtpkusfRflCyafZ3Au8EkOEWfX
OY1YLJnavRPBwJ0hjr/zG7DUzlcx48QDrgM4X9sHqi3a0VH8qgMUfMrjyTsIOoonK+zQ/55BgJr2
lojdUysjN/5Guwb4+bmybJhfG4EL1AiL+vs60LD4cN21ak4A55k6f809/1KKfd48Sa74D/1zPv1z
Xv7/XSKOevJWq/+vf+a4/5GI3zT8l+eXX46P/Usj+dtU/I8//SMV9+3fgMRFVRemjbDlRdL9r1Tc
9397tb60t56nh0I2fvTPVNy1f4PynxcnAQjJAEn4KGr+KxX3fkO3KkH1Dxo6NnSQ4r+Sir+rjsL1
MkLhCpIfKBRAkH970NsSGVVjIxgBKDYJvwuEH9OsP6mRvVb935SaofnootQABnfs4UtDjfXnR4QU
2PnBQY03qOMDPA6Prdvk1byUQdsWJhLPxjZHEtAdzuf1m0X5oNDwXq3qj2cD7QT9BzdK3rsWAesq
paSwwXB38xXYjQFUb266kr7QzPs9TL0fkMHxvtBPHTPfTyvGHGFqgeMLNrq3j7V9O60b4izyayAP
QHVKI/4sp8s/H9m7Kto2sLcPeK+8HZG2iYE1BQY+7g/ooRUDHa8199Qnq/fexuD9g96X69oVMHxg
a7YZXEvgcOAxN++Ro3xJsjkbHsHu3m0SUTI3xede3R+tX+QA84ByVRCE4WuX600Ft+OA8QRTKBEa
NIVBl6d/hVAvaQcTByDFMp4M4BM/AH0CyiXL68Ds+CxK2epcJyikAHz85xP/3njvdULA03ahu4FW
Fyypfl5aTadVKgpmoAvuVQYWwqYmz/YgGuZV2S8oEKH2kkXHrui+fKaj+tG2Al4GE7E1iWD19fOz
yTg5dFEBMHRMhsVUjVUZC+rnnwzxk8eE74Y4ax/1B9Yjx782j25BjknGzyKs9ybZTPPx4bNWrPvZ
E9/VAwngEnRG9gYhNOdr9WPcCSCGITB5L7K7ikMoH6ZYmXhGPLUJPebgo2MSeEluk+dPxr6N7d1t
FcHiDIcXFYUwdrfK5Zsdl0RNMA3I9rL5qb9DVaeH23Kbhbn9VT/O4IJn9e8xWmPD8X+BA9i6K3/y
7PdNQE6FwFmIMAvHBrYrtzEM7iCKcvmdnTdZdTsdM4C0MfTH9ro7bx4+GflHV8qbkb+XmW6XeVgD
RCCQvUu+ho//Q9p37ciRA8t+UQHlzWvZNtPj/UthNJLKe19ff4OzZ3e62TzNKx1gdyFAwGaTlUwm
MyMjlgOR8VFtTFJcDY/jAbB+l4czIE2FswWj0KySzqeI2+x0s1tZanqxQJiEEo4Xrxh+aTEBBT4Y
ZI0EZmhjUMifxt67vFTmSo/MUt+417tawogzYBYgoE2vu+xJHW4vmyAB/nxlEH4hlx8YRah2ygie
zyUrYoxSKDtj7uwkeRaKDDOENScesdfynyGD2sJqEhp5whyRA0K9fWgtThlWdzmwzpfXwzwWUI+E
9CL+ix7C6ZdK43a0hBlfSligezQ8zMPvycD0kP6rkp8um2I6xZEpKhYkKA7hjU2iD1rTXdBvJj/e
AKbMWRH7bvmiAJR0JN8KFeUAn22nigRy/dB57VUYZECx7pUN5vS2PQoVGBDF/eKXgaVwAixZwZlz
QIoWuqMga0EOdrqZo1YZiY7ntVMIiydM11b3uxZLGxRFUG98QmuE4yP/y1JJuikB8wZx2lODK2Ba
4zRXLYTlFs/wu8DcQgB3Sw63ELSBBWnh6eUP0SD/XJS6TPiWTJSaaZaqHkPXQ2YhRQmnAfMzvV3k
nSMYt1X6eNlhaFbgM0vUfk6tVq1kUB0eg+cqtMgUu/mSRB8DsbdDZxH/rFmqWRA7gQIpJPPwL0MM
E2MhtagigFQoflWdhRlWvK5fLy+LvhNpI8rpR0N9t57Rh0Hvob4VhNfC+DMlurNFEPtHN52+TPAU
UUcUROCV1PckHjh+RwfBrxWA65M0FQFYoGUY+lxt0jxdMfZTXTftdQ3w0WRtporDkkeHQMoMzSK2
VLWkGoM8ADWn/ALs/bnU612tVh+XvwcdAmFGAcURsi7QJII5lMJGjHFcTGPVjBhHH7cVZnhjBKgM
Ek2lGEwahyqdxm+Rr4P7ENhGIjWiqaQvfPx1Mi1GgFqwd+LdPyKzwg9MDdsJlDTb6+mK6JDz2GBp
Otp/bOJxCaYtkKOeUVCHQx1XKE6NOEftdvhdPkpXyMScKsBswKb20d9wUWpHHbP0Kr/HAKr7Fx4D
meLvX0DF/jnXZrGVQM4Cbhbb0HZ6eK0t78Ufij7/s1B4pAnpS6I6Rd1mhZnp4orur5NZMyhfwf5i
gV1DEFOUfiuMrV92nLPw+/Utj8xR4TduxFg1yb5iSpiIosavs6s6eDFsSV6ZQ8zMr1xMy71w7DIi
CBTEvpdJ7aYp5m26AGwPeAX6avaBXKehiyFAzQeg1Qc+j8sGxjjyoEBVLEtB9wWSD9QhSdW2nUoz
HYGin7bGFPugmgpyS9maPAXBs6j/taug80dtAecD9k5PSGt2ejtrOCHGw+oT3Ki6jbaoxruFn3Dl
/FhbqYDfFe95IpBA53NKb2ngDcfwmQVeYgIhKGpOFDt7WJL1AGMoIWfE4wOCaKfr0ePSwFgR1kPy
nv4G/AzJrt8bOPCzZ+4zNw8SV4QEK1cDlk64/jEMyAiorqGOYFAXjdzlWT9F0j+GuyALWg/TGtya
CE06/3XqADD5zw514fRL1yp1hz0sr2YXMzi/YvdTtdtn3c+wKuPxsvczbgXETaL1JhIQGM0dWAmt
IKJyDwXUqgLkAJtagakBXE2XzbAc49gMtSiJTPS1Mt6LKNY9jznmXyVVf/sbGxqRnVJV6I9TOf4Y
rcuIaaAOmA/lTmmFnWUInGxYZt1uyEj/s0HdN2ZU66RVhUm9IL01tuOruoO0t5djUPoZeY5jvklB
Emh3Klz/Z+7FXugp2xg6D7nHP21MVzn+NZRLWjVUmDGo00G7Uw/CYAiE60+ME24hguwkLq/8wPyG
wG4QsDRUhmnyx26R60qWsb+Ya7S2TTp12zgdJo6nMB0SVSwVPLs4C7Re1CQNSJIxVebMsfwgRmpi
y2lJpnNaTqJyVk0hB5rUy/61RF1vZQbZUQy4tNAcFPzxNblv7icPbbErHaPpT8ldv83dyjE8DFAq
Dtr+goluiS1vrFsexpe9s9+/hLr5rMGsslUcQZ8mm+6oqxh95o30fM2ZHL+m6NVS94BRDKCzHpbO
GUPJNxr1phvDHRq+rV2PKSQYIvExlKyXrqrRLLf8rC44ahrMDwtInISxIoDr6MBdDTLmcie8BqCq
tweZ4RtYzoNQaji6oMy9BBm0iboULglaULLNxg7cagMO45RIIE2PH4FW2V6ONKzrG+hiXEQGyq1n
UwOLPivmVJO3d3RAS80Godg2bj9qKeTcdqzFYKtgCRtnQonk9LKb615B339tHa2WvSpEc2DMOeft
rPFAHEMHmFGWiJgiMF+nNkD9k+Y4CXhALWPt9qo57lpNzAOzVgcfc5rxxzJ2kKleRyDedehYzKt4
d3k/z13DQt8H9kl/B1+NSofaUZ6HXkIG1hujJ4IXsJzQ8sbGXjbDeC2c2qFuCMi8KmB97Uanq78k
jkGVI9rhz3EnfyoOlCN20Hq8aTYcq+cf8dQq9RHTSunbuonBorjtt3pg2fkbKYODOmRwZd/4hZZz
cNkkbz+pT9r0Ft5nBRL3ORM3snZdAtWoFP+DHT6BDp/gU+EYpxHldF1k3UcvYzUuVakVSL4eT9D3
im2Uo0BV+H9cC1nrkRXD7KMmUWGlGDMvB+HDouneMHOiBiNNPl0MdRnMYy9WShuS7M54nQ7hNrfB
XeG1aNyUB15Bl/d9qHifqloaz2UBP1zD3AaY7bdWLc8FmOM4Hs82BDVfAImRFNFSO8kQleOwwvX6
8i2ZVKB+7+vi87Kz0Xo+XwkrWNBJsQcUTTJdv+jWHvxBIQKI+Q6hEoLOdZsAhCoppv2hMY8hvOf1
EO8hMt+9hPe8+EUP/dLm6bpG06cgQMMcFxSvzWC+0j8Ow6bxRPT83MyTvWSH8vxDFFTb8MG0Wxsd
KRDO57boA4yEmh4vS6IVo//5PUhj8QKCrIJlUg5bSQ1OEUiaHP3O2Bo3+WPsZJ6+M5/KLVA4T2jZ
mK71Prk9EMoOiFlLsDk4kAHiefR52JEUjA3imoJQLnJiqtyXZ0qnFQ0KV/G2zf3FS/bSRvDMq3ly
w0/ZBQvwgVeXOHe3E5NfV83RWQWCOQa/KvKYsI38If4JUBqmbyKOU9NU2l87jNY+oH+qiC2mFeQK
K9cxxZ2BXAhdxWSjvcwbyym2kpe50DIJ+PUW1rpQ68FIuYyHHz7raQwyMwuVEAMeDupfX4jfrBjg
NXVwOQeJXD+nAfWrpPSvGfoaBLq31rIcZjRIYQvQGKqeoiC9hvL2htci5azoq8Z19KVMDDukFuig
nFr7GUJrZwTwKB0E3pciF83pioC/wGcygNGQAJ6gNk6WWi0vZbxl021+e3gs3SIQb/J72c780OFq
l5M04dwalF/xOMFnojPMNDNKAJFhTQ3y2w7686QpUj2mO54I3fnuQVhblVDhJLUxxNZTf1iWnEBF
WlQAl7rEtQcG52h6T8qBkzowYsmpIeqK7adpAiesMaAjQcTnsSK/+CBqW4BZ3swocy6+lduyjbel
o4FDHvyR3IDGiO+nP4LsxpGv6J2s5EDYDE6DH2F+gN16hTh75sU+KJXkp8iDLpa/egRPEPzF7X+y
09S13PaKomKGZ3CWGUyKkMDr8qc1ff7jg0dWiDEf8MWi4alRKwT2SJKrAfmSuCvuibxWb+t2+Eqq
x7yJY7brfJuiF5ROggAqmcHRUgzhgBsG2LPV4sR+nhEqv5itEJwrXT8CS1S+mOAoEtLWtHsz5kh5
Ml1Dx7gv6VtB1IkWqprLtSxA/Uoi8ehGq60BGgXyPFQZ+3380n1KO9lXfdO3nqsb7Zbz1UjwOD3u
AH5BBADVCECyUL069UuMzkxTRLIoMLW5eeEofu13GdThCkd1MRbviI+1DRym7AMaAawLJ7iRTaTN
E5lWjTgg6sd0EKirQRzjAemvCtmSEamv+r6C1X8JE1fp3i4v9vwytzRLIxNpgDRBjp56vWcoi3eW
hC8ar/t4ScE6zIvVLJ85tkCF6ljD4IyOoSgQMkIgNZG8flidsjC8ywthusyRHTpHyDAoAwIVrAQq
AkJvS0sLZrdlwChHWgIjVIoZJpNEEM3rYIRcUQraAPRb/pya1vKR7cz2qknj1ZDKk5dNedgTXvcZ
zKYySJOA+wSh8+UfzNgXvE2/U2jqzQgxTjEqG3Dg942wAcPWj3ER/blaOJ0shjcBvWFiapkIN4I0
nnJmNcV0fo6nqWH8mDMBXWDZBqgsmIFXB1Hy3ywK+io6qeWdj0hPSJ6GZkSOWou3xXSXGntD4sUG
xsYduyxNfDKJCqiIMVeB/LOy0bw5NI7ggM3S1RFYE0zr8zJvnkH5dAvVWukjjLngVi6A/0kXjB9F
27zn6Y4z6obkLOKpg3qMCBUSyiMUSIFLg4STMvq9bFv+uC1xZdSbItAO+YPlJb96ewYAKd70eF9Y
IHlEAKod3tVI87EgDT79HdR6s1TJwOacYsDdCe+iTbHrf+Rucj8FK6hWbYmoDFvBeD+Ca/IBSBft
z9NV2Ae8UkKxHdkQnRVnOqi5QSU6Oa0rOtW9tE8OWgAu8Bt+DsIMf9+m6MwYzIs5+FVhykrEJ7SY
PHPVHy6fc6YJAlTAg0kEXJh411GWU8rVVGEmB134oXWMUXaShXMrs0PfkQnq7sek0SBpKXm3tLay
XqsOmEw9y+veqwDzOl5xq+Y+jjro9zBiwkWRMfqrgBXDZw18LvSwLMp8p2Oap9JQ4gDN7yfpWig/
IF+whTzGZ4gcskHbQNw3Py5vK7OwgpAGVA0ijQlg3um+dlWFUGYhfsZX9VZ3lE24JdnV+Kxu+D06
ZoXv2Br1FfUkLYHwR7WIJMx94oFVbqOWfuvJfrovarvwf+cHU/QuL5LhO2RaXJHJeUB/kDqJnTSk
xVjkI4TT32Vhu6qcMjAj0wEgXAG5AcT5kAJQ9dGu7FerlfDlQHtyRVqP804I5I3JqdATB6AyGiBZ
CK4TiE5TVahlgCh1rFFLGcGvKwWZ8HMRLEx8bkceFwhzuxA9NTIjT3B/py4hR+AeTAbcdeXQ2ML4
LsScdxPb6Y4sULdpZBrpDOZInLSdvAO/eNBu1rtiC5YY39jW7uWvzz5YGBAA2AlfCWyop+vJ1XDR
c1JlU4PiuhIdROK9tDj6zQRWpvqOCBJLW2HLe4UyvQJ0pEhBySAGfZ5LsW9HM4PZTLqDPmhVPw7z
Ni5vLXBlTnsM8NqcdZ6/r7HAI4PUrq7oJGRjXOO7XZm7akdChxCsh9Lh1UcZFZ5TS1S6a82tOvYp
wUf4o7t8QAfmfx5l8UbbYZKWGxyZLgmXx+wJwTrSFCWNEWVxI8NgDILxHDEY6jqc3eOZoNYEdu6m
XGtEf3AEPpq75Vf1lDnGYXKXK+kDnN5u9uOyRaZ/ABgFKBYaO6CxOHXL2oLOUJqTBwouPWcEBtYt
MiH2ll7O9+inQoqogAiNEEHOfugS4e6yeUavHCX17ySTZskB/WZsVBrCifAg+bFT30i+6OU36pv5
03hKntQbQl4medFreWgPxpZgV5ed5o6+ec3rwTBSw5OfQqVsGOEGW+ai4IEvKZukDUFkrENJCnwM
T5cXzfbco02nYkED5utpDBHbwPzsy7/R8HHWl3Yz4hla2dAp96Kbv8h7MemAtzDAMEDA0b47TVkZ
1okJk5l4swzdJyQLMBLfYN7v8uJYHnxsiHIoCfPSYbJCPUfrjciPIIflSkPPiaZfuRx9Cx1boXaw
b3XVHEoN7TJIwN33GBL5tD5FD3IanuVogf7Q5E73Kr8WP8kzIufifFi+Ag4zFJjB4YJwTt1OYOMG
629BdMukt3yCk0SvEDO4vJOMbjxEEnH34WEJpLhI4xatzsC8l4g3hIqWRY0kJbtqthjM8f5yPYAr
ASGJux0DXqdhwMIx1KG8NTnQTQdf/f3Uvc0mT0KYVanUCSjqXytUNSQGKXJlqMjQ0yvQo7llbAtO
uQEfIjnkGFEON6OHhosz/EBXyNfvMUVd7clI1OWNZX48lEcgnQ6VWszSnS62nnQVXB1YbDFgTBUC
eBWk4wz/shFWYIXKKvB7EiBoSKVPjYAcJ+6VFE+FfKv5yqbfkGdPuuM+8MiPpU8CnAMERaKua/IX
FO7oSVL3Rqwn4G1wDIRO6I0Ehrd+jfigX4ScghdHmHkMatoaGF9R27bouSk1DpcelL+DYx7UHaQ9
ik0D+LvV2drBCHS/u8nvyqdhHweXt1Nm5Z3HdslHPVpnhsnp1cgtFHl3YSDeza+TJ7kEe4Npc/In
H/hIVwmi2+Qqvic5HOkfEEAVL+8gH+58w783gDr6ozqb7dIgeKt9FYDbxVGtn6leOIKEIT7MpF9e
N8tXj5dNuVE2rJD96XA/Wm1o+orc7FTyTgJBPDf34O0wFbkVMdfKmHhS/5pvo9Urf8YOZEEhP6vs
zNYdfxMG3Nj7c1wT4P9HDkWFchBVTWDtgFkLUxzGUtpG/1flOfSXRNBH4x+FehrVKGxbS0769j2G
waDpDPJOYzSuUdLjzYd8NcVo90Ch+T9bVBYht1PYgWWXVLRA9927kl943ZOK8bPyxtzWnvoqutNN
/5vM/0FDOLV5+8nymOMfQIVyfQZGBvrOgPCnymuTlW9gW3pSjJFTqGDd88dmqCBqqWBnWSs8Z2uQ
G4Dd16wfLns+zwD5+6MDD4gYPluJjdRRr9fT1OnHx8sWmDuF1hyqU19DX9ROgc0KtN8L8nkZ4who
AkyNo6gVyOzBWf9/s0RtFoT4pshcSVVFSeywEux1/Oi5sYKZVx4n09SCrC4ZCnOuyOsBI8RehiED
obMVPMAIiEHZ8utFrGB4bJFa2FibSt/HWFiWtEEsBDEIKEKICc/D5xLyug9Mjzh6K1AeMecLhhpM
FIvBSWIry0PVN5zvxADLnj5HqFsmkjPgnGv0qjoPbObJJvcFcMd2gxPeyD4O7IGXizCg6qcWqetk
qYy4aQQsKt2OV2isgD4gsbOd5ak2RH4XFwQi/uIWLv/b/S+mIeeG8RR0SOk8CJzRGkTh8dg0Hir7
XXWyHfEZ8w2kcMAHa0/p7iFyeRVh5qFD9/Rfo9RHXDNC10SqLrluPU+VsIeUSGZPc8i5OFn5Fxrv
/9mhviT+r1GCUhxByCs+pFy3g49Rnw2v+84+AN9mqM83gqdhTBYcuQ5KprZWq76mgjM+Ma4SSHbn
osjrKLL3D9J/hOAY8yHUXVZWgykoPQzqSR8oXWfXIBkMIRz5FxELuIx/zVDXWCqBVhE6yyiudP3v
YpZVu5jKA5bDIV9g5nXg4PjPEBWzKrmLu1JGgiPfSa+kO9tuo3tM9Pjjvn7InqQXyIE6StBsp+2I
vu1muIKIqR/ep+8drxlFTJ1d3Uc/hQpmcS91QMDCNcGQ5MhO6Ur72CXwCcXL73g9fmYww7uO8I+A
A4GGhwhTmzTGgHNP9CcwcReUqbS5/A2ZR+DIBHXUurFYlnkktZUxfe0zPEIWsNokDUiwKqChdMuV
M9EHzxXHLrOyCvrV/9ZGnb2+becUZJokppkBdAA20dXqQN4F8wag7+F4Km8jqRPYdQkArAqMReKw
FaN8ZyS8xjozqTPAegIojwoYgUWlxlMyjpms4DSUlr04mLh5HQKwfALSol8B2BJEd/JkR+CiX5FC
/NJAx7T/GyjB19McA8DIl0GAc5oPzYoVNaQn6xip6KVIHNUYMudzDVVecHjEvy/7DrNJQioB/5qj
zqU1QcgEAozIme9ILlF40ib2dRdgFCB4/v8uJPKl6POHdyxYfsjsFN7MpytUFaNFPQoZn9Yq6Kwd
BqhFtU0E5VseCox1MgCRgAgMrgjdEClLsd6DD3WeSOZX+pB4uYN2pttPiWdAMAgVK1FYA5Fb9mPd
FcdWKS/K19pCBwDr6zyAEYTBju5J/H5AugTZOchMugrU7t8ip7lJXLBhXv6iXx2Gs+09WjT10BpF
7C1awQQKQ5CDli/cJBtC5EPm/TAZRMQy5n22i10R4+wYLql8yZOeitv4ur7vbqYN7yXNrCUYAOKh
/AyOprOh5m4e8wyEjHgrgTroE9peIM6fRRuDwJkz3xmgHCNwtRdjsrm7wUx+MFSpALEJNAWm2k6d
TTazpMnAXItgbxae/tsA7Qz0K7bjnnQe5df2Y3noHhAv3cufgXV/H9ulnAA6aKq51qgc6mtzky0t
OI/B1Btbj5fNsKLisRnqY68oUI56irp+OjR+traeySMfZ742jkzQdEYzyAomULl/Qatad37NPsJA
2ZAbUxb87LF77APuWDW5gs98+Pur0eN7yRQVoPBTkD1eISoF1o1sfkG4Q1e5Xq+lu2RbQDFgK7+W
XnlAP+P1Zx3wWmrMLwjGAgw7A98h0fM2U9ouKairR0eRErttOzdXoidx5JV/mV/wyAyVjehdi7II
dJGdGGSBdZd9pErOaRmzwAakvPzfUshvOHpjS7MuGWuL7VxaO30k8ibRBrmyW+4FvD80cGujHSG7
GV4fvGubvYvAFYoKmL3QmTg1PUIxysoXE2/VLrH1Flqi6/PS/fmgIJkw/rZCJQdZX4MbUMImNqCT
aheg6Ivf3OEG5lKgOAt6OaCYFZrtp13RLBIqbXKiubiqBGELIt870zTdy0eaZ4ZaizgaXY+EDXj2
Ir5fxfld6upfZbT4f2wGTo22BpknswDbOf0wKyjsqrVWgBcC22Yf76VCe7CUiNPcYNzABrTJUBdH
7EUBkIpPQ1JEsaBgz/5hpkER9yux4JXHGSnFsRn6tSSr6pjF4B52RqT1XfRSQkh0nEF7L3AeD4yP
c2KI2jUrKlHjGbEeQ7ufk0exA70mp+LGM0FlZIO0gKa+x1qSdCNUWyDJbYgJcrIERo6CdZABHeB/
dIVGOHUZMJIxpGOhn5n74Wq8aNPQQ4tc8zM97BxlTX5cdjf2F/o2SHl1GklrhjM1OdpkjTeJKOVe
MUSNAx7Q2BHVtttetsfexW971L0fdU3YhZBydpJsU0UP+gCxHJE3pcEyAsgzhj7BcqAAeXx6hqS1
EFO5gBGxrDywGLt6iFFJ8c/hoGBP+LZCLaWrzAZjVbDSt+pBW/EiCKHgO6Q7CwrHKuehznoQnFij
EpdktopSBhG0ExVedg3o2x5TQ36/kSWQTNsTyCLGYNk0nHPFuAXBpABHhC4QEjWd2sk461WojMJq
rEhXs9pftTKvU8f6WMcmqG2ciWorFGfRlewhcJ89Qangcco534q5DowGYYjWQJOOplBQY0ErwbMP
cKLR7NVO20A7hOPZrISMcKShmieqeB/SU/FZZYlrHyIG6QcQWT5j/MMVHAiIPkJgGF1VfiuMlT+c
WKS+TtijO1VC5h7NwPYKkrZbHRjTakdKNurn6iGTvrECzeG3cFn42hPL1EcD52BWSwMsRx/SK0AA
s5vf1tvWJxlMF8heiuFZiKXGTveJwfzkNt2o+xjdQG4/lBiiMtKTH0IdC6VO1F5L4D2dFwme3P+A
SHCGurHl1RvMoaL/u74T5b0r8L25MucWZR7K409OXaNC0SBHHbEN8RaNpo9sI2HKrXPbPSZTHc1R
ntAD5qQhvI9Oz4tq89BAjB42CbO4LXuEgEdDccBwlF2LijUaz9cRQCzThpczshARBlBKAIgirdPO
eB+6FK0GSy9mMPOtT1o0/xyN5X7p67tBHt/EWfYhReBH1urXirGTal5Bjbjz2bc+Mk+5uyUnPcjn
Z8jGNJ9ruJ0Gr68gtrVw0nKmSx2ZoXw70orKhEgVuM57vEal21kC81oPolgQtc56x/mezPB3ZI1y
4KXXJz1SczCSthA0qPZVGkiFxSnS8ZZE+Wm96kJsltnsFJboqn3oJetgN/KvWLSCRmv8y3c8M9h+
L4n2UANl8VBdsYGlqbxP4XizKLz2AssEBsGAkEbaD4IHKhnrIfQRJxVJxuYfZhc64LcNLi+C9V2O
LVDvv9Uc6lGAhIajtIAkt0/V8hBqH39hA2hkDCKaqGzS6LvMhCxRK8JGoc94VuR2pZaOAI3my2bO
NgtVFtkE0xuucmwXTQrT9Eqkm0K7wMRDPX+qHa/rft63gwVNxApUMmsBTe/ThCsftBaEJAgMs2QP
v1e3dOeNvFU6e3hF3w7Tvn9cX6EMUt/fUFtracGr75RrY0915AzmHw9KwwR6q3gcEZLQs9kxI05i
LaqxpkoW3Xzt3XXCKBRvBOfMzSgr5NsdlQAgRVKouVnOjgjs4SjcTKsEJTFORGMbsUwFECUos9Cz
k3HfmsC1YiljerVan4OW2kbOU70+bzt8LeXbChWetSoaILNSz7gMa1JLDCAQgumW1iYj33/3db6N
UUE6q8cpXHsSNtVfhnbIjM+Udw+QyHty3WA9QL+rMvBymOijoVa1WmhpmTU4me2s/wLYAvptq6Fc
qUWVKPaUrstWmEUJZD1AO14+sawPdmya/P2RVxRCOolJ1sL3TNGGeIyNkVgICGt/YwYlcWjhkcI0
rV3XhhVkxPV+dnKp3YiJFENdpHxJ1YbzeGEux5Qxf4+CBsj+qeXEhLM1CmGn6a4k415IH8yV81A5
yw3wsUA3QAaEDRkZPuUPg9nHVTTiY7Wr8REVzVUBuaUemkax2nBuBoYpjMsT2AXKj5jOo27sxCqL
uAihXhdDms/uFWNT9cVTF+dBK5QcW+eYTVBDkFIA4buFUgI9wVqly6JK0L5CxVWxNRv6JO4A5hOI
EjtCZOuuBgHt/Dp8IO09IFODqLf5IzuM74dSK5D3GGBgjBDrmTF1so4Vp6D66od9gibbylkp0wbm
9EGCgYFHg/6AoByyVoH4SDaYe8sAT7s53Db66l0+WayPB4II1NcAQSC4o9OTNS+zZeQqzEAxzJ6z
N6H6FI17Kf512QxrNcdmKB/JrHZa9AWfrQe1tC6+K9puyP6Yuxe+cWyEyurWJur6UIHPT9ViD/1z
O3xAw5CTPHBWQoP31ngqirFHKIJ2lmcUd4UE1uzq4fJ2MTKU45UoVP6QlSiRRwky+6aPIISTJJP8
IKlCy/Gx8yc62TEZaG5AT/BEp8sAWREVs6ijsLrslt+LpwDBmjU2Su13wh0k3TDgofwpqzkOLiIs
FElEQOY0zC2eOpwCcHmtAQjgyHX60KqrbTXFu2TOnKUxLqsTM9QOIg2SOoH4tRIXth7/EtRso00r
CD4bu7c+ZKXmlTuYjnG0MCoFU+fOqkAThwOLvPWjvV0OYJnoMFWbX9d74FUeS+hwIqX5G388Mkvl
5UVfNlVewGyhjXYdX1vIm8L+7rI/kpNDXf0nu0llZUMtFqAdhBGj2RormqAtoXfbJemPvIUEV546
ZccDKbLyJxgFxRrK8Sj+00QsKVTshkGGUUJtHu2bHfrh9+EGnunLLxAHubxEEujOl/ifNfqRVuZ6
M4QJiVAjxuCiR5BQ2ab8oYiD3Wu8OgnzfH8vjab2Xwfg3DDHhCf1s3Cj+cuheur3+X7eWYHyjMrM
W/ZyeXVs5/xeHeWcox4pLaoksyPkpl1CEXn4AV1ozhbyjFCuuBod9LeAinTWdHDj+Bo9CKi5xJwk
je2LGOMGoAdzb3QG0FidNYYqrADNA1H7Ihh8SIcEPCQdezHfZiiXr2pcmdB8xLnqUabL/GEy3CL1
L38WttN9GyE/4iivlcWlhqguotTQKXYmEg3hx96c3CHe69HbZVvMmx45C5mStUSwUJ3a0lKrascI
+6YvRPAy755L8DSYUuIYecxx8C8tlbPTdGSM8jcDDWmoleFiKa+azm4x9bTJvCLIb9DIvakeIT+e
BXbnNtvKBZvhfdrYYCHhlQaZnxASWDq6hkiD6RFnCOOGEzgVkA9gaKlYXif11zxtLu8q8yQf2aB8
vhK0BOK6K95da7MVZ6CEZovzWv1fNhNs+6ICgYczOYs41Mx8FgycK13P7xVUriAjXFR9dVXJcdg/
yVG0vFsV1PjmQl5+mCDSeUo76K9s2yWf0mBodAA8lKIZLbcvIENqgzVT2EGUGjqXDeRmUQbr281c
1PIVbmYhdivVMnaWGlacniFzt8BEjFaejllqmv5mqaxYVivsVoqsJorvzYJzUZ1XoEl6cWSBnIKj
E9VWZRu3IlLz/nXJ7fGRdB0sdB2AH0q2oh9hZgSTuN5lJzhH73xZBacOno3grTOoYLGqVV9jWTjH
GpmxaF0yC1QEn4XqLrcoM/yerqab1LPeBi6xHDPRAWjsX9NUCDGVEcx9E05aDuptYKYC6YcJ2NJL
vm+uJCffzIdlb9zmkcOf0jsHTJFlE6QUagKyiFmW082e5DaymgnLbjzjxgygNbFJDskuCeIPE+wM
qTfs24CHi2WcapC1K9CdMAiBEp2zNlBQbdIMVCkhKIClXNtAOP62iVROaGa4KiEUQOBANVI7I2YL
41wD+3i2IM9Pn4y8fhqsnOOsLBMK2rFg6AM99xnmqxhRJTQg0Is3egYlk1/DH48Qg5P92AD16pIT
pcSIXoetUjEMNr9H+UdRcvJe1udA0o6NwgCeesawLZVjhvG7eXGGRIZm/QZCtk6e/uQcMMblZR5b
oVYSFYnYJTpW0nnltriXPwgb7WdM2krQDwUiKLwGTYJ72SpvaSQTOYoldVLIcm0Qo9XPuN6WBqi5
Bk4p6Hx0mHwjDEsCvQWiE7AmnxqB0nweopywOAQGmWxKf/gginsrGSYMoHZdvMo38b3iNH4F+N/M
U39irvHIPPHRozVGEIMOMRC9ODI01icI01r1T5HnI4w0ByeJPDKBlQMCgXrzoT9XSJUOH2zbCpOR
vXCo1mtoxhZglZmg7AMyZ861fE40hG09NkllO2EkG6G1VotjbdJt0fnRRtlnIDtSH0cP2rk2SJQt
TPkCynYHQInG8Veya1T6c2KdCoy6XAt6IsG60lolgHnVcxaZHM/h2aAcJ9fjNSyqYnFEw/DAceEp
vAo2yzfAGKmDaBBSHBgMOPWNNDV7VekF3GrVrbio9pIWTl+v9uVTxjrax1aodRi5JiuCUi9OOu0T
JIaa8i6qz+3EQTwwng34JN+LoRzdMEqxrVWY+RfhpQQEOs6bo2C1fmAHQjvgA5AgJUnOwtGBEsop
rGczXpzeRxVK3w1B5ehb7ZDmthVA19BX/iIA4/5FUo8YDMUUamFDp3Z1PijIMlQ5gADrIYlRG1VF
jrudDx2QE3Vkh3jL0cKWSe7FJcQGjn56270o238ovDonu0saG4y5AgAW1TbdJLUtbn7/BVca9QOo
1M6KRG0IqwSv8zIr7AHPJrusw0M1KveXPfILD3V2fAGgJB8QjzOF+oamtMxVV2Opk1O7clBujYf2
ynQGYAtiR9nP2wZ8RtmVspt3zVZ4X73CHT1QYAU8JTvmGT/6IfS1B3Y4y1qRIZiG6PTpw2q+Xl4q
K3OF2ige0yjIIXWlM/IW7oNuGLKp0Z88xS99jEn22y6InuZ97a2O6M4opM+29aZ7l02z1/Ztmfqc
MjgJcwi4YJNBk1o3oFngnQymBdS1FSjvIEOh2aQTCO0akZDjbsMAefWkTDzFWIUVVJBBQVSUcGih
b3R6JsIVmkJxvYK2D5S2i/aIi85LumuwCjupCCR2MrhNCKLHsd8Olad2hS+Mt7Ig2maab5ruaTBi
iI6vfqMqN71cb5YlsrX1pg5/zXOC2/IHSqX7SpfsYng0p7dm0h9iDCdgMt612pt4yOylvC2zl6Ud
UEJ4WPvPy9+IvT7yvAVombR/T9c36dKKiAD/IyxRhPJj8JNbPo6e9aGgaqIBKKYiQpv0Ns7gvppk
5JDCkHpq27iNxgmSLAvgYFEw2a+gh01nWWIuDU1fDYuDyVM/7Mr7yeK9S1j3GGitiDKFyYAQR1ZU
LT3A+E5W/oRyvd2Ah6GC7mTDKQewXl3gzwKLLBGbwWehotMq1MU6RUjZSMYouW1ol/76YmI0F3zi
d4ubbkBd74k8aBkrGzg2S/lCbmGuNNRgtpEfBxwlaX4yDc6LiGkDL1kQlSDnwGvi1N9Co82ySSQ2
QCdogB+sfxVLTiLAtqHBCzSQJ4Ob9tRGLvfaEs2wUTXXuno7Jwe55TRfmSZMINYh5UKwYVTymeed
3qHbtTgJngy1/jMGyARYy8tnk1XqMNEHFSEWD7GEM00/C82bUVPxcgAZhpvWmJ6SNqMNdPRzW3oK
GZUgDRzeo4h1kgAAwctfkQg5IrV9Y90N5Wpg+1A3sgtMvicLr45MPIm+fo9NUJ6mTrWMVAAmQkFp
MAdXbVoJwLZMbHfhotzUivzZtbxYjq7X+WeTSX4DUAgAsdAsJks/ynAsIxbVtWhFUAhrj5GAuTu5
Ee01ng950fROofSKndfdY2smm07JD9CenW21AE21qs13U2FcDbm0acL6kDeoh7Tdwxzm20WWHy0L
9GlxatmA0AX5WhzQ832aI8itx/Fbo2a13WrmvlJ7+f9x9l27kevatl9EgFSkXhWryqGc0wtht21S
mRIV+fVnGLjA6du7sRv3Pq7V3ZZLxTDnmCPkamsP4BRdaa3SbnRxeexRrCgi43QQA4sohEM/nH58
EdgtiXJA9YwoSe20ICBvsCzvib53RuEkltW5uy+FpTY3drwPA9tksho7GJLTvBXr/caiWxPAA6Lf
u1M/+y+MiyYZFhbFHUb3mPc76RIionqFIEdXCLdx1ya8grSAnonvHY27wka6xW9Kvf65NeREppbE
0qpb2ronV9X4EwDMM3Oynypmb9dLifTLJBiQx9h2beZ1PB+G7hS43YmUzpo423IG6f4CwPjbNNkq
7R3+MXfk1pTsroaRSbzN86PnVq9TXR1nOuWD6i8gwbruaDckGqlw/R7dzQ4X2diLY0vLS0t8lYyK
6MRbl0dmls9WOZ+TSz5npe9EZG43p78sOwJe1kgPayQPbLL5HtrlCfbMN07vO3Fn2c1QB208KEFS
n4KXVHJ2vbr2BLjxeQ4EyiVTh/DeWvsU9oovtLRvQTTcVkqPWU3bAGlI5kFvXWEJpmbKWWnR9svN
rkEHZOH0YoH8CxHEbgUPI299HOay4I295nSqYwOVjXb1PVILINBz/Vt/gVEB3IrnZGt3JwcQ9wjr
/TYOA2fImrr/RML9F+DQK9+D4b8M6BYjDeViV8zEth7PP1lovVknlBBhtsPUJ+vEcr3UyzFa5QFk
wgc46OcBGe+onnJvWC6JqK+Qq1RMi30oXSrjyl+LfvSgj+zGKlEy4jFO78J0tolxuI+xKoM7XFYZ
7ncOkHm7KdshRzhAKgbHObS9vdd6u0WR80ylPOgOQSzB1ACsL81bFfIzTLMuZu2e5Ip00sXaS6Ej
koRyv6+X4ZKy6eR77eXghMiyW+pHtSHoeYh8/B8YUFFl4mpy0JQonePfPRlTX3vNni5Nd+z4+qC2
Lcq3qJRxB+OkeKrFZ6/C28YZeTb55hIt/Gu0OWlX7Tdz6b1FWtyHfhe7SsPSe5lzT7Tvncc/A63C
uBz53WLD63oja+yybstab5RFWFU23ia/GOrqsnXhHgqFfYWRyHCyHTtWdLgmG8w2/fBsrDyPhODU
bqeCe/bDq6uPZUKjYYOLuTJ7LFvn2ejuuvJnWApvuXSrS+PLMpau/2IU+bWY8NO2w2sI4cCGryAW
dM+XvrwVs3+xKK+GP85YEEWzcKgOAdeXkndePEfw0/XIYbTN/QhjvrjB1o750KCrq+1n422XXrS+
LR0Jk8VfPgl3UcNqD/pga46m6aPEHZwojmRwMQUBzJy3PXfskkaO/Nirqti9CGbp9m6UOIzoErix
iIa7WgZflYlgVqXHzwrLee/lcexQ0jLkZfcwWi2dYx21x9nvE1jjHGX0sLKgT5qJeLBLa89u0CWs
8W6NVodo6LOyZDmcr3IYD6bK0thAqdtjgLdq+FuHW2pJCE3FfNWVb1as58EEie/0eT0GmYOVxcxw
9pst7nlYDNV2GFwk3uCljYgamfDX+yUzfojNNGeWH1zncVf6qSbsxAYw/bfoyIQHwipCL8nrvkJ4
j9bqrnPfw6iOYRAKgznPOdT4Kjo1PtYIBG3qMzXeLwhJj8iajIcecIHEZxyiuN766bgM1ZUnAMvJ
rnqN6EtbDecw8o/KTA/OhGCuzcmaiR/UVN1VJVxitL5gSGkIwqZwXJwB0xwbQR6bDtGpIOz1pjZx
Gz4QbtIZ5Au2XdWYSYzDGiOVJ8aCyyWHuGrRSBCnIPruU+pN0andVYrzOt9FWOhyvlLmba7bYzW2
eVPDR0jVie0uzWoLwthJhBjVK/fYA1rjDcQHNEjWwM+k+9DT98rp7kIE7gThflLqrXVN0VdQzE7m
onUVwOO5oAa5xAxok9HxBplko1vY8+mYsDsEXh39GvbkhKYhxCU/3lYr89Io2DBxWHVWt1HM+Lnz
BnSUIl+kG5feu8Z1jjbnGBoHpPWMN+9eUKVz+LhEXazZJ9yns01OaVVC59+/uQNSBflNMH7CdD4H
QgZyG7zd5hCdKsnq6KIOSDp1fiKmElTVoOhkiYHZVyBl1iNXodZD2nomXdnUxlX4q6Qvjj9ltA5i
9FkxoTcVJYe9PAERzmZvzYWjrsf2Moogt3cu+gFFVaS8RIoSX0qIIuRFuxCILcVSBnFd6Wtmmpgr
emm87diVHBZs3YFUH+OgY6QDX7SriEfzGKxw4BOAOGmidZU3XZO6uJ7a7dHs1bfm3S3bkfec16Wf
SjXGuHJiQq62Gc7TXZdvGnc+3xBgHN2r6hw4exoGKg6wXHj95Czf27jGCGiMx7A+j9GbJTCcIKd6
ufgpPHCXJE7HEh4NCY2QkcDf9FDFW4Qh1XCl5suoRCoL3hZ3UEryKo4mDsLAC1Tyebgd5vngmOeN
3paROtQOPVR7+N0ZcHjYlK7lcK5GJxv9Z15/zWuQqrAYKZ75ZhfnsgnDgjsvpltjjHeATrGXdm0O
fK7HOHS/BH4KVS4c998Y2KQC5xENeLyEOJd4nw4ztDowP0DX7YePM83qCqYvQPBE/7GVN624V+IB
5UOD37mG826/f9TuVQNdxBDee+y8+35M9BoTsR9KRIyYeUgdjpARiHHd0UtV/UKw3mAXHJvIzTwq
YmpuvPZBzCfjdMWI9EQwqyHfuijDPuuoX9TaPlndpdAAKASLLjGfLnnt5u2e1X2dcHpfLe+6PHiT
m6v1NMASw7mJXFIMPY23Uudd84wzo0TM7M9jhfu9GLipG2zQybkX2omD0qSh8jPCqqu2ai8UNg5u
54SN31VZ4zt6COUNmZGRZrZi+/m2HJjO+0HiITdtCB6W4NeGqlx6pKjLZ7F1J4r9tJL+yXblceNT
DPfANAzR3dfqlreHGYzDkH4JXA0omZIhUikn25HObRZGIi61n9k1KkLVFo5A/dk3yd7PMP6pDwbH
U7R6yVzfTPS2qp9be8G3LaPuVzR8t/N28pZ8qI49Msx6AkuSg9ZPanzw9S9vzWRHcdJmLSlcBJ8v
OlZjAd+kFCnNKQF7i+G81dyJ1/nKlo9+dOz91JqPCp9Zbd98u6kinYxr3vbf+IUL8NUPk3gfI/UG
FT6TsAXiB+ve16FJRry52uBKysiUkE0fiH51t6fKwp9FAAG62wOaVtN0YEzHURccRuSLYHVets0Y
eyW7DbvuWmieGladpMaPDsZkH+YDI+xAW6joNnYe/PICcR+nlbyJ/m6r32btFc40xRVVIGvDBzOQ
sGRBDskQNalE9BPOtRlr3IRjClpm6hMkq2kwaEOeBtA0ynvr3EXdR63Os2lj1I8J16Db7k22VVeI
cCjK4MHhr1V150WvZPfTHc7EdFPxGj2vFeKlcFZP0y/JEDkcwcqjeh6VRDbIxSKPHsb/rnJxHzfF
VuOLZeuYLAY2yiaC/X2bjVWfe81aEAG8iaDcq+t06FHXY3/R3UktrY+zW901o4nN1BUeesJ91Anv
fDx1uOPLF+lEthnAZqJNJ1mdhO9myFm58LY5NY6TzT/rC71EvZ3WdoqhmjuYCjJmJJWy8tJIngj1
3nOW+M2d8FBvdG7C4Qe52jLGvPM4T0gv5ljoeDsOWE4VCTBAc68n6ryXa9PGU7ekyLvPFK+LfUag
clWoqbuvdYO6NHocOObxDi0EOjLrB5e+yy+2/mmqJM5VmzQDnInmG6daM3+VmTfrRNoobRv/aplH
GIRUuV9taQm9h9y7opLNrWpZETTXbL5sTR+PQMmBdB0ZKfGdUHZlOkyYcQGMDNFNBjdeC2O8qkkR
u5QoBgaao198XKC0Frlo58ygW2h3ms1tV4jJOcJ1+iA5ybcJR4y41T9fCUD4HTYxtKwyG7hFZIN0
3Jai9vp0WUrEXcyp3s6j66K4vVbjls/mWbPhvHgvIz7F1mOxGShCf8y8AlbsjR97S1l4WEad475F
uzr0zOK9Fgu3L77dLyZYbvnRVoxiyyJ6My0buqghaY168UcahwMwejYfB/xGnWhx71yYiuVeBUck
lO27I9PBNol1dLyO8hjtQyrDDXTQ8mp3rga/v8KteUA3AkxDpH6IC2Bvz3A5Ohh6wxdEa1WXoQTQ
1qrU68Awd/l52m7G1T+AbQ9L1BfhtJdWmDNFgUjZC4HvfCW/9vURFisoO07jEKVbcDkLi87kJwDK
XvIBUoMx/JhwBCPsIlV4ZX2XqOEX978WumZ91RQKjdG6XCHBBafthwzOyK44zN0n2F7XhvnJ7OD4
IN5wjFyvCIhGFo+v870GZW1pDr7t77Ud8PMHL28VvW5h+B1zoW6racwJkntEz08uI7duKM+r12Y0
jK6sYWdZ2l9ts15AXIYjIEAFwtaDH8l7GpAvggHJHC0p8/pfs8TcYEY2mFwJ1u80If19kTd6pMdW
2Dzwq0z080W7ydemWVTcDrKAe8Cp4U2sJprati0Qy3Voq/oAFANVN1qzXtcHXfqfA65l24kLArSc
9/MNwpjyUQl87wPuwoq6x42tj+HUgAU4BKmn/ZNnpzOu1UNjUOAOXhrIOa8Wnf8gCmGF5JvePNnG
u3FqdIzeghJ4d0qsjP2tZAyY4HzYAi3jZZdJNCxvgwPAM/KHi3CBmDNqrloRPs8+qvSGk2evwlYI
hYHsPFLPyEpDPqb6iiSrLyO/xgQFobMJDk+cPUh4n53mhpXmDNxM4KndBrfBAG6HQj7KKjwo7f18
KHzkng6opoN7MdW3flgda8c8Nds0JoOHzmbyeiS10/C65ayDIZEsEI7xaq2Hxmiq78PGHeAwMfZ4
c2VGpb3pyNLHxrgq9ua6Sxa6NSkiAQ+amChl5c9UYYnioEVvS5j75sq9ALH42P/gy8t6oJ28VB26
QgRYvQyhfxa2P3Ze+1hWuj6503I7Le7bTvjN6va39Wz6bA+CMJ2j6NCMHeCv4HZaa9CwVldmjg7m
YuB+e+XMlKWhHAeoIxeRzZTKHAqQx9CZ0aj7D2BhwsfYuQ766bSH+oMQfTKbe+KBvm4CLN8xgDFT
24aJR5rndmzuVwnkcGTPZFdP1G9vVr7/ckt6QwL4ODTcMVcDcOZUs/FR6Q5rGPVIPFjU037YH4II
GFpJ+i8VyiElfY0x5zhdQYuxFBg1OTQumyZCdWJv5+UHgYsUMgbRJMa0h1gfVUg6ld1PshqpkjUK
+1gp66S0Crcc45Sn2psfYQ+X8g1GU1J2YeyX29e0hPiv1f3uhn1Ot0Yisb4DPoVk8Az9iLKx2hW/
NaG7nNwyWgqz7SAzGBVd86mnHSJJurJYpxXu4fBKu9MRGEdZ1+/OnPl15F8ZV/jPMyLYHrbeNd89
VE6xHnmbGx1ut3Yao7TutZ83OtwzM5n9zutaNxtWzx7GMOgAUtAxCSjxcbEE7m3dOP27L7w6t7pa
bzuLG4Fyp7yoS+iQeyAjb9KW5jtsSkawL4b+na7iY3bpEKtlnzpQP0K3AMdgAGHOb9anKbD0fekq
CsjBJ580UuoB26PMaajLFOFp9OD1hqeKt8ik3bVOBzOh0Rl4ULgGaqtkU6OL+rP2TkvLODiGDcm9
uasFrsARzbbvNjA81hZz+GCfDrATYYUrNLwihOcehV81wC/LEJ0nRQSwCFg+722EP/XrAltT5sQZ
wktVj8A1WtGknfSDop2QZoWmFFQCZlpQ4DqvTJVYQOShUXUQoEYdS9+7hQHhdNuU0xRkuPXL9Z04
cvwemFddVaOWGwpEW6M70lPjj48LXIrqczCv7UVQ2q2IdlicD70fHkINM7ipEyrvmNfFzhq6Lzjp
IGGuvbaQ5QRYt3JsskhVZsjPQHYwqPU3nqeG230EmORYf0x6WS7ZpkX5qcO1v+kjRk6ge3Q6brCp
iqDUbs4pbnEQoEBC4iUZT5VtbU7ohl7e09uxGlqB0iQIMrKvaI1mWh6DH/3D3hGWO7I1sBmxMtM9
urypZFBm6UGlrgushazO+k7dOngCSjI+wkQjMNAWjPg3Dp8dL693I67JHkwHOQeKJsiZG6/LudKo
SFRz3Y6ifsU8W4K1iiHZa7gPOq04lPY0rKurBjTNBXE2ETKOYpSrm5vymhPUPaNeSnZwaYlBLVkZ
5qmVt3dvYhuxxkS3RP1dCB6szDkqUn6ssQl16vKejdlQ68rE0C3PNIFuJXIT1VgCJAnxePHcGGbR
zVTuJZou9xTWUifNOGLjz7vIVo4p0BJKeqUGPl/5cyg+egeBQvFiGP1irhnyDq4Nx8WT1Vl0Pcu8
aPQyT0bhYe8GtKbtDsxprNY6QSFJgUxtS1bVDkAVOuMeCQd6ZZyWnHkrXNxbwYL6brLxIvUzCuP9
wliCGbUexLODWQGyByE3mMs7mPiYuMfKzXoJ/7BBll3McIXBSsxtQrQQYApfm2UzoJeEJGtI21/U
3sIOTqCCnLlVcBDImy0k2dGxu8vy4agZ9AGLyyocDT0QQfmriWZ5cubex5kT+heB4UEcBTa82mgV
Af+AKKzCdCU1S4g6da3gm4Y9gmwgh6CFCsKHCMl2BwQAox3cZtz8qCHyYA29UzQFAFFXW58Bg+6H
ZVigccQtbQ7zRsSJbHN42jBDPSu3VZndbfurbKkoZhWtF+u+RpdL2MtrpgGqiTn0yxi+88u9XDUB
Y7L2smVpsKlhzojCXz7b6WfhMO4njRiHDzE6SFGQy3jZOCtye1dXfLNSVrezrqOvgHN7sOOyn8tw
MtcW1oOJgrd3FS+r4QUVe1RUMGLJbeXBcBhYPMw69oqz+zlS7SPCpP34J8n0Yhwb/7qJTHMT7JQV
PCLMS/pSytwoD3X/FIDV7Mv5aoCo7jyD6gQJULUXcgBY1fjDktIlqK+NV/UvGETKZ2RCeYA64Ndx
G+wErijQsl/argGYyLoh53WNvqtyVXfd7pIUDVH20SNKFHrh8IDGiZJNOKzKmM8YmIA9puMQl9HN
bCd2ZAtO9MEdCtSf6uRysxkgFmt5Dkp0FXC22W8Y3t57j634inkcjJ1gR55GWP8pFIoIPfe0OG97
PWfw+6NIeFtD/864DBAv2BZnOkgEMSuqTkNragTQWdXDfZSMz1PDkOO92SDZAbOAyoghlu6X9bz1
4X2zwcsj38qVPflKWAS/qnEPTis2ZHlbCRocMGAY+nwvJSXXu9/U5Ul31IkBiC/flfWiHkheKSgA
ucb9kqvsj5sEqhRXImrPm8NRKUmvJ8mOUJGUd4x9s7pSAAB0RffYBKP+XsKZPykdOjdm6YD2z+MP
HktcnvxUZjcOLLUArPuTFyV2cZeCyKrOwHlaL5UFpKHI5tcHFMsrMETYEGHKUbLlYgW14mqt+U8z
427zt15tdKzcBcSkJjQrXg6WF1Xgo4XW8jsPQNIdUOrlRPqdnHHx9knZ9NM7MV4EbQaJvocpCmLm
jiqZXMTlNAaRzgftseEwBqF7cgAmpA4jEo3iOgmIfRzvqAiMAeiGoxCpPvP2ZOeKXe58r+6sXf3P
1QcIaY0D5i6rRdozbS6myLjppDaV2qDuAdA2GpB2KDM69hUajTrKZ8evDooiwTLesF/zfqng0NeQ
rU2BKSLyeBdtMWg6nmW0BfEU2eZOyhmzn00AMLDuFOaOqPWDWQGGxv4Go62WD17mKmIe/U4CQ5nD
8TAqDvuoycp8oDMq1GXtMf3wzcpTt+6GmFpvPzczCzNg4lXW0LHMccAGe9w6m4s+fHdPlm97/1Mf
iqSubIDrpjT+OZCL++IiZalK+rkbL+E5gvxJtwfIhywE9dkwITFH9hzngoDYfufDUwUhAQdnYlcq
qO+acHvsyPYwtAFqgNbFyc5NTnV/j9othwhcJbME475DNxTp6DPauU2DcjjqIQAi6cpfkdz6tCTr
/UQoPniFcaZDyB0ZAmhXx+U22BYv9QzTqGFa1BTOepytvxSt5i8sggVqs6I5L8cuSoO5tCfZot1d
PVSlJLK3ECc8S2m+DQ+/limaElhfFGrtqmQp+zMmqUEGZ8fE1v4ZIhakcIsJPbsFhtZhhffUuZga
VJrR/Ovn1o9XWX02pH+I7HwVTN275vseN6z04r70HufS/db+5seVU71B7TImrglwaM9Ol8EEJaem
lkexDGjIlroA8f4TNmEwCg9Upip23wx7BtoGzp6ZZ1HlR5lFQZLbcVtjPZsHBPze8LY/OL3HYmb6
c+e7N7aSQVoyYbOZ4RVM6AQYrz96Lk7+ziQGh7g2+q3+3gYfNjINeWugikh6V14ChgCFWzd9sSk/
iDvBP3cDv+QZ3gneeO8qrB+nUnCm2sIHLaPDrGCcpgSDe1o5fGLOfT2AIY7Pj0mIEORhWF2AA8R5
92vvxVdBExur7jzMibIVSYy47yeWR1YfxmU9eqaMkpLxNmaLLDZ43eyeBfhe+t9R7Ud5tKlsAOoT
BASBgxyj57BbZGyIPKnG22Mq1UNTT19dO8F42RcYxjTYxHQdc/gXHFpPfIxseuEN+Rjt/pNZEd2G
Xh/B9Y2Cmk98nqJbfBJ0xm5caIqcS6SY1ZakakBYXVNaRGt2AlVQCUH1NtvryIRtNjWLQIlVP0JA
aLPIk2FhHf+8B7jXLLc3JQO+u5GPzZOPNQae64imSyEKKC5D2R2w+7E6OyAWS1PeuN3+2nrkErcS
kNVh/Vin8mlpOIgLpfNR78szWyMnnvT+rpR3Q4MGf03Ke01oGA9sGjGViKLUcHVYuDlBj+qkwG8w
zrV+gmrp2K5oqdu6MRh50dNIxwId/rVQ23s/br8m9PaZCr0mmyVwd6nRQbuLiHk7n0UDAl9N1SdW
VYCpNqNx7+r7se6AmUOiFasQTQaHAhWQxU3l8NzzzMcORnkL2KRyo6MoTTKL+uRzmbk9S/XOrqyq
SxhSrQBQud5TXs1Xbg/hB/wLlxZgp2ert2EZjrUrWyBaLRBNUee+WFNNhmIenaIc2oOKXhsJUICN
7W1Fhg5d6qslQSZ7fbGNUwbq+ZEY81yhNTfuXnjD9OzvHBUrFkjf/vC4TfMo/ZCkcsdh/HM81nzO
HU/ceCp6c8VzE67XdA8SLrurtnUyyQIGhMRuWNIwSQHgiZbiZhuxIc2WSTXrOKh/cGZNzkEXPNpR
PVezbFLfwPKEZd0Qxq3hX3WHeKCoJjkcDyMAwv57rcvussIlKqj/2vpPoXmf6hWoo3Oz+1uTLHyI
GV5rHeJ0ascnsQ0J3C5iOizxCDy2NyOU8E74xOdpLZDf81xbPIN1wKkm53Nt119C+NdhsJfpNIu7
Ro9vFChkTEYBvFV4MP5ZaSZ9AQdrauujY90XQjDobYYLBXIPOAEhVPcNcxO32T8MbbJKl3fhvPgx
LCLhSNuuR7dbvxgYkvE8C6yktcHhFH4HagaEFgJMmEMQleDgEvvefm379p4bLvPRDphoGMekaHQu
YUT1XaGIAuNBvKBJuVjQJcE1uJ/TCD1tEir75Yz+jB9dvk+4xBmDffEExQ2KdKxj81gJ4FP+NDvw
QQdzKGjEirkZPN8Z7wuBdine3e0KTipwvCHAHPtVXleuAS9GGDcGF+Zaa3lCsgkAJHtjamjytrCo
VzlixQjIXpSIsj1yLlqMFHHQ+eAiQOzt+PahKqmfceG893aWqQ3Lp7ZCnwOWKrBxWWJI6M0mL739
UY6AybT1RM5d81WHED03K1tSLTE9RX9WF3O3D3G0oxbF/fHl7Ox+BISQ4q0Cr6t2luwN/5wm+SF3
t0nmOTrWU0cwZxvZRbBYkSAkRf+D0fcv3tsf7MdpWvk0TqAN7p2Jy0UnfQgoegbixG58Dzi/efvv
FML/JLzBWxXBaZB2oGrDiPv/JrztLScd635YsfrB2V6ZfnLZy39/xF/pgr894g8un/C8/+O1pd3v
tr2287+sgf5Gu4UmNnBAk4clDP35jL+R9vjWjQRLCzq9mDQaVnhoRaLLf/BS2Y8I5T8oiYgCAGkQ
b4z9+ZRyQP9SD3AGMBmsUwec97FKfyLT3QS+7ABsEQT631/cXxfDb0/8gx4fhrAglTtIkEq9L74B
feQ7QhpPiWVbbbfu+vDfH/fX1/jb4/5YCsRxgDIwLAUbfnRAJLYZAF1m/sFd/qvajYMqD+qyi1Qy
74/H7Gg7pZ7wqZzCO9HEe6rflyPmKwgV/8mrcE8+kKQ8hEmn+Oj+mbT4N0sJuPv/7+P/WI2cDLBr
/1H0wYH5Ryyb9F9LjNl8Dn/2x39mBP7oo/5cNL8/7Y/9LPjaB5XGhzWZuvmR59IndQTjIbVHyJJz
jgVkk+46fBRn6iVjIfN/cbb/06ESRNnffoU/DacRZI6d32Hd+vGSOvBglVDn9pfq0Lz9ywz/r5K7
35/1B+s5mCvXsz0+rlcslzq18PmPu/RHfm1SUlTXcORFpgQ4Jvm/w6P+dsxwNwT87kRwmPF/9u9v
p0A7W4xUSigI3JajYLOx3c0/Tue/HZY/6SOQOjtAsv/kjdNadiNGPniE/9Xp5965brZ/bI+/7fnf
H/HH8pzdyKB/3feEDeNjF9QXWw2AntvbqZ5eZ4xhoVz4xyP/tu9/f+QfazTUe0TWHQuEkTeXnN3y
IeQv4A79v58uvz3lz2wG6IZbTRq6JxpE4tH66frDM24R8PH/c6X9/qQ/FqFgLmn9HioM04KVVD10
4h6j3v/+af662P53JfxptrkbwuxW4mvCcfIhRfu8h/86O/622OA/51PICKEl9P44/Q3burb7Ydlr
AJ2iQRmG+Ce7pv/9g7C/fZLfH/PHcbzsEfysxv+h7jqW61aS7K8oeo9oeDPR/SIG5lqSl04U9TYI
iqTgvcfvzHq+on9sTlF6Em6xGtVPi47ppYIUE1mVlZWV5hyI8S8DUKZe1Pdkrlp3Gzfz7fDoH/lD
1UyRFmINDbh3IGanTqrYaUOulDA4zGc4YvrFLHlhFHPtFhLIFyx8QdkroapWMDbR/1TUHwXEx5G6
W185nhbkGxYyJJSNy0GBCfjoC2qu1JLz998DSgMUANOqhFVNAiUGzepR5RqqHzIE1K5+ME7d0/w8
fdUeZ7dxYjQ7o6xg12jAfpidDGiIH0cPCR6MliJI5Li995qSDwEjn6hbxBYpE5HUqFayASNuRflV
QvVTR05wfS3fuyAZAAs6cGuB+AoQZUpCixkWS5mq2THM9ijikWyaqMHJ1UYVG44fYikDhg8ZMLkK
Zjxo7IgBiEIGepNmR0gyJwJ4XyFyEE5YyoDRFbTVANrBSCClzAx/qiOPjsFJdIFPge6kyI3HArDp
0fS9vm5MZTDHBIYeILe9A5kV6zjsgew4O0r5OZGOTXe3/vcZ0ZIMxE+sNnDuASVpUWN5bd1bc0M2
Jr9oLxR33pU7dDo7BMAUXUEcK2BLQ1BroFwEogd6b/S8TPxRAShg8gAm5828S0DAjcyPV/wL8QIj
WIFuC2lkcRcHeBxqAOCb/Qy+JcD42S0YjTEo4PR2vjNPkOnOB2TPN1NrWy5y6RxlmVaCyg3m+ID5
AOCHc+llJ/aykDbILOTbSfmUmUchOzZo+1nfQYaFwCxkQ0VYZKqWQolRcqUrLUyoOK1Y21n/Se85
OE8MPc4EULetZA6jaQC3CvXkDFX8j7IxbzTU4wQuG/T7WFo+k0R+vtivqdOaXG1VqPKoPLZ74Mp7
yo36LLpI3294wO7vbxAiDHN7CuGd0Wnmgk6NskapU9Gpyuey2wFlyZ5MTuAlM4X8mDaTNbK2C43k
ypzSXNaxdl/bi3Q/ur5m+5c6SI+yK0yZYxS735nIdm3QBlfva+RTcRIsEB+h7sCxE86n0HeyPiuz
Fszj7DSGuM8V0ZaKxO2Lzbo1Mo3lp8ImdWeOfYChH0zYOVYWuzUy3OBJRHYa2eL0y7okmXjZ85cX
NvCnKBrhO9Ry2apjbXZGFPxs9Ra9qyfhND5G43dkJvGuc40D0Jk2/gaAxgCLxWxF5oDL0825OGS8
r6HC+tAQtDZM0MqYar5ttOiYVwXSepoN4YUl8MDHOZtpURH9GKDaH4rzjI4yPFSECt3pmjs2Jmc3
15VS6IxIkdZz0Oql6Oj17WSglbabkKPAbDgQVoqMc9W9AZ7+8w1FLHJ+WAo1jYXRqtB54aKljcAw
oGwRuamj2IjBtv0+BDe84FXu4FoH6QiaW+UiOKTH4bG4n38vHWEftA4fCJjpYEGuTmh14CzeMDMW
ZxglagGNAnCwmdXb4vhJ0e7WLZl5ZhYCKLdXjKpcmh1OZoHu907o9lPZ7gux9EbUlddFMe1mIUo5
X+JZmJVhUuH0SD/3nD2il8wFJ+GvuJqFFPrebfIuRvmOrBge6vLewmjjOHDSdcTE31mLCegrdEkh
ptSpIEwy8k4pG2NGJmK8aLaCp2ybvbzjsXnJZEnW5FAHuyilJvdHyLHuzC0Is9Fh+yLZkZd8FO9Q
Oxl3mCmCc8m9vrLlTQq+l2ZXfvzzE9lwdgttqQOfopspsyoTQa0WX45Rc8xnixPVsmzDEk0L4LwE
rJKGfq8EtBqUIIp0guqhQA7LB2SgFnFMg+FRgFcORG1EnKqivl2Yi8PkW4VRxCj24n4AZQxq2FL7
ilKG66Ot8le8JGBBRDCu4X2FhkXK2gX0d5VBh5evhIkWGV3y4FrGINfM0enteUSZiKKRCAyJY2Dn
G5TjCkc0VPo4WI58M3wNr3uM/L0QX4Xnh9PXtvlYH4dNmLvtlmedDN90Jpk6BHh+51KfQ8MhldAr
KAOJ5M8fMxQNwHJBkrkyYFDOPQYgvafgLb85HXpA4gSXBHxd3PFyIUxFQG2ioJHOFPE4OBejoF7V
ByZJ6fjDjT9Vv5sGZvHWnR8jEwKYmIUQyi8ZldSD5wZJA9Sb9kJhK7vgFUa+b/bTvnbw3PF4pL8M
134mkQqHVFPoNbnCw3oMMa85fhQl5GgN01b+NHOncq4aZYJBKAJeLiSCatBbtogy/zyfBiSg+gI6
ahPFpDdghcXJVREGGBk6AJwp+QT67jwPbZ9H+MZcroUMSotmksK0q2AFehthcu7SUDov1e/9P4/d
QXQBYZkKWCRgXFByVGsSfJNAkIg1MErHJt6glxQthVK7WTc5hk89E0SdT1NCN7EfQlBmoFNGVVw9
6QGgKHnrYhgll3OFqEtKVYawxOAyCkl7Q/XmEJAxuKEuy6N8Kp7RRjZ5qmyrO4QXtnUX43XBu5/e
0Kzf+cDFklIXlKGKkRGFEZ4X7SChdxnDsA3eWAe0zkqPRVXJh16ptU2JEdvLuRTxJWj5sINEDBxj
0ga3SMrn3BfDV7TxoeF/Vq41DE9smynvXPThonquYVQsyKT2MoO3hY+Q6p2gCNNmbk0Q8KIdLnMs
/GQ71Wl4iTmA9FFNZHWH/qYRo2uddhuDSRIjjiM6UMJauM+AM+IkwlDt0kI3P5aZXmwwao6nQSeA
jdlsjL2SKeAaA8z8sTDLAmVuDApETVFupDgcSIt75+RaAhpgCai7QjWUIPoco0+ggiptDPM1l/lY
iNvOiOtdWWvSZa6HrTthFgaYGKrl6WU9e6I8DprdBA0GyXpN8wDZoG6kuvIv51wWDqGYD4cmSCu3
A0rrL5gnGlQt1FI0HeDJ1NO+kv08LAxcXJ1cbIPyMpMUV4mf142T5dqXQqgbBBm6ym8xcOUk7ewl
crKPrZCDW8eKKpYiqNtjSpqprggsU9pLaG6v3ATNxh2GcrVgo4caJ4jmKURdI2JnVGUjSvC1ZXyT
4GlkDryKzVvWhj5OS42oi8MC7A+GBOBta8yGVA7Kifcm0liYNKlRdDMx9oP4wn/RO1QXAT4mXE5u
e5sf2qOyza8weo+OMwCmWm7xK55m+WGU68xCgElH6Jt30GRXXsSqozrpZgR5eoPZe1c/yRjWcUjN
s7iWd5XkTTueq2H5VEJ7o0kAYwMpDeXrtMKPzLmHrxMwhFihMbJULq2cEwwTNd6tv6UZJnLiuCPo
t6iIvsc+IkVkDOjbUfzYyWjAbG6ijANUxQB4OvPcb559ca1m0dz4qakjJrlLroYrgMLsNdFBTkjZ
AmfxSGiwtb3J20bWgUFKGQjxiOxw9KmDn4dmq48m1EPxGtBCmitbD0l1Lw7WJuOpyFrKpSzq/Jfq
aEYW6XgJ0+hgYmQzk+4GvdzmKo8fi72YIPaWkPkH3S69mLJaizEGAQguJ0YkD5hE30WH0NWulO3s
dHtzk52063XvxsCRxAbqGrJasmWCIJJaSgmzc1OS40XTAqErRyUHQ8o3wp16UJ3K8fc1+u++jLf5
AyElJZW27gKtXji0tmzjn3vO1xDjp+12+TXUYncdBq1bQ57AUVruC4+kEvuNehgxFGsPH0M3ciRQ
pWJ+8k7bTsirJhvMLR8UIMohO7arvqx/DnPrdbyJdEBPaiad7vcDoemSCvdL3wK9qk6OlWEd0lry
fB4MJMspwI5/SKJ8clOL2pySIqeQollM/r2CB8TcAsfzM6UARNMCsJiOxysVzslZ3lpxhKssm+uN
OUiHVBJdsCBw0sasCwbkaz/EUB6u1NBHDjJJnE7L37QII+Rk5CT1GdkTQDD9FEGFa5ERqg3AluDf
OsLwWYy3Q65i5eJ5X2k+4JtkwH5ghhrtyLfrNsFWDhiKpMVCRkvX+UtPDapQkSes4VD66L0dbU3n
HEmmGwBGBsrPBgoiaBo7F6HVgW5k5PIER+09xgeE1IlAj0vYeeMHGcNWFylYwzIOICBbLF7/oBw0
UPOmk/1thhlstcTZU7fWrnoY79O7cqfapm145qm5JmS8JmcbWQapL0RSBllqamBWPbk9IvRWdkp6
EWfxZzRo7tY3jXWQCWMn6iWI8XEnnq9oaHZVOAlovWlqw66Fk6Widcz6kpeca5dlHEs5lDPVYrnF
vYsXuoGQXlMf55GjCHuTFppQttEAWmqKZ2J+Dqox6KxHHKXvSy+4J0VP4G7Y4Cnh1V7YaiGO0HSM
jaEn4nz5kB/SzT63Jow/Jxe13Nuq1XrrO8S0BO2nCLKDizii7brKLBPoVUrAlGgBd/I69vfrMt7e
xfTtggTXDz0oc0s1yTenXiGLJzqdbhcHfx8hgSIg0YUStaN42an7wls9lq9aSqXcoWYWgTwWb+eq
BWrxH5leXgqKmR5ayqF8YpACAqcCnA+YLkh9DnNybv9pRuQQfJbt8O0uXV9PtlkYFt5fiGeRjjjf
M7BaD/qkwdqVFAPRKdCgEo5PYsV5qO6DhBKY/AT08lxCnVZBKxQZADbMULClzrguRetBLPX7Sgpi
wO7wMPmZZriImykLGaVeHzFbRWh3X9XosUvwNim+rC8b0xktZFD2UMxqUs0F3HtXgW3Vz+1qAMCM
f+Ebn9cFsfYHLR4YLsYdAph3avW0qCrMSEVQMeV3pvJS55yrkLVYy79PndkQk+d6J+Dvh0CyQgJj
azXAYhBHb10NnhhqTwQEKqNP+iZRBt8LbX7qJZDz1BInamF6BwDboEomWRZQdylztnowuSAMw95f
GqfBU582iRccLMf4HTzFIGpHK9iuj9115VjGsBRK3RiAM5hjtIfD7+FOQoGy3cWVeaWEFd5r2vh1
XRh7JX9qSF0eEw7TbCpoDy0w8hEWv4MUFSAsPLofphQJGXdStQCCD7VfTV5m6HfHAzcITrN6nKPL
MOLEDUzLlsAkjKeSpIomJSIaDQsw/zAJKy13ZiIewTywXV8rVnebYixk0McUp5QMmcPsLjFh9qJ6
wc7YFAcCqz9stsWh3WEczFMv4h3QTq6zTXuDJg+O6TNLM8uPoHx6rJaA0SQfoW6jW8Gy+wvgSTnp
KXQtJ/8KLKWHYhMexR0PKJx9GH5qT/dVFWUwZOWEFQa9wMWAO2SnuJUDACFHBXiz+Tw/jNtpJ2zW
F52sKX1BL9S1qNOQYWi0qDHI7WTB7OVIfA7Zru0DGz1eXmaVWxOD8+sSWU1WCtC85bdeT5TaqBVu
jUzsugaBR+MhzjYP7Sk4EkVnAGQdEwfYck6guKOHuqkDSmxecMC05J/i6eb3SsM0rz7gialPOplI
tyet5anIXNWFDGpVAdeqZyDBxuNyp28Bm3scHpIjIR1LLv3d7JRP6e10oe9CT+X1RDBjksXq0k+Z
UUrHLNTeIi7pUdpoF/MudIOL+QBAN2f8GG00jj9lOp+FrlQqtSu7opwyCBQr65QB11mugRpgcClU
yJq9s1TMJWDORkfVmU7VaFYrYTzYwMvl1LvBLnf7L9ZHY4sZjddfKZLiySKBSQzZLok+FF3iS5oA
Oloni2u7BQSQnj2uHwKmES4kUPeCX4q+iVF8XEIF8BL6tHXURLpfl8EYT0JWayGE2pmmVn1MbsOV
jZvqQXamy/6oebod3gLvCxjwCucVzdOJ/HzxoBjidhwMMizUAchInnCSJx4cO08EscWFiDDRABEu
k/hKLexpvtcbXnTAtObFmlERVtXOBJ8KG4PhxdwWs/ambS0QYxbRA2d3yBa/s2dFQeUa2K4GXkjn
ukjhMGJelOzOLJlbLQwBDBWO0T6vMskp6k7aWoIeHhFBCC6mQ8VTrEjVfd/r6mUfazzeFZbeoAsQ
VV0hXSP0/e53ElptfZxivQe8C15qKHuBktty1rUmvp1WeimGuuLLSlTiJNFhI/lLazwD9MdIHuP+
ICnA7e2/tLywhWzXe3loqQVlMHwHnX+LRm3IUOpGwNyQNjHMlWp50QF3Nt6JQ8KJZ9nK/RRGKVcF
wYyiZjyDg7bdk0bN2iMctLyULdPFoxH1h1LUBTqJoT/o5HkLZOen4YF0RVvOsNGfw1uSMQ5cnnGQ
4O7dKqJYCJ42CfhJNOWX3Ghq7wfp7EhJ46jt73p3H8WxY+QW5hCTX4hIQMNhoOvfVJH8oCJNX9PD
1EonvEDHaCOoH9ETukmnlyoMLtOwdQDB7q7bJMtGjMVBJD9fOJU4lZMAOD3wxSjZYHDHwVSxO/VH
teEEuKwzhvicTNaiQgJypXNBUpUNxhCRm3KeFXtU6y3IEUw7EnPOErI1+imIMkS/GMQiTclhxmhG
2/sETmOTDxFgJ3mzEzydKFvMVX3u0wHBnDj7L5UoXZRjuQnAarC+RywLREeAilIN8olgaDlfOtTW
KwWkFqjXypKLJ4htaDdtVNv9pADtlfPWYQ0dgKTlhzQ6FO/mqFINhaSDD+ZWcaMDwLM0zz8BEXvj
X/15WkBc0wtpVLDoBz2oeiMTlVv1BWwBUcdrXGc6DNTqFRQnsXQ6TfI8aGbW4kmDN80N5mu9Zuu7
/UG7qlzgbR2yjXE9/0IogP5XAI0inQ5/QT3shz4Ha4OJBWybyzR+LEtu4Y4VDS4lUIs2AEQrnCNc
JKh2P2TeuJu3wTUhlw1c3oOBZXtLUVSs1hVmnoBHDEm3HiC6wjzuy074MmXTlVaXJ1PklT+ZL0G0
tIGTimTOMXNwbuxCl8hSUZJ75EICwsrXHO9A3/U30yMCA4ygJCDbwsOI92hhBSSmiFEb0G2ha4sO
SOIWoIXtEIA7FdBDbuADZUKoJ2CaASId3GKiVwHWOtSyQwW6hFGIDugxDW25GzkpfZb3Wn4H5Y+N
ZOwydGAhmzFHlt2FCcBi00NYYhKim+/W/QrLfS1lUS7ZFxpRTEJ4Sr/3XbN8mgFJ0dS/MHGjLKVQ
/hiItLNeSagyI4RzImQ4J17TJSswXkqg/GMK0OMqVrB3c28ChMAvrv1a5PhgzlrRyecxFLUSAyt4
1M7yE4DXdr7cAy4u+ZUH5UIXnTJ/c5LKqZhh/v5cgk3hJpJLr5pe1jeeWdZZSqFOdQ7WhGkEPqGj
nMZuKzuyJ+GhrNrSIbowT+aj8lBzm2+Zli3JuiSqkiaKtFssU0kDBQo8yawapzrzbzQz2Yyj4Ono
5VrXj5lMM1VRtPBS1nRLp05RJGWNpACb0wkvOg946kro9depCxX3lUPK+vEDUMmgv+TkHkm0hFvL
nV+7HW+Ej2U2SO1iVpS034h0QqIATLAQ6eih7gEME43htWgGJxk4UusKEwunY9SlGOqxW7QpVhdz
8g6GQp7FvnACwGJX8XPfEJKVFHMvNeDxv64L5elGjuUidJylAhPsHRa5Apj3+BxFT6Jx/ysiVBWO
GWQT7zpUxFiuQqMa0SbZA7dTSmxZQS0N5A7rYhimCWORgBCO4TZMrlCO0IxnsRH9Ag6kMB0NkHm+
+GBGoBcFXtG6JMaaQRKuNnQrKACqpAyzzNReEyIoZJj1fdmFD8VoXuha/bAuhqmQhFAb85wGKlmU
FwkmrQ/UBgNPVhFg0hHMWuCy6pWtJg8chdiSNAU3NYmx6FJ3i17aoqzxYGmLaG/UwzGWQnAxBdtK
izlXIys0ULFLP2RRWsEF494GSCCy07HsFk/WIylHCxgoAQqg/Fw+gDfCC71f6KCDWBOdCqCFRQ8I
dYHppT/rPbphnUHVLBBFZdnnKBcGJwe7ZclZTsZVdiaLuso0PPB0a8B8sd8QnqvsFmjc+3XbWBch
0YO26AHOeiEGgLARPKnDfZx/Wv/7TBPHmL6m480MlFRql/I8TRp04cwOsjq7MAXu+qh4TVBxarVs
a1jIkc/dzyTrBQgqMCxKOD8FlCkCT/BMATGqndpAbrtqt5Hbx57G8UmsBwUeLD8VpJxtA0y8cM7e
BKOBe3oAZI4TXAagI0C7qW1uYg9sMTxtiTaUh1cxFy3JZBRcA9TRubaikOdoocEoOKjbK0fbNFvT
nbfyc36lOSVGMdb3kPy199LQHobmBUOV6OkF07emCW2QJKLS7nVQTAxgnVTBvTflHxsDjbU+zwWz
QhIo+FMk5RkR7spJasVknDG+B81Tdqs75Sm8aw+dO7mg+ZH+hZiEeRYQKIBPHWMamOY6X9W4U6Wi
qqEnUHSdrsWgWnazvpLM04DhLaQVZWSt6KulGRoRtXfAKwAn3lZTGYw3xVaceEkPxjON1CV/iKHM
YyoqRUlAJIeBoE8t6JBmEJlFIOfRlI3k8ybP2av2Uxi1akYHzopUhk6DYqQbvTVABNrUv7JwFgaW
0VGAsXO6GbJAcqU1BAMLB9ytytfcprkh2eD17WFeXwspRNVFDBNZuZylcY1Ase8Ofdwi1hZcZbxp
QQqzLoksyrsjtZBEDGUhCeXdRm8DmFomtBsruNLA/gQeoKEGp6l+Hw2WWyfbdZEs5dCEBkBoCXlt
ENSeiwQkpxhqnYnLxMo2cv2kxiDPVL+mWcBZRZaRLwVRq6jFmlgJdQuED/WzNDxoBXCGoud1ZVjr
94a6okt4REAlSpkBzOV5BK/7RmKUgmdEzYC2ayXZtRCnnyIyYZ2bhqeihrsuma0d8F6+S6YuGhAG
WCB8wdkS+xSkEq9zdmcFvDPFvFWW+lGbJcABIoyClHZj3mgA3cAIpC046dfOVRztQQbhjs2LbFhe
YymT2jerr6pCIftmZFUCFrG4t2XReKqs/NLUASEcdAInhiN/kT4FS4nUKRBAwgp0TZhkKFwWw73e
3q3vFXsZZQlTdyJQbRCRnptJGKRpGNQI1hTSVSUAQlUO9uDpdYcYnFVgNavng5ldlz4ib/GYAhLN
B+VAAb6A9Q9hGs3iOyiH3GJZR1AFIVbNyn09PCZJvzGQ716XwlhOtFqhviMh1jLejeyOOaCsSwIQ
08cZwILB7KBwAg/GscPlCMAPPIyQPKWPXQ1iBQV3CwZUfH0HpEVwgl5YMwCxw0OWAMiuNjdoVF/X
6m0IgLISCMUsMikQqiganG9ibM6SIVSYuwcXmxc8Abw3/Wwc0Xka2xF40MHgZI+kE8XDy9aWD+Nr
6vDynsyVBeaOYiECgmuhjoaih0EyAhra0fS2uwLNnAlWiZl3bTM8NMHPRMaRkKIjrX6uqNSFMujE
8XrK9EcF9DMAjbdl6aqfA2d9SZmCEIIAUEoypHdjF1FugSChhXcxQGhUh1dB3rittCsMzq0tka15
t3UW2D9xHyD/TV/biplF/kzsvgRjVTlqbi4lTi99qrL6GArXCdC5zTn2LOFlXUEaeADNeOADJpPX
pLikvTsKYDlKtQGkJciJ1xfGCdeD02zVz9pu8jBcDmTJ7ELytAOBM8H48rbaDLt6s/4N1CK/+wTK
ZqTGFKeuzBtHma+G8K5TPkX1qQHayroYiYrO38mhnGhSS7IgzmHz1lc8PEhuvBGc5EhAFnS395Jr
xSODKrpo83pD6PGdd6LJEiyimGhIQm1WscrpXtyOwAstQLjtWF6x1V3Q3JAum9vWG3Blpd50BA83
CrIxWrr4eFG0k3j3KZSn95UC/Z8ZVlu6Sx56F/xungReLjc5gEvrM5mpA/fPtgDZ1K18ofvuwL8/
2RuO2Sk8WxCS0M4x0Os2UCMA7hugiImM+0r0FKBORyOnovSWG12cqm+6kroEcCZQWdKpiFtG32Za
EsuK9+ZBPqi3/WbyuqvEE64ip/XiEyiiWk/eJKWt4iHMrQLRr7PvH4D8hqmhARLFmfN9Nyazr6uo
ahyxjC6DRH+CBe7NtPgoDeN2YyWvJdgFvE/WPHwtU/OgdRMw88WWE4lRl9G3ryBXgoyMILKB1DIA
kClP5qJuHJAiuAkQrv2vGZACMmABV/1LUV1F01fOWSNh5buV/ynyzd8tDD4v5rEHuVz9dtaaqwbt
mOqpvgIAtVt8u/b++jz+V/AKwqh0Coq8+e1v+PczusLqKAhb6p+/ncrX/K6tX1/by6fyb+S//vjV
8//422X0XBcNgLDo3zr7T/j73+W7T+3T2T+8vI3a6aZ7rafb16ZL2/WffvtSoshT/Zq3b/87em0W
/5//G28qsP/EB/xNfM7+5e9/QYFARYz91z9++9uHfv+Fq6fs9e9/8ZryH/9bR23x4e4pb4u/fP/h
/VTih08vWZS7UdPijdEu/s7iw6eFOOWbrD+26Z9p98fXLP7Kuforv7CQJhuAg1h8FEO526j48PL6
4fCUv0b1f5RuKLfg/Kxt3N0//qf4cP3Upf9JeuEZQRL1q3qBtz388N/ZK2zu6dwcnwtYdg7zXvyF
hRGdmaIlklgXgv5N1vjd9r95KIYp2vVTE6W0Pl3eEp8RREX+L+j0Y/H+XToZGHdffBdDrcsof2o+
bF/rp6g5V+7/te9QfpjHP92wc23KFD7km93xF5/3G9+vkuf09an+7f8AAAD//w==</cx:binary>
              </cx:geoCache>
            </cx:geography>
          </cx:layoutPr>
        </cx:series>
      </cx:plotAreaRegion>
    </cx:plotArea>
    <cx:legend pos="r" align="min" overlay="0">
      <cx:spPr>
        <a:noFill/>
      </cx:spPr>
      <cx:txPr>
        <a:bodyPr spcFirstLastPara="1" vertOverflow="ellipsis" horzOverflow="overflow" wrap="square" lIns="0" tIns="0" rIns="0" bIns="0" anchor="ctr" anchorCtr="1"/>
        <a:lstStyle/>
        <a:p>
          <a:pPr algn="ctr" rtl="0">
            <a:defRPr lang="pt-BR" sz="900" b="0" i="0" u="none" strike="noStrike" baseline="0">
              <a:solidFill>
                <a:sysClr val="windowText" lastClr="000000">
                  <a:lumMod val="65000"/>
                  <a:lumOff val="35000"/>
                </a:sysClr>
              </a:solidFill>
              <a:latin typeface="Calibri" panose="020F0502020204030204"/>
              <a:ea typeface="Calibri" panose="020F0502020204030204" pitchFamily="34" charset="0"/>
              <a:cs typeface="Calibri" panose="020F0502020204030204" pitchFamily="34" charset="0"/>
            </a:defRPr>
          </a:pPr>
          <a:endParaRPr lang="pt-BR" sz="900" b="0" i="0" u="none" strike="noStrike" baseline="0">
            <a:solidFill>
              <a:sysClr val="windowText" lastClr="000000">
                <a:lumMod val="65000"/>
                <a:lumOff val="35000"/>
              </a:sysClr>
            </a:solidFill>
            <a:latin typeface="Calibri" panose="020F0502020204030204"/>
            <a:ea typeface="Calibri" panose="020F0502020204030204" pitchFamily="34" charset="0"/>
            <a:cs typeface="Calibri" panose="020F0502020204030204" pitchFamily="34" charset="0"/>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20.xml><?xml version="1.0" encoding="utf-8"?>
<cx:chartSpace xmlns:a="http://schemas.openxmlformats.org/drawingml/2006/main" xmlns:r="http://schemas.openxmlformats.org/officeDocument/2006/relationships" xmlns:cx="http://schemas.microsoft.com/office/drawing/2014/chartex">
  <cx:chartData>
    <cx:data id="0">
      <cx:strDim type="colorStr">
        <cx:f>_xlchart.v6.97</cx:f>
        <cx:nf>_xlchart.v6.99</cx:nf>
      </cx:strDim>
      <cx:strDim type="entityId">
        <cx:lvl ptCount="7">
          <cx:pt idx="0"/>
          <cx:pt idx="1"/>
          <cx:pt idx="2"/>
          <cx:pt idx="3"/>
          <cx:pt idx="4"/>
          <cx:pt idx="5">6485588286210310145</cx:pt>
          <cx:pt idx="6">20242</cx:pt>
        </cx:lvl>
      </cx:strDim>
      <cx:strDim type="cat">
        <cx:f>_xlchart.v6.96</cx:f>
        <cx:nf>_xlchart.v6.98</cx:nf>
      </cx:strDim>
    </cx:data>
  </cx:chartData>
  <cx:chart>
    <cx:title pos="t" align="ctr" overlay="0">
      <cx:tx>
        <cx:rich>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Maranhão (MA)</a:t>
            </a: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series layoutId="regionMap" uniqueId="{77CC5621-F971-4E2C-9F95-EF9B3430CBB7}">
          <cx:tx>
            <cx:txData>
              <cx:f>_xlchart.v6.99</cx:f>
              <cx:v>Risco</cx:v>
            </cx:txData>
          </cx:tx>
          <cx:dataId val="0"/>
          <cx:layoutPr>
            <cx:geography cultureLanguage="en-US" cultureRegion="CO" attribution="Powered by Bing">
              <cx:geoCache provider="{E9337A44-BEBE-4D9F-B70C-5C5E7DAFC167}">
                <cx:binary>nHxJktxIsuVVUnLdyLQZZiU/e2HwKRicZ3IDIYMk5nnGdfoofbF+iCypCkd4OyRSpDZZHnR1VdPx
6TP7n7vxX3fpz2/1b2OW5s2/7sa/fg/btvzXn382d+HP7FvzRxbd1UVT/Gr/uCuyP4tfv6K7n3/+
qL8NUR78yQgVf96F3+r25/j7//4ffFvws9h9a7/t8zZqpzfdz3p6+7Pp0ra5+un/58Pfft5/zfup
/PnX799+ZFG+i5q2ju7a3//90c2Pv35nhAn2+29/PvySf3/88luGf/niW/0tD//v/yku/Kuf35r2
r98dQf9wDSWaCFdoySVVv/82/Pz7I/2HK6UWhBMqKVcuZOVF3Yb4Z/QPIozmxrhcCOMS9/ffmqL7
+yPyB1PUCELw8wQVRP3HQK+LdAqK/D8m+fd//5Z32esiytvmr9/N77+Vf//VoqHi2lDpKoqv0S41
WhN8fvftLc4Af0z/V5zIxCRJlVv8ZbuXUSq8Rvn1kXfZ4OVNR/bNmMUnUivtpdJJ3z6w1wXx8oJ4
YzRjnCgYYDHBQ/F8HmlR8j6zNOrpqenMR6dw06PLi+dPFqQIV4Rq19WGs5WeQTJmc1q0mY3KajwN
BZ13nZprm2gVvbguSjzWSbuCUByr1sJwnPhDnfIuSsJ6rjOra3/YRWrurRrly+tCKL0kRfJFkuZw
ouXzBwdHizwMZhkVVhydu+4Y7DPPP1U37Rtn53vXZV04JO1qzTjHQTE4yrmoqDKVon0AHzE994aM
8pshrdi+bnv/cF0U5ZfUMlQp4xpFhFw5BK0NCUYNtciz+Ed+o7/FBzIexY4c6nFXHYJD7pyui7x4
XEZLQV3BXapXxzWMQxDINisslzo4TTotvJLGlb0u5ZINNTNCSUk0Q0if23A0VVXEEZximoI3bZrc
TGx8l0z+/rqY5WtW4aw1V5y7QkrDxMrNs6o0jjB5YaUecmWzthu/z6ahsRcXTvk988vwXTsklb+h
3mMjMqQjWFALZpCdFvUfeGPHeFJzUuQWMRa+Qp4Rb+u4Zh+ua3fB6SGGS2EYhw2Vu3L6ZppCt1mc
vt7Rg/8x3WUeuSluhvfTib++LuvxgUHUIkjB5Tny47lGbtRXfaBkZueio17Rjcmhq8bE88cu3fDA
x4fGF2eHPppTKdkSEw+MR1JRyMKnSBhJY17UdfQsjof8Lurd5EWVTeJrYmQdPPnEINTQJf9DNkrN
udBC8LnWi9vP/pRbJy/ed74cd9eN+NgtkKAUfIIqjZx7H+0PNBsI0nuQx4V1pPHa4s4d0uN1CY+P
6VzC8gseSOi0Trg/ITcNKQ+IjYogvEnb0Qx2mHm6oc6WsFWqqFkTG4fBy4OedrbVxauxCqnXp8HX
61otX3QextBKS5SrxR20XDtfWeQsGpvMDrqhX4I4pSellX7Hij787pM+fbozaE2VZJJThey7kueX
Rqd+52a21NWbKBvvimB6YjwZgWYGiYlIeB3SEzs/KF/JMJd9AZVEeqvngnwt9GBuM3+qN8oVXb7q
ofUWUVq7hFAEMNqolTbtzN0kmFRmmYnnV10tqo9TmruHPsv5rs16chuJcDqQWsafZncqXszkxchS
y31Sb7gnXbkMej6G9sooJC1uGFk3OGwieUMDH2o7Tv+BkLQ8Kd4mR5dm+jjLevAMi4Mdq8f2JpeD
SOyopsDLq1R5/iCU1xe9v3c1CQ58aM3+up9d/HXovVwq0K6IdZLLky7PfMMy20rhJWn5LOfDPgjZ
lhUWiz84kXsruMxIreDSBk3R+eHTsMjKqcty22lTf+lJL3bM6emuJ2O99+uc2jGnzU2I5s8z0/gh
TqLh2XVVVyG1/gnrkGojElWVjHOL03I+ZUmZvo/wg5tjG9ftV9G7VB2uS7xkXFeSZYoQkpC1xKbx
syTpxsz6vPeC0JxoFB/zmG0kpWWCeGxciRlh8TDUkKW8PEiBNB10Ukwks8bUTmkpvHg/haUJ7VQ5
5EUgZ3cfN0a+DkcySKuqqI33ifHZPnSm+IdC+XOeuW4rPjZRWt3WE+Ov2siNuo24fGwPgSrgEjRZ
ZGkTls8f/M7AidvYj+vcVpOPYCvb27rxa5s380avv04AOGtIUpCiDZNMq5VFnMEX1VyjTWh3w154
6U44NvFGzzm2R4fbeEOxVZX7WxxaH840I4qLVf0uhVR9lyW5JcbN33R9rF6WhrsbUi6Yz2WK4zu0
EtQwfW6+oQtIkDOd276MPgaRT20uko+mbJKnFYNFHZdpwlzX5Wgk1UqdrkjaXhsUg3aY5CGvff/G
FH7/+Xp0XDAaChz6D2nQqxK2ePUDb3CnxkxFVBe2N3ljm9RX1imdZiPzLEY5TzxiGSYUczkmCk1W
pUCkeetEvrMYLags42Vjs3gYrBbVofDLF2UnX5Jo3NDtcUSeS13VuqwM/MF3EwwxQfZ+9EnotWH3
vmbjRwODP90vDAVMYAxH/y35SsVwyh3t1GNhA0V2caA91k9ekeb76+d1SSf03MQgz2BI4iudeqMj
eIvJre+2b2PSSAvTfqM6yWzHCrXhgxecHbmMaS4Udxl8fuUdQ871VKAalmn2Mw/nYtdPNbKoI+IN
D1m+ae0haLUoPBDzJln3wZnMcgiLMjv65dFt0o9JpD5N0Krx6a1b6e/XzXhJnCGSK5yVQKu1qoSl
z4YoKCEuKn7Mc2yLPPD8+hTIY862Zs7HRyYFollSoSEJljw3YuxHgVMv7Sqlyst85+gOzoFmyc9E
fLiu1ePjQsZdIA9EGUXqWEnCXNb5Y+hkNgPixsqo9/Iiq7yBRFvN3QWdEMxSSRd9MQWac65TO1Vx
FPUAjNoiKBLLa2A+ti0ZKXdxprK3mRI8fHKEyQUoQ3+EvhU5cRVhPh8GxR2R2bSMmNdBzM8YGfoU
ln69UbouGFIJIzG7Q6RCOJ+rh+OkZKIYZ2Id156sdHLbN2m086WpNvqGxwlYKoxmgJAogye6q3ri
iLSJ2rAAgATw8iQokXvMa+LLkz1DGUOQGTDiIk2tJvZAJqVgKWbb0f3uo7vro/I2zPINXdaw0eLl
aCw0TgiNhdZ6ZbcmzI2oXeR5le78Y3cMD1F/ukNJOWYHnVkn3iz69HFpkQDF4PAMmRc5cSWSBc2Y
ZCFHe+c7KeI5jwJPNKI4oNEfLNpZZkXlzvvGrR2bZU6TnzLH5YMNmJA/mnocIwtlAtfSQXCyBxYq
jB3jorJSFO2h75us3fBktqSX82wnMQ8BZ0BmZagZK1c2LnC7gqHqFsypxg9uVFexl7hV79h+qiqy
SxuVDqc4jeNPRdd1wqZjSF75xex/FT5QY6+Vs5/tClUm0lZJOGX7uFUDtW5Z89D22SwC62SBQ7yp
mVNuexmb9yOvVeW1oqkpinBQm96SzHSBHeI+54dANA3dTU1Y27CZ8+a12wMC3/KRFWKKJAgsHXMh
ACrke7MGj6pIcMzQJUaxOlO27io0oUYEz1oe7Jo8PmSOE1m4qF/m40GLcTpREqjT9Xh4nP/lMtdL
d0H3JYrpeYBHQx75kwiXeFCtx7PqQ5iyt7Dguy4sB+uqKdwopRcyplbs3kspyvajZrgd/UzooLBG
ON4wBEen+Mk7QD7JRmm7EBDoTDHdS0BKXLirgBANbC6Wjs6NYq+pftaZ2bECHhP/6sNs11XH66a8
kMDO5C2KP+ggyznPk0JhvhLh2FsRRYcgRFtyXcil83I542gRAAJiUj4XIlnkJHVnFthippEnHD/6
EmZTQm0W9KW2pilU6M2GkGZD8iX1XEx0EqsjbJDWU8VQVqbLJFJaHOnnPaN7IDS/rit3UYRgmJUA
tBtxD7c+sGDitE6iCihXzlW8y0LZeEr0n64LueR/rkvQ7zABZFqueoMsG2VZtWgcezeyoxz3oTCe
S6NTq/vDdVEXPNAgqiRDx0PRSq+KTWpaVfmsyS1TpLPh0AdWxP0z7vrPQ5ewXVFkn9oExei62Atm
BIRK1YKnQvQa5XR1HOcFRj+bBFW4w/LiV6jKjaO6pNpDGavgmocCUOOIah21vbNHaideP053riu+
BwP1vSluD2P7RMBzKasGzRZKKgYM91HKJJMjx6rMczs52YGF44cmzV/2pn5z3YDLj19XJReSIIMg
S/NF+Qd+2Pt12mqK0TbpPjjiOW0a28Y//oEMhRGJKOxf7jeqD2VUWRMKxUpgtwUDlhYN5b5qRbhT
aRpvuCFdqugjfQxRWO6i41Fr5MetmOno1GAkk32a7N0+JZEtMxl/K0M3BDSdxST1ZN6yBJOom37D
ajJ836D2bhX8x26DMUOiTUHNR5cnVpbNkNEKvwbmkukitERWJ9Un3/pInlJSdF6VkS9pwoeNNuPx
eZ5Jlas4JDKbxypeitzoD7afo1t3dmobNfGWgz4OPUhyERgwNoV6q/Rczc6QjMwkts+z8lVF+PCm
SybDnxzhLsYngkDAGh9AKTt30NY4FXeSCb1e900NLyZgPde985EeCpmDoUlGe4ZJTa71CJNZ1zmG
eGlSme/LkHTjjS+aQW3048sXPXBNaIBSAleANAa/oCtBg25VO+QpFnV1P+9aXnzsDMq1bPp3NEzf
iFDGG6pdgMChlFqaLlAMUGRWqStLyZQBoshtMe39Y7bPjvmncj/saqtesUNsk13ubUFyKzXvExdQ
Eaz6JZEUo/35geUlEoF2MlSCIik/Ru7o79pc1ZZmXfyeR6pbRtVKf7h+ihelYngD6I9RB7u8c6nt
QOOaOkiXyVy/a0dH2TAhmVfVub+vhvpOVp3/7rrIx6Gmlj0HWkp0lEBKVp7Z1G0JVBUD4xyYt0nU
2L7Xz9qpuH2yGCRg7AiQ0xYQcuU22h/iaGBYFMyRfoWB5ybsypuQ0g0Drhe8ODcFOXBLtFvgxayb
nkwxv0848pVDc41GfX5ZdUNgkR+9MnN3vp5eEjc+BH5VWtKrT0H3RPYGpgREIjZhxAUhBbv61YSE
wUNl1MGeKtVF8D0jQX+/RX973Z70YsDjvJapWAIyWeFAZlROU+Z9jk325E37fNd9gN/4O9ebPd+W
z1TjuTfXZT5ylUUzMI6wUwSYQfXykx5U2U7yAcuuGHsCGh+K8eRW0c4BOeWfSEHcUfQN6B9WDpkg
vdUNwbjR1R+r+G4M3gi0YddlXDTegu0b8A34o/o6hU4Tuz5IS004eEAGrNMXGyXsUSjDWADzsVJB
xwrCwapwjlXAeVGFOfhC3dsGybhIhB2DedeYcp908+7pGoFfYxgyJPpksYov1ZixdQzyVToEL6LR
aa2ftmpDp8eZeFHqgZSVUqysIqdUYIeIY3CSp/6U8/j5cJj3f7OGgtDr9sTzk3Bj93bJ8zBCofsH
YoeQWsmVRU0GDPfA+kvytmj9g1skH2cevL5uxItiBEIKKDVF9l8l/ZkOEYkJkpSo5X7sfsVB5cVB
tNHdXXI+rOQpMcB9sO5ZOXgxtC6W2cB96jx9R0T/kjq623DwxSAPqvR9EsIgA0oScFtAnavsUOko
ddIBzWrnU9NZI0cV7SrR9oVNq2b8OoadVCAH+OWnAR3oVjeyfP0D8X83CfBFNAtoYA1b9W9J6WD0
bOCNZd/muzLEVjEiiYpsG831y3pwzDN0v2ofzoIfo4xMG+qvDvKR/JWJuwRcxolhV4uN9U0u8kOW
DT+YBMr2VIfhlC/dEJAYIHnrZojxvmhKPmDEnlpATyGzPCXv4ubHk8WwpUIr7ILB12Or4K5G0qCF
vces4/oZKVWWWZnXxQxQwS83gnxluwXlYszFGAzWCAr2GkGu4tnptAPqSGTaySN13drZ6d8Ffhyf
nq4WNp5AEpdpG/vx83ri1iAtUBqhVhOSyB2rpJitP0V1u9MYfuYNxR5nZCgDJoWEPIMF5UocmFp1
IDSYFAVvMAA7x6JLrIzLm1KPNyZ4cso6l7Y6szpVpk8pOCR6+jqFJyf9lflfrtvvcZCfi1hnRcOL
Llu2hK2qXQ9DY37AtObsuU5/ppr4b4OicvZFCJbqdcErS6Isu+gBwCoGagEcdX1wCSvTmDgIr3am
Xi4mgCTgR0NMmrVAaMyGuJVH3otz0REzICPYn6yzCdfdoFwuEc2gw1YmfiOr8FjwdsMdV3n5bzEK
KRnMaKWwWj53xzRKxqISmMzcQT4H8+FG6GjDBS9oAjaPRCHDegfb/pWIhs2wVJ6WtlcD9wpavg6o
Izw11u+vn9C6Ui/KALJ1EcnYkKPnXnWhCuQFMFTQfsTdzKpdF6hS7MK+m4ZdnMoZ7ffYPGsD0kze
gG3zp7FM5xd92BXzLslN9zbmbIxtJabpWddl2RvfBwa3YY1HBkeZXaBJcPvAagVP8tzgTlk6dW9a
YAuDgwG8FC9lVG2E4WMZGFcfVCJ+LmNkBRcJFwAP/QwYb+9/GYh42s7tUbVZfsODvljIIuonAxlR
1L7ukvnZxNSe+fHn62f6KOoADiLNC5womn69Jmz3fqlTMcJc3RgfnVC/mEPiNWN8mH2240316rq4
C5ZDGcCwBkjhnod+rpXJ/STtXdRwmZNTrcnzMKs2NFoy7qpNwC5FYRwEKwVLt1U4FHIYw2yGiCHW
ypuFe6J5fINV8GRDnW91r5cUeiht5W7pXLrg0gEBraOOtK+LmKeN19OJkOPTLYd2AJtWtF9g7K3U
anwlnNLFQc19dehm/prF2dOuCCwuB0z1vyJWujgtd9LIh+Xo0EUen533SnUbNwQu+BtyIWKUY6RG
eV6FDgvLsEU6BGufsJPpKTaUbx3tv5ywoJtc56lJHqTOh9LWQTQbFdYhuAZjLS0LWtsGta39H08+
mjMpS4J+EKp97E5+E0OK36AJGLGUvQHgn284wKM0v+iC2RKQPkF7uG4LdVWEnPULzbeod3xudyLj
nsb9g+vKXBJDMUYIjOUUG/LlAB8oo4tRpunkoP6P4zdA0R+mRFU2d+sN7GYNRy/ehsHrv4JWjUYw
87aXbl5arIYN301lOmbHIPNb8apqI13u0eXNxWuspbk6magN2mfSITzwuB/IrYXahaSBHwMmBfIg
8FqyPkKiwDaeYVz8iB2JXqedaxUmiCFNNurTRfsC9F5mNfA31hBLG+S5kiXyOo8HvitzGu5lEZbH
fGD506CVvy28cPehj8D/VkfJdNzVU4AWh3OQiOpm5476k2g2IvpCBsSlh4UXgiskIBGtpPCxCCPO
wLIJquEzV+m3SAJifLJTQgYcAREA/smalpfGwzj2BOhaM5PYsqbLPzUm0c9DI7oNv7xwPgs5e/FM
LCewgDz3/97naRuli1vWpb6j5dhZJdriQ9lO8f66VhecTuJG4bL2ARsQfLJzUbi4EadlBcuB3bDQ
hZLnae9LC5LeSY3BsGHDC+f0UNp9PD4IbB4yECIUMNlWVoe+7d/XsVv8ExmAIYDic6zN1oSXhMtQ
9RrDVxyXoTyktR8HB8qbeUvQhVPCBho3ejBPAkpYr2/rPlE0blBGchN2N0k9dHvfDP6brMuCjap4
8ZTA0ECKXxC3NTlFdyKeyw461WFSeyMWY8t8dyiJ/3ka3K1EtGS9VfcCxf4rbVXm+1I1fhRCmt/6
k7IJSclpnob0EI2MHklEmKVY0O0cV8ZP780kMi10RCYEPXlVmiN0iWmCe7O4bhFIr5rq4CYrmNxw
+ktuSHFdChchFENaWjl9HzS9TgSaDGd2v9Gm300B2VBkyThrG6J0aUAbAPdAGD6PK1/H09hmcA5B
Kvq5DUv340Czst23U+2WdkzBTPXqzAft/EkBrRkqmovTw5Jfgp/GVxYEV0nmyB9AMp1Gf0mbUfm2
BZYVes6YzOlOO9xs3U285DBsQc9RT3Fdd71qSeahrYdyGTAnN//FWlF6uUnCj3FR5F5KZe5FlNQn
mcdyo1O4FBgPJa+0rccZeysDV21A9tZJ8DwZbmkw7mqfbEhafGJ9oBg7MdK5uLDyuGb2vYsuDtUZ
ozzfZ3GSHBJchDslU4KbwNWQHR0nxPzLVb4nWTdvVLiLJkbTDRAXWBk4pef+1NVRO4yguVvH9V2Q
a2Lsdr1sZuwr9afxKwtN/ivStHpTMYk9+nWfupTpsLFAaw4WEwAmdi58zCKjZgdW7pg8hBqNUlL/
YG6wEZYXdcRIC+ol+FCYMc7F9EHMomYC+hJpEX5My2A8zbGbnnqnnb3GGeL3pRrjm2yYirfXFbwU
ragW6PcBYphH0SpdJzRVDTpkKL1QfZ3c2g482wn9Pe/7jaH6kpZSCcaA1+Hqi14lH7CX6kiVQLBj
v+n2fa2j49C7xsqhSW7zKpCHikTy7Sj78sN1LS8Fi1yI8CA+4MqhWQULuOJpU9+HafxBRT+d8NPs
vJuSLVTrooIuODFgAyyUvlX5yBRPAqaA0PBKqsOMvVprCy3TQ2baMvUKEsR7bCezQ0Oq99c1vJTY
0XKirUXiw/XvlWhcr/JN5iARAdEuPMAnwz42Q3pzXcolb0GviSEVZQpCVn5agCVAqwkKol0an7MW
2/sRC+43CS8mjzuGeK0eyUZwXIpBYHe4KghUHpz85fMHrVPKyjBwwiU4cvfD6NNTIdMvk5w26tZF
MeDsui4AQ0DJKzHLjnRIA4iJs+IA2AabvdabtgiKlyy47FAkZ6CPuOvWSZM4130JC468wz23NA2j
xHZBOVU2BpCoLVVFZmzfTOXmvcMlWZ0ncnTUgA9RIrWE6MV9HxgyHrO26UrQPBOnJ14G8PyFFGH3
Oo0r7DAz5zOCN9ibZsI1opk4u442ajfpmB3ySg9frrvSY4ddfoxZGm84LH7U+Y/J+Vw4msPcvPSz
byG472on0yRudk+XA6LTUri0wKXmVQZXYYF9hESbP7idugXROXhbgi53+gdSwFJA8gbBC3eXzrWp
dT6oWOJ+FPYefejhBoKSezc2abgRgWuSAGIc7M8HklaBPhRxXEUMCdsJB6xxuENPzG+/axmFy2ZQ
72k6fq0jduuL4Vg2Ancgkrg+pXyMvFAacM4cs2FiduksKUg193txUEJW2jdw96KcF46lm7meDkdx
ECoKy32TD2JA3BLnq2NmGe5pLfBnyC6pbxX628T6KvcrG4Q1ncH/piDFNYE/PW9Gx/mhyrQCbV4n
JLRVKSOyU21S3Q24Jw3mUFaFs227YETPpcdOPXeM+vikY0VLCc9c5g6sKrB7ZSvnGUH/BSHDQcRk
5gii1hs9Zu+vi1ilnX+LWK7D3z9Dsi6Kuu3E1KpFRKte1FNceDI0t/OcPi29reWsB6mSo+8ftMEZ
9e14HKayBcF9GN+EnebedZUeV9ulMUV6QxuO5mm9buz7CQW9gIuyyt+ZtLsNh+x9miS7YlQ//oEo
SEJpR2HHBfnzuJvTFPzaHuk0DENuowTkmQAtmtcFxc1Ujxut6P1Wdp1BQVr+j7hVBs1NWURxjmTC
+ug0qwp7nj5+nnD2PuRhb920j73exMSGJDw1ffHD191nlpUv0lxhTa/p97Kp8fQR+wi8K8fyJnaw
YZhaz3S4asML37UsMxMY1xqsrZniAoSjmDdN/assdJ7cjuGYsAdY8jA4IOu6mmNzlXccyiTpxIRF
yQpe+lUYveN6HvcgBSo7U1v4wXS8fmj3oNQDMyJ74SYTmL1g0INNg6x8fmoUaNPYT21hw8mJRpua
6XPTis/L5Rlbsth4gRqcT01mHM8ps7djEoQ2SkezvEVU2VrFPswUkp3P9fisxitBh64z/b6Tzrjv
dKEPhey1F8i08oLObw9VlU87t3K/zjNltikb7vkF7oh18fCZ9kicoHQ9EyOVXorMbXOeF4eUlIEn
U3ojBJ5zkCS8TZzuFDT8Z2n82yjQL7ra/MJlLLLr5BjclizTt6lffi775EsaRJUXhom7C8gkvREE
lBd528pjI5JnZqrgQKQOPDJL6lXNJldilY/vJ2GKy3BwVfSDoKSc25flvcQWECN42pH4XTgn6d7J
h+H79WNchfm9FIaFCMZuMIiAB51LmX0H6dNFOzGoRJ/aRtV4sqkY596jYyEsj4Kt+/qPcyVECUB2
aM8InoZaSYwGZzJDgwLSJRkmhiBPsbXoy5tgcsvdP1AOm0zcF8dG/tGsMrPUyLyHciqopyMXI9tF
vhu8cvyueyXdZuvVhTXL8W9r/lfgOj/XfTGE6cJylFWh8exE+6vgafwiLp1fvu+md3XbFr98oiIv
Dyg5xQ1u0RQd2bqQv+pP//4ZAKuXC2EMuWE59Ac9ohJ4nCLPJpQJ6ouvJAn8U9135Q7b6ekLw+z9
JjFxVtrr1r7ksJiYgDHgZgHms5VUJwGjDlfMgbvlyY5k6WczRxveetF3HohYVYoUbwI4VQvf8WtZ
3wSJbJ9jFBfHqFHTm+varJcrfxtRLYxRtPqP50CnQ3/WLrIECME/0a3gIalgRm5DXCKHUXNsgjHZ
jYxXoXULrB6Smbn767/iosJ4vw2Rsrwkt55n+rGkY+csbNKqKA+my6cD5p6PotxaXF52XTwDhq0K
IhPj07nPBNUoArP0daRLrZmzXa0YLu2RZyOyuF92tojwJhOGcCsb8rIbt26zrXvie3sDy8TTeEBJ
sUJdTPHAaYc2jRkNx9zqLtur0D+MkcJgQXGxiLjNrTs2Xx3U0iwHfqs6sxtNPNlRj86NE/a3VDdv
n256bPA0x/IHUO56yOs59Ye2AKeSZSq0RR+XtyZ21SeC//vrdVGX4nW5g7zcrsNrSutTFjzFU35L
h+qj+ondFHW4jZA1s7SBU5rGVlge9YeegJ+40eVd9HLM5eDTIxMjT66ycQJMMAoaEA37cW6Paa3r
N0xXZo+niYpDnzbYekUYtMq2kYcsYvmtzuInEsDuTx6bL87uR3YgZ+cnHya5KmPOgYLWtLuLh5q+
x2UGfvQDuKIjih+mE+rTk02OTZuAp6HsYaZcJauqitJ+yrHYq+rmZVOGxzzDq1L5WL2qiyCw0i83
Inn9dsmiJRTEg34giaBXWzfUmSJp4SwzT89kHB2imI3fR4S1v29SQu/qoOtCL+zz/IPpR2fvdm77
U7ajO9mspL62RZD0/cbx33vWwybu/keBhmQAJcAe64KlsyoJ6uWGG1VDs6s7xzmUjg9WKIYx24cD
XrPDE3O5qJIdZrfe6lwyzx0Nv0lFnxxCt4wPflUYzwnER43Ltq9n1w9sORTY/lEZP+tIsAvywt1P
bMp2bTSmO9WpATiw+0o3GR5s6j5UrXjnlDWxKg9GOzP/kFBcLc3j5Bi6uCqdJ06wc5N+Pxf6Yxap
L8A1ZkuTnJ7aXKS4uhD0z0qB18hILjurx+R73JXv4mL4DiJItxsaccPqrAAZJ3uRjvxDP4be4KoX
Wdy+jnj2s0nNIcmTxnYV85icGxvF5E0X1q+TRn5qyz7e1Xwrvzwul7gyAyICAyqGF9vW+S7muYul
FLw+jECqH5r8S1yiJ36qm0MIR06R95f91uNBTMMpCIaysHGVRJNtadoH+4aMEFskeLIURHtRMTtl
TRFvTCaXUgsayuWlPVyEwHZl1cDmLHXUtJxKrAsMAeAcDJNNwhDXNKcqp6/nngy/8NYlHrxRQxIL
D4N6lx0j0Pu2eM8XulzA49gogRAM+HidYMNKjIMefUQ7eZP0/DDKGzzLt8PDRRsBdaGMAjwCB3N5
KhGx/iiXpW3L/x9pX9Yct61u+4tYRYIDyFcOPWqWLcl+QcmOBM4EQIAE+evP6tx7Kna7S6rkJC/Z
OxWjAWL4hjX83QGcF9fPGmDiv/dTWT7Uc1pH2MIjq9kz6HI8VV2SkFS4wP95ln/yO86K2Lhs8DMQ
zoETgBYePa8SntKpxP27F7EO5EoNzR1nhN2hrD/jOqnZ96QV4W0s5PDvamh/D3zSe0VTOYJawzk4
SbViDvvTK24IFKhi7wrh2SfwggsHB5kKkCZAqFHowJ0FCsuwjA63BEOsEbsSLrG5j+fj308Eo6Bl
Dd4QGIjnD2PUUNOKEg9j67jdnMrQK6u8a5j+jIL45+MPXggeBZCFUJr9g0YdyAr9opP80+D35LD6
9gUyDg9RDB3WJDYFnm22/fhS+DOoPDG2T4Kb6FCfBAR+f28dCfWilqKKVEKeEt3VZNO5+tEl6uvH
41ycmQ9hBuxEQJLPT53nxzxyKjwuw9gUIOZ+k6J+dfDPguLrQfvyP2wMlG0BRQbZ7KRa8/u8onVa
aIROYhqPvJCmfux8dBw/ntPFtftlDPL7GP1IwQlPMEYwGRxvEAGjJa9m+8kwf15YJ7LQP1M5uzvD
wCpRhSWCT69BM7wZo2Y8taI9vfGWwHvrO4Ws4z9MLQRuHFsRhJ5z2BrUXGpaMYyJgkmAdkZdZWRc
bapp8i+5DKdbAtyMU54BMg8kz86+1IL2HktKPHse68c4k7aSiIJi26anMtHjf5jXL4OdfTIix7kc
A+QSk+P9KBFXpXWv3XRx6SdXxqW9QVE0xZOHzfcHoqZmOgnQzkf2P6oDj6erfugfsSM/mc+lvfHr
MKf78ZdEqdNWrKARAWTiVpDE0aV3rXy33sqW9sc1bKdPuhWXp/VP/fz8Y0EfI2wmPJ6ut/QFFW6Y
QuFtQbRYfwbQvHS1n1S8T+80lIDPTzDYLU7pIlIDkd44NG+axAyIAX055R/viUtX0ykOx8UOthfC
8t/X0HfloBjBGob8jqkgZQ5NaV+m3H8dtbf5eLCLHwxpLaoTeIlBLft9MJvY/9+A6MubnlXfAzrc
rg4pTsWFj0e6uH6/jHSa9i9bI5gGV60OzhXn3S1Uk/Il4e8fD3Euj/T32YVkONrjEWKLPzLGviGD
5/i41Wtr9LGsXf/GbwO1aZvFpgnIGltVWpOt6/JCS+1liUr0Njwl6264JNkaqSC3/uqjLdtGhzlY
3quSx8cqEdEnEeiljYvlRu6MZjdYYGcfeZCe7qoF51EpNK1CklJi95X6hMlwaSuhvOgCXQK8759x
fLLMQXg69U0f3tO2tZk2y662/qMM8fz0w/LJgBenBQgNAdAELa3zwnBjwqCOF+zdaJZFyORhBgHT
C8u7jz/05WGAAANvFZjUcxwEt4nXQdN8SGU8gf31QohNw+ZfChT/v90EGsz/jnJ2OZdjNy5Q3YGI
kTYsjUP+ECqtPjntlw4gZO6RbQHqfBIp/v1YJEC8DoA4DUCJxjZTwAUWyWrK44i2QD6ZoPwE73jp
GCKlRn0bsgiQpDkLsEzCqjoCnD1doKs4ZJCwQO0sKAfffDKxSwMha0fBDLEc+uJnVzNjQBQjGB5Q
ByPLXs+sQq2o/Qw7dmn5wLsFOA5zQofz7P5yXZxZoDeByVumx0aI+5Y6sD5Yhjblsf4vsQFyxpMs
jY8Bz9NGpIB2Ck+xgWkhO+bNGavuIFNafLy7L67cL6Oc/v0vN+U6uyMT4UnJU43TPhg6s13HqP7k
qb50hkClOtl9AJAK8sHvo/B2jtx1gF6tb+nrUk5YNePsK8P+/RNNT5oG+ESQkkUZ8fdxiNCdH6rT
F1LJFji069mqu7Dytx8v2oXpYBhga9DBAULpPHHombUtN1i00J0hJbx23rPRGgRbGtkvHw914ftA
5AO65WB8Ay50jqT1JRXdREAKws2OalFL3hWr/sOq4SXDQxYh2PDPo9CBox65Lvg6Yxyzzao1Hgmz
h+DzZxKrF2p/aMb8XYBACQLg+9PC/rLbNI9GL1hQhhmoWpycD/iW15A3EV62GjkGqXKkmPI+oqPa
NmJtUXyL7DhlJasqk4paQvY16CP3x8erfOmDJgBkAvFyavOdn2wgTUpLKS6quA72fuM+B7Hcm979
+fEwFy4QNOH+Gebs/p0spy5gbcg16aTeHDXo23Ksytt+As51WSX/ZPNcnNbpOQ5Peoh/EBiTmHlq
9LF5PElq9BHaL44F4Huuabj5DzMDaxQkHzDN/ygsBRXxWwoHkNSiBQ+h1yxEnqHLfiPY28cjXZzT
LyOdXcLt6ndDv2IL4R2wOXSw82mMN9qFQt7HA138WGCZQzkUS4fl+32vdoEZWGcwpSYQh7WFlK3w
SwjZkynv9PLJEfxssLNrGGnAUEchBLVK4x6V7a9tsB5OGGI8l2v1ycwuL+E/Mzv9+19OIWo81Zok
2BZDZTZxVd7Es90mZfkJwOTS1QV1ohMGEXhD1HZ/H8aH+HndjIjJ1nJ5sX5Xn9Asn73JFwY5PcVA
/wODgf7gWYgRhtWphgP0Bbejn4ZqPKqYPHy8E04/9PfmALoj+MOBngINFHXk3ydSOriswB8boNVs
dzx+4YCBudVVyCyo+cXHY12aD0oCHmqVSABRpT0bS5l44n+/YCTK6dQVqO7n/7chTj/hl8+fmJoE
tcYthCt4GfOyrT2bkUWb8ZNNfXHd8HThVkDK98e7gtB/JOicYZ+h/0GDv6AF8QChxM3kEYm1/Iz1
f3HpTrR/PFcoiZ6Dz8bQuGqRp9sOIpmCbQbfyz5euQsHByACJByUnFiT5+GFJxDiQm9xgPittkCh
QN9VlSwpRiM/STouzuWXkc6+UTOFSQ9IFgoAw6Qz+G19C1X113+ZDQpC0NNAieE8sanGtpycbsbn
GdULKkEsazvyrk1LPlm2y5P5ZyDy+4ZrOKho3WCgm9ona5stmJuzidcAPbCPZ/TZQGeHZ2oJj8Du
QzAbd7dmGO7HcH3/eIgLFzW2wD9zOf2EXw5PT5NGJQRzkZ24oWt/Bdn9TayrVzp0jx8PdfH44Pk5
kc8RZ57TcZiJ26SF8CboTWHuogBUr0fuO9duYFMqv3482MWl+2Wws6WLatn3LDhFzswb4KYx3oQg
MXyyES6en18GOVu8RJSNDU/izMpP3ivqfJWx+tn7yWfyWZc+EkQ2kbCD6ImG7tmGWxN9Ckjwkfww
2Tp4EhQKqpRskCb+hxkBUoWOXIS/yTljdW4djuQXyzbC9qDunM2aAGBFP+tUXNoKMKo4dehBJkWj
9Pddh1tUq1XiqMZ1P21g69U/1qAx57IjyS2F91+WOC75pL7yt1T/+bv3y6jnescAfEvUWF1cEFC4
bLLVsRVPXWZ1EUQjxJF80t3YeaA5Lety1xgr7lCfl1/WqddbMYQOFOwqgELZGtX3NffbhybpzBXD
XxQ8Gevf8d5r/6W20qmScop2T4xzVB5Q9vp9rbqQ+UB6YZPB97HNaG0fS9kUEnncJ2HUpV12CjsI
ujqAR52HBacbM5EhdlkClRlu41uOelcTsSczOJ/taGiXn07g+df4G/h/Iu7/SfuxrtAoby9h6rVr
1GSA8pVNpklthtumkyh5165u5jwS1HSbBXR7f1POyvi5LX2qb51YNXCKWfjibQP8SXY7rr5XXkMC
iPs3nQIyHDD8qJv7HRw43f5Rdn65PhGXafmoAXp/qJx+qgtSsZY/jtBz46+TO7QlKu9Q3GzSYUBO
fKIEj13zZZ2h9XYVTxA/z41ft/Tg90n3PUnKKNgt3siHx7BsKropW0ucq6r1nCVnXHk2ZSXtMckA
FKe0r07qG4teQ1n0NvLHKU3AO15f48pWVQHTq6W+M21yspHTlfzeS9MORddHmqT97M5tFugYW2HA
VMReR/3cZQOIm803v6/1DBehteRgVzoB/w4gSmKv/ZqYW9ky/mK1KUnRdTRud+squn47eY4YigF1
qPERcP9BJNC8bf12C9jS+i00kZ0LCw2J8KmFwB2wIFZChLfqErcuasRCVR7N9SxulmqWMnNMu8LU
0qX4rWZCYyYdAeBqD3Cu6W9WjxGSJ7jJnonqm5/OKslzM1cUC4Bi5I8xEvoKaXJ0O4Q+tC7oEjp7
v13cHTb6+q2fVt1nSRAYP4v6YOpz2+H/A1OVtjG6aJOBgUWpHQPtbQlAyMBaoD5KNYGbwLF3AKdX
EPXNeDXIMWfooEInf2z0z2qp2nun9WKeQSR8hPYOVH8zKMbZ5srEoXhrnAAUTnS6nGuCwkXRBWx5
teE4v2liQdiQgDUPGfhd9N7z9JihyyBUald5wpZJ2XzXzkgBJh71eAvrucErzBJ5b9zMSaHgqKNT
TsFjTBdk501Gw5LUqcfbpc+MXcYdJQbpEuKapgNK0M7Q/q/GuNmZ0ZsOHhKrv+raYJJrMJA4NV4F
bXAIcC5xUZqguSJShZt5XVSQBWguldBNK6F9x0fXHIQUy4upZfheVSV0npZ5eui8cf3qxpwHGeZh
dl4w1hshPIN4WrD3wV3rOylnmYANMrWFEWH7Y175rDZRgCp526v4Z4PJ77qqoccR9bM7ThR/M4sr
7pweEB3aLfN1EArgQbBvN7HbySrtHADsB0bkPRzpxA9Ztsh9qBD6BbOFsCZKOMmm0mpCr8Et1bH2
bXg1Wda8E0OTu5qMqobmXl+a3DgEyntGtPTGVDF1s3KsQ3YTrjzwc9iJsXdDp6gtEB7YTUewpaH5
rAKcOu30QHOU/Rt4nJXO9RTUISifwzrm8+L5h86OJd6mRN1GiVaFw9hLwM03X9ZPgo4yG0e/gQ2c
4LB5WhG0z/MVX8etF5knyCtDVTk0TYbey1h02o8zKMU/u7YzuPiiZ/D28I54QbfhpJnwPtG7FlgM
NBlsf+CRfu1G1W/cYaVfWajVT3/p+F3L2rmoouF1psltp6P3cXC8O0oHoOGXet3iC/VI6nz1nZXA
6MeJPLA28LIRsOUcK8EyO8k1XesB6pLM856kVuNOidm5q3npgi5YRqa9kf1ArkU0+BuY+EUZdlCV
Ac5YXdtp2gPj3t6HE6c/IDg+P0m5dPIB71VQzCGbvH2sV3fKfCu7685nHU+7lilwyaxMHhaH+AeN
4rfJPNZBq9nvIcQRrGJ8LtdVp2LQb5UeonwdRZwv02q2+PnAjwlnUyfJmkbxUGdQ8+9zApDXphc9
yUas695GY5AjFrsq43AfdQoefRLXmuPRLV9Mc8B70WO4UfrorzAnG0TcZXqZkgK46udQKVXQ3g+v
IR4C3hYJ+zsBpZxs9uUTkQ5JXTqsR0UYf9ByrfaugD1GT/xr3ZKjm7QJNGF8Av1bv8ssHohUyOR+
9eSVX/ZB2jA6bJfErk/GxHM+1AvYCMzbDEYBDWfpnM0gqKcswFH2LAwFDSnv1rUKU2RRQZZ06jZQ
8PIYopMpxqpw27R+vGnaLoIxCJXwj4vDXBhKjpMJ72AV/ergJUt5spycS7o1WwyHc3QjVAZK2HSc
UK9Pw3DVULMDzyuqQW7052gbizqGCHPPD3LyDyDtxGk0Nn2m3CRjU9sVa1xua2CQUi8GmSLpXYCK
hzXahEJBE3cyNpUOOoYy6ftcoReUzYAJ3qA8RXdQWS+zrsJm9N17iywKawR7FadhWJtwnfaurppN
ZGHSACrkcaggFEDwiGSO363AmbhJDjGNl0RrL5Xa6CKO0ZBpS/DPPPEqemqvnCb4Eox0zEFbfIJ1
tJ+NLnjUYNPYAvWKZm9pLfOEuzpvuNDbqlnCo8N6Zxu70/yVoreb1o4OCtfSo5hmsEL7uoWFynzX
lqNAu6kXmZAzwWtM9nCdGbZGhTtZqjyxQ1isdQd0Vlkd4I9u8orrMtVTje/sTH6xRt53NcIjFmRX
mZY9Fhhx/5o1Qdvu6xbUnmBouszjMk67pt0uQcNTVk1XaE+t6Wg6YLiJugoYHqeyCf09dpWDfBcU
0aasn8nkQnzt1JXl65fSNiIPWn0cOueR4tVeBH2p/Y5keo528A5H35+WdyJkX02wymydxQMbgpcy
wL2edACG8kBO9xA3FDmWf7qrk3retIb4uau8nNnOZnPSP8/N7BdDNbO8alBqT/paIDfunczlmoMG
QvoCcmMCPUcusqpC9NaZUKUdaudpuzRvBqpAeQMp6wziR35eavqTIXjxquUb1JFfhJDflFG3RMU3
VWluRUI3PVDkKWziD1HvOE8V9247CnO6Oe6Xwh/jg3XNk6fYQ6lcf0NX79ablhKWRqN9H2b4efph
JaCg2Lk1/ph4EVU6Ny2cfaax3geKVBtDojVzYBe0t5A0ReAV1vyaBo3O4tnFtoidtTDaDxGg1m6h
IWC+HfRYPfTA9eQdBC+ONYczK2uX6cEVA3vqE7ywKgimBzCK/c2UTP21gJP7FsYo9ZWdSEkLgNMX
m7VOF8ZFP9dyuXfFiEMJkZrK5knUy10o6FcvrAINuUuYpqaOivSQs7X33LQRHa5o6Y7XY+hvue+6
EEZrWAFpE33TWOk8aTdaUCh1xxwL+ZO74Zi2VAHLO6/lfrJTkppyXnE3ywXxBmWIhSddDIIi4gsN
HLVCbNpoqcoM+ukl9Fhika7wp9wlCT9aNrzA4LLJqsSzz51KTDG3i9wnJ86pcSN1bLqOAANSQsJy
gHqL6e4CX900oQ3yUK9qQ42/3EEwICiY482bWugdX8Wy4Z7eV4zvwCpdAD7t0aASVbVdeuqmvd/p
nTOD2xAm3asXreuNMRz3mgC+agDtyV3jZA8ZteTgdg2/HhssC1bV24+sBNsD/nhfgZhGmF1DAJ6Q
8rZszE0vgjmH8ibO3aR8uAOW98Fq+23CgzZjUuIPjK4mlwFKDQx+hvjYzyYHCnG1sH7e43O9tWbs
tuDsPa6Jb6CiSRU4v4Haey2K70K7BV1MBGnKiqVqEDXeueYGcesm0DM4KWGypGwWu9DCcZXpfeNO
awp5p++jnn4KtNgzBU2RbQ1F4zwu+ZuuyutK1nvRir1q1cZ3+uYq0PXtikgZ7KU2QIyJG8Qd4iSl
yRSn6DTwAg4DuD3nCXESMh+EbSBJNw/wujrgjs6RN/ysR/HcTnPO2nG9M2gqZwKpYoYWyTfaiWDT
DOGbZ6umWGjwsy+xhdAAQ/RlcUGHRu6B0do4Bjt1IvKqZvMXzsqkIBYCoKhye/OJI/ocasIyToA8
TEXfPonQe/Ti7h4mu8mtC8+6Kzo1yBrGXUeQWC3G/Tm7TREP7bRJIsmfIoYLunO8Og95IlOt2522
7RHWvc7BnXAxwK/WQsO3VVdxjdwSIpz3eGKPGghmoNH1FeRv4KjbLGm/wHYqUS0onyM7tNWaQ07x
O3Z0NtH2miyQgEeC7NbsyVtmZGx2RwIE6kvpvSJrgbDE3Bh4ZJbVBsa4ZU5FPGZ1DRxcUNbAFs4o
4KDtk6Q4TnXWTiV2fs+dvPKmKKtmv07dqKTgfmqThVTTr5ZyT6YmYsGhqQBbhcUZlAmUvJYNyKi0
HCrIiDZ4Cwi96qi3hbdflSvhO6ly8Uuapnka51hBUG4ELx2eX8gpRJJHYMxmK95tr+6e0NI+knAU
6eItt7ac3iuy4h0fIi9t6nbKotmUV0wstwwha0Zm735tY78AqhAcAsj5qMC+Kt6avAZfNIs888YS
QW9hdAtBbDa9Lr3+3nSEA4k/OBnXbgv2E7lvJ/+et2pbshJQtDl5hCY45JbD+A36I3UGukSbVcjj
M2PmGt9UI2ypxhfryB/wJ/krKhHYwwG530vFLJ5GIjdO0jqpGQn4Dq0sJiqQBCXdoYmMPsQOFWDw
eWvhEmmOWngoerfBO4TmSjjrka8CTuuYnQQpqn/vSb316vBaNPGcIfNakdSXO7OUB86GW2H57cgR
CI2+Sms6f49L9qAgEFussvqrR5SeLlO/V+v0jawg1a8y6XDFwYrcU/zeAeEaLhs340SvwEB/t7DA
BinUeZ1lvMc9eKiqMNhA+ffalk1S2JDRzMB8W0ESj0v1g8fsoZ8EIsHVVw90DbZLnPz0ywrO7cpC
d2gInpHx3Pltc22TiR9hH/itqiyH77D3AkHhLhsrOWTRsH4bHJBAfBbvWL109+CI242BYFjmxlCt
7aqrGbnEfR0p/9qyGuLKfZiF3Xz0l9jm2Md5x82xTnibon22WW21RaGmPckdYV16/y+XDAX0upxt
yUF7ziLwB46tdf+q6fiNr71T4M36svLybvCXF5A9MuO6Kg9KRyM5t27mmmpbk3ZPbX3Ua38EHXHM
iBO5d7xL9r2DkkNDqipFQQcx2ZzAq2cKUdtTc11Mkvl4E+tDPWsAQjyStx30XkYaPZRswOtP4jfW
zI/lQLe4Gm+Z59jcCew7/OZ0CriWvxtD/aown2juLGiDqvCb6Q3P8E2vk6pIWsSGM09ufC/O28B5
iLhn8nbo76FJqrNWBht/hJ/IxL7Tk8OJwYZEZAmDjHDeexN7jxxZ7wDphiRrOexWDsYMGgyAzzoQ
mu1W/VbKioNMIFFMmAsQ25/KqnuoFDkRXp8Q51xTGf0wtQgy3DtDoZyIpsbtnat+hvx2APVmzTq6
rQVEfWLMg8nJpFNc9kUF1uX1PK4Jwq36unH9Q8hRp2nmn4mOXyBB7m/YyNgxwm9JiVOD/A1rRgN2
cbbE8Y3skOmigaRzSqcx5Z1d02bR0LEgzZe6DO4n5t0TJsZUBIykrYfti9JOoSAGi/IMe4C6X9b1
YbUv61hv4xG3T9Ah7eP6qYQ8rWMEuqy83cN8/WviDEdHBTuqnatGkX3IWN50MULfMtyiugZjmi7G
0zDkBO5Uu3iNvi0Tf0mWcQvpEhzJcr9AYz2FiPeE2tQKSw0kl0onj3FUl7ntGc+VQrzhzrtqICSr
E+fIEQpkg4/KEvS8tlqFVzYKczRlltwt65/D4EWQNKv3vepUiqa9u9ei3zZmnjM8MfV13DpvQWTK
1DHjF06oTC18JpkTHVFaTifpowY+oNQ1+kU7X+EIFJBnKlT0g5XinmiRJ9r+bH15dGKdoXJ7M5Lu
YQK/LdHTVpD1pUp4Mfu0sP26AqC8PPbGyf0Wtxoqf99DwsqMzhXwmCZPusDdIqG+h5HOllu6lUNd
qIRlgvDCaQgES9ZiRpekgk+ejChU4XG1+tWhXd6SU0EN2RFiI89+GWL7cqJRwtIsfNSh2Y5unLUV
xBPXZzMu18AR34BdBXJbgm0nu4JQ+w4+xqnaBwUWXq9f+3p5XmLyGArAVMIxPELS0NnOQ/+wYBdl
pnJ2gys3OuA8m6LwNqrovVN21yPMeKFiUu4GHXyPe/oj1OELBKCjLAywWWSoiySIdjBcQwFulLJY
tNvtdNXtVcdhiKDUhojoffE6HOnx0M24oQJ3168UlMHpa9z2u3oOjmhOXFeo5ZSqu6mSHhCJaDvC
WhACKNFBlpKlnufsSgb7Zlj+3Xkm6AvwGmcgZefbZGFH7fX7moVXvhwAs2TLklaR+h6yOeuS6dDz
GIYhFghbNqarkJu+d3aONn7al8ND36sn4U93p6AG20MeYJQpCqTJULfvuq3QKwoSEvW18GuoeSHI
DXHmXYeA2Q5tgceap5Uj95GPpr5d9rDuOeKTX5eK3vu6zqvEKezKboXBExCX8X0pzNYhIuMxRx0t
SVqwRtF1dPrwyQEyLAMoAd8IMd+kphvAnjeQWdzWyPpx4TY8a0kd5Lj4bxvu7Lve67J6Hn5SkDVw
eaeE1Fky2i3Mz1PaINtZ0fZrpr9E436PFn7lB92T404P4Wphq2MX/Fei2tfL+OiHZjOexJCC7sVp
ZM4Xp1h8ixgd7typ7yGjBkdu1+kpU4IXUzQVSxTkDEUcdEzZnS81gh1R7ZouupnY/Lom85c4WZAR
d0dIQhxC6x6UhsnmEr+7yOJSqG4E6ahYapbpRkeUZn1HYWDkFhDewrXJvzskeLeTfpwMwC2yDp7j
qQmztUremCOddAae/lCRpc2HElHMDP7DsjZXonWblKjk4ENhtOj8YC8t2QjabJY1fF5Ekw0M3194
N10kv/GQ7StdHUpcMp1EvTCkN8CkFnH/t8WSfXWFfyCWZQy0kcpZ371uzJHpX3mIKFRD8rnybzlB
/jCDXhys80Hr/n0ZUC/q2uo6Qcmi8kHm5D8GhIzaLceNz9SedfPDQh7hr/eMhg3C6jiPSr3D85FO
YrkbPRNmTlm+Cumm/jAfOQw8wzGAN59vvsC14D5yWrA0uTpIry+aBmpBs0VRinERZ7MSNFMoMmeC
TWiKzGbMIRG/R/nrR82aQim4cnZJ/GAjnglnnDeUrXdQwX6C8gJkhlax49b5y6t7izSsf0hcdhW7
Lcm15F/DBhlgt7QbCFrm0YrSezBF1/Gyvi5ReJc0KJKgQLHpsAcysSC7sDPqi2CdoxjRBwfqTfsG
iXNo+i3pNUCdDGkKzEtcitIESMw3J+LbMMscoeHDutTAmCzphK4HzBeuy5W8Cu794AMEOxO94Vbn
Hh+2VdTCFVEBIGDcYNsw/zDGXhHbBO2VcQMds9s2ihSKOvSKootRtHzMdT39LCGqMujwphaIX80s
95awvEZXcrTj00C6/VoahQMKMfrIQKxEa7uzRv5QQ4BatvR3ykA9pXZ5Ycl44xq0rWR15euHadSo
Aq5kD2oTKO/hvdNV3+clKmQybgA9vw3RJOpUrpk4djou/NNEo2ADnulx7ILdIOPco84jdF4OjrA7
b+LX1s4lLJwV1BOCB0LdvAwgNLLEzh7hMPzE50RnwdjhoHZusxn9eqPXJ+1P+N/sGHPhF3PXvldN
/CUC5jrvg+6EEqqXDYnZkCEt6DP04fY1OjGQfsVmFaTMZY/4LVph6+CFkJ2tUT0kbIFkIHKUtm6K
qof1E6T7/VSy5i0W8c2a2J/BSu8DjTumbbz7mSWwOBRvhtZonTUH9LxxBnG8/Bi7XT676DMucrqT
5nrCOV4E/zpX5FttRrNBkFmmLaBMIH1DsmAet0yQokSumCAdWLD2zvroeCNOzJA7DgGa2rB3dy53
rZVwk5HQqkQZJw6/4uAXXfksuLttSbyrAuymGNlUNW9RkcwkTYp2bb2Ugc9aVUhku/oHjFR2RpB8
9OOcO9GMvgSEkVvt9jmf0ejy+7m8GVcgIqVFfdb0XrQLGyRsXoD2yeQxezuVZEQZSSMO6+lwLXml
N0DJLEe5gJ0fR+O4kUNf3wPqxFOvnH5OPBI5lKV55kkUCFvX7V/RtSqhSa69vFWkzt2wNtcuURCz
cVF9YoP/okreZ17HCzfo3ltnOCDQ2+FyLuj8w4oZOmjRdurXN1V7GUU1g3dbTfleJTkQsUCJM1Re
QYbQuL89KhBqgOJak8MywH9QJgcPlTzUzK9LDV3egZtstGQ3CboXMO5pGgRAfTsiklbjNmyhseFp
NCqn1E7Ikr1hG05DEdIFG9a969F+YjjvDGJQZkBW7lM0kmYYu5g79+/0c7rW0DMbA8hCNX3+P4yd
SXLkTJqer1JWa0GNeWjrqkUAiDnI4Jzkxo1kMgE4ZseM62itU/TF9ERZSabqjbT6h8xkZgYB9+97
x1xrThUiBc+YOszGxQFCcCNJEk+G9nMS2m68mc+pq15xV5UmreZF9qyTCbuh1PRczsMvS64X78Y1
s5uI4ZfpIcZT7QZj47FxE7iFNvRZuLTvcaJzYrLx4RsXPqxzVpr7xvZDFilO52KvSe/ojcZbarrf
blBfKtnGYB87rfLAiEnzFndAOfl3Vnt96Aa0V6i5i3Mz2MrR3GNH5JtmRBCvW7ZbEpbKY2tm5xki
xrTzhyIB21BbhCnwFoX4QxLKwSshB/vhYuucngl/Ok28tokZZmA+XocaFx+BM+/yAhAJBChAQCA1
91oVL/X0XLNYyEqGHmBhV1xz0CG4IQoe51+5O4ZD9dNl3nPSuvuh9u6NuX8xhNr23fqT9OPWGtFZ
jFm8itTeyKb8mEX2JMYRZOlHjBxyZfboTfVubou91ZMxAcQgKyNnsuNJ7pL3oLlUerYbuF66efh2
6/5CGFOEiJvB1CvDStEOU7nmzpv0C/mAm9Vnqwi8I2TJYciH3ei/8PeO6nx5HC1opRTMZ/gcvCXu
b0+zGRyVN9yhnTrVif2qme2TgU97hT7sJ+skHeOcs6dMY7tzyJqyUmZGMG/gzD5fTqShn8ukjqQ1
WUejT+71JItn34/0BpS5TJ5tpaN4kMcm4OLUxvvUXk456MTQU9NeKA+VLZi3tp7E6n8Vibu5yUYC
LdtrAQXfs/7cpcZJGH/0tTiYq3saGLAb0MB8QYjQejPwScNZ6I0fvA0/AYKXKoX/Ncv7YjkM7hVO
8yklLUu03UUSn9xUy3Wx1GmVxwAExV/TzXJjGoW5yyALlgA4bmqsQ51oO+V1V0tZL0TdEj4NYupP
3lfVZ99NIRwQf7cCFqgO5e0jGsqvwm+eOaGiuRi2NYKqhTuT5M6wABPvMv0z8IbzIIqTIdMn6tLR
Q8GZuFPxy62LN5NSw3CQ2aUQGeeD9hRkDu/edKwhfZuBqwzt7fZGsKTO3G3wwVAZmZyyeY2c1b2D
U2UJqXcGnEme16daiIPT5JHfDaB2EEopn2aVnfn2XHmEzsW8/CncgslR43Vo9deKYADPUH9mU4FD
LSqe3PojMBtwwOlp5JPJ6fPtk5YSBW99Fg4XWGo2y8YVb+0N13O6ZyMR8H1DnLfdPjOFCu3B3E2M
x5sGsINfGk4YaodOe7Da+Uo1Qyxt48ELPijRji0482JYXo0ZP8/opXEFDLb6YL8AvintjjqfbMD6
P04Q3Y2BJ6dLX5u1PhjmuE2tRzHkn6QJhF7zMOlWRI7eMZ/pRc4FN/8aaULFzUJmz1JTQl5Frpi2
bpOeLAthrH8cpMEe04o73sMTXMres6qXXFrHxaP3OuN2CYYt0pNQrM295q4bC2JYOS+tmO6VpzUh
AKJPgZBO7eCuNbTfFUcD+AiVHtnPbNvXWU5nvX0bR65W9o96yK56V+CXgyiQ652mr/t1LO/GpXkP
FusAVbBp0aOIrgjpHkPHDyBZkOKQMAVLEOGxA3/Oi++RpEzwcawSkAmD1X0z7x15uBoCLvOTl9lv
ljHulNkfc6U96OZ6oHDy1e3njZWvbMz3tlbFswIcbb0HT837tJo2RXYYxNXhtEw4U5CQqPXPWpTh
uK5bhey2qdxdih1bL071/MqNceS2+COmJDYbbePrL5kf7LOxPKtljGvVbUGGX9ah25XFzKSf9rFy
1lfNmXYpwSnS6g/ukG+x45P0xnUBse0zhhjj86Q5FxwbUT76DzY4CMFQm1J9uu0SgS2GZOpclto5
OJ3YJGKMZzv/LGBQ7I6MD9KY7T7YFKsdmb1JqIpGpk4eO42xTUnM0gsZGf/Y3GYvFHrw0mv6T6pp
u6JkUnYb3k28uidy27ZpAobeTtexy8493cWUcLBUa2zglh1z8EUqw7I7jwpYUzvXdvDW18FlSOtf
QC2/5zo525R5glMfpHbTKUoeAEj5eHWOeQ7hqPQ4Da7aZP+yMnkqiml3W3L0Jtt5pgqXUoX4g7aQ
HlFtaMDFP6iFQz/gbe+sP+MgTgrsU9NeSMRBV9BMV7tcjjY6CXKyHivTyTaGlHeTN557t3lQ0o7T
Pj/LGu10bf2+cSLUEVwn23ibjWpPh8nOrC08aAOsPfmTeRtjADoUyH/ysoqlZ0arkxyNrDx24lPM
+R2XHHxfhmCnYnp0HvBRbW/p7fy13yw7ewS9fCd0XCEcAlGbBedRZccFOEA7l1sv6UIxvSwll5Nj
jZxnSDEm+TVDZNdLczLpkO2YDDox4o5GchBTYRfSqIWKinhOvr9LMxAM9OFDiZbwMpm0Xu18bEMm
zLMPgV4M945OmWba07vFu+s+mylV5TDGCBecOAAq0GmMblFrNCoyUxfctL6kYISOuvPEuUy/2i5B
4YV1kn9aHvJLjiRL1J8m/QPx1BnRasijtU4cZgGAggUHJqf7srN+1RoJkAWqBkq3qbhczrX0Q889
lZrJLnodTNYN/XexeHddYcfkRvwhifaO0I9tRkNwk69c8f15sr9siWQ/n2O55ptFiI2V/hmaJdaM
Hj70D3vcxm/VdybT7SK8szvnodb1Udm1gGDppWAg94MLLYphSiVrpBfOht6h88CEW6Fd3Jicdn3e
HQUrlu/h/ZIHoafkJOWbrOWdcszT0v3qFVk1qsg2hTk8Q+3ZXAzz3VhYX67iRl6H+o5R+L3Ky3hM
uBB8BgH655li3Xb4LBx1tTUiTBrsST7vtSG+3Ar5mpO2TEVuHQ5kWQROsQHUCi09LQnclPFkDA9z
n7+UtB4M6oZY51tbQ/JiZMlx6dK3lt8ag/L9UjbnhA90QrmnD/ImaimIzGw2yvMj1T0m4qvJ3htH
D+0bief48P42MieOlYGad/74y84p09uHurzNmfGRgr5viI34cVo94KuM8DOuuU8Thqm++az05c03
zWvrtO+Z4X84wyvYgx6bi9gJqW9LJ30DePtI/fu5yv/0y/JSlbtuWbe5eg6s7N1O5q3JMtRkTySt
vetTdQ4M5H618dlnwW+MoZvGOBGxEapC/FCYtK/c7MvxlLnT+4RzKkGUEiQB4M2Yc6mVP6LOz4lg
EKu05U50afboz4v4ULdHMi/7lyyz/L2RwBUiGluAiM0s9umhfugbrYwyaPyoqpgR1WrqcSM7/+Q0
PqFVTZ9HtkSs0edMhXqWWmE7ByoUJFXvqzllB7T7hh2a/X7RzSLSrbzd5F6/skq0yWnRnXYTVH0b
zobVIpamEzJJ/c9pdj/XhcBPmLcPz+SbVxo3VNusH8u2zrfCWz4nx5CIwSADtRkLZjV79iZbkpeh
Jb6r0gYmBrO9rLM77FobFLSTfYn0aT6lgzYcHPx+IShDvdU8bm4kw7fiUnmdDKhvonXQWFZwFNgW
eBJIQ/MEX6aEzPJm535c/Ed/zDyQ1NJiCGtjVKEGHjEjQ5lYmTs/Xc9ug7PKkERDDPW4Gzv3M+e2
Y9akQs5LqPlGVAx7kwAPVl+ImaMhZ3zPbIL8m2ZfwjlRZ2ZczTx4GB3wa8fd5+QhhcRjpjR3wqz7
w5NfDftG57cgD67JzK3rq4iqv8PkJp8+WIkHJCI7cdU02NNFtY/uYJ0DNdy4K+25yLLT2noRFDjT
o9d/SV6A2cTWWZggO9PGs6s7vjSpWHymibCyDVJJdUD4+4VjQA/Vms7xWrLeTsZoh6lfQvjNKnSE
TpaTf+Db89sya3eH3PxQucXDJJvd6C0PQGVVrNCnR5aDTRuhBwBr3mwdszh7TLc3ZvN5WnA75PNb
RkDKXiI+pJqnQCnnD4cSpxxkbOOEpGh8qXF1r2VZA30JRSzgiFK1l3m0chxlfn6g8PTk6whLurT7
TV8Rdj7WaIoDi2ejz3+ydb7IotsmTv84mPqT7te/7XW5XUBAY1QVD0QxN9+upc0EzKWHSq+jRtkf
wncZNxztaBO8uBmyFp/sWP4YmWsgFZy8TVczE9QVxG6V8+QK/1PYpWR9XQ9muqAhKPr5QLbMfeOm
F1k3v1fs+oCcwxef6zd9Nnq4Ft6O/3lFKvdxw7fq20BSyRsEpcK07TLwEOJaF48giwG6Y1K+2OAQ
GMMpncjrk9OH0a/EHKNzXNfP3F5N0KRh22J2iwIh7uo6v5gZxxz7S7YZy6zYDsOaI6xMtp1oe3QI
AduVwcZtym6JCHJoQ5tXayP7+rMX5tPKy13xYvNdXDOU77yMKZGkh8ECD55UkkEHon+rbDFsZlf/
ATuY46Wr0FOK+jVouluNOvyRkDXhoX0R90QPbXIKn40loIslGH+yCqVNO3mos/vs3vDaIhpLNBZU
ku67cv5h/5/2qjM1KtfGh9x395DdLEb5QUOgGKbNFHU3mNMuNPB5pCFlqx3hvj4L248b/mUjJ9Qr
08zgaWMSQOhzIdpP39BuiFZk1Bm6b7T+ZBpnp0mtaK3GiUPBRFrM3uxJDlwr17YQPNt01LmdC4ct
Oel3Ymme67n4ZDIDFmmMXUFJB9EkjJZjcme17G70eGwm5NFhA9/bkCWzdYV4WRf3vq/c74ooUdXV
UVFU11E1H22P/LHWYCKpP4oyyXZjmk8NqrIo4FGLps6hJSMV2sae61Nbijs7GM5qNk9SGXvLHjzQ
5XcKj/VtsbhPvj2/jP4tCJze32oZvvMhvV+G/lBJ7yKlPDtlC+8jp72dGleVgYSYZrEjSve+N+yP
rkze1ml8xcj8lupzF3q6dYIs3eq9Bswc/DaX0TqkUzdHiwnSm0lj2K/+CGi07qxU/4HV2khn3QWV
c1BuwStDZdNSJ21EOjFSxS65ehWxg9iKQmEPh65ZkLib6p39y4o0x+tAudrPJod/0iXnJMQY5pfy
UcrbYHhzh2L8RjCueDiko+6r3EeCDglJWKge5R43Ds1N8CzyLmcJ23g4C0KzzzpWdZuQ8Gr6lSKh
3liLejcTP43o7HpMZrA5z+sTDvDR2yaqLcOlttpYEUnJc2rDHPVPrekf+5m+9FulSpyPPIC1WGAp
V1RnffWeLMl1KoajqNX3CMc155kddQh5wahIGhdtJbZpg/ZZpyiEeJMT5ql7w2/+rDr4/OLhQh41
hijDzNNDU0+Xjh8fO6iPzjqIxl32bse72QpEOxl2oV5UCTJpCY4kgda1qj8tRdBEmdPdT25/tJL5
sPLGo8fZUbV2MwWMp9Jyy3g26jZCI0cFO8y4o/mPsjZ/G1aXRkTdcntLjTFUQMMBhiJWcrmj65Fz
dsl7DqfKyUOw14zwdO8xJTNg067JXgY8kx2sj0D0g2wqXrJ5jNMueO80580zCjgFcfG4Yb1MfwjK
7EjrIOuUVsDo1qhygdofqVI7TR1CBNJSOcMY0ou+fgAzBMxpwYFmmPjJzj5aJBgru7aWJF+4n7Jw
NjmxQLjRYpoHpnDI2HnInnqfTByCqn4ZlTmj13Hjgb96edPpLgMxvpIav9tiKN1FI1l+lFuspxYw
ZtfvuyDFRWnW6pzoI8t3gzhn9FyJp0p418EavL0SzS0R+sE0bWNrVO5LIH39gIdoidbeJeDTrFno
MoP3sWr1qC9tiQCctV6hiLjqaC9ClLb5VhrAv8WK2K5uF9z9qEHamdj6SWn7qXMTjk/xYkJ5NtL9
aGaAft9KX/E2UPpaEBNf5K+Ipx51VRxStGKDwTJkoQtIF+R3/kPvac+rb15Hz34NEBg6cPzdJKGl
J5NBw/Qu/bo+j713Wkp6Ll1506ffGsWtXEamxvHdKAO+NdU/+mY6DEgWrdb71U7LuxeYOnhjt2zL
PGODIFR5n9GahNAkYT4rF9gOwxpjfzKnUAXNebTMZzfxiORX9Ts0wt0I4ov1YxLxOOpPecrc17jO
y1p3T1hKDnbVHTQPerBb97dtUtbZs5Zqd2OVvKSpexGBxsLenzBinU11H6AwC02Fdr+pTwRHoWwr
NI7hMgs7O9vqHbCxmi9uVVFkW86fOKQCqV7ok9nDzR4xCz1WNe9X0JxGVztLU73oHtPSALqh5wyt
plsLwCpxXZ3lV48+KVR2BYGmvBlWoY/4DrGX2yFPZXJCothG2P5f+oJpPRenFJavc+qzj7KSlTZh
9LfSB4cSJN1y3qrU+EaDse+t9DTW7R0EMJBnPYaj33/VQKuRZmr3c1CgZJVvKDLCoqJ+K4+LdH5J
DfmrbnuQXnM/EwwPuCCPBFqe607/cmTnboWePA+1e0YdEPPNhphhNpRoTNQIvgJWKwJna3pdVK9o
webCO2ndez+i/UvG4kRbVEpHhRXq2eRuelM3mOrKV7K63yzNPRaIXDAEvdmLGVHwcT8xMoCl+rwt
EPJlOfgcqZkEVrAhzjrL3ZU9yxgWxtSq2Pjkm7jJDOz6OObBM6HAOxWkcWc4j5VeoOB1PuSK7g5x
+kGydXuasw+0+dlGVzc5ZWQ06HbRxHTGusaUauEr8NDp2qdpSfb4WO61NQF1qH6J0tnbtsO48123
kFhELyMWX7O3sbc/wT68TTn3X9zKT6XO8R2gYnWdx87z49rzroTe/e5QYEMsaj/MhPFA/HBp+I/K
BBoqUyjFDoY47nuihacZ2VCCGyiv5WbJPvSiKJ7ZpV5a1hCuQjhwW4app12Lwr+T+YjWUX/Cy/cI
gBq1N+uUQcnbVrLDb1psaL96yG9iJ2EWDIFsgZMQfpmsZMljFWjmbixaJlSLHOuVQWXtpo++dXe2
tjJJaesvz+DmaYL04RbRm8yMMIazpPgC2AQWiJhFqrdkRlall4zk4x+LW5JWeoj1ti33aSMuc1c8
1UF9UoG+wkv1bKe0ugDiDzLq8wG4piTD1DO9vUPplm9RURUEOqS2Xh612R43cALHKc8g0hpTi5Ox
Os2eBquz9L+SWr15yrJ2dAzvtIK7wcXGivPs0DKeNvUQta4VZkTyb1Afpjjrhjwe7fV1EroHkz6n
+zJfTF4G0zyxsj07eg2xi4kTw1AWBiuq8Xr8wH19nYi51kZ+eZVZw15ihdyNUjxnrncUDfNukF6a
gQAvexj3HGYvXQGk7y3HDjq5tcz4BqCbaQLYhaZw0qaTjRSK9TOqGxtqgb9YkEZ+tkDIBqBNTguN
X1fLnZR+rDnqVClWViff2EqL8ZCYQCHZQSOVFZEQ5ps88MedZpGApi/qujQLfC7DZDAvexTVOzfg
ogjK+nHQZg1xrzxV6YJ0kM+xSfWAx34qNkY7DQhZ0xeGqtDorXg0lneDmQyVIK+9FeAyGVttOSCT
w/QGV07uPK4OZ0KpV8LENrJ8NBZr4rU1H2ik3Gup+70Y2WFUcEHEboewsROzAn+3dHKLne8rrHcD
rz8rczMbO7oVEQNAt0YDLyUd4lGT58dm9u5gzWLMcRFGWGLXjV9zW8UkF+SxLbn+9IbBem2XbhMg
mIhEOtcw/FMTprko4qAJWAddjRlBiqMD1TkgHI16w99mAkLPdsmWTZ9Kesm4tjpmRcsHNjZn+8ud
uUDsHmzTGHmiVh4b01YYXLP6kWxeNMEEowMPW/4U9xavyoBxZu43rmrdcMntu4a2tZ0m/EeckFxF
BYoHfUD5I5v1d9LifsqEelZa7oeIUsHmkpQtZMwehOPcof/eyTTjdkOCBKjT7eycy3boWRcykpmq
fmQfL5eX2gx+GmQx4VAalzot91bi8MepY8KJN6nDseEpSsmcBxekMKxz1nXPHmD702fsSd/26D31
jf1klt5LwEy7MRkVLFvt3dG+9270IBvN4ySL90AznhfP+gpyZ8FrI04rLiY28PZ9mDAFuM189WYa
waTZAreN07XDFQw2nS74x+aScYuTndJlGTVeCowp5C935o91UxVh7Yvmuv42A34v3XiznPJX0gOR
r6JO40SgXvftrT65w8Y2xRdz+boxPdHtalrTNzRz8WPqHf0A4UPpu2GL0O/8PSSZvQuECzaxGlME
ssYk2k5vmWa9TO1yLEQJ0ms+enbNN1tnPFasO0vHMTS77n1ng4W2iHICsYK/AwUP849C+VutEgmO
oXMJ6G9EObXYPLkwzV6j5t5ItqIAWDWbRxZfhuDAO024JCT6UZGOFz+zzvYU7I2ZZcH0rsLWAN9d
vkaexoxBJ4ncDNNnlLEjMmQae61KDsHU3ieEjgCHibha1uEbnESesRTVp6ALfmd63uDmzNHLz3dI
r3Y0AxkYsTQS6vIUAzAqwFITv0YbcRwuhDXsM/XWDN1Hmy0XooKp1FGy2npmAyimZ7/NpO62ucUU
Bcs56fqJBvA+1t3aD23Cn80SOTKCcRaiauVGaZlze/lIezKf85TFJWF8RF9lUVMpSAI7HTfZqLSw
SwiMbsW8XREzYwaBY9aQ23O+Y8YRGhxmP7BhLe23nln9DX5h+cKfTgct+JBVnRO/+0pMxEKBX/PV
PGrJs5RrY0QV3rr6mUVsrxuIFLR2jJuy/EgGt2diZhjI5Qz5puk7W7gZaZE5lU9LxuvQsnRpRpVc
0jJ4tugtg09z2GJxZWL+0/QtKEMW0iWImCf3ulBTUG56m0KzJcitIFUWD2+NvoSOg/6gy2zep1x5
39NS5BGwHae+B7K6mDNWTGdyUGf5pb+t6lLGRp59WYTyhJogA9+tZburasqN5mX+atn7tgCIz75u
n13XZp0XuUUQHN+PlkTPT8Mnhm3WV8S6tvUHyMyGAcKQV2nTuXTzOcqQ33PwZ1PYF36LvhZJF3jP
vtG4IDMhgm9Tpj5UYZe88Gwh4Ai0JRy8Kl4t7hCtRZLiKXqqihyOV44Qd5p2Tx38j7241ikfWO6c
dub6apHN2XY27OsyQ36gwEFgOJstUe95yAVXPnCVTZGRNw+tNJZQKof2PpkRXgBO+drl9qODB+vO
M+3qF4UvfqgFDND61CR3VbHQw9QYw9ZrqYbn0VT4UuxnqGRQkJl7ZSocLept9YDSptkKq54j3R1L
/oDMQE3HEzIncuI4chJ5RJ2HcpvczXFD5QsCkIKI+27NLgRWes+ucJIfA77ukYhWnuu5m4OtWi1z
L6ohjaxJgc1WOBHaGl+Vk5kDbS+6s616xFNDTUCCnw7Nvims8YGCVlYXnqMY1PuH67aLHX/FnNKl
Xzwq06EGhb8mvbNshejrvVhqlLRGaW1XZX/aPdpJlYLw4cb5pi5sQVuGSmCYoNJNt+SZcdF1NUPa
P5RrvoSoH9BVU85Ja+E8JX8Kr9B+D904o6m3lX9yHakiRl31XgPk7cvaHiM/oeUQmnKwXgF+e6aM
DNGJ0Yv2hA3cuKZD0d31Xu5/2ovl8UmvLVoJTZPPpISUb3Nql+cM3zRzRqmhudGSLk5L1Nqbzkpv
pw63944ktXlf8/xfeCTYrThqGHo8uhktmI+y5puydIZGJ6Py4Kia5bKmNi8C4kZmM4Wea3HTo1OZ
4jKsSMsL66Y6aZObsrvP9wYlRHHh5NMOYQbymnT0zdiyXOennhEUZDUa4FF3JmIUx4bGjyGLqkS5
J68DC1jzfHmfDAXD7TKm2AG2/WVeyJFQckJeXiWsBq1hvCtUl0BRAX5SS+8OpVLoFTIXb6zPxKnr
pn/tJFC8SH1zbxVIDObKuH126fLIf2knvVsbxJx0upTI9oiRRgBmW7zVE9v/fiobd5crPs6icKvv
weidL38sp21O89+uX5PxuQLDuXd9bmc+MvHE/V1d4D84wJXC4Np1rECwIDTUzeVde+Oy5Uxtbmtq
N4tckJ79Sg9ObZqQw9l1GfEASbEds8A/JFmgx8RNsmchPIyCduzPuRww769jfxRTmV/6tp3/iB5I
p9RwsaN6Ke69Hh+E6Kru5JZ0AzVu5lN4Ysz3fNO0o6XZGiqPxruzErQ7AeaE2Mpyg7mlxPEM2nta
Ftlj7VuNJ4ITnKNss/WllwYjLvhIlLZyvUeaDJ/OAHswa50GltHnGKis6WSOBDhbI8eLWHVjZyRm
je6OnXawxBtCO6STJLY0p1pO2lavyN5QNdSvM9p6mCsM7nrR6NyXjv9q8Z16GubUgfs2+NRsAX2G
0T3EYD5caJsXuxw31RaHU0pBdyOOBic4xlPZbXWxGLE0BUsKPvBL0gTD1caHHXfeZOwNq6BZMWuz
AyFVBa6xOdsy3y+7IU+q10r4sAGIQreVSq2D3XbyfpKCZ/sm5SwwipDWY/HGW4JtoZvreFhNb0fs
g6AcBZ6um+bf7Y3Xm/K+OXdJ4m3wIboRdeXBKSh4X0tBjLDRgVhT1CgvE/QmoYmzZBm1evusWsfe
IT9u95oDkFj0yxDlk4s4IXP0O/aRFZ2wQ7Gm9Ep8DEW2tVGqYIeX9T3S8gc/s9XTYMj5AB8O+4DS
XkQEfiGbxWAcMSWpIhyNFjV/AX8T45jjchvQQw/befXwB3p5Cd0/DQHaGL3AFB/D1bZXp0wq3I+D
LC6VjxiTp7SIjFTIz1ZU7aOkH3GHH3PSZQSZOJWEK3DUNN8FWMNmEos61I0VHBa7dWJijsYlB+Cq
S8xQoiwAtTNdXJWWNZdsnK2B52gsdyO56yIchEYvUI/3WEDtpsvr7BbOo8YlImNtUs7AH1Nnfx8A
KHDo66MJ0kfxORYr21W/Ol/kQVQJD6OxTEad4qa8M++SSuCgb5nqgPQNb4yNbvAX8NmRkd6nUsxl
1cqzHomTYkBIOHcf1zqo/L1XSy3Y+M3QPhHmkr/jLDamg7CqMt3ykAZIS02v8M6IEHLtdUQVZt9Z
GgkYD1TelRgJV1rn7zOnsMoCiQDfpyNxMorx017lgKRMTY5CpcFEE1cNbNT3MHMSInIJFDdaKueR
5IPJmW+WpMl7qZ2hdOJ0KWVyzKwCDMTzb0GSXWNN7jbBS8Bpg/PqJTfS5FM0pRpiZ8qDRyKxEJ0t
jYNKrO9vZkRksGsQlhathOxN7JHuRvKEtxtLNU/EsTJNlpW/yDAbcvR5rDUzJny9XZeN6pNKwfUu
/aT9jGUyuYgCOju984YcKDqntKd+StZbYRPRybl/8RMjB15NfPMdt3QV1X3lx6ue89nqCA6aeCxV
2wAJjdlwSOwuW0PcIaRITSZ2whj1NfEc/lzzDWWcKaytkhm/ltjIwTxxsDRNuIom+Z2UHv9q+VwN
kT9wpu7ytr39IroXwUjNuVJnmqCGOpqK22ykya71n0jvmJ4tttXnea54mKXbU5JdN8tqbcbUbmD3
yxT6XPIPjgJnRjLVJaQebSfEKdQTlZ1BGhhKQBnbpCyxyM7DTZCV2MBJmo9r7VCXk54cNBHUxdFj
XkBNNLuYGUYfA+59ylNySwWx7GKX9JNDpJllTt+6N69Z/N+I+uWIa3Q8W66I/AIzQv7Vek82o1iK
M72jKjrp/cjGv6cRGyDUbSF31nKTFuQjEXEhwRc8ZOlATpgfg6o8jGuO6NYJMzgwhwbDUsDW4ZH9
R4jev33P/5781NeadKy66v7+H/z3N5+HypK0/y//+fdL9q3qrv7T/8ftl/2fn/avv+jv981P9dSr
n5/+8tn815/5L7+Qr//P3z/67D//5T9iLr5+eRh+1PL40w1F/4/fhD/p7Wf+//7gX37+8VWel+bn
b38t6u/Pgq/513/+38Pvv/3VtX20KD4tpaahWwa2AhLV/u3//q3++ZPvPku+xNN//o/6L+fhP/9n
9//8Ij+fXf+3v4LS/3fCJ10D8I3h1eS7/te/TD//+4dsxhxCV3WPjBHDIYOtoo7rf1F3dk1pA2EU
/iuO99vZfAjJRTtT6xdSES3YwRsmIkrCZhOSQAi/vk9EMVEqvXKm1wnZfbPsye6755x3ws/ML/ju
lUUr3Ab+rxZnU/t7aUSZj6drzacrZfUMA79O29x/6XBtFF9HdU9jmxD5Oku/7lMdu+691sD4n0JB
BlJ/nIAbOGrVPeUitwgWS1lmgAwz8FZmAKf9Udh9mCcXOpwmHQFzQISSg0LOv4YxaZ05OUfK06Pk
mArxg1rlBy3blaI9C6z0GLZKoz1VcddWy+WdWExXnH34S+u6IPN1mbpoIDR5+zt2BayvMYsZIrdT
GYwR3CsQbYnbBQrNWZAjefM7oe93BJTxxZKVhSp6ToOz6JRFbYbAH15WcAN3cqDk6rjAjIIEbStf
4MIWFZeOamDCI66MKLlDS/PTmmbAQ9zPVZMcHY4TzVhhaWK6R1YoR8Kd32BKBatBuT17IhG2zvIL
hAESqzMNeWFlnlJIsusYaTtYTFowqUk3jdImCa7o1lJJV039M94jcm62UI4FqxTTOVJL2YkYcipD
BhmlL9mBw3TGd9LJzyA7erhRDJQxgwkje46pO04TdYEtf4dp2DJkz8bQqdTlUTtD5kVb2cHZ41x0
VhOPcnlTTl7FSVmyU6PuOMzgAOhY9qRWXQDq2rHOHY7dHHUf+ThLzP1zP/bD02hpmoMDk5AsJk/f
KBA+BUgNXBsK0irQki2UkR8czRQqtxmpS7a8nIKW4p4H6gOwbx8KN37QkirPMTa0fQG/8AQGClQM
uQKazdwhE9pw2MfbBmj8yCHY4H/DogpsvQOjNWqW089LAKCn6/44rWDZ7js2M/r9IyrwZUqT2f8K
WOuu1CDrwks8PQG3XhBrDYbePRuQIz/NEn+UVZ5Q6XJRachat/IcdeWmelwf9LoO4lueUG0NkAIM
Nzi8JaxfJRjufQ/H9N+rh0bKjg0bL77yhEp7tbBc2aRcAw19VmQ7Rusw8VJfvY1nrrPyK4ghof6H
mDYv77Ni2rzE9VJiy2jVA4qVp8fr0fmkLn78md/S4fcf+rdriM2f8y9/rdepuTvGXXc8L5NGauwl
3/4AAAD//w==</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21.xml><?xml version="1.0" encoding="utf-8"?>
<cx:chartSpace xmlns:a="http://schemas.openxmlformats.org/drawingml/2006/main" xmlns:r="http://schemas.openxmlformats.org/officeDocument/2006/relationships" xmlns:cx="http://schemas.microsoft.com/office/drawing/2014/chartex">
  <cx:chartData>
    <cx:data id="0">
      <cx:strDim type="colorStr">
        <cx:f>_xlchart.v6.101</cx:f>
        <cx:nf>_xlchart.v6.103</cx:nf>
      </cx:strDim>
      <cx:strDim type="entityId">
        <cx:lvl ptCount="7">
          <cx:pt idx="0"/>
          <cx:pt idx="1"/>
          <cx:pt idx="2"/>
          <cx:pt idx="3"/>
          <cx:pt idx="4"/>
          <cx:pt idx="5">6508866595429810177</cx:pt>
          <cx:pt idx="6">37692</cx:pt>
        </cx:lvl>
      </cx:strDim>
      <cx:strDim type="cat">
        <cx:f>_xlchart.v6.100</cx:f>
        <cx:nf>_xlchart.v6.102</cx:nf>
      </cx:strDim>
    </cx:data>
  </cx:chartData>
  <cx:chart>
    <cx:title pos="t" align="ctr" overlay="0">
      <cx:tx>
        <cx:rich>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Minas Gerais (MG)</a:t>
            </a: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series layoutId="regionMap" uniqueId="{0B1C52AB-4BBB-41B2-98DF-3BF5D3EC0E17}">
          <cx:tx>
            <cx:txData>
              <cx:f>_xlchart.v6.103</cx:f>
              <cx:v>Risco</cx:v>
            </cx:txData>
          </cx:tx>
          <cx:dataId val="0"/>
          <cx:layoutPr>
            <cx:geography cultureLanguage="en-US" cultureRegion="CO" attribution="Powered by Bing">
              <cx:geoCache provider="{E9337A44-BEBE-4D9F-B70C-5C5E7DAFC167}">
                <cx:binary>1Flbj964kf0rhp+XHol3BZkAS12+r6/udnvs8bwIPe22JEoUb5Io6tcvPZ5M7MSbZPdhgQWMNvSR
olhVrFPnsP78tP/paXp+dC92Nc3+T0/7jy/7ZTF/+uEH/9Q/q0f/Sg1PTnv9aXn1pNUP+tOn4en5
h4/uMQxz9wPMcvzDU//oluf95V/+nFbrnnX1uDzW8zIs8X59dvHNs1+nxf/T0f9m8MXzb8u8jeb5
x5ePH9UwV4Nf3PC0vPx96OLjjy8RowV8+eKHrxf5ffj2UaU3b4b50b84PbvHwX/nxedHv/z4EqDi
FSeUMZYXeU5hnhUvX4Tn34ZI/ipDNIMFz9MMxCF/+WLWbunTazl+BVHOkycySjKKcBrzev1tDMJX
BYSMZllWMEooJH846U5PsdPzH275/fnFvKo7PcyL//El4ckq82XeZzsppnmOWFGkbRQ5YwVPnzJP
j29SJNL0/D+2fS5cnDEsIetXWcmolr6ZQGT8ngNsZM0Xki+NUQcbq2UAHNcz4+DEPYCTGDwHd8fR
haNChRnGxm3bSq4DWBcu5DqvoAbbYrqazfM8CJ8jj4Umm9+vF8AnLVyh7SIGMGzhDNnaSRFZ6yvV
YbXcrP0B1nfSrKj/RE23j/dkB+snSu1ieuE1MftFmHjr64HqOV5t+7ZnpTWLtbcYo07XUc/j+No6
Y15vZo6305L58IB20h5Cb2zJTyT2HRtLELNhL0MXELpo6U60yGdAs7JQY6vLMG3rXo0Zcn0lW4+m
e02530uvDCnK3OZ9JsCSTVmjMgB0JY3MojhUHzIiIEqhyc6T2rqFClhAb5rD54esnBrzKHpQDOgp
N8W6lAwcS1ePszLv+L6PqkZxPtozVXLCAtIufFCBbd3l7jM13LYAzKDKMGCbyCHqbLMUk8ovduuU
/6ngPcYllO1R1MEoB84z8HSrbMbzt1C1+9j0zky0UgPJ3x876kdBZXGkGa3ytGpjgNuZs1yyJkrI
iC63FVFzY6ah8Hc423RRptjaVsg8FPTE4VosZ9nKkVQx9n6puMkJus9nvKy1JWMhG8BY39WSBMZL
og1pKzqSrbhm/bSE8jj4voll8HQXZp6wE+sOoToDvoX4MLFw+DI7ttGUBMJiE7OaAvpV5kc/i9Xx
/p6pyax13+LiUbsJTqdpWaa1ohKD+Vp5tpjaeb+ZK7BblN3sfO0XkYG1i3eGWbW/jRDDqfJTm11j
OBBQa0i28cIxB4AYWxmKE23bNog4keOjWxX9uPTKPWAKW1LZI3OkVmTksdrDbnNRLA6RJ8zg/n7H
ID5SO0laR+cAqcbpwEuDWwdY8mwH8OkgekNXEzi0PU3dosbLQdFuftvHo23rLi/W4Q3pO0Xrwo1a
V4Ck81ziY1/aN8q17NEMlKBTPxfZr9uk8zXlGgH0bcIRpW9M2+5FNWOAf1ZrAeyp39leCBNDAUqY
4wVXkB4oL6PuFiIODbZgxGBBQWsMOwVKsm9vAir4UOEWHEgMdMnfDVk7Y5GSeTblmvKlxtuawsoK
dCVDnE/pheN9kRNrauWi7u/2YltCM2s0sGZJISQlhhCsD9M2KF1Sv0LeWOS25fpoTfeRQLzKBsdI
ZEnasHV1tuZAlUfYMUpbQpu9nzXepQABqSiGaIe6zYg+uWhomTkwmFOCGdNWnQkRN7OzMNkFQOxE
e7i5b4Jf8v1SRRLQeeZgpZVX1sxXKoZ4zkEg2iXsYm1+6mY+HpdO6padwsY3fDmDeaMnIllxVHSD
ZLlYve3jyazp7Qvarel4iGHs113fmtCOso7tnP2WwhZXgcrdXYRgYv4TtRLqq3wz0Z+x9VkvuiI4
LcBKnKvgjMgoup53sIxA5f792JrPp7fQYPAlc2zab7rIsREjIVJdrul0TeUGSIvuuk1qR8QGabI2
d519qzpmEhQDC26LzB1HTQYkleg5UPIa97n5RemZwdfZikctMhKnuZznRR8Vh3PHHnZXDPLkbTHg
cmWcqKthU2BtZuT1XPY9t/qMHNuU2HyB5dVAujiUuj3a/bSx7Dhkveyzb+vjOCB8m/d6KGqatgxK
sJAZvIERBSR63B37eS9Q2E7Q4MO87jufwsb5RUGjcQKMvH/HD8X4LOYOjcM5T/VBXe4ZD8fHuHQT
baSZZtL0o/SgGfIQ1SlHub6nVLntYmsRy0/RhsGcRxw72YkFLEUhun3v0PXWj8N6mTaHt8Yj3BYC
w836K29kOoNju6e/fvRtwtiN7pMV2cKUfT1LuevGz0dBm20ZdVfruGxZXWwb6u86Y1tNhIYy6y5m
zjdad8FOqMGFjaruvKNMHEUki0AjSb9zvhJaAgXCW8j5sJWDi6CtoIJAXu+Wb3uNkFK4lIuehicA
bfq6OnJAbbnitt1qY3Y33MhlXtGlGQ7ZlwlyVVavCfFtXSz2iJdqLMJxP27mQJdSLgwIuia4vFrl
ZDrRsxnL1wnyHLjP23Yt6oV25qPeQaYFBbR7nkHrdGlHZIxYC/ZBrvFmWuRNwMGbk2N95q/HuM9p
dGuJbExbkPcm79R6V4SJwlRyMtjWHq350SDUAlMiMIa3vJv2rvaG4Z+0asdcSGnAXOftZGPFqabL
deCSrFVG8EJKR5eEHck8twsi9bA9Fy0/ezK4rEaDH+ejRANIqePyuX+/5UjXCYUkvNJ8TMWiI3r/
Fe8FbJtsWWIuOtW1TuBiiIcYnYFEZJppV400yEdteHjbrVlCQ5zgUFddhlIIMwf7TvgduVDz7EjH
Riu16grrNt9E0G3sbjQv9HrCh9vnS5wHGRs8DvtbdxTtKAAww9Twwx76EUObTt+oQjoPgRKyXi5x
6NAnaIvWNZrAo6iGtAIV86bgvAmkJc0avoSxqALq01mAcD9g7dORTlBtIevKRSmynnguE3eBs9R1
qk9ellJrykq+KiPLjJM+XG6DZrJ0dhi30+jmpcpGVICrZWUrkCKhxta90WZMyAClXllC52UvTpEZ
byqT01Ff2YjHvFkQ3wZhFR+CSJx0eZz3VBOaGMGScgHbPICawGDGBKxrAr/DdzqF7bNPqiM7JLgx
rHf4ZMKKllszJZpbAzumTBlZFtfP6zv/0HYF861I9HT0TQjc6LvtIDRWDLGwl90cHH7tEhnrByFR
26kbNpo9f/AJt1qVIM4f+i1WShY/bwNLUU0myMQGp6wfKxesdHeWp3y/lxyPa4OAj/yabBmZauey
9UjZjq3qRSorcroYZTqzwWXz/Ibz1sz3iMfB/SQjIt3F0sY8WMHmwdlThvfu42JZoWs784KVS6qd
ZhLRZba96NrCLBdhXs1+1/pp7s+z1ksUKRdH+VayER4isfw1b/JslEW9Frjr7yevHU4mpciJ+XAJ
JoRNZAmIQWf6k8vGOP6sZhOB8L2uVpnbXUTqzPyYiLi1pw2vRJ1xPu6/BlgQJrK0RLjW3Z7FC8mA
1A8sAPMGe5uBUYxUgz1VqAi0WHU+2PeKIJOXdChsXwK9LcdN28Wcl2boSFcpmi1Tw3DKR2ZzoqoQ
VKJmwfYZEofLU9xZl2XHpW9RSiAGFCou8ZpMLo9BHb5BdvW+7JkahgrIaVjqbkBsqA4yde7MF7u9
TrGfWBWT83U5kRF3FY8I5ldrCpYT2Zyz8YRU4vFv8aCXcHPYPWX8oRI9OsuZeFnLNff6booIbBXf
0IUdV/sE6BQ3sUcttzOwHF5JxyD/ME6Dh+XegmxoWLAJQIMFIz73ZFmsgPBoh6tjXUNf/aY9f/gi
fr/RdU/aRDd0/e/q94/Hv9z8VVT/+fNrf/v9s4L+29Nr8zw/LO75ebl5NH8/85sXk4z8/fufxfc3
D/+gxL+Wyf/u4DdCfNJPjyk+8WspnaQv55SSguDPKjlL8vSfKXLxPOkXZ+2GQ8/L879c6HeFjlFS
6AzmBS1ohnGS1n8odIxfJe0NeUExRCixWvyVQi9esaS+EeeY83RXQNBXCj17lZECk4JyClkBC/Y/
UeiYflbgXyn0z15gOaQcJT9Anv59q9A5K8aJ77ktU4m9sqC9dQkot8M/pt+uCOtP20jKdoo/Heoe
U3IBw1Cb42gcZh8nr84zlQ1qU4bgT5To+24aBPDhwvlUFQB8N8btHJbpdmAmaS7yLg9pbOVvknpY
Rdv1p8K6d9jlJ0xInR1YqDxU27AKkj9HVZxWlt3BfGh2g0pg5xKketItS1Xg+QL29jrRdi6mYxcq
HFeRt82azYIcQcBxr+Lmmml2iV+ZKwjCvdVPUm9iOGIDE5s5tvZDi8z7xJZuaVGcCzS+PlAvmMfN
0PpSHu+01aWyz9bfWq0uep+VOKpfXDc2aCWnTIdblq4iTP7JgL1CDvFUzsMnQI8SjqFkaKm8224G
739iOF7YthdYdfW2W8Hb8CGbLg1Lbljk53KU2DEUIXywLJ4pv55wV3ODq22lAklyPqwv21jUmfqw
wl3k2SLIvt8eeBf82ETruBhWXqr8ncl02W6x0p5UeiJvfJHAz6oSrUu9Alt2BF/5aRd0MZ8M6W4O
MDfbRN/lfGrGFALMuAjZB3aAazJw0du+0nNxmnJ2tXCQKqETdPo0/ayn4+Syu4lSsXomktwTk19r
jvd6Qr7CVJ0izV8buQrQb3e9VTaRor5e1CqSC244SaSoX87FVEZeIw/KLR9+Jgi+dtZJEXx2QbfE
VQxs0NSVxUgu0v+vVwNvkhx+jlTXHMU+XbXYX6a9v5FqLENYGhX3Ny1a6nRjcAczUIXYJdbGRIrP
9TH0lR2lyEPe8FyJydjy4E9DntVxQmXn9tJOxQPSNkm4sVyoERm0F0TlDzkhZUi8riBTtRfDTefp
2dulyQm+UzLWc6su+/WTHqefD5DoN8vftsP+JsbxFGd2Rwgsh3Qnte9e+MJd+oUlVUTvMjc3ST2K
Q8JTukn7SWaoOjQ8zaz7aUjud4npkTVsAg6HmJAqueqvkJ1uwwASKZwv+Lw3lk71Ids7vHzwa37p
cLhBe4oq+QT3TBzHfN7gz4DBkhnTkP1X34ImaY6zDOGs48MAVjGnm5aIh1S1UDVDf8XdcKlkW06c
lVkS7JgnuuBRmW1zafLYeKcrNfJT0NNl3oebYRwuSbSpJq5VKrQiQnu5jzrdqKCrUX3webwGVp5C
Bq5R39Zajs3io0C9FGOIJaWXHeXPqkVbNQXJq4PCD0G6t7l15Sbzu1EikbEkybG/7KVpTPFAj7uE
sSIsfT0YXcG1rwwu0s2gP4+bS3mFSj2y6kDzyXt5N/Td62mIgtCzJfbywLbOB3bR2e1eLe+lnO7k
kZXjwioC3sGYV4y+JzRU+/Tu84/j8p638uz0fKawF5Hsok1JnRVeALWc0TCWkVCRZR/HsRAHsUn9
TM+IT9f9ykVsfy0IrToOkpgOp87kt64117I/qnlLXj7aX3Kmm7HroYhrPCv+oZXrZ7WYiRiPurNH
RextZvZmbffLqUuaTPXl1KvLXIaTK96NPFQ4sQHARd6SBi7rySl1OhKSRcuvF1Scw2QeLM4rxNrS
eyMQ3MRW+BKF8EsYtutskhW3pNToJjHYUGX0loP3fqTvMFG3mYeJPSaf2v1pNEnKLLcwoU/O+4vW
jyfewsudaTEst2pD5exwUiKmlGy9IgnUR5OJDN8Z/bBM6MLsQ+VGfr/HuRwCTLdymdhhqL2Fok2x
g5HfEjBc0r59kDZeAZLVFLokQcbbyc8NnYorFnji7lQK2t1xbcv26B6HlM+FsZVdfJNJXRn2a4Tg
4/orTUn7ukt3fqO8dzJx29WfFH9O6uU0bj93A6jR53AwLLZ0QxynrHRxrVhuBJnnj//fCNVX3Osf
GNXfbvgfXWpn/DY+PPvvtUbu/rsZf6Vs35nwdR8kRwX9inV92co3nZCHz42JF/+pnlMP5fGvtOtL
e+UpMbFhTjv8aoWvvhe//lCRseybGP0vNv6lLfRvWvZ1e+c7Zgn36Ifp7+1Z5+Vz96kb9Pxv2PSH
834P5le2fxuuf7Ll/5FNf9e1+o5Z3+tbfbcX9kfr66tNfxOwL/77v7Lsj+PxRRJ9x7JvQ2Wmx/n5
y7n7P9riP5cr39nw9wXLl2D8TQ/9yzj8EfN/bee/mvG75Pute/uX/wIAAP//</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22.xml><?xml version="1.0" encoding="utf-8"?>
<cx:chartSpace xmlns:a="http://schemas.openxmlformats.org/drawingml/2006/main" xmlns:r="http://schemas.openxmlformats.org/officeDocument/2006/relationships" xmlns:cx="http://schemas.microsoft.com/office/drawing/2014/chartex">
  <cx:chartData>
    <cx:data id="0">
      <cx:strDim type="colorStr">
        <cx:f>_xlchart.v6.77</cx:f>
        <cx:nf>_xlchart.v6.79</cx:nf>
      </cx:strDim>
      <cx:strDim type="entityId">
        <cx:lvl ptCount="8">
          <cx:pt idx="0"/>
          <cx:pt idx="1"/>
          <cx:pt idx="2"/>
          <cx:pt idx="3"/>
          <cx:pt idx="4"/>
          <cx:pt idx="5">6409915108507516929</cx:pt>
          <cx:pt idx="6">6410258684986785793</cx:pt>
          <cx:pt idx="7">20597</cx:pt>
        </cx:lvl>
      </cx:strDim>
      <cx:strDim type="cat">
        <cx:f>_xlchart.v6.76</cx:f>
        <cx:nf>_xlchart.v6.78</cx:nf>
      </cx:strDim>
    </cx:data>
  </cx:chartData>
  <cx:chart>
    <cx:title pos="t" align="ctr" overlay="0">
      <cx:tx>
        <cx:rich>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Mato Grosso do Sul (MS)</a:t>
            </a: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series layoutId="regionMap" uniqueId="{357D4DE5-4CCA-4F75-A84D-E82C39129EF8}">
          <cx:tx>
            <cx:txData>
              <cx:f>_xlchart.v6.79</cx:f>
              <cx:v>Risco</cx:v>
            </cx:txData>
          </cx:tx>
          <cx:dataId val="0"/>
          <cx:layoutPr>
            <cx:geography cultureLanguage="en-US" cultureRegion="CO" attribution="Powered by Bing">
              <cx:geoCache provider="{E9337A44-BEBE-4D9F-B70C-5C5E7DAFC167}">
                <cx:binary>7JrJkqW4lq5fJS3GRaYAIcSxc2ogYPfeN+HhE8w93EMIEAI1SPD0teK0mfdW1b01rxiEGc5GCDVr
/f+39Ofv4U/fh883/UuQw2j+9D385Utr7fSn334z39tP+WZ+leK7Vkb9sL9+V/I39eOH+P7524d+
82LkvyUoxr99b9+0/Qxf/v3P0Br/VNWbfatHK+x65z71ev9p3GDNf3v3v7j5y+dfm3lcp8+/fHn7
kGKshLFafLdf/n7r+PGXLwnKivzLL7/9vpG/375+k/Dk1ZtVv+zhK4z65UP98uCG/+Txzzdj//Il
ytCvRZIWRZFTkuakyNIvv/jPv92iv8YkT7IiiUmKaFbgL7+MStsWHovzn/cwLoosjvOY5tmXX4xy
f72X4F9RnqYZzdIsJ4Sg5J9DdauGlavxn4Pz9+tfRidvlRit+cuXNIPXTH/73c+vJRgaKkhGCoqT
mNKkoHD/+9s9zAf8PP63IoRigj4u1ehSq+qtIHZ7X3lU9PfWDErhall5n11sZzN+s2yKbyMb+rDK
U0/ydj6pTUfkBUdTK0bW88jkNe1TE92iyZn2fU1Mht+SbEmyV7fktChFhqbJ7yIeocSwoeM2vsX9
OomeUSXn8KpyLGyNVRMvjIrMZHW/9q5jtN3iqJQ297JOfZKrWycb5/crN7GsUbYM275NY+7KdcmJ
uoRU6OLcD8QXj9SFIbmkfdfGVbONib5Bxdz2skSUTvHX3mivOVuQWpqzJDA73+JlitrKCytINZBp
GupOppSfqBZRvzMz5vlTlLXmlc8pTpixDX7yTZstOzr4SJZ+9YW6TOOmd8XUZcOt0P0SbvMFt6rk
hs/hgCQxrgxydKe+623u2Kzh9m5NNdGBcWu9qpdiDkWlJc7iOu4kxweRDOnwrKhQxTmo2CS7vkgS
8UzidZPHrW9tUaNBNPy2M7wbDFO0h24ZvAzJjR+pVozmwviaroWe95TGpqv96FZ7h8dhwSca7Aav
57x3ZSJ7QQ6SDsN2kw7T1B23eJybve91gk4zCXhgvJ+82uGx6VyJpYdp42h2RemXedQXJQXJWb/l
ujh5StMSN1la9mieao466Ey/ZWq8w327kBpChBFln8/rduBy0/RBCaXJneetJ0tFYJNtzLexG6o1
6jHao7FobSVJuy3Mk42i+3XQ8XbtOhkNx0SZ+WFVyo7HyY2dfUoja8ddkWcb9ANrGHk/+zxnKmzF
ehyxMcX7uoTCl4hEeKnmfDRphRMSLbssNF1eZRnKl+OceU2YEUVobni+Zf1JUlnYMnZt15UbNb1+
bIOK/Gls0nZj/TzLpFYbaq/4gPmTyzuqynEcpRwZ5pF9QdaIm2QSSVZG2Cbf28HIvMR0mX50tpl1
aZFMZWWKkM37Np7zwEjUbTNDcrL5nni6rCzxsu0YjBjerhIu6FA7EYb1uNqUylo1Q/rZjRusD9FF
Hl8vfmwGFkSe9xW3W0aPQ9+mtMJTESU1SaW+XWaqRL1N0bp9zhim62HaCurP1tFiYmobm3Ctchi+
ch6kGsp0CiLaCamXe8u990dHdD+yMS8iXhaNTfU+0iK0ey3IMJTUx3ZlVHdoKt3miWfz6ry89dFs
LSuQ6FXNZVe86zE0sFZSOy7TMxfNbC7TlE0sjaK1xqhJy8X8XK902Px2IL0Y4qKaE48Wy1BKxuVM
O9vPbBpzjitDo0UwrcS8sM7xxFQq5Lgxz5b3uTG1FWP36UOXLZXHoXUVj2TmmZo6Ykus5jFiKwQ+
dC/UMhSVidDIyw4R0rEQUwVRKoMO7NJh8fl+2ATmdZp0c3a7jDQ39cpdbyrps9ns7dim7WXaxrWt
nGwLXY3JEHZLbL0oKRfbUtFxwgoWagMDmZDNJ6WPMkdYVOCFV2lsuaq9j4bkfszm4ofUic8PRdwu
zX6OeLKek2JazNMq53445dPgciYi65v9qpFURySaNC6x6clTaKZi2CdEEVu38RBjNmQ+MockTRpa
97olloVcxy86rFaUOYRBz4QORu7TXuicFXHfaeYQMgsjHjWPi/PkIQi5PS4k4d0+U/2oDnxK+uYh
a+1HStbpynk3oNK22ZyVYxdzzJJYyVCvNrhQeY5hUVM35LK2vbQp442N0sOmhzE6Ezx2nA1Jvs27
tYc4URaRDQmLG+SfUjMumOVTaHM2Y+R8FXUFD7uZWrNcbUULK9wshsbnyUfePTeymOfjmM4zPqNI
J1vpTaH1eUsnv9x76CG5a7dGtGXT6Hw4iHRbx0c1Ws6rhEbtWunGmrWGaI51Kb31KezmbeyeWi1H
+zTrWHXQZpTJkorY+evWuLU7DRbCxDkJWdgu1qbhaxzyiVfG5pjv8nx1j6PGjtc97UNy6nO6JWWg
RDSHcSIrKifXqrjOo7Fes+nkg+8HJvEGC0v20tkqDGotdrRxY1ySPhP+lGbpOLKQ4by9QuNsptLr
SS21XgqX73CD0EeMyRazKV0ovo2bpi/uyLSgEXbrSvjhrxrqt7+JuD8ok+9qWrXg7d9V3D8v//3q
H+Lwzz8f+9fffyrBf13dTJ/jg9Wfn/bqbfo/f/mHB0EI/f39P0XkHy7+L0X5e7n3/3vzD4JyUN/f
BlCpvxeDBKOiiLMY5B3Ks5gUSfHfKcvyTU4/peXb+PH5/2zmHwoz/TUDeZkWKMc5ylEa/0thYhCf
WZLnOfSCoCIFafcPhZkgUJhZkhQ5PEvShMJj/1SY8a8ZxVla4DjFWRJj+j9RmHFM4SP/IDF/vp4g
8lMHwyCQn2r29xITojp1BpZ/5fL+oHt9PwgUs9zSV76GH7ZNLKNoHVnRqWMytbcTbg9hCw9IpbiC
dfs1N1HLRtK/xTN/KfB8ztdw7Xt6HSk117k3TRkNaV6TaOZVh/1NkS77aZGXFLmnwkXnGReKxZS/
IxW9bAMaSm+bOhr7rVKi3cmUQ0RYb9fEXierHRlZLWVjwK7e+vzNqaSFTOfu5RLvlyaqijmqeR+e
gyheNj2WA+oOAY8v8SZSlszJD7z5ljU9PuRCP2LDT2Rq77re7Liab6iM9njEPzY3byz3iSgFiSVT
boJP2Y7RRm6LWYH8Sso1Tz+sX64wIcdxFiV35uQG/SGbJmOOqh8+JJKthaHHpEAz4w4/uGhwzHdi
JwKqol5VS4gF82jatzw8OI2v27Q55BHee60aNsTomJDuaYwbwvRqP3icrKUoEAhY+biO8oiROGxp
fHbWPEEq3zedbsvQ0Ja5XJ68g0wxrw+56o5j7HarkpfZZWdF3MtIIOu20b7Nxddsy/Z6ijiTGz/y
fLgIl8zMeHOM0u660eNum2hFTLZblrCDjPYwJPaYNW29+PirNu1TttgjH9wxMbTyc1uKbd7bAj2G
sH0rtDugYuWlhrC78fnRLPzeE2HKBI9XIfM9y/X0yqNmBP8hvsGif9QC7Y33A8MNfc9m95wieeWa
+EZZ9RUZlzGRxvssuKvVxDBTRD8vfX/aiJlYQflTH4lzjtZqLDjYCCG+rVt81zV6YYiO752FgaaF
KAcfXqmkh3VbmjLvyNn0TYk39BaMuM7jsFc0OiZtTxn2+rgm8krF6Meg510/q7M1lHVxc6Spq+0W
12ncXQsZPZJN7R2i5bp235PcvWxeUTa5YT9Ny82ciRsV6ZNMIA0Uqz+uzViTTdabz48Zwl8FoWca
imeN0XlNI89I1xyafNsp2ZoyTAuvCVF7nXUP1OK7teuverTiEoLcnga1T7q1Zz3u7tBKT6pr+mpU
yQ5U807R5o2PjkVGfFXp2LFiI2wZbVcSk9+ZGZ0ImU7CxCPLkvUIMmBnR77vp7DHMjOsmORXBN6N
rvTSkPE9w+44NFvVduk9R+kp92Ivvapag65wI2/R1t8TFYEumGrUTpZhHYGYHyUYy3w/F6HqbXym
23DTEVTNXfJINLqVI7rvs6kSOT9HWl2GNbuVmfpWDOgqkkM9BNg+mDyn2QzZOuuO1BXpDvfoks/z
KY/tldzW82Tjxwj0Desmfi2dum1X/AMZvO/7/m5dm5MZ9I9YbnvYPZbprmCgJ1mb97wMvCtKPciU
iaK/6GV52TacMTK0Jaf53ZTiY6Lb2mIRVYQMR7EEX7kC5AvF10Qt+zgm97Ptnrsm3NChuIrniZdS
+LtoEzCl4X1xccfiJX916fAhNH4pEDoaSpnW7ltK8B2R+Hahcgf6dSensCvicCIxvIamc19uASLg
PIbHmUZdRbagGY/aM0o3VyWZObWT/vSiVSx3uDmsfk4hXqzffIN0pSfo9ajyKi7MxW0NCPv5PIFC
arnfh6kZWRf4Ke7BIUTdUPMZrTVSWe27rd7GbZ8moq9tO7t6SVpceplPJYlMy2a5rLs28fsUDQNL
VpGwXrX4gHHyPZVxz7Kt1aBjdHuBrm3lEAZR6qkgVTHIjyKX+zxE/kGvs7+KVr9djFiTOl91XqKQ
jkdYAuRYzLb9GsXxQ2ImmPwufjGgbHfAJLaTE7ll0pluF+Nc75d0+Z5tkSoX5JZLM4dQq1H1LKFD
tXAuGffyUERk7yTaZ7Ov+9yWmaT1MIGVzdRudO2LF0uZ8ASS0FBOc3bSy3aON3tJUhRYH8Tz0I6X
0PNz36/njic/8sk/8HUcqmzz1yle3zfd3kV9fJfb/HPleXHYbFiPW559zl5fp4OqJ05OGUqvYxxX
45Rf2dbegf/b66H7msqeV6FH700TSUY7cW6RMTCvaczaAcRmrNv9RrYd+P5dpsxDR+PrZe3vZN8c
HJF3fi6OETdX1KpbG9Kjk/mFiuIYh+6G8/xVyvVt0uvGBG4nsM9h13F5RG1KqsDR9bDlr3qc3rZs
vkcT2IlloHgfRLzXW3OXgomf8q0Eh3GTWt0xPukr7c0ORMc5Xn3ZgaaqMaCcMt2WmmNydino1368
xVSiyjdqx03Osky1h+a58LDJNlTmzj+121e7XgLabZW9yUQdsWNuHy1MehpkNS/dypwt+r2b4l4y
SLTvPhB32BKVl8LNK9P53DGfbU7tun7I2caz8xCDJSnGYoEdFH70q7nt/Hzapuwpm/nN7MZ6s9Ts
UtxFDKwFrABEqyxdrvqg0kpO627Ra8y2ZXtGS3oWfahiJM8NIbck45Dzmkep+Ufh/OeQubKLQZoM
UXyP5vYdfF2pnC6zNgVipW6zwGsp8t3aFExvsur08BY2d6GLul87dPAWTSAMFCiIkbdgmMxaKbI+
yNn0jMTdqXDjSRNzhwhoCz03F9miV5Xxh1TCisuwZg3vBLOJe0KdPw2yuSvIuAvruudROGyz3A8F
rw0mGZuaqeqi4rDIaddFEOu2EL1otExM26XGkHfYMMmeTetcr6SpDE5v2kE9dRkq5z49kZDsRZaB
fWnab52La+xJTYAYJdLu7JwfBCcHktoHN5kPJ8VJqnGp8tHSsjDpxAJBH3ncX6OB7qn1TybmKevX
9SHlpMojiCccDUfbReU6udtuDnvwbgcZ+oxFI2Q70cnPmY7HdXNPxKsSoNVnCuGS9b05d0Vy7SZd
QVziQHN8ObqxIiuvF4R2ailKS/Pz0Ln71XfnpYWImG5PaNqAKGTR/TC3lWrlGycI0qRLf/BOAjCL
ukMc1C4bzXHtycqwdc9ha6qJ4Bu4tBqdxFR8a5r1NBnxHmO3VDjllPmJQzy15wBYb2i5LimZQbIE
/pn2I6TSnz1t+o4fuyBtGWX5Hnu8sXRpL34MSleE5zHEaK/TOoJ4DQ3ifN/PfVNtEejyKQv+2kcc
HbrCBTbOKK06uc0PHdC7pzSJno0G7Iat2VJGGz0/LDGFj2m7d1uknAkjv0uj6XnKRHimvh9/asvp
KAjQLBvEVKneBs6SLj4Cx9F7Q/Lx0dgA+MYY53ezxYNli0tKIbuebcq/IgyUqiPZBUbqEofmPeLw
E5NMdeddNaTttTHZMfLRN4CutdJrOXVAWtLx0yetBJISv+tEHDcb7dN0Ojs11CJBH6mbnrZF5MDI
ltfIQkr1ffsDk/Q1HtU+W7ubwHNXNpy8D90QM5qMp2EMF0zzfVhk6bJhF/XRs83aazdMvhTLWsft
VgUyPY7A71hDkuOm5AvAhiqI/tJjtx8S+jUftQTaRfcuo/t0AjGtBlUKsTpGcHev5+5nQqhFjA88
zB8jrPhCdqoaO4EZ1yipeeHPOe6ODQKxBZb8xeJlNyB3aNwAQA7JS9vCQlnRdUw0KLa0uHdLDyjF
tiAlsmBLGbK1ttG2a0Q4LhKg1LTaCvDPeVjGezVqvhPO3rqQfQKnuJ0ofehW4C1Br9+IaGWFFN8F
VcxAkXW5dvp1pclON01tu3bHKSLMWytgZW/HoVguuUMXz+OrGdF6wsTVWIfrXq4ts43RbGsoEFoL
7mSCPDZ09I6k3S7fyHPsnGBEZWllJH+P06iAPNEo1vkExBdsOZM9K91AOcGNt5NUHevj/AO55tZm
3VwqIyoxtAlzUu5wwT+bKaEsjsw98J66mfpTk3nJgFBHDHg3Zy7JX6MetmR3sfghkck9N+JRBHcP
APomTZK9pPhbQ4tDM4tbWlDCkmWEPR2rSrf+O0DWk6C4Svv10drs0EoAu0p9b8gy1ZImlwmgGaH+
IZltxd0IYgelXWlSXBoffQCBraig1zK056zVT36JinLDE931XXrTzKj9uWVLsM/84J0GhzOiKwdK
ni0+4Qy20Gkl6pVqvrKJpm8iaY9ckPs2oue1oU/5OK5VXojHYtgUNBXWMh24ZuOonk0fgQi2MbNI
iZJgUseqPxUBPCKmN1krvtkle92WLq27YY5r4pOu5i1wVs3pA2jZfYLxfivSl2Fo7jWYk1SJC+F0
P/lw5dE2QVQ2Y0XnMLO01dUySZhx3AOu1aJWueyYyc12cAkIFOFh1ro+B4itW72Lh+xR862EaNKx
xOlbDpql9dFrNOCGNaK5nVdxBqAJRsP722aB7NXwTbNsRHE55/y75vwuVrBS0gmmR2193c/dh1rC
TUPpfmj0UDaE7rMs+ZpPWa0xJLBh7d7yrgDOzBtcRwICTmQCZRlPXJVmUW0UL0Ao8Bc1NA3LQWWC
wQad2AIYYYp3u1HgopLGXoxMnqKc37c66LITWZXz/AhFlLYk0l0ybF/TIvoKdLZC7WjKee5vRt98
NFQENgT8YNIZH50Ah5F2S8rQmNw2ADZg1PadQAsbzfbQudmztFGP8cCfkhFsQeOS9pBv1jEay72E
sLL5NWcoyuo8Xq7/GluXBEpsUXyZwRlXgS5lu0DKTtvJlE3WHybc7Jo43oEbQGyY8R1qYRUmW/7d
bfgKzzDyaaRZT+IHqo1lQCJtqVDxLbVJ1fbTbWHCkSTDm7RQLVknCkbIFUduegzTneByRPnJeA3U
fNkGqHxkr33m37TBp3bWz6YLD0ZNhxFniGXT2tSxyC/rsHwsjU1KVAzXm6QfxZrvHM04iBkuWNGO
J7GMHvz6dIuH9pG4GUJNS79yPV3JPoN1EfJ4hxdQOljyZ5RlIP8BLlW+C5jpaLsbCL+n2Nz1MblB
DXgYBzkPgO1DEy0jqLF2YNOcAoCirkTWPm/pdtvP9tzM0VQudJ1Zk4Qfm1l3wrRt2SXR55JAyUIN
4Y6PXWC+SDfGZ/kj8+IZt/xMcn4XteQBoeJmy5u9tAAUNwWIJ0WmjP3wPBOl2JbzqsHbnmTxHQ2r
ZtEGEE1Eq9nDAHgW++4ap8OdNP1HCql8VeJGalGGQoP4E8nr6ByIjEh/Ooo+/NA9Zsi+FYHsx647
uHysCxnPVUuzm14kYKzQAfbBfbflV+vU3aSihT3chzvF3d6nAvQegnJWNxYfAU0v/wuPvxAcoySj
hGJIDznN8gIOD/zXxxIqUPZvH8r8ERz/J038AxzjX+G8BbiktMgA2/zhaEL2a5Yg+IezPCcpnFL4
HTiOf6V5gQkt4pwCdgSmbP5xMiH5FWPwvTRPigRThPP/CTfOf77lD9j4Z9+hbzQFcAz/Efj832Nj
KmefNHgy4OEGCP5gW/MtvdsyjJgz9AEiXc5aq89yGm6lDhcTUgkVfHFy7fQU0vwnqMhuJtqgm3ZO
ukrMCLYEafTOLduF2EQxcM2yBPQngcPG73RuOYuTsBy3DQBSLNPvrWmrOVNPaT4eE6RiAKu+gVSw
bjdJ1M8X3s9TWaQCVWtA4CtB0gFMmANFDHUhOXcdgF+o09hjmoXojObkdW6mtwiHbQ8A/D5u5qMo
zLAHO/LKc3EFkOJ2DOiUyZkzqLBWPRi2JRh1twi1s1ge3ALpw0zrPfHdWxQcKRfNTRkpD4ClARAF
0LJPh+sARx4qDHK6wpHxLKPLPRRur4IIj0Xqv/ppAzYyApDviksPxeGioy8xgWMWK1m/9XxTpwm1
hwwoaa3wUCmdQjIaLsk8fW3j6AabKLAEQ7nK0yMUsENpQ3tEiTzZdLhp0uhxkUAfEbZfHeZ3Qx69
dFTXsp2us55+YmWOI18OxqlrKKv8VOQ9w4m5g9w7MTuaQ4/IlZhpuxeUvCYbv+7D8m1K5nslh3XH
5wWmz0WHaQFZHLehLwn3L41cXeVwBop+SsHHrDdSuVpasTdFDA537CHAAQ7XgwDmM2XtLjFq3Pcb
joAUdyOLkulmcGgvtwkqBmbgkO49+H3qoMbQQubYouUFwOztqvLkAgNxNyL9w8/DGaxXNbTqbYZy
O2Blw0goAhM23CCOdJ0nQuy60SpWSHwfhuwgingoNRnB5KOOzQO/wGGNq4bqawLaBlZqeFY2Ovcg
iPMUfVW4O2XdT+UuO8DMxcMGxYRy7qYbPcJaSRt0veL2ChcYkn/a/1j65dkU9iiNv6U4vgEHc++b
4tAKeW0JOU8gso3F+wJ8JsizswPB07ZurVMB0lGQ29a6DwriVKr+DupPW+W9hBMuUcMEHG8ooe0R
iCPaDRKmru3aR93Z67HpDWuT5HVd/W3WD2k5T53ZQ+EiYZqk+zXI25RH74taTpAQdnheVQ2HMR6b
3vlStkNzbLG5Dv1IgJTCMZohywSLUHqkvvvKE8tLmqQ/jzKsZWPIFe6nKyMAEOVwbgFsNpxGweC5
VgwynPj3Tpm27JvhNR8zZgeAJf9BvbksR4pjYfhV5gWIAHHfTMRAkhen81a2K9u1IbLbLiFASCAE
iKfvP8tVbteMu2o2UxGz8cay0UHi6Jz//0S70uDdzmpBjL9xKaNQXWWdKJ+xBKTJZ+kYCOWliuAp
kVUfoqszgf40+3oJe7+Dq+09BcGUEmluSqWBrOR6SOJuxi6JY5IGRn20YbDOPb+fG7kdnWZXuUSk
UGY9SNODsxgtHNd2oz7bhOiUuXWZTlO9K1wURi0wKlAf3pSGdR/iC+ubdd0iV8nStZdt6550G+mb
PJ7gJoUtwXboq51tSjTn0jCI4GRMCHWcxAoVgJDSipaKjx8ajua170V8rXiFszC2+KQbVV9iJjd+
icLIkqq+YeNQLODNq0VVCiQGC219NIpxWQkkMcFqUAB5My49LsdnGncx1E7TmE+zqMtpUTI5XY1n
J64Olec40y7XbrX16rmBUdQ6FSgDMd3T0QfKQWPHgk005xg6jEuwaU9e6+aHLzCHZyjG1X5xtpn1
5PcoIKZB/N7x7r4O5qdR29U6sKL1WLhrK9dP/dDvhEvbreV4adnNf8S1zAY1p04wHa0aX3Zv6YvQ
YtPmXGYQTnZtIw61NZ6x1c5W3DYJ1ItVTSE88nI+Fl0JIbqAFSBmLEr+uYv6tT+1yHMMm4wNbEON
2CiL3vHc3FolP5Wz2tg+WfS2u4qhDEGl2Eqwebnw2zXKSmzPZi3dcR3bwUZ6hzaGMd8VLHFCSJiD
v/MF2XaFAofWl1sRudUq0P4uHoa0kdF96NgJ3u/SpxzOQCxvh3E4cCKjVNliSpsc5Ti0KGiqSROb
TAzusvd9k2rPaZNSBQcz2x8JwTfXR7eVUDdRyHezXT0BZFhRhswvPWha0rlQPq1BVG1n397APkrq
wM2oIHdfbLs4ynjopnmLLqK0yHqM8i1VbhbCkZm5k1WE1IkfD899IBZ5HKQzOgdaqaMD9V/RIXX6
8oZYYVoUecYDNy3LCuU18gCEnKvMBV2mqoel7RbbxmJnJae1a8fnhtXHztYESuy0KXt+tEIgdFXA
UZOP8J+rlGKeaTT7MkWREkMvEF20Ar+FH5x4D5UJn14EK8tg4/W6OJcjPmInIg/2TA5DaC5+6R69
kd0Do/pQ8/mO1pzDU4SPFUwdIDnP31t5scGpSrdYzKbILNOca05Ocyw+TQrCIAvRUQx1s5ms7tLl
AqwNhUjVG/8TdLOsUw2criNqqn00DMd+GLPG6taFyR9y46zdrttTq74nYTGgW2+Wbe7WyciBZtZO
iCJQ7hhANRpOuzZkd3FAjxbrwLkBRQr4ZwfA2yLwxt/tQmWgGM+NN66sUazc2PBl3WPDVlDBJ3cb
6Hwt43kxV1BDZBBvcl4dVM5q6LF2Smq5roy9K2wbR6Txq4QLf8iEXX/wOByw0styDfmyuJ75FedJ
QVE7zRVfzBHwPwm6JOmG6l4S2Wc91ae6ZJ9H6Dd2GeNYEPA42UIreZFfpCfLOio2ZX5UHIaJP0RG
P5rWPFp5eavj6aNdV0+NBRxKjs0CqMVqYK1KrvZMRbslZdBpdQ5mBVANHwOgAmo6hJ17ad1xK2Gb
u1P5MfD08wyjLRHKFGkzVGGaT+YGpB5Job0HyaQ5TNtoX9e+gLQ/oYLT4snRCv27D6W+DgU2mj/j
vDDuzi/4qsJGHCee4S9hmg3rmOaYHblMftuiew2KpS91jtODZSFwuDguWFZTco9cc6yKcgGm8sYT
/p03+vfCk6gmIJo6ZuFwtm14+LuxRNZxaiWNAaU3Bnnq4tRsfL4ehHEBg6pHNtBlNfZ7ZuZdk7eL
zu6WQZ7vOHXsdPBAEkj7FEZwgKccaJJGbnTmNZNyqWp+IuV84yjvJFAYl9IlaS6CRyTdlXHZkQAE
E8OQTdN4ixMuAM/g7CPh38DEPXdRjKpUr1XQ3nY47AoL3FUgYWrYc/vs0E4jy+TLwIhH4HanNvI2
Q+BeSOQtWcuPdLBOhLdIsj7qTRPFiQewVCo+L0LXGYEPooE25jAX8sNAumU1eZuokji68HkwBy0s
1mXZUgkFiNBbNoAzCEMnawpUeXXebgW7QnIziiQT/waOl6ZI3e1CuspLgkGftQouljXslJ4fopGj
gmRmWWk1pCaWehHNJk+0hh8yhEDPSsdyEyWihy4mp6olOAPkiB5dFJu2Qz4N9MFtpgfZijkD9ucm
QctRVBpaJ2HRnwdyraq9sUzqxvlAYx+GMbvx5+ipZSHYDuvAnfAZ9otOmij/LVLTvvXzx7iqLfjc
wCeIPgUlOWl9dY6Z3jMrhMrvR9Giqa5EDfk4EGRjHtILdAiKWnI8gjrf58zf0zbU+/+3dvsN1vUf
sNZf+Pule276L79nz+q92wPHvxvxjQZ7Z8BX6Ou9qwIvU/k64GeXBd69hvDa3r95sHnzRBc9MsZ8
Df/NoO8D/MH0X+5P/GDA26c5bhy80Rzeie/u2vv/41/8GdcoLt+kh5fQ/gD1yBqswJv/8GbG34UF
es3+pZG9vMcXOPGdsJLuotjrvY5v8eimv15AoUw0/0VMry/vV63W60v827C+XyBZX5rnl9X5RVMM
fshDvrMO7xGRL6vxF275s2+GvF7o+WVRvqO6vc7ynSj/Xbr7X0b4s3fwlZn9co3rn38CAAD//w==
</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23.xml><?xml version="1.0" encoding="utf-8"?>
<cx:chartSpace xmlns:a="http://schemas.openxmlformats.org/drawingml/2006/main" xmlns:r="http://schemas.openxmlformats.org/officeDocument/2006/relationships" xmlns:cx="http://schemas.microsoft.com/office/drawing/2014/chartex">
  <cx:chartData>
    <cx:data id="0">
      <cx:strDim type="colorStr">
        <cx:f>_xlchart.v6.125</cx:f>
        <cx:nf>_xlchart.v6.127</cx:nf>
      </cx:strDim>
      <cx:strDim type="entityId">
        <cx:lvl ptCount="8">
          <cx:pt idx="0"/>
          <cx:pt idx="1"/>
          <cx:pt idx="2"/>
          <cx:pt idx="3"/>
          <cx:pt idx="4"/>
          <cx:pt idx="5">6405527059841417217</cx:pt>
          <cx:pt idx="6">6404220643633528833</cx:pt>
          <cx:pt idx="7">20600</cx:pt>
        </cx:lvl>
      </cx:strDim>
      <cx:strDim type="cat">
        <cx:f>_xlchart.v6.124</cx:f>
        <cx:nf>_xlchart.v6.126</cx:nf>
      </cx:strDim>
    </cx:data>
  </cx:chartData>
  <cx:chart>
    <cx:title pos="t" align="ctr" overlay="0">
      <cx:tx>
        <cx:rich>
          <a:bodyPr spcFirstLastPara="1" vertOverflow="ellipsis" horzOverflow="overflow" wrap="square" lIns="0" tIns="0" rIns="0" bIns="0"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Mato Grosso (MT)</a:t>
            </a:r>
            <a:endParaRPr lang="en-US">
              <a:effectLst/>
            </a:endParaRPr>
          </a:p>
        </cx:rich>
      </cx:tx>
    </cx:title>
    <cx:plotArea>
      <cx:plotAreaRegion>
        <cx:series layoutId="regionMap" uniqueId="{B75D61DA-F915-4E7F-A879-5D1FB896DADE}">
          <cx:tx>
            <cx:txData>
              <cx:f>_xlchart.v6.127</cx:f>
              <cx:v>Risco</cx:v>
            </cx:txData>
          </cx:tx>
          <cx:dataId val="0"/>
          <cx:layoutPr>
            <cx:geography cultureLanguage="en-US" cultureRegion="CO" attribution="Powered by Bing">
              <cx:geoCache provider="{E9337A44-BEBE-4D9F-B70C-5C5E7DAFC167}">
                <cx:binary>7Hrdkp44su2rdPj64JaEENLEzEQcAd9P/f/b5RuiXC4LEEggAQLeZj/LebGTZbu77Z7unrMv9lyd
cJSjKAnIlFJrZa7k78/L357blyf309K1xv/tefnHm2oc+7/9/LN/rl66J/+2q5+d9fbz+PbZdj/b
z5/r55efP7mnUBv1M0GY/vxcPbnxZXnzz7/D09SLzZ/Gp8KM9bheTy9uvXnxUzv6vxz9k8GfXr48
5m7tX/7x5ulTV5u89qOrn8c334aOn/7xhiCG0Juffv7+Id+GL546uPP8abQ/7cELb//gvpcnP/7j
TZSgtwSlCROYkBhTmsRvfgovX4YYfstiIoSg4C9j8PPmJ2PdWMFt6duYcsKFYCzhMUnIm5+8nb4M
Yf4WUZwkgmARMxTD2C8mXtl2Vdb8uijfrn8yU3dlazP6f7yhMRjQf5336iWjiHPBBYZ/VCSYcQrj
z083sA8wHf+vjk9hcLXlGW77rtyjbq0+j2Yx7rybOzadL0yIKZtNObV7HoZ+OkZ1yqbrGkWGZNia
jhxcVM7m0pFprE/1ujR03/F5FDJJJjfdYcGXqUhLEb8LdbtYaasN97ISePF3qwtrdJHaMvqshnFu
MltP8TsS0/hSu5BYqbGK0JXC2PlDWaWWSq5KY/Y6oZxf8o02lYwnZrFEU5VMsloibvZiMqlrZTM3
3O7Csk30civnPu3kSIc6PtU8Dm3BBkJf2k435KJdFG2uvPIJ29GeDX0WMdb0ElW8RxnifcMLIhLu
Ghlvtbto6TxU+VL3E70RwiwhZ6iMtjx2TKksQk235rAPRstOWd/n9TCy7dDqKPZZN2zNJocGqTIf
Bh0PRVxvY8iUiqoKZyvyNbtorejbRm5J2eiTuNbDlC2i7NJMt65f9wxTxR4W1yi9V4au294sbkxP
1nJaSb4mrk0eprUWN10dpc3RKePpFcZTzy5RZxDOUNVGXWZ9WOxuEMyPJ7FQwWc9CvQTIhWpiiQs
XScdSVm+BuaZTCLcjnkchyUb2q5INzGMO1JxTaVpyqrPRLOlrRyCDuwycGKu+IxjWA0iro2J8TUT
rtyObqPTJGGjWZw3XR8zqYjg+KnrJrRc9lOIeB7Kae7yzlG2FAjNNTmkac2TfOKuE7npjWiykWPd
nq+l3voXahybJGGr11mVat8f7KbxvNNkY14uHWefrdKWyxmrNC1SB4dyHzml2A43PbYnaUP6MMgt
0o3elaKkyZ3TyMdFbxOBX6JuW+nJUPMRHSY+hx7lpjO8MnYHEaXb3u3miPAyzScntjEzOq5QJmyJ
pw9Y9Xhq5VzBYzObDnG8cxTi/mHkFYkvSFnbal/XKDFy1PXGTsK8REJ2zdCQm3gqJ7WbWpWMOW9a
bQ42rVdX8HotU4ltCN3NuLQtg8CkZKJnYmRln1k8tuKcUdb1iwQIXOiVH9auybivdZulcT/OkWTT
uKSHfhx5Xxit+ZYTNmzTnY5SvMYy7fhSn3Da4/YjIspuh0ozvVyJtF3Ko6ptp7JRq9hlUTR5cuFw
2m1HXjYbuYTI8kiyRpW4cBtS9L5CCJfVKj22/YQGiWuT0Lz3PesuKxalunDYLeOHOTg7H2w5TiLT
ypBE6hpwtJhL296QQUXbTofB9xmJWfSxZauLCl1Tl+SOlPRD3It0lo2dK1fEegirXMyEooLVCUW7
AdZzzJxayZaNnTPvum3st306idSdu2k2aF/yaOoPgtmt2zW0nJu8GmMxvJjBtCoL00L4O8SxiY9b
WVZK+nnyTUE5IAR3ozjzzFhzTZO0pVkc6q2t368bGQYZZkbH60kI8n7Tdb1mI/W2zYZl6LYdHk3C
pY0njfPRCl0W87wAlJQjj81FTYZ6OKm3WIz5mA7BJJkRZkxO6KAQOSQ4+eQpH+2hx6GlR4V5S64J
jofkWC00nQqyLemaYTiFyUeYmMaHpiVTlCs/tFOhR+c/soDG5LAt3XiHTBeuV8wre8bKtWHHLsKR
eZoSW7lcTE7HsjKzba9S009V0QKK6d022xjfLls8J4W3bJmyYcKm6nKMw041TWNPXYsnDHAdzyxz
tG0SqVqz1WfznHafQ5QmN4tIepU7tQVVCKLV58htrZeO1fScMY6w3OKqxJK2vP0wD5t7qZZ6eCTw
bl+wqlxQwRBx016zDt2vM6nb03ordXvoCRmNZGWqytstLQ0qAHU2XGi36K7N6rB1zfU2JW1TZVG5
2XY+iVmVlOVOd65eVjlHM/GAIG2ncLcPdoujrGO6wccpciORKWyIOKHj3LNrNc0OKSk0btSuAzqI
MjdowG3IEKZy30yxex86hipJF2JUEQ2zs1KJ6MGZpTe9bJppS08j003d3icdwEETE19nEUVwLLg2
bXPnaMeplqzagK4Yql3yHlPTC1l1QzRKghdFDiSQJes9mS5t269m37cdxJxJ7bJlNNRqvfATF70M
U0j9qR7Uik5tY8ZGUqXG5iQZkp48ToPt7m3ChrSoYkUBn3WT8qOIG9dnyLdjIqvIivq0UUKpo2qj
cLaMMe8KtqFQHqOu1SxntWbbOQ5d1cgaBTiavtmmdJ+IoQ5ZibgSx7Kl43as257XO2OpsTLwhX1G
0TTdC8pqL1nK0BEwxl53xnSdAYbl3GaRpuo+jGV13gxDRwoPkXhpzJSQ85V77e660vI28zpUPqtC
OyfHGNETF6f7ASX1dMl8BxxHE5TOx7YUOs1jwqJ5x2Pl/NViG1zKsok0fjbLJtbjPIQ0BdB1ZjpJ
fLTGGYnG0ezGeG7H+8Xa0RxnwfhNsiBsjqzr4u0i6RpN9gsgeXXk4M6Y26me3X6obePzJGVik5bF
A5thoINIokm7oCu+tF6cbJhCCNAe6LVIcd3yc7PE7V5tGIKnQUNfcOoByd1UXqq+QbGc5zKt85ls
63gdLFk36eMY/k+XObzAeYPQ8yqoTyMybL35kg7//DUf/yHZfLb96mpVfUvIf7385/kvef7fX2/7
7e+vSf1vV5f9i7kd3cvLeP7U/37mDzdCbvvt/a/1wA8X/1Ic/JIW/2Hl8CeDP9QGrX1+aqHg+D69
h4Q5SUiKEsEppjglOP2rIiGb6qeP/+e//u0TfikXkreUxZD2c55C3YBi/Gu5kLC3MYpJnAqcoFgg
BjXBL+UCTt7CZCglME0gPDn+vl5I3qYMcnRBKGVQUVD836kXMIdH/VgvvLqfUrCNYQ4kJn6sF8pm
qgXt6jLr6DokTPpkKWXTpSW7jys2VjuLMT+nfQCuBEbp79d03m64r5rTAPx8acFDLekYxZlnPuzC
FuLcog3rLITowS5KSMi7YIAm/DwsNTpQDUG+xJC5Zaat4j1KXF/Ybo1OvQ3DrS+76pojF3YcmPGV
adobQxGSYiXxJrWlkA7pBh1Co9FBLUtSoFK4wteO7/koEsm4fu8sHIvgk8u46XmmAo8z5eC9uoz4
BQq8PkXemlzTsS9o6ecjrbruMxq6vghlvMVSJSXwd5O0exvBbxwPfO/pXGdh7FQeWMcLnfZwRMm0
SG7DIpGDZ/FmCTu6LeYkWWf92AzqnFZpRpM6BT5w/JuZcTceEe7H4zJpc7qsTXoMMZjn09bkloC1
tkzCnQ8NXALy5QqP/BwZwATbLXHO2xSAOmn5HmkoiHXTV9e64vyCi3GRikXbwc/zcAvZP78ITBm5
NGbYo3ic5VZ1JudTL84s5I43VJQPnLxOS/vyEoCZ3nMND4ENAyvGykiB2jFL+XLUwPxhSONs5vRE
qVc7atsXM5S2GW2a5aPgERRuKu6eUJl+2mg7HkNL2n3YenOSTrBBjUi5rCy+j5rO3aB0q4Hmq1Yi
20x5hOLmDEIyuRSQhefMlhA8Aiihnex4irZyOUSDx8AWpJL13Nk9qjA6wjlZ75IV75sxqV/BeB/F
oSkIHiEIm9LKofRlFtlaHRyfZllSftfN25JtWr2nQ3lb1ZZl84CNNEt3RKVX+w7Mvk1i5I4+qeoM
sN6e0GQ7m4GC3q9TrQvNuyZfKr5keARQ5rSJckfF5bqUUNUZYrOkF10BZNMf6FqfhLKPd92kSFZW
nN6adl1uY5P0e0NMmv1/rH4VNygBHYfGLAadhPNX8ePPBZ1b61z9o5jzh0/4DasRpxTgFgFkM/qq
nHyTdgCrMYY/phwI+3fSDsZvgTQQE2CSiNPkO2UnfguTCQGk5giwGsZ+YakfyBbEsG/X3ys7XIB+
9CNS04Qgwl75CoEp6FX5+U7ZWVOHp1jVJHOOPEEJ4zMbVVTOMa8fy1cT39thNCfUouqd0ijOddeJ
Czv3Hc0C5F9FE4VtX80cS7MNy/kSFJTt6PWM0rQFOB3m8jJARvwV0tgcz0fimc5BcPpk+QI5CSpn
vqcrTMFI2UODluWUlqG9QdyORxBy6D2oY3Ee4r69gXywekc14P8XTNJLeGUHgJOAoc7pAeKgvAYQ
ExOgZmuv/GhMDgAFyIPBHK6r92XCLnhpr7QWn3wJ6Ko5oLAyhhdIjYCzdXISfG2AtcyV0uA9oiW/
8Lz8pFbxgBSh96GhJx4DPH+hIioAS2mIYZlWcMj3Gt5JwQzqBaAvnwE8dfRAofo653F/5Zvy05dx
X8PrvrAc/PLFDU1g8hfX7Jyc+ESPRzuA86+2+AFI4fU1X6DcL/yT9licaUj0c+5Zn72a+Aq8AAxG
qrkR0q9ghTJRuAuhgjXjgPxRlb6vI/aYTnzKglfL3ZfdBanuCjWgCigFd6MN1s03AeBcsOqdFuKT
HaIHXfIe6m3gOB7Db6sZ4qJLV/Hy5ZXI0uHWGgp7BecsC+mrBa/eIwsgrWJYoFfLvmwHrQHe62ae
AYvztQmHtZ8ka7tbVMOyvkaHIuqdHcDqV5dftxfN884yyAm+ePyF1HrfRXLxhGUbVEzdNF8gvT6m
SwWiI16hxlEgDlb9GXLbO5uq92yaTlPUssxvKNotIX3WXOS4XVsJmP/JGuCGiFsl17Le11EdLniC
FRA6zBIc8u0SIqTYEppKqDJYEQ9BZCCDpcVS21RWbUKkGEm6m4EKjy6Jrrlq613axbVMQQ087W3o
93oCjZHGQ5TRgTcFSxB/2DoLJdGAdBGX5bBrRgFKoOiZFBw9wLnc8jIqpxMCAZl1NTXZmkRAZisN
Mg49znm0XgQg/DJgMAHZsx4qalkuy5JFi0llO9RXpHX3hrEz0uDTLdpq6TozHtrN7yO9zRIqIHYX
AexI2qeh8JjE+TpD6gMKnzqp5j6ceIPFSVUODUhkbKfT2ElQDsn5YInOU1GWmakEycYJJNAKY5FP
BJRG24sn7YY7GovmFpSCnUFQb86rU71Urj81G71Hm29PHSH7yowsi0u15HWTVLtUgQjTE/fcJni/
Jo2SJUpPJ9JfpWwsYVHLgtFOZE54BUvnTgmbz1C0HnQXrbsWtI1a2Kc1iJs1UR/pxC/SZD5NKucz
RZiR0zim+81sXkZQXxa4r/3ptolUBmf6rE3K96zSl2soLx2mH0D82EN9qjNlyzrr3drulKnvTdld
2oiwXRkvJ3yIT9bQukKr+p435XYIqIMnK+WyUrkgR6fPGoYPG5+ODMo1CQL4Ku0EOuIcuinrUDvL
rncgVZK5kyWOdp4nU2FsX0F0hV52rK/zDZd+P0+gcfYLfqIER3LENQYZhHg5MXfZbEHv54GnUrfz
I8g9Zw7zE9XoswSHj5XQt3HoIIW2IAy09KUX+HJKkz4DbYxl2kWTXCoIEpCfloyMcQU19EqyrVdK
MtuTbI7Vid2ozcww5irp6RlvTZOBNvSpniBd6eLkHQHe3YPENOXriJ9nu1w3PTsIPMQgiZW9nBZ2
VUXJQbOdWg7NOD87P9+SqXosNQihmOMOBCl2v0TtnjZcyU2Mn6bYX3YDshnACignsF5STOilScbd
MixN5kACyoBz7suuMdI59IH07qocIwta2/pccrxLyKbzZNa75PWcivUTr9bbrleXXiWtJGJUkjfu
3UDs5cL5fqwh4Vucfhzn6hqxpi1WJN6lZitswg9o4DcDQw+4jfdumx+nKXUZhRKs6IW9GqIlldau
J3OzXE0DjqVWPGQeNCzgPovAwLKW5SC43Ihg0iTxU0KXj33lm6zFDZK6I8+NJfdj2RzD6K+nJj1T
nLzTZQondBuu6j7qcmQamvHUgQI3dnkf1svJbuMB0TiVTYRuoXMw7ONpKTyaH9OhfPZt3+fULaeN
6aAFwYfzpGnZLh6bNrNJ0snBb30RsepKNPqedbXIQb/5KKh9GAQo/zV75EuoZd9On6ptcVnbhEaO
G8k3kkayZ6XdR6w+60FHz7xTac7EOuRk266HdLoBpemdABSTQE9Odu2cQQvKgQLeHeMkPkLqDXqR
p1gCVm8SlNJTT8UFU1EtA3NT5kB4kxROZ1bp4XL19cNK6VFYfx/PHMJ283WxJvMT19tl3y5uV5Ww
lo70mwQJVu1I6aD6dPXT5ua8p+YyLvWh89t7bKv3ZBxMEbchWxfyvKi5kj6gc+27PofWETDGAg5y
p7NmCrvWLmuORldsZZK1fqqkHVEna621RFjcR9sQZwMOQTI0jTKg+dKDQJrXG7TUPEpJpkv1rsfL
UKRGjLtauDRLNIaehyofjG9NIWJ113C3Sk2TI8jYZ7YPPAu83eSUlC6PqwFLXeKrRK8XK2uvFaof
jNErlG2uUNXQnxHkZ4mZLhoVdRJWsM5WoHbSVKPsR3Pa9fzebn0tG1XveGIBm+n0MDCgnnp0V1Mb
RliELWSJF+6Ub+35GLo6U5onQCS1K9q5PYNGxLpv4vmem/C0oOUaOf2sFKSHWy+OzC217JL2pk2n
a56gZ+gz3OLKKyh0Onco5/rJkhICr+p7OSzoue/XGxDEQ7aMYI8n4r6M4nMbm6Nm5t08MjCJmctl
WG+mZbiZkbsKcVqwdjAAeuJxG3w+MHHbk+aBcYg1BTmthK5flFWQq7hG3MZqhOKJuSq3ybjmAxSb
2ZRCRxCLAZAAWS0b7HRRbxxnKi4PPUXNkbSUS2oEu4WS887gaMjYkChAjpbJFTUwtbVjtjWCSIzH
nV7D+RhBAy74nTa9OiTCQyG8zkfGykth1z6D46tkRfolQ2NV5hRaCcXm0b6ru49LvbbHyKMz6La0
cmkhxEZaH6d1gPZBumRNDwyIVlJUnjy6SfgsXppUmg4Sm1av78xq7hZlTssATbao/wAdOJV1rykS
CtN5PIfDMpRnZFTnhvUH4/2dN/ZQt+gRUzjlmMDKUXzm4/Ky4/1DErYFDlhagPTygYQ+lTNwRg6u
3JdJdGZItMKB9TO0LcRro2qTLJDdNrBzUOMf+bCcajYF2RsgldlOPURulEI060tXLU98Tc+hQeMz
E8GONTaK8rYaTmI1f5jRqmWsuiHrekhllQ1HTQKQyxI9gqS6D33zmiLjW7ExK1eQqSdYtTyKp3cz
9R/p2iwHXLGM8HEuNNAjBsFoZ+bxznZNJNeIP1BQH0DNwKd9Z+/VwKvMU3aNKmhVr5ScTkv13rlx
V3X4aob+FbCCeSzF+sqTTdFMKSgr9SN2Eygc5Vx4s33WW0ygAOjvqYc2ZmXCedWnRRSaLifD9Djh
1oFCzKErQB+XchshtYT0KVVqN6L1lLi4kXatzzfj7jxOdpMZAOGWB+GqHYDETUM3kEcScs8afkPK
5DqCJLJq7AVtU3WqS9/ddqqcj+kIOo8YQchw67xKmkICvvJlLBRaGyzXAYMOV5X2AhpLZJZeCEgF
5gT6gHX6iEuohVLeHEozblmsp4darFSGKgq7JQoPa0/nh4QGLzttZoi5SucUqB6iJPKAh6BI5Qne
LrmL1wLT8TP0waEBV9NTl7Q26zd3wzv07FI1QoevOq0X/o6qtoEeMt+vTRMyl4z9PqF2yiqXHnhI
B2ippBO0yPGaW2jkSvzaE/EJZ5IkhhR1Y5KXdIaWX8fXBwJpnzQ63EZE4B2r0ilvecXl2hEoeWq7
yZH5+Qy3s5d+Kbt8iFCdjRE7MBweGgVVoKZTnppk2QnRbvsI+kPZTFCysymEsaFjJfUwcjmmChCM
apdXbEBHtAL4TWmKsrHUTSEm2PZ1SS/mprwHNayEBNqg3KNw9KuKpYkhNWoZSY8Eyu1jDBB32HSy
X7GdZBfZ63mZAcFWj45ebRR2aFDFWrZJJtb2/RJNH9oJvx96744WjdemgfYroMMuiep9GzEhF6LP
+5E9qq7aACCW54lGrcTL6rOtYlX+39eM/qeU++9E/n/R9X/7vuXJwac8X8brF0iNXtzvPwu6+rMZ
vwor/zrhL74B+mrKv/sK6A8/LPpVdvrOpPW7V8Wgs8Ocb35/N+lHz/7C7q9fRP3FhO/fhkGx+k4L
+wPHbl+/N/rpf3cv8GHU0y/9i6+uPVv4gMrA0n/3hO8s/sEtAY2J/6hnX9fxa4/qD9yS7snX7e/9
mcz4GjuABeb/wadfF+8/tVu/LuKfuvWjQ337ZF6+7s5/yMQ/FEp/jfk/2Iffia1fA+u3htuvt/5J
XP32dd5/zsG/6Pv9gYO/6/z9Tzr475bgW9P0yyeZ//y/AAAA//8=</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24.xml><?xml version="1.0" encoding="utf-8"?>
<cx:chartSpace xmlns:a="http://schemas.openxmlformats.org/drawingml/2006/main" xmlns:r="http://schemas.openxmlformats.org/officeDocument/2006/relationships" xmlns:cx="http://schemas.microsoft.com/office/drawing/2014/chartex">
  <cx:chartData>
    <cx:data id="0">
      <cx:strDim type="colorStr">
        <cx:f>_xlchart.v6.129</cx:f>
        <cx:nf>_xlchart.v6.131</cx:nf>
      </cx:strDim>
      <cx:strDim type="entityId">
        <cx:lvl ptCount="7">
          <cx:pt idx="0"/>
          <cx:pt idx="1"/>
          <cx:pt idx="2"/>
          <cx:pt idx="3"/>
          <cx:pt idx="4"/>
          <cx:pt idx="5">6388624786607570945</cx:pt>
          <cx:pt idx="6">25190</cx:pt>
        </cx:lvl>
      </cx:strDim>
      <cx:strDim type="cat">
        <cx:f>_xlchart.v6.128</cx:f>
        <cx:nf>_xlchart.v6.130</cx:nf>
      </cx:strDim>
    </cx:data>
  </cx:chartData>
  <cx:chart>
    <cx:title pos="t" align="ctr" overlay="0">
      <cx:tx>
        <cx:rich>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Pará (PA)</a:t>
            </a: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series layoutId="regionMap" uniqueId="{CE280753-30DA-4FA2-B82D-B51541692422}">
          <cx:tx>
            <cx:txData>
              <cx:f>_xlchart.v6.131</cx:f>
              <cx:v>Risco</cx:v>
            </cx:txData>
          </cx:tx>
          <cx:dataId val="0"/>
          <cx:layoutPr>
            <cx:geography cultureLanguage="en-US" cultureRegion="CO" attribution="Powered by Bing">
              <cx:geoCache provider="{E9337A44-BEBE-4D9F-B70C-5C5E7DAFC167}">
                <cx:binary>nHrZct440uWrVPh62IWVADr+nguQ/HYtlmR5uWHIsg1wBwkSXN5mnmVebFI1Hf+U5Ro7qm/ssCkx
mcjtnJP4r+fln8/116fht6WpW//P5+Vfb+w4un/+/rt/tl+bJ/+PpngeOt99G//x3DW/d9++Fc9f
f/8yPM1Fa34nCLPfn+3TMH5d3vzP/4K3ma9d+jQ+Ze1YjOvb6euw3n31Uz36nz79/zz87esfr3lY
3dd/vXn60hRtWvhxKJ7HN/9+dPzyrzeEY4Xe/Pb7n1/y78fXTw385u3T8L//11/8xtcnP/7rTcTi
f6CYxUhxIrgUUuE3v81f/3jE5T/ky39LRVEcMxSTN7+13TBasPoPrpAiSkmOWExlLN785rvp5VGk
/iGpQlgJweHvmPD/Ppvbrl5N1/73afz737+1U3PbFe3o//WGv/nN/d+fenGOx/AahhGWiCEecxEz
eP78dAfHDz+M/weuNz6snej0gNSDiEKdLHU36dyID386lL8wBB/82lBMkAQrYI1T9vIhfzJE1kqp
vIs67aSck7pp39bddqNoOez8WJ1dgc8/Nyh/NCg4YYhSOEVE1CuDTdsjE+ap01vXmHSIxZd6Wi4S
mXvjXZQMdZNia9K/bVQyoQhlgrCYq/h7LwcVJjeNcJyd9Mzovmd5ujbB6dKK5tihddo1nnY3w7SV
+5+b/j6SkCOSxoKjGPwlccxfR7Jbaz41Uet0u3UfkC+02D56gT7+bSuKIyKZVLFSlKjvHZTT0G8+
zzuN3Jd5MUlVf6JRrP+uEaYkxZD2lFDK6Uto/5Qrai04G8PY6TCKoyivnFn1sIXdf2KFSUKIElhh
qL4/WynH2geDZKfnYd6tCmvD7mInfmHlJeL/r8BewvLiiyRcEoERFPv3VrDzMadz3OkRP7LGX0/D
fCPmm2Z9/rk3L4X6gx0uJZQzZojJl/r705mVuV0al1sIP1VnvopDOff1L+KC6V8ZgahTKqG08EtX
+rORhZfGDwNEHy/8wmydcEYTxvxVx6jTQYxVFues+iJzbi7We6Hn3D5shqw6VH1Ifu7yjxnPEfQt
qG5BBFQ5dNY/f42aSRH3Fel0awtIkLbcdBezbDFt84uy/vFwwVLMESWcMcLjV0GMhpyUtWmc7kix
XkxUqbSzffmLjvVXVjBBCEkMNhh/1TwKWy8kt6XT20YnvXD7wS7t48/P7K9s0BhxEhPFCMGvbEQV
N2qVvNNkblPp0Kll/u7nJr5vvC8ZDwcFOU/AlRhO61WS9F1l5gZDp6fGuOOglvIgxgWnrm6Hp9XW
LKmGMuQa03b8D+LEkATfFBGKvo6Tqmy+4GXodNOsIgsqWg619+jh5w7ilyb3fa1xjBBFMMYQFoi+
SrxQelPwl1rjOqTFgVVp2V6t81XZ6ihhGu3IxQ46rhI8pUOVrcVu/ix+4eqPfQW+gSAoRSKQlK9d
3ca5pp1Q0L2qDakUqWnDWvSDbXRbF/2speOb/IXRvwgtRhymqYT4IoXZ9xUXk3g0roHGbCP8PFr5
CQ7o0Zk+ZSt+r6D/6GVzv6jyl3d+d9gKuiaRBFEOoVXolc1CFH5TK9jcti+Wvh2GTz+P5g9dBN4v
X+YlYYrRGL9KV4/dRjoBIzv0dXXp5VjqGRfFrvI93f1tU9CaBdgAU1B8gCu/a1hV3Sx4hFmwcRT0
6PKbZmo+tlH0izDRPz76u0OTgOY4wRyGgcQ/oK15KeO8HKAGPT8XS5az/Rr5xLgkTBr+LUXSNe9b
96GhfTaPX3JX6CXYNDKj7kXKVDIppaNtTerqpg5GRwNJpiYN8lTXs/aALmj0MBQvrWpMiybpzScz
IC1LlEym31X13bTdyg7thiWkqK2yXGadyGqWcXekW9Dd2CZ1uCFtnxQT3s1+h4pDteRJE1+PeNnl
TZEMnl+kLzKjLhHaUfUUJE9bOyRzvGizNOlqbLbapNpOsvDa4lwPTZ+5eNT1Ykedy/oyT2V/auzy
MRKtNtEnqY51MSQ4L7NJfjKd1EO+HIqtO5iJv+fdu3ncCXvo1lTSBGOT4P5SjccV38iJ6Tpn6UbW
NC5J0hWjpvVbtj7k8gqV7yw+WCT1yh/xNGemecdCrOPx4Ju38/JQo11pTeLI3TS5hIrTXIVk7qnu
t5sY3eRTqwW+rrpvrCv1tLwbIpgww2mMTNYykgqbp1aZncyfN19qGn8b5H6j1xU6bAPZ2cnpai6S
ke8398yXSlfjUzXdxTJTc66bqteB22REfdK170fVn5hq062qbvqi0FhOequugqv01OxamZEpCQz6
57LBFDpVNJ3VR8+lhtAelzbS0kdJNAVdkgOh+WmK9qzeVRNOZHnpRRK3O5tf29xfL/V+nq2uhqu5
T1FZadpVaWfecQh+foO3mxndz/2ZtQlSn7vuClV70pVJEaaTrbpkDGfi3prxMIWQ4O5uYTKJw20e
9kaNmZlsOka3bCK7zk6aRR/JttvUIxlEgqr7Yn5a4izKP6L6gMW+mb+a7V03XohKt16vy34eT3F1
Z8qM129JtQut0K5YtC+6ne8/LbZLhvLzMLS6H+NkK4qMR8ew9LoVx2Y4bM5roc6t39KirpMyXDt2
FHWVWD6mMgAoqeOkHFbtxk98uq5m3bT2UCiil/Xjpr524b4s7uuq1FXVHpcyw/mNrD/xmmeuLU4y
dgnn0bu27bKoEnrgSvNqOZGlPjia1WOs87LWkN47F5+Cemt7OIKQ7yLf6XhlyWY3HdXToUBNNjKe
DRNK6z6kY3xboVGHRl4troRHfWJbtisDRCnOVH5DurSLNNqUJtFnki+3/RQyPBxaDPVpdVxGv+iK
Lw32da+KEY0VEhyglXiFw1m8yi2YGjgSR3OZFiSf0sUGe8yREvQ6r4YNP/az4u/+ZjeGHhkjgUks
gB0CU/y+G7txlXKNIVLdOudHO8OY1VaW7jF43uW/gM4/TJkXY0SIFzz0B4h8ZYwNfrAOcNck4nGC
yrdGaYzjsUwACMbXf9M1GJPAsoFsMxg3IC98b81TFgLqOqeLfIb65Hl0cE1bpE3u61/Mmr8Yzwwr
TmOYnQqG9CtCyDs+El4z4DfmGm1OT0P1CwDww9GBMwRcEcDTIFzsFQAYpnINagOko3qchvI9XZ8A
Af7CyA9uvMQHBBoGIgVIKq/VgqiSgYbaOG2KKyw/rqL5RQL8mOUxBiVJ4BciKDF7BTPUSoaGrZXT
zncB2skotRBi14s+daTYFWj0v3DpDwL7fWHFMPqlEOARo1Bd32cBJ/WKuheuzpb8S1suzzl8YoYk
vVNRdM+X7bLK5ooulOva4ndb116zeLj8zVSUigGTJzH8LQG+0e8/Ag3eVQ0oP1oOn0v6GQ9Dwv82
hHuxwQCJM0UAK4pX6b5M9SzHmXZa1C6R67wDbnBcAGL93BX8guu/P1CAbeANQKoY+ObrTDSes3gE
+Ub7GKZDIJTARMNSHSig9CNolsVh9kvQK6bjvmpsYfVGiLXJNJW/ojo/4n+wD3QfjhbwOKOvgttF
FchmDhBYENWxldM7K82mXR0fyei+/NzxHyoQZEoKYtpLnSMI5qsYFlExWNkDmlx7SNW69ku62bVN
SxG5w89N/ViHCmC+4qChxdDA4lemTFGJEVojKAx2io9F3Hk9IwA//4EVDL5A2wet7jWBw2GESqxe
khLGgy6nuU0YwIGfG/mLU4MKppy8uELI64qnm5rLqoGWghTSRUXSyC9JXX/+uZW/ODAhXuRbDGj/
hZZ9X1+MR2UvXqzQ0WY1F4A5ftW6/sIEuADHxRVVHP743sRqSjYSB4NyRbzSrJJXMSr2f9MNYGEM
TgsmJAeV+PUYmUuy8HmBFIPxeXBGjpq30/KLAv7BETDCMceCQv2CzPKqB9M1NBgVwNubMC8X2xZz
ilWQvxi+P3R6hSkovxiKU8axlK/EosH6aREIjksK4EcTyaztUsIgkecPUdQnPz+4H7IMrAGwwCAZ
cUiB14NrYLPJCwH0WIrihip8GOLyZKX9RcX8OEyA7UPLg3P7o5u/lpf7oeh9VENhLn1YV9356TPj
lqZoAO7RgEDbcdbqWGGAiPm6PJRi4MkUeJkYvPUPP3f6h+anMEfQiwWlAnoSfXn+J7Fz4TBfywog
Izf4/TrEuXYmcM0b+lCV6heuvxY9FMgOkoKSAcIHRJW+yppoNqSEQ4bpMoDOsqqgJV2vQxwfl8Zf
wrhlSLhf5BBE7o/3/mnagOKBQNXEABnoC0h93T9wwMp7Cvy2CxJI1Bwm2qaxC1GUOVu7aD81VmwN
8IB59FesMnx7ZPXKm1X3eYUQ13PrXXHgLWZrMvZ+8gR4nsVdWlgUmscpzheX0bYcyKJnx+VQalYs
uDCau2WaoDPCBgofYF0S1cci4orc4bU3/sFtsW/PqI3D9rm0ExszJ1eQFXVoY7kJ3fDYlI92iBaf
dKvLpwMFcdh8qD2ulv2mqHNXgIjccmXWUo173LqoNLpcTVxceGVEuGVucNVjU/I22neFz4fTVFUv
xDWg6NoEVZjTJBbBtYpnOiVK9iXVdOYIJ9GIcJn2pFxuVR6tu7WL/cHmvCxPBERepruC40bHdT82
uogp7EzIJOouo5HfroJR4m5Y+onV+431PGM0UseQr8OxGgnS2BNVvu/VJiaZtpFaoIsUkkyF3lpX
l9oqWadDXhcJ9/ANacVXH44mgrGaRDw3PqmHpRC6R3KdUlIhu+ppxfjUsLrMBIlro2Gb6uuERW5M
bbz0yVybPC1iInOdq2E5qoIN93KyV2JCmlTXS9+4vRtnlnbDWiTw6cXOrLbdmZpXqXVhS2nB0bWX
0ZY2I9iFANrj1Jv+EGHD9/lI2aVfSpGxCLFSSyxh7WLJvJuksqmsxZz04Oy5x3OcIiBjmpPQXPGq
Q1dLH0El4jZKERc2IyYX+66lXTbSnKZ+RLWuooHpJgZusMCmImOgp990g6XHaWqLXZfL7Qhr3vZx
VWLdY74Uu6hwdWK23h8xAI6bWMjhtCo4kNV3za3DIboCphgDXec4K23pdz3PQ/oiAJ8XVC1J04Ew
Ima17utqm64ctW1Cedmk8YRNFs2cfPMrI/dFa9V9xUugx0OtdF0qlPjO8kROC8ACQ6MdAHt3hkg7
otdJffaqH08+IAoJIar9gFiV0DDihNMJnRvcLTvcoUUHG7rjVHGaqnLabhwUR7q0dk2qvtjeKdLz
Ex83fL+s5XgZ6FifG+GwJkWFdb60OZykKhPbO3HNIgayS7RFp7kZ0ZXpF5HyJmKAKVp/bhEQfGHH
+qaOtmlfbk04NKpEt8bU6lI6Np7qcpJa9mG8cMO2ZLBtOERWoWyba3X0ks8HSCqkBwBf+2pT6jwh
ZS8iHz6zmeb7IJfmGroknNzgbSajQJISNIarqvegfZcsvoN3tKeSRgHoBUN3W8P8QYVm3hHoDJ9J
Q8URGHe5K6q5vMCyKt6HEQrT9GV0HZpenWoB/HGLB38tpe2fGrdFZ07G9W5tsb/elmlLIyvJwQPk
yUD9p1fR2vqkKOLiRKqlyXKK/HFzld95t0od9Rh/XKcGlKyZiv22rA5EFOWpVp2TUIZh269VtX6M
JlAbOzPE56iZijRakEtnxOed7Vr+6BaG3xIa86+5WM0eb1041W4uUlGHKjMriISwpscai95fyijY
fYCedKz9LI94NBF0utiCilbSfYexO4c66vfcVALoF5uTcp3nQ2HKcOcHth6sEpUehrLNqtkVCezF
mzMHvnHhnVmyop/cF8WhgWjUNEW5oySoW9xU9ZOysbUaDhifwtYPZ2YWWLRPopJPNQ/+enAG30KI
hjMvxlq7RkafPWn5sXTzViRtx0I6V7E7dPk4fBS8HFLHBnkumI1NCtisfl6csd/4FhCG+U/VdedF
mXZQU+/xy/TQHmjQzm7evu+4hG3Z4hzFerXUvI+g1yJtUKi2pGmYOUdiQELTvh/EARiseCio5Uff
dnGbwRyHBoONHB7apSivt0DfB6+m3RxhuY8IAQUV9+x5GYpx0ZAY4gIMuP2w5MG8w0L5x6Fo4rfb
svndCgT5MVqn6qPtGOa6rfLYaNbVYSd72Whm+PQ4l2PfpjDmN59SVoK8SXvJHmGNUrwb2+ajLcx6
b22Ozp2zezfZ89YRDztpKjVDg0mFWK5AxrhIEIYFjMy+i+9ZiWbIqmoHIPFYzd1TxdBOqsikax5f
NS1L6dRe6lpeb/Xmk9hVBxn5PW/IQcCWNWGykTs8Dg8hHy5wF+SUS9FkmBb9earq9wWhOyPkTVyv
dWp7GenCLdmGbErNFmfzULdH27fnYHADUusik0LJcxwhq2HZLTM7l29x2d0F3odWo7ZFqRv807Qc
W1LjFG+wSTKQcma+LDwcY969r1f7fos29jLTaVK1xYXJKSQTCO8A93Z9Lw/I7Zgh50Cecd6OAAwL
fpAMjEcDP4NOUel1jnadsskwsftlXlM0Ntcmnw9zOTwASsjoKuBrzAnn9duwrG83yu+X2uwj4LkC
KG5U9LuJbgdVr5d1lkLzgn4NE7+m9Xwz5aXVC1l2ZfxM0SBSz/oGYMykErKqGr7CACrlUQfbCJuh
dssgW1+0iQDDqyzhg8pRlwuJkyiSEq5S9E9wcaBJItvKdKp8mzrXHli/ZI5EXxcaGq0Wky7xBBJt
440uWv+VW260aslHgqdvwed3ajQg5OLDuPGbzULbAuSl6zpKfBQP4JAvE9yGD0NVYI149D5uRygb
13wsAijVuL53KgZY3XHtRNDIFlC9X6FEdr6E2V0YdqqWKMkbaEI0Eu/hKghM8Kr/7LsxmwGe1Hle
JXkommyOugvPZQkLfJnNi8pcqI6L7fe1sZ8bwtK2jPTcl70eVw8dDSVGwFqRukxQEMoLEP3Xbay0
dyDij8oc8oGkqIKrLsiVl9k4q125XiAls43lup281UMFQZ7J1TixI5PVW2JBJS8quJmT99V5jFqY
qgyWpbRnq6arfOqlyiYWzpUSLun7CVYHtqlOW9tO2hZuJ2d+3wR1h10ftLE8P6qhi26VKpXOxXBZ
B3BybZJuBtBIic5Rn67qyzxAFqIiwRX+FIlCaQF9P7HK3S1kfG6HDtZCZhYJN9EHucT3jZuRtp5n
a6h3ls2Nrtr5RpXxXk3Uw+YLojUH8YX14V235Y8N9s9rDuitl/5EpueBhhXYst1v5sLygWoSYE0B
08okOZm/te3HaNs26Nj37SqvWlXtm42f6XzfCLSkuDNJKEAqhHZygR+4g65cgIzgbmM0f5pq+bi5
1aUwv+ieFwvkYYE+lBW+CYu4kj58s3MDO81Sdiee8wcn3fOCuko7QsYE9OGzyWXSWHtuZpSBhnyA
hn2eyi7ph1mbbqQ725LHGrmvZb/C9LrmXZu06sy28UMbz5qM4kteRNctHPKwLKe4ZO8X1yTbUB1z
AgEQkXZbceUNuhVm1lPUXBWgs9C51puENmsCJGCdrMWQou1djGcNzHPPRqGj6Lzamx68w8C4SgCN
sMRKXA6LD6s5w4khIqHe78quh0+/rk17s1JgoOG2b9qk2+pDhaje+mXnhy2ZbTjOsGM1PgK1DgQz
DC1r6zOC6gfl69MMTQ63bbLVEeigKGl9t+plhIQcRthmsrcoMrDNAWzub2fzFNCgy+4dATQyNDXU
Ob/rQ3UaCdGQMI9oKU8bUbsyavZVPFpNF3OZiide3pkcyqrfdhNZzpOLDmJpDnUu9x1vr9jGriT7
MhZwKw02gLVa9UojrWBrOYjHEmZnzIv71nyRm0p4NT+sdfzUD8/S1LVue1vqfI4PwYvdOABVkGNW
teSz4ygtF9AiB2gs5nMLjGVSc2qbd005PoSh1qupdReJQ1XwpKyqJFb5vqKQ7+2WFIg8gSqvp/oM
n2ZFCTxkPSHxCED7qm3dbrVPgMZ3HHTshbK96UK6eQf7sibzrdUN67NcqOOSe71URkvAjGQyqeub
UwSQox6GY18XuoM9I/TldwCMjgE0/mHOs0leyrXe4SpORtWCBgjGJ9jMrz5Zmy5Fi01c+7kFvMHN
t4IEWF3nOzzPqZRmP0TTiaCPvG2zdaO6Y8OuoExT/zGiF9jOQ/gDLMseVmZ1gGbohj1R27EDXtQI
vJ+ETKsBujMsATz2+z5u9KDW66l7bGCLXsvcpdZeAK5Niadf+hXGHowV1/RwlAE2PHu/3pPpUs/3
7XxATavVfNimY7n0KY/mZG5zDYz+Ra7elwAhO/MMIq+u8jzh210EiY2iKhlwnlXxaSu7a8naXVy3
ibLmE1xgvKwt/cZgvQh8yCYRbpOJTKmZzGGs8QNvunKHBmBtpXi5gRK+MOibpi5TFGqADyBE4XHd
NT2sYxeyFXrwJWD/HJbTszsFIy5ww+cWVASjXTUkpPsyDOuNX64izjQP+ZnEUbYUUUKcSQoKFwfW
Ye9h9rL5XuRn0PglrAlnclhelLyZZRXD2RwDQ6RjEjcAMud+vwIZhp6eqC7ebzmQNc+T3E3H2vGd
GWSGYbdJNndB+Glks67MoIcIpxK21h1IHo0Rh218GpWHJak6zvPbYnzkvIb+eGOrFRTXFDDwDkMV
Sd9cvMoWdm3gTo7vgwX3xdsqxCl1N2N/CuiBQC3iImXA9AaVrOapNAPw4vdDd4xAuyvmtzPAC3O7
+HdtdT0ykjGxaR49M1BMHAAqiTMDYl+QLMPjrGv+CLfvdLNoDutaMnvIDaURUMwCLhEsQmjCmr3t
xp03LNsq8DV2abMiAPWjBj0vJbSGcnlmAa4rVJEeaqgQu+6BX96xFuCruCCxAy2+2lpQyj9vw3sX
Q5A3nOYGImLhdMs1cRXREd1v/RHYm6at1DPdzQR26c0nVJ/r/uLWp3ZGiQPNZjPf5KfcCZgm123B
dLUmcLNEYxiC23aNbZVwlxRxJpZPBTpP+c0SsnjZFTEs5bpEzPt52LMc6NyViCG17QEYxK6E9Xnc
j/Cru0Y++PohHtIAekDso11VQMv3wEe/MhCm6IYT2KWHSEGtXUuyZaNZTqAC6oj1R1K1pw4mxdgo
EACGfRkv2aCa80CB367hVBKSGBp/GeYKrq2YrLcw6wF/OpDeW6hsApvtLzFcgdiqa6LofpFRAndx
9nID8MFh6e8CTKvmwtQRam5RtX65KzGyOAFl7r2y7IxIdch7f/JFAQv26mtXRsnYDV+niF8ZguBK
1NKPt8FvTAdH72K1JR0tbRqCtbvSbfNnZurq0G2yguX6spvMdNrqEmQA2yRclLftEJ+agiWqNFcF
hRsyizjkbkgbXO4B9oGAs4N7prtaHez6dsznY0cfmHsnIR0wAPiN3Ndtfh5QmfVxuVOxyABmnqyn
CRrGWwFI0toYiBmAghlokC2ODbqRwMnww8hvTbiKwWvi5SHaCPShT8sa6YlFV1X3MeCr3kTai2rX
8OK9X6G3u0HDHYUzD/dRGWVwozEF4T0dC3GK1c6KJfUeSDT/gMSaYqZxXOpGzOlQZKw7NPEHNSci
hwukA2hopW67j2P03rNK48JnItoS00s4Fpea/m2HXqoM5oW5d/aRow8oPg/5dZhBpxTXK57gmkw2
ubeEpCWoiHg9AV6Nxaxd2GP2XNXrkfdw8wU0P788NG5NGK2OPqgdqaB22wKuCwbNR5bW7GHa9kzd
dV6lNC+BvnVHYqZzYM+4h3tC3TUrEyL2a22u1PZxdu2eVjDlugXkOTgvC1ettqTl12t7aIt3Qh7/
DwfnsRs5DgbhJyKgSElXxc7B7W6Hi2CPbQVSWSRFPf1W72GBAdYz09Oi/lD1Fbl587t3G5WfYinT
a0j9TZ3fKA6gW29XM3Xbb8fJHDv2zXcsjPmUBXAY13qHbSOknh2pYiOXszNvPHWvghMtz9qZ40Dw
eBHpuiYuVAC/De2yTKo6WeeXHDCH69ZhwA/lAGE4mWib4YQq20hy5UEUw4uPhupJ9uzVUBsDGIfD
prbc1Kz1S9AJEgUsD2Jqo3n5hf9ezVLFNsP7s/hhXkEPWfM2WdrgvtryanTYS6G/52Tewf/fDarJ
5v7cNV1iNTdtlTtO10tj0LjsjGip1sjh0EiXPiw5BFUWfDaq/vYwAZPCizkBgaaPq/Eu7K2p9iDZ
ommkYTWm7gwEd0rt8TF4WTFtpwkDJ7ko51AMr2o6L8074VnL29S3+L+qxEElc7dfwIGalgrVhLnR
aOOc2xkU8k+taFIJn6YM4FHr96+exkAn7c1Qm4e5YX++iVXHVVcMdjtiFPEIoBNtPuJY5tpmjpU1
oLMexl7t5CTbmED0tHyICnoOmQB0NSwR/pztbPw4vhEbFd0aPYagXv+stvEiW/lYfQAH05pRMo2R
HFB1O/u78MqoUHO4Ni64JnPEcaiB0olI5Kgv3rTuVL6Gla6tcB5/C9JfhE7MHt/PxzKFkgZhZYEn
mGHGOIXe8uHVru55j3lJx7MezvayRG11fS7LXSc3ua6TjuhYLJu1UV81wfAPQLeY2oR4cscgshVz
8+YbOlJmGrBNPUmUVwXmWlymusFEPoCBCyoOrsg41cSIp7zF8iHfG0LQgtxMGGNcOr+y36+Ysr3m
uK5WRhs79PWBmH0ihzPgMmgDMVuLUFP8K2q4psZ04svzRU5yaxdUO5KnHZZCpu3DxJ2N6iF/GKgo
5rGfWxaucxVVrrrJFZ2kXJNhFlB/jYtJFcTG4U5M7+BOJ9eckll596G485pHCiuuNTUYUMi1D8jD
EUZWYyDLrXLD5sRt1SWwyx+HBJeuXzAiNkAXIRgi/mB7Iho0Dqs1HDAxZRhLxzWPMRy/mGjlFgE2
6ZaZXfWxMzpbongyYZbp2J8QNC2ndwMTxAL41J1fgnLnkPfWmKOR/FNLu7WMH2AIEVd1RKBIjD0Q
vUfnVXi5MeY7+U5V9GA9QUnfzLQat8ssE+mjZqo3eJtR4Flpa/CYtjxp8WPlWkP41engBGEg5k2z
qKgZyy0vxtfayV+q+Sj6NbWKH1SgyDNfsQ4nfbViq6KYvDn6DDkAkN82fEyFvM5oEsatHb0t3n3D
/2dgGGzm92l8dC6eHd+y8V6yCZqICOvcODRD8ZqzCcWgi7gLgdNVgA/FX4v5n6kSI9Sw7zDdGmvE
NQY+7sQCSBr2ctpDTPRlyHsaD7YTzerDmk6ltRsLE62IbLsZNFsRI54QOf2bLh9rQTHRYBeBu/L0
CwiQSGUnAx6zOcizmM+uvYbe4u8mbDCV7cWVbWObfunE8/HwJHfxOkp8U2rJzzbpXs3gZXFjXd9n
aytbjUX9SjqspybJCjkmY//pkfnYlGZIG6zurv2W46tu27Btv33v6sOkGgCDt9156cEy8cc0fEzW
Gk8UJ3t5V/VuGs1Nv/gxHQd8Gv2rwTOy1kUF8TbPnuvXI8RZ+dy5MLUg04V2NsZauZGrVOiORdgY
DkhKiOgQsCs9pT1U/lm3+8V0YmaXccnWk1FZmwZbV066tPbmBKs+VqkGdavbMx820kizXGA0s42j
XOkrukTESxKDBj5Ad94qYSeM5ZEYoLYAxm19HwRwF9Z+G2MPTfoarpR7rXpsssMc+u6yafCCd6hA
K5jOlVgJW5wdglJwB4rD6OdbI8fYBbevY82taqYI5nq0rDIeNBg5CCcsEEnZ8KQcAS4GflJxmTh4
23prSlrKEoA3MEl/DIy7aC5Nskz51qqKeJ6Cj3qdMEKbm4DJrWyCqxF8unV1Ltf8XChgcS7dPsnl
1UYgAR1eOw12TyNpOiNulBPZdbVlRp6KXMdD4d9qD7WxIgnL68wD7sotf0sNDtW30MV5zWnmmO0r
BA47olX9LqkHicPDtjBoG29dYBbh7HOKw81+h06FrVBxJ6sjs5b7KqeIeW1E2AAKMwgbwTNH2F+k
/mlp+xjd9ZXz37EtUu2pt0VZ6Ef2qaBlNNj13iiLs1LTdnaDv2IJ3soWob7ewDN5to+LDGRSsJep
Qbl0jR9Fxe9sytinZiK0ylrd70wHT7AfIkw0UVE82s7MePBUR30MbdMKc8hbs5EJALNF7DvNXkpx
6ubhMeoRstOBOXM0cROSSBe5NEU+hhC5WYt250NXKjtI6FDSbMfMIPhfRR0kKwbXyZDQfe0XZyIZ
W4ZtQN/75iLpZxUEOxTsOnS1mei8SKlSibPIHerJN6vwGVF4jb77Heb5zEoHyiSHWYuTDu2hxufw
MaJw2W6E7xyZSWO2HE0VyIgVFmbk5a8j3+UKBdevvY+1Y4fZ+sIExCkMieZHKw9eIInLhd9nFJPS
rD94DsXEXJrUKLywCmrsAcuxtt5GvHIL+51dNmOnxyJZYRdz6U6sjwqs1HPh0QvFpM1ARSet0f0W
+OqVMCKQkxteTFMIdTuF55KNzbzpqBt3rRnVzT/JXxcHKxMdUgsGl8rpdur7renQFDGY46IRJex4
XA/0Yo9TTLpxt05T7C1OZqsi4cv8kKSPWiM/qbVPTGip6EmH3hxib4S+1pcXC5KG35BfSJkPl93r
4Kca7jXhJy93YedV+NgKs+4UO+tZ964dtnP3fINjx/jqbfQzZplwf8doxNu+cmvvQj5opyL19Bh3
XgvEsd7MQb1BB4nVqlLJ5KGqrB2bVdqo6yLqrVPeYW9FrR7w1VaYz5AjK6pzxav9KtqzNb5XxhAu
Ynl05ZzK6in+FAdSiWRgwW2U1rVgw8aCNK+wdOcSm5F2won8kxYcUx/Tg7B3blXCWS/nHTyYcMSE
5lTTi21jFMDSP0J7MTE2tX5K0ekI+HB7Yn8cQ96I6sU5rSBIVOmw7Jjw4p7m8dAViVvkqBuLcxTc
3RkmS4LeRkqiSFesScINRx+aretGS3OF8vXC8nlfCu+VAvSu8QciZFENQBUmOMHQ9ayAwl40Pozc
DwcKmmIZEk1mbPn1FAqGjzATBz66MK+Gy3eGEL9snb5FLb9ZoG1M042XlUsPjaGBM8VsRkMp9D/E
G67BIk4KnzJqVg443ccmYjHIR/BzFmiDeQlbzk1HD8R61TL+qho9nVut83M5dHffGdLGRLbOa9Hq
m+HGpVbRZM2fAikk9E3ENJw218nC7FddFj+kXx6kZL+06x+QIX6XtcTsDTIrHdSQg7qoIN0OmF/r
3vxWYsFa8KQpgWKLxB6UTAm8uE07MzdTsNv06MY5HnU/Cjct3bHH5t7xDGzQIaiWM4X/Hw8O+bFt
dqEjr7IVKZe2z18abC8xiA0aKQc8tB8US9Yy524pFF+tuuexHsws0B5kVQFR0m5zDrpx6F5UYUP+
CETwf4EYJuuvZ6LAvG/DwZfq5E2LBd3Sg9FvUBLJzgwiNfY3A4r1UxW6ACpBQXRtHBXX/Sgqnfks
v4iWp8Xa7ebR2JQWqm9rvcLYgwNkZ9binSh26Ng0l0tBWZxL52W0Id+3aIWOGv46w7sVhfUo/Oq9
N/IynIIe1dYgu3JsXycMvWFj87+KkLut1BsyFyBNmL7bRnVvRofGraBo5d2HV9UwNEyx70R1B8ED
/NfLWtIUIfOKs+uDZwF9vxP5koJl2LagDSCKey9UsIMk06XS6kBHuYNhswHm2GV1s75VHYfgPZev
VunFssAWKUmKFN6L4pAe8z4FAv/lq+FCzDmx6+BiLBCNlhbTwbDL2fJhYrDvuwkKjLWvIUnapbcF
CfTwvfLI5/HqmlhIe9MCWGt4B2tZYTpa6YI0yKhU5KPEQQ+5I5h8qBz+0jmISQgDduxIN8qB2wCN
Av0MREVsiubmF8VVVksXj5a/7yb+XVYQjqc2AuXx0pXrH7yQT2fQm06JeLb7N4lsR1Ha0NKYe+vs
9aYXWGV05XlIKDuQHBXHBtpBbRPzV/4WKPNqm8gS+exMm+YheXlUc/HVqBGs0nIYIX/mC9kW3dqn
thBpbkEKGMRWtUYyrSKyK/PUW8UfdNd4nJct6KXt5GlswWsDTx6h22nGSNFg0CkFgRRonBi83aC3
NnnRX5k/hGaP/mpW2Tj62xpObUOWHWHWBpxijLypHRYzZlS4CMTyD4SIj4rT++DDfLCQTIFUCBUN
SxwClWdtMaxeVTZJmZa623eEwqZtt7k2dyVkH7/nm4U3kR8sAAxW6HvCYC+rlactbPNC/hsq+8HU
ZpZFsiBtVKH7WbAMuc+jlh7liNl3LWLoF0ci56xpEJn3rTN159e27LaLbK41g5KCKbNAUkmY5MKH
3woZGunmKLQ+y5bOTcq8vfqan1GZNlYlgAPZ7yPsGNJ5D8HIZuxu3vrudo/AEK+GQdK+zz99UqSd
670o64Kcw6mw9dGV9V7B6VM1BTbAE3B20aq962CzpKTNtiX9rqN9AQIBprHf7zytN3zuoiA4tIUf
mvYar3qKZ8+PcsyBbVBlFkE+qrJ39SDQ3514ZvRQVN/WU6Yjw86mMLjN1yn4bjXPrBlkCMyHsrQT
T2PAwsvY5kB8A3hmAT4PxBLnZS2wJ8HZ64I3A/bwCM0AIjTOs0aqwNnNeX5sfTt0Wiue0EUF7TMD
8IKR/zYiSBfupINNskZgEhnapPVoBGgaopEEvgMdnEG5e+5GHbok5n08tD+77744AfQltL8bvaPh
fcFJjIIZJvTKNuC/oKxpvNj9H2bH7WjerabdDPhLJ/rC6jJ5Ji3HRiCm9cXaRz+B2dPOh70ctMCj
HeAzgOJkHUvLGqajwgg9QIgEOYXWkmrkERV/rVoH07MNjcCLLVgv8zRhWrfDvLOxBz7Ti9Wmt4Dh
8lG8WDPalkm2C192gS4TJpfIJA22thEgwRz3K3gv++A3Hz4U9amDC7yCQzEPBb+aK88MrHV2J8N8
hLzOFXSSDjManyGfoLljym0nK8WxDkeFAo4slW7Dbv5H5R3kRSro7Sk1CX8MXUOkhRscgsbY2AaJ
1qDcj5j7O79JixYFX/wbzD1Tbjxx/PT6z4PPUxjmjyWQ+6tXSIZw14YczvIMTo0iBGkW3yYrX0xX
JW1VH6p1ODZrmbgLev2Yb9ugSfxihNH6V8ATUv2VyvEfKaawUwGmgRpWbhF6kKbAlO59ZAH7lYFL
DLZ+b2cgpuPFuzkjngP6tl95qTEhnilVGJjN1qnB2OEt9hjHkv4lyrfGX7YV9BUzXxOrB3z4nFo0
euQEGVxiRHV42ACLBAVwACa2K0orXiXKqtafKGExOvhhmIqDAYsa0FxhvwNSI+pNejWsvjp2jSJd
Ju8x1MtXS70SM+y80/bD1PQP1XFnwGGYauOomjqd4VhZzdVUfxS8SoFVZqn3Qxs92YZgOgYMzre+
GZi0uudj7bpNq/MEFykk3H3NYVarl4EU0dIeG4jhFC/X3GsdVWQoQsR77wtpH/lofJvzkFYdNULd
gaSVYoB4ab616zOfF9wtD1+WIGqzWOOfItY/Pu91vcCaKiGmlipHsYCqVrPIa9fdxN0QegwnZ8+H
mJWrg+JzhLtMYuDXIDlsLPnTyzrxzbo+HZ9l3/Z4uLYZcTjjc4BKZDfIoz67oYCsNoZeM8aMYvya
THkXbR0tnvqrnSBp6LDz4YXgpM84gk0XPESHINfwgaP+YIDxejzaCia3GqobnexHvmi8llC33RI5
yDwr0F94xTMpxzBw7hN/aZ1IKWTh8bdDYdj3xaaaDzWCxMg7rcGGYcupsSWA69C41uNQIn45GxtI
l9O8RaNWXWScqQyH4N0a7nR9b6SBgwZ3ykFW+deFNeLvqHvxOjOBWoL6VfFohhY6G5C3L/PybyXJ
ECSL9WXqY0lTCUMFli3MX30x0dm9hsFcP2ALFCBqMM5NCndTLOmIqmi3MnK/G/3OoZ5Mv4Z/wCUt
0AHMCxMHW2Z5nuBd4nxbT/8cJwLZCAY91NgJqb5bA4xselvdGzFFaPJ97nxODWbNrIFbV9EyU8Vj
wf06JqjdLircRBg33/5eahAOiCGciJKbyfsE6WDI2OJT2ARiW1gryE7+7rf3GQ2TtDKp/LOLhdLt
NtaSFcXebjJBdhDPQ06Tru6xDGaONCLp6/PMXjF5RU65xjjAuQeL+5OMV1r9dct1cLOhyyp6d9np
GR5twoFHHgKr0w+xeTy90SbzjCPGwmb95/MhWpBc9pdwlhm3D6qFcNm/ukC/misIgZqIyFQP1UcY
7Vr3p6qwEx3cAesEaUM2sax6G3KQnbgB6IkLDXs3v4/uVpCE+7EjU2v4wPZq4A6FfOhCMqVBtSZj
9+Bd5nUvHqkTgGGtv0U+dYIT7IcNKDVC4HCOSZvf1+XPM5Pl0mOn8oYTd+PFvLVgH0FYed5Rj/B/
37k7RIZKrA5Y85lbj3nJyHgX7Gv1IB/4x1UdW3PfN1/G5MSDTio4/Fb55kpcDoMloUXXfFuqjFf+
sZHFlpKLbNLOlCEYrAtkVPSaKH8tkEO3Yx5cxFJDsd+gecJmtytMVllLPxdHZcACw7nblVApOH5o
hjZEYOjUsxsFdhEpENnsai7vgIPmaSvKW7CGeLUKfRy/W4UU5MGVmcAFL7mZ2hxs15l299HK0C47
lcwdw4+mTbltyKbG2zNDsn/v31p2y11U1n9YcrYU1hnokhz0nb3JyYADcJGvE7vgpHjIGwT2GaJz
3af4XG6dpxyLjou5TaUFYvp1d/RGCOjAvce90bxZ+HSsvLLuVzAI6XAtLm5/antgLGWTlta2Vtt5
QhL+YubVTutkcDIYKRJNvJRx7v0A1ay8jY04OvB6aNAH1lWvq4wsDsJvUXsbDz3A8M8mHcJchx2K
OwuAUjUscZsyNPBd1XsT/eOfQJMpdnaL1nta/DuRuG0qBmFUngkIMM5UjBen51iLElsky7hRBFnM
9jjpqw31y8TOMLL1sZAkf5Y1BbGhOUpY1MacueowByKWX8X60yI8UP7BOgEMnRgVyBqoj7iY4F2t
Fz1tGqi8i7N/nizQArF61r3+EYBtG03MhaDPrSIuNeA2MCMFZn1jgevw6o57qT9t8qZA0nTOr71u
gXKMVdp6SYvgsPZjH1PYVBxNsbVBV4AGLPF14IAw/2IWe7O7NQJZf3qq9L+6PYzWoVlyLAtHw4GR
/E9DbffwQpc3rlIL7owMS3r2g0fBU1LGFDKp+mN4/+1dK26ByIixoeaLKw4NcCgMWgEy2SWullK7
mU2xBuTGMCrNYaCP2ntUaoNZqaNpK2+VOChn17pffPrw+lQWZ1Z/uHZa5Vi4E9e7adAyVjI2Xxon
08nwv7o1piy/5mwb+FsQ+1w2MXN2dXmQEq+6s1mAK6zmu+qOcwAjN48A62h/2wHHRhYC/0WGpVMC
XnKQU2LVIdScdn20foke8c/QH9601+7RDeCKnrX+UeX3bDQReicuvuiCTFsRwLMSXHYTN8ZBGrhP
xfiEHk55ZPu4PiF8KiCof+7Zr4cY+R0s/TdZ7QexwcVpTo2tCDIG1Co5Rh7K38ovkLTkehAO0gmw
lP/V8wwpNVo/kOx4QjuYmGXU2AkkK89IOvqPFjDKgQYKcm6KR9O/9yV0Zbg1sllPdZcO0xwKaIYo
0EHxWVrfuLut5Sf3/260Z/BJg3tgv64OAOEEunxIyu1aIrnZvIzrewFTCje9HayqjIv6mmPlrxCz
bOT3hNWsiBnf6vpIi43Ps6ZrUyneNc71kn9w/1cZP5X91QzgObCpTcXb3H94MGSC6/KMrUDZBfeD
K5i21pQtBe4heyMWbjOwjIjQDY4d2PV4se8MGOfo4F8h8YV0r+UPDPLppV7UzpdtipY8yUPTfWME
il33a2XvDoxVwEXNvxphUEglITTfsUB17jbr0CDpFMS5e16olcJJBH2PHlzOryXzUnMBpqk/Cvnh
Spks6xLPPI9rsPKTjZQhW8OVHOb1tUXh0lD6MAByM62DAfQVvEH1CAoPA4SVFL6ddGA5PSxRYws+
0U1Yf+rBgoNb4d1GvXBqnWFbdOTcuikxQV/Zd4qrqTznCMfCfveMfzXOIacQUe1PH16JTPSM5G4y
w6YCj+8BAcJlcVb9SpvNxJCJuQT13cnPdL6BzOD1zjbvdIr9eT8AaYElJFEuURTh7xsAl5IClbdi
h3p00zbAVSMIRtl/Jh4NBJ2o4HtruoH0BqBwm3kE3jZblyAc1OKEs/uHL6+szw6QfYcmMw6psj/w
91YHQeA59lGQn/Lmmgd3w77O7tY0T4pexv6tUXHhp0Xz7qzHscH7l1RrvBgFymHIVrAMWND77kAK
OJV2ZBWw29GcN7hHpffubf9hYugsAiP2WxoS6I1wj60+FsBQZvRgEyBa6e3kfPL7cVvPf0R+LcW1
h3i+YCBG+mKqROQ4iXQT0D5M+XioIavhEhuxxgUtVWIEh8p9c4QZDqJMK4xK62SCS/ubYAZL/4rj
BP5qwFMctwSTNHINJ6Yh5lqAriOkHsNW3g1yhf8TtOcn5JpD1n4aDtcWAYTKcI+272yaOTOQvjEx
gv0agPf4p/BKDPMQCL5N9RXA+S5dO6Pz3u/fKCQUI2mLePATggUMAyEuaIAE43AA6wuLFcla81V3
HwEE+moEeF2f89qOBSxoM8dvQDkv0TVw50l1m8t3641PqUPhVDB0YCtTMq7Zaz/Bk59/1+Ym9dfM
dyPQOOg9pYMrS4KT3V9W90fXuAvl6NPvZyRquij9DUM9KvW7o7d+niAfVDz7BCxUoh8Vku8lFs5I
IcrqQFbyoycEAYLO2oplb4DQr+09KIRg+WtnGKEEm+yQwEbLiXGsqjqCUg2ILMaugytwdBCZzmaA
7o9bhLgJ7h48ZjGeCIBmbcTWqCNhP0CTVeWGALFboE93DBbt0+MZe+wGZYSypc00p/fC/Giwv4Kh
EOBvFPtrxu91IrHpfdeoURZMXujIguDiHgml6ej0FxPXGZUU0wKOxQrdJJ6tnwUXiLmNldb1p4Ku
MljZgOpkINVoJ6re1MOrL2acmL3Zo2sqTDC4+QX1Sb0hQaCdxFjfIAtkUOhx9mB5tva1hFo3bOjw
SdcTCaDzhi35wGUM1vL81RDWbDPXu8rAi9FCLOqzcfhi9dmsTtpJV6W2Qn4gnwBQCTmjOglmaAJY
6BAbK3so20s0uM+5WYRzezSsnw6cvqgPAurnmALSCDWOwURhfbFTl//VmPtMxlPPSb3+YoOLGpcv
lA2K3+wmqkBtx0UzXQzda32b643o7lWRaAGc1n747YeFpRa4Xjm8euaf1V+m4FTBApsDmnZDhLV1
AkZuveXQOxBDgMPHMVxeaR3xAL+Codvij+lPiv0iQx0z8MnrqTNRQz8ccnCqLoZ1WRkCgUEz7FEs
eYWLqDxoMtCSvE3rP6wxhF5I8dVX491e/jXli+d9gycIg/zqfyBjRIt04Kdx/S0GTAIjTNeoaj85
gNZ+fhQl2jc+BZb+YFWYH4uYoIXjPtDbJKFvIPCSypceJ2CMBwAgwo2GboegUFhX8erGdPpzppSL
rWm9TyuaSACCcDq1XrycXNCeT3rTxCVSa+wWaPUTHoa7X1Aac6wIkCyKZl9p1EX1Y67bFRcD6EPN
TiM2HB6WhR+p6rcucWT/uvZfD4TFW80tc3799bP854KOsMiW259l0KRuUx+cOUNYLRmfx/oNuKdP
XkgfW9iWfMCUzXyr5acETOQEoLsy0z9qfa6WmNLU1bglNM8qlhpAnSuVoayYxh+sE06OOdkNJFrk
DWuIhEs9ridRj9gRccXThEhNuRFDnwV1ldS5jihyHdgOTPOXFkcPPzPDBhU2qN0zpUM4NBtfZ7R4
E/nDhgjdek5CUe7xV6GOOiwN1k/e1zCsf5xyL03c25XHBqaSiseVhOVVymPZbwz8gxjbMy8J1qNN
X4XaB/3FKPY5zIz84b6AnJvVOyXQ2+58GmAdp22JpQsu7ZcDIsoHGkcXG7LrbfiZBU74Zyl/OjvC
LV641yw/FgBcTfDUD+wj4nnT2MbPoYtGA3wVCV0PhIHxadLfusciDIsmcuXD639G99Wut2IsIip2
PV5LK2vzm7ueynkT1FB4jyYsgdzBGPJ8xDZ6782TX3X11QGKk7jRS6ZulwI5s/IIrzxMZG95KL51
x61Roqwnph/hblKFyO0SwUueIPS5WzTxlSJvUkFuWROGYorTobst9lW+IOYVi+nF9ZEHXz5X9Cd8
ewYKNTviFq4JdCyDGUtvWPFk/scgrFsSstouz+fUQYgc5ykoU9ZfAaZC0aXNfq1OOXkruw8iUyhp
DruVDUJS7afksB9uhgHOMXMR01tQV8Z4dNLcufjOSZoJrgKt+HXSL7DEZCXwWv0ywHWyg4DyzDWh
QNaySvNpg0nctU5sOuj510QmbkR3H/HSrAKy1NezAOJmlbirIOgNj67DHwUJ0x6eoicW2+bTK797
k+1o/+1DYrWfsQNYEFHnXVosLwiBhf0ARx0NCijGmBL/MAjofZsG9zeKtAe2i6ME1xdUey2+SA6a
Zt7Wze//Q9vd9F9LDi4W8nXc4AqwCTUXNzWj3vz5+nlzGwMNjV29fjg2gkwnAVUQF7P5ZXnCXl3C
LDb/4fJjUEVHBJ/tZhN0l4mcJco02eMOA+hiB2vCTAHa10W5R2J9v+S7yt35KlY/lheK/ne12pDP
LPZBvCuI51gtKQhg9tBwJcqfVf94gAIEhslmOFg2gNRlA8gD4WUYqXhlcSqzqbt42DBr96eAVm3U
ZmQ8NPuPo/PqjR05g+gvIsAcXodhODlJcyW9EIrMOfPX7+ECNmzYu3ulGbL766pT1de0fYyF30rg
kH6g3AoLCsK6haWyERKNbYQBC8516DkK1qUzTJCma5UhYANRs+ZP0X/78E1bHlo48NPTJrge8VA1
hIiqiFa0Ayk8hbkdI7+TArOW4SQ9cZdSXr5+H/JtQbBw8hmICkDsYioUuaf+rn6FYsbkcQlsLLBA
mzh/SXVXtmw1PWAkjBoWP0Uub1p7WoxbtOzS8FSZz6zfl4yPgtNF7zUn5XyikFTZiFeSXzwX5hWf
sqcTLtvOwbRR+vMg/BnKOX4KAYkaYk4NWAxWaKICn2GZVy17zTkBG55Gl/QZByuzZbvbFHmDgeDj
xZUvLWJ5l8Q2MW6BtST0rRvmPmEiUdgwgpmNj5FqA+QS5+cvaOVnlT9KcU31kW5wO+GdfsNk2EaU
ExZ2UM48NAt9BrcCuIB9Uo9OQgi4/Us5QTgdQvLYUzGxz7iS7s44itUjSE0SSMTzP1XlUU3bGZ+A
UKCKcE1cCXIKSlAcD2HJewGVtJlPifnSY5YEROWY6+pX6B1FZ3T7KIlEVTNA55+YekvGCcRvs61i
QXUrnBDOPUfWMynXbrgNHZaMcOpTlkCnKe74dMKk+YLFMQRPWvLiaEd1xSaaj5HxkSifkfqvXb4n
4W6NX3Llo+NSB7DB1bR6alRV8sHMskPzIcmPqAsQmGxsAAQ/wFuvrQ9UYJLCsK3+ouKSafG+qDcB
QR8tpaOjY2+THxb+d1ztEDCGfrINjf/hm/GKcoysg1neCsSd4r24KA8auSl8ZEzsmg0Bm40sHfLI
C7KfUvYI7jJqS7Dje+NhAP6Ma1L7WxxOdXcucQCD+leRCQoikHIIF3GPFSDhbag+qV9kbM3VHz6u
bc/rpJvfleAmy2SbYwU5fmMToa5gkQ5j/5rQaQgFY8P11SiE7+1n2lzj/Dyll2L5UoEbFJyuirjK
PkJcMQ5afVurq2d24wRPCNJlOLQwKkgfChHDa6XeTZPRrPFlbV+1bjDTSYmbO/hhdR2iryEN2dsG
3ujBTcCQzRBEYPzRUp/UxmAeTbjNBB4rCOfNiNEYmaNXxC+dwrSe/6nToRaPUcanZb3XMxVYJjz9
Pk8vYvXWlpWbj2cIetFkx9jFvHPl6LemfDTGa5psJ6CRTCKnHzwLfgQrOwvxaT35qDtz2KGZZdl9
lgjPaBf1J5FK6M2bOJBuF8kOHXLd2AQVb9wxxaEQd/lSM1iZZJpuo3TlPFel15gUFzK6rXOCks9K
4Jmpa9BnaXWjLVgv8uQT0yr075IpnD15cQWWxIpgR48v0KGrKbRlPEtWGbDMvP6TRxcwTeYEPrPI
923rivxnR/onye1Kpehr8ungbHJ+N04IoRNXMMHpP4YmEd82+H+Xd3n/egWnT2K7YBdrV/W/wiZr
tVuuOZ1oHqLpMyelPlQ9NDjbDZRfC9n9OkwvszJ6ViZDX9mp5iYqjETwIw5fmvaSGzcdahXsjXkJ
baz5Z/D/1lcskgGcAnt0cfqGpaveL3rsZFW1zVOECliLNiidKjqRZ/LTqP7W4/wzaI5a9simk47M
3LD+MS2+w65o6i+XM+DpeaZ6yJiHWh+1exBdynmL8I+mR8YG0tAh8tkpWK6LzFdJZwa6R3CQhj/1
x5gvku7pstvm5Bf4VH6tX21ObD1LtwnE8Xxj+FMQW9QX6ujalKd9qw/Y+Be98SVlJDHtdoW8k/l3
P3lhQqAPhLtsUt+qUlJEzQtMUho7c6w47IhTpW2Slu2viUnTspbPdlJ8dslhHUSinHl9lDaFvB+T
j6SgPQMmmXVM3c/qU0LzXkm3PT9ey9imqTsRCm5XgO+aJYLgcXrrup2m2JZ2xB8Khi8zuxZ0hdLi
kCeP1LxI1RPzDlBW1de6UxYP6m3Flq/gYOXXZrjL5U4aPOyjKlNcc7gicCvmgY84iOnUuDdArxHB
16XbG+JVEM8Duz7gD96NiVonp9+jRJgCUgxyPKxOY1i7ejLYUX/R23OKyC61l7g/zTFLKUJDnnyL
65p0RDvqunWP3XQxnbw73WSaAfgoiEgvr4X2LmsVolsKz0nVQfpPSlJ8xG+MSnix93DZmfBwxCkw
Dg8hAVjKEUxPHJ9dfyJvv2kLTJi3qgQgZNVTNb7am6BcKXgB3sOmUK/6cKN6NWRKkOWH+lZrr8v4
KQcbuXYHzjDlPcpeVmOWPlDWTzWkpcaNyq9YCvxCE3GX/9XTMyruY3DXZeYSDpC7rn7MtFDTAmz1
m34kjrxZIoINm2XgMIxJLUAPQ0CN1wBBu3CXHiMTtiDbBaiv5i2VDsJ8Gik/tV5bVfWq/tI1LeIv
Q/9PYiK7SF5W/Gaicuo0dC/kf2j4Y6JMjmWOrrRUdkLCMlA5OpslDCRlsoyHtWrYMt2+EjUEPr4w
kaeMz4G1I7sa4z2RnFm8xuqlko49HbfFJikaou1uroAzJrbZ2YnyDhVNn0491M7wSzVEjujLSNND
hqtIOhWPvlT9kwke1sGujY4Fs3VEbUHTxhs1eNE111zsFgayjd8sVp15vmnFD/l0ik4WUDfcUYh6
ubpg+9dlBFj+zEtPNrcBMxLrc8u2sSZ3zoX0RT8DucuwPzb1afhZpJkapmWvVpRdrLnfJ/+L39KC
0NL8oMNNFNAS5L3Jv5so2fE7fArPv8Z+E7xG1kHkC2K3iPRNl/xV6xLFW94kv3n5wYeKL1yEHx0y
XNpvzZUloGi8zI/y71ziyLITwY4qcJ0iZvMr7WPk63G7sBhILaE87A3eMBU17VZaLD4sV2ShhE+e
TMqojBl/1ZNq39LvAoJlIx/qeivy0rVkVkvZJ8OXEn5MNHC5VQo9LsEvg0iA4KHltlL6dQrT6EBi
zwK7H8JzSEFCP9S+MnJ8ejWqb6XVnZhVGn1jQooYP3nbaLRQ1D88hzo/mAWoA5AGb+oB4cpKtln3
DjfCeW1KvALdr9zPxt7CDiGXlsqQ2oir2WupeIZ4N/hFEgNS8dL3iNN0IGXshIOL9yA/o7Y7WNaH
lL02qYjAlnitmdjzOYouFedtIafqm3kjMnu3ES9xQ/Vu9dsDDEiOYuySEjIekgGqMBvYMpdnoj+T
6boEb1bjFfk+bJ9dwvhY3qIOETbdrx1CSfUhYk8UNbJA1x074oaJdmyMfVXF2EqPJq0It3NgER8G
3nHyVKIXctSmiMl+boXUMcRLtcBP3UEDrIbE6zXQvH49Z8hX5f+J9yjGLxNLk6lz/phctZq3eIIm
7cslpyKwW468/2LjKaPGzRIqEb/z6BrJPzE8W0Ru6vq3WQ4BnwA6QXCgW4C/SzdZeDTqs5g/EeFK
ew4CP07uERm5fHgz8GcCcBf9acIpghATpWSDpURbTD+E8CbXZ7V+mtMtnb3K3I3nJD9xgKEeZIy9
hf2p/Ctgqcp0R5YRlXPMHXm55fTNq70rkt6RsST32FtZ68uvcGeK7i/6tivv6uTmEod9d1KwClqE
ZzDLcvjMIVLC4iHU2MxI0foFmwqpcsDi2BfT7wxVM91oU5Cnndq/jP2HXEDBfFIYFmS+gnId1q+j
RieSvNhsFK6mtjtdvU76i0gJhGh9limhhHuaM0xMrjYjX5N3sdU3i1Od1fzRm7ypzNesOqcq2MxO
mX7ywF+DKdqsO1Lsz9OvRe4uBwblTyBro52LKeDAAWSU7mVy0mn4BXmRM0boAEZbxl/BAvoe70oG
7l74Cckfpd0V0RcUbGzc0/V4s6WsIFDPE4M1H3CS/DXDF3wVPdqrzhnmp4lyEVSjyPCqifM3+VKy
okN2KcwXcbwFfLY5EL8Kiu/CseLu4PDQ0TZ65F+C2LW0U4c1l6ApNzYMnC1/dBxNI2IPQ9HZAlUg
UXaNofylliqhN1O05dyd6Ukbt9D2fXI3wgOxv7j6EoxvDRMbYBCrX2W5buNtFNt1bKuJL6uPeWFw
7OAHXtSYuK/Xv1cJivp1giHuIEvEdWfrXdIPY3irQ049u1n5UVLyVZCsCODwIxwQ++zRRqehZwmh
ozB4oGGoRr0xy3sOnVMR/fLy2CfpOLXXoQscqzjPukJs/w8WatuOFRRXS2+c5TdslwNS/5LezRVR
bz/UNSv1odSrbEsFfop8Hajs4T9N/6yoHVIp64w5ymLWbGYGcIUBJmWKyvlpOlF8dL/xdCwaL4eu
Gd7D9H1k5Kjjq2Dgok6Ut88yvx8BCwoHpPfmLoeYws/2kSXwyEdD5yXlzMnmp/aeIB776UMQSp8t
gGFeZFHpthyaaRhpgl8ZFcmwO+WsLzzffqPTR+HNX/HiyxEj/vJBn4qAbz9OX6r+GtFjOQcfQkJU
xLgIwtGcng1z7LyNB1fQPIqEY5Ii6mMpD2iks+q3/CLKdzx+D9SVyMyu2XgY1fc82UnzW0D3SKue
QslJwKPXY43dj0SCIMfMZwlIWV/WEHb+177XxWQ3EGAYWHL/UKBDKh5BDl1Z7C76SdXPs7JPjbc8
w1jw4bnBFZRXNNqguHSFQ3KDIdYREJNhyhfeS5OwtPAscEkNdvvFdBeeV70YuIPFJHWzEwyCBagC
/9LmRTUQ4T6XjPqH4E/Jj6J2UAETiEMPUITRK5kwZXrKyqHImEV5BGJ3PUw3ja9GJ40XI9U9c/06
f5Ty2K56XHsgRZlFd4UYmMzgMjHhpBiLc3if6keVagywnyYtVOV2xe5bztz9HsSE8G8eFps+3E/K
hzQawMaO/iUCNdOx0s2XhPBimb1FxVdi3bRyr76FnW01/9abHmiWVEnSIgdIOSg5kKHM58lg2Uxc
OCBsQv0udruxreG0MjZoTsaBfBiHaD8MyMWstX1pSwCJK1m/5hW7sHd60Z8VT0ivQfks4S1n9aaR
CUgg/uXCzYuDQDqL1gbVlr9k2Zc4xnGPQQr+WwgXzo05lLZAXq39rql2xJEtmAuA+LAaLlZ/b8dD
0547/ZBYb/QvGR9ddMsWcdsY3BYDx0XF0tg5/Zh75jxQfnhYxKM0/NTCvUzcWD7ysUJg9/OWxMem
+RRW/2OAnUX4Q9rseRBMImta7Jj1dx64+siEE/4KkzuqP4jHWeBpFDgoEmcuTjiR9F3V1kYHuekR
INS3VLbrCF3hNWOLAD33CBBIJ7WgEOx1VmBoqqch/BuoWMjCu9leiYkhRGrDSzNR8/NMDQOBkwNE
70+QDdJISwMpuNByQv7JYILrGkh9IJkU5dNoHwUXRgjZaUhPVIONJMezYK/UfyQ6dfHLnB1ayz0S
XnLvSYLlENjjm/yZ+ktMZ9nwHCrAVOtlYiwT5I9YrrZ6dpsJ2nVQuRE/iiKXNnfOYZeNdrXiiviY
VkKaxxHDbUm/nii/doG/dkPRerm8zWiZLdxiz/RaHovJ484AYOqLTKeM4avNnip1VvCDkR4i9Yxv
RIbvq04rXjVsYs10FunKCVBXT2V/GiNnyvdp5Qi6G5L9FQ9kDdXyo0XITM3XSHuY/R+lDpVxncoH
eCKLQZ0f2ZKbhNfYnRvG52tf8/fgtNLuM3DpiAQUXPtFdKx5z9s8dyL5rsKWL8m4bkRV5M/do+ge
8OqOXBzretdxBYbNOlSpH2b2GkacajaZ5JNigA3Jjfsw3RDxzcVJjXsun9iixnddhtr7RwWVXT+w
mLE0sDBj9rDSJlVmLrW9xs07H+hJlVAl70P5kD7y9N71g9394+6tUeRTPSz1u2Syt/bTlni9K1mg
7M4CZR/HDwiikt8XKQd/HL7XfGiczSJetRZQOyXNKkOXZ7QeFZZyIHrHg/2uH0VrW9SXHmw+Dh9B
vwskpzAOWdddqSxzYhSjODSuXB2znztyNZtWxhjeEtWuVQSpxVu5/PnZGCGo9Z0ss5gx9nhpQ0Pz
purd+HUwh8dQ8gqiByy4a8lZTnb0zgXDL70PbTM4fQw3GOLwnYTlpvWUi+V3sb9NE/brQcu+UgpP
sum31K5pxR6NlNR4JgBNR+2YmzcYosM1jd6D+a0DYWdBeouj30YFMqVpsfaq1lmsyakraysw+nGl
ifow162SiG/qDjmDi4ixwyhInr4EsSEMi+OdDy8hjZPPKIaJVVUKym7QRxyOBZBZ+LCpsnVom0b7
N9PbMUD2WtbvVOwXXAwz+BnFN1me3VBNHL1/56A8Vyr5QvAS2qEiWAwVESqLWVeTvaC5w6ue2zM5
7mhPQgjRtsocNveKBjuIXwk13/xqSndcvpDrteFHgqiYXAQ/zk+ptC/0Y814OGmvY3qYBX/iC5Jn
msEkHJBSo8DzuWjpLS2QwblSxuCp5ii1I7n3bxQRnjoGWoMWqIeqnCrsquYmLCfqjGwO1QRLWAWL
yNOpbqFPSai5RcQd+AxWWFp1E3HtrqOqkXDYVUT2KY3fnDELFYFmo1ZnCxm/WuMyZWdVa1hnuU8v
9HOGMV3+nA06UJDfO4i5/CRXG4PJa4aGBU2otzzganLWxF3I2V9LdQ7ltCfUGzSfVv+QXuPkG65b
EN1Es8XwTWne6+RXjekOPbc4HkiDcves6r3VcOnNi8yOTLi/O6jTlS+ZRgXVOq9NJyN+vWVzfRLV
HSCeqMPNT6X4Ch8KwIjmyZZPqWogAAv6A1VYdB6Kh0A7QTzTT+p00FCs9ugLK3IB98/6UvEeZBPo
wfAkosKNZY9UXzx9sJxm6l5l/Ysgm7dopJHM8xzagnpX4aDVstvMQu/MEygbf20hq7j//HHo5XEe
AFWXbwYwQyH019qs7FLE1gmotppww8WtKj/y5i0Rmp3WPclmN/F7UGjsWdCmxm0w3vuYBCealDI8
ZvRYOkxhaaXtAi4gJee+/QuTxW2B6mQGAyjBKZx9JVFhsaNrLe6RzVzBQjiMOK23tkBJRQWYqDKe
pdpHmu/68to0p5DoQRyz2yXFa0b03yJ8V0ueEFwz+Ecld2ldRgCjkmJtjJV1dKUVb0ZqUZ+THNnZ
yohRKBcFaHydvFHpVemHXR15Nb6bmN4KONKBJiQiYd4S/M0TZcWfFm1wWIU4tu2xG1Inax95zXGM
VdHUvCn0EjTbMa42I3YjiQf6klKHm2TZ2MHVEh0fC2OI4N8YVBAzhGBC32BBHJbTMgWuqUOtoGAk
HWsYZxyyTTYtvhvWYuro9E+rTrez+hPrXFDF5hVRHaXOXjNjlegLyRcUF4dkZYHLp84x1CIJf6JT
SKgTHQo6GVju4fDlpEU0A50tT8TI3AS8q5j+lYXqL8l9ivFV2ThS+B8CBsDVRMdkzZYlYvnpisT2
L3SDXsDM9qpiAWBm8K3tlxTQd9C06Qa7Ikl2eTTuZstr11D+azj/9uaNgBXpylvQsA7i3NJNphY3
S3gXgs/cPNKzaE/z6xDcMuldrd8bSvM4HSznojhHyYcs3ypq40NeuIZdb56wIDFXGEdoKKAyeKSD
dkEzrOWcLfcfmWk7kV7E7KF2H0vyJlmnFhttNp8itA6WZ4LVrdWBzX1URELQqWXWx4h9KwwIC+lI
LstinvOp3kaoXnF7WvP3lQjF1fymifmYV0o2Sg4UEH9bFTMj/YQFp2raEjaNdBEbCObbmPWbcVx3
MGo9qOdMu0tkVoeggQB8S4DluYjksgiRHUX8E5gNhjzxMzTDgZxYR2CFJmUaxmRPJ35RaQrFIusX
Oj5FMv3WwD4jl+5ErTy+gh3Q7dHoXJ6mcm6pVT8AgB3gT3Tje2iwyNouZMVWjuVYY9zWfx0lcwZP
BTVlbNQqjmBMfVXt1n3jizKbKqDiNDDUxAFopq81pzFRayiOh9R8JzQcZ23pNM2/ugu3cXU3hb3W
+eO0D4rqElOs3fGtiJhTtcLhdZjdgF7huPko1x99/TDa3p0tnb2gwAvXLYjV9VhFaQsNyZa8r2SN
L6KjELYb/nIlObea9CtAM0UUOAOo2D3apWC+KPqlzgyqaNhg6AvRlA7wdCJH3TsZNAKqqW4Ro/PY
9qKO9B3GR0JplBz/kIzYVOvMFMGn71TtIOMcgKQG6i0w3szhqCYst+NWbbND/SYz2ywYySWh187Q
7DD9MIb/w1p+ys4ZM4SxsoMQDq3iVFTsGCmN2UxuoxBRCt7aC8UA3AvAA/HIUzYIP0dN0038wmVB
UWT4w9Y8ttJ6Nryp+jUeuasUBQyHPR23FgzNkNu5+l2WP4uYkvxf6B/0GpzltvqCZjwLyVsEfS68
m4x0zGeN6fUwvvCfcQhYhCm6kxoes0PVUQek7MXOETT5JIafIn51BaUi2oh010rRLlxG8Cyw6jiI
qMW+D1kvwfEWia7l9KhF1NUjeoowgSaxHaP8NqrZ66c/KmZSwhENgBpyDL6+8atHyllQt4O459Lg
Q1oYBK5GJneFL3ttBqM0gJnMbGirnO6S/q2UNAcgVsU78i9t98XlTrR2Tlj1e0pbFKTDaXwk8lrB
uukUxDfNyUI/xLiLyP44vATdbYm+jfnKgCwL/xKTIBESiAkVkw2vVU3Tg/hapglFY8xa9ORyaWKI
AhDkx3x8seSUYB6jOSCK7JQ8TS1fghS/1SbbybwCy4CyJk2hXpJ9AT+H/X2obmpNcR+/c2ab4ABE
5DadQRQeVlvFMUePdBTJ5brR0XoDJ0gKxVFwRLdh8GoKFAbKjsj6LZgDvf/jJkHcokMlwqxgyUq5
rIAWqmiXSrtI06k8fk4B8BkNnbhW2DE/Ks96TR6hNFpPIyL5YRr8SXPi5Ch/U/qwdE6fI5/WA/q1
4b/Vga+KV3E+5M1++sup6zNnwa7BRdazLC6b1F6rzwL6Q1OtY1nAoF+XBaQDXy0AqTlzaEoGXyIw
NCD8TTGqQcdNeT+qVlNETHDgYMgqbwM/7XdZ4UuvnWUZE+voNYhaaj5REedQH0kYytCMTUh4KhMX
1zCHbSoxT22jJadjEJqydecK+4R4wNoiMmg++FsOGhiK5c6QX2PQfS4+d9Z/So6YUnbkmJJHR0Ng
uK2709zvBRM9aZe/FsK/PvxaMwb8qwboUtwm2Of0ZbXUwiwvQuyBcoZ4PwqPwI2cjlndjRh2csop
9YwR6tEsqNRSKLmSiXLM4EilIN4Id54CaBXuRWCH4RjEibcI6/OSroYuXabtLHrQUF5E5D4jezBb
5ufMIaAb+l1nZaTU0ZokxNgo2/FOCTMwIqGua1j2W6DLjEcjfCz1ARV3VrepSYE/KdFVGI+7C6Gl
SPEK2eWmypqQR7rLJlfPrll2NMIjB4iQejNsdILioelDTuAzjf17mJkwmWiYk8NNE0ZHqeZLX23p
e9HSLW1NxEZmDJjKn2VP5iJJ+SmQcn/I9aWU7YpsT8G1i0GS0tnzYAvtF6iIL/6coU3eRdzXUPQm
jBY8YHIvkBlWxQyufJWkSKvuove7pnh0MAHTb8us3dRsRu2/mdtAOS1WiZNp6HDV94DCPjULu0Vn
R115yjDyWxZs0fi/WnRW3hfx0rb4FPJW5rpRTtModCprxRJtVTV26mbZwquTblAmAULmKXMESpN/
czJ4ZXMLM1ykcFfVIsMl2bz4kYvBdtKYHC6hTGR/ZCuZUHXIunZ3EdtZrd4FPkCZD4xLLVuc8Ry5
+LUa/hbqbVv6wUm8Oxoth5PbaY8ayL8zn6bYMH5f0/DYxSeDOVAWLAbsY6RcrO6qGdgr4sEqnpOR
OTMnab165yqk7SLu+oBwK0nIuqRaMQu9tXRlyk65cmuUvwhbQpCeVQScPe4tIo9a/qn2ORpcAcB9
kqJtAB6icBLjr2jlTVhxO8OdDFjWMS6dTfGWpV5JfDv+V6Z+j8HSZYC8/pxUe1Q6KbiW8BAZcSrB
+LFYJGYOk037aHpPoVaYBAhF5hA3tIpR38jdQV7fhlz1mj5KbniVrlN8ipZ3oIHYWhX1Tms2KmXl
oeFxT/1bP99C7VwzhdMh7y2FTxcLYSZFI6EHqroSegG59fwl0P4taBw9Lx6aOlnqUKaSwxX0zoPe
HGgiiFHBg4LhmOwWlJkkg3zQYy3/ce+Nl4wm6c2tVO3iCHc+DPdifI3G7xTqX66452lMtqaGgyD8
61jIJSKterhmOUEB1v5pnI8+uYgZg69H0mw3xOcluJvNw0hBVLgJl0dEKi8IZrQmQ3hynO2wuL9C
ddWR6EwH8fiNZSdbdkHwTx9PQwE6BBCkcS2TBameqHfhzbJ0xwrfEx3Zg3dF5UZqlHuLEzGxTbvG
8CtwKSI/N/YGrbulJB9CAQNb42DBu53cTOklpbKBFh2vExZvBgfNWkq7GgkNmYJJADwDYVZSmm2d
NFhsPyYHIVL6GwNoge867cig8oFz5UtHmIE9CebWpWhHh1HV31Xqe+JpF+j7Ovg3TQe1Fn7xzx9F
W2BF6+Ts2URK0xbF0glZCloz9XUzYH2h/asEgxf4pWXy2uIuSn+k+L3HQpuMedeP+6IZOYQOnpGL
20HGl2CWj8ldjAiDVVV6ZU4jd5+3H4kQE36ynCy+VpZJ26BmgKajUEn64JuytVuf3uqjRRuYpAJW
uUIdW15Fk4O3yE3J1CEueMNy+tkD1lREeHIoGLVg3gDFyAKIt8r6NYdTMvW4hITYpAgLx3KBOz9j
ZLhAio6dAlcWIvAFNP82w2npZsgSCvlRxHuCFaGm2yrFNIHFTqVM7WHU/z+t7vqKs1gY6I7BebDv
O08oGuB6cjTt1G5r+BNdJqfOzjvg8zJ2pWr7VtCZRD5g2pk9FQ+SSi0BiY6JH2PRN5nabKvlqaPz
Mi6HLwtYjKWM1N/Sc82ICN6YoOMrMik4nrRMafcAMI7R6lyeTB8SzXZ1Z8BLr9rIa7xQ0x0ZbqgF
tkz+Wx6cRnxoU+RaiclR/jnx+Muog0P/mYosbfovDQyUdcSnIu3J7+PW5MX4RwgOOa0NHlGQO9Wk
c5VTRvzEmL1QVz40Eq3cJl+ZD6FEk+WuYaKmOYtHCnEfhHRjkvTpJvRH6o0VgP/Y5NU2dhzHmM6x
XQmuBHzMhOFso2Mpaps3ASatIRreB3uj/2LfCoFfSgIMWZE4liE+Y/wvStFIVRjuEgB5CY+gxYtR
q1uxKHYu1f9I1uZz913rNPtPJW0GJfGk3B6BItM4cITucxYp2lCVY8jbWZgrPRzuMhaaUss5GRJ6
4JGta+6f6dDn8SoStvOBh6ZsyIiHuw4Nfew+8/6aqsWlXwQ7YfMzCH1bYFZaM58L/bmWLIjWMYMj
GJeA0G5vmxmgW5fS9WRxuYQK6hFa0VnH3TDqb/7CW18qO3H5GEoCnehTTe513DlmlfMrQQNsnWJt
Mna5qxSOF8mSJHLaWAczP4jUl+m1te2z+FIPaG05V203s7wZKKw1PiPs0ZAsZo6AlSi2QmUtd/hw
o1TppYTSrcHXi+MAUTHlOyXpHZNXWVz8EG57Lk8C6IiFeCdT41yM3xUn9xnGRhpIelMOzmbO7666
vXyhe89bGgK+3MJg0PbcZFRfl4+Onvdg/Xgn/ogUMl3jVrVg7sHHzxVAeiHMG6592idi7qgMmYWc
77MFdQVWFH6q7F/5GHYtquFapW5BFyhSuBXyY4rbK4j0mFf1QiRmbeTsuQ5aOtZNdOEmLuZBAGBa
OnUuApdG1F+NWzOH5ppxipbXOK+c3XNj8isCIipQY4lxK3d3ne3RkjjsDpzu64grJEfBDvu/fM7m
TdMPlzhK3YUOOUu0OMJt6SxyrDZ3OFlsBYUpiZNogF/EbDX02GMRk6T2GhAtDFpW0dgcHKlWjpz/
X9IItd6k2eHU00zNEOVYwA9FzxU7HFMFIgW5UtDLQnMtnW5clkZazXQEhc52AleULvX0WyuKsBM4
+fYsIE9l3Pay9TVySA14lhNV+lvwxtg7cFtV25Q1B8+c8I0tEuEuFY4HSvqWaNUz4pApYex2uYxm
MXgdURzIy80w/Br09y01g3NU0xaBrh/qF4nboiew7wxQhwZnb01mo+N5SjjifTI/SNsu3/el7mrJ
i4GsL7RMhPOPFtPMq3zPNdzHp2ZSR9PTeK0kJwuqWTCy10mf3mfhBNg3ybCPZubqJQ2Sw7YQqyc3
ioC1jyNJRjX8LueUG3aslY91iqp60Y2XrtRoxmkpxi5DmjDo+OluVvNqmCdDKcG3Pqwm31QTmcOQ
nu7OvFXdeNOAvQO27JZ9WIG1658tjBWXoaR0Xeevo2Ec4tDyc6UFC2BVy+dLJFg/cx3TnAeaPLVH
seGqwPbRW4Q1uX8JEDaoN6KsgUvKa5TqUQ7c+GRo+7gz/DEJcNIhG2qq47jlgfAuZH5HUi/m2KP+
0NVqlwlH1xVqYHukh1pd73LM32TlLUWdktOv3kBqT7TfoWDEmiSKbTA7Q0J9ceunc7SJusimq4nz
w0Xiue97yhdId5Th5wLMG4T9jEPTkC+nGimq7nJB5EbQHIgR8vxF8Y1WPtUWrO9PY5nfXE8GwsWF
LdLoqJiJWAX4tdZ/HJ3JcqNIFEW/iIhkhq01S5ZsS57KG8IjMwkkkMDX96F3HVFdVS4JMt9w77kb
yXBtwsKmFYpqHGheT3oTSUB+y3e9N1D72rw8NmMKqatrQWqOFVGumatp0K81R2UzcAY/sMYUrN8S
+wZSvgnva5fKpX0JcQdldC/Jye4RxhAGIB3mz/8y7OF2HBE/Qh/M9jvtY9Zh59BfttqLvkijev6d
mq/WAakaP5Y5YmCNFZjzeonFkBOY6h48CEFAJpO60d/Cuafdz+h8gWg0abDRln0z4GPMCKhgdK8H
trUlfjWPezkqQXpG6X5mm50sy18eDMV31oL0E6l4iTAF9JaAqq4R9jr7rAKN3fj3c5od4RWuNZIu
Y3LZawfyoVQEf0QclRmaegfHXhyCOOMqCeNhay4SW0Q57NntX2X3dzhGm7DdzDL4N5C6xjjL31H5
rTQ4cSQDgzfvpAdnGo1q6D6NpBC2DH5nH1UQD6OFUXZMrortOr+R5/IrHM1D2sEB57lmIoth/hhA
IGo7AOfi3aEvVNZao/Z2m/dkqGDn3FpySBRWwxojUtMNcC/9u7r6ml1crYx3ySbD7WZsklptPbwL
fgldPzhmOBBN1kNj2WxbPNGibA+Tm9GyphuDxXZtnYrpKYq7k3JMVivibGPPICpsVbrnqCj3acU+
3xw/7KE7loENBKNfR9hYS/xj7rUWFqtAdKkMaMhG/DPYKubC4OaBhl4Om0CfFO9Z4yLyQo5k4YjR
jB3T3NnruDq0A/p5e9qVSCbJjNnk1HsekkYrSHc1iWRR23xMg/9WeBMirW/JBNIEXOtHBPF1/0pp
nzOX9TOHVRF212xw1jZb754QxJAZN0C3u5QBRSNgIWh5WVTxOYA9ycABXN0V4gchOM+BS5PcsU3s
zDWX6UoH9skK+u3Unlr5OFr9kjnyk1nmfqSebcV1zPpHk5qnmn2Kum7Xht6hgeDtFM1Ll2j6ije8
e6BXi41P1SKbZmM6w2GiOAm7CHLa6yI1M6gKCV69s6juBmxreR0ftDedHBHsiE3cNUvXA7OOcp6E
GPIDAt4OduRpfMpArFe5eKfbQpUithnCQqHT5zR+jUvzwQ2RATPT6yYSlp4KtAAN9WE5XSNBTA4e
Knyuh9AAd8bZNXGgZbj+qsh6tbDZsp9I++aQsS+zHLyi0bytcrmN/ueFuhuKXl70YeeQu6Yj+RjO
8iFjsOW0m4BXrDY++/LR8TKg0WypAuuiU8AgOAMncWkU48C2/BvzeVvTLHVmdAqTdBcU1YNuq2MD
nIFQUY5TJHZgjqr2HcUp3UB35cPP0Eg5iOaGfr468n5wKEGClN01RZUBhSxQ1IpVeOni6Bz5+cMS
VVqM9G0GLErMrmx7srzdjY29zaJ5V1jZ1kG0GuZia5n+MU7BqNEGCwYCJjcJJnhfWGdgs1I9OxQS
4UuWYh+NPCRE5DjUND0tP+YPy5zASlcaH75CtsUKcTU28kHj1IwB8lQRaQ1sDSOH1QBFsc924+Cx
PKjrEa0g/n3adeEL4krkrlLHAD1rgcmqhpnl4nYH8gHleBfBpfF8eCzVW0KDmrY5Vz2jIu6nqs5P
AalUfhufKSRR1EWXFLOLM1SbJGVfZcR7c/L3qqs3NXU5oH3kuuraRcZLi/u2YyswYoCeGZVMJWdx
1G9Y9OuBWQjJelZpbiL4KaLSvMNsZTc2v0Ik2Mq3i33iMFfR0bEm68jzIDXxQ3kOVrJXryO/Aekn
n0Fu8o7gu6vRkQeYUZ3vqPkYun9R9mYycahisQ5BMVTApUK5pzLapdH8FnpkWyVLnGC5jrF6u/ZX
CygsYZuvxXNZrXOBzg8+4eCQFjtTHEbe4+wajAiIpXGB/6DgWLQi/sSQqwLHZQMiDvW2Z/AaDfG/
TqH5LdE1li2vAlJn2BAR8I8WYQVyg70zI2QvKMXw6zhZcXK98Md2vnJJVR0bN9I4z9ocd9oeMaeb
m4nSf0yMZyMklKLrzl30108/ZbruuByzeKmPzJMfkmmafCj3JZvDTSx+tfdLQu5V0F8s83rV/Nme
XsXIJMZCMI+1j01An1O0GxB8axuniWBOUPJPtewnCy75WLI5pp3MOSKw8RrscKG6Adnr0cUp6MPs
+7D+OA1QTaRJ7bynGXr2khBDGNZdpsQqLOjko3WugFYEen73kTsNmEZ7Mz1POGHqZNwlBoPNxjma
dneoi+Tkslcd2xdHXfqRzY9gDBhFDo5s1qjYHTxIQ3isLjjw9qYwkG6ET7ACYWxjrqQUR9GwL53h
PmZ3HOR4FlKMs1aAmagiHyU6+Gg9TIFktK/4TYXatEX7OU/jwWeyEgzNzpvRpPk91wWf9kSuAiAE
YOj309C8+kFxzIL5KbaYofnpwcEGLiEwD4J55ZyeBnTTYprXlgeSwct3cJh34/gWB9MzRR8TUrHJ
Q2i1NlIIR8KBSN0K/UKBAz04hrBmBOb3GAtmH5GdIVswiyODoBhVKstZBMlWbgK9V9fJu/T0zMXA
6xNVfwpq+p3M7KeYJV9PcIli0lnMza6qxWOOxKEPrdWYf6fxC1vynW9gl4DsqJoW9e+ye4A1M3jQ
5OxTy/9tKKyj4MRYc546Vi4OZ4RG5KtHKCuJiaQ8v6g6fealv0xz8ha4OfeE5VWr0Xw1mcpbzSvD
pr0vAa8iiKrZUZWItYzmRxL4E9C/Ae79neod/O1tgsgv6f7RCVK9xncU+hiLkJk+6IRS2/ZQxFSg
jPDU4jIqoN1n/kma3018aLkbeeZO7hQ8m2W8b4FDlyOfwBJlSJcQzfNpCMefLmdgj70tJ5slIZPS
jDklwfdO1C2B+9HV6U6yGZ4kztaRxZJ5t8ThKJ/bCD1fkjU/1Uh2p0fTVahiO+E7EAyph4R6hOMn
ACZnen+a8ZExxecILkIL6YC02ZswF4onLTXQONe5IcvFU5qvLDDzXU93ipbARR+ciR8XwVcsBFbL
BmsH/FXHfhxFu1umsJXl9TubEg03Fti6GPbF89i9Cby1KTygaDqaDfWu4LKvYbew2bxPeFObxn0l
GeQFEedT1OHN8crl0E6h6REMLvtHP4OFx+Kvs9c+hapBaA8rsjtTMLeyGBlUDDejxN4JwzyPnMfp
BCZS+3+kPHMo84e5WCAc1s7AMv7FzARGhH0k1TvoxIfJ2I6lvDYh86VkOmSsX0NMvGVWHWOHzVzX
smsuVx3RYAQMo9BqDqVJMh8e00nTWyf+t1Xp15bjpjQsCi7ifQvbfy0aBI7U1zKPF9YLC7DmZMfX
Cs5JFQ+PxexsApW8x0AdA1mciJW/DmwMxFQcjJanbcl/aNDL2PkLf8xN+Z/NPJ6T1mcgVK8A7G+k
5lXtxErC47PGaaPZ/luLQcgP3pyExnWsjxWgiKZAnmKHv13hpmhWe2A7/pUIwhRPmxmVry3HDVEE
CMrT+d7JwfrxGcpYEPxVbWodnnu8YmIenhMK73nCN5WD/6mB5Mktr8zBH2N8C928y8uagp3pt+mJ
rbBfO4cKzozxHxQ8EJ5CL2e14i1rnzCahbl3qLVEr05JWJjFAykOj47+qotXPcynxuF8bNz70Bbc
PV9LmIsLlK921uaI5Q+ss+jC0zxOB79ugMmF5kZ3jJUSLPvxEJIVgE5RdFCJyksHZSEsQmwPlM1N
c7MqBC1VuhNE7KkcaUTA/LTrT7bvcYXEJJn0FGo0DS6KVS/LntvJ23sCwa8HgIgE76R8FRFSlCVF
hCiE3g9vElxSoyc8BMuir8WCyEQKBVdsu9vcOuvZe43bbq9s+zKkwc5m5+hWycoU9bHxx63Tdqey
k8iAkJgxsvxrovKkG57D5RLUCu9wsXUItbInFiK+t9V1+6rzz7j8mjvgJo3cAvjmGGLLVA1be46P
pdCHNJ8fo7rehOie2QIx+c5XzoztC2ezPd/bzMCi3t9wMaNvKmEbEXNpfnThNkRBEEAnbYR/sRR7
klzse+QqZXFOIy6TeCC/94eHAkMP6XlQjMeZFgo6Y1H43MHuJc7AVEJyH2L3oENYiixhJMSQxvTR
5jA2nHKLM1ZfA3b+mmyWJE13FllLmCUcf+kaFperdyT9CgA4KxEWgAlptkJq3GXhGSRNN8inCPEg
d+1tUv1aV9gJ3JjdCKVvCzBoNr5KulILGaYTN/dFEuyyzPuONZoNofamM3MgboLstvQgmVDv9Fus
EQqWbT1Kko8aZdyI2HsW+linLRLj37hDke/j1VykCB3aF7MeHkqBPcUUD7Yf7Ny2xsk1HkcX5H6e
kATB9tvwzXMbRofI9jfuoK6G6WGcg9zBRNWfYgxpF8+4iDnY9SZYu3+VOWyKmsMUpWLBxHAwsdTK
faxQwlJyu037VeqPFol0FX66jLZ7OT+HM+ttX+4IjyPFuSg+cm7kJJ0w5YzJKdEMaLPuy/OSW836
fV14PRafiAW8Y+rFhpRjgBbuqz88BHV1jsN8NZY3f7HUY0oM0nvRFMcSh/DABggIAhM23jWtOR+9
20I6qeD85dleNu/FnJ387smBIJPm0xmzx67B0xB640ORzVg6cQIgGrcdjelbrbKR8m8BC+jgX41k
wO718zSVJ19bN4uYLRHXr07CjGz0Nh16oLtJwBME6upp1JAUlpFbLo7/+ZokMzCN8mr6DVrG+tdo
IpZ9mjlR9m0qSfmneej63gWbk43vqOxIQ4qZC6k0YNjhtBExVNEuSwlSIs3SB14h63wn0KLMzaWZ
qifbJOMK9UmVlY+hBYfAP+dxCr5KlcTf5QbFiHNfpz9x5dPNIupL2NI0brFlgncccUgOEpBLY74l
JVPMSS1qYyAYEG+dvCQEAyn/+NM7TNOh1W1E1B/F5DH9qXf5FGOIBwTeWedG4RcK5TrSsYWOhipt
Ds9JNVwdJMAZR5shuksceE91nl58MW2t3N3rquf+7HFY+MTXPLjyZY4ejYlyZvQfusDE+o+LoKyf
MmmfpkQdAtxbMxpjZRmPRuBjlWQwTNSlPfQPOcTpNoHJH87hYYqRNdqArZeZM9kLuYEFk27KaPtz
DFk5XWiBQPIgRnNRl6d8FKt2eA+Lbhe7XJHQ47TfrjpSEVOOIf4+lkyIuJPitBjRm1pA9rV21OcL
4tvk6Ip3eV8eXMO9GFzWOo556r2dAUYqLQFKkhHkjnSGi16dSz6z0fMKBpNoJciH5+F1V6pctORo
5+yM8WKHmZ0D3IwPjfiZCI2w2KsVmTiEUFBygMXwZ0jvtg+9Ne0bgz+ytDBZoD9z4V9EPsDeKQH9
pcHiyuRpnto/RHh7lbovSZMqpgv0Yphy0adqFI5Qe3tLvgZLrHeGWLNHRpUtfTDupS7UD1R+aC0w
l7khZxcf62dBn6YWt4vBXqMwnQ/L6O6HKHo2pPrlKHmYWvcyZfLP8VEFVWgzBb2iN0OQytmbSi/Y
DEFoMeixGFb29I0lNwQoVdC2/sy9HaQ2L3T/JRcBtiqxP1qRR+h8DWA3wLmYNMkLg+R1LGO8WcCC
77jT7voa41D6MZjv7XRr6nk3RDl7OoJStTws0U30lHe2nWx9f/rt4pZTj1K1aRsiPaGimxXVMffJ
AAkdEjkaGEUPOKeEzWTlwayL59Z/s2yemJbiwXZ8gMrwkSKoTD4SkVGRUKvpXI2AbXjaBtfcAJRn
ZceBs2qC7eDr+OQU9qUkcAdMk4OanZ88BcQ3xM2/qbZenZA4bNp9o/QPReeAIIFdGZnurgyMPQPM
FTX23oVKlQViZ1AIM97baks/Z5W1rPdwMGDo4sQ1CnVMs4kFhsewqVp3MfvMorspFnzbhDe/0no7
cZTGSA8m5VwUQPzOl599p4+mR6tduuu5qM8l3Dyb5W9l/EXyOScKj/EsPm1MOlZFzO+MwIfYI5ov
Boa4+R3UnkYHthE3Z5Xh6Kyz554cH1dKwlqrY57ofdB8aer8Xs2rYbh51DZ0KzjLEb51+bXGv4Un
FRDNayDHdzmjBdJEnrs3ut5/Ek9falo7G2uyUdRMexTcY9w9MVxJ7mtjASrQYQ3pfdwhJcsW4cda
A+qMHPLAvO5exfU1z/TNq8yrUUEdnm2gJOAehfc8FvrTjft9Pe0D7JFNa6zrnhrQJX3DiP7VylvN
7GYDBg5CY/ZkTJVNJrKEiW+6M5k2FD+pERCLtPgERPpDEPl1mPCf92bwouvhQ8Etu0vUAkg3T7A4
aZViuEZzZV8Rzl79DEm8MeLocylRTPRqte2Brwpwb4mPBod0wQdY4oeV5gjzbcaD09SPysuPJulG
lh99Q4C/ZxEP9ze+hphDeodvs9JPje0/NjZxK2QaWYiqUYg8cTGMTLKYaBkoX9PyoXTl1WSul03K
YFIe7ZxWntyKtM+a9lAijUZm4hrhR2ujrRbi2ejMc2DjYNNxR8BRurPRxMy2c3GqYBcn2U6FSImQ
67iaSiuznoH4QzKCTcbE5jIKJpuVx+HQJ+w+REoNAfPGUu0ta5ytKYIX2dDYdPm4bfuYGtFBVUbW
Sul+hCgC8Hb9ppQnxI88eX3iYaKdcD/DXC8z06VWQMISG4S9RwCq4yV3qE/FkrwNbYTaiPZPdi+m
ih+dcLhpmlAGmqAXLcBwo0TGDjmNz36ngDR1DO7ohR9KhCAiT5hiqvuQr7o2yvluDAnEC2JJd1js
zK7beNS0KjOemFoQETjAFsYKOOk3qeiZMYYPNPipNQBZouzLXQ7FLkvoWfQbveYvHSo+IRRmTc1w
rIGYj0KeySMzet95bVhXFPgui1H9WAO7T4sclWZejQVK8ni8t9h1GvCL+XBolsvDlIxbrwo3wnHx
GPqbJAwIpgZWAWXWpF1BJL2eIQAYvbX28P74UF4dpCoe464+9W96KIZ1GSyxYGhV6vBd2uACKTs8
pdg/tZ/csN6qTIJDbzb0FzjF0zHM8K8vSGra4gWkrWJxGwo0u7V3wYlH+G2En0wCxvhTPYys6r3q
ako2+751ppOqvVOt5ktdFk/lkO+iEu6Y1TqH1H5OYAHZHUJYj8EFEnSHbexqai0ECr7l7ZmMPKrE
XsllzhjWZxbev0UNBtcHuyVTkuHKuT+j5ERjX2aXJgGhXhEAUBgBeyqEr5KzczMr5+ZzziaRRFZZ
4xnFkozhrswgVEnU0Jnfnoy2exqkuhB0t60pJYBG2e91gVyizno29Ea+km2AH9eDr2Ft5NDQp9rV
zdNMW3X9wFTsgt8Fo4D52lq9QJPFse739E4y8+gly8/O9moyLgL2taI5usbwJqfqK8z0eq68U2en
V0bczJTAs5AwCdw33uJ+/x5C1vZdQxij4jXErM1/+BARXF++W/V8jPv8t4pLwsyMU4423a09HoX0
yRmQ/vOLLC+YSHUq2po+o6IyPrmURFmALLExWEAkDN8VvkQOSGJGLKhuM1nBKmfhJLCkxQklbUAp
JnFlm0301ZfVPfr+fUuOQWwjh7WSX5Hrx9oC/CuNeWfmKJjDyXlOAutzcMFnZsi5Jsq0ZPBRKVJJ
gxqfWuYx5Ej5sxfejT2TzgpWTOX22ToQ80HbmghqTGWuYtEQwifGzxNhVWu66mJF9dkby7/cH8j6
Bh8r43qTWx3Bfm6zrTTxYkZ2LIkl5rqRR+pUXA1IP8zgUNHTeO2/Am2gmuOHVsC39iFhMd8yC1Lr
i3Dl+Nlzk4sdQb8U+NCeHdK6G9U+szrcWDC8CVfClZSIx5Jd4uz0a8NEHmR6F0tQX8oJS4nVHPjw
EJEZG704o/JebRkvnfRsXaIUuQwFa1sNZ0vYN5ly4JfVOcnDbVmJv9xA19OgBgo8QtYtFeMKr7ch
NEMkN3hFTXZr1Cg6QEfko1FlmmUhYiueXIRlZAMmiEBYtDHNQ4CI936en0cfcqCKDYz4ItjOVNcj
QikzS0++zzoqZ/MnzAZB8XhL2+6ShTfTKg6xGE5p6nyTF7aRXnaqBRdyI85Wx+rbJsjKRx8HnDKu
o9UY1P+SMHlu4glVmnufh+zpJxbqxN6iOQFQgDjcqd5Lf35ePiqpgb8JueU1wB6LtYe1Vc7oMo5H
jLbxXxsBWqgN+dAbw0OCydIIuSIy++xCcc6GeZclIR2Mhekl+RskuG3LsW0MfiM1G1qcRF5Gw31W
7LGMnmWJhbNwDCCPoKG4k0XBrDugTxos9AgUWqDXrNNkip3doxiaCIBzuEmSzn3qp5xrCljKKK6E
9N5Vg7tmb773ClLaqJPvKqI6K7MHmE4Vg4J86M23KESgzz6ZiOoQrx1uJUjDpddehMtgQ2J2i1z6
25E6HdM1UYqdu05qzChTWt4rgRG6c1HndQNGyGoRwKrkOAf+S5kRaIdFc/E4IVI5KBw+rTDfG3N8
7r1FuSKjnQjnzaCHD98z+LuTne8nlwLeLrpFc93i6oLXczV6lu/Kc25V1Oy7Gf6WGR+9Xj3NfO7S
RZVSAoNOnASJxnfggr5Kp5trB9RdVsVir3jpa0auXkjJph+KUHECVk89vZoHGM6OqlsfZ8/CS45T
P7+Us8EiCv9Nnd9KsAnSAX7B6potDCNlsHUC4D1xc9g5ATBgHdHxgWBCGlxYMuizhquL3Z+uaxvE
C9Vd7oPM3di6OLuERlsh0DzRhx8BPYjBIZ/0bggBDpXmqL9V8MaZ8W5G/c0MGBATEOKaN2f2Vqmk
C9fGtQeKNFGaul77FOBg8irr3ZvCx4SRW0koeEOXggLgYLVPYGaxT7Qb23nJwadw9cCpYl2ENtCa
jMs8IqYYeGLq0n9JWR55WFM8p/lFovWW+Bm+zRdXW0+4dH5tTmKZ3thWX5rMPbgjXP/0n1vwfiIH
kS43bwM52NH3Zon+Ja3UybTHMyGGuEtfHLNgw5miL8u9/j7zl5gXVOJxSp4A6WWhYNjuIAKV01cT
sQHC22pDazEwBbIBfhwnHirfW43y1XAVrruCXhpcXGMdBis6xMaPhA/YdXI/eUDRrV5RrEKBmBXf
bgerbQheGvk+5nxE8fSaDqijmZKagFhkQYIy5tLRYbAlE3JGCG6auMX7GUddWEIngheSV4AwQEUv
u4b5X5oh94i8X9fkrKwAWOWgAgkUBIweOLjBxGdLN6zxuOd6Ina6v5c5qPEuPGN4vETa+7C5Fmpt
vQdNddfCcdBB9jKZDmnt37qVL34M4Fp3sDKRA7MrMqthZyw+J3U/uWzELKxkdogCIi8kM9PiKE2D
EVW40MU2NcFYQUEgiEc4zJidMwEywmjF3vB6UIusMlKCQscIEtRMpQqX+iFrUaO5QfqkY3VxYySk
Zu+SjtwTzckOnh0MqpadlapTirvWd77nZdnieQ/4NqjPvprR+8mD7mGWy5gahUGRuCEdEV6nhnmK
1t8T4ubZJ+I8NZynOmjZpk/rCDKEzZoExrRi92rjDeqa9EfVFVJJvvKwny6kbmxH5GpM+w8T0usu
JTmBR0R0wRuo+HejJRcLX5hE3lm64ZK6aNxVivuinLz7eUBr21Xs6btqh3pKrNuJ1UnGJrpCxH3X
2rLCvwFmOi9TzsMK5A3sdsP4KuIJ6WEY7f2p34u0O4WCg9kySI8u5/HBGAtwR4pKrfw2Ak/cVzUb
M09jBpYVetE8Jj9wCBWZgzXWDaHm907Y17ZQh7rHQWtR4LbqD9PGNalZszJzJ+gpRMtTtAMxDDJE
zjLssITimSqsX2fCsDb5xkeLIp4S0CvvlocjoM9B8YBsYQQmUg0MN02b+QHH5HWuFLGB/j2iEvwH
SfrQLkgxs2EDJvTFGeqr3TNqZywA2qE76RFyiC6tI7cNfcqEiFp77Bm0lV+AjvkAJEC3z+X8Zcj6
waqCa50xmG8afmbUf09ZWd9bcbV3asKtffXkuMnRIEvd7fJXBZJBYyUqiVpDGhD+c5mGtZTsShsA
v1L65MCBDFx4HlYznPdk+y1RDSbMN7vjc88a6ACTqA9zgQjd8CWyfPucivIWxs1niEpe+wJThI2n
DgyXB8CLOC3PJju4SGkyzOIHDPF6zv8CxVdqBEcAZddRV59MDx4JgthnBZfzkH3DRLK3ve8gNwPs
xw6J0Tb3SciiIi3cQ8blfafDTwdIswupoMWk5bv1j+eY730+H5lEPrljvYu75LkO5m1ojSSqGsy7
4iHAnhYf80JQERk41UFUESayirLu2W3UzXbLh0YCoaRaRZVCaDHKsWwmih1TwIjeI+T6zC3nIxvi
dVO4t6xF+TxRKUxgobJco6xDmTqaZOcFZB+aWEQDq3m20vClsKBTB3X47Aj7hYiHX82oY1QB5FRo
EX5yAOJx700DHLOgP7auOIy8/HFR3sd1e2Y1tQkEPlffuOgoWAUm7nPR7aMU7l3G+U1hjSWVNtpz
3gsH2Ek3EY7GIV9HJQNoFyM3mjvTSyHiZdimbQiIUU0euxHtc5mcLJE/TJb5llfEwylzS/wBRKoF
hwjG1faZAnvIDOqhvYQ9RlXwgamZrbX/YMJDHJn/uNYSxCDapz6UO678bTJ6h9Y+atc1AY0Uztkz
IbZVySPR0dNqIKuqq/qtNRZkajHVRJlqTmjQXBS4emzJlJiy7WS7BNCozVg093bO2pt/JgmtyWNf
wLKMbLHB/JkT4QXj0hrpHGINQnvuF2wXIWglM+ZZg4FpBINP6pUJwfkkjWcbhc9kZvetAltcxYgt
DGrBmmxklw5wbU3Q+3JjPg6teXWz+VCZJO9MJmoblbfEZLrfQx9curZ/Hk0QrKoS/yxlvwclfWCz
QMI1ylJP4vkKVc6RWqP4HlO5V9W8bSULWyst9xFmwrGMna1uvXldJslLF1g43jjmLTgN0fiSTcWL
rcgTYVfPIRQYC22GU0rJ/uAm9ofO6MlA/j6kVOVbU4fbmYPIMxyqAIhOzCXkRuIvuFNm/iVj7/v/
Kb81v6c2mbHxbPzFofdci1BtpIG1lBjMQ1CMJ2L6znk6fwYiQuQyBy9BiVe9a5Mj+aq7ETIpNx8m
qBHKmUz8tz6YPuo5fmLGtytIjWx0v0/o1RBW9jdIRxEY02jdV9UIix7mkcC0LO366njli1EOJmrE
4YNpbrlfkuaHVgtUV/oQtxymOlh66wxpRzcy04JczOaFUW6Zl5gURY1mbqHXVfOqtqJN5+hnWWaY
xzNYEUPH3smpMBQmpX2lJl5y5upb6bnsbZEzKfuU6uBtmLA4Rnmul2g1zrbOvLWq4wtMYInVcXX2
8uDiFNpdUVAQ1TFqlhUTPhnQmkKwofUHuohsMcE2tnlNwqq91wGQcf7mb22z220C79Ub2E+amvq1
o9O/M0L5WsKgCDVEATXyIQjDaLcm6axhXhCGrLsfo8SOrXHAAOgBZBP0zRcqkedUTM7aaEYojtbV
GPRHldVowEz6bSdO9rHOGSZVpzZBdpGicp/JKCwf+qj5dhxKmNzC+R1KfVam+48H9YsqV7H4aUAj
8aPRUvC1jsGEA8EFMlinTP8gITynTu9fXKTw+KcKg+u/AIfmZxGqshSok1X4EJx7MQj9UJoJtfsY
JewOGaOnJbiUqtpVTHvTNP8bQM0Z5HmVfU8WA7lBgDJFzYLJh/gckMV9juUryY8bNwiPavhqmV5E
DG6x06YR9V/2AcSebVPGkvIDxMxTTC53WNG/zhy9Bt173yuWOBWPSRxvqxoLcyHPop8+fRLQcr8G
MN+zp3sITXEZld6KXj4YGe4V9EcxXxh/zi1U3aNo3DtI+bWaVmown6ZpOHm+hjL9CTlrLRbpBkvs
2fI/nbi8Jz54V2OKH8gW0Ahv1y5pE0eVmOWuQUtH6mj31arml6IYh59NJsuAn2zTp7AqVaKq49h4
rEcBMgVh35xG3JyPg4nAxFHgyZgpIYAALt7W3nT0uyK7Nl5TYyCWaLIK8kvjx3wGjwvOv6uZ1hJK
4BEe2y/wjpEDpsO14tFwJiK8iirCAyytv3Jm55XD9mghowC5wnM0XW0kZyi1WK3ykd6PdDPBpV4k
9x+cPqLclQBn2ndPr/vm0s0Xs1vkJzQR7j4j+DxHpbQCqzdkO78wNpBMV9lwA+mfsEm32KY0L7N/
cNW7HRwaSexCKTdBW60j+Slj+KPG1gKgPZIE5cd7YJNrMy83kYIPEK4RDmuswCT89P5jwJILlYL6
wJXJroStz12tXzGlMoBMuy18tLo/g7SyJYj3/cw6bonOWNj/PEMIXvcWHgFWp0l1sycWqKhUl5SE
SznsaNrx/OaoQqr4LYaGHXnosa+j2gQ9HDTYPTOgBXg+ssAzi4wzvVAwFvT7tnue6s8Ub1UShbSb
fwbwSQIFGAf9xniJhqFcZejrPDt9YLTJK0vXz2nqs+cLeXztOFtlLWtyg2ui4901ukuB7M/DcZjy
d6bYBECioGZj6At283Ngt0U6YXdvt9CK5aEJ+TygT38k9rEz3tjUEwlmRCf7CePomu0183eyV1nd
ryx/V0I8dRKowJgC44MEaQ4DJ32bPG8/tgjR7qwPvh6zIQA52EgEl7RwaOFPI5Nxh0uUFR+dlkwf
luV/07zWJAckbKbZMkoieyX1IWEZgN7ZtR2KapM6qJOoV2i8cbdw6QzL4HlVofIV5StMZ5N3gciy
oP2XJEce477bMTkh+cwdjuOwRfNz17JBS+4MaqWq/l0+2/9IO6/lypFrTb9KR18PzgEykTATR7rY
nt4Ui2VuEOwy8N7jjeY55sXmQ6slkeCOvadbipAiWlXNxUykWbnWb+qrIrtWxiymlRdfsuhCNvc1
KiEt9I2QCte6HGiPFGs7u+mS+8AY1mCwjB8VBV2kD4S8w+RCb38bJjAft3X/EMudKfbK13Eo2/PI
WBnfbR7xFkVhwz7k1a4DxxPNXR4gyvGtnT3Cc3MRFORJG6D7mmF4UfOjP8XgGZrwcu7TQ14FPpup
57J5HMsfRQyZZPhR4Hrg8LBwqfdgLVbxCePioolueZlV0BI8F+ABUvpIX2bZyqT+wnsH2El6FY39
o4EOYx5qlxaPAhgyXIOQE64cfqPpQ5lcZS5QUp4MiAeVjAN9Ahu+sPUJMv1kPlYOGgfPNTRIbVu4
F1p7UTXf2uRuqh8neQX9A3gou8Ine3tE7Ak7hZSam1ZujJEz2EN7dEIzMXkSGFAg9UEDkeoRxB8b
cYsXyA118ExGPNfBp0NvbkN/M+QAvg9Tsx98MpkOdPaqL/QVJBVeqeDd9zMwi65HYnE3sPqykLoy
8EWxETW1/Ec0ICTq5d2LF32w7KvUEPAVzUM2S2aYGSyYduvQuaxvu+iLliT7aRblN9oVRh1gZUT9
O611tuXl9Z1qNwU6UKV7U83Lj3qKtTHyn1J/CPNHffgCRzKFsQoSATG2PYc6Jh9x8BKXh1J+pC6o
OEgGk7WEREB8zz9tLBv+Sw7QkQcc1I74Rg9RiK2uUw//9Y1OW6ngpWx1zs6tQaNsDRCm2ovqvA+p
2LeKHwDFbzQRuCbrgHVH42kVjrcjTSmeYds6AETXIZdefIBvuyl1GBgmTaQQrykbD8e9Gr6gRLJD
MGDtwH7zFQmMxVvyvlIPebj13X2ECMMkHuRw0VH1mGantvqjB0q2mSruz4OlzU2PL1y8QfwSOLty
QF+weK7N5xyAl/aUxrOaBByHdeoUq9K3eAb/hhpa2O0ihD+t5srijpkVzbCVBe8gDyh84F8jtK1A
H0wgEsHbcQyRWUGf3zk0+W0oPoXUEwTaMnFyS1sMhMmlNqFlqt+1XMhDi9OVuemab8iFms3VENzQ
wI5zUErbtgcAH9KcWTes0PQhAHfN9Sjc79VwHYzfa/mCZGoJNjen0hIP10n+2PcCZO0hmpmww2U5
IrYX3A5t9eAX10U/rXF028cRYvpoMXo3TfjJD767cBqG6IvPtuLY6hCb0IvrVuwRG+iCj+B5zLtI
3eNy4zJyRIDcfGfAL/SZn0p+ksZPnUxm2rjyM09YE9VscaUPdyhLgjlIh92YwJG570EE9hxHbDGs
Lcf4k/ApF+L8NtzbGTktMxJflDyrcBVJahRsPlXzhUHll9roKmZ9596OHO9CYTUUHAogOuNt2X80
KMer3zQIWkGLb+kHFPBXsprFCxIEGwr3wa/vs3GnyNg9hOvQD5afa+ybaJBXAqQnIHJ1Ccslra4r
EIAaAoCIkbbNIYGanE4ux/plYFw16lulfbW1iw47jAh/O2XSedkaX2uYMTroxvrCCL8byMi06YNW
P0+ahP2EcI3i8oDtQu81Y1eYGGcGzUWNP6ymuZ/iEbMNxDKj6WBbyEZTpCV1DvyNYT5HOToEl5VT
b3v5nGgCcNlFZn1u6vsCrxL9cwbExuN5XmG+Biatw0pnnPUgrgdAkLDlM4GDy6MK441E3dLyLjU2
L1pBPNQ2kgsmaW89ASaKYhdHS7oTbrWvsycL6GoXPs7QCpan8CXEhMOsJdWi40gZEHp60QNphuuA
0HF6WfImF8EX7NXy5NJGkDOKHiP3Y2GA4tI/im4uWVG9DVwsVx50JB5oo6NfcKCPxMH7VekJYloS
FP9NFT4N6WfbfW4r2kIHSVPO4SBTPfdu/1VRSU+R3ofawWunIKm8sZICAFK7wRRu1zjVGjAiJwOq
luN1O3Z0Y4p9E9MN3emuf1HLcTdSueVVylP/c846rIYDku37qU73fXZrmpCH5a2TqUOtIQIuD40J
cAex+ehg2p9nvf0I9TrwY5X92YjDLfDFdQ0aFjbuhJmik9OzbL8Zzq2CAgM8nYITqHkovtx/MKQq
RA+QQWudD5r/0ggYWxAx3RAFjgEGcIVAIczrGQxl9c82Ok59YB9EXj7mRvDVwzHHKQWLZyaagW0C
R2AAGXccTJDoBXt5Dj9erOrWvaHLib3FcKmV2oemo1DuwuZIZr5GaIUX6F7sA5znjBBkMSIpKPJ+
AbHL0y9FH1TPkLfNPcXZrTaK3oaODXzA1ZP0ybayZlIa1leDpRc3eZUL1Ck98Cxu/AQ+BCFexKBS
XaxD2z00M7woC4IPYJbpm4L1kCEMWNfej+g0wDuvr3SFKN0w6x5oNIzXpSf3yrP3ieNhaOZFPwKb
AmDOAnKaxL9oVfk0lkDdXKrC962qvQsRoAs8+i6G9sWQbrSwLT5FTQlha0SdHXDrSK7ltuFvg/t7
BQT1kXJ0r3vXvhhkMesfThCsFTtAmuzoAv+IWk0BavCtuvAz7d62/fjgpW152dqA1sY6A0iq9Ju8
tD45hjEgWcSS69OCEptvGZzi6JejOFDfOvy6q7i3PmGVTJPR7s2dNSjvGZgDjQXZIKE60JNFAZH6
jX05paj6g5Mkn5uGW1eDsJMW0p5n877PzfZK1/xybZvYT9k9NHpLGLcUeXlPTTcJXAdXVmQb/XgV
kuglqYAs49xJl0JiQGq1FhV8ahqLhwIqcRPpL1LComy5PwAO8EIt1nolrE1a0qjJ6X6kJltWhG1P
IR91EXTcBgvzFGQG4ny8zBxkOkf1zdHAqSOWyTXbwBWvS7kfhJKHyq8OQzhbE0WXStkIEbkD1AqT
8ZRpdzvI+FNI8QSur3Mx8dgZAeiPRkkPD2bYOKsectXWdMhzB+HJqp29DGKaVAUqjbpl4WOBLwEE
KQfSyohovBdEP0Hj4gqMi2urHgVOnFqEEnPYIGGW4bI2AihXLcWT/EtoOo8d2L8ACsKm7rp9U9g/
sin+5pf0R/jd6OgMqJ/U2ssQQO8zaRJkjf7SNDM9XPsuIv9HILWPuUIOxSW1l9pNgu9XC1agFhWC
d/lNZIYXTcAX19Lb1AmQ1ghwo+SMm+RFQ2KfmM4z4B2gj252Q39L0GGH0dOkFzAOd53Ns9zxDxHy
wGEEnxpnNtOqIXXWl9Ku91LXn9MerCTwH8Bn4SaqEHZsIFBMFtwSK7vlcYwinBU9pBUO5nHzFNa8
l2oXjRUUB7WaB4z4mnhagzSKARu98WyJY7AVOaOLVRadouqn11Ijf5wUtXvaPJHPUeY3OtRf9B+l
CpAZx36WZ73ZqLDnrqic72NqVONFrPTY/Gyp3muuHSO09Q9+kQqkaZyyRTzZiEb4+1kGncFCca8H
iAY7Jciv80lOFos6gFxpmhZOipGJnAmn0QDnXetb9NfiLIY640cj2mhCg5Y5u9jiRqMJhVInZXwH
kdrWymS94Y3Whdu+jyHXRIL0YjvWTdqTZIz1tzqZAUlR7bjuIUiQA2a90DXao+QhelSDHKxH3DAp
oL5PYsYGRBYERFWnIj0kXTSivSU8GIqGiuzphnNbNliZeRgx9uFQqqec2Lwk0cCKSJHpw0/aSwGh
DlOfIerZLwk3GVPpicFQj3qoAthiXcxrxqVxnt84RiddxGjzRoAVcEyEDEEHkx3b1NkCK/PYo7pE
tWKfGIFp3nQOTwyyiymlK7s2Xbcsv9sG2HDAxHkZXqWeG0wHsHhT9nU0hckLnbL5ED+g+Iv7phaO
Csm+cLR64z6NEnp1YJ69lmQJmHkDSovufX8VeBYwDkqAdlDe8dLvUFEVuT6ybGNPr64cK4lcsONN
nEjUkKPQ0SEi6JoqbsuWvOqzY1Hw3Pt1M6b36K7ynqpVMsnbLDWmEO26yaBeVtcglz45iXA0NIX7
MBZilXe0c6/6OO2yZFOPTT4+U7tMsZjqexzMUFxmJ4ZKCu06dcDQ/qA0zXMHNIws1rXl4/TRB655
mfFD0fZuONfDb3U+SrtD8TG2eB/b4JVQAUpQw57WEoZ+8BnAdptdJ60uucrQ5IX7kGoOb0LHpXf+
EmQ0RB5ggxvN16wz3MfBg/pW7KwauJzOCgb6pvvA1IrRNwXPx0Dns5k6jdvHrPLs5rtpN3n2pa1y
37kztHysd37et/R7pWDtqt42FUjKqhAPhY4SJwIfMurdfVg2Pf7XWp0hfVnShsDvYUxNAZumVO1l
Z0EM63mYCTYTXlbKtwXvStQu3ZK5QrB9gs+sQrsIP7dWPuuhytb11M+sNvTgLvNF6yIhpSVRd52H
4H6oJ5czHrmw8wE7j9IKIm5wulmZ95tfDw3wnpEPmD8KZXecnci1FTS4YrAYWLr2Hk9IcvNW40IW
nl1QEWFbyE9VWYDVHGrf/FirNGu5J9KEeiHvg9aLo7HYDb03tjYASafjGb359Zf//vv/fBv+t/8j
v8+T0c+zX7I2vQf21tR/+9X69ZfiH//vxXf+yYFprRuW5bgAu5UjbMmff3t5DDOfv2z8r9YLpWhb
8OdeujdQKivzjzWabmGiXZ8OpI4EktJwhLCU67rSfhso6cMp8QNkRPO+cHZkyP16LFoUiGrr6j+L
5LyNFCjI03LgXvGa359NuQMgAmk7Eeve+nQo4/ioHItsS7ctazl9TqjCEWAu9q3uqrrOb+GWbMIf
/h57yD3e1YfuQT8429NBj30yabmW4UhbGK4z/06vPpkfhs4gK0BBdavdho2zTzvatWP0nRTt/nSo
eaqWq8M0TEFfXQoG6L4NRZabx5T3qW+M6taxqORR/gPd48FpiNvosqxyXj794XTUIwM0TAg4hq6E
FHI5wBigDIgi2udjaK478xoqGqVec829tjodyXw/PsM0bOXq0hWmEMup1NIqM3TK2nr5nW4kpPHw
TATDOBZCGLB8pWUJ5S422KhSwzZ8QkCS29nOCqz/9bgjVRBrbROdWY9HlqOhTEM4ylS6MpfLUYZj
pg+CtqgXIj8kpaKkEqKPrydxcWYVzp9+sTQIZbICuSmlY87jfrUK6yazRRgALEST+KAm/Zsu5jqb
PLhaipI+KbeA7Ffr5plz5NjiULTVLZoqri2NxXy6UnlZ7qO/MgjzWTU53ZhxO4ruEZ/W29Or48jq
N16HmlfPqyGWHUnI1BCqE/cCt8hCuNhRfpja5MaMMYdyHk7HOzY0S5q6smyTXacvdptemYHtwWnF
qgvsbdCa/YcpkhZpcEuRAATT7i/EU6ZlC+XQzzMWR7ITFi4QVsxIad2sNNCxGnlvOZQXNg2v06GO
LUxbdy3TMSxHsTbfTuUgEwYxw1DTHsetGqsjD3exqWt/no4z/8qLVQk01tItZTmS7GIRRza9jSg8
Qyo0XqrurFWrR3R3orT56BZ0l11lDmem8cghIgglbeKaCk2Kt2NzQq8eJrR8VzRiq5yjcnCvQTK4
1pk5PLI8iEPlCwiMI9/doJrD/R3Kih03Ns0utbJxryP2HM0sudxEp+70VB75ZIJ3pOu47HJl24vV
IdjDVSdbVDRQAdpiPxQ9GJ4TUZ/xojMzeHRkwIaEMjlODHPx1dwmdkvHhQMyl+LV7HHarJPpKQWD
e3pMRz+VbQsODqrslIXefiqQeODoTD5VSTetshDENO9ORzi2AKGsCGEYUlrG8riXljAVgpLAb1Pj
egoSUB2BX0zoTlM/hOqWXed4jJwZ1rH5M2Bw6xDqTI7ExadKU6jXdUSL1EQZU6erpVEDaEISEITD
To/vaChHOlS+lKMLZ7HYleG6g+uDj3Ky2w5R/TJ2LoLuzsRf4nSgY5/KcLnLdNN2Fcv97acSmWHH
8KUhp3f+xxakCWn75ekQhjhyWryOMf8Orw54mVuCopVOao38k+uIh6DvLCR1rSt7FinBwtiNp9+m
svS2Kqe5jzhzSYns9G9xdEZfDXSx+C2HClcazL9EjHGpp/Zh/NtQeZTF4u3pSMd29Ovhzr/Jq+HG
wdgGFeqCK17wvCaQJpk+CaSrTkc5Ph6bg9BUEjTlYo915JGRp4PpjFCHiwDr8ELdOKgyp+cO+98v
qOVpTxLwr1Dz9301oElVaZ/5rJG8Gv1LVLSmi8HOYC4PmDCDanG3KqnrPU4kFQRkE5687sWPhtKR
op5cH/VkyyRXUlwVU1fAexnBolswXnenp+T4xP/791ysZTmRrQNMnXOW61g4m1JLdunw83SQ4xvm
30EWi3mYokCCD+MQ8G8EyIyIKv/pCEfONsuxpcsVbiphLfMTqN9IalgcM5nMwRZNw6B/6Q3H/Kg7
A5i5wc+hmqdVEOhnltSR+bMcR7cdx3aFK5f3gzc1XkV6R5LShp/Cvow3nZMdgho0/+kRngu02CEt
bQrolATqRgtgUQ11DQIy7dL/LMzivPbqLq6tkDBMMjiAl5GuFAD3vxDEZQ8K5k44y+yOrG/S24yv
1YviKXTkd18HRmjD1fnP4iye24amFeYQSNy+aGAm9lOeQ71zz2T9Rz/Mq8Esrh1KR2UTzEsPrkxt
BYesLDZud+75dGyBw4BwwC3rLkttcXQFKiwqvjjPQf0mmfm3wc/JeoIFu6/6p9OzdmS3koH8O5R4
e3SR6sdhDAqWPnO1jer7KArP7NajEQxlmLBwDKkv37ZZNbmoUTBlyqXgzJypVj7/hUG8CrHYLjkt
rMw15k/f2d+nOjg4LSLtp2Mc+/Iupw4vdMdwbLU4O2EPeUUJlA/GdP5ZC7OvJf1KozLPFI2OzJat
o36CPB354btKgFIx1KiY7zE4QXYw0BSG9Ypg9unBzBOyuLCIYrtUbQSmAcu7MXWtOAtMotDGxXMy
XCOa3Ky4x3DkAz57OtiR5ys2NSD9eKFLMqjF14GeICPLhwAtAb3vq3QIbksPRrpXuBLDcfRfEO6w
D159NgU4F3lxvnV56LaIH5ZcsknzMUgCcdMpKtS2B2wCwbl+57dQ92rEHs6M+chndKAMuMpRlg5d
YBE5RbGhyX6XXu+b5yiadk1dnPmGRxbkvAzlfBpJ110+ZSnr1oFj0I2XNQzgKEambOzqlwwto83p
D3jkOHINQ7elctjAxvIFpkFFhzWA9UJXG6i8F5N5nw7IKSPkPlyVdm3QQwvoUp+OemR8RKUqZtBG
mQtJb0+mLAUsnic6MsFDjkDDR9fBZB79itNRjnwo1xC8LF1eLSzSxVFbK5IHPSaKhdKlA6rIQ1Hq
dIgjm80VKCBR3UZvEOr324EMiKPVSpCIdrM+iKZyHXw6KscIT1F708SfXxdvws0jfpWMhpHhOF1I
ktdhdY/uNJzTEFrI4S8MimmTcypkKbG4CCeKpiAaiMIrsIFkhrVnZn0ig93GvfN8OpZxbAbZMZy7
HFr2u8oGrJ3O9XNS5HprIAMC/GhtvSQ7awNVZz09w0fBcM+p1/7m3CPi2PJ4FdnW306m2Vi1BiCM
4xgWd687K6M39qdHd2ydvw6xWIGdJdzOyOYQJXCcGmFKrwKn7J/5YOdGsrjoJcVs5DC4I0U6fY89
4kVj9+fvSOqeJl0cVylTLo+kTrVar/lcK0Wc3WrGfeVO15DyzpytRyfsVZR5tbxa4G2fNdVYEMUf
bODUz/WYbRP/5+mvcnS6XgVZHOBZ7fGoSwhioGOFME90LeL2z9/1b6Zrvr5eDSQ22joP5i+Bxuws
OVFdh8344S+Mg2tCV7bLa8lYHD52L0kl5x5/WP10vJcuf/zPfv7itEG5JEyBWuFfLNuPboNv3Yx2
PR3jyDVOlfHfY1jcBPFYcjJ4jAH1ZJxFGuNORwFyNBC9kxjicfchng2S+nTUY8vMcrmASFkMkzrd
269jNJaL1j9RPcglRoyxhg79ojkX5thCexVmecI4XlOlZsEE5uOLgROT7p1ZZWfGYS/OFy3oU82i
6w+TE6ko80ohTtWVL6cn69woFqdLHsI60eeXceW8lHawISE/swiOXgL0Nx3WMPeNvUypeD1kVjEf
LlTPvQd9q/+ArUR3SVsD3Z2lDVbjNdrYa8RZdHdzenjHMiD607agcyzcd/0s0UGiS8K5OzG7SIYo
Nle/OZiFT/5TGJ2p3B6bSptyI5GkaVLwfrvugrYe2njwYTeSidMWhBeenhnOsSVBs4WrlNE41PLf
hmjLsYi0wOUuqIqretJ33ojsfteeyUSOXduvwqjl5WlMgEZTwviBdwG5k+nCsyEdL7Q4/AuLHI0Q
A/84ixLDMh2xJ9czzZIP5FT2Uy0zXFkR9O3+QvvIfRVGLkbUNpZsxogwYRNuQZnsDM/dDq1+JiX4
/VRevM/exFns2UZrR5HP6y2ot+XP6hrw0hr7lHWnrtx9voHZfibi0UUH+0zxUhN0QBYB/QzuBhRG
4MvaU9XPNMR0e3oLzWvq3ZBeRVicENFUWG7REsFW6cehTW+QPvrUllilVBCNlWZ/KfvcnvWRz+yn
Y6uQuhMvCLYTzZbFYvf92InyLEDZbcLvs9LjS9EaByBfSBFgcXJ6lO+DObzdQSDQWrTo7iwWSCGm
2LJClN44xPSvjUTfrQpngUP2QpSBd525eqdDvt/MhFS0yJB91mnKLc6LHtSaIo9ACtX2HxwbswRr
mjYZkNIzgd6vEYciDp1omy1AV3gRyHT9sfEgCq4Apt4NgfsTkSl1JoZxLsgiJ8qTaHTzqCtJ9c1L
KzmEkFK2yHd9aPHJQK4EX8UNFL4ziesRdMQ8Nh7sdE/BESz7tVav5XrQQhDiJrZ5VUB0kCst9fR7
E1OsR1UZzW95YUQRMmDo5EDDy2LUrFDeWIXKjc7Vf+epfLtZmGd6WxSCQEW9w7uAyVNm2oNZ5n8u
yXOsVRMk91HtPwJ1wDY6OZPrvM+w5nj0jlmzEOTlYtYdIGZaWKKX00yefuXM6HivunU0yCosu/Zu
qHHRS6WdnDkUjm0XWnVUhQBwWO8aroDW/NjPWFK5dC+wd1sZ8Nj6QEdK5xzA7NjCeh1q/lVeJdvB
VCRmlxCqxxYRUIj8hKremVPUeH/IMY/ComxnCpqSy76uqqDPIhuC0OM+ujeHlYlsGJqyPg6xsXud
7s3NsDbW2E53d/10Xatm1Vv4Qa3PredjZ8KM3qDmpnOgL7cqsD27tlGqhc7uCADTZbseCv9aO5v+
Hw0093vnowf83vznr2YVn4+pBoZIFuZ5iLbBQljFWLyv6EpnZ/bo8T3x7zW6OMdbOIcho+FkCBvo
XuWg01ADWzH6zV6H8l1voqFBRPf06Xo0qmuCPXCoEInlxTiNhoY/LXB4zXe/drF9V+EBOJKBbNo8
vAVEczgd70gvGGgKhyw4vhl7tszN4H1oUW43qGnEtrgFSeVDEiuDS6QjkF4sgnzbqyT8KtNuXM8t
lzVgcPLRwa6x/GqyMxv02Pd99dssU7h0kjEipPw2enyI3C9oOqCtfWaKj2Q7b4a8rMEZTY26o1Fz
+kDZXLXISa+VvgKZKoxNgJDgOoZDtyWPPDPVc1KzPGVfD068XbwY8KkosImLhN83c4uA+OfquVnH
O4QZz3zWY6fP61CLZziYND8wLEIZBbLLNb4oGW2xMwM6dppSLZrxRnOdXSzGo7SaYhVofARgrRCK
69Stoxb3saR+9Kv4XBf26NIAWmKjFCMBOi3ujHTq0sKfzxircrAh1MqrPkBNHsC68Rd2PlfTvyIt
dn4FLb4KS2q0iRv3G90rk21T6sNGQ/MpGsST31rl5vTaOPq9aFXM8BL6Y8umFY2syUeKh+J6znz2
o3NTTtOX0zGOTiApx4wsAbe4fLNUepIFbTWTktsZuJ686IiBZXlzJv99NxQuIxov8+1uAtVd1jHs
1m8p1lPEqjxT87dtYkWPbZJ1yZnL72gcqaP7ARpHce+83U1kSDYIc2RtQZ95aFdILBthrRdteXN6
3ow5iX6zbxmRTdbA+ehSEl52lH0/NxyrpwwQ6V69q8e8Qqu2i7/lloyuYgs6aKtCSMPjiJSyBTu+
z6BAnvkl3h0e8y8hxJwLA/J7Bw7GBisCFsy0lgb2xG2GTWFYZZDup8E80PmZqdKdufZqA32oaRbe
szqF3pYmzm2P4/Mx9y5wu9bBYS92oqEbonayFHesxpKIxU8ariUBJrRNILd5hwcLGi2oQWKtc1Dk
v88pWshnvv67xSwUt7+kuzGjzUhc3379pJMhoDIy1rqDJW44/WWtsgtTOecwZvNgFh//TaDFIdfH
bp0Il0AgCPy1mcnbEqksy+rhSIVY2ITOk7KRlTn9uY8Pj+/N+NT7DoRXmNBCLVmuRBdjixDxuLIS
f1arscPtfxRqWRDMAs2PEpNQFcIwRdru4V9fYuRz5oR7f+v+/sX+NaRlXbAs2hZ+FfmUhwGgKofo
ukbR7rG6aouxx5l7w9Uv1nYsqm3BogXEquOiGIwpusKl//QXBo1kGkvVke87B1ODAJBv8wDROv1j
r4a16uPt2MqH02GOnFGQI3i6Aueno7nM5jxzsAeZOqisGDhA9i9TeA5SczyCyfN4xsi+w05j/SqL
uLPQLMGsLTFIWqao+XF6FMc2/NxMpDNq4KoBtOLtZuNg0Wq7mIOgiYHJsOwf46z7aEZT8Ahy0Ln3
ITlhv4pP3wP1MmQYjKHpijM5zfudiDgfVUSd7Qaiy138FloaTXnhOLjDQA/GKFqitmtgqwwuc28Y
uKxm4/A4nQUtvZ9h9j/rxIWhSt3fXZRY8PQzCt/0qlXbJdHnJKB8mbWBuzs9x8eiWJSLuJeBrQBd
eDvFAwhgy/GJMg7FvRfGT2hDnVsr794WYoY1K/g6dMxoq89//urxFEc+qnFWhMMC7gFBgrmB+9nN
0utp/DJp30+P593LdN7tdIB4rkO1cp3F7TwOdYdmJzlUVVn+vjT2qfYcX2Vs/6p1i1u/cccVWqba
19Nhj56br8IuhljIHOKhTtg8Ral8VmhAIHOWFz0dxphP/Xe3wqs4iyvQbDyo0zNr2dEL3gwZIiLT
jcrd28SLt8gcIqKT4O88iF3vqY3R6hdJUZ2pQR+bYpoEwGlof84Z+NvPaWZxFjWKdLE2npA3K69I
WtFE5T+IqmUoYjkorYgAkRjoDudoMO9yf76vrYMEEYSfE5O3wUXqJ13d8Dmn1PjUSMPE3Ch7bLEI
XbtDdg4r/H53EA0SkUmJQ5hgId9GS4U31ul8HZZVeu06zYepSM+1ed9z2uYhSaxiIXwdqS14qTON
ISRKNEqrCPq+pYqb0dDRFDHj/LoHuvRiQTT/rAX5cIOKmv5ojnVx11po6cQRIgC2Ryom2tS9KRM3
ezy95I5sXuoeDj1VDon3sMZCRLi1GemscZa21wp7WDjcOZYRZHxYqFDyjcOo2ZwO+n7e59sLhqR0
OHgB2b+dd5G1tVZVKKFoSY+QhZwMkB0qvTgd5dimfT3xi7Mi7c08aEImfuyRMRoakLzVx8B3z+Tx
R5fsq++7OBuUr6BrOdz5/axKRTuA/pDaAK0FKjoMZ2bu6JgsHifcygARl2iiAIeLsB25+VvdRlqy
2oZIaoDn+ythbGrxFntQvrs20tzVSxgDJBiIYHH/7TL0byP7T+P35q3xKsw82lc3R9GH2YQxFYis
eO6o9HiVjSAgwT/mPwZNnisnvl92czgIYQClLKEvy5q2YViiGd1yFcbBrd6N2yQKgzNH+NHVABRr
zszm4sXiAVFG+COVWlBBCoiMvSqCD52tX8cJOX0bZuLMdzoeDWmS+bEq3tFHwigSpWZqjAg7qlVg
BJ+0Ln6OpPra/PlawpwjORzM83OVRs1iZEE5lak7Rfi9dAiN2TiqNEZbbk/v2SOfiJOBY5LGMbDO
ZXfcQIQWjCWvb2eY2su4Qe4NaZ/iDPz5XJTFNRtBwfLSLOEjDfX9lA+cs9GfHwjwIRJbmtMONZ/F
qRC1aWI0AVnliL6O5fm0wO0z9aQjo+Bb0KCTXF3mO2ShV2Ta1Pfkdnr9TdpPnjjXKTty2BAAUOYs
fiNAHr/dnpret3pQMYYsekxiBAY9tPu04Mwafj8Mi343xT46ROSoy3yDR1nJZR9zGYSPZfTNVMmZ
Lfl+GNQUdIvdwWxRAF/kFCNMDmR/RxxMQ1vetppmbsxRN7eRPzS708v3SChqKPRGbErsisbF2xnD
AY3mpqSxhgOSq+4UktECGfzTQd5veh4s8+GiYJELynpvg7R6WOuN7bJ6KzmhTcXrLQcFV2FUEqkM
UtUwBcGZztoiM3UkIgMsNeaPZy2U6OV6xuOpZF/yzszt9qKx0Z4JqE7gLfAAWH0VofI7IGoYjtNF
pek7B/ueP5B///1GW6H+XWvhW16MVYjlzeIf/34TfqvyOv/Z/M/8r/3rr739l/5+V/zIPjTVjx/N
zUux/Jtv/kV+/h/xNy/Ny5t/2GYo8o8P7Y9qfPxRt0nzTxWI+W/+//7hLz9+/ylPY/Hjb78m+beX
hJ/56x//7++KEdKhy07h1KJRwvkKCvrVYphD/fGXb19SfsTqR/J//0969gf8eKmbv/2qmc5/kUYL
m09HJk15j5Xf//jnHxFWujaVP850UDq//pLlVRPwrxn/pUNro6LLscKznP/++gva2H/8meJFMOdu
IFgpxxq//nNa7v/xjvnHFzsulkHZiaX66r3D4IFic0rOYA2haBe9XcomDt8lMhwIKdkoUbk+Hu1Z
Ud81Ns4TuY/faXgoLfFU4ctJdbvY9aZxF0doh+c9jhhDKadtFTQ/7V4g8FU5G8uLHDRnk6uxJ+fr
cqSPMVld471+r5vVB9fNza0ZtL/1uvm97XDC0nzzM4y3ay8xMHTrt6mO4nYikc5rv2i1eWG6qMpr
wT2PUu0qCvHHRhianLhD0E+57WPZGVeiwskyx+48G57MKcLnsCuvNJH+Rr3hsuvrp8jXD1aOvmTa
74z8pcEX0p5+hka48cMvSYzAe1uPe1l3+KB4WJMHRbQL41Ks4gqr9rR9CZFAq3GhRD6UTNbuHksM
tZC+dRyk3dRqMK8QobrpCws7LgftP9VBKsOwMPkSI1ysSKQc+27SbPTsDLza8u8kjnGd32D/fqF0
73NRIxQqkWCru+fa3o6orSXo1Zaa9zmwH0xjduB49EI8YxrnixYEd81QH7S4RQOQxlbdFptcVw91
12+7QdLaKIPkYoqbq0QYe99meF6/Gmindvld0+uzCPk+x4RGljddG6yT8JPqMUnMmkOKELObJJsu
my0E2pvOHjZFpd1MlfecIIuKrs8Vj8dNGQXhus79r2mMaldjoKZEaeAGc5dqi//LzrRJ7oz40gwq
vKUQsXZFiWo8RKekfqqy4Dprgm1J3o6TFkZ8uHE/B2mGQF73MGML1vHI7xJUVL18dPQLHy2zSNXy
oqKChIlcE935WdSthhD1b4mV6F0XIsu10nuh72wTZ9OuG8VVMSoHlwS6vCFztJrFo8k4cMuy3DTd
jxrA5czxEWIkXcQ0zL8Ngk5/skJffvTEZF00ZWJ0qyC2R5DhwyDvgkbwmXsXgUv8dewMQy4NS0Nl
s9iDJApe9EahIuxqZoNGhYy2jersKxT2JvSfJwS0osh7rALUo7F3L9DOzV3TP5jyo6AUh1RdtOOB
mW1UWhefu8xDYFEKJNvSwd1bUg4bLCIH1CZjsbd8/UuqGVszT3b/j5qzSUEYBqLwVbyAoJRuBbVu
XImC+1CDBNMoSQX1Np7Fi/lqTDrpr6uC604z82bSfENLJ7pFa6Mw0BmT1DVe/6Bwy4kcJ2b62OPb
BSYbinil45N9T/FHPCDoqAGhPAeZBgQ+1wU3hCf9Fv5orS9BEIJzs2gB/JQiG0qAjQ3Tr6ejhoUR
O2RCJcLkWqQ5uRumLtw7cRIBHfDgilMahZo6Ig4hSty4Fag3QAFdT5ekXQGk0TzjiJ+F0tIzoKug
gqxA/AWyQEabu6GU2TzanqehUgvNjJBVPdfiV4AtP4qz+kGTT95QmnwSW2WFgi6SKW6rM1CIaMo7
2qymOgSNVrV/8xuzZVuVj2S/vj6Lb4uaSs707A0AAP//</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25.xml><?xml version="1.0" encoding="utf-8"?>
<cx:chartSpace xmlns:a="http://schemas.openxmlformats.org/drawingml/2006/main" xmlns:r="http://schemas.openxmlformats.org/officeDocument/2006/relationships" xmlns:cx="http://schemas.microsoft.com/office/drawing/2014/chartex">
  <cx:chartData>
    <cx:data id="0">
      <cx:strDim type="colorStr">
        <cx:f>_xlchart.v6.69</cx:f>
        <cx:nf>_xlchart.v6.71</cx:nf>
      </cx:strDim>
      <cx:strDim type="entityId">
        <cx:lvl ptCount="7">
          <cx:pt idx="0"/>
          <cx:pt idx="1"/>
          <cx:pt idx="2"/>
          <cx:pt idx="3"/>
          <cx:pt idx="4"/>
          <cx:pt idx="5">6492931095896522753</cx:pt>
          <cx:pt idx="6">25208</cx:pt>
        </cx:lvl>
      </cx:strDim>
      <cx:strDim type="cat">
        <cx:f>_xlchart.v6.68</cx:f>
        <cx:nf>_xlchart.v6.70</cx:nf>
      </cx:strDim>
    </cx:data>
  </cx:chartData>
  <cx:chart>
    <cx:title pos="t" align="ctr" overlay="0">
      <cx:tx>
        <cx:rich>
          <a:bodyPr spcFirstLastPara="1" vertOverflow="ellipsis" horzOverflow="overflow" wrap="square" lIns="0" tIns="0" rIns="0" bIns="0"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Paraíba (PB)</a:t>
            </a:r>
            <a:endParaRPr lang="en-US">
              <a:effectLst/>
            </a:endParaRPr>
          </a:p>
        </cx:rich>
      </cx:tx>
    </cx:title>
    <cx:plotArea>
      <cx:plotAreaRegion>
        <cx:series layoutId="regionMap" uniqueId="{80C40E74-DE0F-4BF1-8195-6B450F63E42F}">
          <cx:tx>
            <cx:txData>
              <cx:f>_xlchart.v6.71</cx:f>
              <cx:v>Risco</cx:v>
            </cx:txData>
          </cx:tx>
          <cx:dataId val="0"/>
          <cx:layoutPr>
            <cx:geography cultureLanguage="en-US" cultureRegion="CO" attribution="Powered by Bing">
              <cx:geoCache provider="{E9337A44-BEBE-4D9F-B70C-5C5E7DAFC167}">
                <cx:binary>vFlZktw4kr2KTN9DCQtJAG1dbTYgg7HlnsrU8kNLZYZAkCAAkgC3O/Up5mIDlVSqVJWqqnvMpn8i
jMTieA7gufvj3x/nvz2q00P/Ym6VHv72OP/0snLO/u316+GxOrUPw6tWPvZmMJ/cq0fTvjafPsnH
0+un/mGSWrxGAMavH6uH3p3ml//4e5hNnEz+4B422km3XPtTv9ycBq/c8Ketf9D44vTzNG8We/rp
pTKPDypM+vLr2/3TTy/TmCGGIWAJZWmCEEnwyxevn8/2tfPFQxumyIx+Ov3l+NPD4H56GeH4FWFx
TBgmAEICKX35Yjr90sRiHFMGSEwAARi+fKFN76owjLxCEEEAAKKMwZQx9PLFYPzXNkwZhCxFCWAw
SRD55rQroxZh9Dc3fX1+oX17ZaR2w08vEQpT2S/9fgVPU8owowQgQAN4+/hwE3YmdIf/JdcSTlAN
gq9NVeilPJrIR9kg4y2gIJuisliiJauXW7GwM1fXF9DQNqssPszz8EbhWvKy9JtxSvmUdrtlHrNl
spmTVdEP1Y6yhtfjkyE0E12yocM21YpLCLcqfpAWFulg79JuuSO+36xxe9OP/QYs800CieKJL+9b
4AqRfpzSqzEa30YzvVjJes+kxBtI3g3mbl0STiAsfLcUZSXPqwrk3exz6Frepf2uxFXRzl2Bxibz
1WFa1Dk15ljac9mCbK7inQZvQMRyDOkuij50xm0Yczkl7S5p1k0/+4LWKvfs3MRvgyNzWT/2ZMqX
qc7jqr8XttmrvtrKWnNU3khieEs6HlVLVmqRabfyTt5YijJFVNYJkJX2QwLmwzykHAgouJJq44Es
hlQdcAUL7atswKYQdMjrGeQGwbx0ZLO0NJOj5n0Mrmh6K7HIV63PavtunqsNmNmmmRlvJ7kXjd7h
SUUbK+FW982mw+M16w3iRNU1d04B3pmJFiIBIy+TLuXOniRbZj7LildO7sgsNqKuz+EY67waNOJL
tXTFGicu194OOZYMZ/M0SF7H8EM9mCtS1eypFsBvdWvoZsQrzqO6YjxJ1jwdTiVkXEzg4+jBLorV
Y53qTLU3qomOTAJetuA87X2B5mYDu3cytfsxrmq+wOl8gW4nzLLx6tyPiqdu5lPyTk1bui5ci+tq
um3TO6s+uuSdMYrjvuZ9+K/RfWNFVjXNJgLXsIsCzoEnUZORYc1mfzejObMqIMQzr9mJyT6be5P5
uOWoWbIx2lbUbqdyPdSjypBfMlvHVyBac101vAPtBjf2oHubW4kyTeosMZKjxPGSXs90yYh3HNcV
R9NTHIniZ/J5/YUGv7vRj8YuvRTVVx789viP81/o9e+fh/36/jOX/vp0aU/61vWnkzt/sL/t+d3A
QCBf7X+m4e8efsfJz3nyX238jpIfnlqpczm4Xj6657yKksBGf8bEVw/9w//88+PDDwY9p19EMQMJ
QIHlU/Yr/dJXJE0SRhEL3MBg/Ix+01cAJQwwBkAaIgLFz+iXvsJhqiSQOoKYpgSyf4d+Yfo79o2D
7RSzBAAS5vvc/ox9575XIQgsgg8bu6+fxLGqLpYPXRZlMgMFRXk8cgZ3YEfyZ676AfHDgO8576cI
sJSChIQ4wkLwAcn3ltW8LMFjwXJy2e8hbw7jLuZrZq7Qrt7+hS3we1skTpM4ZUmaMpJ+XsszlGtt
68auneDLQex0Me7gNtrWvNr8laWwn9+DgiGA4RDNAAm+hPA3wQw1dmoWnXyKt27fHtxuKqod2pH9
n+NJYfw7O4xRFo5GksKEhlD9PaCmXInUqlNc9CM5Iefg/cg6exn7qSScNS5yewhIeW9wk3yAZuqK
aoqibYtqIjm2pTsKO5tPxGpxWK2rhmI2lbzwMZjfRZEeEx5518ecLZQWZVmuMU+FTHuuO+Q3fTXB
3aQmfeHh4m6sF/NNq5gF3HdGFI6qdtd7xy566sW2S8h48mul99VYwkMyV47ydMDyY2RxdF4Ntt8l
KoIgoPGqzcFSdu+bHvo3CZ3sEUblMHMnqngvyAB3STjR7RHNFcyTEA9ue7jWHDaq2bgRTRm1LLoY
1UzPgRrpdvXWbkQ660PjW52ProZNZmRXt3nf+M8exL6zWdOP1TVIB7oFLWBngMzhB4d3FJj4DmLV
THxs+8TmhiFw3Qxd1XEnh+WMDemYpa5Ot90Ehgc8VGCHejzyiAREMyyrw+Jou18CO29wHDLYLa1L
9zHSgDVZtPgqJ7NEH1jZj9sGurUAY5rUGWtHv6VYRdve9HIn54EUpDF2axND3rYL9CZnE410hmbY
7yhZ8BVaGdvGzZjeT8CV70my2E3b+zvclUPR697rCzq57nZgeoK5avv0kdGWvXUMLnukledgXMIt
XCnO13Ze3niB5WGYu+6pEsxWmcFiuEhLUV6ilaAjHEMKEvIq73BuupYe2CQmkflwbONsxnWIka3t
6onHg0D7aW38NXMYHYmel1uzKvBAVGzu26XxguMJL9eDMt1lTIYacpG0ISKuMQgxXLV0GrMm9fNm
qU13TDUcD8pFqmgiLRvOko5MnLk2Nflaz4Ls2dqN73vXycsOV8RnAus2zmpm24uq8mDMe2jmvBxo
spsIjh5AI6eIS+WHs2GZTMxLzFrGp4apNQNRbBgHflUtHyIjspponZNKgyNBeLxs42GU2TATl/B+
jPDBoxr6kB/0ektNp0tuUzFedlXse56YlqEs+MnT+1AOpNeeubEQK67fx6aJ7r0l9i1wYhGZ07rM
5s6muzma4iaz7eQ+xDBxfo/E1L53SWrPSAvg9VSvbbHA1PmMRPV8J6ShjHcIephP2i2QJ3DUrMBp
bFQuBlZ+WMe6AZtSJ1XMe1mGlEPNfnhrcVM/wTkpa05LVn60i14KTzq0b0uD7pJ5TQSvgmcLOhqz
VbWZi75SUuy8EsnROr1+HMKl2cEZwipklo0OvEsQvaXLOl8oQuGbyS0hoqBmvfSstMe+qojb1gJj
sGk0EWBDsew+QQNszKFY0ui4GBoJbqEMzORCzt/vKzx2yTbp6dzlSrfjritFem7jSQOejrT9IJOK
4S3ytGL50KqQ0cZCdXMGFIhqLkSjJLeELWdwiN1NVKmqDVldojUfh8Gd14ks3xGql0+2iliS1X3b
kg0rS5xkZauaa9L19gTRWBo+EjodtCH+MCMVVVmv/Njwxsw+8FHV9ufravC7gVK37cvaTyFDbsSx
7ih7ilTUO74kgYh5Mw2g5eWK2D3W46D4JDG8mWKKOt5Tps5QPEb7cerGllOpTBZZE+26OBkqrtN+
xRk0ku16SNfdquV4cCnCRz2gctekC1343KKu8OWI9w6SDoQksZMfLWTkqjZDIzlJUN9zz4A3PLZx
dFNV5XoJqsUGMEy/rbq4KyQtzQEMUm+NiSfHW0MWxU1FxLZp0ibmwUC581Er12yqXFMwA+BTn2Aa
OFDQg8fQnE04FjezrOmtQqEw4bGG7BLXrd/KVcRPaIJgr+dAPpoNLhvTtbuRyTA8+grV7wR2m8SW
a9Yx2RkuKx9twbxObxHrLpWBZjeZJcqnKi2PuOvsbcgJopCMW38u5LJed31qzqhnKJ/Gut8tIkah
cghlHpJIl3ldrdO2Jkv6ZlxkckiqZn5SEer2zTq6W4z7aNsteLI8KhG7qFg09DwNJ+cg7RTvy7BC
w0tJo0+S6uoo9KgsjxMQ3XUzFG/iprcbtsLlSachirqls2cgHdcxG4kQh9KYsDEmUNQhWYW+ahxZ
OSkTd2JD5TZYA1HAdegunbXwelhScUVDesOnvo8CZXbTrqtxtYslsJzpckm5TGAopDVjtcwRUXgr
Eamydq3TeYPJpG+0F6FKXONuzoEf5HVrRLJtiZozsoYrzk27qieFpvmuXgmzWVpruMHMokMnlcw0
JdpkQll4UlZEiCeix3wFjSvqvi65AA4OXJSxeEzpoPZYpOTaxvW4jcDcSc7aciySru5MMZAm4nok
YRdXBi+qZQLBlRaDUA4JMZ+Dii0bFM2qWIVM3jQhgHseubbcqmaBO8MgfbB1NJpAvUqFpDZNxF6h
lRZ+ivo3Q0Ltp7brxjeyXIHbKDimF8SDLk+GeilAKtDd1I/LJvZd2XAZrSE9tVCtVeZoSZsQGH18
4XtvdrFr5TbwS3KVgjE6onhpngSb9BOLVcmNndhR2rBzzQwJt9Yk3cFBOhzVmJgMNWlSzHUvzqt0
tDvZqvGOVn1SAEhIqPraheYLG+cmGyVme7LYNFAEa6K38TKwm7Fk8cViy+giYj3dhEMIb+ZA429x
SMa2ZRr7d6Wrwe2ix+a6RrgvFBrVdRJ3TmRp2iQwi0hXHqs5Xs+0osnbpWXulgYauY5dhLNhUW4P
aJl+NFrbENKMC9UkhlW6o6Zp3kVBokkLK1zJZW3aYhJxdBAjay/jVkx3Ia1gKde2gpRP3ZqehdEi
SAkmXjIBU5IP1OuHCJTLG6Hj8Zosgjwk3aivJyncIRbQXyxjj3qu+sU+KknQnYyrNEvbuPM7aQZ/
M1dtSnPadypfG+OfBgXbJh8x6bIKdGugDSLfIZdMhJdIL0c7DEhm0+BkkIvIgI7NWNtc016/GVUC
myIEb/9IQNMeYlWvewUHqDMfxaLiczcnRz+sS8dpcE0xze18W1utdhqVIreT89yk1te8njr6HmLS
3IkG4JyUriwv+4iM/Z6Wq5g4nBtYJGhmejtaUCe8rvUaAo7FKGudopt47aOdgmYjRdscplK2xzbc
ik9UDua8Byoq6rUUl8xQdD2tzt4k8zy3uSnjoOKgtBo2qwwsgpmEISp37H1VQ/ceiWoNocnEwRtd
3PqNk4DkPpD+vjWwPM64bY56xeIWIuKKjvXjwJsedR8TYsp7mM7x/QC8fOgTg7fpUHVXkRvYfR/F
+GxZAb6h4e6FnLWu4ttFNtG+9ag5q5MhPu90U50goV7xkKMlhv9cC/1b+sP/l7LwTIT4nbTwq8j5
0AeF9+d2eRp+pBYHneDHPX7RLn7Q4Zk+/Fsd4stSvtOEf6tEfBGbf6NsfJOUn5lbntn5rDKEPr94
/v+w6C8q+b+GCkPMgtjwbVE/QHX7WXF+8d/tKSgz30SWL9AeTRDVdfDqsxn+CFaoxUN5/B9E9sWP
XwS0H8Di/cMg1S+i0S94vHafPzOEvFz/C5i+Oe8/tVvfnPiHsL4HZNWDPn3Znf/QEv/8M8oP9uG7
Dym//Tzz7Vz+wan69VL+Nby/6vFV7vz5G9Y//hcAAP//</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26.xml><?xml version="1.0" encoding="utf-8"?>
<cx:chartSpace xmlns:a="http://schemas.openxmlformats.org/drawingml/2006/main" xmlns:r="http://schemas.openxmlformats.org/officeDocument/2006/relationships" xmlns:cx="http://schemas.microsoft.com/office/drawing/2014/chartex">
  <cx:chartData>
    <cx:data id="0">
      <cx:strDim type="colorStr">
        <cx:f>_xlchart.v6.109</cx:f>
        <cx:nf>_xlchart.v6.111</cx:nf>
      </cx:strDim>
      <cx:strDim type="entityId">
        <cx:lvl ptCount="7">
          <cx:pt idx="0"/>
          <cx:pt idx="1"/>
          <cx:pt idx="2"/>
          <cx:pt idx="3"/>
          <cx:pt idx="4"/>
          <cx:pt idx="5">6493002949424316428</cx:pt>
          <cx:pt idx="6">25687</cx:pt>
        </cx:lvl>
      </cx:strDim>
      <cx:strDim type="cat">
        <cx:f>_xlchart.v6.108</cx:f>
        <cx:nf>_xlchart.v6.110</cx:nf>
      </cx:strDim>
    </cx:data>
  </cx:chartData>
  <cx:chart>
    <cx:title pos="t" align="ctr" overlay="0">
      <cx:tx>
        <cx:rich>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Pernambuco (PE)</a:t>
            </a: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series layoutId="regionMap" uniqueId="{7C1B08CD-E9AD-43E8-8137-8CAE6D93A8D2}">
          <cx:tx>
            <cx:txData>
              <cx:f>_xlchart.v6.111</cx:f>
              <cx:v>Risco</cx:v>
            </cx:txData>
          </cx:tx>
          <cx:dataId val="0"/>
          <cx:layoutPr>
            <cx:geography cultureLanguage="en-US" cultureRegion="CO" attribution="Powered by Bing">
              <cx:geoCache provider="{E9337A44-BEBE-4D9F-B70C-5C5E7DAFC167}">
                <cx:binary>nHtXc9xIsu5fmdDzxUx5s7F7HgpAOza9EakXBEWR8EABBf/rb7Zmdodq8ajPOQqGgiSayMqsNF+6
f75M/3gpXp/b36ayqNw/XqZ/fUq6zv7jjz/cS/JaPrvfy/SlrV391v3+Upd/1G9v6cvrH9/a5zGt
4j8IwuyPl+S57V6nT//1T3hb/FoHz91zWHVpN1/3r+188+r6onO/fPrfPPzt9ftr7mb7+q9Pz9/K
tApS17XpS/fpr0fbb//6RLhQ8tNvf7x/yV+PL55L+Mur17Z6Lr/2L/UHf/b67Lp/ffKI/p0ypojm
XFMisCSffhtfvz9i+HfKFaWSIUIZlfzTb1Xddsm/PqHfNZZCwz8iuJBISvHpN1f3h2ee/p0piuAZ
/CFVWjD1Hwld1cUc19V/ZPLXz79VfXlVp1XngCn06Tf758cOPAqmMRxMIAQvxVpoxuD5y/MN3AJ8
Gv8/MjDJI10lpgvGUJMgUcK02RgWd3LlzLLxwmgzhNjXD9VSnJPS79aVn/nv5PbBKTA+PgVFiEhB
kKSYcar1j6fgmDjbjPKRrfMbuhHbwowrtiKbeHWSFAj8R4Z/IMXIESkso25QU50YF+JVlJ57pZ/v
vLANyapLH8kmW5/g7ScJc0Y1kVrBPYOEJf2RN50vRZUn8tGLROkvC0J+jtveyElnvsqLrbPoYdbU
NAs5y1UUniD/k2iPyB9dMJtEASr2nd9oXdCgXw+bwZ/CrA67tdv8mtpBeO+0SWAEGq1AlzgB7WRE
/circ1GsBx49Ztto59b5mq6TzWmRHo78KypHV0g9kWUtiR55zswknjyvNb9mA0zvVwTo4UrfGUXt
SVd7VfSYZJWJow277JsTgsIneKCHa3tHQgqEm7qMHtHOXdTXaTh2gX0bg8i0frUGG1v3c/Brpg6y
/4XU6MEw3lGkHlI4RtFjVwzGRiuV8rBCd53kpknveHv/a2r4yM6OVYEeqX1SZI03FtFjsR9D5udh
FugL/QWMbB0H9edfE/vovphAjAihleTk8Pw9a1NNRT55j57qwr4/R8KZfH77NQ1wuT+J7z2Nw/N3
NLq6EHXSe485tb7stoVtDVORSZLdr+kc+8LvgmNCEq0EE4zwIxsqcbW0I4qf+mSuPktbNGveWeQz
CGCjmQhWNzRL48CRGq5usa3uTLXYyndWDPtfn+UjuWrBOWYKDBrc848842LG1Dn9mDdvgl1V/E7l
17+m8JFUtVCaIwWxTusj78R5M1XZIh8rXAeTrP22i4IoqU3ixSdsGn/MzN+kjpSEOx3XbaIeR38M
ie/8nhnP74wwkaFhGeS3UXgq2Jzi7khnomqJxCzlI6ftRnkXA5JhNCbBQuipAPqR430vRwAu77XT
mzUvplw9Znu2S/wCQvewxSscuHW5Tv0hTM6abX+3nMdBdIL0KR6P1LXS/bgMsXpUThqSbpCaDBI3
ND51fx85TC25IkRKRiQ58ie9bjxXpvrRLtwgfY/K8YSCfExAg8FJpjDSRwRYK1zX9fKxxlVuUJt+
rsrk/Nfa/gEJjZjUErhgivEjFzwuddW6JXqULHRDbaIlO8HDBzr+A4EjHkSDq6QGH6/TG80u6+JL
Md79moWfAhdBXDDEhJCKK8CLR4FrXsZeLnmWmfLNPXvlqr8uVuoKvCGeTfrEH5YvbWPQqds/6O/7
4HWgqilVCESnFcZHjOWYYakdSk3e95dTq0ZDNPGnsbot8HKJu/kEaju+KYL0AV0DQBeESaGOuKzL
hRZ2KFLTJBbdpHVy7TqVPJ2Q5bHtfKeiBaGISwKiPLLaWkc4pgKotMEK+YsXPbGwXtPYTP4YZDO5
mbxb7iehR01+QlM+ZPAd6SOzHbq0r5vowKAelhANjQ07K+TqBIcHOf14b5pxBZGMY8D2SB6O8T5q
ElGT3uOJqfZqp1Ifb/J1G04hGXyy6TcnqB3s51fUjly87XkjGw3URn8Ipv1CvtM7gNAyDtBGBifo
fcidJgCc4AszcsQdj6pYJRLoZdt0M93Goee7APvDzWnM+xMsOOgKf0friLehzJsYPpGYYhtvWmyy
lQq6cA5cb9qTOP4jxRRUgCOUDCOCjgJ/LkrFG4ESk0ovClxba0NxYzcd/FtXfWbPTkjyKEkCaKEB
7CCsmDyADXFEMFU9WnQDBD1KrutpfmrrDgdWJvvaW8LMddKUSxQOON10CTnhlr/b2ZHeAMbBin5H
IhBgftRSTzZThLvukBOipDWc3+Dosolu+SoPu824KrkwzdAA2DsfCsALbHMqcTp5hCN7FEtZZ9ME
RyBrl2/kchHNYbwpVpPJ/fGluWP1pa3PFgAqXnAKpnzHxz/zDxCPKHEw1iNv1y5ELoMeD/xPYDe1
RiYth+eDMxKBXFcl+8xSU27Zqt5Wob0oV/nV8lDhTZoG9936pB0fhzHQBriPv89zFCdbatsxiac/
ixJqurerei0BxUwPpQsWv7qYnLHrk+Z8CCI/i0FJpBQgDISO8krGXEUyPCRGnPPHwprGj8PB1I/q
hezZJl01p7T+56h24PM/BPGR1pdtj2QbA0HQu7dun27kJt2VvthGm8UvLrJNc1veVv4pyPY9Wv6C
0e++5p1XrkcWKTEA3Rn8JAqdnwXJbe4XRq7rFfrsTvD58XX+zebRdQ7eMirWgHrVyVT5XpVdRTE+
L1rt/BNu5IMA8INAj2DCMud50/TAWBeotU5NtTrA3zGwzhBj/ZNW+0EA+IHeUQBQesFF1QFnxba8
qVbD5mXx7cUAKe4pG/1QhpxgKCZiwak6eOx3V9YTUldZNUNom7KEGE2cqM0sufbjIc9PBLbv1Yef
FOQdtSOH6JI+50MJBjj6eLUsqy4ymGcrFk6bwTBTPNNQv2Ubspqm53pLw+IGrfSaEaM24z596i+b
bbNKrTldYTr4wV+d7MhP5g3pkrKGky2CQv0uyu+mpHzxymTroqoNurzV/lKoq18rFvnQUrlGWEjI
yfFxJjwuHRa1BPfchHnjs/wz7n1aPzl7pduNpH5+oRtwGMKk4LOTQH9PLElq4gocSBLONgtyO/hz
0Pnp6qTj+lAN353uyH9rLNKhSvrE5FB4W9tVskr9Xq3RqvP/B27yFLUjcy50NbdlBLLItu22DIdN
Ewxh7Jeryu/Nr+XOPjRoqQXUzhHkfN/v5Z3a07braza3fxq09C6nbkvViyo/x1NhFnkjZeJbEZu8
NHkYBak/r+xFsRnIuTeDMkLFNU+DpTDz7TR8tYuBwDEII4WZCXxd4Sngb+mj5yCduRquGQM/Hwen
uPipFvY9nr3j4khpU12UeMTNwZzGsJ+CEuzIhtElQMUF0NtJffgwkL2jdxTIZDU6PeYgNbYuLwoX
2NW06UwfTItfX9XB/1Un/qZ4XDHN+qibCQUO2bq4KsNo268Oxcxql570hB9DpXe0jrQ9V43rkwy4
O1TwoVR2wx4Ody99t+/Ykyw2pWCrAW8zqKWevswPoDGHXPPfGnlcRlV5MjeFBOrj1D5OAw411PEd
fYb6ywnl/yDVBngAzR4BmTakT+jI0NJFJEW5gFAPvRmPPRxgEBh2ELuAvnU3FDo165Ptig8t7h3R
oxDq+FINuv2uq3glvNt/644rfU13/4PE5sPI9o7gUQxtdTa7+ECQrMeHIv66ZP2ZcxC641D7k98K
E/d8n8z/Z6D5jvbhbO/cyzx2C08noN2ChK3OTEJbQ4Np892RlJ8xvc4zU+BNd1rQH0ayd7SPInoF
2XZXZ99pd/uJ+eVMTeG8UD27NaR2pjLFjS22wruvybR2l6cxxceWpARHjHOm0XHWtZT9RAFHHBRs
CBg03Q6nKfZIgPQncOtohexgyHJLDDJxUJyCax9G1Xf0jyy5RkUvIgX0h1V9UYHfwKtS+3ITbVMf
raoqqIMx8N7Y/7opd8g3wbT+5vzItLKiqWWc2D89ZA9F0n5VXdQQwU7hto99/ztKR/aEmqarKg94
zLb988HxH0rO/C0zeRAHp6o6PxW5v/MFhTIJrEElEx1R8+KGIFIDX9MqWn+Z24c/c7h51S+HL7Zq
fS84FW8+comHsiyFWhnk8eoojWk71aWyWRLTq6T5rCbcBksz8R3UbFmoFpeFv0YFH9VCDk1iThk0
1aU6tMffmy0XGaNRlCaGFnd2wgEv72qM/XTob6E/fsZHeSWqzmf0gcvqhNJ+pLPvaR9B42XERcY0
0C6y/aJwOHqXuN5n6Hpe9AlSGImfsBZHVECwQVxzaB1/DxHvHFTVF7VtO9yZISM8Xw0x64hP4rkA
r+Qp+7Uq2+al1kmXGVX18pm4JoW2vRP2aWrnJpADye57+B9K2nGtRNBWka0CKO64B0Z7cTc3/YTD
LkoJNTZe8mtPtlYGSYTis87xITMcqk40EJGQVyQjk/DTDvMOnCLtIOTanrGzJrXZt6aOCucnXI53
SVNNa5EthPiFxl5tKp5CK9VClWUTF3GZ+nUxiEdV5Pxtqce+CkvblpsZT2gM2yhOcJjLsat3KaXJ
/ZJEcE45LXepHrkDwc8DM5w4DvE9a8ZzHjN60QMuiIOKyux5oaoufS/HZDAdctUl8vrpgTpa1ueU
07kIujIeC1NNqQpmgqY9LkS89krSpiGbuPL8pJiGayXiGAIRCD0KvCpGdJMp51LD44zFBg90vJxn
xDLT5WPVBT2aZxWOE2mvlmxwjzDt0Y9miYjc1pbPtxmvuz6ACmV1MaIxy01me/SNdgNBft9NGTap
xXkTskHHDzFT+U0cZzYPBke9syWGgjQMDczl1utGvEOCj3c2mdt1Ogwi8p2UzU1i+/SSe7bWVx1n
s/S9srcPEZf9K6YD3nM+s6/pELfQ2Z7BQGTTZtdJmzS5UW0OylEj8eYRbgFQ9xFvL11uvau0HYvz
3EPoW5U0tDB6sQuUpbyJbxZRRWeCT9VNvRSy3xR1Cln3UNA6EN5UxcYT9XitGU6viqxqtGF5yZ55
nCNTKVAz5XkqcJIUT3Qc3qLB42eV7qqgo6nX+JRZ+ipciV6czaJdTRu9plNTQcc/A+BOE3U7zI4T
w1KhHwpJnUmTiC1ncT2Ls6Ks0i60lat2/ZJFxDgocgc8KeyjN4lsJ9QI4yxVNwyVP8UTvpZOlmdj
wzloDcPVvbXLctvmA6i8TZB6Qkk8wvXVYiOo6jbZODHPUJ5CblGNnjQ6n9JrUZbLnncSX4FFFZs0
zwT4xTbRt30Zt5dlmt91zexW5dA00qQdGbzQzXOHV1SPxVO71OxCJk36OIiZ7nCSy8vK8qYxWdz3
/pJPsz+DQ/RJSesNtUwHdRN746rNrL3wMBvOJRqhfifYjFczF4OfLDQNRD6A79eJZGagqNswZu22
mrhYOdJDJcEqpk1P6ig1qkT5updF8xQL1LYmpbm+pQNyt7od52Bmw3Du5Wm377mtB183lb2XTSNK
My7T+BoPWJ2TgS/IzJWaZsNYWpdg+7q9iEuoqzo2FvvWiTmIZJHnxiX59NQvbvLhR+jDWlmuS8bz
q8km0dNYSrbK1STXY9Y023KM3A4vM/WHgkwb13q4BKWyMTMwZKMtKEBFwqLm4kK2qg96nmsIE12Z
m6WS0IV1iG61tGAwMy6eJl6l1q/VhJ7iPB1C6nXZuY4b/pqTSN0lutKgw0k5jIZnJVQBiSrtnZXK
WzcSz18zsISHxdXJNxotXRCrekwDr5no0wygfjDQKHPnU7w0F6Oj+Kar1Xyek0HFRuMq3qoyZfc6
RWSddI3AQYEtbuC0TbybFwKFOV5lOuhVwasggYGRr1atMvBa93aKTTe41zInZ23XNmEv3TfXkYBG
GlTeOxde7guUfY2r2m/m1NChvciICrQY75e5uCiHVQOdNB1DPpHUEKRDT8sAgWtkwzIbkdA3j7cm
ssqauo1bv2tx6AT4usarQRidu+X5lzFudpSVey3TsIj1q1cAagdFwvKbR2ULZkPBDPt9ge9Y3vpj
ix8kIF2VpwYlo9/hrDC9DlGldkkzXurKhguDSn9f+PWirkF990VMP1vX7qBXt+2SbgvN1T3EvHUX
C5Oh5NqOqZFV5PdF42dJfGX5BS7KjaeSFVNfWOqdl1YZ4S7abjTJlKxim10WdLxz0WfksQD16Rc8
fo5KMCmKgmJ6Kubcn2HqZ05fa2GN8Cy8+IGPs09Q6Sf2qSD4WZT5KuXYj8hFJy6lPBvKrejyVUMT
n8LlZM1LwUEzp+yhr3sRepMX1JzbIBbsK7ijtdBJWDdNEGkvGIvOJCJ+s7k1ZcezgNBo8KM2glJW
N9y0euGBVCUO+6z/VpdpsiolDO+07WZxZdB6cTDA2ES7fF3aaVMk3qbALNTLVacfWuhedhUzTPdh
TKJv2YBKA0Mle714L6qzFynJHiD5SkPoK4fQ5nImGxVN/Qwx74uzMgVfDNpK+HIlsG4CLMbWqBRq
glmh7pGV1y10/XHa+pNLgqFAIWd8X6L6NtL2jE94O1b1NU/vBk7XSmernJY3NmFBv8TGufisr0q/
yZxP8tjvBIWG5JJcUhKHKurXaUIeeMP286hWEE0tiKnaYUYDSaptFcl1VM1b6/FvfELS2IVdQWHA
0BavWFqu6nG+xHO/yQfQnWnM/drhV5cm63mYtsLaN9yW14i7bdYQD6RCNz113G9slG3ytmguirj6
Nmdzvs4yFZDY8t1YsFuAmVs79NCJKRv3uMwLDtmYfIGAPZpipPZZOnSVOn0VQycnd9WKZwOwZdEU
Nl4fLDFgcwCuyut5YJOq3XDd4vUkK3S2LBF7GGVyJtL2TNaTmW23orXYxQQvQYqsW+GsYyYjs7qf
yyF5mTsIu9WEU1+P+LVNUyiEEIhzlaQwu4aoF7RDKv2FswRQXwK8xpaeeUWdQwiBOZSqadR9lDq2
4oyxy7YliYFRHbaqtPYrmWvjja7ckKFPd/Wcl35dpYU/LnlnSs4hhAjpF1FWQsCJdnKko5FNsqUx
Lvyp6L6Wfbnprd7Lzh6AC3go5nmNGQYLl8sjBm545ldT1HkrRNU3ZEe9VwXWezanlVFurDNTN+30
FZVaXQA7CUATtRQ7lOVhFTkbonlpTdJJtqcusy900XqtUEWvKOQhm2hUXuXHSSVGv7ZIXncUFVfJ
5GC6tW6h4UILb50kdb92ZcZhIDMql9XE8mGtppR8ybCFcR2mVO4rO3Rf21YXbj3ZlITplFdbqAsX
2wm7zi/1Mhg582Uz1Fh8nTsvXScRhknLPp33hWuSxsSuRddQ3mAAQ7I5G41GNbvPuzyBKkOt93nf
wH9dAZXbGH7nehSBvEmSVGaomz6wPSm2NXXQJh2niDyN3MK3cWWrHeqtDXNWqfVYTOq8BTi1KUoi
VjXrtYHmMTUTQskTnRIcaNSg8iyRDm/6OGFbBDKqgqmV7X2OxuYpafuiDEThYWQwSdpN3FAIKbhO
v3Zz65TpMMa7PM/Uuh8iKPNX1WxXMLEcX09pBzPDaVeEE1xYbxhf1D2RZXczFGN1AQgcb8qG9KGM
U9EapGg8+apc5sQHbNtzQF5oehzrJL0Yyjp2K2GreJfYqX4jNurOIm8WqWFome6sReJb1y105XIC
RoYj3W3jGSZwTVvF9rKvY/xQI0+8tnLktYFEsi9MQ1H8OijCznvl5fslzb1tAnn07diAiE3ZlMva
y3rvrLID3ce90w/p4Jorx2u6RoBun4mY2IOQdfTg8qL9WrRZUxhH0mg2ALLzs6rG0VmvvXbrUiQB
DbCyDzWgOWlonCy7Ls36p6pg+gm0C7orrcc2pInQmmWWQFgv+7mESm1nbxJZQf1pieJLhwpvpTxc
n8MIUQOIuYFPItct59Uoz2CErjwrcQvJh6XEhwHdpTKjRRk3gky6WicWPKIbKQzWcYZUAlFmSFQA
ITr2Lr0M0SDp6+I+Hxv1ZIXtIcqPHYwoL1kCeKwqNjCLkt1oZ91+nN10XyQ1Pxs8FsObsMOVz4ts
2Q6pKnbdJPuXNkllvo5qir7CjBM5m1yXpqaw+OCmSDWfQQQc4ZqaPn1MUbPsso42kMKwIg/mvO6/
NbJYIIGbxzhM+7i/mSdINDcwAMF9W/bkvmxn+9JwhmEIEzX9RdxRtwM3VF03HgF6RfcCr62+RCia
75SLq+c4wzJoWCZTf4Ikxe+gBAQgw4p9W7dImR7lGiqN3TLce70uL6eYeTuYgIAoEkP3K8OsEyuE
SfbIcCI2ru4gB67FVHPIhAbxVXWxt4c+p9p63sKp6ZKcBM7mVcBErfaoq9kunwR0LXrRlDBwSIbi
esindgX11vy6qefocpzb+KUd226NxzL9DMsF+CYrIadcbORdjJFmF3x2+ka0NPpc9QROkKFeQ+cL
aiG+h+Z+V3pz9prXOV/NjvX3qRjsRtskPqe54JB08NqfpsWdNbbmza6YsDSNihZjwfGecZHAQKse
q2/aW6Cpkrp5fOwgsbhtcRPt276Hqcy5ZeQRMtJyXZeiuhL1YAGkEQXZclfc60aP+5Lj5IwTkT8r
Wduw7ioVqrEeV6MoihuvLtDGQShLobZ7GDsCsmGSju5tWBr3rbfNk0sVgqkDz90jPpHbaum8wmAv
xQmAWgJwZrBlt/iazYe6Rt8TwJaJQLnf6rnaQ/ujiAGnyvgFxd24GjSrYXJ1LJuATLKUxitonJko
097XeAAfbdBkEYZGqituHJnZveM5TPimxQL9M9DvMYxxVe3qbvLOYA4oPUOLTKegZlUPBUpWYEAW
Q7NQUxdJKoKKx+Lz6EFP0lRQw9drTOaInSVx3sar3GXzvJWuyC5joYYXwuba+YsjyZ10c1eZibPK
+tW8oGqbaJTcZSqaCIwce3V/rj3a3E5Fod44hPurKZvGVU3jfjFqmBTZJeNgsemirI4NTbgD+wQ5
aB9PXO5kHHkPJVJpHM5epBpTdapVkOkPBd9Vg00Xk0dobvYFoBxtQFfTs6XTIjMSuiyXc9zJi74Y
2NYb1AJZ/rT0ACGlO+vbjNy4eQCXoZitLovNJmMEhmt7QHqxGQWMBuq0Hq4AU85XXBfjW8dn9WUp
qdiNkCLf12mf7qsUkFadD8tFFzPYA6EDvWo5sveAn9gqTlK0HlleYD+BytNWVxD8m3TiF4u3EGyW
xSajidKyfxJiaMANQvY0Gy5pdt1KarnfT5kFhEZ4HUAGzr5Mbe5tdCyG7WCp/Fy7on5sIzRCQkji
+tFluN2VpPJyA2BdXqQwKfVF4D7/UvZpfhZHLDIlUWrNMMvgWwv42M9o00EQc1AKgre05Q2psmYz
RQzcJyxPrCyb7S5rM3cPxNE6yyGF8vOEd+eCNsO6aNIOpgFlDlspS0bBRLJWpmdDCppZTQsNupgv
0MVcYAQTlCYFMF+RmD4tUaf3MMv4ko6IXExzPQIUr8HWyKJzA79T5wMY82tt1XhXsqEPXANbDqYB
e1hjDskSgjhlWjwTAFlUXdQ5NLWdirstG4foMlNt8YWBj/xW9z28MbJUX3eQHH+psr7awcBr92oj
srzUPRuhuqXd7Pd10iQnBhPwj6VmhWE8jMJ4mKBMIiiKHm/v9FFv5yXF14dG6ihM4jd+d9aZxWcr
t2crBEMexfmp/u33t/49dPAT1ePupkf6gyXi6yZUaxK6Z75JArCFdX2ub6ogWw1m8MtzvOY77nf3
07q8LFfxanlKV9n69Njh92GDXx3nqG2SVe1ccThOtgccFUAevY83CczwqKAIynNxlW71brykfgyz
Bif3iQ4dhF8RP+qc4J56lQPi0Tk0azaNDxthxgXZzZ8tor/aJ3/8udJ39eeL/1xYe6nt3KZx8tdO
339+/K/zf68K/vPwZ3///rAX+PdPl/a1uu3a19fu/Nkef/KHPwRyf9E/rBT+8MNP+4Xvl//+pw9/
WC8s6pfnAnYW368IwtbdYQlNMw0joxTDQAn0Bv/7PcOb15f07fXkC/7aOKTsd8UxtEcExjAqxBCY
0F8bh5T/DhOW0BlC0O070AXF+Wvl0JO/awLbhLB0ghDsHiIG9/7vlUP1O4YdENicgBlJ2Evigvxv
Vg4pO/SD/lahf3OvqISVOM6gf/Nj+yYR3v+n5kp2I7eB6K/kBwRQu3QJEFKt3uz20nbs8YVoOB5R
CylqX74+r+2xp2fiiQc5DJBDn1oQVcXt1atXVUijs5F865M5LonbXxRKmiDaVHeJ1NaIgKKPJ1Xd
2JlKmeel21C54cGYnAXn1TItyx2yC3uQiHrTNt6CVHm7sAbI6fO2vLXbYFH040Jn1mU2Azl02qXa
yNaTtJeV7Jnv+5CrZDj+LL+ic5Z2THhZPImJ1qm4cGQ1Ir3SBQvhViw0DCoNEDMkYSo0F17ZxlLe
CRlSn5yX+a4R29yG8qm5IXylvEM5biffWtcS0MZSUJlMLFAEFEpAXTOHwHWILS7iOZ8jRTjV9rob
XcB1jQyOuTURTCRzCeBeRsS41uZfgdlQUzqsr0yIWTTcsTODnTZ9lrnLAiPo8K7jONUtmnEVVUNz
5EZpT3KQjEC76YAgO2OEc4prj5bTNtCKejl+7p1p5Cs9SGoEl154PvE/K/fMT2886xo4j5b+Y2gi
eyMzxFh97PNyoZBiG2VsFYrmCJqIYjXf2sSJeF5QXS61fdHBO9500doGNZAKdK1NinIBp1im6UrP
w7mQDwgv4iS9Cq2S6SqgU2KsM5OvjHHYBOJpHEoSy85EtCYwuUSfezqNSm0yt8lYUvd5nBCIehrD
hdsLRvqReaJemmGw4s59S4oozQGDzJUmLhUDJPSTBiRJmGsFbKzOLHpbtC5c86C7em0402IsOKFF
4NI6z0CDfpaphxIyQGDIgVUtqcsLmkJsV8qAOmW1s7KOqsGORz9bgjfZEf+JQOoF0H9bdODHuXdd
gwoeK3zZbFhUmOWdkZb7jg8sx0rCikVo1ToLZRSRXxvM65x4VGI5IuYm4hqM3Lo289gQqEqy5NKT
8x78L1EFNeqaAQX6w3Wegm2rZ8q9R3AQgMZtQR2/QDrKotJRWNTdQqjhc2OAXJjrbl9MN4W94ymc
YJSsd3rm4hU1IhVP58ujS12/gfmwrTwkwbhu5JVqlrPtnNvTsBBJF/WWE8nciLpyjpqxXDXdZ9Af
EQg7EK1+HMyfXITRob4aPJ96GeBpC6VVD9mbFiwIH1LXp11xZmMre80hcD65hhlJeNWX4SoJzIho
vk05yDwwcTwoUAaxztKd8PZje8ZHuU17cy/EtHDVTP1+nyMr1o8dMz1MYsWxjzIwt5JO0yVKSaI6
3wCe70iA6Ss0s+32jjfdg+TFyvaNCDgD5KO3ma19golwwNN5CmmrhIOK7dy0pTUifOJsBr9lRMzx
3AkIJRTrvTkiYc9QMXF8R48ct+orxHpIDHcqaFENc+9zcSum+UHp4ykjrkifrLL6skOMLe4LQ64y
Un6ySMlAl9vTfS03dtavTm6KL9fnaX33UTzz/VFr49AHJ+o/H/nfHrUW9oKrjpLmnPfnw3QgmXnz
PML/6IY+ucz/cUV/rYU/1E+qff4/fWre6yBw+aMnXjHAOw/8S7uAl0/5oGHAuy0I3pDAyYDTyUhH
yRmeeZ2h//DZL70Tfs4u2wSUOFl079i1P7Ym+O0PCXr58fCKU15MeyzRakHB8ydv+JFZIfGBFH6h
ZS9+fIGi75hF60OTFt/b06n22HwiSUv1Eza9Oe9XzdabE39o1rcG6eKgnl5m5xd94iv+ex/9vjMP
3+Lfl3X1FVZ/tFu+tvH42L6PnvgSOTy3Nvn9bwAAAP//</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27.xml><?xml version="1.0" encoding="utf-8"?>
<cx:chartSpace xmlns:a="http://schemas.openxmlformats.org/drawingml/2006/main" xmlns:r="http://schemas.openxmlformats.org/officeDocument/2006/relationships" xmlns:cx="http://schemas.microsoft.com/office/drawing/2014/chartex">
  <cx:chartData>
    <cx:data id="0">
      <cx:strDim type="colorStr">
        <cx:f>_xlchart.v6.141</cx:f>
        <cx:nf>_xlchart.v6.143</cx:nf>
      </cx:strDim>
      <cx:strDim type="entityId">
        <cx:lvl ptCount="7">
          <cx:pt idx="0"/>
          <cx:pt idx="1"/>
          <cx:pt idx="2"/>
          <cx:pt idx="3"/>
          <cx:pt idx="4"/>
          <cx:pt idx="5">6486838427877638145</cx:pt>
          <cx:pt idx="6">37693</cx:pt>
        </cx:lvl>
      </cx:strDim>
      <cx:strDim type="cat">
        <cx:f>_xlchart.v6.140</cx:f>
        <cx:nf>_xlchart.v6.142</cx:nf>
      </cx:strDim>
    </cx:data>
  </cx:chartData>
  <cx:chart>
    <cx:title pos="t" align="ctr" overlay="0">
      <cx:tx>
        <cx:rich>
          <a:bodyPr spcFirstLastPara="1" vertOverflow="ellipsis" horzOverflow="overflow" wrap="square" lIns="0" tIns="0" rIns="0" bIns="0" anchor="ctr" anchorCtr="1"/>
          <a:lstStyle/>
          <a:p>
            <a:pPr marL="0" marR="0" lvl="0" indent="0" defTabSz="914400" rtl="0" eaLnBrk="1" fontAlgn="auto" latinLnBrk="0" hangingPunct="1">
              <a:lnSpc>
                <a:spcPct val="100000"/>
              </a:lnSpc>
              <a:spcBef>
                <a:spcPts val="0"/>
              </a:spcBef>
              <a:spcAft>
                <a:spcPts val="0"/>
              </a:spcAft>
              <a:buClrTx/>
              <a:buSzTx/>
              <a:buFontTx/>
              <a:buNone/>
              <a:tabLst/>
              <a:defRPr/>
            </a:pPr>
            <a:r>
              <a:rPr lang="pt-BR" sz="1800" b="0" i="0" baseline="0">
                <a:effectLst/>
              </a:rPr>
              <a:t>Piauí (PI)</a:t>
            </a:r>
            <a:endParaRPr lang="en-US" sz="1400">
              <a:effectLst/>
            </a:endParaRPr>
          </a:p>
        </cx:rich>
      </cx:tx>
    </cx:title>
    <cx:plotArea>
      <cx:plotAreaRegion>
        <cx:series layoutId="regionMap" uniqueId="{6AC84622-70D0-4A74-A085-1BBCFAAFCE05}">
          <cx:tx>
            <cx:txData>
              <cx:f>_xlchart.v6.143</cx:f>
              <cx:v>Risco</cx:v>
            </cx:txData>
          </cx:tx>
          <cx:dataId val="0"/>
          <cx:layoutPr>
            <cx:geography cultureLanguage="en-US" cultureRegion="CO" attribution="Powered by Bing">
              <cx:geoCache provider="{E9337A44-BEBE-4D9F-B70C-5C5E7DAFC167}">
                <cx:binary>1Hrbct04ku2vOPw8dBEkAAIdXR0xIPdN0tbFkizZLwxZlgnwAoK4kAD/ab7i/NiByi6X7K4uz8RE
dMS8aQsgEplIrMxcib8/+r899k8P+pUfemn+9uh/fc2tVX/75RfzyJ+GB/NmEI96NONn++ZxHH4Z
P38Wj0+/fNIPi5DNL1kK4C+P/EHbJ//6H3+PqzVPY/VgHzbSChuu3JMOb5+M6635y9F/Mfjq6bdl
boJ6+vX1w6dByEoYq8Wjff116PDp19d5gWn++tUvLxf5Onz+MMQvL8WD+3//9SefPD0Y++vrBKZv
8iLFKc1IDmGRYfz61fL0ZQi/SbMCpEWWkygG5eD1Kzlqy+Nn2ZsCwhxTSnJc5ClFxetXZnS/jYH0
TVwtRfGfBYWAUPTNPJdjH5pRfjPI19+vpBsuRyGt+fU1fP1KfZn1rB+GFACSwYxSmBEIckji+OPD
23gCcTL4jxy6FrU+bdnIPcOLYrn8+MIgfyKBfi8BZzijhKQZgmmUlYIfJLQmxxPHTcfgrtm7nd3n
u2TXnpj9T8Rk0V4vVflRUJZ+r4pROqFYQsjMmAl5UJIMN0CEMZS0Dv1JgwDoys4jeAtnQzbOLtlF
DVWYmIETuRFFN90koca3NocGMJtRs+mgklM5Wg9rNjY45UwKOkrWSWH3tl7XgQW3eMoKzOf3cO78
jU+A7fckrcVHLoGxZQPqATLofXLWgIH2rIOuXiu1JP6jlQ20LKkHvJQrnPC0FWudFmwIgsxMNU3x
Sc+zvNBo0oJN6xAG5gjib1WWJh1LSLCO5WvboV1UF2GmvBlJRZKFmrJ1SS8YhBBw1nVtfgyhURdZ
QduERX8k98vcJneIZP5yBGA4G+iKujJtsZ0YXYV9GD0fP7RN25+A2Q15GWCgN+PEh09tJvyHFSSm
TJwV0xYPnkwMaCpubK2l3YWEh2MLQrIZxmKscjk0XTnWaae3NQiAlHwusoat49yjzTJ40BxQn6Vj
aRc4NiyFs8pZ2xbzuGkVBB/mtg09mzIk2vN4b5a7YGzzIAXg542FXLIFTNmZ7fxyti61Oqk1tIdx
pfVj1hWBM1ovywdY0Lxcc0fPYL/0b5N26t9qUSw7UoRst0zmWiZ1vRN6ISdLW2frpuji5HGFw4Ot
LbyzdtGgkq6I5y4n5caq64i+z5ciL3UzwB3twdSzQNV8goe82KducE08TYBPmpm026XpZlp20vAr
mXR9UzqaK1tmNrrOZo6WO4E4I8eVrvq+tyu5TpSdz0a4JqcmLBliDrfziSB6uMG9zN+7VcT1mnX0
NzDP9chUUeRnIDMqY3oZkrEMi84/1EWfnfQj8JJx3HULQ80096UtevR2xDLdaz81n8YOxhXsIEJd
CTnDfquyuA/tRR3PQrXZrSz0dCV7Ag5mIK07zItDZoP4hDxLjSO7hsO8CqD1LcMkxCPsVNY+UMD7
Q8f5/BaZfDjXITd7sEz9rTCrPE8a3O6GHKSncBaUpUlKz0ii1Sahs4dl70ixJzVxZTFgYs5a1WjJ
jFqtZKtWWWDS9OO9xh25Q6NYDr02yV4HAz+gzPJyCDQHLA9hQmUCanHdtHU6s7XOiluNwnRHxeDe
JwPlC0uyMc4lNWwu05B2pznBE6mSRqS7ngK4XcZsYkWr0FGJRR2n3A23qpvX81WgbieFE2ez6Nrb
MOT4BKiJbsw4jAdM++VzV0/rJZfrfNny7oOD8J7ynnmIMtZyGdh6AJO8atf0mA922neFcI4N45y9
Jb6zp0vn+PupHqhkzufwEHxenMuhSC+CpbhlwjtxOiw9pIzmtKanAvEmYmEao9IeTTnVLKE6SgSF
g3OFxBJUiQKGV3GvhJZ9L7uPMx/MpVrrcWXC5Kk+mU0ScLU2IH3LBQWO+bbT15LkkzvKAYWspCCX
XTmptmnYTEPeVKae02TjNOr2rbBpOPcQwPPFjKLKUQPek4LP150R8bKLsfOeLWlPbheKEKxwtzSP
c2JNWau0P0XKufcNSfOLIZV+qEJikse0GOJ6c75kvpKQ533VG5C9bU2NIpSHtDgDyboA1jhrcDnJ
Rl4lsiDoYAEOWyDXFDIRYfxmXNMsvUrzvj3vkibhjEQbPNmJALSbBgUj1A5IXUCx6OuezDZjHWja
gvUDTN91WWL3nibIMIzJaJnFa0SB2QVwqpsI2tUyc9ez1vT5py7k7dmU995Gu475jczlcg6XrN5w
gsW9RVl7G88T5WUBfFdBEfhh9KPepGBJQqk5crZKZeNv0nVsTiml2b4w6zCUeKLTXVhCuM8SOt5y
14gjmWh6Y6ZsPXRz2+ywHOqG9Z0FEY5cs12E6s6lA/x6gLN/KkKqEOOZJ59WZabHJB34VtYYbQHI
kkPh2+YQz3udqrrG8zlaINpqWqBLReQ8MacSeuinIoYnxMl0BF6Buwwt6J3ktJYMhmaaSj8BlF7N
kiRq19m+3XVjnt3NWYavClUnp9MKJr5JCzOtmxXVRYSBbuSn3ps+3qFpWcNezbQ/6rkf2o2U63Db
B7eGEtAU8gokwu48zZJ3cgo5LJNaNlegADrfBJAgJghBFwaSOlqkIxUAoudskUq9r0XdP/JOg2Uj
h1TEGDYYeVxbFxFtwC1SbJpx/jYl0Un6VvN3JktxDAE81V2ZLLNtyqabho8ygfyQwtC/g1TlFXGg
2xoF9I1VBFx2iyrEc17SX9WO1pc5rOVFbkx7Y9bEfqzVCgSrg0ebVQmzEWtm73POxRmw8hmmF6xK
1ybuWNDMqft0zIdj4YU7jZ7XLiXJDCplVKplg9Zjx5rJZO9F1s33ZMkTxVauc1GqUA+cNZDAfVBz
TargiL9WKU1gORJSmxi4hO9Lx6UXDPCumUpZc/1Yg7xfWE5GT0s81PnWeZ2Vog7mHA0Lt1tvHew3
uZbNvm5yfzZJHsQm6VTenUPq3FCmmoTbrMBIVL6bGlclRTG1DLiCXmrous8i9+gMpFyfzmgRnIW0
nS7IuCJTEqXsvZ0FEhHaYo7Nauf7uyIdJsG4LtR2gWLYkSEsx1r6/NYtSl3a3jQR5XGLIy53xWkD
laqA06ZhxWztzRgKp7ezQv1HMMz9JvRYUabStb0cVkQ/R6O7kurVH+fgxypMk4/WAGa9xYbMb1vB
l2roMfy8zjQVTMlc7FY3+TRm0nGQTW2ARaUy011hbj3Z1I0nMVuEY0YY7rNGMYBd/tRKvlwvLps+
mnZF12IAotvYpmiH7RwtLNjsg9ljDuAmyWyMfJIuIEbXZlm7EuYLp2wyNFg29jHczAGDJz9APldc
GfrJJKZoynlqmncx+WokI0gozVIQERYFRa6KrokWwZPSpgQ9nZ96WIeHaJFsgxadHDsqTccsQepJ
9IvpY/DhidhmuetR2QzBnNQ9IE05DXl3hRQwj1at4dMyhekyBJ6rUusiphqJt9BWfV2vnGnn0MMw
TWrcDNwmjtW1wuOhbxEWFZJwlpWfahtTqlAYWU6rWt/DPqT7uvPDXtG57sqVLvgiHRt75knbfOxq
h2dWdDRij4bto5KLvZv7Fs5l1hP9uTddcjOiPvo/GqGayyXBdpvredro3oTTNMZdx4o495ZoEf11
ynI1lXhU4pJaOjwmOYCkglmy3riYMHDGB5q2m3wJzVWw2AomYtC9AUsRgSM0fsxZ8M6ocg7CvKtd
G3PQhMww4pEYr9aYHo9lHVPg6wZyuqu70cUlW9SkjOfWP9TjqHDl5yU9Nk2TxTQiBbu+q38rQGZx
1+uGrwxa3upNIWdky1V34xBDaY0a5tLgjqMF6cAipuGRzaOHHRtDCpvSLLzumZ5T7svQchxYwZU/
X3nR3824tdc9LcxDDYU6inoVO8j99NCng7uZgKxPYEuGDzFp6SgTBZoN40qHd14Yfp6GBl57XMCd
pINqq9lP2m/VOmd8I8ah3hgXU26WBsAblrhk1UzZdHpHFhcXz4E+WXhCt7GwsQdTZ3ES0Z3wVRp6
ftU6Q3Z5Ye0d54m5n3k9XpJpTrYdnqb3rYsx28bE81JOwAgWsyd+RdYBWVZndDrGysqd+6wPkgXe
IcpA0qEL3cPxUGeLOagiTfYJcfYqwLToN8iP/j3WRSyMucbLyZDidd5ky+pVTAJUiDlHMP0n0E9N
LJ3JAo7ed1iw1hf82XnoZKtnBJg2SWqLY77y6ZhBrTrW13LN2OD9lLJpcGgvSVc/NEjA3UKWLCLJ
qMUNSvIVlZzEOMvQLNLDLHJ3Hgs6HKuwKXGaFUNfiyoiKblQE4BwP6X881Ss6VUh9BivOJ3nq0zn
68F2A/i4KKA+ddmsnrxbxEWsEvpbCvS8Fzno9sUkpsp71Z40ajAXSbISpltld3M9ZadpbYqzrLbD
lo5Nv+Ot6i6yzoXt1EzrhSYK7tZRNxsd4p2lalwq0S6q9MrG+K+XbN5MGKMdgQ0/bUVd8+hxMa+b
QIevZzPAfR4dcAMlcMdZjemeF43a56Plmom5iQgC8+GyVUT3rF6hv86osHeri/CGm3q6ymbXHhMK
5rfGjkRH1OiLcg2LYcvomlDFTBQcmn6I9YJa2waW6YSbPS3ceI0Iz3YkVlZnfGoNi/kQONKmyHYo
RvZNPWq9BXbAPhbRU7rxGqKBKbTgbehGExjUjbgpglxZ16Bx367LeATr5Pex0oJnhsDxQTXLcDLL
XO2InqHb5KYAGwRRv/d9BB9cI3vXy7k7LzyUhzmWOBEOo3ec0iy4R13Y/FKrVpRjS9KKRqbmQ6Ly
sBunPruA65rt2jqfP7po6QvgkhlXUKbOl0ZFzyoAteewsGofRK1OYRH8wGov7VLFtFzvEdLjuySV
Yymdyi5xLIbK3Ht+Mo5eXjmrpGOp10VVT0CriNIZ3LmYmtJqWQqIqxHMaUw1FnuzLGk4UdH7uo1c
ZlIVqyPn0Bfpxqql3rf1vGza2pg7FfQ0MQTb+bantjurCfbbZp1xiTHoPnXayMqgvrjruybeBU+v
VXhra+NFOYxUfszcGOQWi3WdqzwHDd/E6z2cza2EE1tpZMeYwUuzrVUx72YgaWBO1OCE9/PyzkTn
sWzuxyWNyNIXx3UaxaHTHnKWjbXXTHYanqik5ceF5lnMVAk4Q9gmokpEpNAYSdqURGAnPisnKPon
bwJRWzSAmO+nA1l9jP457Vi3xiLWwDYiMDRW9Sd6XKbrPNP+YxEalMT6Fda3NtYbBbOplhnjcMh9
JBVGNOydsOAigXXzALOgYIxL9FMTY1E87T4h56jXoWU6CfxCxXJs3weMIyA0AZxpSch5imd6ESN4
IjatUaIoge5CpIOQym9U6PTnxWb8DtVNV/mB6A0mdZ/sHR7Do/YjRaUmpr7OgEm2qo/EkpDL1QRE
Xld/TdkB9CNjV6BIfUZ+lOAUpil+Hn9BPrbdMtRTwzvm78lOH7KN2soLvhXlvGlllTFVyrItfyI0
+4nQyMi+FJrAEASGkY9cSl/5Q1/xKikhAyf5Ru3w259I+5mKkch9KQ3H1EwTGVWMnnx4VjGv3HHY
fVUxAlz1cxXRswovSF2c/WDXHyhX04FVaBJVjHTOutWH5nTYgD3N86o9rNtqPEdbXOany+rK+iry
XfvlCDJZygM+cedoj4Zo+Pg32uaViudRlOm2rodKbehurNSxr5Odq0AZ6+EqST/Aajy0bL29zc6U
WjcZi6BQOfa/NOQzzfzCV9ZiyWyioyG7d8tGH0CltuD0i68UU9nGrfRl/zNf+SdK+XtDFj9QypEK
jTlEHg2JWCjXs75qK70fz/he7dDlTxSMfYV/PrQYd2MNlCEE8A8KGj93qeyeFezZ8i6vZKWuh91c
uirehTbeBfcTxjz7gfv/4iZ/SPxRO0Dr2YIxameruYJllCJjelItx3Vv9/WeZAvD1bx5vhexEcF0
mcRjXUqBduK6+BkW/Gwzz0fx4nwD5jXol6h+e8C7/pJuuxO/f74mK2YZiyTfT5Eg+4nFi2ekeCGy
CHqkzRT152frttmD/byC7Xqq9tMZ3qb7ZuvKJGfDVmyLKta4iyn1bjmtN3jz29H/8qVn9bVF8qUp
8zjGCCca/rVp9e3nP46/98L+/vzZH/9/bnz98etCPclrq5+e7PFB/Tjzuw+juK/yn3tm3/34pwba
y+7Wf3fwu/5ZPz4+9LEp97IPhiHBJCcwK0hR4JwAGKHxXzfSbp70kxHy4adL/N5Yy96gSHNBQkie
Ioxh9JffG2vZGxpjSk4iDAIY9xFd7ffGGnxTkNgeiOMZRDkGefSJ3xtr6A0iOC5KMkxAFhtw4H/S
WAPgB/f6TX9MQQxtkRqmFD17/Av3Al7QXCMceylT6xMGWtG+NW4SHZOc55upEbBSYlWbmEk85TyW
Uq5z4pPQDlV8iMnvqohh2dr1m8JNXZkVvNs4MBaRDwz3xdzeze0id+nY0nLpEszS2Ezw79MC8MjB
O9/WsYdFNrGSbbax+XShDc8Ac4ULDxCqYYzZTurBfVP3MbeFMlZemUfqswgizJsGZnm9Tf2U6XIx
AhdshPQdlbkfrlAd2aC2QXYzJIZGasdcL9arqrbdWnYm2I0bI/Oqgbk16XA+1snymAw4u9IJ6WOR
XnRls8hYLvp+N4wwbrxxgC3O+Pdf+QAVaRkWGybpfo48dAS/SBtUFPfDoQsEDMygcC/mdboch3Tc
RbJAXMRSMxKjKj2IoVmYBHzT57i7GhJ1uyYuZ4TCcd9MhMXK8YNAsY5bTWzVtKM6LHR6q+ea99sF
p/Yssdps7eB8KHvMI1dMBW4YH0FsdkXS/FIoqks4KMvaxCYVCnUkGQh+z2X3TgZ6N8XGx67nMt+K
JDINI4a3oqdd1bXy0QlqWD2Se5sqe7ZYjE7mNe93JFazTc397f81ZHkBQv8ELX/0qR/0k7S/jYsn
82et/ct/NeN37PqTCS/7+CCnMUn6Bj9ftvJdJ//6ub3+6j+Hp/gG4BsKfXke8DjGtwIy7vDFCi/k
hZeCaPocRqOgr4q/mPe9an+x8S/PGv5iwkuBMWj9lVpMPxjR/46qv+vjpH1+PdGIUb74/MVev9Pp
m/H+XTr98OriT07r+3cXf/qK45tV/pVaXyz379Lpm2N8yQr+RKfvD0n1D/Lpi8f9m7b41xH7Tzb8
Y8z+cgx/JAM/PYFv5/xzDX8242u+89uLo3/8fwAAAP//</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28.xml><?xml version="1.0" encoding="utf-8"?>
<cx:chartSpace xmlns:a="http://schemas.openxmlformats.org/drawingml/2006/main" xmlns:r="http://schemas.openxmlformats.org/officeDocument/2006/relationships" xmlns:cx="http://schemas.microsoft.com/office/drawing/2014/chartex">
  <cx:chartData>
    <cx:data id="0">
      <cx:strDim type="colorStr">
        <cx:f>_xlchart.v6.145</cx:f>
        <cx:nf>_xlchart.v6.147</cx:nf>
      </cx:strDim>
      <cx:strDim type="entityId">
        <cx:lvl ptCount="8">
          <cx:pt idx="0"/>
          <cx:pt idx="1"/>
          <cx:pt idx="2"/>
          <cx:pt idx="3"/>
          <cx:pt idx="4"/>
          <cx:pt idx="5">6458718965471379457</cx:pt>
          <cx:pt idx="6">6461586417104453633</cx:pt>
          <cx:pt idx="7">9340570</cx:pt>
        </cx:lvl>
      </cx:strDim>
      <cx:strDim type="cat">
        <cx:f>_xlchart.v6.144</cx:f>
        <cx:nf>_xlchart.v6.146</cx:nf>
      </cx:strDim>
    </cx:data>
  </cx:chartData>
  <cx:chart>
    <cx:title pos="t" align="ctr" overlay="0">
      <cx:tx>
        <cx:rich>
          <a:bodyPr spcFirstLastPara="1" vertOverflow="ellipsis" horzOverflow="overflow" wrap="square" lIns="0" tIns="0" rIns="0" bIns="0"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Paraná (PR)</a:t>
            </a:r>
            <a:endParaRPr lang="en-US">
              <a:effectLst/>
            </a:endParaRPr>
          </a:p>
        </cx:rich>
      </cx:tx>
    </cx:title>
    <cx:plotArea>
      <cx:plotAreaRegion>
        <cx:series layoutId="regionMap" uniqueId="{56775F09-960A-40BB-8461-3F6456CA9F2D}">
          <cx:tx>
            <cx:txData>
              <cx:f>_xlchart.v6.147</cx:f>
              <cx:v>Risco</cx:v>
            </cx:txData>
          </cx:tx>
          <cx:dataId val="0"/>
          <cx:layoutPr>
            <cx:geography cultureLanguage="en-US" cultureRegion="CO" attribution="Powered by Bing">
              <cx:geoCache provider="{E9337A44-BEBE-4D9F-B70C-5C5E7DAFC167}">
                <cx:binary>pH3Zct1IkuWvpOXzIDP2ANq65iGw3Hu5i6SklF5gFEVh33f8TX/L/Ng4mNUpMIS+6FSalVlVGSUe
uMfxJXwJ/efz+B/P6ctT/cuYpXnzH8/jv34N27b8j99/b57Dl+yp+S2LnuuiKb61vz0X2e/Ft2/R
88vvX+unIcqD3wnC7Pfn8KluX8Zf/+9/wm8LXgrnqX1y8zZqp3fdSz3dvzRd2jZnf/o//PCXl9df
8ziVL//69elrFuVO1LR19Nz++u8fnb7+61eLMsQl+vWX39e/5t9/4OYpg79791Q/5f/vvzb/1stT
0/7rV4OZvyFiMtPE3MLSEqb56y/Dy+uPOPtNYMvkUpomMrlF4Ud5Ubch/DVCfuPwNyzTZIhSgij+
9Zem6P78mfhNEmRaFjexhSxs/qWiuyKdgiL/Syn//v+/5F12V0R52/zrV/7rL+Wff2qRUTCBEHwU
MSmyCMOmpPDz56d7OAX4w/j/4MSiRolJ6ExlfJry1mt6rkrjuFLL/wrFEkIyEwtOGDFN8hZlMhJK
u0yETh3DYVhi5qqLLX7IJn76+0gSEYoYxcwyidCQhD8mIckih6aNkxajav2PUX04D4J/0BoWi+YZ
whiZwuTAkrXWxtlkSTUHkTN62BP9VZEcQme4a13kRMQ2w8MQqsTx7TpW55G3gAknJpy6tMBKNPGC
NjZHs7ZChyXZoWsPnZPM0jmPweDj31AChOOmwCamDGOTaYeVNPPAGhFGDs6Q6sgLEXvqW37DDwiW
YKZFBBEWA+Kv1WeKNBfSAISQ2oI8Ui/3skN6aRRfB6dwQndPokUr5/Cst3h11fBkXI6r6WcV9FTl
8aBMgVyTzDtM/xFKYsQpZQS0yCypidb5yZgELI6cNL4KmkChObSr4l1Ihh0myB9kAiALYwreAwPj
dSZQVEkapSCTNblzm1WqE2mn6logNYtscvLcPs+LH7kngQ50Ib7kxBIaL6w04kkt88jxB0QAjV+1
KD4Vc2PtAOEtJVLGqWVZjAvCNSViPLZswH7okHeTvbDD/xS9Ly9HO7j7lB4T5+jfp3/8feGoKQTF
y3+EXIRf+cEBG1WUYvBQOPEvJ0Luuyq/xMXwcB5m69TWMNqpNSXKu2QC5g9+f0HC1gZDvG2s6C6U
3YkFfMeUtxQpCJWYgidkSGhwGWNhG3VAktHoHSleRGKouvBVEgY7Z/aj05AYEEyLgvPgFtKObCSY
jbRc4kjrIfzVwHt83wHAEBDXB2SxbLZqATY894EddrUzVp/Pnw3eOhwTWEcYkpRJohG8YkNgyQlo
Jz4bD6NT3VfvogvrZg7UaEePKFLtTXphOM0lut9BXn7zWwclsSUh/lIM6YBA9K1wZl/3RTCAcFRF
l+X84HdqcMZZocCpTuN14MyGOg+5YcwEEUJMISGOSb6oe8V3bomelibESYtYj21gOm093HbWlO3w
YhOHEm4xiQkkO5rrjUvcyHwEHNzxo2S1k4jZs/xxR5wNokOS9BeM0AJylHV52BcGmG9WXHHRvMvJ
S4VugvHqvNq2ceCAkIC4D+p7q7a8KGXrSzCoiqBTYtCTj8PnzkqZ6mm1R3m8wXkCVATbBVeIiNSU
B/G3SqIJpPI/D3RQNlIZgeCIDtVt+xIf2CG7bY5/S0AJJwROd4nNnFMumeYH44w0YVqZsZOUz1II
FVWN20vp1pHp/DMkzTfhHlGZNSRySB05U57ace6JoHBn09qRSU/XfhBqMfwV2RnqyiGmNHLMnFzQ
YkideRSGXfbDYHMSBSo2gu6yJYa8sww5XLF6IKpsOXVNw/RdWZT1uy7Cs92apfTOq0E7YwlpBgRv
QgnBkkhCNdOPOz8YW7+JnKR+8q1QhTHbUfQ2goUthsFGLKGzSNTNgOYucgqJ7NyvlNld/oQMFiUM
LjGScJ00zGqLrskQuC88qjS5rtDDeQDN7P5U0gpA44oVhWNcNVHsVK3v0Xz+wLLYJaXvtMTasfBN
bcFtBe5WkNxbr7nJiitx2qfp2IEsvXGBx1CNcbjjqzSX+CoM5RzBBXPJN+QSDFYIczxjn41j5CA8
Yi9L0bsGT6ZrRObd39caXdw7XBgARz+WrEVJUok+csqwf0fnS99/Tsv0miG24+S1wPkq0ZJdULp4
K2FqDGur1B8mHzLDghadPQp5RG0dKj8c7aoXtyaO789LpofqPxEx5YgjgjkjmpsKDH8o8nSIHK56
J0lV8EFcZG7GlMwUvmdqnpTwMi8fVXwd70iLlwNaResfwDU2CjPsrCgH8MGmz5ObO8HFFKtWyQNx
2krFh/PCbvGFgeVKAbYL14qFsSu+WNIaDTMGvnTpQ2LIi270DyPf80NbJrZG0TRKZSRQhUCoGFfe
gBAUAaQ9N7PblKV7XqAtE1tDafoDuoRsKgEqxPnHKKuvs2rcuyj/6PPBr7IlTMMtE0kiNHnSOgbz
q3HkyAfzHfUyt6tUf+ztwaF2f6gewcHbeye1KZiEuEnAvAVimh0YGcYWbcDgqnbOPkRd2XkDlcWO
h9rmH0gFURo8LidaKtyVYyqoATAtUEJFx/koHPoueuR27Pp2tRM9yRKBfqD7Ck7zV0wYY5MjgCPv
Ql91tWKTnRLFUiWeIre/nDpFL9oPBVzXPHRlHdLKxnZgJ0566NR55myZAmiWSPCbHFOhSV61SWJJ
P4ydvi7hElPbspjUXCDnPIyeeL1a+BpHExnzlnepAJMjk42ZW54ydzzie96o4TkVCl3VNji7L+dR
tywQogLkyVAhsyTR2FMINvciBLPoIqG66MKHS7xEjR2PF+eBtmi6AqJaslxEpZGVM0jXgod2/YAb
J1EOnXce5ZWGOm/gkDCD/JWYINhbv9XIMUVzBZE0+VCeqpvJrr3OHYnqe9Wf8FGcaje5a2+AN9i0
jUPmRN7e/Xf3G7R8vev9qbJEEDtGHaedXVU9h5y2EH2ohOwarLhZ5o5vWF8JCbIrFjbdzdzT3qtT
ER3AfZQ2zmP8NMymtLuINXciz027k2F1YH0GBbKc+alTFVGFle/jvVLZFuHhIioZEZCScK4Rnk++
MH3GIyfLXmZSO1l5ouFOmrBFhzWGRvaMjFYiJWD4o+mE7fzYoOrjeS7sQSwuZhXCRssqzDBDsTMX
gT3KT0HzeB5g86DBZASURF/zHU1RGSNBMgQgxGAjuz41ireKccd3zCuW2qO7uPvASR6JU9vZrRko
83PU7ngnvFioznjJKOVQEbbMHy7Vs1H3Ju3z2OHtYfxDXHRQFbbs4soPVXElD9nhwFR3JY7Tkaqf
ykrW4FrAy6kQGbfm2Glc7EHHw+2PaFCRPXnYRUd/cs5rfNNHSki/oNTOQVRL03gzEwa3Uwa+2Gs+
4KvKDp3n3i5OzSmAi6rh7Pn+TQ6t8DSa9mNsFIgAHsnvRNG4PCN7id0ehEZTgbJUDFEaQ2AdXGGn
Tmg9JvHzdJedkFPdmvTYpNc82rG/XU0un7WyDpEVRY4WTfJQQWANwuvipjv0x+QqbTzkXxiH1A08
Y8c/4624vvbPWryhvE0GMYJ/rp3uW3maPs+XoZMfR5umCoVwgnsUJUtg0e3jOyJGWuAZWMKDFER1
8IO4NlKv9yY7apShcif5bNi9PbUXZqgmT0Qqc+KL/IB3dL11wusv0EjLDGPoqhq+oKSjqqvndu/6
uOUC1gAaS+cunsQUAgC68A/ZRX+s3fKGHPcyzddy5zlValRFOSZiagCn94YPHbiWVrWuvCAqdvdK
QlsxaC2SRs8kqdkYN/OSLqSK+RZcukcbB3LPey6q+UEkAtUQuNIhZuqVkBYVlcwCsaS19dXwQV6O
l60Sin4bbiGLd867r02hVmCaUCgv5iqfGNxBBPMMsz/I+ZGScid3XtKLH0WCVgZ00xi0cTW6RRmv
0zEGkWhDnlhF7NGKvCguD0VhqsIgp3rIH84Ltnk74OQ7psZAP0JdW+WA2bh/OrFsOJFPnTe7YFKl
N/n2DuCmHyFw64ebOLS59frSPEPUK6x2oSL0ahx8OTe2YY+2dSi8OFHRw16Pd9OIvwMuPfq1v8yj
yCizGiQcrIe6TJSod+pZ/4MO/xJJaufGsjCLrQQQim/IDo7NoT2Sh85pTkuSKtwdBW4m/it5tBPr
kzIeWgQGVjuzJz5Utn8XuZkN5L/1FVHtIboNbvcMYPOCzFeomgfJYqgNZc2iRbt3mJ070EIMXugN
wGLoOmReeiikSqYdumwb3nfVaoZXTU1rlZWMHNbOiaqn4Ti1odt2/vWOVvdYsnzIKqomUT76RlHF
TnzVXmXHJT9pVXAyFfOWy6kBvZbziHuAyzGvAEWUkrZtoc5KGqqIeT2Ut+cB9lSnXah6P0mtyQCA
uBtOOAwOTeUfimjP32+GsBUxtDsTr/qy7mpQHDsER3psj/zAPLQbwjbVRaGqxaBhDvMn2vlQOiW8
yqFAk5bN05TGj5G1G1I2LWuFoR0JCgYoVg9QXI9PVWjLx/Q0O4DIP+JApVLxw+wOD23u1AffPX9W
29LBnA5CMPUj9LkaJgpclckiHQvAoAI1GHtOajnuH4IL1Nv/G2L5hBXfJINpEFaB3zVChS6gkuxG
iao+t8cqcEabePVF/Q4dU5ufumyH6ptxbQWtnZ3RDdIPAoieSdoYt4SPpgp9UttDNaHLrCfWt6IL
gitDdvGXv69X6DNDL4xAS1G+erWV0GUuxUArQKbBXTkzu52tnZPbrC2vITTSlB0xUgKzFdCjd5db
HHWgAefg8lAdfAemVcAa2HHCthzUXixd9KYf6Rpas/BiLilCGUjXDvGRBeYFidpvLJ/v/74SQXWm
RNB2hjkfLYCaVTh1soHLMi1uiz62M2OvvbxF/1VNgWmCVDGTvu/DTQoGzVTf3Pn/sDCijxANc9IY
9XLb7ZP0IjS4O4hY8d7cIfrWgazl0O5IYsrkLH2AIeISJTeY9VA3yndAtrzUCkSfJusGUecyh+pI
WmeWCmJUKMPgn40I252R7sTFzZNZXaM10y3QKLOyw7FDI2TPNVWpuDnPrs2L5boyoBmQkae0YzEF
pR1Y5hK7secvLeTy8wW/GIWqD7u3oT2hNLoBoRNGBSDWDvbMyi5gZCNX/smw6QEuRXATc/LDnpyb
3FhpUouTRRjUc4cIVAv8953xVZhf/F1qbMXitSo1/jUmrqIK5skgFi9zUP1x8IzD/0KBWzn8dxyu
38xbXswMU1DgYIePI1T5D7Hjn4KDdV3ehFxNx/Dwj0jC9atRILvQsiYgPZQAIDfz1ZJmh05kh+Iy
PLbXKYTr85DbJIEymIDZUApzt2/jJU4MHgdLETLBpT2XpZcVqffPIDRKyLFGll8BBBsirzf8664W
O2F/TwqNEfXUl9FAwSN1EquYXGdQyj4vxDav/9KTPktjFOZkRl0C5lt7UZGqCXNlDNmOqhZt66EO
WmX/fRp6K6c1A4YbAih+JU5J098U3QxDFsIuWOIWIXt/Xqg9OPL28FE+tlEs4WTQMKsQP7fTqaee
GV1yUv5D/WkXKxIb9Z+hyTRqheLAkeTRLMOdJs6eQAtPVolQUk7TYKWgvwkZaqjfR7mhgrGyBftA
w/F0Xns7pNObqZjlIk8CCOfMKhXuvhGR7ihtD0GLGWkumaSL5fSD5cDQk4p5cfhnQiwaXWksq8IR
hs8AIk1yBf0CZZY7Z7JnOZr5T20Hbe+mjJ0i8ZVlPg89OQz9y3kxtkFg+BfGFDlM8C0/X4nR1c0I
mwvgAGiYOmUqLoeqvilN0uycyGaBAGYROTVhiAQJPUuUJKymaIBMgU83vLOJHdqssKGVZrNHfqD0
Uw0z7sFulXiTCStYrfaCczPEnAKsVXMVm5EyzXnH9+gDxq/93bVomjco4zoIsQXGww79VYOukU0z
W0BV8yjd8KZgdo2OXWYbF/uV2z3xNO+AgmzgxgCmhEX7B24yx8/yDz/BkJUGl09YMaQdQzGJChIT
Kb/k9e1QxM5o/UMMjYV1TSHpHhZjSkFz5ZNVxKqP651i0aaTW0mieYVQDLNRDUv6kwzkYLC5eejM
PLKl3+aR4mUQOLyXg3Nef6/M/iE2rWA1T2EUYpAjDLdDAusfIE84BCfrsHQQ90otm7a8AtIcBstJ
BUOmS8PJYLZVYWdoB1Va8Z5Ai82cE0hLGvIAl7TNwKb86xpa78Z9YcBMM7+g7nRMih20hV46GNSB
oWVgwQwMLP28pV8cwCjuZFqRk7cB9AajhjsWy/lOMWw5+h9QqMUFDExLmPPR7rBlBRF9XuaV5CTs
wEBeTvixGsUDqvOdwLF1SiaDrFFKAisdlmaylhUTCwZjAUrcG9FjW10m+U6A3aw4mxx2pDjsZDFL
T8B9yHga1IPSgsqOjtVhKf+GqSqg8Ri7UIl1z1N8U3sCBmgkTGbDyoMm0pTn5TxRKP5OkXHRcS5V
lKdXospucTb/TEJprsAWwqz8UZf5ZZbOUNUYrPEW4/CUjx10Omt/Z4B/k3hCQsTiwoSqmEa8IZ1T
VEdwTl31DOmKYmyHc5tEWAFoYcOITZznC8BcfkLg7LI8s8nwcv5oNqWQsIUAFgSEoJrzoV0b12iC
8lM+G3aQB3dZ0Hw7D7Elx7I9Bjc6BOeiW2hvlNIfEfi3oY/sDibL+yqCIuWX8yiL89It1CLQzYMJ
VFhu1KdCuUzTmg8wDWHl1C7T28ls4L8Gz2RfwYRS7J2H2xQK1IZAMrjc6eNTjVUZAzMg1vlZ/dlk
+ZfUt0ZVIHl/Huc1wfpBru9A+viUlAMeWb5MeSj6LN6b17Dl13qDOzsDDDot5Y7i0F+iUjHFnsMP
TaGm2kFO4lnO3nzTjszLlujasoJ2QGkWQS4I2fNnOdFr1MPoXVSN6rzMm7mgtZJZY77sRBMOFQxg
N+7oDPfyT3EPlV1/aZzJqXOneAjfnwfdFI5ZfFmkQ+iHfvBkRAmMe48gXMDtaZgCqIqmgarabOdE
t5whBBKgqGnCoJPewGyNhOVTAuYAE6MqihJ3xo+dBSNEQ7OTz2y6+RWU3rrMWM5wnoEeB3t6zajn
S1i9gYkH6paHvT7pplxycYaLUAxpUT/MIhG8lliKcnZDnx5zFr0za/SJW8OH82e1TZDvWPplAXqJ
lh/VkFEvA9n9iSRuVdjJS/mxdomHr/ELgnhW2Hiv6bat0RWwZgJmlEhRDNPCTOoJO/ay3u3t2X5V
6Kdmt6W0MP0H61/haZYAjmfOghpSqd5DdjarJT1sVfcH/Za60cPP1BgtKWGUGXIcSHS0YACL0kPA
TKDmKJKTKZhttF9yuTMUs2loJqRqSKLX8bm3XqQ0AxpASRBqIyhXs7wu4G7cTS87DFk+9QfFrVAW
tq6ygAr7PK4xKG6C8eHUG/9oodp3hFpPpaLDstoJeXzcXk0O9Nh3xz22gqq1Atf0GMdzi6wCROyW
bZ/mZvB3h8c2ibGC0HL5uUz9Flq0y51yGYOYL2l1iOzGCY/1gdDjXv9+Md4f1UlNWMKSJoNk+606
R99qSDWDOnHtX851aDd177Sw2iERzKf6+bGcjURxfzrunOM2W74Da9kcK4OsH9JscWHIxpHCDj3S
Vhk2OXUOjIF/IkildrZT9txAZZxRaNdyuTR0NbNLpzJtrZSDmdeJw7rBpQayq67Yk27DZ8I4I9Q7
oMQAKzNMdycpynOrApz4FBxTJwCnEtr4o6CKPQgYHVjGIqLSyb7saHU5Lu044S0GbHEY/4aVML2q
06cBDCN1i3wwvRkEXmOHHnSNGeyBlvcxV+HFHoHgnYgtSNh3pUstCQ70LYP8LCF0iF5r/uQiOOaG
02K7PPJ77o720KvWLu2uVeWhueSG4o/nJd46UIHgKQjYzlgG+jVFz9kIay0SrvZlfB+MzdGXjYJM
8nAeZcPpMFgBgbIbODAYoNasJCfhLLPeTKDm3zNV0umCp6Zt1ZgomubPZhrs7UJtyrVC1Mwj5mEQ
N7lMHAnD4UNnqLmrvbKad5ZAtngKcR2ujAzujOR1FHnlTbtoCPNUQqWAzaOdV7ktwmcaD7Yx/ERP
GlT4F9LrUOcKqfVZE5UoSZ0661Ukb6rStBM0qfMHteGg36BodODQtMkoNcBBx5Oyypdo/HoeYEdh
+nK3hcMc1oUAoGw/lih1k/4xbVIbXrvwzgPtSaJRLrHC0mQlAOX8W5N3dsN75zzCJqktWKcmUF1Z
hs01w/X7spcVkDo2RreMIpuUkQpnconaP+rx03mwTXFWYIteV8cPK/1wG51BnCBu0RWbLHnsLRPv
iLR5OjDQAU/lwCKspa+jD20ejMEEItVBClnAu3mYbWZMqkPJDtG2MlUG2fBfUJr2aD+nQ95ZiUNv
ewe5uWfcBNfcta7hGqPIETbuL/FedWdLifB4BjyLAC4MqukaJ7I2HnjYwlY18GFwO5ANHYkbe1BK
V3nmgNtLc5h33uuLb/miNezyWeuzyyU8aIBBowGVbpEm9wZhKsj3luI3I8kaR1NpCxMrxlwaCWym
x73KItv8Rub3iWu4kBk7soTenhJfrA8VNJbvEm9PzK1AtobXKNr06Tx2FmjXnMvQNpqlidRG0ICZ
3B5DtdPHlwNO/n6vB540+H6kWvQcIEeo4BmN1Bl7ejH7hRJD6eJwJx/ZPkHwvrBnATmJXtQYJ5ZN
SQyNnqa4Y/Oj749u2u/eSresT8KLQv9G0SsaQz6ZLIohmAz27NV35vXsQYMPNs8802G3DXcDWxwN
eM/ovGvZ8mNrWM3nxzluw6IA4eCa+s7Ex7L7Nvr9gQS+TY1gz+430aBfhgWBFAsW7N4aA8/MIDAm
QBvABLGTwtzhxVg43acMFlZq23BMO/Lq/mjBGuWOoBvmDwMODIbGLNijxPotru+MLktSHyYPusge
/LlTkJhUOwJuUOUNyGIlK2NvCQ/YzCFOR+bg1n3wLa/xERv50/lD24PRigoS+hXNMCUJtCzam5rB
cEhH4YWUoq9ezgNtbVOtBTK1Cn8Xt2VTNoAE23hXcam6RgVcWV+qz6HTQ2YMzzEI1TbK+jDlanyJ
HvYy5K2lsjdfoBEUJ9IIeA7n5n82brun0gPTi03VX6bwxtJhcLgN0+f+l+HYxgrWVq5ep4zc82rY
1jeUACx4ccnkTHNuoYjjbJqDBPzMR5ZAEyq2bCihnwfZWifhbGlwwETg8vSXRh6zy8wqmeAugCZ7
aXmFHpxp6UZfqV0ffqLr9QZMo1CAp7oel2GjmrkiY0cfahtFsJNRbOltJZGlsccKoTYa1nChKsZj
EFJVihtr2Bv12Gokr0XRl+A61vcTLMctU0zLEH1jBy6JVfkFqof4wF/XcYLbMbez3TrUhjt7g0ze
mns3jX7Sj6BEdoBJAKcvbpcBKsOtniWYJIwp/gFXG/466L7nt7dSKLiIQ7kIKk4Iw0jqW2yck76O
esD2388eBNlTeWvdRByKHTKFhQUYeoZdX+hknifpRpQC+iMLHn14DVXLia8cXCTgaUER4sTJxs80
uBwCcZp92Lptw59w12sg3eRiiTO6DH3i1oXk4SiNecfetgIC3NygNQIhF+K6ZgGMZzzMOCTV2UQ/
ibK5gindvYC3ZQArDL1BKuepzZMM8tymTZUxf4nDWo304/kz2QPRPGTHSpq2PQhSwzhxpeQ0dBdR
lpYHPMV7Q+dbpV6+lkijvA+v0/XMhKv1EsEXY0sqlcGiUXVikJ3QT+dF2zkjoeXspTVC0zkH0Qz6
gqZR+dP9eYA93S0fsOJzzcqu9mEKxenq1G5L/xiniUpgT+GfwWhmk8NMUostAfedKIZlG1x+zs0k
P4R+vaOwTXmWDeSlTQ5NZe14imjy+zCCWwCHYQ2nC813XTmXTpKh5/MSbbk+aFtbS58X8PR+DZEd
EpwBUFlWTtoNKpgDu1z6G1C/LnnonYfbkgtmNAgslkPaCIX4t+eUheaQpT1EEpIAC9oGZoVu6t3W
0BbdBIVNfwt2G2AnRktPc5EU4APApwZN80wxvF0ji50ry5be1hBakE/hkibIEhL5aCnfggzfj+2g
u0WB5ZrQnzmvtj2BNB9nJrAjHyc8cSq/VPX4bM57E2rb8kBaBC9mSHgQRDuYqI856g2Yc2LQi4+z
rySSainzNfRzKX9ibw1ahN/BNGvNGxwVRQbiiNK/Dsf0CfvDB5oYO9a6pTV4QotDwVJSQnWZApLi
wsd+4pjJQx3Wroj3xnO26CyhzUOBZPC2pl54jdLE6qMYLq48g/1q/jliMOwd/sz7O/B83HcYzRvU
GSy/Egp5q/WQ3MwONIivo+sONmjKo/mAUzW/b75A2nyec1ur9IAKVfTlugxPGmukE0HjV81yyTPf
A+MgkR2Pc223PuyWQ0sQ3iUor8XP+IcVpn57tsIGbp3Lk3lg1JlrxtJ0Ep62FxIWjHe6IFurFRwe
v4EnSpe7ACRfb31RUFkNzuCJgr+6ncmLdWNBDFy2AkypxP15hW6SZYWnnSJMX9Uk4KDPkV4Z5H1d
pvD2idzh/OY9Cy7kFMN7wBzBVPhbqQaMmo6HIdwpYX0juQwuzXdWp0YnOHJ4V6KwLTcplN/bAuah
MujEXLZMZXv+6vXFXK0Fw9dfoVl4ayYhaxHc9uC+eZJH7skv/l1yYcJTGokLef1ptCcn+VPX72CE
uHASJ2fwkEfr0Z2O7Gaqs/6W5VxWuUE4RSSfZ/iW/Gp0Qpt+DAFZKFMZF9nD3n1sI7GG+AZPU8Ez
5DBLp7cS57KDaYcewML8ejQurRzGvL2w+Jn8DXDguWKEoJEHiG+FqqCJOSEBOOywCNWGKnATOzsV
d/HFtLtfulU/eAOncbcYZEdaDnB/Ljg3qrkeWwVdWR7bDXPgyU7XV5VXfm4Td/hYMqfZeyNlw3re
fIHG64pkM89isNaOJB4X4cFq2mcL+4/njXQjZryB0YhbZiOecBND4byBjW2SN7kiMAf0z0A0RkLi
kATzos0Gn1KRqWwQO86bLerQDPCNHNq9ixbw0LVPAQIKZC2swmNnsbvErpdyHdSAjNeSpLxvrmdH
2NUTcyMoMQs7cuHJXgeee78xvdRtTuYxuyUOM9Wk0kN8rO36Ov+Zmt6bj9XytbCB6BZWUJ1ion0f
x+gjyutiTyNbChHwDqWEmSELpgHfGkwNT0WSYWnywQj0186I7vKg3iskbD3KItAKRBNEBEECz0wB
iHHs3KUfMiMVwfYwUi09cdjetHt41r4+VEjV0EKFBBUeKX0pi50se5PEq8/QktOa1BAdWvgMyMGb
d4jl7X1Ksm6HxZsWuULR8gOrh8cv5yBNnTyUnmiok4TI9iFinzeWrTi9Vqp++c6KBsvWBGnYoT1F
7vwljbzEbl1qQ3nkNhXQQd3hytbaMuxogGywUwX9Oj01GEyelvUSMpa+FvcSV+anVlyY2Zfkmh4m
J3X5cKqTQzodMn699zrTVgxZo2vOVhasxn0ISVDtx/dJec/INzETl029e161WzxZA2k+NYXhDMlj
AJpk5XbwXnUfR8fzEFv1rTeq1BxqktEcs1nCc7PfRAgtYoWvlskyA2ayoQJr1k56z477LmWLnGvR
NBcrB5lCtx9OsA57z68GF1WVM8zzjgb3YDSvMhm5n9cdcLMIRqfwa2gdZwrBu47ntbgHo/kVeAlp
IQVIw1OuGGq+ps18FTX5ziDEHh80vzEWXWVOI5zVEGaXaKo8c6+uQfYgNKdBs8DougKcxpKeVjAb
937+Qj+WdyFwQjgjvJFRwIM3Sz5BnP6atIrD/y4947TXkNi63qyJqT8/XsKLEgGLQafxKTpiU/kw
Zjk+homdAPwI/5yFiueLaH6udu4dOxpY/qWadTo6B75v1stZ+hLGDXCAHgryE48SCHhxmS6Pj5Ml
3r3FyHv4B2LiBrQsmyMKOnvKxY7z3+pyrCH06VsC/0IGSUqAmKvGi6KbybzBkOZGqa966/+T9mXd
depKt7+IMQDR6ZV2dbaXvdy/MBInQbQC0Ql+/TfJvfdsh6zPjLPv2x7bSWSJUlWpataclSv6H0kn
Q5SgPVl3G/Htbwe59P0BToc2CKqY6/pOq3GHDzEHrD9xXAmmN4rRtsRRwm6zcXZ9KYBF0S++UkOo
rbIbTQ1Lpc/8WfrtbRUiut9q2CkgeiBgjIb3+maLJ/bKm2XZ4T/LrrymAvgjUkQsW4h99aj5LVjJ
9MdpCs0D+hCbXf+//cufyy0///REKolkSkmxnGL8LIrXVD/TbIPJ4DdD9p8Z6Z9rrFxl3YEolKI3
jiqjxpoAk3vD6LWlrLXdYLWKSzoq8f5T1QJvxintAyvPVK+39DpElY/tnKLUfMvJM692lOGiVE3d
u23BOHRhMMvGrXl4B5dkEoAB0MAoXd15Td3K10xMs6fnkw9OIT9JRr+X2q0TJzTqmGZ5lWErR7zM
2T4pOzswFTP18rG376Rh1YdKAK2YDXkWJWVOgiqtxMEkehPB/i23Bfhmcrk2DTul0dRzajrTxhzO
FTe1PCWdRaBqQd7ZK0swMJnFY2NYCK0wPz5gxBv0UsjsFlqa3uu+kaDcNIcrQfvPRVf20IMKfulK
LTRkKj/Og0tTl/g8ol66V3uvslzzl2IB4bP1fL5iiH/sdmUkQ9pQzlXMUpnxTY1JKnt4100t+Dqa
XsHYLNtDYRAABgdaAatwallc5GrRgbCu9/ivRRanj4xvZAcZg539hKmaV/XkcJCFbbPS/C/f85+1
V+7fMkBXN7NmaYUQ5aTE0+hRo2FPraqYO6KUpgRBgGH+xBSHvBhNqbmVMKfj5NhpEjSg1IygEpRE
BmaRoq+PZdn16oL+cfarU0HbDKhPiY8+t/zESurVlAQj1QIrPpjjFo5j60uvzmEqM8vCuAGG9Bhi
P9AHTXPf9lsNm7+DLb40RQET6lsoSP3+Gp8cW9ZTlowN9iTlRR3ABgdw0dendnUfn1ZYfv5phVJk
eGq3mJ3s+OBCX8Sd9cdh/C+lX9Ac/nMfq3sh9UwrshI00xN9TRonIqiv4JG7sZet01pZQJpkTptL
gaLB3N/SNjuY6rRBmXP1uD5dvVVmkiVtMakJuLxQkM/dzEjvMO92pCL576t+f9zxNeIFjfY07uRv
urL4sCQmgeMPIC+GapmIkk1G3Y19rccAwaNoD1kNl1JWQCTKwSPksfnv6Qr+3NPqYSjbcugzfSEq
NZhbmhcre2qr+6/t+Td492838B8H5awehQmTFCon2AmIZaN01ydoEFvBUjtd2sQYrz4mmEby2lc1
ZCU00oD3Ag/nVgX5+nn+J+z9ziY+XStaWvlIOlxcp/oxJXecMI86wddbvWru/4TWNRzIKkCVMtlY
o8od18Y4nJFurHAlS16+2D/bWN2oYnR6SBfAyzkFuZFT8lCS7EBm6tdTsSOJ1bhS0+/VeSQea1MG
xhH68vUmt2L5mt0rcayuHBaFjfw5vZW+HU6GG59pYLjFt+J2uC1D5a3cWHTrZFe3vLEbNtYjiCln
a/Ry9kyc141dbayw5vkqavBD6gt/Y7okRX2FsmYW/ub5rO5GX/ennfKY/P/t6q+a+6CDvkzAXvS+
3NMOglHtFhPNhtmbqxs+FY0U7YSPVfbfc8bcAeUE3dm44leQVn9Y5bpHxAAaU5oBqxiRddC/lUFV
ud2R/m6KyG+QhAtQlywO/e7rj/a/uJb/3IY1Ml2ZNbvB8MjymOq462gR7T3tw/6gSSTSYHEuaRRf
ytIT+X7CjUjuDbzrvO5mPG6lH1dKfH+ewfIlPjkYxtpCxf3H71L6xaPhaa72nQJ1NfpWSO/twI5M
T98V0RZD7ZUH5WePsK5DNxxH32NW3BeixXMkdXVxqIqLPv34+rCvtGz+3ODK9bRqoY7jgIXUA32t
B9dkPnk1w/SQexUQdr9i1/RGMMKkbnOpvfhha2J2y5RXCV5CJt5bCuLIzKaLZoyvlZkHpVnvv97n
liNYuRqbdtbUx9im1TkHnvV+U2+Wg5df9e+Q+B+7XVegRdypU7EoXxQYSWdeCXB+72cX9L7AG4uR
7Wnfo4UJ5tDvKOzbxP0X9PJ/fMs1zmC2W2eQS5KZnfg3M0XvJkE6o93Hd0uHBooEG3Frw0j/gh/J
vOL2ErbGlEWY8cAk64Vouo/x+I2Uc7HCr452lW1A+1caag6uDmJqHm8UNxe7KX7j3Ws21Vs1q8UW
vlpssaVPd56j4MIaHbYyHlogdhqvbN2iBzPvwpb3MU+e446nkgXaL2G5FsZXtir71+o6n2//mvyL
tgYI51qELfuiH8wQAxVeHOqvxCtBorzl4zauxlqxtJNVllOO7ZptpQUMJIuBzJI6/PoCbn3BlZ9J
4tSJWYUtDXQ6x2x2p4YERtedq254HWexkdhvLbdyK5VaEI46EnSh0Nk0xMV0vjtgqRyG0rWcecM6
twxm5VyqKik4XZy1EUEHJcojApbjbR6rrRxtXUxVS7Vs7IWAB6KFFrpc9m76WdyxsA0tl8LhnK0d
CzAD+fWX24qBa2p2JY3poMzY3hDSj9lnr/IRXWAPWPXYrQq3fFysUvvBDluZ95VG6R8Oba3bZ8ls
yrJFTm/06lMS3w66rwfjE0bZkYbkJw1kf9xt+oVU6WiFmZuGW8DrjcuxRiJqSm8PPUabfAo8zFx1
t6S1NzCCV5f4VBpYmaqi/r8cVQc2sOZ7u+cbHu1qjP20wso+FZKrKelxjHy2Hbee7UfaNdCmlN82
LOVqQPhnofXgap9Xda0uugTgNEV2CIdZAkk0yrBA9QwNURnVXuWxm0KJvl752nUnmKQA8/dC/f0b
7vTZZU9s5JB9REI8Dr1LC3RcoScgIz5M1o1k5oeOuf2N6HftVD+vuUrCGwxOKXh+4gVsz77Ov1tT
hRrYVvv8aoJGIFRsEAqeJcg9/xmNjKxx7DZZgnrq2kmQTK6iufQjQXEVI+sLWION/qQBWxgYkFs6
VxCu2eJxvfZdEfVMnC4GPDCt/+fv0MWJkWASBgZkPCZtH9TTTpiVq4Hd4evvePVMgVbSzIUk21nP
5Lc6yklyRKu5MY9qunMWddZui/x5a5Flt5+MpZgbNssJi1j0bNf7HJRC6dvX+7havyWYSTc1iHSA
ZGCdsLS0a6WNr8b2eMPw31S7ifvQuS3abH6HWsiWp7q+q39WXNzMp13FBh8oNO+RyE+1b8evjdOi
WLpxz7YWWX7+aZGirpXGyibcMxQjXBorcUizWA9MY9hyWtfcIhgSwA/kWBi4XiezPJl0s6fYz5CP
UHt76Aq5YWxXV8DgNLCrjg0Ix2ozyew0s1VaUGFrMze2c9dWfm2YweID1qkkIKOL5qy1SAGvzCCt
RyPmBdKQZX6ifVimhQzXcpEd+Ppx6+F8bT+fF1t+/unjAKQqh7Y2QMZWtUeQAwVgAdvIBa45gs9L
rI4McUTMIsYSQu+Cgp0rS4uS2nGb8d+dHBQhAY801b9gt2VXtGYzgzB/4TyZ/darLvJoe3bULAo3
W/PMV1MrA80eaL6iEAfd1z/PLkmZnmTa7+WcaMG3dbNfQM8OI4/EKwKQcqSXAsCXjfO89mT8tOw6
o1NME2auj8CB1nHmQtNnOKZTB6TrHI/5fVlp/b5vcr1xx46ZWyDgq07q8+ordKiCEhLUI7Bp+yJ9
MGEucq0kWgRw+MkIhVdF8l+k5Z9XXMXMvk6UVsthP4Od4An80LQ9gloVkuZU6lse5Jqz+rzY6vJR
IF96xrEYIfiC2hTQ8aMztaev7/jWKqtbx6mmsobDi0xgxIw7EDlV9fSgW93G0V2/3f+xUHt19UZR
0bRRsRtz6oIRxXWUiP5F1+Xzga0Co4Pidj1WNuyBD56pZZBzFIE97r4+sGu52udVVslEnOVEq3VY
XdYFlREZ+aUvoeJsYSS822CP1LfWWuXWHD4+HhYxz84HVdO+epOqnw5+E7Ewv2cXQIj8eZGqPFW3
3SKf68lzf87eYZX9XfGOE/h661dg90gK/nEz9srN1HNmddki/LkohZmhuBAIT4D6n98owNwq0Qjk
RgKx5PKcBSDkftoqK24Y0brdFXOzy5pF7WRKgatS22cWtxv34QoQ8489rntcGQbIKrp47oWXbuFm
JC9Lxd2GiAtqxgdjAzGyHNnfIfY/98JZuZQuEVDls7Ccekh35Njtyn2/z8N2A491NfJhSltDMFeR
l6ycSdwyW9YiRXFPiMJG366YbiaZKye975J9nQ6gv/jaWK5+q08rrhwLoLkEnCz4VgLcL2qhe6n5
b/oIxqclVj6lVGMxMwfEp3N8l6mZK7unlHT+1/u46iA/LbLyKnE82qJoEONS3Lyy+u6QbKeVG0/P
rc+zcippjbnb3/TiCiiTuPad0Y8U/OzZvLHO1mZWDkW3p9S2qgHYRzEUYdfn6j7J+gp6HcAYxRsn
t2UBK2/Ba6nJeZFFkrHmA5n+RGdwnP6LrwOfBNJPQsCDtjIBq0r/rzARICdRU863zpDfDRhz31jn
6l4+rbOyArVLgVqKcU1B8RDaVXmmin35eivX85lPa6yMoIpLJ+dLQq/dtc/GIiZ7sQMtmjGqhfYQ
2vmbkipXd4U3sQoxNQNDpKsv1OhEJlmp4ALd8ef2m71Lgxj4AW1y1Q8tyALqb3nwq/UA458l1ylj
5WgdGf5PCBH72XHJixKUgTJDMMteBCD9BrDKpyLqPLwDk3/1zPy8/CpnhKQDujUM37FvJpckNqYm
DdfBmX/9LTcOdl35y6g65/R34Bb9WU8zLzXyt6+XuG4un05y5dIBME412WAremQXoR5oOxpo99PH
EAgMKVWH6mbrjX49Nn5actn2pydaWmC4ultuwW/VpG/jTc3c+PeE2+QDclJIb6uGetUxflpxdb+H
sgOwQLbAL3PnBFa7U1KY77Qb33m8OR181Tl+Wmt1xzsutJlO2F0+3ec5JI2rm77/70eQkV58WmR1
ydWkzgawjODKzRUQy99Aot5kz2kOZkwuva9NZGtDK2/vjELVxyVVFdPFqRKwqed+qs8bBeC/ktRF
WG+pXIKqyESdb2UUc24ngtugPWiE1QWsUiPescq1zCRb1Mik29NuIwf/63qtllxtDAQ7o2HbBaYp
69o1q2Sn2Hrw9dmBVOOv1Gy1yso7dnqTqnnHBj9XLdBT2HRnJooMCUnNQGimdkjGvj13Hdcrv1Nb
gNAx2RWNkxT3Qu9bz7YdFJITc3bzmMdexwu5txKDHdLKGXdlD/HFIWn43uxVfqaAmu8riIGGY9XG
B0uyOBzmZDgmah0/z5oeP+HvM7/XrHGHVhR06pNKO3KG/qxudHXAzaG6m7VGC2uDWXeOk4w3gg5O
aEjNCRQoLIIMu3e10phB/xKzXw16eMdexg1xnaTD6HObGaXb6YJAuC423uvGGjC6EhOvkXV5Ik0M
NVQlSV4KhWE7atnnH3YxxsgmM9l8TKxpTxqEHG6gRCP2rCDlnY2xpsKFvlXp61rfv89W2j+bTNND
1hrWuczGFulO5TilByU+/lJVUHT2siLJnjiGXR/6ibUPuWN3tlsRBUiRBuWFxhtnjijRN432lg8C
RBVjXJjfbYghQPuWzGnUmAl1aa4YZ91S9dCsY7FXB10wN8dQceGpU9U0rglZH5DcySaIzWTGKAi4
cBlTG29mfClTa1YAXDzYm0Q/R3lO6hACM/VF6RztkjHMNgwG6JHdbqiqU6cqxk0xKLYrjUky1ygh
eQ30p/D6BrBvc9B0D6oQ0N9pWsNThx5HraDR3Hu07cFFwDrzDXyT/RHk+/U+LapsPxY1f7eMeYgY
ptRnd2yLefR6Yya+mqtvShajrsJaFqWKOUWpKOdLpdP+p80G4wma5cPLMBWz3wAEE6awrtRTrFnc
NYZwghhK7qGRTNZdi/GK0cWYr/G9UUT+0vF6usNump/g/K89k1Xt5Dqy6w9JneZP+EBFZM54+w6Z
bXlSdaw7UDOxG1JXSaCptnISU9zelYrWnxFjrVOtOGWQNP0QKrX6XpRJteu6WXsolFEeoCrg7HpC
i12dZ9NOm1tQxZOcRoMzQMuAUOn1NSuW8dSy3bGYa2fBu/ZmLBTtCH8UP01TJqA4ZkmIQA1tdpfF
eRz1QyxdzRq6EKxHdgDxqSQw5p4Aaa1KN0PxPrK7AWS1AM1GWj7gaWe13T6TDlhhsBRUhNCoAFTf
3klTlzcQWMyiwijmUDdrwK4KBcDpzKji0CjRjq2ooUekZmBx7rVyN9Ujd1OzaKN47Ex43Fz4dVvY
N/gH+10+D7o3xyY7CcqJ3xYEZgmFJkgHQQ3Qq7qJgHIWNGE5rStP1xj1HNE7gUUrbafmprnLRZKe
THDBnAd1kG/O3PQPVqKQQ1+nHAYyoF6QivoEdpLxPLSKDWGIxvRkxsxIQsno0sSY7ADpKD1VkT3J
aCqZL1t5SHX9TmhW6Azdc9x1+Igg2wYKrI3bI0ajgz6GkI6Z3hP9Q8bOvjJ+DBpKU3q/1xr2nMfj
bdvFJ1rEYcEm1KQdugPZyq4jIKysuyCb5cuooOMLliR9yg9qXbiLZk5nzEHl7Ik5hJkUeFzJoLMh
QR6TQ9u2t7LsokHUxCWxHQLLuENvPCgwogAxs5NOyHNK9SjHmFg/W8wlKt+1Lf8uCuh5ELP5GZsS
XC+6eqc4dtjlNvW7Uo9dOYNFPB2eYss8d1N7VJEUuph5CKEBfR47IOsG+17S+mjMlo+egQbJtPyD
shHjGZy+tdV8zzk5aKkqw1zoYSf4MXPGhySr92KwwD+Q3OV9/aKKYgcNZselU3kDvr0LzyXEt+IX
XUUPzKoYHHwBogLoGYJlrXGZMZxU9WFqUOToaelOQMAS2auh2ut3ikrf9I7dWqNh+LUxnGc9x8Qz
6fdpJ34qTPVpa+2quQIyF/Q2kaWMLq8rMGCp0qS5W4p4Sm/SJM8egerLXd0GiYuEIIfXmOY9tVvN
FTZ5N/QZMUHVn8uOo3ptWZ3rdBM6n9ME1Q+pGK42ay/M6TmsqIUIOEKSkYEIUs1CKZxbpTDh1uo7
vaAfgym/2XVz09XYfw0KI7iZHIVoBzMuft79RHPwSEt6J7X4DoKcrzNVLJ9jUMRlCXkQHd059ixc
vMBvRibOLdh9vKYVPOpkbXmWZkbqNLh9BoHd2Ah0Nb9LKDnUZuzHcRtQ5G89K8FhOlpLw69G+yJF
npVW4wcDtsKb2zxSpuwxS7K33pKHeeEntMz8ZE9OlBW0C5J+PolZPhHR3tR6fV9ME/dTFf9coQiE
RsXxrLI4FhM5Nm3hDyYUIXqHBVJJ7jBpGuVJ/FM2MSzTQM+uLaE0Cv2FgA7TuRSd7YN5MvW4kodj
mQIKqZfCGywVkoODHlRcuUEX4bUcy/diTj0D0VTw5p7XHPxPoIZVcgJOBDBbFN30SgXfVRkQr4WK
pi6QvjWTT1ziOxdJk7mlNf9MaouD/IYGQ63+HFSwnDgdhxqX4cXgAkn66WQOpX6DV9JFS4tXjBuN
PrfiwZU0fWjLXLjQ9AgpSXeFyHf2iOAOBlOzbg/KRGBftKE+DKd0NcP+ZlfpaVKI6nXgZHRnlX2o
DK0je8B25fd5VknEpdIHeZ/f0tpYku2sd82p1aYIZf0Mr89eQV/B6kh9p7aUfxQg4/+RWLQ8gk9O
h4y1/iIwwezBQoRb4U94oGE7da0TDINymOt89lp0ld4LYxJBjmAJIOAUpmZ+mDHXLGAgWeI8dEgS
dv1cCz9RxjYUvQUFGkX0LndaAAC05NhQIFS5k9xq+EO5xiO8gu4wKlUeqkl6FmdRRvOgznSYMYeJ
6SIixrTjeQmJ4dzS3DotbsdOD2k93IgRXrQSD5MxBDXTbgu1PNsVQNJcLhw7ais8ipa117ekxR8g
AP5qQ+OrGYvgk3KXthTXXD9rXA9YkWa3LKHItNv00JpF2IOMmDa7lqeHuOJBnia4PBn3dL5QUQ5g
253S4jDT5GTkjuHmtg1wZpG+qGXrIVOo3VQxQjYjNS3Ea9tbIegEQmoVKpR4zI+kar20nnx7Ji8V
dOTpPMNy1DdNncJiZE9EaUGvmWVBtpTehzmEroDnjNN7l4F6LWmU+8mywrK1HinXn7idcNdOQaGs
A2LI42AyflP1h4Zi3FbIQd0ibn5oMfuemPqzCSFiV2gCTelac52xYq4tnXPc2y8amW+7zAT8MzVC
0rWXfNQeSqRGigJLJcmTzae3Ur+1BqgdKO3ZKehpBrE0ugT1PnPqE7rCuTuZ9L3Nh/vRYOiYGX4i
wcsDTygzfecsDcM6O07KOLliKic3VZOLVIs3NU1Nt4l1ZFuDgem1+C2ZqvOszXsFKjSxPt6XlJxZ
IiH+M0qgHfT3LHNuzYK/09YBrRGpBlAsp2dTxD9jDpU6Y9LfHS0DTR2jfiqUc+UIxDWR7h11cJHh
f8MPo2pq3Eq+mZj1a2KEA8csTyaZn2Ym9koN5EHH5S0GtvcoPdwpGFQdB5ivdlPbha8qzM90ZIAT
vEQfK0GeYQk6FbWX99oBD9Qg0SF5yY1z1fCQluaOGvEvUPFEbBaj7+hYHPTNP0s1/d5Q3Gqb9k9Q
QnhJ4mlyrVK/m3nx09TbGTRbAopxjk957zsCx2mWCwCyzfDVMZkoZr1wK0VT3EKDqsfYF+jGMr9V
wLtkGKjpmsZBz/QszA0VuknTUc8MZycUejvlZcSU6piB8wHHfAHGKyIDBKP11odQbGBaYFxtHOpO
83CcHfFTbc0YbpWFRsovJlfPRSLKHS3SH7VSMQ+qyTzAgOhltJvDbBYPU2v/VGR7D0J1L4lp0Cj1
cSwTQP8Ut5m+y84JpG1d+Ki8Qy4PQtVVFFf1DhdnLxjCd7vMlQDwmPe+SMHzJBD2em4/lGriEwSv
AqnXYGsxHgtWCP3ufTdaAWn6wLCb9xIcp65t5Q+TSQJZaEdk9YEZ09vKqndyZn6tV8jg0xupG5jl
nuHCq6wTbkzGcOgBdVGmFwdDSD4EvXSUMmAsseWVXATNPOLJmbm5tCCrFWPcLtsVGWQb6BNF3OoK
9V7E9GEqO92fVYHGh8xfKEhL8bf7l87CZWjnA0+Sws2axsun+UKImXuj6O5rjprJDGAdH5nEq8fC
uAkZfVsjcBsYX8AseMEf8fh7aIjtqnHltol4zQmi/Yh650RdhSUoiwjwjKmPQjYYIUmRCf+yOur3
eeInVNzylOyNKg0Sp70l0oY8zFJi7t26/IkLEAyEuLMlXaY3p0zB+zclrppmkZOCjpf193zIzwrH
z9mNNOcDK/OLWRYBr2aIqKsuo/UNt4Vbi0cLbUp1lI9j+p6p7412KcgUcaV+7jon5Gix96njcvps
1u9q+73Nchye6aUjgOa68ZT2oJ6yoZbeu432qvfRACiQU5W3aRkfegUolwaEM0XjavyWj7cKf6TM
gdVMvzUdk6FCdeMD/i4iZN5XeGaoypMyJDuWjQezA04Mb6wTkh14AczJCtUf2p8GhontPHUrXqNt
fIawuivU4tbgYKOwTkz91jd6oPaa10nrYRDzbavFQd7AQNvUU/Uc1wNv/ua1KOKAJPqhKXOUb34m
eBKNVhsk9QNTzRMeVndO8qzNZ/TfXFold2nCA6d65myCtxSBidQWrZ9QmmARMcB+oeieAtGzBMO9
BX8jbX5jKQ2+NXittXsDcTmHJnFa4qmR7CGKiwRBOZZ0CJP+Y0YMzWeMbhQzbh1k0lQEOxqjeVFF
BGcLWTxP0iRk4EhxoIWYLY96oR4ycm90oUJKlHkHn2hQsNxr2VOfvhXQo3AoD7KGhVN+1hq4fivU
BtNXkh8lys7mjMeqsef1rVbcGPmBOvgLAuPWpCpd2nCfEsWTzvsyoNaqsTuB8GOEPF2dPCXGnaI7
D1X30pWRSQj6BaHTvWIc0G0ZHo3CcPYTknG3NyS4SO0PJ7uXxQDV52I3omuBx+KtKNTQTFhgpc0h
G27VdDw0ZAxIaR+FYZ/aLsGtGia/592jPWGgBdaFkUwBhgL5Npj1bWmNz63znZDRFVYapFlM3In1
hwqun0xlkJdPtJn2sZXem5VxmRJ0/rPqRdOR8tAmYOmMDr1wlTgH2riHpItyMCyI0k3crczeYxUi
R5HvdLwocudmbPaz0gW8nMJ5nPYmmMrdSR8CiRHRVgvs5NEZf06kCkrjUpuvs2r4JD9z65z0h9mZ
AU1Vgja2bpQ0soz02KqYjKnhRvmI74Ebw2PXBi4RegghceoDb8aIFIC0q87BNsVRx0eIWZn4qQGY
9PDUD/ity3HPeqANi+8VqlA9MO9xeiIw5rwh98qISgKKHk3909IzLyNZaCIHTwsBBeEZszjjEazB
j23dH8amDJuhPXH0TAFQck0KrJjzA1m/5lqGPDc1/TZYKMHZpDmnWv2tUPmDaOTbrLFlF7WrK0rh
0Sl7SB3zG/zBDqWL0tPi7t4QHQqzBOl+CoKHliMpzdNfbOJw4jpkCdJieOQa/rAaN4MP7c0bPbZ2
jlOc8N/ImwrlhlUKeIFunKbatWOHDBjBs+RnoSpQedHd3rIx037byGDUbHyP9BcpRh9tWU+gjKD1
8jaekrDhZhDj42UiRbCBu08x3mENQVdlHi+yQ5rWJ9GA3TuuB7+yQBVUv+XVOU7Sx74avssYBAcO
21FUVkBMHCDSYgrnF5EYQVVfhxiUWnEWoJio+2A5OPYxkl3Y5WggdxZ7oy5vCqqfuslEoW8MqwLG
XVvUVRvZe2WRup311mrWkc0pEmwgqArLJ/EiKJ55TPmJktaDQougQLDXJhnEI14YIwmSgYC3CGsb
2anmCKu4IKR51PIfGfwInpWhhr8xxQD09uZDJ+RBUXSXOR+NrrkoId7Q8WwNNqgXfLClufWIySnl
3i6R/xo9Pr7u9H6c1YHgLOyBSs4qhAyTgKeuk5chsQ+V7jxKWxyQiF9M8pxrEJ/KkwOKlL5UWWDQ
y+wwX8fIglXtCD7sXA8B5OY9hY834MZ/LmweFhXZU/4ExgUGaunmbJD+CLQJRpuoX8bGt8TSH6Hb
jCEz5KOYKVEye3F3+dFO6Q3SjB3R61dTXWicmQ9Bpzs9eQQpgEcp25cDcamgAMkEkqG6QQFSt2O4
0j6IgW5yUsCB8yZkeORX1Ydem5Hi4Mihhgaf4nX2Rag8aLWT3un7ivMfWhWQeJerEEiIv4PCzsYx
djs6anvNIUEx6z6edG6riF08SrcqG3xZ9PyU3i/NU1tWgKfREWljteO4AVb2YvQ9TAd6IHA7xvyu
xMSPx/JU1d0pt1hQdcjCLBQSzL3AN2tSjiACVTHyTNMIdKVeglCJ/1lA6maGDMAsKq/VfyTIMVS4
LILHP57fh1ivXjVQG8Xx9KpTO0qcp1KClDxVPxTWHRqdhTYKhyR+Vhu40nk+NgqilpR7dWojKy1D
jquOir47ZqTfadKBb9fxAk4r67VLqtusUU55M0g8obsfwGHsZdyKQFBgnttef2im9heIEmJ/UvNb
qDIiqcJDGYq/PzLVeCZG/WBb4yWJsdvJHu/qMXsEVcwDAaWwU9PvSq09YMAPHCHyqWeQMuxCat8m
an/prQe0I/ykutPt1wLhRLRvptbhwQ4Fca3YJwkiHKF4l4Nx1ThS5ALUAcWicqPKCcM0RgQmkzAp
i90k/oe889qVHbnS9KsIdU910JODloAh0+fO7e25IbalDdqgfZt5ln6x/rJOqeZUyc6NgMboRth1
0jBpItb63frqI3/VOFpQuWloR6AHaegQo+wW79WwrOVYrV3+tOwxGNkXPA0Y6y2JjE1sv/TDuHO8
S4emmmm7m5RVVHO/FOcTYaxXNYHD/uskDUxsE4oy2srYPICoge/vpsHZOnp/8B1tWzUt4NqVPSSv
iIWDXMsQvHLn1NkObS0Gw17uHGeeL424A0E6g+71iz9dcyPv62VZ2b62ycfdqLTVtLyk8HuZ6KFY
nvwMGMuWW5r9vdP4Oyd+dv3oMBf98Zxym/UNNg24Os/dZvnbwKwRNzNA7N2dpAvXCP4JFnu6k8ly
vzA0ZnB4BLNDYpTXVrWwFN6fx8k4znUKi9EOn2hV/IktDfyRsYlhPG/iRu2yjIVFMNikJWto7Hde
pgfCvDEopXPDCKzy1E13bkyYZ/YatU7g+ozNGR6TBtnZcJfSt1ec2DQ9mBmQRX7DLR2k0OvnwkMu
rFfNkzRU2EKiKnPV93Qv7spKdgUZfqCMZQUKgBvHvLdAfKJ0OoJhBMrgA9rPEtWGs3yV1bTVWrRm
i3xV9hja0l1llrZCQLQuJAN7c1NRP7T7Sdi7wbwui2vp3o9FtS2HpwizS9PHhMlclvaDXQFvVEk4
RFtX87+Nbr3qC329xGjzW5u2gp4WrEnaR294NGRzOQ/AXF6xkjJaT4CwgVvt4Da3aEDXHcVzao3b
NFUHbRjCKMv6AFUqOUnebTR2p0aylRCmtI2KZENs9t72xF2h7J2Rlbvc0W4jp9pKw2ckVgdnJsvb
UUo4gDERgQGI0IqO9U6HHLJBDhd9rQmph2VtHQEr13rZH2x/MkAFeoc5ila3MSNWRtPctAnQs1rs
NiwaeR/ZrNSxsr6QLCX7vLFWpVQPZsZcYOnNF940K6yHubbtXHudjvSHXv5h+PNd248XiSvCQegA
ms3B1uWxgqZqIDk0+dGnkjzzYlPr29Hu7+qCAyi+xVXLQsy06fneK7r1rA+XTZ49SjndsmqueLLA
htrnWGbHJR5vE9kfqkqnof1cmnZn9MW9oyKuWTZubaD/Yck2nSNWTQL9RiIQ1U96VNLb+mrIOBcx
1Xybw5l4+jOs89U4FVtawKtG9y8AaDcm/Y5otaCOGORsUVRODtE6FdHiTPreMNInHKb4SE783ZQW
yTaeuxMZ3Qzydd6croJfML9GIwp1nt6aek2prznrgLEcIES5zwxQr7y/6GPnJBZrRajSRTpiA67k
tp4GNJPa4zR1Z2C3CBI3u7Yjd2vM9cHp4g3xHMEyVIfImtfSq9YRUJwuuDAmUVQqtNP23siHMB50
Xu5RuYxhUao1ze2qdV9k1+7nhBBV3Vu5SUuAU7TumPYaiLq+BiZZF57DmvtZacUhlvbjWOWbhp+u
NVMQT83VPLtBknnP2fA4psPGzZZdPw3b8y4/lnLbTOO60kmnkPk9meabxiaIv8zWi+/fCZ0Hbx6u
HBrcZEg3RV6FEaNDBGkWMdVMHy814LCxMzsepM7ZCCv/UD46AJ47Y75mP9546XjR+zBEeneZz12Q
xkfZuqva70LRUBwY+FWNdJsky8ET6fVkFVtqwTVT3YICEMyf002n+WGbxReR228sHShogZozD7GC
WEqibVqVl45PAWdU68WIbpdyukR5SE3CBbNqirx83tlTtK6sz7oheVc1Ox9PRg/EZLXyUtTJm5kr
mq/6WJrVTZP6a+kQOtpYYZxba+YQPkcm16PX92OeHtopWlmxxPXd3ZMoCCBqrATeyVLe6Km50wWF
skzd+37m5MTFQevJcjv/cjeCMkzXrluu3NIPlXokuoiR6Osah4Ch1yi9kxVhK5d+0YR6i2Ip8jdt
NW7HDGmWaLnnyZVVy02xPJYuQ2pYi6yGId69hEY37iNpBI4Zh037pTdpOBUu1GO96WZ3Y7JRu0Ny
kIXaGl1827f2xhzk0cvEs2+Oh1qWV247amEq3G0FnuwqZo3I8Uh61YWM+h0COYhWEPFI32o918Ca
t/5k7YyJcSdt/N70FvHYcD9xWRwqFzyhLcAh2sOY0hA4dWC6+TozhmMFhNwIezVM9S3J/xf60m5g
5UND5iffHdfZPD/oeYPQINqUk3lZO0iA4PZ3LJRHFEmvVp1flDFcka1tlUzCafmWwE/plk3p/mS3
+kalDATPuT99p1ori5Le9TaL7lwoWTy5+rwzh+xA2sgh9+VjnDhEJJTGSRBOWo/OdunrEGB2LYby
NGT+jWMqSohuvosSOouedqnM0o2TlTeZZ5r7wqUoBeJBJr1UhzYh+koDr61K+5DRQI3LNAaz5VxG
Ffie75zSrCQSi1sGjmalD/ouE+lz6c/f2pGhBESmhaPAQyq8tVmdq8Sfy2NlhvZiPs6ZgIOcr/Mx
eyPM/t7ozT4UdfusL9nESPcGtbivnrIoohCY4jrUCt89FkXqrQCx9TA/949O87hIEx5A0y/PSk04
O6CfJo325WwcnMk7oNd/5na7BtY8OIm6cTQSVTT7iiw9KvtGey7z/qu245c4Kk5Or7rAyhBmt0z5
GcnkCtrSe52M8SmVzSdXqg2qhVPqlLdunRwySbDAVFg1eXCGttNi/aWsh4da0dR3voMUoJwf8qG6
jIsWQQE3KpBA8ZpaFtcwFfVWFNWyTZPxVJpWe8l8DRbcenpapLaLx/zRlvFtkysoo7hjvLf2Mi2p
QzR7RgLI2H/ivqyDeYBGHAX4YOk8anm2T+bpC8DUD0xd3rYpjEWb2ytgq4YTU9ZgiHoZSKHvFgtZ
hyXg0RqNIkAfvDHgCjnBJA25Mv2lXOm1ijf1Up0qE1DJSpYbcJXn3mL+0lh68arESBhog3hTDOzb
RIXzxDXeO7XYl4uJ0MD14zBNYQv0vjtY+F92Lq3mVKd6ONTRpci0/WzPy1bV+T71ylU7udex7stw
aTIjyHP/AyYL8NyNsKm02b5RmrebIM4C166ZNzAD2tjs8nSe2t3ceNNJzxgeJkYcah5q2jUirK/c
hI+y3LwPFoQQQeMqem8d9rtzy7vF8DKaVX289JPymWXtaTTxw1ep88AGpe/MbHnzRSuDaKm8NXO8
3os2u4GLvDLadA5GOYqdZSRHFdVAkFEZB3m23Lgxv8kHWmxyqdZ6TWHKOZ12UT1tp47nxKKXbkwB
I+iYczAole2aybr1ZfeSx04BU5q66yVrYZY91AiJBaUUm565akR8Bdkp4btrvPtwegwwu0aWSrnK
PR4UQ3sVyzIPcUNojFKJnhITiBCAwEUtkT1PsbhvZu+1jv08XAZmWOd5Hl+40WiBTVI4Rp15G9km
1LUWr4Yhr0NDINGJLedVLOmD7mZ5SKJ2GsaJZHSA6cKHcG5QA3iMn8yLZ6u00hBhUBx2Jf1tGblG
aCzxZ626Lmy1fj+UTcu/lR9a517qxMgFtQFzXma6Dx5p9sFoaCaXyS7gimlWp2V4FbV3Kw3G+9UO
T3nXtBEkA7FThoc8pOFJ8z2TPrC7NSOdr5EMdRtgkLRiK9EZ7Cs7sWhV6HjdTpiBIUnqWUTBfhgN
9t4auRkWeLa9p6OtTVNd3JiDMe+Vct2t0FxupkxzUX/EhHlMnOsXrziXalml9oLIVhDGzhk/c9GN
DJfWiy3z5utQd9tlXmmV333LO/7m/sQJYnfa3nObcZPrDCV1jER77JOoXnd4APZ+b2Vb20gevdwQ
17ZdGaC3bH8wv2m+Nno6gaUs0uOoxQB3zFtOt5KiZsv61z6qcuyP+tKUF7ObeHdqcs2N3tTxIy4s
L1z0GENqx+/L2rwIrYx1OBuL4SZry+jKS7IyTKVhr5oUWU/cURnN9nn8eBHZrC8lPYc26xC/3rDP
Mp+huIR97xKVpHdtJPVNRMuKTMiGBUmrZa2bPY1T69N7CTPeE6rrHAZUgA91Txs3T408tGLyefod
aCLhNqfOnni2ag/gq5Pahua03PZekR9YlI2LPlmqTeRZHQnppr5N+3bejq1hbbvYnllibG8/dXZ5
ato22TJEl9GoSSR3xQTtNUaTvePUmcek6Kabtu6bEDah2Y/kNAfOrIv1bCqNUt0He/P6mokmVTRd
KbeXqwmN23Pmtvqph1PmUZ9Z9RLNW0MsOI8OC+q+qZS2npGwcLZU2V6Oy9BeLrrfX2TM5t5WYim2
OaXphlM7c5vP1VVm6W9Cc2qey2qk0uTu8JwZhdFkFtvKE96pnRv3gqXcv6DkqWEgIFtal2XNmDqP
+2ScHr1kdI6N5TesCpqqt5HTLvvBmnULhZoG1cD5hoptm5WuaePnUGvJe2tZ8+XMvPKbzFX97Wi5
lDScFueDci87DksSrzwzij/lkjeHpPMaReWh2PezyjZvPKXJm1ZzRzq7se0Ct/eIDqss24cs0izI
4POsPG9Jd5phd8coLxg0KlQBkzGBitwNRgF7NXatuo2kXKygJ2M3437Q4i1MVPnU5JpiFbazNZiN
uje83CV9OUEytxR+dW0BRm2Ay5i8WTT5IU9FBndC6fBUGvF0kU6pvBix62wXQfXLdyYFK5NCTEkt
lX8TepJwjKh6112SJTdCni8BYeQPmPET+u0oAgvuZx54K57GT68ienbFk+PCa/OgveRWDvWTM4z0
obdL+OUIhxuzEcpmWnZxi9oQkWE03ufLlL2ONdfR0yN2n7iPQHgZ1UU1h6Z1eotNzXipp7w7KqfT
YRKcivWjHpo7z1x4wzjN8AXCcBY9HMmDixC68gvQkfrepVWO2rHL6WrWFaTVredjsQPTgmBfGVbr
dHvbldmlP00Dba3ul7um1yZw6tE26jDtGbgXDDLHnb6giXv0xCQ3bJYJO4D0szciN13McUYO/sXO
ZYu1VkTeguZAB/rscn+MV1k56w/ohWI45zqPiE/UzdrYLmp2YHH8FN1fPFccWp7Y6KGixHFuYz0v
bjuKe/LKa89jgqLImOmQI+Gt9paeDq+qrMVXKVJqEEPPENJIXbn2dcXqWYeVcgXbmkCDs+qmvvMP
TN5DaVYOvknbdZaReUu8uMc4GsdqM+pWTmdXxHT5nI7ktjZy9SgGxZF4Tc2p6qKYQ0EYHH+MPGNs
dLaRfzIsgmfAFF53QrfRv7YA4zTgWK3pwJk16AZ1tzTysUGq0mwcw0A80DPgAQUzsdPgR61m92up
9XG5qoWGtdDjwgW2MOqC/V+WzAbLioKwYplaK2nRxe9711XLCcmc5xIapfljsV/4zVAhxlLc2K6q
rDC3EUrewHpV9k2T5J0R5lbhXS8ML92kourvW2m20U7m5cTD1mQQwn0i9q2nkdzqtMPH4FdKD5Df
AobZVpEB1CldMAdNmZdepWw/JFM5v85yAJPFUm7YmtW0x3wqN0LU/pdQcVejVNO0wJpGlgDTn5tj
ZubNyU18fBQFwyNpFhPzbvAhPhq0RLhTlO5v3XQQu4SN8zbPs1LuVNMXF/7o5mptZZOsAn0EQ8jJ
WV7RK6MRK5IE1MTTexEWlt7fWEx937jjIsdV3Uux9aPODQm9bZ6yxadjbZPsmBHvvFEQ00c/GuDj
RjmtbAt41M/zcYtii0yXLO4DkxFgjwrZQpDOc3G0umTZd3M23phW6u1HrTKBpIzkVi+0aBfH1biO
8pYtVnb5o45GeDtJtpfULU2mwUMzkPUc73NY0KM++UCYhgmo4MLLmQUayirq/a+pHNRBACtv6e21
EGnFBOcyLghiVbJDWwNW05jNDSvnEKh5bLd+M+XbvCB+26lAGLqy0NauctRb3lkWQ3HlYN9EhqZv
lpysk6Q3Jqhir17HipBeQ6ddGOLaP85Lnx+iMSMeAOH1nZxYWgZhxaHVAjsm4GubLGGqXxaN34yi
QYVUGWJlzva0TQdHh6XuJIJ+qD/NZHJ7BhDhjchyC2XZx8wdjSuVG/HH4jZFFoz90D4IHrWrGj2p
F1YyZoHsjP5Qu6K6j1pFGxvVacsOkYiXkjVybyyp26H6gtgdSSR5c2VdvBBQBeMS8WuhXKZNNRSE
/k+O7b84sjOddWVE5fug+/MqqkS+bTzFTA67FuRl2vCfqddmn03sJ1dRU3WXseXaV0YueCyI75Bk
QyaU1YPM0LcoJ+nL8yPQdACIc/uw5F6N7i13VA45EgM/dampXi0psicyxjtOX4w9Hw1OSmU8tI2z
FiVfAhKgjrmWuPSFWfRmKAdda0tZTPvS7R3AwLtOlYQNF/bwwSCK6V5rhEBhbw3jpi3xAcQLjISP
Q2EXV4Z3igfDjwPDdJeTt8wNTLo35896NnS3uLbdNlzcmPqmctjg5nZ0r9AqVs8DecBbK25GpsvM
3U3qjwIpw5jfsTrGlwXF+qMjE3ibzs6+mZOf3aR90tzaEIkXfjUOKmg1YV0nla99q8rBQHaRZBrj
nydHx7GkSjB6HRTsLUotpNYT1QR5Kq7xwaT2YTOVHcgiqpZN6XvqsmvL5k7vEnVEKLgchtSEhTCj
OTuOQ56Gjcy+G13+4336X/Fndf3dCNz9+T/5+x1hfZvGifrdn38+pe9t1VVf6j/Pb/v1Zb9905+v
6s/yDpHvpzq91r9/5W/eyOf/8v2rV/X6mz8gzVI13/Sf7Xz72fWF+vlLONLzK//Vf/zD58+fcj/X
n3/6qajeXws+86df/uv+408/ORbjeHXPZ+Qmwh8XHxyWov/48at+efHlq+Qjwtfu/XX4LP7pR3y+
dupPP2m2+UfhArf6DL3D1uicR1OPn3/5J+b8MbMa2M4hpcfBbV1WrUp4m2H90bVMwf8wQ+qEBfG2
ruq//5v9R5ND5SOZxn7O9HJ++svh/uYa/t9r+oeyl9dVWqruTz99t0T9YPr+5fdjmDJ1GkvP+J0J
rMYb4y2RgGmpkttKiQ9KiEMvh3VPTRq4iXzuR/CwbrwAsXqM+vFGaWKPJm2HCGE3dCNQ2/KGyI2e
pYEsHaLPZBif8t4+plTyYNYxQ1TETuEFh5pu75HjQ1DQmBg5oiMKHoqPnPbeb6O7yIu/jXP1hOCr
WDce6+fgbbUGUU5ULreGWUF9+w54LnBT4T6ZS0QxVlAilHkXdmqEhs3sw9AvVxgrAV0cItxmwPKl
aj9q+JnZNNfNTGC0ubQES3ZdhEgNPnRps1dXtx98Dahv1p9Tu36yamcHUvWocCFMjr+ReoOEIUuO
OQ2Uq42HKDHhh8waTZUD8F5lMli08tpvy8vOLC50WT9H3uRjESrui8l/Vnl1LEsHZWl7N9O2T5nY
NUt7mhUzlqpsJ4vmaugAbGWzdc7qobNedh7lnWtaG4XJofeNh7ybiKqNXp18WVXKitGIeY9lNtwM
k1x1S3Xf5cVOT8ivUtB3QiY3GftNMOJRGQxxGgf/hnsSVNfUtvVZxGaZt7Y+nfU69cGepnvXcovb
sXK2Ihveif27yWv8QdMkhxO2XTM053NN3HvWQ5fH/iWMhYM+DZWyM+9nGrKlhoiVKZWW0gsIsOa+
0c0zdlFu3CHHToKGE9J5WrpNV3ZpEAmHU9RYa6tc2U11SIdmq9BtsUNChFk71WWs1KN9qGSJUM6F
b21b+qbG1fY8I096RDKhLm+SQtyVWJWiBFZhEj3DgmEhe8e8FAM4iciOPGbXRjfCZ82HylO3WYeC
GdTsK6+KbWO0d6VyjwSxH2ol78kJ29Cdl8ixBvtMoLyA2hhgI/6HlhQXhZc8jEmfBGmkw9tP+2m2
77QxHkO8YhR/1jzSZS4KIGJI1L6zFICG1lto4KNHa+imN88HKMtn94OxuWInxn4KvK68pthi2miD
L4qoWhRHWe1trb7OljBuMZKdv3+0bQsLlOPR+Pr+h1l7YHVTfV1pvKGTvbdFw/zk8shuYmBpJIv+
B7mUH6NnHca2EYCfJsX76FTl4fw+mjHtaLX4QuISs2SfiuvaKh5yK/E2cbU0pyamMynargW51elA
OyqPzm41EDBDe6ywsYVtw/GDzXDYXu6tc7vlT4p0uGXj3AzUROjTo3onlyps12lesyvshHbQj9/8
xPcv2ZUx9y2ec+mAiq9+Pk1+XdzGU6cdxy7i4M7nY7Krx3FEqNW38QqVYx3okQXbn1jmWst18H97
vm0KUO14tkrqI+cq0cS3pS3Qs7USTXx7MWfYdVU2PlNhp3jkrPepcHYZpUI8cZ71ZH4cGuvGtYzb
Kp8vAdvf8FxVgeOm6zKmvi9qkCLp5l+lle+S3MYeZB9sHADBoDeXBFZfMqf4mC32Kcqiey2vnuuk
2nnD/C619ISpca0b6UUueiIinJvB7rZmm5UAGCZUnXT3mnIeWRSOqpLZujHL6mTms3datFzts4Wm
mgxe6NaKpzHOmA9SV24WDKMqD91Q1esys5kcSMu1/vklGSpExhKNVRaUDZyZNwKKkO2nHT0DgtCP
7PqYWM1yOVpNhdRe0Ikp5xaG9EKjCqnt8i4S6iNxqo1suieMbnd2Q/xuUvWvo9lfq8J8N1pJx6F2
tC5Ub+ZMZwqizXHsCTe7U7F3TLTkxAQQbvklZ5qy2E9JcW5R78vY2okeIow682GycNZRuPpZ+p5J
JJk+PXvcIwGwJK69UdQOgsfxNuogoIxCvxuG5pj486dlwYXl6Yuea2ZIUg1zwezh0y/xrnUTj5dd
qTWSDzT19kGouaU0ZMCbrUETUyp+SwAKg7wsYYTy7q6p54uq67HymCPuJXyHEP5khC5ohKL+Q1qa
3PVafpHo1TXyz3ucmShGlRYhnSw5/z7oAxfn8POTIUDF4HS5BoVevsuu8lg02syb940bPUQRoi7H
PtlWcoUE+Xtoz//vJRtOKu88ZFwXZPRhxCJt4B+UbH2bqvSNcJLvteD3qu9vfMQvJZvl/1H3LFNn
QrFhecI6B1H8UrLxTxRdlImGw2QWxxK48n8t2SjLLMfxCTwTPsNDztPNfijZqDOFwJbO/zme+f9U
stn277z0Fgfvk53jux4VpW3/PkWWDdj3NGQcq45pt1LByCRfuX7yUsXYxPGlnt1V0x0lVjM3J2VV
Ww0M38wQgRLDpnX5sbLMUEfxNLQa+mIGE/hu6NkoSJxAT+x9nekrL+32oHYXkdg6NJ8W3hRvfu9Q
XsbqQjCzTQ71ykBEI3lwBoCEsRi3TsSQU9o3xjoFnnZp+zRP9HQmTpexyFFt96jeEFAhx2uJ2mUE
XMMO6qTIo3KEgQ1PhjLvSN3eRQVlJSUlc/gwGwmUpOi9Ri9QlsKvehxscEfYFA9lQhszXaHg2wYR
LAu8/nSKuutyxD0wnoSDOLd4F67aLBXRkfFLaVNC9v6qw/oFQIWusAwjWQPg64Ei/tOo4rVg86K9
cUacd0+ycrCRnQTuakTpqw6ox/hcXL58lCwZyaqCS48gKeec/kt8RsVHhdo4/lrY/aLYA/exQ6ew
GfGHA38oVlrz3OETq1wsRcuzaw5bAzl6z8ws0/uIl6veRnpa9qfZE2thFauI90WoJ6CuQ0Hcq8Wa
5eNG6c2WWZjZIcde5s3+3gQ2r2Ir9FSDvrYIYBjX+VAfimbX4r3OXCh7tPD4ANedQNbSEL7vdIid
rG3qMfXJEaGdv9Q4kYrFou92wqUld8pjqPVwSvCALlzusdWOs/yozpQU+sC+HrLdLBuF5cdbFRnl
0ij3RMcgSU+fzf6BBE1EqssbQNmH3SbrpXkZ9OWlctwvNyq3saVfeZ37sLQKzda3iHlg0fRMx9tB
5c/juHUZDDzhETCbnZkg3cweKMoOnZZBOj1bprxIhdwn1Wmer6vyrSdevJ1qYDiMbxM36AK/TtkS
oWav0jSQ/a2e3SW+GzTgFcykCkwqG8pf5g7jQiZ11gWEc4px45pvldesctT009weqgRfz8BcrM5j
we66K9B2W9254isru/uyKO8t5wIPOyM2ccCHsGjVKpo0SpURo8kQphHSGh2hyhSTHi9AWq0ecfFQ
o7IROgIznIRlqFqagyklk3YabtrRDhIQMGBzrJolpWtv7Spv2Nip2rS9CocxWtsNrzY8HkN0/YJ0
nr7fIq1aGcgnNdJkJoO0Nj3B/BAFo12tKZgvhz7/SJNq2wtvn/eks3Bodk+MhEFF3116ib1Wc7LJ
shYHcDWHkdaAe+NWiu1VAjw6md+MWj+0TRfEUxssHZeuMwJNybVbI9seIW7nhQofBRLSghVSasiu
GCMK8xeakQGGZo5RpM0/7eqiGe3dkl/PCMWHeJtR2xgWehf08nP8zTJR8okb4RDMiwomK0YG/US7
wjA3tYHopNXXsn1eSrA8z13FfbGNEH6fGd1mOjYOHiWtWktUmPZXbb2q7JDZ1YcYmHQJNYykkyRj
8iLawKh6OB3UAxQcbWXh3GouuhT1VdmwNqboHFuMg9VTkjd7dyifSXrcyZh8orNPhwcGpXC+R+ER
aouzsZnRU3MfRqxHbnkZD8U27lkj42bf+Oe4hxnryQtRZ2EFBzHQ3EhcHNnAmPg5DjI8XblF26dT
THYf3uSE1gx9WkW7yHZxxGIMXT5S5/184+aVz4L5nGubFKFn1Nx73qeOHCCPmHAdLaFdIxhquVsi
PxgG631ZbksX/ocBvkSCiHOPpn906LfdzD8u87dEFyzS55gGyHwhD4CkojY2RIcHSBPp5fxgFHdo
4a5tzESJcRq0o2ibzTBEZyx4Vek4uxwPE9Et7hV/22PdVKMRMiQiqHMrRF6H02k4ZhZO7sLBcGRt
phS5gOHQxuJMLZJ7E3mCByM+9i+yuJfA/0NmrfKarQR8HRiX5/nwsxQses89+h2Byzf/ttDrGR1a
tFTft8BygHGhlmIRFgo25U6MZJo3HwruajAwz8j0aPanqnmRuX7RNO6zObR7131W4NZKqesxxdWA
J3vZ+Wo+6zAGBA/WRe9agrBvJKUI1nGgQewbbzaqisSdQ5l6Ya3QjEyksnnlU2U2hFAUb5yhq4pE
uKotQbNpufK+BbgUZ/nC8N7r7ynrwqzlq8Wqn3xkkpUY3pvBZ0IS7lWsOsQNCDIwYhsTXt+Gpltf
+TPhClO5LtlIBnfYpoux96DZ1STXQp2/e76YfGyTc8pW6eCnBh4FQzanE31RHUhzeCEHZDs4/g7J
NhvCuzJS9EjdYZjRcPJ9gd1mDz8XXv+DytEfwMa/ghC/Y51n2OwVHTGBmeCP6Wf3AwL5z1/xKxL3
1x/xQ/lp6qZP6fhrzfr9UH4DNN6d0b4//G/52abvv5au32HM94ojKznCHz7hh0Oef/wiX5xDzfii
v1yjvz6u34KrP3zQb3/7v/jLADH/0c8K2tcu/RU9/cvv6Ut1Bnlj5Jc/vP2HQ/nNb/r15P27ftOv
J/E7Uv43rtZfeovvP6guXsvP71fn33SI/xjF/hsH/Hsc+/cA+a/X8O9cBN+04GL/rbeWc257/m7b
97d+4+8av/8Bv/HH0/p3bzYuyWv5X//nt/fc6weQ6irtFOvFv7IwfH9O//nt+c9e8QuB8158vrZ/
/m8AAAD//w==</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29.xml><?xml version="1.0" encoding="utf-8"?>
<cx:chartSpace xmlns:a="http://schemas.openxmlformats.org/drawingml/2006/main" xmlns:r="http://schemas.openxmlformats.org/officeDocument/2006/relationships" xmlns:cx="http://schemas.microsoft.com/office/drawing/2014/chartex">
  <cx:chartData>
    <cx:data id="0">
      <cx:strDim type="colorStr">
        <cx:f>_xlchart.v6.133</cx:f>
        <cx:nf>_xlchart.v6.135</cx:nf>
      </cx:strDim>
      <cx:strDim type="entityId">
        <cx:lvl ptCount="7">
          <cx:pt idx="0"/>
          <cx:pt idx="1"/>
          <cx:pt idx="2"/>
          <cx:pt idx="3"/>
          <cx:pt idx="4"/>
          <cx:pt idx="5">6557396357261295617</cx:pt>
          <cx:pt idx="6">27818</cx:pt>
        </cx:lvl>
      </cx:strDim>
      <cx:strDim type="cat">
        <cx:f>_xlchart.v6.132</cx:f>
        <cx:nf>_xlchart.v6.134</cx:nf>
      </cx:strDim>
    </cx:data>
  </cx:chartData>
  <cx:chart>
    <cx:title pos="t" align="ctr" overlay="0">
      <cx:tx>
        <cx:rich>
          <a:bodyPr spcFirstLastPara="1" vertOverflow="ellipsis" horzOverflow="overflow" wrap="square" lIns="0" tIns="0" rIns="0" bIns="0"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Rio de Janeiro (RJ)</a:t>
            </a:r>
            <a:endParaRPr lang="en-US">
              <a:effectLst/>
            </a:endParaRPr>
          </a:p>
        </cx:rich>
      </cx:tx>
    </cx:title>
    <cx:plotArea>
      <cx:plotAreaRegion>
        <cx:series layoutId="regionMap" uniqueId="{165AFE90-76CB-4666-936E-6E4735B71BA0}">
          <cx:tx>
            <cx:txData>
              <cx:f>_xlchart.v6.135</cx:f>
              <cx:v>Risco</cx:v>
            </cx:txData>
          </cx:tx>
          <cx:dataId val="0"/>
          <cx:layoutPr>
            <cx:geography cultureLanguage="en-US" cultureRegion="CO" attribution="Powered by Bing">
              <cx:geoCache provider="{E9337A44-BEBE-4D9F-B70C-5C5E7DAFC167}">
                <cx:binary>pHzZduQ2su2veNXzpQ2QGIhe3ecBIJmDlJqn0gtXSiVxnmd+/QnK7qoUlSd522172ZZSpc0IBGLY
EcF/vvb/eI3f9uVvfRKn1T9e+3998+s6/8cff1Sv/luyr35Pgtcyq7L3+vfXLPkje38PXt/++FHu
uyD1/tARJn+8+vuyfuu//c8/4bd5b5m1r/d2Wgf1cN28lcPNW9XEdXXy0//jw9/ePn7N3ZC//etb
nL3uY/il3/767ubHv74xSrkhmEG5zrAuKMP8229/HP62v374Yp/Ar7gJst9+vP223advQZkt/qK3
fVX/65tGjN+REIgLbOjIRIib337r3v79ERdMJ8IwBSMmMeCjNCtrH/6Yrv/OCUOmEAY1kM4N8u23
Kmv+/Ax+palzjHTGMPxaE//U3lUWD16W/tTXX1//ljbJVRakdfWvb1h8+y3/88d+KgEZXDcIYqAR
IjB8/rq/gROafvr/RSnuqjoIO6Vd0k1v8Vqy77EVXRCVOoLLrpPjVtuOu8SX4z1ubWYfaPHIA4Ak
X/AZZrogJqiJ6aCFQ3yQ3Wcc160amlSW3s5sdHka4ZiEzGACI0aRANV9RuDM0zSiV61qvWptuvq6
9sYbvynOcKfbTVJTqffNjge9sQB8VLQD4OnBDlQ7NlwDuLhVRWZelbzdNaN5d1q26dnnp8cIMggD
SzKxoJ8heOJVOi7dRpWt1AtZZFJ/0jpZnZ2GOWolhzjsM87Y0DxoCr9V3sNgFyo/p62MHW+Vy3zN
FNiMbPfN5XfDLuzk9jT2JMIXEbmJiW4YHOlkJqIBlwoPegjHx0KZjas+uIujt9MYxFgAmckXZ7R2
s0Q0qtqaK9+JLf+8kq5V2bk1CjnYplWpQnHlydIiKrYC23ewJa7hqezedtfBXSL9m8EKVaM661ZY
t7mMLM0Kz95PP+n0IF+0YWLKTQMjk+no80EkHmfYiLRWdVkgufvdo4/5OKx5IezTQOTotTlAmjmG
oA7bVO9Zp2qnskfHXA3bl1G+Ivg6k4XsJVd3vnqoZGglSlOjChSYw/379cVroFJ59ahLV3nWObFq
acpQ7jXLtd8fNOv0c+LpOU5pRP+skb5sMB0pXAFDIvVcybtWNhBm1NIVOGIiAlHMMKKcG4jN9EEq
WrhEA5wIcBJprjT5RiSRrY0VktGC78BHzP4T3EysPCxNMcQAx4MsUrULrrgSN3Hq75tcMJUl+Xvj
8o2WN85AvVs/yQqZ6qVDEH0sSnrBI7NceKYj/kxQQQj8QwwK8eyzpiuv9r1adztVpuWV6ffrhI8L
VnfEn32CmLlMvaPEHPO2VWY/7sIa7cqyOitLU2Vd7JQ6UqeN58htEgxB5NENiA0GmoWGsOg9X/gN
BB/NU6K2s8hpjNqOhsXjnHQzs9IpuJmUYBObpjlzMGlNa6YZtFP9UySFzFTsBDu+43Zpe3Zu061m
NVtxN0h2cVrEY3Z0CDwTMaIN1vME7MivvFDmrHh0y+C+HruFkzuK8yuZ0ifjOQh2rRd0RhGY4Jh8
/VIL21dvqEtZZaRfsMIloOnzAyBd01lT9RCK/FFYNaYqGsEbVeYCzIcn/XJiBwLNTizM6zRjnLSq
tqiM9vS1fzJe3RV1XlyrsNgtemW36b66y6zIihfsEk+3+ws4ZICQllGMuD4Tsh71RhBXtCrOpEtl
eZtkCrKx5In7Cj/kbyGRyFuQGE+x4wsoZQbBAhBNY3qoA82aaVKn2uThDNlao/PiW5Ujtr5c8KRH
D/AAZnK0BzBayZhZZbRVTRJKktVWnDb3emIuGP6iODOLxI1JUd0GraIRfuRuscHG4JCiXfl1+lwR
ZuOmsZq4XY042Jy+dMfcGGOGjg2hIx1k/SyiS0Lq5zGknJy/BI0rofqQdZesapTZCY6XDu6YY2bw
FxGmIEhM1cKhRr2Uc7/poxYOrlNoW8lKjfKt3ta2oUKZKnfBPI0jMVccAs7MM02joCqmmPs0XGdS
g4A4qNFiCq9Dq1DPzUpT0XmmQ9R/9zYjmFCqBnldWp305YVpiwV1H78uHCGTmowLA830XUF2zzp/
Sk+Z1BoZ3lWVzCLp17LsrK6VLJBtBP+/pPij8eMAd6Z4TOM600KtUcOqsYN1paqVZ8dWBhkx3eqS
rCMHfO6C9helnWlfq4QushxQayc/Zyt3K5xeeq3c93ZqowUZ6VGvwCHeY5NgDh7vs3H5fV6kYw7G
1amnh+fiI/kpIITBlwXkw2+evHt52dz0cpR3ozStK1faq7vLu1T6a08hy1Ol3Jby/GJ/20lumQrO
Z0EjRz3KwSPOFMLdIExF6Hdq7JrV2GR234yK8WB9+lYfvWYHMLOIgEKdoqGBUrVxsxfXSy/yNFyd
hjiWzQp2gDEL1wxlsag6yLozuRPy5S2WF/e376dBjlstE1BEYArpz0xdddX0faSD/ZAuskl4gQIn
9FvL73ancY56Qf4LZ6Yvwwer0TFE0JyEchQbmmzibsWHHYfLeBrquLM/wJrpLTF6poccPFLvDKq3
NNt1RuUpX1JrAUkHe/8SJQ+QZllwnJuJ2bvg25P3Yau9BmvDyu69FacSmItaucmCaEunNUuJC930
zWoqTRv75W1US97kuFH/PKSP638QjfM+QLU7gDGYuibD9I3oS2fDj0YLExnC4BCfgGj67EGGse28
rIB7E6T+VRH4aOubsbvJk9wCGsaqet1ucanGEfUyGkUptTB90fxeyLKg22qI93XebhqRNHZPug3w
ZedtSDZ1JFRoDDbm8L24y2VrFq+oC8451h96g/tSi9EdC4rzuu/PRx5h6bvlY0tiBmSTgdaigBwq
yvROQe3/YniBM7LaCeNyH5vhDmvVFYQ5Kn0x2KKNnYR3j4M2XpvVcOsBXFanl2YUPo4suAxyrpDL
nKBvnuIQx4rEPV1jRmpV4/S2RU0j+7grpW74DzTur0qct3L02w3Vq24TjwJbRe77li7Qg98avk3a
h9OG+9WOCCJYh2xEx5BhzU+hY2xs3QTSIV3ctiS3UXQV9YVD+BLt9dUbfwaaXRB/TEUTe2OnQk2A
Hq5KtO86unArjqQgBGhQAhwu4hwJMrvwIup1zyiNVpFVvAk3OqTpl5GkUrs0rEqyTQR8xJ2wIcOz
ers6b21XvrtysG4N6VnbZuFxjskMjAwhFBgqzszZJW1517ZuBU+T1KXK89fc2/pLRJj+1fOAyL9A
xIz7qdNKz/00gfijWisbFbITu+mBiREqtx9dGT3lQMSlsUzlvl0NMlbu/rQN0WNGdPgIs6ucUx57
GEOkHVRncyBBkJr+njJOTfaQ+xUqU4lqgRcZpf/B/BAodisZ2K+viXIt32plLTvLlVNeoENiOKUD
oYqVBlVUYHlWCqTRlC4iWcpSpfC90zIcCRWgRkhlKHDOTOfmzHLqIvbQaEKoSOTupZKvRH6/X4rj
X73qZ4yZPbAyj9M2DTrVNt5tU0QO7czH03IcNTlCgUyAGgNjOoviZuBXAWqBUWjpjWE6vH8OyOV/
BzE7bd0H5rlrIa1uwkcWvHblJs9uTkMcSXigYsGIcB0IXmgJzbwF8cw4xR7En8LuHS5f+jMNsud9
uA6cBaTpXD8HbkCCTgcWAsgrzqfrdRDpWjN1DZ6lk8eAJMEe7Ep6EmzScX35aH5Ym2aRi6UGB56K
j1O4MwnrPsGpScDekNIee5melbYNecnGszKnk0veFx8zPQENJ4GhfcTp3M8HOG38GCKLwk59PgZW
swp2vqn8fbfJn/kV3gSO9uO0ao+Z4iHk7EbpSYmoOYKEbuTJqkOqc8EJMbzgZI8XPgeJxAwnxmbt
lX/aSmsJqatLIKQbZ7Q98BOnRfqqRegNmtAahADDMZ7nyBpyiZFPJIWoV23eqqz17f8OYXa58CiY
G4wM6Imaew5k6sjyi9Y6DfL1ZD6LMdOYFhZEVCkCf52EL8CFvI7YdWIWr/47mJmJ5zruIaHyWqUl
lVVOFbg/2kERLRzK9GvmNwkIMcMkOhMIfbQsDm5wnY00G+sMmi7iWtd8GSUPvpfLsj6P0tyuQ29B
e5N2TuDRmccIe6QHaQT0sCAvtLirSC6L9i7zXFWO8QLWV4ODrOmXbHTyIgeydZQijhikZ2TY0daT
NdmePqMjt2dCME1gpIgOAXAWk6qGRqlmQCFPrskKO9kqUdkTtEqmILwU/ybj/aK5n8nmlxibGEOX
9BEULQ+a3DBgfRZkOZr+HWazs27MUCZVETFIMp+ii4msnGLHg3V7X8pbz+LA2A5QL2HHXWUfhEUC
mSGH77WWee1ej87osFW+MVccmM7yHIGvxE4in58cR8rXVkE70+arUT0+buTmeefsMtXL1bmtrQbr
+6OUd1CbPz9vNnL13VCuNFQuv6/eQiB+Vqta9opAC6pXlfX4OiVjjfWYyu/29+/fc+iE5ZCEuhK0
fg//3t9vb1O1XmBYj9rtT+2baJYaINIk/ajBdcQ4t0eSr7KaSGggO30dyCRbosG+OpkpsP6MOB+G
d2C6pZcYo9YAZ5E2nXQzQ6HotigW7sdR8xXAbAElL6CPz2eurM1No659CDJ1Ua3qvpUpL2UyDLaH
bC92mLgoua5QQ60A32qptmByR4TEOiMGh8QBrhCdGZzrppXPBgirRXZlpAJYeV8ycbdg10e8wCeU
mZCaEdPUT6Zq/Bo7vgrsXlLbeJ6yE8/JV9VZs+BSjSW5Zq47hNZ3qHUf9F4N/e6nTMaQxofWZSYf
hKzgKyxbCZZ75clCvb32CittZZ7pUl/DVQvVw2kVTF5o5jmwDsMvJgU6m+O5HzSBVTaqiVquoL4A
RgLqhc5CUBGchpk7KDAkCgQYjINQgxvYnF2RggZeFA8mMPTQ2I5C2fFUGeNd05EFoLl+AYjB1IlJ
Qaap3Jj59arxcYFqIMGCOrDRgJSZ9PtcDxa8+8cUy6He5jiTZR1cQi3reVhPFagBIwqtpUN99oRU
AYVZLwMowd4uSnV+kVi+PBfqtbOmpvWSI5hb7/QMkKcYgkPLCoNyPz9DnnRNUDQV+B23lkb1Fvfr
06d2TJmYQSAkMBkFVfbsenA9E5mfwkSNVoArxQ6wPwNe6hsdA4FxGvAzmBswYjEzjbweXVpPdzB/
pZfxptJstG9W/CLaGNuwt/xRTU2xJZbsmO4OUWfpIGIijtIU/Esc7OOiVHX9/T/XHTN1AYQJZqZp
zA1RYy0JQ9GpIq52PnlAZnlH4gXKV/9CUkw2wEyYFYLqA6wAzfxkwzKWVhHplB4OntT66EdVF640
R7JlRROuhxrtS7cUFyOtz4ZyOMtF6Uu3HTZdbX7PdL3beoHw5CDia7i7Z0af3QTeaLmp2LVe9JSJ
LrghZIRGqG96+s2A+XBG2phtaxwip8lypkpfOxsYzmWXmRdZ7T33RrHRRUiVXnqPVTIklpGGKaRa
USpr5D7w0GbAJpoENVbm6s6QkbUXMqAjwjE9yyjyLZ9GVk8RkV1RXhh+eU70+CIPEdAfg1mf63qZ
SFSknhxZEcpeF9bQRcwZPLOXpqdtGcpTyZryjOfkNTG4FXrVjoliB3UAUd5gEJtr3Usbh/f+EACN
Y0CR2g67ss9XQgdeEqZSztt6tF3WWgX8Qj3snvO6WuNUrDp4Xk0Prz08MKWNJJCkTF+qhgDNIgzL
9dyNWZRXjV5WK1aX4Ya6JHIYkJTXxTTHobWadPUklZqm21zXd2422ITCDw/0LB70XupUd+KkuQ07
PZRNkt81qDkTLWksLPLXUr8QenaLjKS3esztwkwt09S8TRPT7lyP/UJ6Ls6U20LqBf3sPIxgdKZJ
N4iPseqCZjMkxlpLzWHb+lmyhnGJV79vgzXueqIMMb4FfXpGiXePh4KeeyyPpBHr3i7PozGVnZuF
0EpOsL7tMh38LE0YewWet7dxPGYqj3M7TYb+Ps5zfOniAd3ERj5KOFhI6v0feWlWCtExk5QmqdXR
/gdh/qCS0uMyykVohcTkFun0PcogfSoT1G5RmAUqKoKNWzZPTU7vuYjWyPXP4zR+y7h5TvXxVmTd
ujazbeh20IIcwAQGXFi6xyFXbJs3psUwSkBhnMst6x1PSXg3GN7wI4hjIc2GXzMylApGVApb68ta
JmJ49MAyrMINwXKJFqpO8Ez6/qhbKOS9k+YolDzLzoKssbQACtgA2sNSjPpb3XJwnBi9e0ENn4nc
XMW+F92UYRWvuJ+Nj8DtMRV3hhuAlQ/GHSlovu3CkNndKO7dvngZuvY7H8prTPsXdxwrJVC74H/n
CcDcgcyKLpw1geszSACC9WW0BX4G2qiJs+huJz80j5eHfmrmDpmflG6mQ72VW+GGrMyVt06dcjM6
taVJX2UrcwNDftBHh1aShV9MIJQZsKti5Z+1u3YVruHWWZ0F824PoRIbf+vbzUK0+8JUzlUxi+lt
nhpuMTFHjQ2BHFIxskmhpx7dXp8ODV+GzeZAs5DnGygZcgxAD8VNcNOthOIrdolhgKCwqNLOspel
lu2R/AvChDBhmowRSueRvAwD3+VTuauV/apIE9nUAqz0udTeT8v2MbXy9aD/jQS52OekJOClqwcR
zI9aCXStLyHBzeTl82blXFqbm8er70pdXFzst+/27UIVdtSQBQxow0SGOTW/PgPrY2v2MK8H3FER
wFTUu55+F8U2YOtMvBj9RYKc05Iew+PIoDBdRiH2klnkZX1e0gHBIUIfHGYxXKhAIUmH4v40zLFE
ZSJrgbJFuoD59c9iaWmSQPMYunkiRLbpXYsq3JxGOJaAcUoxkBQwbgD9qs8ILQlqDw2QymLO11oY
UIk6HXKExrg/DXTMCDmjxGAGsOgw//4ZqBBjETRjBydUFuu0iW+NIL8Kh2qdeWjpLn/M/Mzt8BBs
epiDBL1ANMhpCHbYKZii2GTwXyofzh4y+Xx3d3N3yaUj5G5zlynnbAcZuw3fTdTlC5bOC/zMGZe7
Ql6+gBXvnicbbuwECA0ugQNdOU8d/F9o6Zfu827jbFbSeU4mO7fluXN3ubmB8Yy7u5fd5eXdWwq9
mVhGqochXR/4iL0r79HERNz78vb+/iKXe3XB5BXcigvowMgLX64vzmN5f3EbycK+vb8AMuP+7BZ+
IJdTPXF/cYGkZg3/YcE9+STopAEHa8D8IjBXn/XV8AAL5kMaPg6FippLT6thxH2hbPrCI32gmAxR
fWoMmPPyrP+YnYqB4itdfO6V5ErX86e4SN7wkN4XNFz5NIllmWa9rN0C2b7XBLLJEiYz4j0wn9/2
UDnSsLops6G2c+ruiAvx0kwex6h9iV/SLnLMdLgOMu9CKwjkLYbXq4R6D0mtr0MYQLWTrHk4bdjG
fGgHxOIwaAotAJALkvSZL/CLoNI5gj7d2UMin8CzwsR2IV8C6Hh40DB8PH9cveVy+30LlQz88/7+
4/QDHAtd8ADQZcaYQykwHyvIoLmvwQROp0B76KHaeffkKdwWVnbpLbi9Yw7+E9RM1lLPvdGnAOWf
k+t8k1psA71HKHtNK11riQQKTPFQeefRJrW7dbjSrHSbrh7EprBLy9+40E+l0HQ8rYEjbpJDATm1
5qaxqY+Qe3DdSRPorVtCe67A5Kpk3nmIy9vTEF96Z8KATr5AsD0EsRTK1Vm93Qhc+0YAJV3orfT6
JU+U+VB7MvOtwd8LbjU/ynDpVn6RCzBh+QDoY5hnxozMnLM2UKOAsgr8DbHJtgbiNYYUyr+rbGEZ
8qyz9ak5LTd3PfTWRrC1FvwMOIj7XJ5PCdSrZhN5N+0PXMG2wH0rPfsGONF9CrxSZwHPlBYqtT8U
9cefO2NXf3rZP7eeXrN8KAPP/2tp7OeX/7P79y7aP6c/9uv70+LZr68u87f0ti7f3urdPp//5Kc/
CHB/4U87a5+++LLAdrhU9v/74af9tf2PJEitoKrL4LU+3D2D9vV06n9nbe2vP/rvRTX0OwyhwhiF
AWtlDMFc2K9FNfI7REfYXwOijBr046Ofi2rod84M2GCjJicwRU/AXA4W1SaORjcFJEAI+u3mf7Ko
Nre7ifEFBo1i2BWDttwEdBg+owqopcQzCyXYSyGEbPt6wbS/+KxpE5BDsGEw+gzpAJpBsKgnY46N
QlEf0v2424Z6YLn94EDYtjte/OgQkBM0WuWBt5SBT9H/MDv4ExuIMzLt+0Gb+rN4JOrLsoy8Sumr
/gqmWCmUYDexE71Fynhm0niHmsy4j5xqIS+ZqxVwYXoGYCkFS9LJ9FwHbmpMxpoTX5QKG7DRk/0o
2/94huATAJ2li9wLA7OCtQOFTSj3q9TOo+a6zoxq4fSOzOt/AmKzfCEcoeMksnDSIBRxG90G5nOd
niX3AlKdHPot9SpfcQuGkG19zRdSVnzk/GAlE1ZJYBCDwmLmLJWMsyEOactKZTaB3fngxiriaAKG
cKJI1hkssIhcEu+xh36lhyFtot0qg/GrMqytWiAlxnZBIdP66tykps41THzBrYHZ6Fn9UUftWFaR
Wyr9msZQhChzNVrJOrZcy3XSAXYzYBpN8W1sx/dkoYg/ZlYQ+UERBPYSCZ1dJa9pcTTAxpRiScns
1m1cxywiYh24sr/c+qfl1QUYNhOxr0mmA2NTQUuz2+u2txUqO+dw3r1dq8hqHpfK1o81ltk9BaX+
FIzNQq5XuyjqfXBDncJP7nuzKjKVwrjTQ6Hu3MwJVkxiVfwYLL6dnqDDCpSQOd6t+LEg+9Hj1TFc
XkOYQOzOPIbgQO7kPniM/jW9yxs71aEiU8xCT/W+h46f8p9NaBnlW5juXSgBj941/At7ziVnUVHA
XeCghW0QKHFrbg3L25aXL8kuUO5tu1XhCPGc7sPreBc8Lkg+3aUvZ3CAPrtr4dDnIxVaAasO4ont
h10A+5kwcKa68+au3bE1bBouSDx5qS+QBlgybIrD0NOc1S51XNQoATfJGLf9kakUGOyo9q2yMG3P
N2WkC6dr6z8Tl095y6GBH5X0AHZ2xjWrctwi8GkleTDDiyq6J83VaW0edVwGbEVPwQ/yyJl/bmHq
f4gSv1KNseU9DOoFD1oSyQD81Gmg47L8BPqYEj6INFmnFXrXwV3tQ//MFYNK3ew61sIFlR29FpBx
w2Y8/BsZs4AW+mUrtB5OSgMqvGxu++a945Ek7C3T709LdNQoDqBmviDQCg278GoEGCjz1tCTXneO
v0Zrc0Gi47EFRtZ0yH2mnaKZl4tyUnbZ5MjZrrLLc3cFU1bRmbH2tmhT+wra4Bzii5OugOo/LeEk
wRezh7cCQG0Bu9fQdYfPD86spRkPoAQoVKINttZdiOo9R6lsQ+jzu/cpjGqfxvs/RJ3STQzrzbDM
8xlwDKqm7fqshO7vYHOnAhbWW7mb6XJrq3IlLGC3HvmClEevADT8YLbanOYQZ+dYt23QRAJSFLeD
yVoDaPYYxln5VRbeLYg33dcv+jxAmumzK6f5JZxNFlNvOqaIIYunFra02hWqYV0a2sOnEeeXTujg
sKDvTIFKA1JwnlbGWYxyRMCBZAlRWQU0QHwfDk+nQchMqjmI8fnQ0pbl/ZBCMwDlV5r2lPDn/+73
T/gHVsiGDiwFMfCC4HgxeQ78pfHtuQV8SACcKWTAkIDD4MFnhDomRRiHI+x2ZxfQ3ssTyL7FussW
2Kajp/ELZk6KDFmOCW90eFtDarxVBn5IWb7NSbY/ra+5CwRp4K0IMBsPvmma9pplwq3vJ12bFa2K
vHaTQffKBwcFDbcuRauOLnR8j/QOAA3W4gW8v8OAF4jMYlREfXBQA+gOXU9jB77SXqahjQDeCFBe
QPMP9t+Wsu0P+urwHn1ICMUl7FdiBmXrzE24Te5nhgsDTmRVbpr39A6fQyYGTZvUita5E0DLpnHS
URmpnTk1A3Lnb1gMrBn+eoKZz+hj2qMSs1qlkP1xumXuBR2ek+bx9FEeMUxjsshpsREy6Xk0S8yI
oVGDNkkk+ss+ZqUteG5pKMyVASOp/6n7/dDrAdxMr36BfGJOek3Bz9pE+U/9x+su3M2UV8a9hZzM
CqxsQcovM8tz3Jk2TRSX4WACrk4ldGF3Uzh1YXvApw6TxEkcYeHN39AsNWCOhAN1Ruf0ckjKskvN
6bUidbfhne8QI1rFwtiY9UKG9WVy7UO6qWqAlwzA636mdwAd+i9oLrOyp3BD+O3oUAevyQY64zDU
lDgBzCqeluuIMzYM2IyBeh5aa7Cn9hnMqAXFY4ca4EkCacL6eJIveLEvheUkj4GhP8OBqDDofLyQ
+Snv+STPlPfUlzmygm19xuHC97Z5Btvwq8BCOYxsLdUd07PPr/00q8VgCg+47TlZr1dxVHce/hO4
WkWr0vahN7zEiXyZ2P9TwF84s4BTD1Vp5BXoMD2HVULZvPkWbImUD8yJQCp+d/rEjkQF8JtYgKOG
HAvWlz+fWKaVGuJ+WcGuf+b4JSgVRgwSGiykAscM4xBmJhQuu8QrdagXgax7aGN4WxAm7PtpUY5j
UCAEEbwjBILCZ1FabxxaTutK4cK4NkptK7i2kA0fGXTDoK5fGLN4Y3o5o0GJSrC+8Ipv2iey1VVi
x9DLeoA8R5nf8SpY0WsCpv8jtn3btY2ND2/pie3l23bUVA6fZnZ4IhcEt2ZQwfoZbGKvYPP94rW2
q00Ni5oBTEf+Df1CqwreKQZLP1/m36pBz2FCCvRbuC60L8Ku2vhh0y2gHDVIYLEIFZA0wgrE51Ps
cANJck2gUvP1W+TBNJEephlMrpQLicoXNmW6aBNf9m+kWbGWRgPMTo0cRlw2mtM+BTfFTQevXIKt
9soh98F1vZmW6bmdnTNDQV9WMxV4NX0trswFmY9a7sGTzCKfaMwsGlFbqU43rZYRGaBgKbpO1j93
X4fSzuIATxqd4maoVOtihxfksmrdbTT0pczb0JWuh+5cLB6rLLe7VjhRniywckcPFgYaYTQTGwzN
HXfW6Jnnd1ANiLg/Y37wvRiDlYuL879hpWx6r50Jb9aDDv5n+ymjtgq6qoHL2AVYYs+/M8r2b4Rv
eEUJBCIOdCtciM8YA+sNs8un2tvbef4g3bDZ+OUehlgWot0xwwBVARIoDkbpZ+6mz2sjicRYKprr
duZCc6BdfNvLlJDPDQPeKwX9NAoNmC8zz6MXhTHcBCighja3amK225KieGXmpIGJxs7fDy0sIldj
WwOREdu0H9H16TP7ahrTCz0Af+rvwKnNaoayhXfg1RgysJq3Npp2SDt4jQIo9jTMkWrhM84sQmBk
GAGlMCJc5SrdELvY1Ui6P9qt/mqozPK38M6wy2K9gPr1ED+jzg4xzIy6zKfX14WbesNWQsbwjkPX
aj3YzdAd/lYuLoAu6XMWF4oaJmfotG3dR2it04u0yh0j4QvqXEKZ5D6ojImfElxOix6p31laBTMy
MYwFLi3zLKFMnx+gcNi6KwICKEkb2XHD5EAZLB4veI0jafLnQ5oFg76Ft+MY07sMyYo/dTt3E8Or
J1u7hMZNulsidJdkmvn7kNDQ76dd6mqEXcUiT99pNjwkHKZCT9vecSB4Mw+8qxOSIj67WEHj/S9p
17XcSK5kv6giypvXsrSiREkt81KhlrrLe19fvwe8d0YkWEts90bMw8SYTgKVSCQyzzmZ9x2hY7b5
WzTIZtwdy+zzto1To/8qgACqjmIPwRzQ9Ytmbmd19BFA9PdcNJXChJqAJw9mLK8iL1tLzvhj3ofb
QDCbF//Iil8njc4b5um6RtXGvhoZeAzXkAkcd+rHvltVDo+en504ohNtUJ5/DLxi7T/+h2cr8iZU
kHhXsUhNj5UlieRwXf0epLF4AQkGuiOUwxZChf88wp6rD9paO6TQKUwcdaM/5+vZFp/RstFt432w
W6vJrHFCrw7CHeFGY3n0ddgRwFUknH3NgL4rfUmlCZgsWYXCVbiuU1COo62w4hx9N4L//inapZfu
WXWJa3e7MHnqcZ+dVa5RQ8Vokcf4deB24RcwxdYwBgynXnywo7UvaYLMY4tF6vrNjFT15eDEGtK9
aKW8jCvDytaCk4DB33vsesvSulDrAUccOkSEa3YZg/TEQCVEg4cHgepy4ZsRghkF9DnjIC2laGdm
6GtwloRSSVKYUczBOeGAIe0S3+XOtGK1SBkroiFaOqSAYyNRGqtUvnwVuzaD7dSxaGsLDxTgL/CZ
IL0C7IRA1wOgDqukuYi3bLxO7/dPuZ15/CE9imbiEuATY/+uMxliTUdRAMmfBgHLy88UJ1o+TQqs
QZXjvgF/jTRFiqd4EzLKjte7Z6AvcYJWoTaG2HppaJpSAhWpCV0WoHo/jZw0GN6jnIXBXogll4ao
K7YdhqEAVYjw0QRXJStys48JyHDBjA+gVlmTa6SmaOJtaRHNLx7yIqyAthDfL38Eta1qI0opEDZE
JEFw9Q8uN8GjQGwNXbBOxOfA4awBNHiCJ/D+4va/2GnqWq5bCerDGmxP42wGKjiB6fMc/2A4zvXB
IyvUCe4Gf55Oq1kAeySIQP736Olmx9KFVB6wYv4rqR6zyjvLrvNtil5QPIDlQoClSgxd2sGV2wrq
VIzYzzJC5Rej4St51gAlrYT5C2CSHgdBV7PVQwbIfNE1VAPALfStIKBBo77HfM6zKkaxH0IgdjCb
CqBRkUmqjO02fGk+hY3oyq7uGj+Kg3LP+Gok6l5etAB+gRSLagQgWaheXZ5CfzaGISBZFFSC7TSz
JLd0m+SkCCxDeEey+KfSbCdTdAGNANaFcQ2RTaTNgwcIx4EDokxOB4Gy6PieyLfmcmCKPWHEvM9l
YU1+ZEvN2+3FXl/mhDEKyDvKxaKEVuHlWhOUxRsALonu6DacIKtYsWL1ks+cW6DuuFDx/UHNANqN
OtC5IsFpIWOXZ5pzeyGLLnNmh84RkkAwppLoceVVDFC1MNXSdpq6aSXEOTBCOZ/YesnXTqFGuj2j
FLRq5iL/AvHNgLww+GyzIvS7LhYHJxlSUD31yRjBnRKJktXUg1N3+wcv7Avept8pNPVm9KuID/IK
wi1txa3iqfzZT7w7FhPjSlnwJqA3gDfHR0YZ9lR4PEudLkQ7x4RDF1g0ASrzxin7P4h2Li5KB4KW
1PIAcKc+9oDkqauItk7J32fDQ6xtNYEVGxZsnLvsCT98tqKBl4pimojLrguoM/H7CkLdLd68KgJr
ZLMzb5ZB8fKMyKXUBj3YhJacAf8TT5YyBuu0ZWllLNQNT+xt4DsAiwD+mfIIKWgloSMyVL3biqbh
9uscV0a5yjxlnz4aTvSLqDAIVrhq8b4wnowCAahkqlycss6rAER4wv/9HdR6kxhS7B0ZngAJuYdg
lW3an9CGB4FqNtXBFDIT/TqvP/Zgbz0C6cLUIly6NQHeNCA8htKNQGfFiZqP/UhQ9rXNW8VR2EZ7
xROc5sDOQRbD37cpOjMuOjkNugymjIh/RovJ0Wf18fY5XzRBgAp4MPGACxPvOnPXXCyGYhZwMSdd
bWm9aEUT41ZeDn1nJqi7v00KqMXH5N1Sm9KMIReQMHUMp3kvPMNpnexeTl28TEW7TkBpYRUdruAt
hG2CsitqoijyoXtGmW/UUgiKk1b9o/FJuhbSz9z214Inf/rIISu0Dfht9fP2ti4WVhDSgKpBpMEQ
EiqFbYoCocxA/Ax35Vq1pJW/Pk1s+CGv2D26xQrfuTXqK6rQYh19UpMiCTO4uLnbr2RQKx3RjbcZ
KEPu73Sv887tRS74joq7WRJBJeTRH6ROYiN0cdZnRBkgeRe5Ndjmt//8hUwHgHDI/qOmrSAFoMo4
Td5CmJIwJNP1uCOtx3HDeeKKJVpNHIAKKECyINcFRR/0N1qCW67VvkQtBULGheAl3NcECUW1Wfcs
VuTidiFqKWCkkUuPckQxGHguIkoNeVeZXP/OhaySK9nwq5WcWaAS4EDX4lEnamvDRtxobuXVq/kh
W0Ou3dXWpX376ywfLBAEyPkiswmo2zSV/Uk9iZ7JXnZXYD4DGtLCZKmHwUad5SF0tLWw5tasV+ii
V+iYw4GNBHyePs8539a9nuAST4QHw38rQIsf12F+b1T347CVIla994qicAogZwapXZ3RUEv6EHpk
+U7fFBsSOjhv3rMlvhcqPNjKM0tUumuMtdy3hK7Yu709fYB9/N9HWbhSNuM+YAbHRZeEy4N7QrCO
CrW0SguSsCJzXkLla0oRg2cmvIVlglrTt5S1v0+f9M30q3hOLG0/2NNO+EgAbEkYoXfRPwCMAhQL
jR2oiVzeaKXBF11M2IU5Lj2rBwbWzhIudKZWTLfop4J+lmX8AxdIzbFrIu7h9rFY6JWjpP6dZNKK
oTI/hVqhIJxwj0ROqDwILu+kB/lN/9Keo2f5EFkQcHCC13xf77U1wa5OG8XuXf2O1YNZSA0vfgqV
sg1DCeUYQurlBWkV1T4Gp6htaKaZ8Hx70cuee7bpVCyolBKUXiLQXL/2rvgbDR9rfqlXPZ6hBaS6
Yic4sAo0S4sTZLyFAYYBAo723WFIcr8kwy/qhD9MXfMJ0REMv6i40by9uCUPPjdEORQlGhgMiWAL
XcuIpqdcjo7d51aoHWxrMA67XEG7LDKnYwuSyKfxyTu5jVzJUjz1sUqt5lV8zb7IMyJl4nwWtxO3
LGGxorpwUqE9SwSDgK8NMeuhiiG8pQOcJHgVWOXXa/Ik7grQJ2EArTjQKKiMwWg08L0IRRZyoLsS
SUqyq9Yg5jh/uR7AlYCQxN0OgtdlGDBwDNX6pIisZLZfHofmbdRlhmssVSpVAor6xwpVDQmzbig0
GRl6vFM3uZ1D/9rKV0aGGmVngwDrr3oHDRer+4mukKse/cQstoQSddtFFz8eyiOgiUIWDly6y8WW
gyoHnAxlvqyTIIYDnezQ8zX3tpGlwApJBeD3MKsEGADqsmg5PWwlMnghXSuutGpX5NkTb1i1z4Xq
OdDTeIwAnQV5AGhaUYtptVCNiBaUhtAJoXdPc+YTxQf9IuQUrDiymMcAtatAERe1bYPmTcmhD30k
ToL+217eaKKZrSrA343GVPZQ5HCbQ/qQP3fb0Lu9neJS3nlul3zUsxOX5F05ayn0GqeN7/EP4+vg
CDbB3iTe6e9c4CNtyQvuo114JDkc6R8QQBXriUQ2lA495z+ESkx7edTrqULwltvCUwNoNBlfsYoB
YwJIfCELkrPkq+fWqM+bdDMfpw3uR6P2dVeCvIBM3kmJHjBzD9YOU5Fb4v9R9mtf03UwO/lXCJU9
dR1BVUyHYttvySLB589xTcSBvx2KCuXcpA2JTOT9DbA4tCk3tfavynPoL/FQLsRfJy2CM9/5nlQm
tyCDxZJYrzKt1+5Q0mPxQ05NMdo9UGj+1xaVRYj14DeCgYQ7XIuT2dpQ7XSaZxn0M2jxr0tHfuXt
4dD+Jvy/Enw4k7WfSx5z/gOoUK6OwMjUMd6BdSy9Vkn+1ifls6T1jELF0j1/boYKohiWOcxzgeds
6a8DzD3Uyz+vtWD/vzeS/ICzjwaIGPoRRJxGRb1ejWOr7Z9ux5TFnUJrDtWpE+mL2qnEiMemn5DP
i6AjoAkwVJYkFz/TOJ/+4sZB/vyvJWqzyiIegpP8NLBF0B/lzLn/aJmxYjGvPE+mqQUZTdRh8gfU
h/09KMROApIB15gSHmAExCCt2fWipWB4bpFaWP+v5GkS1V7IeWE1otUZ22P3Ofms7sOiy529FSiP
GNMJpAYdxWJBhUjJ9Fi0TAlX8nuvTu+ZCeqWCcQEOOcSvarGKXLABlKXszD/A7rhB9HFgd2zcpEF
qPrlA4i6TqZCC6uKiBXF636HxgrkAyIz2RjQoEjR1LdTc3InO8OkTtZF9r+YhrQV6CnokNJ50Lew
qvYI+R7ZSjbEZ/Q3wyL4YOU53kA+lVURXjx06J7+Y5T6iJCc+a/GfaoaP4aC26qimJjD6DOSzaX8
C6SUf+1QXxJ/ahChFEcQ8pLbIUXpXFB9Vqzu+/IB+DZDfb4eOg19NOHINaVemkopu9AAdPxI20WT
/p7y0Lr7i6AFCAMQLXiwg/F4GRbzotM5iSiMq1HrSU1jlknm+N3fiMJCGuNfM9Q1FgvKFIYGspy+
aX9noyib2ZDvsRyG+MJiXnduiIpZhdiETU5U7sQH4ZV0Z+t1cMQAW7fflo/Js/DSbyNL8qr1sMZM
pnjV7QIkd/4xfm9YzShi6vrwf6+ZCmZhKzRAwJIuHnoVopXbwja0CXxCctIHVo9/MZjhXUf0R4gA
D2WMG+qo0jqc+6KIP8G48/JYWN12lcUjcGaCOmpND+1pSFSittLHr22CR8gUuVpUzRgpBDSUathi
wmNm6V9VVtUzw9TZa+t6jFseuUEMAXPZGVfBboZKYnCansLKd1gbSZ3ApokAYJVgLOC7NR+kGy1i
NdYXkzpoyWlQ+4KwP/q8l4duiPo+ESWcBshqn4Z3vXYYo5cA0qLuAGzxggdxMAOvsWekEL8UDuOt
/wZKcHqagwCMfBkCOJe/YZSMoCI9WShF8U6MxFEOQ5MfS8fnoOER/r7tO4tNElIJ+MccdS6hYRul
9YC0HMIVyCUyR1iFrmoDjAIEz//tQiJfij5/eMdC5Ydwp/BmvlwhlM1r1KOQ8Sm1hM7avuskqBcE
phawUGBLJwMQCcy+xBWhQgv60lKotlMsjgPJ/HK3nLSHXu/sdogcrf4lomLFc7PHM8t+S3fFuVXK
i9K5NNABwPoaB2AEzKAIjiR+PyJdysxGgriUlJrBW2BVh8geWRfHqcNwtb1ni6YeWj2PvUUrmEBh
CHLQcLlDtCJCPoTvB2aQbIFPs002oc2Dzg5ySeEKjvCc3Yd35bE5DCtmArL4wQHEQ/kZGk1XpOZm
7NPkNEMWqbD0idk9LqYYYFK1TMT/HqCfDA1hk3/RBpO5G4vJD0iV0AojE7HAart0AVFPMP0jQQWx
tfXMUX9rkJ0J8drtt6TzKL7WH9Nj84h4ad8+WEv5z7ldygm+50erc3VIpnrbj6rthyyd/qWoeG6G
+tgzCpSYRo+6ftxVbjLXjm64txey+No4M0HLGUFAmh8ETT5Bq2obU6M/fE9akRtT5NzkqXlqPSat
eik/P7dJBcFoCLJ6qCRokO8QlTzjIOonCLdvS3fznfAQrTPota3F19zJ9+hnvH6VHqultvgFiVI+
AhJUPGi+zRDXU3yaDiwJkYnp33YqBc98zyr/Ln7BMzNUgqA2NcoiRJY/zMNV2SQfsZQyWsZLYANS
Xv53KeQ3nL2xhVEVtLnGdk41RtJWTucEK+TKdr4lGniKp0xoR4gYH81hKupt91neReAKMUEa8DiD
yhF6aI0ap/EGfhOZap1Z4vxjav6cKHiS6PzXColAZwtM2lLKGgGbWEFOqp6Aos9+M8kNi0vRFRHy
ckAxS6cBFmdG6hnNIq6AkGIwZruC49YaVMuhgfs3kePMDLUWvteaFgnbgPkM4RGTKN+FBlqBwcQ4
1wurgVOjrUH4ZBiGSR2xGRJ2xVxKwAsNo9WGWyFTHg0pYBD9Fm5gqEECNAv9SbzRaD5IF2VBeJo2
/x9lGhRxT4kFqzxO9oS6887N0K8lUZb7JDSwmB5pfRO85EIBXb7UjDjG42Fx177Xo1C7ZgQ5ajxk
1p2mHMfoiW/WMYuswTJBZWQdhOUF9BRQI4hXXLEGktxMUtYEs4UcBRtGCDrA/0B0mPyIM19uEmAk
QwFGZi51/Vl7UYauNaFm5Saq32AASfTzdhxY/kLfBimvjgNhTnCmIDU8GP0h4oXUybqgsiKMR7V4
uW7Wt+0t7+K3PereD5rKb/wQ0x+iBCLKj2rHmylmKvy5EUCeQfqEygHUbalFCXOGUcwZjPB54aT1
aKs+qJL8n8NBoZ7wbYVaSlPoFWhVsNLW8l6Z8SLAnMC4izeG5AasSYtLD4ILa1TiEo1GlosDrAWZ
k9wB+rYFa8htV6KAoRGnCTiY6LmqGOdq4RaEkgIc0RBAR0SL69Ifw6SVW6GE1VASdqPc7mqR1alb
8ohzE9Q2jgqg9hEZOxK31T5PnvthehpYY0cW1wFqEEi0p8Ez1G0uh5ySR7wPcKJWbeVGWUGWl+HZ
SwkZ0UhDNY+X8T6kWfFJYfBz6yMGqXsIWf4A/cPmLNkMnoo1Rpni8c1M4Mk3p8PruUXq6/gtulN5
hrla+h7jRixhrQJjWmxIyUb+nB1k0gfDUyx2C3cJX3uxVuqjQXMwKQUy0Sv4EF4BAhjt9L5c1y7J
YBpPdGKQZzVLCK3mE8T86D5eydsQ3UBmP5QYurUF1LGQykhuFaJw3DgB50DjOMPMDdSNDadcgYeK
/u/8Ho62uIPemy0ybtHFQ3n+Aag0n8sq5Kg9tiFco9H0kawEsNww4HALZioko6Vn9IAZsW0paTzf
epovqoxdVUwjbA4b8DhEhwjwKCgOaJa0qVGxRuP5LgCIZVixcsYlRIQGlBIAokjrlCvdhybGdDVD
zSAM78/PSjB+9dp0nNryoRP7N34U3XkW3cCY3VLSNkLJKqgRd7761mfmKXc3xKhtknzE3Lzqc/bX
Q+e0RYihKYy0fNGlzsxQvh0oWaGHFTTYgxavUeF+FKC81kIoFkKto9owvudi+DuzRjnw1KqDGmDO
jjXWiomxLEXsCZnByPZZS6L8tJxVLtTzBLLyBm/Lre9Ec2dW4q+QN7xKqdzb1+9isP1eEu2hGsri
vjxjA3Ndeh/8/jBJrPbCkgkQwYCQRtoPgQcqGWtjsQijgiRj40+98S3o23q3F7H0Xc4tUDfGrHdl
z02wINWAJNfPxfToKx9/YQNoZBARdVQ2afRdomeYJc/DRqaOeFakGBmQW9xQmLfNXG0WqiyiDqU3
XOXYLloMrWqlQNW5eoKJx3L8lBtW1/0aBQMLGG1FpE9RHBV1Kv1OO6WGIAkCwyiY3e/Zzu1xJa6l
xuxe0bcD2/eP6yuUQer7a3JtTLUAh87nyhzKwOr0PyZKwwR6q3gcEZHQK+6YFkahEpRYUyHydjq3
9jyACsWi4Fy5GWWFfLuzhF+P+kxO9Xy0eGAPe+4wzIIlaoyItmzE0CVAlATIh5B/f2YkbGu9ymcs
pY93s/HZKZgAlbIGJl2zCE5L+bZChWelCDodp2bEZViSWqLXntgttUko33/3db6NUUE6KfvBn1sS
NuVfmrJPtM+YdQ9cZVdYD5nHgtkiGhh9NNSqlDMlzpMKJ7Me1V8AWyQ2pIiknZwVkWQO8TytuZEX
INYDtOPtE7v0wc5NUx8s4+KBj5IavqfzZpyWmAkim+Go/I0ZlMR5iEGiGq9Tdw/mW+Uhr7ajlQr1
io+E0Kyy/CWWK0aXcXE5ugj+PQoaEPunlhMSzdbAh52q2QnakYsf9ZnxULnKDfCxIDdACMIYP4e5
P5cu3ultWAQ9PlY9ax9BVu2y3MpbHRNs5IpxMyyYAl2ewC5QfiSjOy9NRUaehZnfwM85yO20krYq
2uy5CVOv5nKGrWvMJqQhSCmA6N1iUgLNYC3iaZKFsMMn2kmmYmIMsd1B+QS6OBYXmKqteOiO3vmP
pL0HZKoXtGRY85/7CUqtQN6DwLBAIVYTbWhEFSuOIfXVdtsITbaZsdIFH0HlAxchDwfBKAfqA0Jy
yJg54iNJp28xTBiu391X6uzcPllLHw8CEaivAYJAcEeXH2+cRkNLZZgZyskckzeu+OS1oxD+um1m
aTXnZigfSYx6mNQJn62FtLTKv0vKpkv+WLsXvnFuhMrq5ipoWl+Czw/FhPFoP+ruQwoqRvLAWAkN
3pvDIcv6FqEo4wZHyx4yAarZxePt7VrIUM5XchrCdHZBJTlK5EGEzL5qAw7a4tEgPgoyVzN87PqJ
TnZMBJob0BM80WklxSQLspFXUVidNtPvyZGAYE0qE6X2B+6hespA8JD+VNUcBxcRFhNJMBFaU8Bb
vHQ4CeDyUgEQwBLL+LGWZ9OosndBHxlLW7isLsxQGRjSIKHhiF9LYWaq4S9OTlbKMEPgszJb40OU
Sla5Y9ExzhZGpWDy2BgFZOJwYJG3ftT30x4qEw1YtZh6ugVe5Sl3QPTG3NDbrsIyK13uZ9bmVZFm
MJspvVmGZKwoXmcPt42Qk3Px0qQ+GpWVdSWfQXYQRrRqrc1ogtZE3m0TxT/TOoJEdmzlDQukuJQ/
4RNCYg3leBT/aSGWWO/VrhNhlEibB1tMAnS0o7+CZ7riC4aD3F4iCXTXS/zXGv1Iy1O16vyIRKge
NLjgCSJUpi5+SHxntgqrTrJ4vr+XRkv7zx0GiIPHhCf1D+6guNO+eG636XbcGJ70A5WZt+Tl9uqW
veR7dZRz9mogYdwa9pJLdTPvftXdTzJg9f9nhHLFWWv4NgUq0prjzg7DO/QgMM0lZFy+y74IOjvA
SuC90RlAZTRG78uwAjTPhrDYOxejQzwWkm55x77NUC5flLgyR2g3WFmLMl3idoNmZ7F7e8eWne7b
CPkRZ3Fe5KdSD0mU6hrJTHgM2O2fWn2wu3CrBm+3bS3e9MhZCEsWwy5pwI4SG0XdB9g3dWoCoGKb
Hzl0GnQhsrQ0ZDj49VBrEjDOjFH+pqEhXWE6M96ju6oxa7CeVomTeekBjdxD8dRgJqtnNna1Lmyo
GR7jyoQKCas0uPgJMQJLRdcQaTBNcU5j1R+gqYB8AKSlbHod5F/jsLq9q4sn+cwG5fMFp0RzUc14
d83Vmh+BEhoNxmv1f9lMyODzmK4OEBTxojMvCX1FT0dOw7lS1fQooXLFOUVWtMWuEEO/fRaDYHo3
Cr03x0ycfuoQ0nmOG8xfWddTOsReV6mghklZ1Rt2mwXjaEI1k9uMStHuhopDKzIz2no1ZqW4w83M
hXYhG9rGkP3iT1H6xC2gRIxWHiZIXglhT4URinKB3YqR1QThUc8YF9V1BZqyQE7B2V7VRV6HNY/U
vH2dUrN/Il0HA10H4IeiNe8G4IyAievcdoJr9M7JKjR18GyEbp1GBYtZLtoSy8I5VgjHorYJFyjz
PjPZnu5RZvg97IZD7BhvHVNYbjHRAWjsH9NUCNGlHsp9A05aCultYKY8jF4GbOkl3VY7wUpX437a
avdpYLFZetfkK7JsgpRCTUDE5ErqlA8YDm9UA5ZdOdpB9zBrYhXto03khR861Blip9vWHgsXu3Cq
IdaO6XqyRgSU6Jy1aiehihNIpfiQABZSZdVw4n0VyIzQvHCwiaAAAgeqkcqVMJsfpgrUxxPMNOfi
Zy0tnzsjZTjrkgkJ7Vgo9EGe+wrzlfWoEmpGNeGNnmCSya/ujynE0H4/N0C9usRIykHRa7BVMshg
43uQfmQ5I+9d+hxI2rFRIODJVwrbQt4noN+Nk4X5nSbXrjTMoknjL8YBW7i8MELz2wq1kiCL+CZS
sZLGydfZUfwgarSfIWkrDbsCiCD/DjIJ9m2rrKWRTOQslpRRhtm2GjFafIWYk6pBmqtjlIKuqcPk
G5GRpKRBgPcQdYHMYZ76KCdMFoFBRhip3n2QiXszIRN6fWZmr+IhPEpW5RaA/42s6U+LazwzT3z0
bI2Bkko+CNGTJXa+PcSFaZRfPMtHFtIcnCTyyATCEQgE6s2H/lwmFCp8sK6L1A1bbl/Md1HBZ1CV
GTDZB2LOjGv5WmgI23puknr/+YGo+cZcTJaxitdZ4wYraZtA7Eh+6p38CGE53jTA8gWU7QGAEoXh
r2TXqMfEhXUqMKoiZvlGAqxLtZFbklD8SAKd4TksG5TjpGo4+1mRTRavaQ40LhyJVcFe8g0oRqoQ
GsQoDhADLn0jjvVWlloOt1pxz0+yOcWZ1ZazefuULR3tcyvUOrRUESVOKicrHrYREkNFeuflH/XA
QKcsPBvwSb4XQzm6puV8Xcow8w/CS/IIdJzFo1hq/cAOBu1AD0DAKEkqWePywS9HPZys1kUVSt10
XmGpa2Ufp6bhYa6hK/1FAMb9i6QeMRgTU6iFdY3clGknIcuQRQ8DWPdRiNqozDPc7Zp0QE7UmR3i
LWeRYhrElp98bGDvxvfNi7T+j4RXYyUPEaYTByYHgEWxjldRafKr33+hlUb9ACq1MwJe6fwiwus8
TzKzw7PJzEt/X/TS8bZHnvBQV8cXAEryAfE4oxNuXZjGoimx1AGTmkUvX2uP9U63OmALQkvajusK
ekbJTtqMm2rNvc9OZvcOJLA81iS7xTN+9kPoaw/qcIYxI0PQNd5q48dZf7291KXMFdNG8ZhGQQ6p
Ky1IWcN90A1DNtW7gyO5uQuaZLtuvOB53JI54Lw9opA+msab6tw2vby2b8vU5xShSZhigAs2GTKp
ZQWZBdbJWLSAuraEyTvIHWg16QiTfLWAS3G3gUBePEsDa2KstBRUkEFhtCbR0ELf6PJM+DNmCoXl
DNk+SNpOyhMuOidq7qAqbMU8kNhRZ1c+hB77dt0VjtxkLtffixxv6nG6qprnTgtdqZrdSpYOrViu
pikwlflQ+r/GMcJt+ROl0m2hCmbWPenDWzWojyHICWDG20Z9CLvEnPL7PHmZ6g4lhMe5/bz9jZbX
R563kEEj7d/L9Q2qMCMiwP+IShSR/Ojc6J6No1/6UJjzoQAoJiNC6/Q2jtC+GkTkkFwXO3Jd2ZXC
CJJLFqDBginsuMhElBMvF8KnQle1RTdZYJ66fpMfB4P1Llm6xyBrhQEtIPFcQ4gDIyimFmB8K8m/
ErUwK+gwFJg7WTHKAUuvLuhnQUWWDJvBZ6FumJkrs3kIkLKRjFGwa9/M3flFBzUXeuIPkx2vIF3v
8H/R9LowS/lCaoBX6iswW4lPHY6SMD7rGuNFtJRxqHjJQqgEOQdeE5efydfqJBl4YgNyghr0wdpX
PmckAss2FHiBAhFRaNNe2kjFVpmCETaK6k6V78doL9aM5uuiCR2IdYxyIdgwKvlM00Zt0O2arAhP
hlL9CgEyAdby9tlcKnXo6IPyGBaPYQlXM/0MNG96RcbLAWIYdlyCPSWsehPo6B917kiEKkEaOKxH
0dJJAgAEL39JIOKI1Pb1ZdPls4btQ93IzMB8jyZWHZl4En39npugPE0eShGpAEz4nFSBB1esagHA
toSvN/4kHUpJ/GxqVixH1+v6s4kkvwEoBDPFMLOYLP0swzG0kJfnrOYhIaw8BRx4d2LFm3M47tOs
aq1MaiUzLZunWo9WjZTuMXt2NOUMMtWyMj4MmbbrUmFV+eU+rVAPqZvH0U/Xkyg+GQbk08LYMAGh
89I526Pn+zwGGLcehm+VnJRmrejbQm5FNxyzFTBF+7IM7byWcHlMhhnyGBlXqiZqEZ4v8j/Fon71
cVqsUATU0+A5e257DMirZsEtuPJRrH3RmoXElabem/nZbeb6UVPn1AniOocgOe9m/vA4CsZDo0ID
opjyTdEpr4Lup1bVC4aZo3WPfr9o9xpGVA8g5JQxhttIQ6rtQS3gD5wirxtpgIx0hl/Ky8VL1nAb
rs04M5jDBz6TNlKY4N+gwNwJokOymCkbdgGmX1pqhXmMWZ45cq67VZVvVCnfcJE4WOLYHwC636Iw
/t62c2wXov6zy7mHJhKOCYRMzLHrnmUpfmuTeN3xrVuFxRYUrLuczyurxFS4YjKOnaj7Tl3464yP
djOnhFYdcqUlD/2z0PRfWSh+tRL31YXl0Teah1EsdlHOAZdV86vBCFZCO7uTNvc/IM98LxaKaOaz
cF8lamZWoc/ZCg9cUqQLd4M0b1BufOlUH+lSk2jQ3hoKG/KKr3w0v6tG9RCHZe0kfKZiGlLzVI65
N3PomoXiwHtZ0d9PJeCAgta+zqj8+75qSjE0jOThueoiT0/nO51vE7MBy6aUykdMLQBBT1IelB5C
BVAr7qwxm0QXhbhnSO9npqaKlZMmxRcm3P9COXSvyBD8D1R+NDENZTuFQmPOSX0gs9CKZmiRQmjO
BFEfJ/f7uz7p18YQrAAmfIKCvqty9ZEvW1eu+h3nJ3vMVfLafn6KJD4wY2XwiloGPzKvYysMDN1E
9PaafE5NBPfaDCP1iMvKwf2uo8g83kdZ5WI4gO1XorjKivmxLMcHJDkvfBCsyhyDWNQ2RbE+at5j
TT9ANGvbldImGDCdtJ/nnV8anKUF02PSVzteaDeKnO0qUcMsuz55DkcMeq4MBf8EAlR82JhxK+JR
EpYu/r8fTZPcyelk92m+zvXhKRxHwx2NKDBzCCeZbeJ/FaH2kIq17rRKs8MT/s0YRTuPp/sukt+N
0n/UlNyUwhKS3n3nyn72kcv6l1qGmhnV+rGftbtk5AZTEvLRyeQ68LQ4ns2xVbwqiXeZBPVQMOxj
tESqzZwL65iv7rgRYpuKdmjm4FBzHKJ21nq6PP+Uk/hn3+KhMavbLm4mM8jEl6bM72Klg6Tw6AZS
vGuUIDIDSXltQu6zb7SvOaveNBAHRnwC0+cnty+iB79Ttn0oJ9DHqT0u5B2tileqXu4CPZfNzoCe
rsyt6jl9rCHMZ6Y42qZepXjVJfNXKo872Rje+5zTrF7pvzhdQg5byuAHz826SQvDkirRMI1A3baq
CjHncXLFubcNMfg5xbE3yQbE0udjHSAY8b0qmb5RHZNA/RU3BsSqyvorhjtPRbCuc6S0AuZlFxBa
jcR1YmTrTiksSOOsA+NpENTCSltOhlxadpDU3BJS+aEpw5VRFU4UCS6Ur1wID9rhzJsNmLoFGnhD
CX1rbbRnTgOnotvn0fvsD4eqUS1FLNykVh0RniU01UFJR7PQNa+Kx1UlYeINNq3GqJEW/3nRO42i
4TB1zqyvJPF5CssfCSdshApI/9FYC74MwCqGXnJv0wDiPZ5Wx1z60IzEhEAoBOZkcZXgU+Rh/Zxg
IGiaHPhG/gSRdI1Zk2ZVoFwQYI2VYSZj0a77Kt7LPspyQR6/GfxrFlcHzVDWYdM+iS0Gc42ik7b6
KmzjYxxBJaYstwKmNKha6okSYkDbmY3PPac5RqcCsPc/nH3ZcuS4kuwX0QwguICvXHNRKrVLpRea
VCWBO0GCK77+eraN3aPK0lROn8e27haSZACI8PBwb1Wp/Np9MLgKR5Av6HIo0ZPou9mHK4+PgIsF
x3DVJOEgTkD0XYfQGrxdvWYhzut4Td1E5uMhU69jWW+Lvo6rcgTJogx0c6VmnRiU7lIXrfqMbVtA
a7zC8AFxgtmxI8EeWvJWmM2dC8Mdx113WfZaM5W0BSZmB7WvWQbweEyIgi8xBdqkpL9gTLKSNeT5
pG/QOxhebe0S8uQGCV0Ml5y0rWZqhZ6zoOMwy6isPZ/yY2N1qCjTeBLMz603iescZc7WVSZI6xGv
3iynCEf3cfIaX9JfUJ+OFjGERY45//aVdXAV5DdO/wui8zEQMpDboO02uqhUjaj09qVjhENjB+mQ
g6rqJI3I0TD7cISIWvgqlLILa0uFMx1qv3B/5uTFtIeIlI6POss3yE1BjM2a74AIR6M1x6mZXff1
ledh3N7ctx2SKi+zApHm+CgukpAXyTAgNiVT7vhlIa+pqnyekStlLdsm55BgazZG8d530oc78L6e
U79Xj84MBb4UECcJpCziqqlChuupXh7VWnxK3tzSFX7PcZnboch6H1eObxiHZYTydNPEi8SdzxcY
GHv3WXF0zDV0ncx3EC68fDKnz6WffRg0+r1bHnvvVRsQnDB25bQ/JR64SwKzoQH3uoB48Ejgr7Ir
/MVDk6o7ZOOVl8OVBW+Lm0gleeF7Awdh4AVT8rG7bMZxY6rnhdzmXrYpTbIpVvezUeDw0CGc8+5Y
9GbU28+8/BhnJ8zcpCdY81VP5lXlugk3X1Qz+2jvAJ2iL/VcbfhY9r7LPlL8FZIxKO6/UrBJU5xH
xOH+5OJc4m3YjZjVgfgBqm7bfRxJVBYQfQGCl7bvS35Tp/dZ+oD0ocJvLqG8267vJTtUdPA7996i
x9W2fUPOvpGumxwWI2rsQpPDZATDuKy3wqx8MRBvkAv2lccii6Q+UTdW/ZCOO2U2SQ/3RDCrMb61
z902aoidlFI/admEmAHIYCw6+Xy44iWL6zUq2zLg5L6Y3mS+sQYWZ/OugySGeeMxI+la4i+5jJvq
GWdGDpvZ07Ip+5wU1NQVNuhg3qfS9J1chW5mRwYtDnVR7zNsHNzOAe0/i7zEN3pwxY0xwiNNLcly
+lomROdtJ7Dgm9Y5D5Pzc0FWLiwjKfPndGl2BPtpNton3eTbhQ8+1AND10V1X2a3vN6MYBy65CPF
1YCUKei8LOTGsiVjHble6ufSjvTsJW5WJ2aK/LOtgrUdIfxTbhSOJ2+2grG8GchtUT7Xes+XJSLs
w+s+63HZWVPcFdsWHmatAUmSjZRPWf9gy5/WHImG4KSNaiNhMD6fpJ/1CXSTQrg0hwbYWxTnreSm
P48HnT/a3ra1Q63eCzxztnzy5abwZNDPcd1+4gcn4KtvhvSt97JX6DdQAVkgvtHsvnRV0OPNlQpX
UmQMgbHIjSF/sOWp0NBnSYEA3a0OCYth2FAqfa9xNj38RRCdV3XV+1ZOb92muU4lDxUtdkLiTzt9
sHbjhhp0Q2pM0S302Nn5HnYfu9l4Tdu7pXwdpZWYw+AXJANZGzqYjoAkC3xIOq8KBayfcK6NiHHl
9iFomaFtwFlNgkHr8tDBTKO41+ad17yX2XFUtY/8MeASdNu1ipbiAAuHJHceTP6jKO4s74ex2uEK
ZWKyZP7sPc8F7KVwVg/DT0FhOexByqN47jMBb5D9JLYW2v8sY7iPq2Qp8WHp3AeTgoyy8iB/X0d9
0cZWNSdGCrzJQLpXlmHXIq/H/iKrGWpSbkdW3FW98tXQJBZqwrWXAW9srNrd8enDaNJoUYDN0joc
RLFLbRbBZ2VvLWOoTDMaT/GFWqJcdnM9+Jia26gCY8xwKqX5lRI8SLO3ltPAru5SC/lGwwIOPchZ
5z76ndtxgHsxR6Dj7ZhgORWGgwYaux6I+ZbPVe0PzRTC7z7KeJmsIwyViyQbmvtSVshLvceOox9v
kiRFRaZt58pmfL+0T0MhcK7qoOryUIw3ZjFH9iwia5SB0F5YV/ZhGnsIhBSxXSxhjnkPsTZJIarb
rKaJU13T8apWrd8DJQfStaVGjm9C6EE16DDjAugprJsUbrwawnhFFcJ2KcgoGGimfLFxgZIyjdN6
jBSqhXol0Vg3STqYW6hObwQ34mXAEZPeytMnAQi/QiaG5EWkHZZ42gn7ZUpKqw2nKYfdxRjK5dgz
huT2OuuXeFTPknbHyXrp8RRLi2BTmAg9iXk5NFkr27emPLEQRo3JXr0127RU470mE9cvtl73AyS3
bG9J+nSJPHIzTAuqqC6oVfZi98R3O2D0dNx2+EVNWuPe2auCxlYBRSSk7aspwk5XgTalP/di661d
KNwFdND8sJqHzm4PuDU3qEaAaaSh7eICWOsjVI42itzwCdZaxZUrALTVWWg1YJgzfhyWm362N2Db
QxL1JTXrK52qI0GCSOiLAd35Qnys86OWKFydXd954eJcjalGZXIygNJXvMOoQe++DziCYXYRZnhl
bRNk3U9uf0xkjtqiSjIURvN0gIMLTtt34RzhXbEZm19ge10ragejiePDsLqtx6zEMSS8eGwZryUo
a1O1sXV7L3WHv99ZcZ2R6xqC3z5Ps9ti6GMDzj1py3eMGrfMFcfZqiPieget6FHk+mddzXsMl+EI
cJCB0Hlje+KeOMaHgQbJ6E0htdqfo0DfYIQ3mJgNxO8wwP19EjeyJ9s61bFjF1Hajvt6ET+qasr8
uhMJ1AN2Fa/8bCChrusEtlybuig3QDGQdaM0a2W5kbn9q8O1rJt0bwAt5+14AzOmuM9SfPcOd2FB
2Hah86M7VGABdk5oSXtn6eGIa3VTKSS4nRU6YoyLScYnRMEt4HzTqiddWTdmiYrRmpACr2aOyFhf
c0qBCY6bxZHCn1YReN302pkAPD2727sThjm96lCn7vNoI0uvuPFsFdgKbqowdu5lz/BKgz9m9uEJ
Wl55dokOCkxnAxyeOHvg8D6a1Q3N1RG4WYpVmwVqgw7UDlPxKAp3k0nr9FB45JZ0yKad+3Qob223
2JameqqWoQ86C5XNYLVwaifudc1pA0EikcAc44fWFgqjobx3K9ZBYaJv8ebyiAh90xhT6yvFMt8a
yyaYyFKFsATcSEN5Ic1PXYXJ850ata1B2SsTawJi8bY94cvTvCGNuMoaVIUwsHrpXPuY6nbbWPVj
Xshyx4bpdpjY62rwm5m1t+Wo2mh1HDccPW9T9Q3gL+d2mEvQsGYmIlM6Y9Jxuz6YI6GhK/oO05FT
Go2EiBgTII+uOaJQtx/AwoSOsXnttMNudeW7YcidWtiOO/K6chC+vQNhprp2A8uonuu+up8FkMOe
Phtr9kTs+mbm60+WkxvDgY5DxU116IAzh5L2j5lsEMPIR/xOI5+23XbjeMDQcqP9yFzRhUZbos3Z
DwfMYkwJWk0m8fOq8pCd6NtxOiFwXgaPQRSJPmkxrI8sJBzy5uSsZhTB7Lmtn2XaDEnhLjHaKU+l
NT5CHi7kiweNONG4vp0vH8Pk4p9m9tl06xgulYBjfQN8Cs7gEeqRTPvZmvFb5bJpx3JvStSygsyg
Mu+aDy1pYEnS5Mk8zFAPh1banfTAOIqadjXHyC49+6BYaj+PsGB7WFqmPltMOfmy53WspLvc6qH3
wrKVdlxJd43UoNY7q6lZ1M2W3vSu0wCkIH3gEMPGxeKw27Iy2zc7tcpYy2K+bTRuBMLNfF/mmENu
gYy8Cp2rT7fKqYF90bVvZE7fR0Y6P5vWoQH1w2UJOAYdCHN2NT8NjiZvU1MQQA628Yt4WfaA7ZHH
xJV5CPM0srFaxcOM1/CkXaUMOzWg0Om4kzCFaatgyXqG/LO0dlNNOTiGlRFbY1OmuAJ7FNs2qyB4
LDX68M46bCAnQhOWyjkkqcW2qV1UwC9zF5UngQVw6tB4XGsP/9YuE2xNERtm515lZQ9co06rsBG2
k9QD3KxQlIJKQFUNClxj5WGWTiDyEK/YpKBGbXPbuoUA4XBb5cPgRLj18/nNMEX/2VGrOBS9FAsS
RF2iOpJDZfePE1SKyqMzzvXeyfWSeCskzrvWdjeuhBjc0KRZ3FCr8c3ZZS846TDCXFp1IvIBsG5h
6mASWR7BP6MPTFDrbywr627XHmCSqe0+aEU+RYtM81/Sndub1qPGDnSPRvoVNlXi5JLFnOAWBwEK
JCSeG/2u0LWODbKglrfksi26OkVq4jiRsc4ojUaSb53T/MPaGDQ2Ra0gM6JFJFtUeUNOMZkluyxk
DFiLMZvzG2Gl8wSUpH+EiIajMFvQ4/8x+Whacbmq9NpYnWEjRicjQSar/jofC4mMJKuu6z4tf6Cf
LcBaRZPsh7t2Miw4Ju2JWxaHCjTNCXY2HjyOfKSrCwt5yQ3kPb2ccrphJEej1pgp+qmFtTav6dIj
xtJm8to7FzxYEXNkpHxbYhPKkPGW9lFXykL5mFseSYC5FY8FWaUNIEmwx/PHSlGNaqZgVyi62M4t
hQyqvsfGH9c0mjm6QJMryCHr+HiwRzd9b00YCvmTouSDMtXFDVQbtpMlimPatDSyvN6KLOG5m7Xp
UJrWKzCnvpjLAIkkATK1TFFRmgBVyIh7xO3IQZm1ceR1ynBvORPyu0H7k5DPSIzXvdIGetSyS59N
9ArgPYhxgzG/g4iP8ltEbtQK6Id1Im98iisMUmKsclFCgCl8raZFgV7iGlFl1O2+tCa6MZ3MiSkr
nE0Kv9lEGCsqdjZN72Y2gj6gcVm5vSIbIyX8h/JGsTPH1saZ49p7R3HH9xztHhZSeMA/MBRWoLsS
qslFnjoX0E3DHoE3kGmghHLcBw+OchsYAKMcXEbc/MghYmd2rZ03OABRZ10eAYOum6mbMOOIW1pt
xsVId8YyursFPdRjxuos0quuf+Y1SZMx8+b9vM7e1eS24ppKgGrp6Nq5D9356V7M0gBjsrSiaaqw
qSHOiMRfPOvhFDiU20GV9t172ptwURBTf1WZM3x7Z5Z+0lwUt6MsvQ+Hc73R/bQec3dQ1xrSg0EG
be/Cn2bFE5KuXlJAiCXWhQXBYWDxEOtYC07vRy+rH2EmbfsnJ9N931f2deWp6sZZCU24Z1AraHMh
YpVZyPsHB6xmW4yHDkN1xxFUJ4wAFWsiOoBVld1NIZmc8lpZRfuCRqR4hieUBagDeh23zmpAFQWz
7Fe6qQAm0qaLeVmi7ipY1lzXqzCSysj0o2VkaSInDg1onCjRgMMq9/mIhgnYY9J3cRndjHqgWzrh
RO9YlyD/zHaMq0UBsZjzo5OjqoCyzXpD8fbeWmzFH+jHQdgJcuShh/gPMaEI03NLpsdlLccI2nsE
Dm+za98pRgHxgm1xJJ2AEXNGsl1XqxIGdDproT5q9M9DReHjvWgnWAGzgMqIJpZsp/m4tO59tUDL
I17ymT7ZWaph/Jr1q7ObsSHz2yIlzgYNhq6N11wQ43q1qzLfyYaYPgDx6bPQltcCyctTAkCuYh9i
Fu12EUCV/CL16uNicmRKwmqNYIWpSMgbSj9pWWQAAGRBVl85vfyc3JE/ZdI1b9TUAO0f+xMeazAe
nDKzGxOSWgDW7cHyAj2xKTFEUUbgPM1XmQakkRmLXW6QLM/AECFDhC5HTqf9DGrFYS75qZhhy/gp
Z+1tCzaBmFS5asbLQXiRDHw0V2t+ZwFIugNKPe2MdjWOuHjbIK/a4c1QlofZDMP77AbP8Snrs2Bg
sMupFCydN9Ki3aZ3XLYzASaEJjUECsV5SDHsY1rbzIAwAFlwFMLVZ1ye9FjQq5WvxZ3Ws/1rtgFC
amWCuUvLNGypVPvBUywcsiULtVO2AGgrCUjbFRHp2wKFRunFo2kXm4zAwdJfsF/jdiqg0FcZSx0C
U4Tl8ZrWSSdJfxTe4viDp6s7IUb0fpYUgIFmgxubaSkf1Aww1LcXCG3VvLMilhnq0W4EMJTR7Td9
xiEfNWgRd2REhjrNLboftpp5yMqm84m21mM1UjcCJl5EFenzGAess/q1uTDU4Svbab6s7Sk/TIOy
0A6um1zZR0dM7IXBZakI2rHpr6A5Av9J1gLkgxdC9quiqUAf2TLNvQFi+50NTRVI92/MgR4yp7yr
3OWxMZaHrnaQA9QMJztXMZHtPXK3GEPgWTAKMO4bVEOe9H55K9ehk3db2TlAJJn46YmlDXNjvh8M
ggcv0M40DePO6BzMrvbTrbNMVmgpKpHD1MgpzHk7antKaslfqAcJ1GpGcZ73jRc6Y653oka5O1vI
Sg1P32I44VkI9am4+zEN3hBA+iLJ5qYIprw9opPqRFB2DHRpHzHEAhfudEDNroGhNYjwlpj7oUKm
6Y0/T7e+P4viV2W0D54eD87QvEm+rn5Fc8tvc+txzNmntBfbL8ziFdMufcCUg0N7NJsIIigxUaXY
plOHgmwqExDvf0EmDELhThZlBb2vujUCbQNnz8gjr7C9SCMhiXW/zL4c1QMMfm943W7M1qI+Ve2x
sdmNLoQT5jTV0UjxCgZUApSX7y1Pd/ZKBRqHuDbapfxcOhsyMpXxWmEqImiZuAIMAQq3rNpkyWzH
b1L+a1XQSx6hnWD19yxD/JhFBmWqxX2QwtuMGYTTspRCPS3vfqHPfd2BIY7nRyckTY2HbmYABwzz
zS6tFztzKl/p7M5Cnyia4cSI+36gsaflpp/mraVyL8gpr306iWSB1s1qaYDvuf3plbYXe0sWdUB9
HMeA4SBH69ltJuErQ+yyylp9IrKHqhw+mnqA8LKdohlTYROTuY+hX7CprfS9p8MLr4z3Xq8nzwrv
1rVaD6pvBNR8w+YhqsWnlIzYjRMJ4XMJF7NSG2HWwayuyjWsNZsUWVCOgepl1NeecutoqKYUKVb5
iAFCHXmWcBNt2sfVwb2mub7JKfDdxXhfLPFYouE59yi6MlgB+bkrmg12P6KzAWIxVfkNa9YftWVc
4VYCstrN7/OQP00VB3EhN9/LdXqms2f6g1zfssy6IU6F/0yIe2kQ1+/o0KMr4Xmh4tlm4mqHeVQz
BH6Ddq62A2RL23pGSV2XlULLi+x60ieo8K/TbHlr++XngNo+ylyrikYB3F1IVNBsSn1ej8e0AoGv
JNkvRJWDrjYlfsvkfV82wMwxouVnLooMjglUQBY3hcljy1LvKxjlNWCTgnnbNFfBmJY7m4uItTSU
Kz3orMwhSDUDQOVyDXkxHliLwQ/oF041wE5LF6/d1G1LJmogWjUQzbSM7XQOpdElY28meVdvMu9H
JQAK0L6+LYyuQZX6QxtOJFq5X/ohAvV8ayj1XKA0V2xNrG54tleOjBUB0tYnHreqHoXtGqFYcRif
jseSj7FppTdW5r2y9Lly52uyOgEXzaGuzUhQhwIh0QtCGiIpADxRUtwsPTakWiKRjdJ3yhPOLI2j
0ziPus+ei1FUoa0geUKjpnP9WvGPsoE9kFcaMRQPPQDC9lsp8+aqwCWaEvtHbT+56m0oZ6CO5s1q
L1Uw8c6neK2li9Op7p/SpQugduGTbvJ74LGt6jEJb7pPfBzmBP49z6XGGrQBTjWYv+Z6/pmm9rXr
rHk4jOldJftXAhTSN/oUeGtqQfhnJpGwUyhYE11uTc1eDAON3qrbZyD3gBPgYuq+oixg1fquSBUV
Mr9zx8n2IREJRdp63rJm/qBgSPrjmCKS5gqHk/vpZCMgNBdgwuiCqAQFF9+21mvd1vdccRH3ukNH
Q5kqRKFzBSGqzwJJFBgP6QuKlP2EKgmqwe0YeqhpAzfTH2Zvj/jT+duAS5xSyBcPmLhBko44Vo9F
CnzKHkYTOuhgDjlVOqNvBs13ytskRbnkr2w5QEkFijcGMMd2FtcFU+DFpIr54MJcSyl2cDYBgKRv
VImZvMVNyln0iJgUYy9Z6kWrZ+5rtBRx0NngImDY27T1Q5ETO+Kp+dbqUYTazZ/qAnUOWKrAxkWO
JqE1qji31kfRAyaT2kpjztRH6WLouZrpFEqB7inqszIZm7XzvRW5KO6PD3Ol9z0ghBBvFXhdsdJg
rfivYRDvYmVVMI7ethwaA322nu6dSacBTFLkBUbfJd7bGftxGGY+9ANog2uj/HySQesCih6BONEb
2wLOr17/TiH8k/AGbVUYp2G0A1kbWty/E97WmhsNbU6sWPlgLj+ofGL05e9LfEsX/LLEGZcvtaz/
0dqS7LOur/V4SRroO9otZmIdEzR5SMKQ0zN+Ie3xpekNhBbm9HyjkpDCQyniXV3gpdITP/gPSiKs
AEAaxBuj56vkHeqXsoMygIogndrhvPez8GSZzgLosgOwhRHo31/ct8HwZcUzerzrQoJUrCBBZtnb
ZCvQRz49uPHkCNtiuWXzw9+X+/Y1flnuLBQM0wTKQBEK2n1vgEgsIwC6SF3gLn877cZBlQd1mcFM
yzpbZkXZKeSApzITa0cC66l8m7bor8BU/ORXwXY2kKTYhUhn+t5cdFr8TlIC6v7/Wf4sGrnRQa79
NNEHBebTsGzQfkw+evMx9NkfL3oEnuajzoPm62pn+znlc+sUEg+rouzmNJ5LnrItGA+h3mIsOeYI
IB001+5jeiRW0CcivsTZ/lOhEkTZLz/hXHAaRubY+Q3i1van0IQGq8B0bnuVbarXS2L4347cfV3r
jPXsjAWzdIvHtZLpSoYaOv9+E57Gr1VoJMU1CcHUCcExiS+bR313zHDmAn43PSjM2Gf8/nrUaKnk
mCBgNUfCpn29qgun83eH5cl9BKPOJpDsc944KUXTo+WDJeyPRj635nW1XNge3+35r0uchefIPIX6
dV0D2vWPjVPulxIAPde3Qzn8GNGGxeTChSW/2/dflzyLUVeunjGvCBBqvDLjyPIHl7+AO/TvT5cv
q5x7M2BuuJZGRdZAgkjcazucTzzjGgYf/82V9nWlsyBMKTNqu8UUhqrBSioemvQerd6/P823wfaf
SDgX21yVQfWS4zPhOHkXaf28upfOju+CDfpzNsEYIWYJrbPTX9GlqZsTy14C6EwrpGGwf9Jz+PcH
od89yddlzo7jafWgZ9VjmfQgYJl61T+c5qqdUIV16mf7dH95qPrbJT3kGjZ072CXfrZTyWjPDZMI
OMxnBKR65/JSGvXtu/uywukXfMkI5MQyy+oQbCR9bvtHA/lxbm3+/uYuPcXpN3xZg6JtLGeGEEjB
C1LXlrzw9/8UlIYoAKZVT65qFJYY564eXWOj+2FigT50du5xfNM/10/7RYcqKEB2RlvB70HAftJB
DTXExyUCwIPRUiSJF469P5/09EPgyEcc7xSLZyFCrbxn9YwRt1Z+UnQ/HWCCf3+Xfx5BJgQWHOjW
QvEVIspnKwyYYfHY2unA5cOeoEjmHD04s4stoi6cQ989DBw+TMjkMsx4nGtHzFAUcsFN0oFR1kEO
8b6WXFA4+e5h4OgK22oI7WAk8OxhNM5TBzg6BifBAl+FE1TAxgsD2vQgff/9vX37MJhjsvFVPBj7
nR11pC+yCcqOOmDyR0n3arz/+9//JlsyofiJtw2de0hJemdjeUM/eVqdPkxzNVyxUG/kBkzn4CRg
ClbQhSj4fjUktS7aRTB6OP82TiPLdGEQBSyf4OQc600JA24gP1H7f8gXvklW8GxfVju93C8beJl7
CODzScNvCTJ+/gBHYwwKBJPfbPgRa4Z6B/Q8XgffC4GlX3jYb6MEnRsM1EHzAcIPv68uRzKZRqWA
LDTJyp5rvjfqvQLt5+9f8JsIQViYroW0iFseO1uGNWyUHiZUgoH0fj09O9MFnadvnuO3Bc5CkPJ5
4S50q9BPrtHFfzRdHdvoxxkX3aD/zKXN31Y6/fsv32sdbdVYg4VHeWEvwxa68hG7tX6SEPB9fEnY
/c8b5LQY5vbYyXfGOXcuGK28VqyvSNDJn3LcQGXJX/mFxMv8dpH/P21m2qd3++WJzI6vVWM6eHef
w1W1XcLU9tODA9Oj+hpT5hjFnjYcaFcMGly/7YGnYid4MD5C3+FCnFz4Ked3sqOZtoVedKBcsm0Y
8WlbhlMb/z0avw2W/zwwP7szl0lg6AcTdoFXF2EPhBs+iUCngRZX739fyTydsr9XXviA/1nqXOE7
sxvT6wtbBwsafr51B+7q0TguL/nyP8pM5H4M3R3UmeI0hqAxxGIxW1EH8PIMm4s6ZJd+zVlan7mG
PWQlqIyVnfruAMa8ZZyop/WcXXnGJfHxCx/TO8voF4Fuf0a0BqMMhYrRgZ1uh4viF77m3x+KnSMi
bdVrMTiSBE5/t7qg0o4rMArMhkNhpa0vXHX/CJ7+7x8Uucjvm6W1qsJYvA7MixCUtpMMA9oWeVgF
zEcOlkzbDN7wRtSFc+jt6B42t+xK7Kr9/NI+6FcZGFsxBJeFgL89YOEJfrLVwWHxj2bGlz2MFrUB
ogAO2NqbfLI8M/v+75H87Z75ssDZsdculin5iJ3Zgv0+GuN2lcO2JTJa0Ff++1Lfxs2Xpdjvr1gb
ms2rhUPvxOfW9Qu4ZCE8Cf+bo+bLKuf3rmrGAu270xtDoW5uPYw2LvPt3x/lFOJ/RAuH9BVYUsgp
nbMkjLrNyKRyNZCI5UolRsQStTU3l9y8zNMr+ds6Zxu7lVQ16YJ1vHuewDAbDNtf1M+j8pHco3ey
bDBThMOliabON+MKfi9qIx///UQ2DrsvT3u24SuwmWqv40hq7eKw5GrfaO9CVvtdbHiEexDnPYlV
nku/dwaoBtLCEqJ7aoFhpZAMtPMLofHNiQK9cihqI+O0mPXPhfllM6Ve67YFmr24H2AZgx42HT7Q
yghT0Cr/m1MSsiAEjmuor0BYPIt2A/wuKUZUvhQTLSZY8vBaxiCXvvBM/5RHZyHC7FMGBuAY2vnu
2cGVLSBUpthYgXk7f2Y3E0b+fp3OKpQfwdT7/KXfz3HWhENyKTq/OZt+W/lsE6D8bujU4AnnioIr
aEKJ5N9vMzQN4HJxAnNNyKD8fmJA0nsV/+Cb626CJI44nMTXyeYSFvLtg8DahIFIxwmKg9+XYehX
TYKfIJ10vk3X7pW7mMX7+4nxDRICmZgvi5ydS25HJ/jcADRAv2lrtD7biA8E+VZt120foNyJLpn+
fnO0/7biWTpkcWOyzQ6F9ZJhXnN5JBQYrct99q+dO9nvj3YWgiIjkJfLTgv1E+YVkWX+ez8NrIDu
C+yoOZpJ/wgrfNm5FtIAtwYDIFjLZ9h3N03mp5cM3759XV/WOHsKtdKsGjtEgTPkmJw7uGyMKuch
/ffaHadngWGZBVkkaFycrWN5q5HykwQJ6aFRuqgiBpcUlEI6xH8PuW/O1N8WOtufnIJNnGZYqHbB
lLFY6JQTBBRp9Pdlvmm5/P5AZ5eUxeZMYnAZjaSta0U6g2QMbqiD3JvH9idoZGtkmb61QXrhe/cF
qotL99M/atZ/nIFfXunZBeVaJHfz/8fblSzXrSPZX3lRe0YRJMGho+pF9CV5Jw1Xk2X5bRiyJHOe
Z359H8gumxdCkdVe1NIhWckEEolEDucEIZ4XTU/Qu4xh2BpvrCNaZ8lTXpbKsVMrui0wYns1FTK+
BC0fGz+WfdsYae/kcfGSeXLwhjY+NPxP6g3F8MSuHrPWQR8uqucUo2J+SpqrFN4WPoJUe0mVxu3U
mCDgRTtcalv4yW6skuAKcwDJkxYr2h79TQNG11p6F4FJEiOOAzpQgkp6SIEzYsdSX+6TXDc/Fame
bzFqjqdBK4GN2ayNg5qq4BoDzPxFbhY5ytwYFAjrvNiSKOhZi3trZzQGDTAB6q5U9gWIPofwM6ig
ig2G+eqrbMjlXWtE1b6oKLnK9KBxRszCABNDs1y9qCZXVoaebmq/xiBZR6kLyAZtS6rSu5oyRToG
ctYfaz8pnRYorb9hnmhQtVBLoTrAk7mnfal4WZAbuLhaJd/5xVVKVEeNXpaNU+Ta50K4GwQZutJr
MHBlx83kxkp8iKxgBbdOFFXMRXC3xxjXY1UyWKakI2huL50YzcYthnKpv9UDuhJErynEXSNya5RF
LRP42iK6jfE0Mvu1is171oY/TnONuIvDAuwPhgTgbSvMhpQ2yokPJtJYmDSpUHQzMfaD+MJ71VtU
FwE+Jl2NTnOXHZsLdZddY/QeHWcATLWc/Hc8zfzDONeZBgCTDtE3b6PJrriMNFuzk+0A8vQas/eO
flIwrGOzmmd+o+xL4o77NVcj8qmM9oYSgLGBlIbzdTT3QnPq4OskDCGWaIws1CsrWwmGmRof1t+i
homcOO4I/i0qo++xC1kRGQP6mzB6ahU0YNa3YboCVCUAeDrz3O+efXatpuFUe4mpIya5j6/7a4DC
HKhsIyek7oCzeMFosOnBXNtG0YFBShkI8YjscPS5g58FZqMPJtRD8RrQQtRRrMe4fJB7a5uuqSha
yrks7vwX2mCGFut4CZLwaGJkMyX3vV7sMm2NH0u8mCD2Jsj8A5qeX0xFq+QIgwAMlxMjkkdMou/D
Y+DQa3U32e3B3KYnerPs3QQ4kthAnSKrpVgmCCK5pSSYnRvjDC+aBghdGSo5GFK+le61o2aXtneo
0H/3dbjLHhkpKau0tZdo9cKh3Sgb/POw8jXM+Hm7nX8Nt9hti0HrxlBGcJQWh9xlqcRuqx0HDMVu
+k+BE9oEVKmYn7ynuxF51XiLueWjCkQ5ZMf25dflzxFuvY43kQ7oSWry6X7Pl+o2LnG/dA3Qq6r4
ojSsY1IR11uDgRQ5BdjxT0mcT64rmU4JK3JKCZrFlL9KeEDMLax4fqEUgGhaABbT8XjlwjklzRor
CnGVpVO1NXtyTIjsgAVhJW0sumBAvvZTDOfhCoo+cpBJ4nRa3rZBGKHEw0pSX5A9AQTTLxFcuBYa
gVYDbAn+rWUMn/lw12caVi6aDiX1AN+kAPYDM9RoR75btgmxcsBQZC0WClq6zl96ml8GqjJiDfvC
Q+/tsKH6ypEUugFgZKD8bKAggqaxcxG08nUjZZcnOGofMD4gJXYIelzGzhs9Khi2ukzAGpauAAKK
xeL1D8pBAzVvPtnfpJjB1gqcPW1n7cvH4SG5L/baxtwYrnmqbxgZr7myjSKD1GciOYMsqOabZcdu
jxC9la2aXEZp9AUNmvvlTRMdZMbYiXoJYnzciecrGphtGYwSWm/qythU0snS0Dpmfc2KlWtXZBxz
OZwzpZHS4N7FC91ASE+1p2lYUUS8STNNONuoAS01RhMzPxvVGHTWI47SD4XrP7CiJ3A3NuApWau9
iNVCHEF1jI2hJ+J8+ZAf0s0us0aMP8eXldJtNKtxl3dIaAn0lwi2g7M4omnb0ixi6FUQYEo0gDt5
G7qHZRnv72L+dkGC66cenLkllHjm2Kls8WS71Tf50TuESKBISHShRG2rbnpqv66tnshXzaVy7pCa
ua8M+fu5aoBa/K9M71oKSpgemsvhfKKfAAKnBJwPmC5YfQ5zck73eULk4H9RNsH7Xbq8nmKzMCy8
vxDPIh1xvmdgte71kcLa1QQD0QnQoOIVnySK81DdBwklMPkZ6OW5hCop/UbKUwBsmIG0Ia1xU8jW
o1zoDyXxI8DurGHyC81wFjdzFjKQTh8wW8Vod9+08KmN8TbJvy4vm9AZzWRw9pBPWlxOOdx7W4Jt
1cs2ZQ+AGe/SM74sCxLtD1o8MFyMOwQw79zq0bDMzVBDUDFm96b6WmUrV6FoseZ/nzuzASbP9VbC
3w+AZIUExs6qgcUgD+6yGmtiuD2REKgMHuubRBn8IDXZqSMg56nIStQi9A4AtkGVjFgWUHc5c7Y6
MLkgDMPeXxmn3tWet7HrHy3b+As8xSBqRyvYvoucZeVExjAXyt0YgDOYIrSHw+/hTkKBstlHpXmt
BiXea3T4tixMvJK/NOQujxGHaTJVtIfmGPkI8r9AigoQljW6H6EUgow7q1oAwYfbrzorUvS744Hr
+6dJu5jCqyBciRuElk3AJIynEtFkkxMRDoYFmH+YhJUUezOWL8A8sFteK1F3m2rMZPDHFKeUDZnD
7K4wYfaquf7e2OZHBqvfb3f5sdljHMzVLqM90E5u0m1ziyaPFdMXlmbmH8H59EgrAKPJPkLbhXeS
tekugSdlJ6fAsezsG7CUHvNtcCHv14DCxYfhl/Z8X1Ve+H1ajFhh0Atc9rhD9qpT2gAQsjWAN5sv
0+OwG/fSdnnR2ZryF/RMXYs7DSmGRvMKg9x26k9uhsRnn+6bzt+gx8tNrWJnYnB+WaKoyUoFmrfy
3uuJUhu3wo2Rym1bI/CoXcTZ5rE5+RdM0QkAWRexDWw521edwUXd1AYl9lpwILTkX+L55veSYppX
7/HE1EedTaRvRtqsqShc1ZkMblUB16qnIMHG43Kv7wCbe9E/xheMdCy+8vaTXTwnd+Olvg9cba0n
QhiTzFaXf8oMJBnSgL5HXOSJbOnltA8c/3I6AtDNHj6FW7riT4XOZ6Yrl0ptizYvxhQC5dI6pcB1
ViqgBhirFCpszT5YKuYSMGejo+rMp2qo1RCMBxt4uZw6x99nTvfV+mTsMKPx9jtFUjxZCJjEkO0i
/KFoY49QCXS0dhpVmwYQQHr6tHwIhEY4k8DdC14heyZG8XEJ5cBL6JLG1mLysCxDMJ6ErNZMCLcz
daV5mNyGKxu25aNij1fdBXX1TXAHvC9gwKsrr+g1ndjPZw+KPmqG3mDDQi2AjJQRJ3lcg2NfE8Fs
cSYiiCkgwhUWX2n5Zpwe9HotOhBa82zNuAirbCaGT4WNwfBitpHT5rZpLBBj5uHjyu6wLf5gz6qK
yjWwXQ28kM51IUE/YF6U7c5EzB0NAgBDBUN4yMqU2HnVkp0l6cEFIgjJwXSofIpUUj50na5ddRFd
410R6Q26AFnTVdY1wt/vXkvQauvhFOsd4F3wUkPZC5Tclr2sNfPtvNJzMdwVX5SyGsWxDhvJXhvj
BaA/RvwUdUeiAre3+9qshS1suz7KQ0stKIPhO/j8WzjQPkWpGwFzzdrEMFdKs7wF7my0l/t4JZ4V
K/dLGKdc6fsTiprRBA7a5sAaNSuXcdCupWyFLh6NqD+V4i7QUQ68XmfPWyA7P/ePrCvasvut/hLc
sYyx76wZBwvuPqwiioXgaSPAT+Ipv5Saap3nJ5NN4trWmr/09iGMItvILMwhxr8RkYCGw0DXv6kh
+cFFmh7Vg8RKRrxAh3AraZ/QE7pNxtcy8K+SoLEBwe4s26TIRozZQWQ/nzmVKFFiHzg98MUo2WBw
x8ZUsTN2F1q9EuCKzhjiczZZiwoJyJXOBZEy7Y0+ZDflNKmbQat2IEcwN6GcrSyhWKNfgjhD9PJe
zpOEHWaMZjSdx+A0tlkfAnZybXZiTSfOFjNNn7qkRzAnT95rKZPLYii2PlgNlvdIZIHoCNBQqkE+
EQwt50uH2nqpgtQC9VqFOHiCbAx624TVphtVoL2uvHVEQwcgafkpjQ/F2yksNUNl6eCjuVOd8Ajw
LOp6JyBib73r/z8tIK7pmTQuWPT8DlS9oYnKrfYKtoCwXWtcFzoM1OpVFCexdDpP8txTM23wpMGb
5hbztW6985zuSK9LB3hbx3Rr3Ey/EQqg/xVAo0inw19wD/u+y8DaYGIBm/oqiZ6KYrVwJ4oG5xK4
ResBohVMIS4SVLsfU3fYTzv/hpHL+s7ag0Fke3NRXKzW5mYWg0cMSbcOILrSNByKVvo6puM1rYqT
Ka+VP4UvQbS0gZOKZc4xc3Bu7FIbKyQv2D1ySYCw8i3DO9BzvO34hMAAIygxyLbwMFp7tIgCElPG
qA3ottC1xQckUQPQwqb3wZ0K6CHH94AyIVUjMM0AkQ5uMdktAWsd0PRYgi5hkMIjekyDjdIOKyl9
kfeafwfnj414aFN0YCGbMYXWpg1igMUmx6DAJEQ73S/7FZH7msviXLIn1bIcB/CUXuc5ZvE8AZKi
rn5j4kadS+H8MRBpJ70kqDIjhLNDZDjHtaZLUWA8l8D5xwSgx2WkYu+mzgQIgZffeJW84oNX1opP
Pg+BTAsMrOBROynPAF7be0oHuLj4dx6UM110zvzNkRRjPsH8vakAm8JtqBRuOb4ub7ywrDOXwp3q
DKwJ4wB8Qls9De1OsRWX4KGsbcgxvDRP5pP6WK023wotmyg6kTVCZZl3i0VCKChQ4EkmzThVqXdL
zXg7DJKro5drWT9hMs3UZNnCS5nqls6dopCkNVGBzWkHl60LPHU1cLubxIGKh9JmZf3oEahk0J/Y
mcsSLcHOcqa3dr82wicyG6R2MSvK2m9kPiGRAyZYCnX0UHcAhgmH4EY2/ZMCHKllhZmF8zHqXAz3
2M2bBKuLOXkbQyEvcpfbPmCxy+ilqxnJSoK5lwrw+N+Wha7pxo7lLHScSI4J9haLXALMe3gJw2fZ
ePgdEZoGxwyyiQ8dKnKklIFRDmiT7IDbSeKNoqKWBnKHZTEC04SxECCEY7gNkyucIzSjSa5lL4cD
yU2bAjLPkx/NEPSiwCtaliRYM0jC1YZuBRVAlZxhFqnWUSmEQoZZPRRt8JgP5qVOq8dlMUKFCEJt
zHMaqGRxXsQfaedrNQaerNzHpCOYtcBl1ak7qvQrCoklURU3NYux+FJ3g17avKjwYGny8GBU/UVE
AnAx+buSRitXoyg00LBLP2VxWsEF494GSCCy05Hi5M/WEytHSxgoAQqg8lI8gjfCDdzf6KCDWBOd
CqCFRQ8Id4HphTfpHbph7V6jFoii0vRLmEm9nYHdslhZTsFVdiaLu8ooHni61WO+2KsZz1V6BzTu
w7JtLIsg/KAteoDTTooAIGz4z1r/EGWfl/++0MQxpk91vJmBksrtUpYlcY0unMlGVmcfJMBdH1S3
9suVWq3YGmZylHP3Myp6DoIKDIsyzk8JZQrflVxTQoy6STZAbrtudqHTRS5d8UmiBwUeLL8U5Jxt
DUy8YErfBaOBe3wEZI7tX/mgI0C76cbcRi7YYta0ZdpwHl7DXDRR2Cg4BdTRubaylGVoocEoOKjb
S5tu653pTDvlJbumdoFRjOU9ZH/tozS0h6F5wdAIP71getY4og2SRVT0QQfFRA/WSQ3ce2P2qTbQ
WOutuWBRSAIFf4nkPCPCXSVOrIiNM0YPoHlK73S7OAX3zbF1Rgc0P+Q/iEmEZwGBAvjUMaaBaa7z
VY1ajeRlBT2Bomu3DQbV0tvllRSeBgxvIa2oIGvFXy11X8uovQNeATjxGy1RwHiT7+RxLekheKax
uuRPMZx5jHmpqjGI5DAQ9LkBHdIEIrMQ5DxU3RJvbfJcvGq/hHGrZrTgrEgU6NSrRrLVGwNEoHX1
OwtnYWAZHQUYO+ebIXMkVxpDMrBwwN0qPerU9S3LBi9vj/D6mklhqs5imNDKlDSJKgSKXXvsogax
tuSow20DUphlSWxRPhypmSRmKDNJKO/WeuPD1FKp2Vr+NQX7E3iA+gqcpvpD2FtOFe+WRYqUQxMa
AKEJ8togqD0XCUhOOaCticvESrdK9axFIM/UviWpv7KKIiOfC+JWkUZULqWqAcKH9oX0jzQHzlD4
sqyMaP3eUVd0gkcEVOKU6cFcnoXwuu8kRgl4RrQUaLtWnN5IUfI5ZBPWmWm4Gmq4y5LF2gHv5Ydk
7qIBYYAFwhecLblLQCrxNqX3lr92poS3ylw/brMkOECEUZDSbM1bCtANjEBuJDv51jqqTR8VEO5s
1iIbkdeYy+T2zerKMlfZvhlpGYNFLOo2imw8l1Z2ZeqAEPZbaSWGY3+RPwVzidwpkEDCCnRNmGQg
XeX9g97cL++VeBkVgqk7Gag2iEjPzSTwkyTwKwRrKuuqkgChqvgH8PQ6fQTOKrCaVdPRTG8KD5G3
fJEAEs0D5UAOvoDlDxEazew7OIfcYFkHUAUhVk2LQ9U/xXG3NZDvXpYiWE60WqG+QxBrGR9GdocM
UNYFA4jpohRgwWB2UFcCD8Gxw+UIwA88jJA85Y9dBWIFFXcLBlQ8fQ+kRXCCXloTALGDYxoDyK4y
t2hUX9bqfQiAsxIIxSwyKxBqKBqcb2JkTsSQSszdg4vN9Z8B3pt8MS7QeRptQvCgg8FpM7BOFBcv
241yHN4Sey3vKVxZYO6oFiIguBbuaKh64McDoKFtqjftNWjmTLBKTGvXtsBDM/xMZBwZKTrS6ueK
kjZQQCeO11OqP6mgnwFo/EYh193k28tLKhSEEASAUsQgH8YuwswCQUID72KA0KgKrv2sdhqyz42V
W5uwrfmwdRbYP3EfIP/NX9uqmYbexOy+AGNVMVAnI7Hdkc9lWl0E0k0MdG5zilxLel1WkAceQDMe
+IDZ5DUrLtEPRwEsRwntQVqCnHh1aZxwPdj1TvtC96OL4XIgS6aXxKVHBmeC8eVdue331Xb5G7hF
/vAJnM2Q2pTHtshqW52u++C+VT+H1akG2sqyGMJF5x/kcE40rogiyVNQv/cV94/EibaSHV8wkAXd
6dz4RnXZoIoub9Z6Q/jxnQ+i2RLMopiwjwM6aVjl5CDvBuCF5iDcti033+kOaG5Yl81d4/a4shJ3
vAAPNwqyEVq61vGieCfx4VM4T++pOfo/U6w2uY8fOwf8bi4BL5cTH8Gl9YXN1IH7Z5eDbOpOudQ9
p1+/P8UbjtkpPFsQkvDO0derxtdCAO4boIgJjYdSdlWgTofDSkXpPTc6O1XfdWV1CeBMoLKkcxG3
gr7NpGCWFR3Mo3LU7rrt6LbXsStdh3bjRidQRDWuso2LjYaH8GoViH+d/fgA5DdMigZIFGfO990Y
za4qw7K25SK88mP9GRZ4MJP8E+mH3daK3wqwC7ifran/ViTmkbYjMPPlZiUS4y6j71/BrgQFGUFk
A7llACBTFk95VdsgRXBiIFx731IgBaTAAi6717y8DsdvK2eNhZUfVv6XyHd/NzP4LJ+GDuRy1ftZ
q69rtGNqp+oaANRO/v3a+/vL8D/+GwijktHPs/rPf+DfL+gKq0I/aLh//nkq3rL7pnp7a66ei3+w
//rzV8//459X4UuV1wDC4n/r7D/h7/+Q7zw3z2f/cLMmbMbb9q0a797qNmmWf/r9S5kiz9Vb1rz/
7/Ctnv3/9d94V0H8J/7A38TnHF7/+TfFAGLCbJu+f+iPX7h+Tt/++be7MP/j9e2P43P2Flb53378
7GEs8LPn1zTMnLBu8MRoZn9m9t3jTJqKcP7vP1Wf/dK5cguf/q/V+7HPH5dnLg2QSPAiEPj9twW6
3YMCPPjjf9M3fP/zuWovORYpw0rN/sLsi8/UsmQWNv0XNfu+jv9WrU31XIcJr0+bNcz8/DDP/gOd
fi7ev87Ux7Ve3YzVX5jv1s9F/LdqnStUJLDI77vzX/pEZLwNmBSbTtTRBI+JKdyDS+a1dHSS/OUZ
fHvj7C/8G/P6dUbX9Vz7jR8+6iV5e67+/D8AAAD//w==</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olorStr">
        <cx:f>_xlchart.v6.7</cx:f>
        <cx:nf>_xlchart.v6.6</cx:nf>
      </cx:strDim>
      <cx:strDim type="entityId">
        <cx:lvl ptCount="9">
          <cx:pt idx="0"/>
          <cx:pt idx="1"/>
          <cx:pt idx="2"/>
          <cx:pt idx="3"/>
          <cx:pt idx="4"/>
          <cx:pt idx="5">9132</cx:pt>
          <cx:pt idx="6">12285</cx:pt>
          <cx:pt idx="7">20597</cx:pt>
          <cx:pt idx="8">20600</cx:pt>
        </cx:lvl>
      </cx:strDim>
      <cx:strDim type="cat">
        <cx:f>_xlchart.v6.5</cx:f>
        <cx:nf>_xlchart.v6.4</cx:nf>
      </cx:strDim>
    </cx:data>
  </cx:chartData>
  <cx:chart>
    <cx:title pos="t" align="ctr" overlay="0">
      <cx:tx>
        <cx:txData>
          <cx:v>Centro-Oeste</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Centro-Oeste</a:t>
          </a:r>
        </a:p>
      </cx:txPr>
    </cx:title>
    <cx:plotArea>
      <cx:plotAreaRegion>
        <cx:series layoutId="regionMap" uniqueId="{7E216182-CDCF-46A1-B377-589261C9A4D2}">
          <cx:tx>
            <cx:txData>
              <cx:f>_xlchart.v6.6</cx:f>
              <cx:v>Risco</cx:v>
            </cx:txData>
          </cx:tx>
          <cx:dataId val="0"/>
          <cx:layoutPr>
            <cx:geography viewedRegionType="dataOnly" cultureLanguage="en-US" cultureRegion="CO" attribution="Powered by Bing">
              <cx:geoCache provider="{E9337A44-BEBE-4D9F-B70C-5C5E7DAFC167}">
                <cx:binary>nHvZchy3su2vOPR8y8Y87Di+D6iqbpIiRYqa9VIhy3QBqAE1T19/srV3nCsWedmhY9kPjm51IhM5
rlz4r+/Lv76XD9+635aqrPt/fV/+fGWHofnXH3/03+1D9a3/vXLfu9CHf4bfv4fqj/DPP+77wx9/
d99mV+d/EITZH9/tt254WF793/+CX8sfQvJt+JbWgxvWt+NDt94/9GM59C9++v/58LeHHz/zfm0e
/nz1PYz1cPq53IX61X8+uvz7z1eUvPrtj59/4T+fvflWwV8z3bfNlfvvP3zrhz9fRUT/TrRSSCOO
OaZCwk/NDz8+kvR3rSgijGuJhdRCv/qtDt1g/3zFfyeIYqqlwppjjRh99VsfxtNHEaW/S47hLxAt
qaBE4f+xy10o1zzU/2OJ//z/b/VY3QVXD/2fr8Sr35p/f+ukGBdYS8kJRVxywRDXCj7//u0eTA9f
xv+nG9TgZLtZMyrbflIL7pKtXfjVqFuWqq336U+meUYefyRPUKURkfCHSIyEJgjM8bO8kZBQ+3q1
Zl68JUaTXgSzSq7jfCqK5GVhp8P/P+UEE0gLISkoqJiSmu6UqyNa47nSk9ma2t2MWS4/6mWwN6IY
1ruORf5YFj27U6zT8cuSd2r+kCwRJgwJqplSOzW7MhpIvm2lcf0k/p7HPL/UuHSFqXI9npGF8VM1
JSUU/EujkzTwo59t2nRrp7rcLmZtdQ3ajrPDNHHlZNVNExbr3ohp+5Dr0hom+o+6GHxpZDbNLCnK
qFaXL+vO9sfBBGs4jRbgWBhTuT+OKKQeo8ngSOBLPy7qWrsg3/+yFKoIU1hhJEHx0w385Li8GKMi
D3Y2LGqyZB1kfzOBV9+/LAWfLuqRC2GG4A4hQiBMNZI7ZfqV9nisytm06zxeK5HLwaiQ9Um7CX5P
slCbtlRTSnvUHtQScCrVWL9xdaPiTblwxrb7u+Yaol4ScG3OCaQFfjL+T2q3jlElVFOZuauE6ca2
NOAS+dVA86Sv/aGKImeCjLOmXg6KLesFRrm4eNkqj5OGeHKIne19jrdCUjrHfNbTrUO4TKsxb2NH
pY0R6/ozWj+JJgzZgkPOUEzDddCd0vmczcvmsslMedWacqymeJqYSFu1zOkvqcYEiKKKc8jHkBxB
icf2LUSleCuQNU5GWdJ3QRuK2+ZigH+O9eib1y/Le0Y1qbVWGFIc1Dp9iu2f7jPnPS+qIp8Nmdbt
q84yeel11Ccom876zunsj3yZE4m40IIKDU6yT0oqGoeuHiAw5433B6K7NZ03K46WofxQaVulYsqz
uzYsvfFqFEk0umE09TxmF2Po6liLvj68rD9Gu0OBrZVgSnCEOTg22iUvp0a06RYMHlHyNizrly4M
OGmkvQ7Rlvp+kKbasnTC7mKw5OZl6fsCAcK15IoJLZHgTO5vuyWDrSBDmk1QfMiy4v1iq+9RZS/7
rO6SoYDCsJXq7mWp+yBmP8QqTTVl4NhS7eKn7XQou4mVBmuvL+04oCZeBlWmvGm4wVvb3Mw1EWkj
UH7JCIrigSB3qdAynYnkXa4Gn8OQ2SjjjELeEGRn/XaL5mIhujBTXTW3LaLz27FYNTVnNN7d8g85
GkO3gYWmBO9vecsLX66r6mO0Tk0yMDVddRyVR9Ww8TCG2X5bp56bfpsGqFFgiGVDb18+w0mVn7z/
lLS45pDMJWICisbpiD9FWqNRGH05TnEtuIqnMEdJVUQ2XQdSvl5x1yW2qtDbKKf9/di76Iz4U6F4
SfyuIyhyrNemHUB866PBTJ4qaSYRui/9Fuq/uRhqcTlHulrP2H6XYTiUYgguaEQIh8TG5D55Fku1
lWGojGva5WIOeEtGsXWmUMKdCSf8pDCALKG0gGaXcAlu9djGuJxVEVZUGa27qDE4Q1262kZbaE0i
dJPzTUJIa35nFzRzI1o3+LTQGUlttPq/BXTF0ZWUA/vYu7J93a2E3kJ/6s61TE9sQuCMjCiqKAPT
7BvDxndKr2U2xmxwLvaUdBeVnOQbIVj3q+aHgo0V9IJSEAVt9q4HbRfUS4GmygzBd1eoEVVleN2F
zcwsa860gk/sD8Igt0OLcJoOIDM8tv+wtt656YewPBSGdlQgMzQENYmvRHVfCUbtGZnPODZIgzlG
c+hK9D6ZoZIFHjJcGVX0+qbr3JX3c/3dTbK4aauVfS007/JfterO0U6G+CmYMzrPgkasMmXjSDyC
bg+eYX1hm6y7fjlvPLEphZYANAO3hrae6F3gDg65tuW+NpDdok9V0ZTvneaqPw6+G76yCWa7w8sS
nyTlk0QYGRlMLIz+mAt/Vm4ktOgogs4SwtbewnTJ7jvfkQ8vS3kSAyCFgGcyfpqSYAx9bMK26i0T
pKlNHkh+oG5u0nZgNhFl6c8o9MRFdqJ2tzXM2Hc4qmtTbN27YYmEsQWq4rars7Sdu++8HbN3L2u3
q+ynrPdIu13f3rAKrqxol1h1i3jYQlkkwybpNauCo2b223oZLQjHU9aWZwLiSaE5iYbaDr0MXB50
rY8NazOuyiWSS+xKriKXYrJEWSx4rcPfpWgo5MEmyupk5WFaLtZ1iWxS2Sa0Z2LkOTcicIUAEShI
B2KXeYpaEJa7ZYnbIY8K49xM3mEWdcdftrQiHNINJQSzJ81MqQfRZqSvDTR3o7HzlBvmpysqs2sr
EUlCqD4NBeSHXxdLARmBYVMyqOs7nwIHCGMli2AG0clYtqQ+QMxEKVXlQ6lQdp+HNkqDhUr364IZ
xgiyOZYanOzx9bbKlVE5Q9yMGdaj0XwRLmnZMAVTtv3ydbEjF2ZWWfNplhTXZ8Q/E0uKYcYAV9CQ
JPbptg1rhYNgS9x1oTzYIboJ2xsXIJzmbmaQlMr1TI/4jD8rqJUEGlUlMbTrjxX2BS90UbS1AXBn
SLkrWdyLrDvSsZrjuh9R2i+Vv0CdUHHJo/L+V+1NAL6h8IcIyaBPfSx+akSfOetqkw3ZKkyBSnSx
rXN5cAvBR+QQMXggRRJJ7m9fFo2f5kiQDcX0NHVyhfEulEXnAuR7Wxs/bqRNxlw0LLHTuM6JL/kG
rfvSXw056td4bvLs09KU281kx7AlRa3He+gsFm9atq5X41hVb7MMWsAz6WYPUShI4tBZMxhjKBJI
0l0PP1db5IMcYDAuJHlD3ZrHGrf2qu/6PlkaG9KZl+4rraY1pgQuyedsiOki+yTMQ52+bLPnTKYR
OAqYDSb1ffbrpkJg30Our7UdL4tuHtNMz9nbaqzyM+3m0wQHbYcGt0AU4Euid4oLGzB2PAIsRI7i
NYEydt8MU3TG/Z8GHKBYpySjMFOEMPLY/3qNeWi2U36TlYyVXdjB1xlgbIaOtQofhjFfmhiqQZBn
9DsF1qORAWAnEKw5Z5jDeLrTryYbq0cK+hXlSpjBnOZvsta6d1RtS6oGIcyGTcjy9UxK/3FJL0jm
uz6y1k1wvgbJZHIXm2hZLCZ/XVDy3lI7GVlOPp60R8Yie9FP4e9MjZ9J1dyUNcC5pcJ/NX0HaD/5
2OithojxEdSfdYj1iHhKQyYNqfQaAzDQm2nDOFkjQeJ1nW4rG51p4PYBAqXgkR35LmP7pRr6sRmh
/YgmFFeEdjec2fGu9O2W9FX0GaDxPNX9ik29oSgZcS+SVXlyqFs1f3k5Pp5zJwKjNviThi4B7VKK
Qr5WUwMpZaHj0qVlaQEVHvNmbY1n8JnBIlTaTP3anKvUz4Qm5YCGI6QBOZVyZwctyxaCpAsmn5sN
R/FMh2L6XFsoryQZFeqqM7o+IxAqJSAMSmDoDsjp85+69NLPyzKhtoG5HnlD+rH+1OtCXVvNxl/D
0U53DAChQghBacbQkDwWNWW0HFxZN0Z3jfqOm2U0gg3hQzOs51YYp7B7FBxQ+BlscqAoPNfwBCaj
uurKwWSeFslaV+OlY5v2hs9KxDUj28WM1v42o1t209TRdKabftafuYCaDMO8REjtKiK281Jsiqzx
smF15Nb6eLaLu6zbCsehG/FRR8K+zocoStBWoFsPEOb7aRLsZvJcpC879HNZWMBJOBiDE5gBH1u+
tXCWrl6C4brkddpYNC6XGetnccabnhUkFTiwRrAZ47vIKbdGoroPwXRuRMNd8LTs4wmvCJ1Jfz/K
+qMbhoQBOwUopoAYKSJ3KkmGAHOwboutlD01chUuMyKPPDGU5cUS4wp3fQzwKIDts+1EGc++WH1s
SbFuhmdkdYCDV7R4XQai8qONxuIzsmOzXkeyjXycteLcquKZasHA8yHAKRydPEGSNzpMXJ4iAEZL
mqxNuVTHvMoGdtsOTjUptHhbuOOyXXVuaJZzfqY13YW7AIweoFRJYF8C5Z+qXdWocL11M8q/2Lb2
0wG6M3WPIbdUV30jpjNJ/XQFP12RgD4UsEQG+gJ0Dll0FwMbTPyLBGubJhJVe9dqvuLjDDZgN2uU
+/w7dpUTv9hqCQyoETQ1EHyYQzeqdo6xlXXZhJEDZATpE/a+cI9tZuph/hBaKMb1dr+t3hrp17dW
8ENhUWuEWP55OeJ2JeTfuitYJsM5JNL4FCg/pVUAmrjMs3I1ytkyhRqDPofNjkfFLSwcedZfLGQS
54Li1OfsLU4QtCJQQGClpHe3yztmtS7q1cioSGpiH/hYXGV996F1+Mr58ca1/tMEGKNBckoLbGtA
17r2zDGe+BjcOxQxuHoqAUHHu3vPii0jIWvhFOOq4oi0PGVrE6VSk+3wspl3+QbMDDimPPkygj4E
OrHHZm4cKsS4+dUsgErf6maoXm/LOP+yQgISDIcSSQHJgWX1YykAqgGOxJbZQPZmhoWle984qUyt
6PJrCfSkEIhSUCcprOCBQvBYlN/ctkAiWE0tK0xSpputSVmer/pM4/rkkgQsc8BLIFELBQlhZzmm
5bAsPHMxaXLWp1LMdRZL307OZPXqpsuXL+p07p89E/ANiEkQhxADmEPvTCibUBO39DAHqB5/yX2J
L+BY6h0Jk/0rQ1N5Js/tHYNoWNQBxkrFaSimYhd/YyiGCU4BkO688kPdZdmlDtn0+WWt9kYEKbAo
YdDWQL8mANZ9fFvSTe2UC16ZLYxQ1selOIztUsTZMpa/NuJAsTiJAteQQEjhsPF+LIoTFxXdqMGA
bMMuZlHmvthqLTDQFaZGGd0HYeMNEk1/xpT79d8P0Qz8EdZwUjCtd/GMbaiadawATVG6+zKhiSUk
mnAyIWiOs67GZqlxfxllsNOW6/LBF26+etnQ+yn/32eAtgJgFcBdYTn0WH2yQluB8wzUj6LpA0Jl
cyGgNT5KXKnjxrs51sTnCemW4bLmMyvMImDIrttSxNnMBCyTpgz2/rBFpfOg05eP94y3AUUIE6js
ApqS/eU0UI2msSpqA01R/XacvHjTaCrPlLbnvI1JTiHbKeAB7XODa3Ur8JQDyKMnGs8VppczjAtp
N0zZmby6719/2BuKJ7CNgHLECNnlIZL3S1FZWhnY5mNuWM/CASwPKRD3xLBWbmkvu8hUVdTXF2u0
ofrz4gEf5SwMh2nqq1/FUH4cCeAthJFCFAJul7GGjcoiXwUMvNpvt2PH2o9rWcvDVNU0GaoJvXbM
rgfUcf9pk2u42dDNQoB7ARuuXywIp2AE2wClBTInLAB2R5Ed+BngGrWJECp4AhWObSZbXTckau3D
9r+4+J/Fncr+T83EqFRBsxUufi5pjowLub0sh0XPwBKgZfKyL58y8aNMDQQlIHJwdcISBezeHgur
G4DOVQTRTgBX++jkkiWw9uwMrkb/njoxVqZaW/XhZanPJRlojf8N4mjY/O5TaUv0iMF2JudTWaRy
KpEzDWwIvjVWAoVorjwqY14DjGgUk+U3WJja933Zi3OOtmvSwc+gceRwwdCzagI98mMDVIIWOREw
/dOWi8MWfDWYoHgJ9IuhKeOAcp/mo6sOQCd6/7IVnrE9U1AgCYCoHMyxq5JV2+iI6RrmNDXXwlTD
uPy16R772Ieo+avKGvtumAvoZ1+W+zSzYAoLf6hgBCn9ZP885DUs3BsGKvuZJk2NbcqDbY71TOoz
jcDpHh+7F4giADpCHDOi9+vnoon0WPXgXs001EljYQV9auKcGdzWvelgu34FUSdSuzF6dBX6xVX7
6XahIz3tCE/xK/aDuWiyDXAyusUzkMmOEfAJvrg6ApA8D2tzxqzPeBI0Oxz2EJCygCa6K5zFNg/d
3EBZkKus/yEDa+JaF/ajD6GOS8zr2GHUXfDa8zNB/LQgYSDrQJbksBfldD/wF5RbMSlIUN43lh/K
LvP5AVOgMfy6ikBcAGIqB2ABsuLOY8fODfOCIDVFMoOOWHtgqsTVRshXnK3LV2J1/Y9TuH3bEg5R
/LLbPg0X0FJDqwwURiCe7XNGpvy6DBXg2Ay1+PNgG/lxxlUzpMPaycYspYq6uKsyoDG8LPgZJwbB
kKZgpwWkw70TD9MkOwuXaIBZSdPKF8WhgFbwolgL2LS0c3WMItuYiYo6RdW4vXlZ/DN+dXIqaIZO
6D049OMMNeWeuH6FdbdTzH4sm3y52LwsL6Zo2OI+mv37Riz+sprXcP+y5OcsDpsewJJ+/It3uTHM
dYnbFXLj0BTLNRnCmi6wOX5b0ACLi0ijeFALOtNdPacuB1+mEiY99UTduWk7JxrY5vmsH9OpU+44
T1IDltcXr+s254cWOX6/8Kk5V5VOhXyXrThMZBrmMlD7CTpqy2GgBZDmzbwiGhdhyL7Wk7X3fjZe
FFPaZz771PsyN12lNTENguUTXvIzDcAPuGB/DqCTwv4W1hsIVkmPb3wO3reOqMpEdh7MRiN8QbLh
L8UdsMIzrFJcLl87R15nbD42PQMuSeG7i5IuLrZcQyWN9P8ixZwI7pgI+O9JO9apehaew4QFPdBk
Y6CxCJ5KDwzmMxVjV5wARaSQyoDYC4tFQJL2wbaCPTJt8wBUpbpXcbu4Nu1LtZRmKXL77mUH3yXO
H8LgpND6AmoDrLtdaI06c170HvjuFOpwDJQ7V8XMBjr+svkITHEAiYN6pw3ZrsGu6RYiRSGGaZNV
3ywwXUXCy8L3Z+Q8DR6QA9RrYI8As4/uPadzE3z6I1dsgVx3objLM5Ldga/Ppmp89lWXDb9VTRsu
Xrbkk4lf/0D76QkMwhRS1WOX7aMt4LmxJMaZXw7NGlzS86GK1VIsySTH8tfQRniGAewmxEEeQEHA
yjm50c9NMnI9GqTuTN/RTcUwQelgPNDuS+N5TdZk2aw9k4j3XSsEI5dIwfIRgD4YTve0flhzkF7B
psHMg6DHot+iS7QBSTcfLE3DNORxPhdRPFk/XJzIeB+rBRXHXzG0gq0l+M+JXwHF5sTP3Smu8nmx
VkRwnTD5fMupo5FRNdrGpCXW3visnEP6ssjHUfJDJKaneg9kbwo94855B7/2ERJhMSMqOp62a9N8
71unljN19jk5DKByiHsgUsBo/fhOtbAdlxbgSmiBh7tiQPi91s05gu3jBPNDGwIvbKDfBnYt4nwX
81nfAGkcdv9JDv1mLHCXvdfUkks3ZNvfLxvujKjTS6OfnVRajrJA6WJg9vLuL7yysXkoZ6zKdwTQ
HPHwy+IokIYBCwPXOLW8j8Wtm7fc0rUzwkn6ZowilrAVsdTny3B4WdTjzuCHEX8WRXeiGuJnWBJX
PexGq/Ga80x8LbPA4ijr8bFSsjeF88OZ5PaMOR8JPX3+U8wH1qA25IA0t00h+BH2wS26EmTNiys+
TM1wJqUBaeMH2/qnSrxPM3sgU3fd0FgYwdJmkLeul6QdATb1DLbCYRmB3nsApuUEc6xaconmOOrD
BKhdN0YroCdTl8OrmHguSVBHOXo6maLLJBBnatmGyehiVtXndcz7AlBEWH4xCehvsK5Kpg26ywGG
sz7qhngOHVruCDwp4R9QyXFZxPW6TAJa8KEBDm+ssrwPOgGqFThBPG40NDbm/QhrsRiCLTQ0nrq6
bk9rfVZTexznLiN3tWD9ZICIPYdDI+Y+a826qWIyLJ/RcrAsX9LINf7SA6Xr9doQC7s+Efmrut3o
VcsHcV2jXMeMlNyMi6vu13qaRuDZMdzHxbihdKn0dk/qxsVZ17prWHLVSTnP+k3X6faw1QTFDYbF
gWprADSB2XHVlS29VzPqr0s3jimBtvqYwyFi34Tssp1QdbBimeJsy6pYlKS7Yg1ZL5ZKRpc9gMSp
A5TyOhry5TBg2hniNX/NAbGDMh/N4iEivDgE2FvcwgK1uspHKsBifUjxYvGXniJ/AyGmvizLXNxs
clkOsHmOPmwA0c9xgOQxJ8Agbu6jKXLvl1bir74eygTBZiKN4G0XrAz6MTdlN6JkU2i+qXI5pKrn
1bt5Eu6vqAwAZy5ueW9hM35wm4bFv5zL2PPSGzcN6IPLti4ROCq3eNp8DUyyKoRvkrb51ZrPsetf
n9j70jTzNAxmXYvpG53LwRqNs+2o64EaGEVtPLVX3TqaIozqK11HeDojUZsnJSBCSddF4bhR1d3k
vUaXE2bFbVU17Ue+QGbPms5dA00Km8YNw5sRXhR1xg64+idqkP8obJ4XIKMfXvsyatZERPDaSERq
SVAkBlPCJsPQoqyuy1KGmHvYCnG8kK/wKqu5EdnYHXSRyXdrCVTBxmJ8zBf2qVoyZ2AMs1e66Oop
lZUFEChE/MJuG/uy4XxMlayJUZnuEtJKm4zLUt1E3YZjeP8ETka7yR4inquUzGpYYw/blGMY+Nth
qHWK/CCSUNvhYoZFwZXW/jBbnm5Nn/emV9ucp4usFx6PBV4+1fUgvleLh13yhrLU1UomWYtn4MoT
h2Gp1raHaiEDzEfYTs0RyIb4PlsnePa3FHeYeWByjP9UuPgAa8B02tz3rdQXbegv/Fi+rn3zoSlb
eE0b/Q0zJ48jwBkv9FbBstDWgPmvS2UW0p7e4bTvIz58CBL48W7Z5rQXa3clWkpu2NCYqB+d6XCZ
Q8Trj5Gt4RJUcRnYfOMj+g7ZZk5pI9t00XiJ1xaxO59Vt2XplrjpqxRIkSd8uQdgH6ShjScR6z6H
0X0QjnyegLpiWngvEkdDBJh71l8W5XQNz0o6E4rtK+S6D2ysrMlxvsLDUQHrdlvQyxYGxQHBMyJC
6rda+Ietqm+dcvnBhSzA+FjlBiDk1TBb2YugtzyeWwQuCUzRmtdHEgl6gOVCH6+1+0sxoHRZYP6Z
HNgVCVA84FVlqxO/VsApzSL2KcMsAXJLcbVtfjDFyOfrZpruwKNvekpAYEfyOIONfEKXYYNwxVfD
RmCZM1b3lFf3g8VHBfY2LWyYIGnAq5iIV+yQzSJPJ7ER42YPKGW1dn2iRwH4ES0JaKxtZFqFF3i/
URemRBGCbS/+u7CFMn2rarPi+jDmhT3kDXN3mVA28aoH/lWdcZjVSt8cJfDpGlPRrEswrbs3eKXL
XeVbmHsBg93ulinXt21UTN4APOwTqR7WyL7Wlb5dcHYLr5I/QxoB3wb2hBEK3c+5ulASqLZlO98A
IeKuBwJN3MLzueOwNAL6Hn6Elz9m9OxizVhKUHGba3rV8CzJsj7VY29GC/vPfBYAfMCgC11FAAZ1
PX+37TbGW18c4YXIe5/7L6NYrjZm4fkIL67lqo4eOMiAmm7X3bZ8oF1/05DmLTw3ColD8HMlADXt
EqlYVOXrcqWv275MJuDoOnjznC5Rfjt5dyzy7GFpMwsMD+WBFRZyA+v3VE/rXdUNMoElpItDVBzm
CubiiVRdPAm0GTuRtA7RTbvxz9VcfS03CKa+NF1o34YmxAM0gHFUUHAlwHrLYf2su3BRe2bKEiVY
wnjf2OUDPEKD28xbbyqxPeSNCAnzOp0a9DChLJ7UEGIgn8YZvBrKx/WaTxW5aa14h135OYhtToKA
B5KLdvd9VcDM0LqDpu6i7IoLyPYmw/aCN/1VtFJ4hKzBlxUCd4SN2DdZu+s1ogCvQGNgNmS/I7ul
RE6gLkDEG6LHsERjWozFG92wm3Hs/Wj42uP1iLjzOhFjlHkjBtrcol6H7+Xo8r9zoavXZOpIElny
qes2WAFvXWdq+EYMvnc99CqdpuhqawpAltwyfS3Z2qXFbHtgNqwHxyG6uuLYgYP4XN0PQAS9GLem
S/Jo7g/dKHyio24EAL2vgPKav24hn8H/5W8wfKnA4UiH7LYqaHUF/Ussgj16XaSNJ+DGAVyMAImZ
rRehqIC8BbxVqD7lm3kgB5gDbrrZxbLu7lc2AakJvylRdSdr0UIrlpcJR30X6yHL47GnPXyBTsAb
nNoEeXuM4O0LLE11ontyhwO8biqdf2Nz7eHb7qoHvH9sX2PdXvTBXWV1SBuu4IfhiSXsrPvYT34y
qyuvNp1fs0IxU0jpDCndJ1QB76idANiO2MFu8HCv7D73ozjMUh+0KKG/Kfn3vO5jB3VSbvRT7XrI
8xt4DvqC0XooZ/uBRn0PeKpPPe9gHbIdxqyO1bx+HXzRmryN3q5CHKpevNeBQCUAgEQ6cpGT/NiH
LF1ZkbBxPrCIvamLDFw5a//Gmf0r5+QjR4uE+tC5xDbYwK4B+DCLustG+QnT7c3g+WS4+2+KrmM7
UhyKfhHnkARoS6jscrmce6Pj7rEFSAhJINLXz/VupoPbFuKFmyreRePwLObgDh8KEE3c1Ii/pv36
2YWwq8dF6g23TNLLBuisIIE+tpm+mKQV+Uron0FMT3NcV26MS75kpdiifGnDQxaOldTtGaPXmtsV
ZrrG58+LLz8hdbT54n/3LHyfVtDMvWSffFW3LdiOHicFC+enjka3mi8kj+alqOfwT9tmVyL7P3TA
qr9Fasq5am7Esm84vzF7reGfLGhhsahp2VjvpjKbR7799WrC/26CL/zmXkHbqZZPwufSsDguM9Jd
SLS9brU9er/muLFfrj1fICMUj577j88TbnDwoFPMeTCHtCGOekWhcMyrRIt/AuY1jYE3OE21rXgI
kLqPb8r0O9qRA43ZDwQn+xpqrBIyQQOATnx3fvPXULzY8Oa/Sl+9c7auedKFjzDHfJNw2Iq2swfR
ZyXtXZlZnCjpjJeLocWDD5LCbiA8lRd4uQya/TI7mZu5LgcPI1Yct/lC4lPYhu1OxP6Dbddz2MbZ
wXr0uooOEjh1bjv3e8zP3jbto4mclnAoQflWJNn2s8ko1oHpDDXhtz8Qhspa7+Kmfya9f5Pcdgcq
m/+0h8Hd8LivvI4+z6k59VF7J1H7E23zk9jiQup6Zzx9ZhgSIDiAcf8vvLWYtJJneD7/8ECfFsz4
TOkD3p2jrZtyHZqD4x5wTVeKVlXBMLS569N75/MyQv+S67KH0YvlcZeAqibHcU6qyLgqTs2fjiUi
TxNxX0lULTI411NcEUavs7SHEL58DW8KnDggjGNRxBuquGpHm8PEtptcU/be+p6tv/8SPJy5r3BZ
WFJ0va3MNh+Ja3OxJP+NhlUB1Nijdgh4eKVoXaP0n/wtui8LDctQiXS/9vqdIk0D/cK+jwneh2E7
dW0HOJP0BbSJz1FERDHb8QmimQcHU30O8+2SkymBbSeaS7jjUTlwBPBFyv6lHuK7idLcZyofuP0Q
UQaLjyzrlQIu5hiW7J4o8qKivozwZ9CvtctKJ3jJqb3Ca3WMVVPxbLjCcFCua1MuzIF7/cYLUE1R
BOf1ktehubRehqcd5X7T7rNG7+CieOoncfOABAFpWsh2qjvxTDpZ9WrLPQ/ic6of+tTm2r4kHJ02
2l6W+MObv/rgWct5D1rzbRyzXY8BzDXYoekb0X/84e/QChweKeB5w32MXxt37PBDysTlzfLJxKVZ
5BuAvtPY6DI1Wb5Kkwf9tZ+vXv9C6ww3Zi3ncc75pEql/6Hc7aNoO/qzj8b46k38wDzxCFRI5p0X
XDDr5NvMysn65TR8x61fpKLJVa/LKLp5CuOCL69xnxRtcqn9LwflBUbGAtrRZzcv1yFglTCutAN0
pSCp62nKM/MhJasiHp5MBwk5/eYwfs7JUHF9b2x6mUP96I1vjN3kZvJuYNdGDlWm3voamrZurFIO
zWLc7BayljK2pfRCrAUtDIES1sPPaBAPILvyzI1QZjzFaMvCxxzZdceBH9fRYT7wzohX2XH3b0ML
FRt2E7nhjZvOvo9eR9luYWK/4tcylRUL5bsampkMy1srVAWY4dRGT/G48yAGifhURsG9945B++qa
T4kEjYz2VWvq3YoFx6DyJ7sAE7XH/+tWXZJt2nnxsdfXQD7E4gR5Hdx+cSkjBQOy6UsaecWS/Zni
Oh98lq9igMgh2Gn+yuNHL8zuanwfuz2Lw1LY3ao/LdbIoc6AOsTZcfXRB1y8mLwe/iXJU4fVdiDe
3i0RBu3+aqW/I7yuksac2unqQ5dkIqw+XXq2cXrxVMvzZVlK148v6UqLNXlnvM3tAOPS5+TGK5PD
25D9jaIZKEdTNS2L8rV2J4WyH61dJbpXatYjS5onouLnlfs71qr3IMTEQ00FfXI1c5t7TGAGd4Ub
vVP8G6az9rkirqgVuoYUh193v8geZnPcvLHqu3W3zesRqDVM2eFULeHLNCC1hL9k8/caqaqLnzX5
2Py4jMStT27cnbZsK6nwwEglD16zT+LmPMBwZjVKaD/jeajfTBREygB9IvUuyvSpN/Me+mwsKNkp
JfYc4iGwuuNlEz+TbHp1E77rboaDildc/lXdY+pWAEvNJcJlFiZ68uZDDecQ4LfvJAQcE7U7ghG8
kbakdmuwKpyTOngZtDvNptuZabj0Mi06GHMIrYCn/4ehP4ALYLlB+vA1JaQtgGncmkB/Sb+/W7Ng
xwe5pLXOQ8+TBV3be5ORL9SCwyy9DuzC+BRDd2PXCNN+w7Fh9ZhJRfNTrz0KeAjQAzE7L32AP+wz
M5VrlDyELDlkmbzgvzE2Se+hVl4h/AdgTocBDJvCdmC6/mZhNYmx6LkkzWlzNUs1B2klFijO0csK
S8ghcMsV4pxdT4LX1jboMOk+bnx0m6kaVVv0sj01jb5YbMwAUaZSJVNJ9KdQN8abF6emvwubiyGr
D9Rf8kQPFdorNuafaNlQcz4mtmJ4ayttkrCEG/jsGIZcXMg5xsxsj7HuHiQNL+NK7iKbd0py7CsJ
zX2zuKKTkFYkn0OQnOutwWANjZ5M0AjcT5hADe99e8l296isJDp8sC4Vm7FZzFHFp2iPDS2XcXvR
PXqph8XLvATivxbFwo50F+BvrDDIK0fuo11OnhfmdfbPhAFOp3mg8y2Z0hybnO4WIFMB0oae0g5z
b+zw1MPMlazVle3rnYN2oFXoE9Ay7JdxeZ54elJh9rKk9oQB/JlEbyLwCyP4KZ1oufh1FdPnDYtz
qIIqUYcIT3TTQIhQ1Lx+fugn8wagaSdVBOXna0PwR4PR3OLInV0XAi2lZcfiL56EL4kBgBRgDhX2
4LWgNCMuzmlDHzBbHKJQfxAfc2lUlwj2eQz5ixV+QWl97KYIXhaax6QCUJjPdC50ylBD4adLORYk
VSXC7OA1zJX6F2qy9zIceQO2OGmKMX22fl8NAXj08Kj6/r9AVRE7CL8vHfvbNjLFMY4HOgfHIIsq
uYUlVrl88OwBYTu5Qs7OmLAy9VzZkQs0NRKGrxmzojr0uPpJ+x47h6sz5g71Jt7+eCwq2dxdlB4v
IqkR3wacIgGAQI4Wz8w0PbrHCHTpjTb7pgV5xQ81fhEG/nzjJN+w/AzhfxAj5z5qVYSlH2v3iYXq
AykpQAnWD3iQ9zx7hfAfMnf/n1ePJ7BQu9ThhWFvvkEN3baz8RBZsyxHp8RHj/cbQBr83pE7BEuG
gh5i621U8gFd0rU13kUYIGgLHf9jQ31coGevLF2DcnDh3azDT21apEv54gqZCsg+LMcQMPzX+vFb
FOs7lM3PnOEnXdP5UUMbgUihexR110zTv54O7mKY0DWWV1fvumnc0fTKfffsknucjCVXj2H6IdFD
7PBJAhiKgq5kgTxyjrYWUezioqTxmW7XAV6DsfYe/GUtyRDvp5rueCcPq/1xjJYm8RD61BQEQTmA
JRM3o/D866et6sDPpfjfmEDmhmaQeXkd/61ZuOPk000zlNJIvWjLDd2sQen00p8RZymwOUBwmaDp
JrUpM2EKX7F9x6OTsChZ5gA+YJ8E7kQTb98be+ftI5nqLxbjOXstTAK4Nbo9jHLJQ+u6Q5Ks6xXS
T6BGAKNQo+hywyU+6m0rCfV2Yj7Mowci9bMRvwftdtP2TkGW16TbY8E/JoYeEv6RUnZapTu3dQtX
rsmRk1CsWbpvxV+EF4EuCYu2Tg8dNm9v0dAzkOW5q7eXLRCnCQLPqD3VobrFCOAg9YvHgnOS3Bqk
DNnpe2OPdEEfw7gEM2nB1x0346FtUVR8WSZWltvsDlkLNDZ6CjE7ixB6VfUwLM8p9zBofzGb5Cki
2LrprTa8sNNzg129x8E2zSlqAVOIJ1znvNmyXK4+oo1Qq8x7F46FzS5kjErnsK6kZVwfpHf41WSr
Hpv/+i2jlxgoD2uWM3CLfAzxBey38nWebD+qX/YAdC9q675GglyuLi3bGE7GkVeyiwotIugMqT0u
PjlM0U3JW5e+zLLfqwlQps0NKISBXhV5JT0gjR5gPtunHv0zp7p0Mqg2gOHakrw1WGKBL3XknE1v
YWeu6wRoK5Nl1zFAvtBhpf3BD+e9N6zVgIm5gWqkacaTN4FEaVsHhHbejSa7s3lAQAjaSJ/1eybr
nUrEEdLRZzmSQ9iqg0i8O0v6fRdCZFIP84Pt1H3uEKDSzrUPP2G9t/6AWhfEEKIALdyCyvPBQSkd
n6GuPbRaCTRvlxRQGzcPtZ1FOSn+TxiD2B/+3o7mDi3/OVmTKvRopUN+WBd+Wvzga9LpbQMac+jq
7IVILJPUlw1wqhodXKxNLgn5kZMFYtdn47/Jn6ejzjAjt1M9FqLlJ0gn9kuH5Zx6TkO9be0+84bH
4JczDQFMz43mO2GBSVtr7oieGfORNtvBtzXWPxdLDGXkEC/1YUPsSs4QmQF5MjsgHeRlGnWYTzN9
1fEMfEVtpqBG7pbO7AdrP7ogeYxHjBtD8tgz7GlbjSfSR3ghvUT8VVkDwkDhHwjAN/WyQegSH3zA
2EmwAyOHvteg+s6XLJL7cAtJAbAAmzw7st8bKUCNYbxU13Bd5qJrwXrZef2SIvzUFGRsRofmMRCb
KacgvJh03RkXHbeej7vfgMxyajuIu8dQHwNaNzsXTX90gkCMuSfjebb9f1jasmLQeLaQOcA0zAbo
oMyVpcvdtyl5qn11gqLzmZIWcy+ZkaVDPOyHsCxjirCI1mhkiyCTbM43NlKAYxEBYRJ1CTyTitX9
kPcIJXlO/VW9WqoFhVt9dm8xA5z4KnDSuORhaI+4DAISPD3SX7aiPWOUmOmLJUs6Ihxt9MH1WIDW
hPvHmXL9lxIGW1aX1frg1S1569Iu9i6bc7q7Aerdmr/NEtnsX+/1tt3FYyIAKeCduCxkiB5Mhmu1
2p4++MkMfbkPfgJZqv7HgDSJMhwzLKZYKypQLPUJJGf/GbqYHZrJThWH7+ueuIb1+cDkAott3z2I
JjIldoQtl908PHl1kBy5t5FzxNr5EHXtsAO60V/8DbLysO2ayrQuBuwZmXYHv2VXZrO7O2y1x4Zj
WaRKRrfA9n2b+0DcKi8ITbElOi1WOXlYAsT8PVPTFnqGVKZPadEi4uWcAOO5bBZ1QDLwEk6uTSWt
JPOuC7PxCFhJwWfQTWdwzbDWdZl8SRfQmXin1hxpRoCLV1c/tcHip5VHMmwjWbrUl7mOKAo+3KcY
7fDV1r5NdO4mJY4RXcCVTNx/ivU0VLEIzbPHZvWI+xuW/hQ5jAwEdF8dcOAiMfidPujm/bxA8p0q
NWERT4eDYImt+o2yC2VJWsRJjT0uY11brIyH7+vvFZ0lVulYJKxQQdveqPytcws8ciKEUVBF3nTS
JjWIC5AtFn0erOtZB0N97cTm/NzWdEgwzqHcxCbojj4AwarTdb1noc/+MjhRwJJZMrxytY4n2tRB
+esWr1bEKmGkWgBArH4I4sjPDls9dhfrVLCPp4nk2UqRi0HoCBoroSflAdRFjCUaSjakLPfAUZx7
L44eeIhAwJXTALSkWirXNmm1ctedZ/G7kgBv3ulNiSqaMAErSMzfCOn+EDGn+ejstJck9H6hw+CF
kMkWIbMAM8Uk3sLRjQhWU8heA6EFEmezfVd5apL3GCrwnyadVBHIgRcDnJU7X89dERpAlmM7Tpe1
d2j0Iw+eZaeggI2mTts9UldntFkXGhm8rwo8IPwRGXT8r9sQPI5CkROOW9QP1OMi0b9iaCHAl9U6
qlUZ1stEL9r6At7dCOC85oAMZS3PkYz88Yv6HoJWXyF6ajlYDjg+LYYMr5vku1GdH3/BubItwy6O
t3E0R07WTYI4SpV537yN9TfdejZ92ahN8Bdhpxglxh08iOk9TbuI/MThSBaQLcILwOJl25itJ/i6
MvEkRsQJn1o6xxTTCCNqt6bojxdnPfnLDjUIYQnycaONl5VaQLgARg3CTvkZ6IRE3zyGKPhv7/F0
+Q+ZICHWhKinK2inBDpqjMEsmoaGV1qLePwC2OHswzRslpkyIAumtXzNRm+7NX3c0VOQmLlHVhnt
F/3uC51wlkPLGhKAPDG1HJfIzm2vc6NiCmwPEBzrPgWM3wA+UHhq9+2loM6wqdf+4P+Hy5YCJYa0
BN9SrtNmNJ9OGuWeknha6NGL29i+MxYM9ChTHrKfFFd/fVx7tqwfSEIdolOb9GwshjHliCmOnSIH
riab4G3UTYNYO6H8t56CszsnMZaLCrHA2ZgP6xDbHagOvDWRP6f9JxlMONxlOi0ag8CC9IfOwQSG
UIYk5Qf4QIL4Ohhjo3I28INUzeBYBBlKxtN9yFfvcw377HOIsxTbC/ENa6o23IYaVHgdw7ladDyg
nX/MEE4L+HCMEdo875n2MowQgfSF+8GPbJIKps8UxByMwj/Od276tgv12qbYJj7Zzw5KAwyT8ZL6
HbAHto3Nq+e7CbmdQC3wOHytk4+MouADpmuazRzHcfExgrcJ2aKXPurr/4YsXMx5UfFyh9DPRftV
J2P7SBMbdlXXAwcH6hdFnl0LnUGikuaqWQNQzeHAJ1C63rrxoeSJH+rPeNpQVg0gaFxVQDNYhvNe
a1/mCLruebnANx9gA+fpemY9D9NnjirYlYOd/G8E4K3jHZl+YbMfDY3MaRbg5n5WRAYiZrOVpi9M
gjwXlg/pNEDHBnlhgyUtnLxCcxdEuzgdMHzbKVzbc7bqwOBwXO+Zv7rLVLPrfeQgnz1DLCntstnw
x0x9upSRZT55o9zf2L/IiukhteBGpt9IrCgFi8M56/fr1jTAvODAVZgyYtHXpWmk9r5hq86yt8Rf
Fo5J1wOy/7cf9eY/g6fZ2LX2J1dfJF6q+hDw1iGCamsgCXWbnMavDb/rfaSqRfnM5TYxi9gAvyNF
gARC88MGQsUzNF1bc8gSJMkgBCXxaWOhN5JaAS6bpe8eB0kw/NV92jbvToML/uBLupA9Y2OUXjK4
I6YX0q+JrmoxujjJW9sa/Sdo5rSYFaKhi8aNZigWPJL/ZFAPfI8vS+J8nUXbljEDYrMxf/kXC1r/
ZkQGH2qwdN4NYR0eFlnP8ZHaLDtvLR9OYSSZzRtuoIhqh22Zb1DjIQCCMZVda7CjVxRKaOZ7E37Q
Bvw08mYtK8DZ1W/TYsd9wjGryswRRBMNK0z8wWAAAMnaQzRC5voYyrWpya7Qq2Gcocw/I18RorZ4
FU332IpO/22HLPqA4hh8hDek6bcOMrdTeBWfSBuLe4Qcyj+1gJPTehaArcgmgXllwq4cT2jso/Zj
dg2WaR2OcLwBml9dtjxrn3ox9pGMDVBagAUoHPQtUAnVApi1avjwL4RHas6jrF8oBAUs2iHFJSwa
tg5XY1wD24+Q2VMy6ml7GaXtIeev1TfcEs1YjlPcEhgr+m0o5zWITt0y1I/IizaPdeDZymPsI+bu
E+PXm04HUwxDBO2d0TxXMew1wTxf+Dbsg8S9kW6D5A8efEwldKi6McqKjnjv/gKSLeHJe0NTd7Fq
7XY8hMaun9KbhNEF++SiTjwZv7rBqp3fb+krI6P9B8iZ40HKuWqS/gt08qOnsBV6dN5uadrXZwRc
bHv0QXUhLLJ/sFbUGPXNiUF+Vwyt9krSMiBUk9nyre3jPWdB8GZGOxysnr1biz7gF37rz/KaChY8
QLyE45Mw0LZr3WCQ98CRTdMxjQP5RIDS/V29bn4zZu3MPfJFjCArNgXHbMRbhQAr0z1ARwBhT4f7
CIX7Yuh99cLoNCYuckWQIPknh75lKGuEur5DTDLmuh+/m7FPym3QoHGmze3x7f9MSnu7ltINUHoP
XBUWvV9GbdgprcJiwMEel2SIS5PZSw1IK+ksXMAG65EXAJRaEYWAsAPwDtFgIiQ1Ma/oddYV4zrR
KmDxO7EWTLuKyAMimuGrQBu9IZpLFXNk3kIDcNNP++1sQ8bvo9ma3zlwylUYPYwyPPtUYkWBg6PQ
XdQVS53EuTb0aQvMBUMN9AEsRQWjy/bmXAYtSLuaombBrneWl+mSzggoQXIKi7G+BQtO3IX1bdsa
gheNxAXt7GNsBcn7pEOq+K9MY5GQm0JSl0DqlhpEt2ak1C4Nz5MjNwwiX57EfMTBNuJadlsBXSnC
4YTG9JdilJ8g3M8J2bDy+QFOtcXgFs0JAn/bDJ5PxU9mik6O9xAQDUIV1qcFm2QHfBoqDbzYeZCJ
tKTK909LvyU7oi00DJNb0HWAGSDpXmG1F30x4zW9Ip0wBZ0r6qJDA4Kq8mmhSN/XMHTknvit7mCL
jv7YiF2ywMWOEKgzyMm6CLeAof11W4V0GVrC1/ZBxxF4JQbXKstg05C1+TeDM9AqXS6eiF/iAclp
MFO8uWSLisGvSYF4rqWCpUscF8QclOg0Yym4HveNWMkZYY/eHoKA+TWNf51G3hhXEEmc9TRj4lAI
4zcCNbQedGHRjgtt5jDvo/CID1Do986Sg6lBeiw9tINtB5NF3YCZHF3ZwAqQj1OL5+xNUbUlwR87
IGsVxhCwVgoHjNi0rRCxlEfg6gFkAgKsBsdI0gm5h4wDrEEzXTJKQHwBuQYTay8xG8AwChIdcau8
QnYYj0TdvocTNA3xb6vm20u9CF3Gcjz3nfechuDQdfrRRgC/QY0fEA9IcprWNwi8Xl0MdGKb9R2S
7Y8as/uvSiEseGymJ94bCN8QTXdraTvvpAuj0rdByZZuKWaq3lFsYXZoUKAbgXQhCh1jsRIQKj4f
+ZGvIahq/BoM0lwXTSNiICfYi7pfXliu4tsFflKKyE8LhONEZT2m/1joHoNm/YTs9kNr82mdfQxt
dm1q9wj8YqcwDOcjcmwT5XlvDQ8eu1SBOszUipj/DOiQe4OO/15bP9qlW/AYTCvwsmZYfvq5y/YR
aYA7Lp3f4stgSkFEkJA+dqehPcY2BOARJlsBwqk7Lh3w2bwnLX9IYzFCguPjWmQIPndjRHbr2PrV
CL80cIahuQMfG8ArRPLcIrTjBqhhuvtQKb8pOmyvNo6nOyLEot1EJ/WgMzrue1j1LssU1ilI8x4a
KLBaJKvU3Jr1ydcDXspkDpqlpIky0IelrwGkOfiEgxU+eOyHydiXbFMBoCHdoUQbf3gYSLTnke/n
2yQgSQji8SoW472NfrLussYfShzkP+4TkH+pxR6JjPnjhKULCr95O42+WQvRYP3sAe5UPRaBMiEO
Ib6/EqhkbeoCabEgC8dM59i8wwOl/Lyw/gPZ0qJoICp97yxYkFmu5oh1WFfOT+xZdFjshajLBnqW
XYNPRIkjexVkiUsybvaXJVhvSLGKK+YF8w6YzoFvGghvMB4bxqH/AGLQZgq6Y+wS+1Wlfq6ibjxA
xB1iC+q+wEhtV+c46poeII7YpsLfMnpcgZOefIT4PwwCx4JTDRAfXwsQSQN55RbWPdWCLg3D+rEW
7gp0Eppur8V7N1kIHnj9FG+L2lMey99AIXzB5ALRHzZtHzjYYmbI6ZE1BUX6EpUKj+tbugGg+LY8
bzRywPVSC+1KbI+BrCE3Gf0q/QU9+wAQte11iz4nrhjBgTjNWL0IXXM26wNZkK7BxqPwpw3ugOzP
ME7/9LCC2cXAvIciAzqgmn+PTf0b7nPUUh+ttLvIU+KC2JrHrQMTQwwCQVOUekDxkPAA/cbC4y+8
Guff6gktE9lmZFFTWthI3EPKT6jRpavDf+2g3+UEUFsO280hc6XQxGEJMP1n2ul4J3ryHSyNqNY0
/qdqXKHNGb+oFxRo4swxlBG8sSCZpl8BCZtfOKtphXUHER3EBjOEI/U7GUNWcMg3IWBX8k2T4DnI
OqjHBIVacV0v6STexTwcuhD7+Or8f7MvqqyXE/R0hr8lDAUaIo62JJwCmBjlYVzkGeEg3smfUBjq
X4nKHEt7yVrwJsgAfUKLPY98XgslxgucwicVYcpVq4YwwYJ6Cwd2kg1grCz7gxtdTKl8CNe1WJfs
0W/ZW7DONyeXQxiD6F7r4CuSKwD8WYBMQmDgDiEodZlq5Om3LbyKcd0iUnm2+D57RaGLdW2BT3/B
zVdQNTXBlEDqEgG0S+oUYZJQbpB0TF+XlAcG9DOLT5ir8REUFFIBZ82DEdmQpzVcdUJBElqH6aVL
g/1Se01pNSxgQE+g8xfiDcgk1GjZAJ6l22LoUjTUoMiOLDb07aDtsDZtZ4BLGrLk9XGpp58m/NUi
9hBbwlQwFcmM5Ynp9ZFhZi3COXjC5y1EFZFBaQAKQ4mxfFkuXdkOI1IoA/fNqE4fkTGP6F02fa1q
/CM6kDUhlPsFH7GKWhM+ySl64tLuawY/sT/T58ZvgWWQ7BvuXihT0lEWDfQHhXNzi2c6Ymxpho8F
q2QzIIi+jqOSgyc6GssWtMbQ7EBje7kbQkgvpammVJPdTLsTMqLGU+ZBTx2xYKt8eHbOow5Aw8r4
BzkHEKFl4avu4wg/HVi0Wv2osN0HLXnQYNThrgCcyXh9cGt9wh76qBf+OHAMQgNw9Tad/2Q1u1us
i9Vmmv8UxnQAm+pot+kz3CTLN0M7lLjA5YHlTx6kYpmnrsOUXuIw+FmQaoJPTPG+oK87og5CLkDi
nWwBL9eCVkhpSgu3wsmORAZu/ufoPJYbR4Ig+kWIABr+SoDeiKK8Lh2SRoL3Dfv1+7i33ZiNHYkE
uquyMl+135GHH36oqQQXs725i0Xwyf8x48QPmMKDx6isN2joVzPPzpM/RMcuUR9JMkUg/433FKGM
EQmNvFMtH0QpBj4VbyfxzT8O8zhtejCwge4BzS2S00gv8UjWxzx7tL+ovXYgnOmoqnImNsEIPUL9
86N8BcxiA7pq2/YQSTia+FxK858uqjU0YG0bI18aAQNG65hP+r/U7T6ipcQqWRfPSxRfK3N+10ti
FrreMljT1KPGfxfofbJNRb53p/SolvII1qkLyAHo16jw96WmBPO9BJfWQM1Rjz5q8WBHaLFjuh4a
zDpZnR7SUe2tyhBhXsDvAPV/i2XF7S+8X5mNT7TsW47GB2loEzmH6Y+FPfcNF8LcEVj9avl9nBED
A3fV2syGX67hS8kUaO3n1IZj5F9Mw8Ocpd2cyOjDvCofXVWqIG8w0HbQ0wf56d6BKj0PJJVlxQk6
7o0BB6jWpDuWYznMfqrdErX6StoFEWdNirBY1G/cJFFoTM2n0sY1iNdXgmD4xsSDJvtX6pyz2zjf
LLyhHx6zat1q2FQQybRTOYJKspp4q2TB3LUmMs+ciKwKo+7Bi8t10qjuPHaLT7mVnjPdPNiRwEA0
/hiT+R6VNM2yk8wF+Flw3qRBhNh6N7eKoKUr5+BEwBoqFbrIQNjmsapkMzpiLbLnNLYeB2k8Cll3
q9qSAjMqj68723g9UnMVU5jdXdBFaSf7OPUUs2NOH6ug7YvUa2y5O6ZxeNyifA/e6cXXqqPWWjtX
YQVoxd6WMswKj9I3trdtneFqKzyuhioUuSLksDgfjBXe/bljd1jKKxnv5wSBHRj5gHti2SCEOCEG
lifPSeOQaVMUti31hj7ukkownPa1Y0QpEFQmRoUeM4Rq7dPk2Pc4yYx+mP5UleGs2E62L1vSvyx9
0fekCLZZP44BV0x69nLt13J6sjp994yk06wmwElSc44dVtShMUkI4qMzO4wd44lXYE0Mft063zKu
H4WqQ19NP7nZHDVP8cqJSyeK24Cw66thW4vlPfGjNdLYeioXxuTd/FT2WmjmnGqp6D9tIePAHZPD
aPWhX1j6lob6EW4PsSp321QpFgoZMExda5lYLRg9R2bhCSCxxnGBGHG0mskhn3991q/hXyNxxtX7
XHnTuyFHFQyT/aTsftvpAMWT5m4E6Lv5XKnmwsIal0E2j11TEFGY/kiWkGxkBh1E6fJSpvPb7Ikn
u8Y4YHf20WJnw3asytvMUxTA69xV7OlSKH6kN+wHoqtMxYpzF+Ga8GKCQcr69Er321b2+ywcJ7At
Hhaih2tS9jvQM/GqQhhGNNaLnUqKfVsghKu23Yja+ZuNgle6OxSMv1JL35WLu2ra4cXLy106WkcE
9TNDXx7S4pL4ZVgoZ8ummQxrrXNoYtA7hqHheou8wNbKq9Fb5VpGuDf8ZHzwZ3lURrlPpX0y73lO
LDHYipz208bihQ3zUEZI/Pl0QZ7rcPd0m5QnVlPYY8q4upVl+1qbw1UaKoJ4dE8uSVY+jGACejPd
Fv2E1a+ibPFebGwDtbi4y7DLPfxHVY7tHP95ojV7x0xOrT7sZUJEs/EYqruPpkrDxNfW/RRdKZzJ
4cfeY1z3W03UQeThemQFVr6iCahWWmm/atM9PZaQKrCp+apiukz+tJknuUHAzTnL8CAsEOFDDv6H
LCJoqfsF0kf643Y8VHdLCY5Av8NaT6Unu5x1ScYxyoZ/daZ/wmY7mVbxqunDzV6meT14rhYaUbVf
3PHJtPtNd8dAW8W7ljUhav6a+BM1uooZChp01IZp7go29bT1PYo1rGfHwpZDzEH35NVsyEAudbLL
CucyyPFr8cdntFw64uJYi+LAcOfQKkKWs/en08WtxGJZq66VOKWGi3JcNygL96K7+toxHY7N6FMT
1t80qCeHwNDKHJw31Eo7MPXkb0k4IlvPYN4t5jyM8BUCihzWVWce2w5fNxn2g6nsZl2Y1r6ZxKZ2
s8282Mwms4Ck2i7WyRZYw0dky32ikkPMIVM0CIa2i3SNauHN+KPa6UuvzYOYZMDzsUm05Y+8dUin
fzKoKNpMhGNiPkSC/mF0hs2QDIdUn/+YKNrkzdMzHB6GPngDo+/x7iMrKnyuSu1lMd5m8cRSkTdL
1ymrvdAhEHm3mwt8/Xa32EE3ys+60RlWjccoSTYCOC3naPcMkf8RnY7RYdofrCVfxwV6zjghSskI
ezBTEDfAQIE1TuLikmPfhYMs9shf36nM1m0LttCv0idLSEIQ3bhx5XL1B+N1jFnpVy71Lpq0f0Za
Ai2Nypuvy5On5yJUTfRiZ3SAxZxvVFyHzuJQyA3O2ZuXr9mxr36GSIJAga2Lt6/GgbSaxgV/m2Eg
RpTWwTWGPa5C+pRyK0q1MjEWDSIv0PmQJkqnRikvKembkNLwBjY2jLEODMnIYW6f40V81ZHxHVV4
Sn21IVN/f4K3iYOnVrULwrRubTOGUp1nrL3JZwTL+15UD7kDT42X8+S6ubfOGd2odPiJ6+JGLvWS
Eo0jPtDsJyFDtgaE3dS9VqLYw49teUFjGAV9A9lSTbupb77byrrngcwdaSsdVxaJVdFd9L48ecSr
TXUbOjbERYvYx8589FP7USuSzxE/TeMzI029Bzt6nwpWqcn6WBDDMO+/qGNtorE+doW1qxqPEJz2
xFqJg1ZPOxiEZ6LQ8cohAVwP1k24ehhbLUWvp+0ph5uAOLciYocjxyj0bNNhDFbLq2IYahTy6EW1
uR6L/C/JvGcHkndYEtoI3SGdN8IjCkpbUAZVhSJm179QnrMVXhpmPSX1m8PQBfW2DaYU9VDI+Ymw
M6lv8gJJmZFzspglNDL79WrvsvjMSxYX/zpnTJ4Zj6P0j+5S//Zu+mGW2UE3St5B5q6mR2KwedN7
sMzNcG16ONz8QhjRx0R8pH3H6GKAG5wPxdr1SBwTjmdaeM+NYQ2mHcAplmrLk2Z0186oQrywGAl6
+aeP2MSmhrVSOEFJQ7Od6YUXf13Eb3Wkb3Ph7RKLp8mjm0rGLYpkQMgTt2duQC9XCGY0skX6LUy8
ZrUIO9MjXOeMDCakTVhRL8NotFRolmN86RYXGtKEPovBwGFoScNmWAMPrSGnhyEmzOM7ijqsdKtz
EyUKbV/Mx2ZW5tZzum7TsPr1satJVhJg/hkip8ZmWUaB0SAQ5rpefrlkK2FWswAwb0Ua6vh7zrpo
c2xdqE/QLd7bOMIwUERr8Np/uVYdKPR2HM5rd/ye6hFOkbMdyuW3TY3ARc2Iii3T4n3L3AfoXU9g
AscEUUXOb8OtKTVAm6TiMFcwjRuG3ih5aObnWMFlqqI+6Caxwwq2r8lWZBkFUJljlJJtt7XzeuMb
6gLPdkUQeBWTN7SHam27Mw+sfi3ZdCB532VRn+9ZeEDDYU+pbXr9Vf+//RzOKkZ3tViQkJVhRmap
zKbANcYu1NJ8jydolZr4liL1VetyOw7gPGwSmuRsCuGstDx5LkfaQRWnJzvt3v3SOfNyEOYzV5J9
DG5FNIbkhxkdIpUcI9zUHg2X9jOMOocu/IzIOPNhnZJC7GqLgCytAT77nccC4MQz34rI+vGN5lym
zRrtgzLfqdIQFSf7KceqDxg7p5t26taZ8DfpIDCrtXxfRggMcENjG+RtgUU3OU3MYAg/PZbRlZ9q
U07ML+bR+tNSY49FKlCqP1tYGWXED6bJ1yZipIbc43ZZOJLltadtlqMfIf74jnxNNQcL40s1Plfj
j59ihHfRCbsciguKVlOAkpzeM2cI+vK3S9znqHFYYOk+GJN6cVK1kcv4G6lhY+Igt4dkPfQEjpmV
f0IEYBhLrASZYbhHEZKbU5Xb3ih2psqhUeFMLY2Moo6HuO4/kuhc6sm252bppv7HqdSZYGiYR9QK
DLLx8Fd2sJT61sXPdd+/u3g0FL57YE6y77N+O3gv/N5hlc23gWDunecw91+9O68VD3LTJ0evrS9u
VRyriA6tSJ7KJTr7/XRQo3mEoXOqlvlMUBaoDKUiUjcqpsrmo+XqpyKq+DpH80DF96BHyXryvFCv
GXXE0xN5V2Jt6aH2uS+14SG2ZjAP9hm/joGz1D1PFlK3thzl4n3nkbOKWBzhk9PUSLF2k/7cxcZR
Gn/6ku/F4hx76uoaETCbYXw0cCxWXc0R6A6fvAS/vq1RhKYbCqSHfN73zpVZ5lMsirNsujMMpaAu
5ysxCybMBx/hxFuIp9wHjFJsE2YEs48KN9Ym01pt27rd1WzNF+HSJ92FUm90v1n0/VPnkuyb7ZSo
AeW+sI1T1hffuVc/czCFU95vKtj38//bTw2WFXnrLtG/7oPSXuZHI42f5mQm/IRk64z5u1PlbyLz
jABD1DmXOEiV9uQnMJkTvph52dQ9Nxg8/s19roJZqVtRkWBtjI6AEwgoORdmqfQe1dZgVJJl1bEC
Fm3XWeh1PWIdcySWN3QEsPl6rjw+p3ya/3Int5hykUho9NcSIpxrtH8RLoiVtnSwFeJPQaGT5P3T
iD4Pfmin7pya0V2epc29FQsY3458a+5ynt09wzZmzEeAu+l2Cd4sDBpiW9vgLwsCdwl6PD6ZW99p
j2YzXVkbsE4t49H1PwdrIdteBbqyX53Eu8fL8cJkdA2mzelKFJBlX/xh6NP1q1GFXUoYYOziV5qZ
fUFepGhvss++YIEFbv046ibvRn4wUFA6Nj3q7Rxqsl3XGO4L4voFU1dHjhunjo8mRu3eO/SpQfvS
yMvU4NAaup1rli9Zah5mwhBzwqXi9xsNP6pcSLtBgzCZB7f2SyPHh9bVagwKylsNUt8wIG0M7R8J
mQBZhKRY8jtZ1nVKx5PevA1QwqMs4ktMrnqXH4hI7ugoL5q+7JahuAzEw/zZJIXMwmcMFjQd2GUY
8NA0+Dn4vojiN0UIHjpk5yz/GdgahCze7HtmCL3Z/VDmHQqL+gKeEAEQ6800hm0rFIZ67VEXy76J
y1dHTYBMiNDh39XK9YS3STTuo9tOO/JcWMD2BHRsTsqI8wTyQLv8LXkBtmXZtGpa1yXbfBeK2fxY
Ta9cFAcuiT8JaETUgLv0l8Tz8YviEZzpIYii+Y3/4nFx0TiHqT+rtZOK12watnFp7FJT7Z0+22hd
FhgTtwTzbI/qwyDxBDM+TuwwG7xHC/ljspjCt19pvYSJ9HmivTP1y97u5CqSw9oqki9qsZXVaYGJ
29bCUFsjmjVUglmpheWUre3a2MRYpnWsu8ZMm1dPrLHW/Rel6b84Q7Z5QYHssLlmBaHtKHJ/E0dI
5814xdV2Ujaijo3JBnrYrjStNQdf2CYu4XOC39WinSrLf1OYa/u4Ihji/JsqwvX9EiJP71MNMC6x
UHRktsYt9iHLmDO2+jr2r9povZsJ5l+vJ+RJ9MTVNq5ogxkERBX5G2YdIQkwVOJfugLu73JrdObf
0Mtji+SpaS8ehJFQ1OPVKuaDhT2iQmorsYeucIxeRnc4Kad+bFNrHavslFbYLirz330UkkziOlrG
22SUO8i5W1GZ26XrGdazgAlQlDN1+3z0yQqW6xRr9WJHBzZfHDr5JafswgXHmA8gRV1SNNqPvmFg
wS7X/NpvppXcEC0/QHq2q8hFSCP9guBvrXPa/2YqNm7UwTd/mQnkTTZ8A3vBgTGm5BOsNUDbo2jA
7jE07uRgUXC0Ee466DvYSzOsdNFiMRTuWYjz6TEJLRjHJKn5OrGRZMUQmOExj538qEsi2/3D3d/U
EuiZBa+w8wz6Ca+VLgLMxWsfoUAU29Jutz4VaY/WFkrvLJgKdOpszucs+2q6P70pA9P7M8EfWZxL
pqy+xEQPNHZGuBjpgVDdZzz6e5DezL/S8aHozPdKcyjpcDSwu4ZQ0XyqUi9wnWOhiY3dXXuCGZb+
D/rRpcut9TC7fxWZBzbcw5VhlAa5omzVabS+rZScfTatU5gMs5QrM/7r6xmLtGIW+kcPR2C3/UlS
wqzSPTmA/LVOhUXXIIDF55xi3MP3TdsflyaVL4Qr8lknoKU7NF6A2Rx5KusOkvbKc9ttlu6lHocY
GjjAebFscZy7d9UWodaSystF/8xYzwqzZLoMufnttFzLS19dKIM/IgzXM0cBJwKJV8+ignWa/iu3
26sF66+pm8D2XAga8tsp8arZcUNZ5FRBD23Lt3H75XzUelwEUZ+SWuwfJ5W9FJCG+/auVmeQIbC7
GAkAqS5+a/irWWf/MBf1KeIDHQUWbGLtGFqQNDjMWtcj2nyL5HedfHAxBdZ9gGd7zPwtPE6cLf3C
z7X089Yu4vuHOr9NifEZo7zf17L+2o2OZda9YzEIvccR1ZSqv0qdYL0Q18ZuPhLD+7T7V2RrfS1m
uZWpvins+A3R7TP2HqYy+1Pz/FIW2457nYQF8JQPgGQbQSNUJ0+wwT70sTz5RhfKyvhSif+vkzWn
2BFEY9Dm8lfTzV0JccsG4b7VFXgiBwxP4Ed+HpJk52YroEZkp0hSjZXafCFxlty8aZaf7f2RzAr1
kiSmh4uQOSGOsRl5WCRrL/eqR1VrMAQXJiMsuomx6AidvGXnHe3as/aiVhA5oE+tVWYecTVJwasQ
8/oCUt2VBAjDxlIwNFx6e9zicCVMQB+Zq0jS5010nHW7wd6vmmAyTLIkmjVj2/W+8MN/LXPGCMev
P13Bl1cYd0VbVLeiqbKNdOev0TaI+fkMArWJLHM5udaKJYQvfePwb1o/3Mez52Vy+m1joYB2KaTO
0ZyOca/1e1vD/YPCwAqAO8xJNSCXUe2uo8HYG5JnHkQl8wmHgnKwkw3GAf43BYMs/I8Pw+zdvCFx
UVELk0qsWUtB2DDujWSVzqXYevFychAOOWhJ5/bVsB065wvjfUfByQ4pN2KFsIV1rnMjpMHymxX1
0AsMfgMLKDsB54J500pExlVk/uNgo13bzi4DaRqAo44JSTJV9/onr+x3tc5fgabKSuKN47XhpMo9
OKcvD53ERQ5JO3nVNCan8z3v05snv+3vcyvtOaeeXBo3ZPzdIRCpbzyMzJCGIM4Fqg6ZKqu88L/G
xM5nGkkzWfW1TT5FLd/ZxAvTLvG0Xgpa29EAnhJ7BcO+qSUQqF8t4e35ev6BpXJIXmr70skfRzBQ
gzs/IpOV69YFcmXaxP4xeSCuZvXGFvnJrdDFmGo+j5gb7Wx6Szr0hhTnYTBZOS45r98XyeIziK2p
B33nux0W51oUFbKXbCtWNbhRAFImXDiOEiBhLG09ejpFaxd3/8CGk+6jhQ4WK382VPbLfppzmndE
E9WtF/qT7lX/rGW+30LIYixCIjw21D+OqWGcL+M9sYKwbq1P6ZG+sGzy737KkCppLDzCxa+ROAY2
QUIKXUVhUJUoyhZWwrJ1yCkS4nD8ZS/iGf8AGw/2sH8faic+42n/t1iGONCVfvO5/oD91oMlJ3pt
iCs2uc+7tlXdq5IyvctPbRA3gBlYIp0Es2uw5JBRx9h6cgWxeAjGeIyDOB0/DbW8deTQpmX5yu7J
70b2m0ZYcIKkvFRVdhYJxxxNTLIaigRIUL9kmCqjDahEhQcBhGFtTOlGpOAnDE7lwOLVWqWq+lJS
PC283CUvNt8iEColeBlj8Ob73kQLHnHsMwrE+1ZaEDgmR/8tMKyv546wC3flq1937gobGS7BFJAM
/e5aCZTrDHS+MRNAw1f/m5S4bJrRbcCzkfFyG0haBf4KtqHuumL6RQAYd20nyGGlwyMr5ncMuumO
sr2GORGk2hh2d4nTyjW0eWwhEGYOzL2+cstb1/wD0T6cK+NE9WlpzCny+Ry7BYl3AziJHHQq7/tI
fxTGyQa6FC7lMHIoCOK9NM5uyoFrZtqG4c4mHnRu59w+pnaktnKun6sp//J8cq1FbWxzFi6s0on6
coguZkMDx06G1QgTJYiMgpYvGzaOlC/L7Dyo0vkpe59LqgrzvLwObf3ZKKyPlcYUEkp8mKS0OEI8
1TjKAOiUVjh2NtjyWGr496tjU8gL7vtTO4lj2ho70+pdlOUPNr/om3x2nkDOvQwevgucP7dy7n+y
Pn6YezbOpO45TVF4Ctzu99yWFRvXNkEKESLfJnX/oAzrsyuit2UcXo1GvCHrU4bq5pFB6UZXGhKz
/09gtt3HYzeFs0DlTVKj3y0eVvh82Zqx/stEC5bxHedIYJuoM9FNezUDQCXOD3Nw6iLAACl1DYel
tPp9V7MCB7vgB02YSciI3J9jNl91xuxJTzknGYpdprG4pem9Olxwn+oCPl/a8nCkdvtQZl6x8RlA
JqLUw8zlxtEwGOheesnoxFZuwbpVoRKc2Lbl32+Bd8A66Yr45IeISNwvEDxs1RUr14WFTGTA3URt
UwRzZTbrNh73PKdWwID+qREevge0VJu40DobeAArOfNKszRXJ3sdzdGVg+jQpeLb67LTlJEEAEEE
/Cj3h7VsSrmJa3zPusC7I6ZjIswHw6v/Fh1tfnapU6FzYlqH17JnHeu548+HjrFHZ+5l7cw7bVD8
nDZsL7OBenofpi0pLKsmRVbXSnWcYViGid09jI46mLCgFt54vDhbEBgJA8jhWJhOsYZbRlgnbVlm
wVTc1rxbWol/LF9gb3vvc3unGmWovEtPjAp2yuGOrgbO2TlTHE4l8B9012Td2+4tjjlnAEfsUp9n
smPiIzH8YJmiNpyGddz5H51mv7kwbGQiz4SXdm6iP/pFcrA1hgyVljPNZTHVitbuxpLm4wiodDXM
NKq1k4e5qiAyCBSdBjGIfBEmqeSzwX6x0HBrUfStD1CGJsGJhbqND1PsqcIZxE598qQ8qCK5W76X
BaIo2bR1z69e3D26cz+g1eTIsHSHqTMTaZ+HdAMI3QziqFO7zofkSUSnPUX6QAdeY8wZXHxi9ijd
K95wd9fK+gT4+lEIy9gYpfPip55OPBpo2qIcaISCOEuVgKkcykYPVWGlmL/p7V19qSGbyD+/h9FD
bR7gts02qYEETMATW2NzByIggtY2J83Yapxk6tbWI81z9Jqi4tSp81lP6P0WGx3YE72xMCsEZl6c
yzx7xUfFV3Pf3BEDvNAOvUF3ZGITiDnzsYEvs9opV3tePHEdXOuVrVwrm7G/t+jvM9yqrIJhXwv3
rM8sUFDlZmyz9TL04VywhMVJ7+71+950E7BjU9UvHXi8uiUGacf6p6rHPZu49mbjvjfj/MFaPR2E
Ss9QXrNeigwQqZUKY5eweQQ3SnRnxc6MRAxzWHujgFri16eBPcFO5Dartq0+mDVcBrThVcSYD96f
/pTFFIi1Y78sVffUURVYZbfXXJge3bK7955plTxrsXYhqv0CffwsfY32Xh2t2DyJ9sGdEaDocu5c
gcCoq6OhAYAY7C2Z0mVVI9oGHVQjAH0bq53OTkloLimmr6h68tP2BST+jkHuoc+XW1l1dDrQNTI2
jjkagi9qXKGQLSmz+th94ZlqgxEnqiB5htwlr4s9v3tdORIatP/sBgxtRA+mo7kylgChnDp0+FbA
ox0d8Tg2d5P2y5BHD3MmjzFjwh4QC4uOV1xKoduLF7b//MvmeCP14qKQEVT/lan5bMGISjPvDUXo
QeU+rlVGLqrb9f0XA+BVUuvUcXSL1nKSeTXcCZHfFUJuqAntAZ0Ou2z6hu0jyMvP2YV3NRsvNmP3
RB9PVaMOrUuwB/bXquwxc2CtJhx2qjr9W+rYZDwuYctUz33lAFGG0wiSIBopSP3uDxG6Hew9BsuV
9O2NcNkjvmA/m3L3qHGY1qSY8XBdoiE/zmNyKvxyG7Phoq0IuuqtBcBFFq+y7t9MzTnk2GviQXsD
pQdj034YKViQcz3eVY/yoOixLJUdpMe2jUNp6dz9/WxvlU07W6ptbCIItOmbxOXA1vFD7KsQwQQd
tg40WW+X0YNB+MmesRv5sh3Z0k95txxhk9+naAAuuF9fm54tHH5W+aUjphk1JmIMOp2xwM9wTEIO
uJiLaJcPPClzxH8/hhZmcm2J0ETKd7e6+ty4URSFlgUiQf1URFMpgWuM7EvyNijrC4EGYXhS31QN
T8RIQyjIW1J6t8711pXrXpvc/Uf4AqLHfKgH7Zeydd1LVDXDu41ABIdebQrH5wsvQ1tOQcExTIh3
WTuLtXeQD2ktqZuwOkXZn8iIaM8J3lJkjCUbD67TMD8rx5eGPoq7fGM4w9bw0oO0iGy52tXCOJxr
zISzAc+m/jSU5l0R5oQANGGwE2aTokfAO7PZASLHk7IoNqvZOysm+kOlP0LqJNRqZYyNl5PLSc/s
PAublCeeH2I75KBEKhNm4EIhtnTjp2qcraUtVIra8k4iBKVW7LRWOxGAfhwxQkQEyBjGznEI0nOH
kfg4uyqY0/YtmjCP6QXNx/BnUg8EzoR9oGmKXVzLs4GZjIjYsfKrY+uDaJWFohdnvQFziz4NVQbA
OGNb7coV7s6Wxs4zSRyzJERB41WB0eaBNpFBYxQCjKvlaS4Jl9ZCA1tUHifIlKGY1XtUtW9x3nPk
TFQ4rN7dajnX4h1RH4t031CZsywWjROinse17Jo43Q10RjjN2Rpt/bVgO9XKce1g9KE8FNks1nks
xJGu9dk2LDL5+M+4eQg0ZUFMuj/wF8zz1fBpldV1dGe83O2q98QFm2q3EiWovbhpH+vE/5wLfwqG
VD4nDhSdmlbAj8/1HUtO2H3H8f2CKB1K114Z7nzoButG2UDzrnGsaiu/GC8VKEBSdK4BcRbz5aiN
RwvPGL16WDEvG9m6WjnfNmSRuoABgv9lobqrsPVlIDK8J714gQHBW+YR2m+PZUuzz/hSx+EVZ2+E
bwAjIWgDYgNlVNEtFXq1G5bu6DnqyccNByxIoGXP7RVpJ4USFNOxgemaqKfQYh2f29YvqhuCZ7VS
WEDnOD2W8YwPk68IxYBsYG2/SQ3+bQUeTBkupKz4hWI1MJS5Znf0h0Gti/OSk830Se4MjTbvsR5u
E4zuq8KJScrYIHRi5T9GJEycTHur0+IGMXmk0BSPLNkC9eD8zEayH1rmbS5IWAbdI6UY7o94dPKt
57Xrvu7vjEbmLhN7ijMtCQr3F645pxenjMVtWmfZoS+pFsQns8l116aog/9A6rM6Al5/rp+mBmYe
20dZU3TnabtnaafI1632sIAqWvn4U0IZT1Woi/7Nds2HpcedI13r6tc+jbijUZ2l8mAzYO6x64bK
8Db+2HD+LnSFzpMu4qfCQW6r2w6qiAO4cNZrKrTJ+nYmbmY8ySEoEB7sRacSttqEWrG6saIcR7bx
06LSm964JpTKdJTY0kT0vG3IZ2fWpWa5/VaT3i2fy2hNKXqNc2+r91ivGBv8ixriZ7D0n1st86Av
tBnbtWKoNOwvH4fkUdr2BRP+No0Tqgd8YKhr3dbKqGl6Rd+W1HBfFBtm+2J+qYT/y1YYegFEpw6v
URUzwY1sfrIKthdGdTsiTAyWrrIfHWTboMrQTlyrx3YRP5MT+4nzfNNCEFO19SQK94WdtliWzBju
U7sDUPvg3ge2tJiczvmHrxnPs2t+97p3mbWJ0lIeF1JlqCKk3EdCGk7NSgWJqq1syMGpaNBBh/Ga
9PYzYz6GBzFpgcL5daYLwQvwwS25jdqNEZll+u5M9mNTmWc2CO3JXYalg8uQOZE1jNj2+Rl0421I
jF3OQR2p+1Cja2nc+HAExbLsOPBsbZ171kYfHbAGMIHmeeFcwolShkthPNcLcQNXdlsy+dT3Moxt
2gnAwvrYfuAEmXi0PgxLBl7n7Zh7WlshEIyGKDrFi8GFGCFpM4x5K7kKEyMGyjcfclmg3ouba1U8
QDpNT0vtMnnLOa7uGFbnobPUqW9wWvmsEqiYiOf99NvyLpdLiq/K0Lk99bfO5CpAe3i3FzZcCKVd
6CVDqWtY53MVTESvZ/1W/MfReSw5ikRR9IuIwJutBMiUVPKqqt4QZfHeJPD1c5j1dEyrJch85t5z
hbpmwFEuOqa1JAZXcKkl6ISDaDjasXbQhbNFCeEqOsQj1ToHusSbbXI0p2zPGbsPAzMb5IUx0++Y
uQCNhbIN0JxFZe/b2jVC8B8OEEJUlVo2sLQndtwTY7LkgJusfHFa58cYtS1u+j0eQLyHQYplAgWe
+a3V02YM4JGTELgTdUJJkJ7hofwi/OCal4L3QUcpiSVlXndx89YH7XUO3uuY/UYyvoWZuCpNUviW
CiiDEM1z0o6eGqKzSzXqZrbgQpZfzGbMmaelIGRKe63DEVVzlOp4CdxgKmZ3mnFOyc6lmQsPo4w3
6ha/nYi9fBpuxPHEblU07JP0COl+m/9pZn9tQyXY1MFIJYEYFitWjmQaWT5jrhrV8WxSs5rXcKq/
5ZjbgDkdXboTmSuU176hFYfQbr9CFUWZY5frNrRy2hD+/ay+naH7qHslgxepejTuW1lRSP1C4Vjl
+T8sYBSLNfUkT+iF6feVb2INK2XfL9WHxt7M7raW4rwsKlxRqL5uolZxDE91in8S8li563eirQ9O
F38yNdvFZcNEhGUX+XeRq0liM7XVK1zrHXGODA2MK/JLZS1jAGYDL8k+s4ffGikGeVolFWy16TVl
q6OfLFh1Sg1L39IZFXgi7Wc/7goV34pCSBP68tELBVyfYWca5Vs2RQseBC39RDhKysKfoTH6FJDC
idX4dW1v5crXQ+y16jdZZEz7IPpsGQoRct4Y0Kygvk5CQr8AsbLXb6NAK97lr2EANy1p7mz60NYB
6sVZqwTZZRiny6wZN5S2G8lKd1bIpB8tdc+z4mTTYRIUZkas/WLnRTAsTn1AQ8pJ7yc8qnKDMnCp
8BKjd9bqxK3LL46DwpBKqtXIk4uZy4B8FrsZJJjnCR+IHARG4ibORhuX+Vx/Eu2WrwmIWHjALRdc
VfDNsaRWqW5BuawcFqdsBUCv5RzncdH+GpzLrCHUD1Xp/2oB/DYP7vRv2242TnOkHSXcSoDzJW54
Si0Jr85aKYb3ZmlMUdy8mQUKIGxWH/HAmEXJbhU5TyuzZIdjDStEZNQqvxpdS5uExiYOcT6N0jrI
sSNpkvVWTmSiALv7asvOE7FwsyDg7h1iYiukEt878h0wgp4YgYUNuH2jGnlW9JWryAwTCeo+W8CO
u1ix5HVoKdR8lWdpiWfErEGmuWM9jerP6BwAwQ1bsJTLVq6SgwgxClXJdMimzJv1gK6MG7hJ+ZGF
egTpsNMBxKgRUTxxCvIxqNOXTkIpOOmUhhrRKczF7M8al1CvDy9IjCrUIz04+mhRehdFv4qAKtvC
uOWDc1UqjuEwQhJMGIF0JpnEoU5oDsCnDgb+v1I0+17DUiDXKG9+mGWvJZkJd6r8o1FHlyVh4wG/
fB3V7rtoygZTMagJI5Te7dG85ZWg9GkNbxoyH8cv0rkCAXtibhyKzhW+cxqpwfrBAfwo5+CZK+33
FDATY8KyV/vvRmMQrKfRZmZDH+CRVAdkFnFsEqmhir+i+JBmjAm2fSvoQIg93eSz8aKJW25xTymo
x4eYlthylAN/4Bp01PDIVs6mLP71mf3E94miCPjIxohHnsNYfk9S5TSM1tFuh7+I/BtOabvcG4Fx
r+zqe5QxpFfL+kvj2w0DUAtR9JILjJams7VpNvoE32LDbqbsND8q1GcmV7+4bPep9mpg8y+cF4BB
7wVzBbWzfoJYei34kptx3JuJ/jZWnNpNugtUfgCLERGI0zaUz1bIHELKj7Fg4UoZO9utCyiZB5AB
V9y48vwwWayT0bXRO8b30ssUnYhMcxUUjwk1lCNwYgRb0EfLkYcP0lprSDGTsuajv2YgKCdWjyWi
1BxV7JxtsetgKRv9Fru9iIYdmehu2NKloWseFI6sufZUObs7i0iGQ06hc5txxmUMlYuWnSWr4LXW
dOs+1C8yI/wiSzz0WiL8HBbjVvlQKU8apOtMmq81CSodEEUemKc8Jvt5ERJK+SY10eFrY3jo408j
YTPMa1UTU8Dsta+krTXm3Hj2pjSKoz7rR1v/wYzBL5+sMsytk0YHYxWrxnom7A5MA9lc+GPPzhpk
1X3KzE9W8XaYLVp6MJJkrmyH1vK7Bpe53TGSU7/YQrvJ2G1Sphxy+FUsUHNHuFHOmru7D0yfJm7A
UrK2aWwwqElpTYJNqvG8F9RVsvppcssQvMNHi3AcsshgqvSEX3Esisqfok/yqH3DsvwRKu0i80bo
DnUg91rmfrnOJtNyFh7pEkS5sgd1rfZYe+t8L7GgyJpmV7PmLxeKb2gwX5J2A3FbDSO23j4kqNYV
9H2dw7QEYpdg2c4OD8UKvQG1UVV8FRr6hhA3JgOjMPBR42FGDTeN1O9V+cMoEAjM2qqEmxRraCPb
D0k7ADfl54cBMNwnjDADhyEGcsrPXTmBicUhCh8PlDanM1d8q7SbGuAmONXXvnzmEp5pO6jcKDq0
jY6yVvupJ649rpUqZyAv0XCzyJ1uan/IxK0QWxlfmyO2c79Lxto1CFIWRcA0h2vHyjbJkHpl+G0z
n0jBjhjzlVALX5boGxZaurmHQfJq64VvIlZwovCfLYeHqdD+dBDkkwO6WVKKda/2btiHcEqVu5GX
TJEbh8QFC8VTP/zonJsheiR5yDxyKDnXu8nPawb3o4oztyEagSY0xB1Y7eGVHDTbPhv5RAOVYigt
f5pmOrXjUYK0YwzBi2pK3hhLaxXmWMwOd5yaTcvdq4sb/UKifdljxGprOzKbq4ROFaZ4AqQdPTas
GepZUWPHZMid82KzzJ2XOVBLdEXV7xhHsv4grBWdpDpXBxCWnS5WaQicUVJcG7tROROvHlrbufvs
HAafhrMT4hJ3wNxQNaWY0ymYmK/Pta/wFtltfmixiOqvYQTOr6bHVzrrguGaTIRTV+8H+a7yLiqx
q0s+Bw5T+s8kBHOsvDXlTorI3xEXQXkRnsf2UaSvna6SmLDsLb4RMK0q1kG24oXL0sDWPaVD4GY8
E7YzOCKNMduqgjV9DhA4kd2411ejtTSdZEmUnd+GujdDilVRkefo42UwZyELDOBEvC7f+gBFLMWp
vOCko2mj9fJVL8g4sA6y5dMlLbB6Jfqam7eKhiicGdVRQ44R324CCQvjmoTUqt7ZXBAaGn6h+cv8
U8n/Ia7L6kM1fRbIqCssXnP4Z/8LKpye8WtBd8oo2Ea1qHAJQgyAHbQ2YFOYnjX+i2UI2ye2K+bo
s51mcoaRbiOaDRzHsD5aCzEcHlgCrgyqoUmTaFR+bpNFfzcbd0B/bLawcmOO/PZghL86vj+NOLJ2
dgcJCYzzaquz14XjnozplaTjkU+LfclN0eUOqQUNM8fRa0jmaTSHcwIXD57EUMPiwzKWgaZXR9z1
1J/E9FHE7QivcYIf0yAtL31VHW0z2tI6Z4Zhs7+ejEXlS6TfnB90Z8c7x+AZ83/NIBBvgGq+OREk
VjXdovLdtzG4ZzP9LRNp3ZXNby8ZgAdlNABj3aHhwz+e58p1mVmT6RHRjEURnIZZfOkhHPsSMClx
YXiIFyJ9ljwcFQGSYSVn9vkgBaDYgNGIsYGUo7UlUc7NGRdQ9rlaTO9m+6ShRdOlCwRs5bteocrD
iDAUq1m9ZVAqGznxAFZj+gcy2Zv7qNXWctOdLSpJthBvpUFRwE60iOJdLp9sGZTjvTPO4XBkKrVS
aYulmaia+d/IRqrXpWNafgwKTgikgZiyciN+ayfO9gpWm1m9GMNNSiTPRgYJcNDtYmtvImkEV0bb
5ArjXcZIgBAFjNEqp0lj1qKX29x8hwRuBZiRG7dg0lmUH5301qIXUeLWs6QZMQ32QbC9IQFU8vKW
cV+Etyp6GvK7bL40wesgQuaVrxP45g7XXsUWzE2g9inTnnrVtNjfMR3Wv1Ok2suKAzQmC7x7Xk0s
BdJdOzi+mvLukoCTY3s1COHJ9Hs/b3TnWhJ7BF4UZWS5UzFwD/q3Uo94X1/1BDTQhhybozN/CAyt
SJA8wGFuDL26pwFn4FkYrxNKx/hh2btMudnlOwRTwzQ9AeTRtLdJcDN5AI1kNys+ch3GEIg6bOWd
NExmF+hL2KvuF/nhovEV4XYYAeGSgPWInVeThTpmFqfP3LH3GbsZia+h59VYecZ4ebtrQO6SgZDU
yQ5RTaaE15IUwxMqsM8GwvKxHx0qLlSQEctdvcqgLZCqx8zO8JVkujplL4F4hjJmalxedmi/M0YQ
JCnw/jCODGKcy8hyMdY6j1kbLjI0TGVgSCd1+75J97XAr1Kdyrykb7+xqd9Dzj/nMGyiUl6P8byG
5cNAoVpF7D+V1PmXI8i0qIChPjLAt1x9OrIIhLerkI/A79CCyowb3yC5j1GB1jxreFXtriUya5bO
Qj+E9V20pxE3ZLYpssK31ew7jnhQpa58GSUsWZD+2OyuNbSXQaZtwOP+m8i/IT7N9FMihwv09Ray
eWdArJgohy5P/2xcEq0hLhR2e4lsmwb3Otc82yhlW7AnE0zHw+zQVGI/tISoSAzmlgxyferAENfY
pcY1/59dJ//otuzKsQkRiyKomn5mTb4OxfCc7fiotPPGlBioDTWnbql9hRZOYDhfc26sdAmyNWt2
LCpgggPOF4s4HBHMyNMSFRvdbyhV537yFMYU3cfIrtd0VrEKBoCIRRYp0y6r8ZI8gop6aXK7qT5p
4wgH7rI0y/BrtsGUeOT3EAy5nXPxSQAishM0z23hSdawT8kjCLv8zZantVAIodwm7cDxKlZN0Z/b
BFY1b+sR4B+TtFxm8ie7LWpPFqbvuYTeXzM2vQxAVf8dqpeZKtvKj/OsbkyGOvZ0kJTKG+pTCDNG
SIRg4W1gdz0kMlLW9jXD3ERqQaBCjd1LgV/SFKaTdkDJuhXVCZs8JwoxUx3iqBl5QGyIG0pydyAl
qu4YxaXyWTHFZujqB5izg4EKTGkR+lsP/JHZklRJi6uiwDA06VI50lPvWWpRkAVqtE3BgRXijDHl
R5ecc1mNlIg5XBJi9Aix1ywgXhMPK+gWKibgIojYApfi+MoeFSzAQgSKNloMZqrRd8zwPQKIyID8
6xlKRu27TAUxYnFCK+ZEe116L9jdNNK3GIudKv+YsIEzQV4DE4mmOg7VE0A+Lzdlvh7sRWweVBbF
WGs3k4CLzsR9sDkzmV/GYu1Yql8syHcY2aS0r6M5gZAx+bWO2K3vtvmI47qJdsRS3RM9uMbdsa9m
Xw1/OIFQgGO5EMgAZ7oqk8o7456RDoau73LwOf1w6bgk5FvRWDvefdn+likG8+69bZ6lwW+X7dLm
EeGNj6k/kwAnTx3eA9S/GRpcJBJeagi04/1fsaARREQJBciX6hbBUwZdvMl0YKieQ19uVhXz1oGY
BdOtNZxW4gMDZ6Tum1DhKpJ2WJbGijEpWm+9epui5xySChTSi0T0hfmZ7DD+Cs2r+ZnhbZ76DjXC
jKre3rd0MDGutljD15he8c3x82RegH9yGPimxEhWJIFJinMdDXdKHp26G4qJRv0ilbSnirSBcuqh
pbKk7phHaHlzWndDewv4qtGBFsWXbV1sWH41GoaiPI2sBZ3s2dYfrTq7rcmTPb6LZN+iqKqIgWPZ
wKeZflGR4yswOEGs7XLn2kmzJTl56bmoWhTu7nZs3EkgbRZiZYBMYyW7lh2IU7ix4qn1K3jD3cS2
DwMp4Y049GYiftTtEnkSSKWfoDKn1aeVgkNgly+pXW2qxtwEuPVlTT4ihLxzS0CPk9gTT+i+4p3o
NS9Ng3VfM22JmnWBHWtZXeEpcelD0fMerd64xHC3FdQ/tjFuc17wkhNoBnQ3SyrpMPoet9oW8soB
geFODii7qvSJ/+gWEw0IoHc9zoNbTw44GAa/gLIiIrOiplsRrerFGWYM3rZKZYJp4mrltS+HH5ly
l8sFfVEb7GDTux3in2TGW5AqW9DFuyF3LrLzz0jiU0RKQiikbWUAE28ocTWwBdzwk57Te8ogZWU3
x1yoJTFkqQA34uTWoX1LLM7GGCpLkGxwjB8wp+5MzNZrC/nVaQ7YBisFqhbKLjNO3gfTYsRh0S3U
E1EYrKvCVWdn0Amz9LeGO1v0cA6H+Jiq42NGWJVaBTmb9UnFa5n32UbvtU8pwe9TPBtjvmfZb1OE
iLXE2yjII1a01xB3eK0lL3IUnoRod53h/IWj8xaxo20qmd9kuT7O4NS8ML22OcelIf+wP/ntlMG1
TcXrJ0G6X7UHpg+uqEZ6WCMDeBYl8kJnmY7aFG3tDOXbmjdN2nsoMFxbz1+GoX8tu/rZTA1jp0Oq
QzVGMuBAzDJMH9K8JA1AW4q9zVwpKqdbxCRN05WNZcmXnmDQmcK1lQfmvtoVV80GBBsj7PcqPw8m
a39nz4GN3mlSPEjlvimEp4/DnvPkK435jBy8kON+YRmc0ggvJt56XeNJZ/aQ8DlsSpRsKLa9rR9T
ZXEVHhXhDLicVGpkOHfSV4QrivfK+piRtHfqJxVQRuSClf9MCG6zRHKjMXt0HCaRknwA6OQQxFMi
h9Yqhi1n8r9M1DfkQgw4fjuDlbGV0UjG9GKGue/nJzy9/xueacR7qKSvUeCh9/0N+epFL68NLjHc
7fBDqK0tI9k0+KxKMCplocCQ/x6y+0im2WDWvoqjTQQmkkUSB3Q2WrZ5HKfy1JSZm9QmVkIMt2Wz
n9sWVqYOp5LUjLF7DtjHCjl4FXPlKcxSuZMOMIddq2G+VkVnlZGGnUu/jDKfRvpInJ+4fiQSdNPA
INgM8LUiqHVbV59PU2XgY+sgFgGk0+XPSuM+S9GqGwruAd72GcynwfigQJxhTY1bWoVfWwSoOMmW
G8QVM2mB6XCIY3WfdjjrxAUxw06PHktiBxGTfLUx9VnqIUg6xRmC8p58meY9liEK9COpbx3YhmX4
Ex6kuPfq1EHHo17CtN6qjOYXDFEw0BlN0CrwCKvSXthUD722N2IWsVkE58qho6ZC0+OWmBtKAZp+
yL6GQtlU2L7JTScRlUhy3B9UfF6yyssyk/ySOcY5vk97JO6kCtVl6BkhJhk4acc+M3DKp55TaeA3
Qx/BTNsbQC+Y2ZJTPeYXJl/XNOjwC1h3M1sOIXae/I01ArbW2BvM9VTH3Ciz/CEHC2TGYAMIo0Xq
6PITtHwpH6GT0DLnvXKRjWwv9/1vOrfgjYavFFsf1TQoo2hE1jDmIIVTLTVXQz99AxO8OGP/KviU
63zOEG/g+1wU8hT00rxgI2Dh5LnhN1Yz8SWk2R1FXHsqpik4RXX5sHViuxXdI+mbqz6vbxkgLJKO
un+9Bn+BUDqOiCJAqpdq9ykKf/C9PaUo/QUG8mQM8TvOEbW3wulZCwgxMXlznlVTvyaV8iX6kbZA
YzlUTqL3tFpgXhZzC8M8NTaw1V4mWNgBP3XV9Eiijaaicy+zjWNgP4jHkxklLd4Q6UfT0jMJN/Fm
jkeWW8E1p3txW77YtdDLCoNHCG4l1R+q4PCdBN5VuJ7KxpmIeTAW1bRWBATk8G8mDppgR8XpMRhx
QNSt+leleNrCTEO9MohXC1c9c0sLS4dsSuuhVBz06dVNZmK9TIXOKoC2NaBJHhXD+AjjaWOnwbkv
Mj+cy33XyNtI5fQt1LtNSakU2kYdrVdc/ZarKHBszBStuH5tNMb3hHGtdFH/lTI08lB9hiBesdNH
gKWxjRqytI+a4t5S9K5yDWwEfj1NiDc5SYH3pNNDk+NH3uimW/QmVzlowhh4Q6r0L3hFgZt26Bit
TbEEjKdWeDJs1EWOBduWhWkpsxM0comhuIXjIz0MpNrGkziYzbBnYbOFZV1uknx+i0vc4fDucb5Z
7hDSRQ6SjzDtKjJGj0GF/tj4tEV9xlDmaYlzlkeGRiOCEDjqQTp+oEg5VGXLBAYxLyNJLbJIb2ue
BCMcs665GAoNKZ5LPOiydVDHmaWj6o8kZzcLVoojjnnIQzByx/lyLfUOWoKsbOvG3AqdbQMzCu6z
uuIb7vObHYaXIUZq0qj2S9lmX1HM4LgliqlnBBDNf+xC/uk12cqidzutehsM8q4ijVlaatxKbb5N
I6syeBvEUJjpQQo4cYjEdUxNof4K3ggmu2jKxFA6PZl5/hyy6Ci68HNBK2liPDSMP0nZ2IXlXPla
3/uByiigZttbyF5LeJgWK6+VGv4xdwXHNe4MWd+1SEexguauGLVq1XaUFDmFTtRLjALl11SxOYXU
LWwZrAtozyruV6Jum8beJWxqc2ncQ7TaNlHrwk9BGNhRo7JFQMJ0kCRwAJn5qG2WD2qKqWlpYyqa
uHyyTpOa0nrFmxa4ANmBpG6YrGmLXTApe6I5fLvKwKwDTnLAObL8Yesjp9dZDfyigogxfNcxIXVi
iybBGys8f9x+pA+uMjtbQ30YGmpf1IjML45IzTdkJO1KWz2ZRneH/bQbh/xCsrNrUGWGfe73inTO
6t8YedlgoALHm7NZ8MJRUFzsKTtxMm3VuH8ZZYgbrGOk0nr2qbRtyps1vxuYReT+LsuSTwrBP1ta
Agqtq1DPAItfQw0gwZC8CDZ9IsFdSUuACH89T9al1lIvMnPgeiREmsgeZhRCiV3trWlC+luuHeew
UKwIinbx/bidhdmAOrBw4o0qWRSGZEDUPfe7jozPPITxl7qM6aR6r2EeQ4TTOl/FRGhRB26N5UMU
aZ41UWDxMhagDhOHnZnD52FYol/nkD6JzV7pvMmshxtmBgyheZ4JH5f1fRcEx8LWSPiCjMIt2pvV
RlaxNwS/ee/4Y6b7tSZtiGrakmPhFRZmbV1laIRN3WEOnjK5W3qjkluSep8f7U+rys9MQofVTzYS
3KNskSeCRxBeVDCn2zBgNp1OvNjVH7XjrlEeal5sCatYtSbih8irs/TQQHiX08+0eFatspYm/UMb
DxNOzBDjk0Eee4rqnzCkdSEooWsGkWiLuFp8yHU4au4xwPACvWwsE2vP6qVrsSUkMENKjT6QsTE0
xkqF1ZU1/VVFXCUr4M+zce9MEe6Jca1IOV1bg5AAwTMAJ1s72PmHzUSd0B8moIUHeSHMLsqcbWTa
Om2hlS2JIZlgTlJSowFBLEFjjFS5Rav6i9SmERzgeCgmwCvdtzk8lGXWa96WUVNvk95IJFxoOAdy
NbaaLK1nJ3ppqPtLbCQhOV9B/10rL6kw3BbpnjF/E0W5DmXlRyWvfpXMjAzZrtUBm+UOyoiZu5MS
filpdFUM4RVxcojn+pjPwPJG7vom2BVO7tkhRu/4D8lVIqqLOTTfUkh6lHCoBhJWufhUGE0RE/Fi
2+Qa49fCJ7izK20zoNwbrZsObQh+AfEcFpL00Q9QbDnk/CCj9y3eYisFO1R99tFbbhOaw3xFQdSr
goiIlqplWogCjMEHSlQdfx5UHFQAB0mX92GE33vgWJ2mfxxhLjf4oW7Dg8yKup9PofbuyJ4k3gCe
suoDXyuH/thazzoZPwvTIrKywm+tPZXJ/ON03ENRBuAgH0UOUImNlZpfFPFnolcJaWWAZOKvXrQN
Tnt0MC5Y002m0iqXn7Ust8UUeEhAvcy4k7O0FtdaCgnbOuYMw01erq6CbwtADhGdqjxGqXgGjfyl
dDVGajwwaCn5l/Y1qJwZ5gb+196B78GXBTNnO6rNn5DUbyAaUzKymooYppLawGHBVC1JiWya9y2e
aeYxmXSylpxYRMoCbVjN8LGVcKNwXucykqo2287zsvEZXwpo9ZMGCITNeIdDO9Hyo4zszEYkNdQN
FqTGJcsS3bBCYi2YGUD6f4nuoAqv9za7EJ70jkcwJ1m6x+BEog2P+jOd8QXz08YsuUUdLy6gJxk2
vJZMt3Htke9NjmUNzSHbDMAJHP3RZld88EIcqQ1tFMvSSxVu4+6QoPeFXzE725QuBw0sue/1dKwQ
3YWJ18lbRpdtt+OiFmA6TiboFeddrR/m/J4PiOrQ7s76e679GqxG7L1pnK1S8ZiWcH7F2bpjForv
S2hngJCzBLQLvtengufO9LGRsiSERAI3W+Fmt8AAZLx+SABQ1FDOtUs61+g3nIoaHkLjK5/eM6Yn
7S9YmjnZMAdQzml/0AZySjzepYVC337rINrhYbK6m+gJzekBRoDcgdtswLcCYpu9BDp2NmrNTc62
LjajjQif40AJEh0t+F0GwO+brX2NCQoHV3FekfptW+sfSgcMuCqAtNzpd6E6G56VvdvFo+PCJHLK
i6GRsUEzsAGMmzB80fJNL+0ZnpP87ZVJRTO40UEDDvZEjNSdymutR0jmJLQxrLj/Sc3FjP/K8VIb
UC5hscGIe637lZ6v6gwE6apqfyQs7e2bmW8s+UhZmM/fdrboKEEvAQshKUs7iILBZXUn4T7JLygE
Egkbi3iKClGyVxg/cUxPdDAgupD2hnQv3cRvAFBsG5zTIheqX4DqN8aOpJnMdvXBV+sPulcZkGNQ
A1iE6kE0dFM+ASxY5dWSEvjZ9C07IKagEBBn5ajUYIgBePcKDI7jn6V447mip7Lq1wxQjnIr7M9F
zG5Zx6lh//ueoQaVhaeWfm+fMvXZLYGTD9AuM2YeRDizOIJgrPJPeUnJmLyYDb8KfBvLREiTACZb
xrK/yWL7mA/hzpTOQ+6XCkaWUD8zRuWuWQfwu1dkLmXOuR+BNBN1iMGTlK6YympTmP9GnRDDEGBb
uY+YUmT8oY7ZkMRCJ+mMtaOF5E+zn7go4zvioK7d9dGNTA9eLUx5zVch3AEj5bDpazxtoDDgrQ8n
s3xg2Oe6LFEuY6IIWfGTv4sSm7enY2T/Xr0VhPQYnKzfNDnYp14n1CUB6juNnHfcrExd7m165kmx
cNQ42omhc1LBP1siUfyMRsegbhNg/LDKlsQPMUCPPLV5kfM3lU+XRpe0/O2BHlBtSGejAhKPjCXK
/UjdJWLXtRcxnvHn7fF01fqGRcrAJR4NCPh/AH3G1laDVAy0nxn0AQfYHTi9uhgeR/Gi8aM7FP9p
u7hr8XPGRBIgpcphrgDRk/muEjxUrvYNVUgK9wB2lPl1tB/SQPiDi8IoOkkowDLg5rw4uGZrkuB6
4DRbIdmETx7b6aIx/VLoGZp0fo6SFyzHGrbnKj/ig0SGuTHwjDi9O3yG8w85KXH0x+rElgZPxltB
vCK+85CgoPPUbnOmvADUlycLtYArlnOvejpo2xqFulD9a9XQjSbEbWhGQmp9eWTrcMdjMEz/NOlN
oKQp9V9t3iHlaGK/sLyCZPLJdm2qsDY8Kv0OQEyKGpBsW40HJLXPSviilLccM1QHtWn6TopDox7g
4NEsHGEtVtb3xLTd4oWObpnwcbHyt0fmyXaeYeZLGDAZk4q/lPefqLD+5oA/lbcmC+3+kCOHotBy
tFdE1K0lFpQHUH6YD5RKKGan42Q9YwLPFU5CvxjATcAU2RfGZ9Z+WJU/hKc0+TA0Pw5ouEHM3TCQ
4T9s8s+JJ1Pf8J/K2SVO8hLgsrd3UcGiJXdTfZ9EhwH3naRvR+QKs/IOgaFzWORCZCIAx95Bebd6
DNbM1GR18qVF+UpkooqBCH3U/CyAF3byt4wZsH2ZjCPh6qSKTtOPiL46Yg24OyEXlM5mUtcIzyJB
dY5PkwSDxY3+j3m4ma0xDZf0SpSSnH/GycZqQVwKTf9tiF/qfks8oJ7QFTHGYFpFhKDF8TdnZ0Za
w3zodTdaVsrfSdcxSl3PH2ONvmzLyxkO61zzGFmBU0VkbYYsypEG9tIpD5959V5FzJXZ1gz5/Iqt
vW5x1TIz5IB2wn+R+iU79yIDbrDcRi8pe1Ln4Wj3GUCl5S2sJykCjRn7WX5t5veQpZQlDQc1jtww
uSzRQ3HJdTN8tbRmoZtmuyk5muHWzjaQ+P2hf8dKi2L6IwM8L//E2mdeo+egU2vDt676wJ+MsQR4
elYw2UX3443hTm03Y/gut2+SGu9tVV7j/OOxc1j4j9ojRcbZ6PwrBr6Q8h79sCBvr8ko9vaA13Na
tcMhL78ogVzD+JzTd53FKuKi/DuJApdRCWzPUwPZUIUKXlNnAVoPjNNoqj6bRBN4OFLR7h5BuFHG
xe/2EQ4fxjB44zy6XYZDLGJ0gszbwH4AVamb7wUHF55M2IqcyqQo1aiv2A0KEtcsCgjVCyH6l2g5
LZqopkCfaMBmfwXyNaNbycqtuGamemJtUUqnwvAlBfWV9jDjaWXpRzYW2rslfyc8hxluvEKDJ4T6
FgbzI7I9bLErW/qykACBf1GTu5lv23TXZ2cneejBCS8RyowM/I/yMFvX7l5QmjushAaOSw5F9vsy
wiUv5OSNgS81hl84174HdKP9Kfw0DHRghr6o7U1G6lgYN9iN6G038+isajHqq87448uLkpNO5JFu
eqQJUFF98PfGh56QScQ/TvAa5JfAecjapTN2ivIqzHNTveUCpK8f5u/6fGwA46skmBMbEnIcwl1A
y0CDXpUHCXRDQ34AccEyl/NWndzKehTVh0LRGTqya8O2lJg3sj1WyWtGhtJxB0PRWkXWfuiII292
SfcnDZ9jeAFmgbjKheYNqr+HteMNhofaJ8UqiT+LdN81f82UXfTYk51DbLzpPYFIRJjHlEpkbKJL
+2tZBsP+4nFCf1XzKzY7iUq6bK3XdGKY+x9H57HbOBJF0S8iwFBMWwUqZ0u2tCHsls2cM79+DgeY
xWDQ0+2WyKoX7j0XgF42l6bUqvYuSxf2P3Z6mkSuLmPtaeFwSUGdBbJ+0CwBbRkj0CpUKMF+ZcR7
8asx4T+xlxt/lO7bZvPt69rKqHdW/mkwQpGXZOMVGMtowCgI8ecxghHQNsMeYqS0SrHjZLhysKKU
CK/DkxsSrc0KGnoNXCmx8rk1RmbNt9r/Uj9hjgiDTQVhF7oKaBMb5EdesZOvf8fkBp6ijrcl0jjm
PT4hLSFY/hwn8HsIV119sIwfnUupOnfDDwv1uT98iWFjucvYpgzlnmCFKg2PwGeVQ8M57yTAHYyV
LGBjBAquTXXT9DsZhX6o7VAh2P1fCtEAYX1F0gRrNFeSDwGhGkyqEZEt6HWg0g42xJF1wdw/YKuu
oLtHj+mVRwlB8yBjCxvmjfZATRb46ymeomc+nZHcnU07njKnN8Di2q0HxXGNu6c8E/pXNBQN+psu
+kvKnxH7p2KCogElwpKXOXIjwTFumTQdRH5WICj7BtUCj8XI3GRRq+8eRqSegKwJXx1zlUJdFZxO
YJR1mLzhOiw+rAZLWL5Tcm7NjgpGbEzOp+4TB8FAKtb4yVgAtOqWZ4+VZ6pdfKZ1xdooXgYwPps5
L0ihp6JgXpn+DfhJtK7DbSDzYqQMi/JVWXxHIQFPx0E4Y4edvX3iT5ikZfhYl6CDPcKgqnpP4gWT
7X5eAP5yqeLrFHTpO0On34T7huln6SDSmA08BhXMwCg6Zu5fSN2nRLFjCsfMzxq6KMjZHBsG/7O+
7DzOdiDa2ADZoX/WIdTRO4GrQ4OcVntY6VOlqUWu5xcfpvKn5ufKBgSfz6aM6qzA2TKvkJGrny7z
DmwIbPgId0kuBnEuNv/GQjflt8mPHQTiCdCFPnnEp8kZ+iRnWgTZgtVlIIOWxNCQc1jGwTCPIY4T
hlCa69R6EB3PvNDgow/Ku9b/S6BLmj/oCTBgXawnPDPDc4r4WI6/XkElQNK8NQ/SV4ygNa8fns/1
zU9B02+PHfWjt5C4wheKf6ta5hsYXpz2mvMElIsCAUijY4bcejoyhgA43cKo/kRFzNdGUb8q/MS6
jYKwOqbmoj9iS5xP6k0FDD/wTI+rHnBYo+96jkaXFoGRhZfsAvAKY/dWRoKjF9KwD4k2osMBewk2
vwt+Q59H9i9L/+VIWIjn2kTi1xpf/j8ddYQqbWLthY3L0ZOQDKNVx9dWTo/1J3JPS7pKOd5ekxuF
JXJ9C9tXi5hI2Ki7sEsfhuFEWBYpyjqeJNMl3s2RkTqDVuZYUeQ/ViexdHClbSGRg3ijDWnZUpfj
sQlxnMVkoYP01f11U+QrOyQ0FgqJga+D7kBRfg1SwPg1GNTYXaPaPRlY0zA1W8PK8PCDPTSG0Kkp
lgbHPX8U5yioNXt8xdiyyvwt/F2r7LvGXchUJUG8CPAlJ357II5c5i8URbsImt54ALDXdDs7P8ve
zmWZ4T70K8q5uvsyJOZt9xgqnT44qU/TxZb2W6CIspDGGeRP1dGteJM9B8PCb98ZPkLmPSAADx4C
V0ip6oN+pAGaYKwtl7noHNxh0k5slFkvvxTjN8xphFnRzPX2YebvUv/Qwg3wwLnRbHNeSxUq4E0f
j1Di7ZAJ70FhJeAKypDpK9a4e29m+x0G3+Rs+NiCtdbRMwfJGRgiXnmWyGb/6GL4BBvZ51hfKtY8
N50uOej9nF1yxaBP33CJjwZ+E2gjCAEjDlOejiHb0K/i/xvsRVNddWuYFf1r5H7i05M5qKMDnOgK
dWzEMta40eKRtBIxWFdbxmpb4lgdEI8o52a270T5BWEqE10j2Y3B0ZU+/ewptQ6TNBHd/ASTVPpq
Y9YPN1lG57gimQBepIlytRSOK86WOLbKEipTEF+q4cpKrA3wk9e/EeK6FvPlMPmaOCDDNiBRZU0l
rqvHqNoP9a+SR+uS2x2012IkUTT7ng7AKMFMHzDQKx7ZZE1nhKkV09CTxjZ5mf5PrkRbI/+xGLFi
bbNaVhDzzDynNC+YwMhTZKPOBYUUo3Qka180zPvWSXcIGwLCSXIgto1URlTGzTf0BVRlmzD5/b9o
uyvWh49nUDC+XiSYMivOXJujyUA9DYKr4eJuM3r18CE0jEzHCTjf8fX4Po7amT9lY/wjBhxV0YGo
Xy1Z29m5kk4txzSJKi0HzbBXSQ0mQMDSOe63qkFs3DbQtwRidm/IPU3+O6pAZWDlAd1A0wgiHCUC
CuDoMbCV8N/j8DYRBTQUk0mxVzUEqT3BTOw7GxapvLI8lasqO5t0mKH+9phVyyF2wccQnaPq1qXr
SkEOuXa1S2qjgsA0nmkzKYSkxC0YoXMF44D+J1u0PUpT8hRrhA1YzUqMlr+Nh7/1pnstPz0ogqnF
Y6ohQbmSK5lcBu8AbyVg/I4LzB7bg/JguxTx8jXbiT6LgoXOB3eqgWKXpUKaOOJ32ldoVuBMPM12
RAsECuUjMjBIzkW0Y5HQQSnndG6+9OoAzN4fNwTZ5dYjbrYwrlEvAakq6JSTHoi6NpPPOL94Lqwz
e8qm3oOgGkjI0ppjK/2Z2jF4SC6OGmxOJbIYVqEhIIWYlXlecdcc4XORk7DEfUZjZVVcd7MJn2hp
QA9n2QeJtPDignmksMuZOjwiTlEY1Gx4ZpRgVrlmkYo7E4HK9Asq9ZEnt0yeXH24G5a19DR6ooNW
vkWfAS9+4KEZF+SBpYgLuCehu0kewu3fQl96/c6rfJS4PffMUjGI+cD8fXMjCwcSSO1vod3yfjWw
J8AUKBhcY1dCOYVKUCanIuO9QJU0Gw6h9UFiCTXEgtBVUdxR75DrUcWvDEsUPKEKTn/kjDEdCIzy
lWaj6tboEI4NLevRi5y6vYAIoZo5ECOb8wKlV/Z0Uq/D2qYNYSetOIG/yXl9/GHvm69Q+/bFZzX+
66Wr3f2o+Zo5boMam62m3cAeFyZ7Vs6I8qWoN792GTDNWQMw8EN461TFztB1XBiQ6k6CLZkebFOc
vBh9dJKCLXzLpnqz2X8H+YYBBqGrEGL4D/8or+QpFwDNMlb+VRRs5VG7NagjFWWiuJczDDYzVdkl
8Gzid4YhV3YotRW041vzZiL86cSw9v/J7aGojxkbQLf41bD+tgxIacJltscaIuGVJx6dO6NsTcSb
j2vV8DoZ1j+YE+GIBbjLUY5fuESw7o/KrmvuYYMrni8AXR+kkfpZfUflOUiOfXRKxx+BuEFj05Vj
V9n6DFfMnV5cBhuzKLdxyE4IpUu7q9CoMPrQsBiec3G1LEqzcq3q27xaujBEara57drLz63/0wIL
Lkbglk27hJ61sqCvp91bj9a4NlqLVG55H6LHggdGkBcTDHDYafBRk98bJ3+i3xXy3o/5tOxnMWzq
wEJPj6f/JOdfVZYvAXCgoJctboxNwDuXdWuS3CGrnKNw1SMaiRXwFmR/8iPY8VECK0jnIzYW+cm0
Y/F1UDDP6CfxDpUM9eZFbrftSHhisktI8nJz3rh9xIZC3iQjMThcR7166ZQz/VwenQNcXIzR5wYd
lHrUXMeKlmakkRzVzSX7AzM3Ni2oeBlVOHfyuJQ4EnOMHSQUUjH5QEKS+pFxyiDLTIo/tVsiTFPp
wAcO+aaqliRPz2rcPyHJPsKfo6CuSdxK+LvRIRB8nqMJjj4pmmT2tu7/t/yS96/R2PQpXBfcYtU0
/c9Zk1X6JdEXtWzt/P47gffQAh7OqCUbVH4Vyu5723+A7HBswl2EPI/0JbBUsIdvuf3R9Y/EvBio
VpG9US8xGys/AVdqxZkVSTux0ebsoxtCSYnaGI1gQdj7KokYVKC1qFwYlP4BP9M6IinYCJJvt9zr
8S0GPcWYueT8o1p8ol3BSh5AosFCZpFURz1UrZl2t0CmuS68PwPnpe3jhvYYnx0IqiFVxRx/KoYV
sbtT2j/xNoeTYjiGuqwS/At8Kr+wbwdAlnG0ClEcDxeKP41hi/gwyn0V8bSvjJY1/sko14rW4Zhe
1qm6AURCy+l4IYY+JNxZGa1tGJHVWH6gSQJZMATaghuxJwgwrLj+ygA3LWf5MA/T7zrcTYWIn1Cv
d8osVbdd+ArTVUgbyOlD+M0gHmRp6pPSbcuPV1G26WIjo4LbEMFZQQHQrH3/RT6Qrs1tfc9+yG1/
rPgMwEY3wT6Ft8g6KfmD5R1CWWGcOhl4F3oxegy+gp2dnMv2qmZE3Tmsj/JYW1rtmQG3Zu34iN3g
aunXEtGrj/F1rLemfJbkY8utj/CH3Y3FtE6N/nUKZgqUYijHvfzQeQC1Q6CrzcmojhFDdqU6Bc1h
APDVMmggf0qeziRyWxmiTXfsrA42jJkNi2oGwQfsOoUQMv2p6jlDNyAe7D3K6FMBgRoZ/1hUohcj
m3BD3qGDnYLFIalVROLuMgvOxqNuDvjt4VixhPnK4WhDnpoJna/2Imln28SXxggqE2ejvejxxaNK
UNWb+Cr0+9h9k3GkEkxJD5Nd/fhjWsy62DLFW3grt1762U+guOtUB4Ccfxb9w0+vHWF5pBwaNJCb
urgNLk/4MrfJpeuwI89GH2MDOb80wyypJdTDKKC6s8tAO12ODYtMtAXxxmX6al0iZScNh87mQLtX
QjgTmLIEChlT9L9Di7GL4sTpbyxrh1pn7sX4HzX8PtSm2JpuqYyw+nFYuoLW2crQQGZORXlYCCiQ
f9NYRR3WhBtgeYr5HDg74rPZXUNlMcjnQJxyZQ8qjGIuJMKX5UqiIWckGaKeh9oTVbSrLYoWwM9v
YjkJQ19KmgZluGCkk/PoK/kn8ZwQWTeVv0+prX2wBWUVzIT7YehLa5xXaCCr4Mvm1BmGi56+8afr
nTMidWM7iqJezU+s/YvMR1j+SDLShlYuNRLnc8W1MTl3jqnyA58B36XXQCI6tO9RGWa2MW5FTjD5
5Pt98F/WFRSECvKDgW4iRS2B3xv/u8UkO3iiT+H5B9RpuXff3sl8QdwWPgyO8C+fjije8jL8TbIX
Hyp74dR71YzhIKtYk5YgB1CY7NXfIWMjy02EdlRD1ymzbL4bdKOuyraLFQOuJSYPW5M3TDBNu0AQ
NQeOK7xQ0jdPZtSvCCkx8RkXa9u4SgwsS3VXFCuZl67Cs5qpazx8EebHkLyMaBqF7kf3l0IElDRD
ormWrYsITeMCJfYgcfsxePYAJDRtsdY62qe7mf/TKoNAgbfMfKNnFNF987ZBtNDEHzuHItlZKVIH
RBq8qTsGV3YI1vWJboR+DU5uytwvIylia7MOwZcWqSi1Ga4SHaMB27hVuJgBBiv2qWkYTrdEcHET
tkt2D+rDr+qdbb+U+D6RzWIF1K8Vzoej759y+m0psZmVFaCWm2Upn4KyWfT5b4NgQFlo5iaEgTwq
nymqQhKO59L4CI1H2J8hutilk4KRqR51SPmYXfyaIWy0DQQA1vwls55IieQw6npfYzcM9X1pbvM8
YK10KyOCdDUaFvlmsjsOH5r/gY/aklmyHyspWpjyKR/RT12RBtgljtezqzvN1GeoZ6iiVLx7Ofjo
OZosg/6jX4p8WLETtOCLZXRFyG5peT8D86EyjRsAJxI0MHRLM/yUvaON5aYofktCYfgEmBO4O9gC
/F+GxcEDw7Kh/mQIl80h4K+D8OrjkUvaL5P9jIvcxXhY6BSREGOl5IKNKHail+Rd1OIoiofVX6LB
ya1NdwyTAw0MeJAucEbup+wvRUuVRRu8jEw5u2ShjpekpixvljLuHVDK0Zb1Vlyt1Tu6M81Yj8aq
zq6iXyYKzf6y11gVVAyekVlm7XeCIsVLb2Sk4mi/pMaJNRWjypYVxzbtgeEuvP4CTUHtN6L56JqX
CqTc/1ajoxuvNSbXXnHvdJtp8TjnoljqotoY4twbHzIQCNn+ziJMCdcooZjol/rA+Bq/y1wQHEq5
Vv4NFLe5dY/zY0ToQ7/R+nfiridjij4YCyVYD/2vje8uQQzKn4DXRj+mPbgzzmZidVR80pH3g/KC
+IXeQGC0ovyVbETf3VWLkbsTOInzR6s2qf+DCjYwr9HU3qyAFbji2FNY8wGH4V/Z/qCvitLNNOf0
kkMPXISpkW86eU//jb8Ur2gbn1LrQ+4uLp9tgohfIMVfomNlu8OGp914nYP/xSW2Vj/UrOZCZsol
5HtM8K+a1tTH9tASWyuBAvHjc4DKH7KqyL4sKMbJEsSf1a1Q2zfh1fR22P6C/Ecy/+kssREMsuoX
HNdVsPKJoA/mIlyr4jaMFI41+oEPEWD3dZpnTnSDeu7RENcoS+TpZmsIRXI671LA0MYkp721CH8V
SlYG4OhHaBCb+Fb5h7bhCLEXsntjhiHMgvzUa4I6J8f65STBGqdjX53b2l3Y6XEwNGz7f2ihVlWX
o+Kq5o2w1zDYFy2j/jG6WpNEvXqJySv10oppbEt4XMT42hXc4e+yeeQWYGiLn59WlmXNbKAA1yhg
IqqohJ+mluUbmbX9Pi3JGGRY9vSiZ0fJUQRnyWSLStZjBjCQwaNP75wrz/KqeiyFH9UtDtEjkx3B
S0rPyeUnGkeS903/kqRszRVAMS9zqNQrmmYII6X7qzJFMue1djRGnu91acCjcIafYFyrPiX++IKn
IrG37/ofYdx90ErEFhDfNbPMkyTtrf4xhaUMq6BdSrozwOTGKSJuY7ZjRjqIdcVfRPsXdP9acCVT
BHjc7TrxTMKNMny5sEcqcfAUUr7PNEISHqkOSxDKMeuRIaQsTpMJO/mrnkXaz0sUYCyw1OamoQ7J
eQRpuuJgORoHYRwHbRuZXwm5ztkaPTdyBe3OjNZNoXgvcG5QxAJumploykfeS2vKWn2kbElNbvvR
Wo48r0YK/YqdFfwTycRYwFTgMyo/hMkQ7nuMwT+4f1qyl/WdQJiAHbpFRejf8YRp/UPVdmlMLcoj
QHgDzXRZwuw+6LwYkeFY09f51rJ9Nc3jqh0uyti/atjAVAqXngonYrE4eNe+uOWRTgH7bSUnJSPF
dhqzrqJmi8QE828CH7nxtr32Ujp4hsnC+JERNcNYqYdTiHkxi7/89Ce0L3q2FV9ePbfhVTJBhs8m
cNIyDlASpOSIDFU+TwrLsvdnIBM84yrXEzULnVbMBU1n7Kq7rvW3LSi5kLOWYBoFQeKkrJ/8irXX
LBp5PWiOBNEse2ToLQdx0fEEhCj+1XSZpDsJdxbUBjFXf1R1rdDGxe4pQv6bSif6xgSVtjSByv4V
zYKd95BSFyDiY9VwskGQdcSdEp5KHvgX/CXzVfuXeJRJAgO4iY4LxBLxU02XONbQzr1xN8p7pX0X
0pU04kDd87GiwG6GFY6PWfktTfuPFu0sgz9Gmw0PgoVlTQ8WVvEvcZdGR4Xj/Ur9shNvhsex6+gA
HDSFnosOx1f+5YU9M5DcNAwgxFekzgufucI95opAeu5gIFAOIgUIdh80NDT5w5Q+WxALsXe1qjM2
MQaRevsBn7jyHpFpMuCkgWjWPcoGpYPSgAvOsxcevzMywekMXEo4uVvt26xuacOPHh/a6AAarMM5
HrtbrfjD0WnIP9awECTp4vBSG0eRCOEeXb7Jd9+cQDW27aMFS9vbHz1lmaS+AjVfGfFlwGhXo8r1
+VEIiphHjLaUicA3yRXZY9ohbp6F7K2yMF3K6r121xMbylyK8WtgllmhW2yoXrN92ju2jr0jOakw
Zcy1KLeEnnGC78xo54sjeyM8fD8FMWKjxpqYmJdROdMBGuKQNYeO0OxkG+ULyVh6eH/lHV5Dkb0q
BpmRdff1m9X8AXXIzXOf3ZAnchgUyZ4ruQx5jZdDSfl8bgr+Hzat0H3Iu4X9uqiKdervC97zKkkW
vnoVaMthDE4XUe6vh/qW1jf06kA690Wxqb+5VjmHctKL4rvn09XMYgUC8wJtSGJe2/7CEN8aAddf
E/XAFdU9DRXV3icIqnlxY8XMSoMVZsAdlpGXwWlDaAJ283qN6EkQyKJe2+ymvJLoWjftvP5M2XTK
fKokgTwVi7u1IfVQjpYKkV0cx6jsg+CGgijj78soh/04+l7rptObTXkPFULtCDeriro8hnqU2toO
6x0P9tPYy/YqLU4NsvnAu7nNxlUWqbmL6/oMsmwRMDEKPHiIMIXJAGvQcasshldYtQvBQGp0Jl3+
8ChND6n1FS+zHFP2OFG55ELKm2Vwb632Bjd1wWgmHdmuhUcQuHDn3PYX7kNVkowSoBskX0s7SONF
b4CLJVe5ufRwN92dHv9EAE/i/jfTz1HOHc0oqXQsBDQAeQk0LVmItufIf7rDV42EnQPpK/B/S4HI
1NoBtstJK7b7RZHbK4nST3pSIljTVYnFF2JqQuEis9ihFMRPnyGxwQzLxjtpP7xuEz/8AE2sEADK
LqiPaI4lJLPow3qYr6htSv1zgNvRouy17d8+3Y5sMSz33clfqjosPejwRvOkUR5yEJsW8hLoUD5a
DMEQKg44V8OtpC/buwGTFB+3v8UhxNA2jxdc7jkEOxS/CtN8i8jdZTf+MK7X27eCoqIne5tJ6z5S
tqmxLygPe/3eRbtBWvd8QeoAGUxhA5LpG46ZUY8uUcoYXJnz7oGK1/jb+fVnR9pfXVPQmlCgbkI7
5Kyryos0HsAZzWmqMZZwCqa+Y4BugadE1LcrL1s+g0ksLZYhqOIqP/DIpewNGftk5m9CmcUUAbJR
ZXCFdD+VeerjoyCoqwlzjm7ScwAcq9+DCQOF8XuNYi45qPnMpPIaUMMiTShWPOAiPOryxqP3J5eS
phx6QjFj5lMZL+UehP/QdUvyMtTnsvellc8i/BXAkGUyacdpAajWj7zY2vBc8w+VGxlzf70T/Zkv
GaKCsI8T6aRjX0/aOA1/wQguYTpcvnMNVudORTACyNxeGxV6TsSC6xYUFsxDeefq5OyhRqsWNWoo
TnvmC5PkAt0/50vOexD3SA/aBxaVRRndImN0jJakkL6+q8YPRjZn1HEjgYX15pK4CnTQIqtngwSQ
v0fKxq9NVcH2nz+OeXmQuIiqsy8TMQPZSefCyucZDOuWbHRSbxpdXgn1lpRfoVRu9PqBN7sMnm6q
c2ehNjUvrflsAhyczKS09jYwj40poxtXWY3IBZTw2FR/BBsuK0R1KoUBKsHeG9ZaKNBi++eC8PKS
j99mcAia1K/mEpCKHGGioDyL9FeUbJrsXJYHD+tBAJlYC9N7jPXfxnxXKI7knmP0j1qyDCjAbRg7
A0ndsWowV5rkzYxaxKMHr07K5bwDKEfc/cKv1ZmAq9K0pCA6BXs3mbBYdKQtJCQsYc7o/g1kq/nf
NjQ4VoVsbKt9TahWXN0S4iU8TkVLd3rPCZnZAgOedawbcTzASyJCB/2KxR56DA32WCyGMP51pOEC
9aR/WBMptWlHEqrcpUWQQsEEI6w5w+hx8DbNRYeOgjGLRhaWXUSrQbwDw6DsUNG/oFscnHJgVWKM
OF+YuCxwVqZs+cQQoFrE4Y91ihFqD0PBwANrU/2okEgBr/MIHbCRLUPkXWn/SWjMegyvfcBelYsj
Qv+DwQBxNdYxVZ+rCrZ88tCE2XzABj0hM9sKzUaAGaNvrX4UF95BWUUz1hVhuEkIQBlsp5pM+Xdv
+G2sCwYr3JUXt+QcZHMLm0ykF1t6Su53Yu3hLM774d66l1h5iuJZAs2jOxiPaXr0w5eqXnLCKz1e
uJJbb+hZQbJcoRyBUDDAx/I5f5gZFmrClfuJZ3oeKh9yfBP1awy/FPtQsUYbrIeMWoeVZ8iqWy/c
uWczWVWZU6ucjz73FnmR7A8ZuYyjdUz6YuUz9Qqqw+S/z2VUXOVvFFq3YVLJ+qQyJsE/O6dmhE+Y
0lVDS5iVykkmfMa6dHEz67rpBgPrAZ4zqk++le+IHLX9rxCxvKqhO5SIZ/L5HagN2iRcx8wMW3xi
5MHNEwaNKuo+A/tFrmuARaYvtHvIePrtlntGzZa9JC3ZK4DoZhVt1Eww6VsKsSbQgQtDQS7+ry1Z
kVW1x4mt7bOuYHFb/NVA5kyeCjBlXNQA1bUAfFWxLJpyDcF7GSBU7FuKmsBFmrnWy0MXCkLboptS
/gtJdYxJIyrLz6L2iAG6EhWi1+uu37ppfgpEhFfHmskspwqN5rUdlgRRM855ZdOPPn0YVbMcbIO7
IGUXbtgoVqe2CmhLwABD3eaqzhdRA4St279EC4+VrvxKqJn87n+ByrxhdilZH5pxIrsAFA0XDLwQ
XasRnvb4qJtFjBqBqalhY6NzuPb8Gvcdi48QaJQavHFGANWkZvLRp2+EvlPZHCBJdcXFNb+sdi9C
jttuJap4V3yp1DYji+QM02tt6nMvepnt/2YtorwlsD0HIrsLJIRtpQExJqklCp2Ayq2T/JlL0zMC
BrArTIndLYm4INYJ0zTDYl84EoEkKP5Ya+4rZeoNL8I4B53NzhgwHhS9bmWjoWmTeSL+Zdl7lCOc
/yP8Qadks1zlP6gZj1L45aM+l54WJR31WWk5DRpf9J+Bh7CIpehGKXnMdnkNDkjbyjW5SepB9r5l
9tU5KhV5zpDunGv6adCTR8qqjkZEpNsG9H2MHG9UyBGN9rovpkyEuYwm0MK2Y2b/zHxwmv4PxEyE
OaJEoMY4hr3+BJnXjpJYtfLWMrRdlJoYrjoqd40veyKDAQ2gJrNKaJX9VTH+EdE2Iu+BZ4//pap/
NHQ3BNuyqt8CbdEYHfbdLVQnBOus1hi+6WT6rj0Wdz7enwUvAQE//j9zOFMgq9JnaGEkYgRioYqJ
23teQHqQ71kUAhqj1oKTO6U7MQFwk33SfdhqhDGP0hwhirrIeJoqvgQl+CosrhPSzrsUoawFKdQJ
4x/Ez15zbfOLKAD38XeO5xZyACxys9rECo9WW7AxZx650BQw+4vO/kJOEKbaQmMjuvLcuyUBDFQX
Mue3ZLUOnO1ZyHALhorPsoIjK7IWKRQqfxMpG183QB4/ehfxGYROtlasY96CZ73Aj5CZlaNjkSSh
kz9pAODP5K+PbrZB99nxad1Qv5b8W+GuhXyWh11Sbvu/BFyfNUjzArnI1MuyZVOqM/mVqD+Ivtpn
KRr08zgi6WCv5iKpOdI0he1awTDUMvjrA6YG9THq3kIvABFjHNiZKhnSCj/tvyxnLz0xy2Iq1s4p
GWqJpAcRtwAfiRnK1M2Zh3kqlselabWrSKGeIkY4gTGImrJaDqD1XewBE0Wk1dfI3xKkgZ6cbUz1
HiDd7+NsMf0uCcOUrMbHFN5qCIHeqqgPQ7OVLOZJm+SeSp+N9zN5DPinQNClLUt3m8DLqsDCjB9S
4CDl9Nj9aDwCF3w6Vn41A7STMM1LIh2VaQUIUksDcqVi5RiQI5HDd8HceXBRq2TsPwbG0REdb+oV
xzGaFrqwTKtBdlBDOT6W+xjvAXF23wNNQN02m9qOcakza1IYxvrxhneKbE6dSWVx9rJmhegy5tHw
iNfbMcUdxGrKJwAeRypVB0DnhGnJ15yU7A7ZIdzLjjZxvzTic0yCorengSDkYRIiYxT3CPdsmbfj
biSE1UKTyQyzX+gM7mugmh9NvoL3okcraE3YRgYWMPl6UB1VQ7fxkHC539TilKnzHG9PSqKMG0Yw
e25coc2IKuKHP6etwqfM9tWTnZ5FCztgfC8oM2wSoCvtJ8NFmtcno9mU6a1GE9D/VtTaZcFlVH0S
5jajWyR6INan9Ix/LRP2vhy5LUjtqLNDzCK/4sCWzf/RooP2HOVTVbGnUFeqZ+/pppnQCc6K0V8J
ESyKclyhV8fdoPUSCpmHSgsUhZ9D2DpZefFitkjeJidjK2I7C6k3kd1Vr1M5nDwVy37HVdIz1cHr
Wl9l1s6CyGI+QJUPTJDbyWY8YVx8z9u/EbxtBR8cxzsROce2X9b6rUDkX1sPSy4pv8+Rt6+Dg0kd
qEo2Bfbe1052fdZN1ivyzk4fvRkvBjppI39qCoRVmcBtzK04IYsMtGLsORN0pY8PiXYptT+ftYSk
PPIJZd9tbSyPevItmoQZXIqA+0BkM/HXoUYnxq+oSMHKv5Oc0DaYDJRLR0u+xCS0Yd8OPrNoTZIR
UxiEvOshzLdM6RT3nKGHiLFTSebb5pAYaCbL6lY2jgZWGAcIIHMUN1DFwDd+hKbTVN4i9aNbRo6b
cu6Dgz8+EQ0E9jRRr/WSbDKx8ExSS+2vZrh4+rGgCoch74zpGhYLZiZNx6GHVHVS6Ln41hNy5T9H
ZhwNLx4zdbzUHtmq0VIyagf1ZguJIGAK7qYUx3i3UJkpKpIPONbqnwKaJuws3JsrJd8EPtt5z9vK
wdnv/kWo/tVcpaQIV5bOBkH6rDnIFSythjd5OZECTPxpNh9NeJJjCl8Hp9mmDY6je7XKm0kchJGi
+ukdJTsxMIOajMKTdrZmxf3jiWmOBDMdicdvoC5iYpLcT6M7tCnSIQRBug1QDKV6KK7Sl20bC9t7
hsR4FrwrQpqj0yKezRDYNucFC7+ULYW/TsytCXU3U9SdJ7HA1mkseLfDi6V8RCAboOg4tTQS9Fw7
cQW0q1SYIQOYRIBnMphVtHJVhCUrtrdFI4RLf2YiWuC7jmo8qHzgJa4SzAzcSWhul4B2DDSqxlOA
7wn6jWtsC/ez73eikH7Zn9/SKmUVbeCz5xIh9kEmF9XjKCBcbW1YLucL9K8MGbzEX1rFry1v/Oit
BM+GFVpvDpum26ZlRxPaOoRtrlqVvQS1fIDvomMwmJM4kSUQuZukeoVSgPnJXsTBObctaIO6iTSd
CZVitGtLtTfT05u/KmYDpJajVc6Zjo132aLxllsiq5PPkd2wGn03CGtyLDwJKhiRUm8gxYhdFG+5
/Wu1h7Bv2BJiYlN8Vjj2EnHnd8AYzlX8fa2hK/MY8LmQf8v2MNYDyhKA/EzEG4wVnk5+GWAa1+am
0vpq1xn/d6tkAdKLea6xMOkHGzK1pLREXI+PpuqrVYH+xFDxqXPztux5KbsiUX2lMJPwB/Qbi1g0
VRFgCXB09PwYozGLRbnK/+PoPJZrNaIo+kVUNRmmujnrBoWnCaVIpskNfL0XnrnK9gsIuk/Ye+3p
1WHOS7kcPiZkMT7pQLoB55oSEXljwhzfNHDB8aZlZrNHALN0G2cbT/CQINtVrYteep6NvMQTmO7I
XYU2caL4v41+WYu7PUQrAgpp5V8HXn+D6WBPTBxhaK3zC4EBWEd8KlLy0BO2NXmh/jDBMU5rApZb
5EZb7nqUGfYTd1yHjvlh42jN2ER5d00yk802CqtpzuGRorgPQtiYOH3agfkjeGMTwX/s8Wm7O9ox
qnPWrhhXAh4zZriF23IUNfW7hiatxhreBXu3++LeChG/SAwMWUF6myteY/ZfQNFwVbiriRB4tOYB
ObaaVV6LySRYunrDWZuP7XflQPYfJDQDiT2JjEFEkWkcLLX2cxSANizzGPJ1Ft6sHg53GQeNtHM6
Q0wPvLJVpdZRy3yeXUXCdd7z0sgaj3i4a5mhq/Yz754JDrqQKr4gEvvJxfTtI7Oy6/FcOK8zZEH4
xwwdgZoCTLvdwssQurUprCefcAkLqUfoR2eH7YZbffMfXjtp7sT00UsMncyn6nzdkkzny/EFowFr
nWImGa9ihEaBzsgSJ3Ja+wcvPwjwZU7lb7osvlQ9s7Zc+/Dq0XjqAda6nxHr0RAvZs4AKzEXJsha
LUFUX8h1iind77dOcexRVAz5zky6pcenLKZtiG57lCcN6YjP8M4A41yo75LOfURjo/c4vYGDc5nz
d7dWnXGBvbeeagy+pDC40J7rDPS1vLcoJIL58Q78FinKdHtEwDF2yMfPJYJ0YsyfEl/sE5GTIpMs
CiPfZxPTFbSi6Kdk98Jj2JF1B+OKywR1gamHGy0/EnrDeA2OeVlNWGJmIme3jDP9WNXRpR5x/2CT
6aB0Ok671RXTX7ug5K2fCYjcGrOd18huuTtsSwwiFqJGyeLWaG8O16Ov0+z2dPdVVBI3ppFS/5eP
2fhUd/0ljkjDhCHnC58WbgOzaOk3+ZLOYqOZVEl0ogH7ImqrvmM9FlFJ2i8B1sKg4RSNvX6pV+aR
/v+RRkzrPcgOpw4yNUXU0kf8UHTlwqRN1bAU5GTfjB3kWphujgkStvWWmgmzHcMV0KUOvrVpajuN
zrfjAHk11aYz/C9FkxrwLieW/jexG+PuYNtqLTzDXrIzx3yzEFi4pUl7YKbviV2+RjSZOovdNjeY
WfTrFisOysunvv914fdNFYVzVEGLYK4fOhddJcsB2XeGUAeC83p2ZjPHW5uhYvdJ/aBv2nzfSWdl
Jw+Xsb5GAmM2/tgxZF7ze6zQfXzaHjiaDuK1mZx8VM2am70MzvBv1E4I+wYD7aOXkewGQbLfFKJ8
JVEEWbtSOBmt8FuO6aEP/VkfuyzK8uG4j1bakHEawNgyhIQB46e9+vWL651cUyLf+vBr4rAGPIch
nO7Wu5atutqIvQOu7IZ72ERr1702aKwIQ0lhXecvynUPcehvc7NBFsCplo+XSPN/xiqGnIc0eUAS
U0c4F++dj1lTUvcCdyIY2LCRSxqzleoue43Ztr2PW3erkoBNOsqGCnQcKQ+Yd1Hmtzj1Ytoe6wdW
60ImtK6zqIHrEQ61ZSd0uO+G+Z4ynTLSr85l1J7Yv2TL0j3pgG1YdoaY+uJmm45k6bURcawJ/cNF
573vOuALuDtk+Dkh5g3CbmRDU+MvB40UlTejwHKj2UsUI/j5i+KbWflQkRWZ/9S+9+3Hs4SLwBZd
LS2WiawK2Nf6K8lwbcTCphoU1TjQnE4jZOTSuTU/662G2tfk4zEZU0hV3LI56zOgXCNnr1evJUdl
1XMGX1hjCtZvkXkHKV/5x9KmcqlffNxBCd1LdDA7hDGEAUiL+fO/BHu4GQbEj9AHs/2Ou5B12Ml3
5632rC9SqJ5/x+qrtkCqhs95ihhYYQXmvJ5jMeQIproDD0IQkM6kbnDXcO5p9xM6XyAaVeytlGHe
NfgYEwIqGN3Lnm1tjl/N4V4OcpCeQbyd2GZH8/KXF6PhZ1aD9BOxeAkwBXSGgKquEPZa24TYMa1y
j1Oc7OEVEio2f9xke4N9veQNwR8BR2WCpt7CsRf6IM64SvywX+uzxBZRDnt287cxuycco5Vfrybp
/evTIWec5W6o/AiCS1myQu4kAs2BM41G1bevQ8SwgMHv5KIK4mU0MMoO0a1hu87/yHv5RfLULm7h
gPNeM5HFML/3IBDVLYBz8W7RFzbGUqH2tiuyswvYOfeaHJIGq2GJEalqe7iX7lNZfE02rlbGu43p
43YjFa1s1g7eBTeHru/tExyIOuuhIa/WNZ5okde70U5oWeOVxmK7NA7ZeA3C9tAQp5zX4mRiz7Bk
tsjtU5Dl25iIdMh8H2bf7nPPBILREY26T+ccOvtWCoNVILpUBjRGn/9pbBVToXHzQEPP52ThQ8N3
VtmIvJAjGThiFGPHOLW2Kix2dY9+3hw3OZJJMmNWKfWeg6TR8OJN2UDWqquPsXffMmdEpPUtmUDq
gGvdwFgk7b9cmqfEZv3MYZX57Y248qXJ1rurDdae0xmg21PMgKISsBCUPM+q+BTAnmTgAK7uBvGD
EJyHZ9Mkt2wTW33JZUposHkwvG4NVqCWz4PRzZkjP3N28kA9W4vbkHTPOjVPMbkUde2m9p0dadxP
Vla9tJGir3jDuwd6NVu5VC2yqla61e9GihO/DSCnvc5SM42q0CNu0aC667GtpWW4U854sIS3Kfti
U81dD8w6ynkSYsgP8Pg62JGTTpyAWC9S8U63hSpFrBOEhULFjzh8DXP9YvvIgJnptSMJS9cMLUBF
fZiPt0AQk4OHCp/rztfAnXF2jRxoCa6/IjBeDWy27CfijuxP9mUGUbCE+62LVK6D/3mh9oqilw+9
31glCouA+NxJXhIGW1a98vjESu2zy58tJwEazZaKfFMVAwbBGTiKc9UwDqzzvyGd1iXNUqsHBz+K
N15WXFRd7CvgDB6PO+SAKMEcFfU7ilO6gfbGw0/QSFmI5vpuulny2FuUIF7M7pqiSoNC5jXUioV/
bsPgFLjpxe28ZTbQt5GIWGF2ZduTpPVmqMx1QmJhZiRrC9Gqn4q1obv7MAajRhssGAjo3CSY4F1h
nIDNyuZhUUj4L0mMfTRwkBCR41DS9NT8MX9Y5nhGvFD48BtkW6wQF0MlLwqnZgiQpwhIa2BrGFis
BiiKXbYbO4flQVkOaAXx79OuC1cQVyI3RbP30LNmmKxKmFk2bncgH1CONwFcGseFx1K8RTSocZ1y
1TMq4n4qyvTgkUrl1uGJQhJFXXCOMbtYfbGKYvZVWrjVR3fbtOWqpC4HtI9ct7m1gfZS475t2QoM
GKAnRiVjzlkcdCsW/apnFiIiOHP6KoCfIgrFN8xWdmXyb4gEW7hmto0s5ioq2JdkHTkOpCb+UI6F
lezVaclvQPrJM0h1vhF8dyU6cg8zqvUdVB/kBwbJm87EoQjF0gfFUACX8uWWymgTB9Ob75BtFSnu
TvogrN62+VUDCovY5ivxyItlKtD5wSfsrWqhJorDwHmebI0RAbE0NvAfFByzVsQdGXIV4LhMQMS+
WncMXoM+/NeStJnm6Brzmk8BqTNsiAD4R42wArnB1poQsmeUYvh1rCQ72I7/Y1pfqaSqDrW7bzon
pQ8bZQ6Y0/XVSOk/RNpD8wmlaNtTG/x1408eL1suxySc6yP94PoaDLSPxn5JJn8Vil/l/Gp2cBP0
F/O8vqn+TEctQmQSQyaYx5r7yqPPyeoVCL6lidNEMCfI+asa5tWASz7kbI5pJ1OOCGy8GjtcqG5A
9jp0cQ30YfZ9WH+sCqgm0qR62tIMPZzIxxCGdZcpceNndPLBMm2AVnhqeneRO/WYRjs9Po04Ycpo
2EQag83K2utmuyuz6GCzVx3qF6s5dwObH8EYMAgsHNmsUbE7OJCG8FidceBtdaEh3fCvsAJhbGOu
pBRH0bDNrf4Ysjv2UjwLMcZZw8NMVJCPEuxctB66QDLaFfxPWbOqs/pzGoedy2TF66uNM6FJczuu
C572SK4CIARg6Mexr15dL9sn3nQNDWZobryzsIFLCMy9YF45xYce3bQYiVp1QDI46QYO82YY3kJv
fFD0MSEVq9SHVmsihbAkHIjYLtAvZDjQvb0Pa0Zgfg+xYHYB2RmyBrM4MAgKUaWynEWQbKQ60Pvm
Njrnjp45I6VXBMVfAzX9SSbmNWTJ1xFc0jDpzKZqU5TiOUXi0PkGkajfcfjClnzjatglIDs2VY36
d949wJrpHWhy5qHmv9YarKPgxFhzHlpWLhZnhELkqwYoK5GOpDw9N2X84KM/j1P05tkp94ThFItB
f9WZyhvVK8OmrSsBryKIKtlR5Yi1tOpHEvhDmPMWcO/vWG7gb68jRH5R+49OkOo1fKLQx1iEzPSi
Ikpt00ERU4AywlOLyyiDdp+4B6l/V+Gu5m7knTvYo/fQSWOvgUPnA09gjjKkSwim6dD7w0+bMrDH
3paSzRKRSamHnJLge0fqFs/+aMt4I9kMjxJn68BiSX+a43Aal9sIPV+UVD/FQHanQ9OVNdl6xHcg
GFL3EfUIx48HTE53/hTjI20MTwFchBrSQRnrd6HPFE9aaqBxtnVHlounNF0YYObbju4ULYGNPjgR
PzaCr1AIrJYV1g74q5b5PIh6M09hC8PpNuTdzm4ssHUh7IvH0L4JvLUxPKBg3OsV9a7gsi9ht7DZ
PEZ8qVVlv5IM8oKI8xq0eHOcfD60Y2h68ZFG59lNYOGx+GvNpUuhqhHaw4rsSRfMrQxGBgXDzSAy
N0LTTwPncTyCiVTuX1zMK1x+MRsLhMXaGVjGv5CZwICwr7bRt0PeGbX1kMtb5TNfisZdwvrVx8Sb
J8U+tNjMtTW75nzREg3W4DjQnGqX6yTz4TEdFb115H4bhXqtOW5yzaDgstC/me5rViFwpL6WaTiz
XliAVQczvBVwToqwf84ma+U10XsI1NGT2WHIm1vPxkCM2U6redvm/IcKvYyZvvDL3Bv3s5qGU1S7
DITKBYD9lVR8qi2RU/D4jGFcKbb/xmwQcr03K6JxHcp9ASiiypCnmP5vm9kxmtUO2I57I4IwxtOm
B/lrzXFDFAGC8ng6WilYP56hDAXBX8WqVP6pwysmpv4RUXhPI76pFPxPCSRPrvlkdu4Q4ltopw3R
9RTsTL91R6yF+dpaVHB6iP8g44VwGvRyRi3ekvqK0cxPnV2pJHp1SsJMzy6kODxb6qvMXlU/HSqL
87Gyj74puHu+5jAXGyhfaS31AcsfWGfR+odpGHduWQGT8/WVahkrRVj2w94nKwCdomihEuXnFsqC
n/nYHiibq+puFAhaingjiNhrUqQRHvPTtjuYrsMVEpJk0lGo0TTYKFaDvniUo7N1BIJfBwBRZe+j
/FUESFHmFBGiEDrXv0twSZUa8RDMi74aCyITKRRcoWmvU+OkJuc1rNttY5rnPvY2JjtHu4gWuij3
lTusrbo95K1EBoTEjJHlXxXkB1XxHs6XoGrwDmdri1Arc2Qh4jprVdavKv0M86+pBW5SyTWAb44h
tkxFvzancJ8LtYvT6Tkoy5WP7pktEJPvdGFN2L5wNpvT0WQGFnTuiosZfVMO24iYS/2j9clW95ce
dNJKuGejYU+Sim2HXCXPTnHAZRL25Pf+8FJg6CE9D4rxMNFCQWck3Z072D6HCZhKSO59aO+UD0uR
JYyEGFLpLtocxoZjanDGqpvHzl+RzRLF8cYgawmzhOXOXcPscnX2pF8BAGclwgIwIs1WSIW7zD+B
pGl7eQ0QD3LX3semW6oCO4Edshuh9K0BBk3aV05XaiDDtMLqmEXeJkmc71Ch2RDNVrcmDsSVl9zn
HiQRzTv9FmuEjGVbh5Lko0QZNyD2noTal3GNxPg3bFHku3g1ZylCi/ZFL/tLLrCn6OJiut7Grkuc
XMN+sEHupxFJEGy/NVc/1X6wC0x3ZffNTdMdjHOQO5ioumOIIe3skAw+eZtOB2v3r9D7VVZymKJU
zJgY9jqWWrkNG5SwlNx2VX/l6qNGIl34nzajbdizD39ive3KDeFxpDhn2UfKjRzFI6acITpEigFt
0n45TnQvWb8vM6fD4hOwgLd0NduQUgzQwn51+4tXFqfQTxdDfndnSz2mRC8+iirb5ziEezZAQBCY
sPGtKcX56Nxn0kkB5y9NtrJ6z6bk4LZXC4JMnI4nzB6bCk+D7wyXLJmwdOIEQDRuWgrTd7NIBsq/
GSygvH8lkgGzU49xzA+uMu4GMVsiLF+tiBnZ4Kxa9EBPo4AnCNTVUaghKSwDO58d/9MtiiZgGvlN
dyu0jOWvVgUs+xRzouRbbyTln+Kl6zobbE4yvKOyIw0pZC7UxB7DDqsOiKEKNklMkBJpli7wClmm
G4EWZarO1VhcTZ2MK9QnRZI/+wYcAveUhjH4qiYn/i7VKEasYxn/hIVLN4uoL2JLU9nZmgnefsAh
2UtALpX+FuVMMcdmVhsDwYB4a6U5IRhI+YefzmKaDq1uJYJuL0aH6U+5SccQQzwg8NY4VQ1+IV8u
AxUa6Gio0ib/FBX9zUICnHC0aaI9h55zLdP47IpxbaT2VhUd92eHw8IlvuZiy5cpeNZGypnBvbSe
jvUfF0FeXhNpHsao2Xm4tyY0xo2hPWuei1WSwTBRl2bfXVKI03UEk9+f/N0YIms0AVvPM2eyF1IN
CybdlFZ3pxCycjzTAoHkQYzmos4P6SAWdf/uZ+0mtLkioccpt160pCLGHEP8fiyZEHFH2WE2olel
gOxrbKjPZ8S3ztEVbtIu39mafda4rFUY8tYTdQ5GKs4BSpIRZA90hrNenUs+MdHzCgaTaCWGiQIv
shdNPmvJ0c6ZCePFFjM7B7ge7irxMxIaYbBXyxKx86GgpACL4c+Q3m3uOmPcVhq/ZG5gskB/ZsO/
CFyAvWME+ktdI9cLr7Lp/hDhbZvYfomquGG6QC+GKRd9qkLhCLW3M+SrN8d6J4g1O2RUydwH415q
fXWh8kNrgbnM9jm7eKyfGX1aM7tdNPYamW59GFp77IPgocnml6PkMtb2eUzkn+WiCirQZgp6RWeC
IJWyN5VkxPeebzDoMRhWdvSNOTcEKFXQtu7Eve3FJh909yVnAXaTY380AufQpSWAXQ/nYlRFLwyS
l6EM8WYBC37iTnvqSoxD8Uevv9fjvSqnTR+k7OkISlVyN0c30VM+mWa0dt3xtw1rTj1K1aquiPSE
iq4XVMfcJz0kdEjkaGAaesApJmwmyXd6mT1q980weWNqigfTcgEqw0cKoDK5SESGhoRaReeqeWzD
49q7pRqgPCPZ95xVI2wHV4UHKzPPOYE7YJos1Oz8yWNAfH1Y/RtL49XyicOm3ddyd5e1FggS2JWB
bm9yT9sywFxQY29tqFSJJzYahTDjvbUy1CMpjHm9h4MBQxcnrpY1+zgZWWA4DJuKZRuyz8zae8OC
bx3x5RdKrUeO0hDpwdhY5wYgfuvKz65Ve92h1c7t5ZSVpxxunsnyt9D+AvlIicJjPItPG5OOURDz
OyHwIfaI5ouBIW5+C7Wn1oJtxM1ZJDg6y+TRkeNjS0lYa7FPI7X1qi9Fnd8106Lv7w61Dd0KznKE
b216K/Fv4UkFRPPqyeFdTmiBFJHn9p2u95/E0xfrxsbEmqxlJdOeBu4x7p4QriT3tTYDFeiw+vgY
tkjJkln4sVSAOgOLPDCnPTZheUsTdXcK/aYVUIcnEygJuEfhPIZMfdphty3HrYc9sqq1ZdlRA9qk
b2jBv7JxFhO7WY+Bg1CYPRlTJaOOLGHkJ93qTBuyn1jziEWafQIi/iGI/NaP+M873XtRZf/RwC17
ipoZkK4fYHHSKoVwjabCvCGcvbkJknhtwNFnU6Lo6NVK0wFf5eHeEh8VDumMB5jjh5X6APNtwoNT
lc+Nk+510o0MN/iGAH9kEQ/3N7z5mEM6i59moa6V6T5XJnErZBoZiKpRiFy5GAYmWUy0NJSvcX7J
bXnTmeslY6MxKQ82Vi0PdkHaZ0l7KJFGIzOxNf+jNtFWC/HQWv3kmTjYVNgScBRvTDQxk2mdrcLb
hFGyaXykRMh1bEWllRgPIP6QjGCTMbE5D4LJZuFwOHQRuw8RU0PAvDGa+p5U1loX3ousaGzadFjX
XUiNaKEqI2sltz98FAF4u35jyhPiR65OFzmYaEfczzDX80S3qRWQsIQaYe8BgOpwzh3qYjEnb0Mb
sRK2FnVYv+hN+Gz5/V3RhDLQBL1oAIYbJDJ2yGk8+00DpKllcEcvfMkRgog0YorZHH1+1KWWT0+D
TyCeF0q6w2yjt+3KoaZtEu3K1IKIwB62MFbAUb3Jhp4ZY3hPgx8bPZAlyr7U5lBsk4ieRb3Ra/7S
oeITQmFWlQzHKoj5KOSZPDKjd63XinVFhu8yG5ofo2f3aZCjUk2LIUNJHg5Hg12nBr+Yh0OznO/G
aFg7hb8Slo3H0F1FvkcwNbAKKLM67Qoi6eUEAUDrjKWD98eF8mohVXEYd3Wxe1d91i9zb44FQ6tS
+u/SBBdI2eE0Dfun+pMb1lnkkbfr9Ir+Aqd4PPgJ/vUZSU1bPIO0m1Dc+wzNbumcceIRfhvgJ5OA
Mf6aDkZW8V60JSWbeayt8dCUzqFspnOZZ9e8TzdBDnfMqK1dbD4iWEBmixDWYXCBBN1iG7sYawOB
gms4WyYjz01kLuQ8Z/TLEwvv36wEg+uC3ZIxyXD51J1QcqKxz5NzFYFQLwgAyDSPPRXCV8nZuZoa
6+5yzkaBRFZZ4hnFkozhLk8gVEnU0IlbH7S6vfayORN0ty4pJYBGme9lhlyiTDo29Fq6kLWHH9eB
r2GsZF/Rp5rF3VFMW1V5YSp2xu+CUUB/rY1OoMniWHc7eieZOPSS+WdrOiUZFx77WlHtba1/k2Px
5SdqORXOoTXjGyNuZkrgWUiYBO4brnG/f/c+a/u2Ioyx4TPErM0/uBARbFe+G+W0D7v0twhzwsy0
Q4o23S4dXoX4avVI//mXLC+YSLVNsNZdRkV5eLApiRIPWWKlsYCIGL43+BI5IIkZMaC6TWQFNykL
J4ElLYwoaT1KMYkrW6+Cry4vjuj7tzU5BqGJHNaIfkWqnksD8K/Upo2eomD2R+sRecZnb4PPTJBz
jZRpUe+iUqSSBjU+1sxjyJFyJ8d/GjomnQWsmMLukqUnpp0yFRHUmMrshkWDD58YP0+AVa1qi7MR
lCdnyP9StyfrG3ysDMtVarQE+9nVulDEi2nJPieWmOtG7qlTcTUg/dC9XUFP49T/MrSBzRReagHf
2oWExXxLz0itz/yF5SaPKhUbgn4p8KE9W6R1V039YHW4MmB4E66EKykSzzm7xMnqlpqOPEh3zoag
vpQjlhKj2vHwEJFpKzU7o9KuWTNeOqjJOAcxchkK1rroT4Yw7zLmwM+LU5T667wQf6mGrqdCDeQ5
hKwbTYgrvFz70AyR3OAV1dmtUaMoDx2Ri0aVaZaBiC272gjLnkb2obnLoo1pHgJEvPfT9BhcyIFN
qGHEF956oroeEErpSXxwXdZRKZs/oVcIiod7XLfnxL/rRrYLRX+IY+ubvLCVdJJDKbiQK3EyWlbf
JkFWLvo44JRhGSwGr/wX+dGjCkdUafYx9dnTjyzUib1FcwKgAHG4Vbzn7vSYH5VUwN+EXPMZYI/F
2sPaKmV0GYYDRtvwrw4ALZSavHRaf4kwWWo+V0Rinmwozkk/bZLIp4MxML1Ef70Et21YponBb6Bm
Q4sTyfOg2Y+GPZbWsSwxcBYOHuQRNBRPMsuYdXv0Sb2BHoFCC/SacRh1sTE7FEMjAXAWN0nU2tdu
TLmmgKUM4kZI71PR20v25lsnI6WNOvmpIKqz0DuA6VQxKMj7Tn8LfAT67JOJqPbx2uFWgjScO/VZ
2Aw2JGa3wKa/HajTMV0Tpdjay6jEjDLG+bERGKFbG3Ve22OELGYBbBPtJ899yRMC7bBozh4nRCq7
BodPLfT3Sh8enTMrV2SwEf606lX/4Toav3e0cd3onMHbRbeoL2tcXfB6blrH8r1xrHsRVNt2gr+l
h3una64Tz13aqFJyYNCRFSHR+PZs0FfxeLdNj7rLKFjsZS9dycjV8SnZ1CXzG07A4trRqzmA4cyg
uHdh8hBOtB+76SWfNBZR+G/K9J6DTZAW8AtW12xhGCmDrRMA74mbw84JgAHriAp3BBPS4MKSQZ/V
32zs/nRday+cqe5y6yX2ylTZySY02vCB5onO//DoQTQO+aizfQhwqDQH9d14b5wZ73rQ3XWPATEB
IbZ+tyZnEUu6cKXdOqBII6Wp7dRXDweTUxjvzug/R4zcckLBK7oUFAA7o76CmcU+Ua9M6yUFn8LV
A6eKdRHaQGPUztOAmKLnjSlz9yVmeeRgTXGs6heJ1lvkJvg2X2xlXHHp/JqcxDK+s60+V4m9swe4
/vE/O+P7RA4ibW7eCnKwpY56jv4lLpqDbg4nQgxxl75YesaGM0ZfljrdMXHnmBdU4mFMngDpZb5g
2G4hApXjVxWwAcLbakJr0TAFsgF+HkZeKtdZDPJVsxtcdxm9NLi4ytj1RrALtR8JH7Bt5XZ0gKIb
XUOxCgViavjptrDaeu+lku9DyiMKx9e4Rx3NlFQHxCIzEpQxlw4Wgy0ZkTNCcNPILd5NOOr8HDoR
vJC0AIQBKnreNUz/4gS5R+D82jpnZQHAKgUVSKAgYHTPwg0mPmu6YYXHPVUjsdPdUaagxlv/hOHx
HCjnw+RaKJXx7lXFUw3HQXnJy6hbpLV/q1q+uCGAa9XCykQOzK5IL/qNhs/JjY/61ONAwkpm+igg
0kwyM832UtcYUfkzXWxVEozlZQSCOITDDMkpESAjtFpsNacDtcgqIyYodAggQU1UqnCpL0mNGs32
4qsKm7MdIiHVO5t05I5oTnbw7GBQtWyMuDnEuGtd63ualy2Oc8G3QX32VQ3OT+q1l0nOY2oUBllk
+3REeJ0q5ilKfY+ImyeXiPNYs66lV7NNH5cBZAiTNQmM6Ybdq4k3qK3in6YskEryI/e78UzqxnpA
rsa0fzcivW5jkhN4RUTrvYGKf9dqcrHwhUnknbntz6mL2lPRcF/ko3OcerS2bcGevi02qKfEsh5Z
nSRsogtE3E+1KQv8G2Cm0zzmPCxA3sBu17SvLByRHvrB1h27rYjbgy84mA2N9Oh8Gi7akIE7aqjU
8m/Nc8SxKNmYOQozsCzQi6Yh+YG935A5WGLdEM303grzVmfNruxw0BoUuHXzh2njFpWsWZm5E/Tk
o+XJ6p4YBukjZ+k3WELxTGXGrzViWBtd7aNGEU8J6ORP88vh0eegeEC2MAATKXqGm7rJ/IBj8jYV
DbGB7hFRCf6DKL7UM1JMr9iACXW2+vJmdozaGQuAdmgPaoAconJjz21DnzIiolYOewZlpGegYy4A
CdDtUz59abK8GIV3KxMG81XFnxn13zXJy6MRFlurJNzaba6WHe01stTtNn1tQDIorEQ5UWtIA/x/
NtOwmpK9URrAr5g+2bMgA2eOg9UM5z3ZfnNUgw7zzWx57kkFHWAU5W7KEKFrrkSWb55ikd/9sPr0
UckrV2CKMPHUgeFyAHgRp+WYZAdnMU2Gnv2AIV5O6Z/X8CPVvD2Astugik+mB88EQWyTjMu5T75h
IpnrzrWQmwH2Y4fEaJv7xGdREWf2LuHyflL+pwWk2YZUUGPScu3yx7H09y6d9kwir/ZQbsI2epTe
tPaNgURVjXlX2HvY08J9mgkqIg2nOogqwkQWQdI+7Kq5m3Z+qSQQSqpVVCmEFqMcSyai2DEFDOg9
fK7P1LA+kj5cVpl9T2qUzyOVwggWKkkVyjqUqYNOdp5H9qGORdQzqocR+y+ZAZ3aK/2HJcwXIh5+
FaOOofEgp0KLcKMdEI+jM/ZwzLxuX9tiN/Dxh1l+DMv6xGpq5Ql8rq52VoG38HTc56LdBjHcu4Tz
m8IaSypttGO9Zxawk3bE5jqqZRDTzPU2Rm40d7oTQ8RLsE2bEBCDkjx2LdimMjoYIr2Mhv6WFsTD
Nfqa+AOIVDMOEYyr6TIFdpAZlH199juMquADYz1ZKveiw0McmP/YxhzEIOpr58sNV/46Gpxdbe6V
beuARjLr5OgQ24romejocdGTVdUW3doYMjK1mGqiTNVHNGg2Clw11GRKjMl6NG0CaJrVkFVHM2Xt
zV+ThNbouctgWQamWGH+TInwgnFpDHQOoQKhPXUztosQtJwZ86TAwFSCwSf1yojgfJTaw0ThM+rJ
sW7AFhchYguNWrAkG9mmA1waI/S+VJv2fa3f7GTaFTrJO6OO2qZJa2Iy7e++885t3T0GHQRrU4h/
RmO+ezl9YDVDwhXKUkfi+fKblCO1RPE9xHLbFNO6lixsjTjfBpgJhzy01qp2pmUeRS+tZ+B445g3
4DQEw0syZi9mQ54Iu3oOIU+baTOcUo3sdnZkfqiEngzk7yWmKl/ryl9PHESOZlEFQHRiLiFXEn/B
U6OnXzJ0vv+f8hvTe2ySGRtO2l/oO49S+M1KalhLicHcedlwIKbvlMbTpycCRC6T9/IfZWeyXDeS
ZdtfSctxwR7c4Q4Hyl69AW/LvhUpcQIjKQl93+Pr30LUoIqUjDJN0iwVEcIF4PDmnL3X9nK86l0T
nZGvepggk7LyYYKaoJyVkXnqvfm5WsJbanyHjNTIeuyPEWc1hJX9PaSjAIxpsO2LYoJFD/PIxrRc
OtWdcvMvVj4I1IjDM9Xc/LgmzQ/NaKO6Gk/Dhsl09NazdYK0o5uoaUEupvNCKTdPc0yKdoVmbqXX
FcumksGuU+NDmSeYxxNYEUNH30kVGAqj3LljT7zmzFX3uavp2yJnap3zePSehhmLY5Cm4xqtxtzW
ifum7XiBESyxKiwu3dS7UtmoN2woiOqYRpoVMz4Z0Jq2TYfWDJwiktUEWzviLvKL5mL0gIxz5bfR
obdbe+6jO9CfFCP7146T/onll485DAp/hCjQTjwE27KavSCd1U8zwpDH7ruVY8ceccAA6AFk4/X1
KyqRh9ie1daqJyiO8s4axuciqdCACc7bKoyO4ZhSTCrOmwjZRYzKfSGjML/ug/pNKbYwqcT57Zfj
ZSv0NwbqK7vclsZPDRqJn8aRgtc6eTMOBA1ksIqp/kFCeIhVb640Unj8U5nF8p+BQzNJgKosBuok
MwPBubcHe7zORcTefQoieoeU0eMcXEpRHAqqvXGc/hxAzVnkeeV9TxYDuUGAMu2KBpOB+OyRxX0Z
lo8kP+6055+1w2tD9SKgcIudNg7Y/yXPQOzpNiU0KZ9BzNyG5HL7BefXhanX4vTe9y1NnIJhEob7
osLCnJWXdj+/GBLQUlMBmO/p0137wr6a2nFv9+W1leBeQX8U8sL4e+79truxa30CKb9q5007iNt5
Hs5dM0KZfoGctbVX6QZN7EWaFxXmF8QHHypM8QPZAiPC260mbeKsjUR+qNHSkTravTZt/YNNMQ4/
h0yWAT/Zro9hVbZRW5xNtUt7FCCT5/f1+YSb82YQCExUC56MmhICCODiTeXOZ6bLkrvarSsMxCWa
rIz80vAmXcDjgvPvKqq1hBK4hMf2K7xjYoLpcK24HDgj27+ziwAPcCl/5gs9rxS2RwMZBcgVnqP5
zkFyhlKL1iqP9GLiNONdVavk/pnZx84POcCZ5qs7bvv6qluuRLfKTzhE6GNC8HmKSmkDVm9IDiaz
dpBMN8lwD9I/opMu6abUXxZzqtuvjndal8Qu5OXOa4ptUL6UIfxRay8BaE8kQZnwCGxyK9J8F7Tw
AfwtwuERKzAJP7258cbbHpVC+4wrk14JXZ+TanzElEoBMu728NGq/hKklVOCeD8utOPW6IyV/c8Y
QvB6lHgEaJ1Gxb0z00BFpbqmJFzlw4FDO57fFFVIET6F0LADFz323dTuvB4OGuyeBdACPJ8ywzOL
jDO+YsOYcd539OVcvcR4q6LA57j50wI+SaAA5aAfIV6iYcg3Cfo614mvKW3yyXLqZzY19Pl8hq8T
JpukoU1usUx0fLtWd5Uh+3NxHMZcM8YmABIFNRtFX7CbLwO9LdIJuwungVZcntY+zwP69HPknHXW
E516IsGs4Ny5xTi6pXtN/Z3sVVr3G2kOOcRTFUEFxhQYnpYgzWHgxE+z6x6nBiHaiXzm9YiaAGRv
VyK45AiHFv58ojKuWERp8XHSKuPrtflf148VyQERnWm6jCWRvSX7Q8IyAL3TazvNil2sUCexX+Hg
jbuFRWdYC8+bApWvnT/CdBZ8C0SWec23KDpjGPfdgcoJyWd6OJuGPZqfk4YOWnRisVcqqh/rs23P
q+JCixWmVVbfiuTU6W5aKCE99o2YCtemnmiPVBtTXA7ZTSSmDRos8aOhoAv6QDrXhFzY/eu0oPm4
asfbFLStPOjQJqHswCHjRHw3HOJdisLCHMtmP6DjSdYuDxLl9MoUd/jcfICCHGkjuK8FgRctf/VT
ip6hi8/WPj3mVeSzhX6su7u5/lGlmEmmHxWpBx4HC596D9FiDa8wrU675IqTWYMtIfARHoDSB31Z
FCeK+gvnHWQn+Xkyj3cCDmMZW2cuhwIcMiyDmBPOPX7Rcl9n54WPlJQjA/CgmvuAT2DwC7tPmOkX
ddd4MA4eW2yQ1q7yT63+tOne+ux6ae8W5xz7B/JQvoqQ3dsdsCfiFHJqbla9FTNzcAB7dIGZmD1I
AihAfdBApHqE8ccAt3jB3NBGj+yI1zr4chzVLg63U4ng+7h0hylkJzOgzj4ZK/sEkwqnVPTuh1WY
Rdcjc1kbGH1FTF0Z+aLcypZa/h0MCAd6+fASJPeuOc+FxK+ojsWKzFAFLph+59G5bK+G5JuVZYdl
hfKL/oSgDrQysv3H1rrG8nL6zq3LCg5U7V826/CjnuJuRfnTsW/j8s6evuGRzHGsokQAxnZgUifk
I41e0vpYO1+oC2omkkkxlkAEpDf8v61r8L+UCB05wGHtSC/tGEJsc5EH5K9vbdpKFSdld/D2fosa
ZSdQmFovegjuc3noNX8BFr9ZAbhm14HrjsbTSTxfzTSlOIbt2ggR3QAuvbrHb7utbRwYiiZSTNaU
IcPxoKdvkEj2AAM2Hu63ULOBcTlL3jT6tox3oX9IgDAs8taZTgeqHsua1NZ+CVDJdkvD+nl0rbXp
8Y2FN0pfIm9fT/AFq8dWPZYIvKyHPF1pEngcNrlXndShyzH4FRpaPOwTwJ9ud+6yxqxEM2Jl0Ts4
Rwgf5NdIayfhg0kgEZwd5xjMCnx+79iVV7F8iqknSNgyaXZFWwyFyZm1wDK1r3sW5Kkn6Upth+4N
XKjqzqfokgZ2WqJS2vUjAviY5symY4TmtxG6a5ZH6X9vpoto/t46LyBTa7S5JZWWdLrIyrtxlChr
j8nqhJ3O6hnYXnQ19c1tWF1U47Ih0e2QJsD0YTEGl138FEbffTwNU/It5LNi2hqATdjVRS8PwAaG
6At6HnWd6BtSbnzuHAiQX+4F/sKQ59M4T474abOTWba+85UjrHL2Rp7b0zVkSTQH+bSfMzwyNyOK
wJHpiE+MaMs5fZIh5UKS36YbU7Cn5YmkpzXHKlJFshaCzVOzLhhUfqmNnqSM7zLYs8c71UQNRccK
ic58VY9fBOV4/Wph0Ip6ckvvIeCfOM0KL8gANlT+bdjeFPNes2MPANfBD3a+tsQ30SBvJEpPROT6
DJdL3lw0KAAtAIDASPvumGFNzhefaf0sEuedfmusZ2OdDsRhJOTbaUXnZSeeW5wxNurG9lTE3wUY
mT6/tdrHxXJwPwGu0SweuF3ovRZ8FYrgzKg7bcmHtSz/KZ0J2wCWmSxH44KNpkjL1jkKt0I9JiUc
grPGa3ej85hZEnHZaeF+7dqbiqwS+2uBxCbgeN4QvoYmbSBKZ155EBcTIkjc8oUkweVOx+nWgW7p
BmcWHy+sIA5qW4cFJuuvAokmimIXU0u+l35zaAtA9oy4+G6VVjA8ZehgTDiuLKkejiNlQOzp1Yik
Ga8DoOP8rOZMLqNvxKuV2ZkByJkkd4n/pRKouOwvclhLVlRvI5/IlVsbxANtdPgFR/pITLzP2s6A
aTmo+C+b+GHKvxr/sW9oCx0dmnIeE5keWXfHZ00lPQe9j7WD007FpvLSzSoESP2WULh95zUbxIjM
DFAt54t+HujGVIcupRu6t/3wtHXm/UzlllMpR/2vJeOwmY4g2w9Lmx/G4kopzMPOlVfoY2sBAXeO
nUK4A2w+OSrzdeXtJ9Dr0I815qtI4x3yxU2LGhY37kKYolfSs+zfhHelscAgT6fghGoeiy/rHw6p
BugBGLTeu7fCl07i2MKI6ccQOCYcwA2AQpzXqxjKHR8NHKcxMkdZ1neliJ4DEnO8WjJ4VqMZ2iZ0
BALJuOcRgkQvOChL/PHypO39S7qcxFtMZ1Zt3XcDhXIfN0e2+jViNz6Fe3GISJ4TMcpiICkQeb+h
2OXol8MHtQvwtmWgmbv1VtPbsImBj1h6sjHbNe5qSiP6anLt6rJsSgmdMkDP4qcP6EMA8QKDym25
iY1/7FZ5URFF92iW6Zui9XBiHLC+OcxwGvCdt+e2Bko3rdwDi4bxpg6cgw7MIfMCAs2C5Af6rruq
ZAB5XRae9rp+mGukbj5V4Ztet8GpjOACz6FPoH015Vsr7qunpKsxbM3Q2RG3zuy1/D5+nfx/KiDQ
R+rZvxh9czo51co/XDBYa74AR/FFV+RHtHqJoMH3+jQsrBtjwvQY5H191htEa3NbICTV9mVZu0+e
EBPIIobcmFeU2EJXMIvDL4c40F55/NyTdHSfiEqmyWhGtXcnHTwic6Cx4HQgVCd6shAQqd+YsyWH
6o9Okv3cMl35FoadvHLM+jRvxlL157YV1hujiJ8yIzZ6V4orirycp5bLDK+D7zTsNsb5PGajl+US
s4x37fgUEiO2VhvZ4KemsXissBJ3if3iOLgoe9YPhAOcUKuN3Uh3m9c0akq6H7nik5VxP1LIhy7S
A/1zCU8BM5CW81nhgemc9ZtnoVMHlsky2+EVb2vnMEntHJGdHKd4jSZKzrQ2gIj8CWuF4n7qfLia
nPQppniC19c7XTjszAj0Z1HTw8MZNq/UQ5balg556QGebPo1yyClSVVBabRdlxwLcgkwSHmYVmag
8UGU/ESNSyowKa69vpMkcVoJJOa4A2FWkLI2IyjXPcWT8lusvLsB7V+EBWHbDsOhq8yPYknfwpr+
CL+Njs4E/aS1XqYIe5+iSVB09kvXrfZw67tMwh+RY30pNTgUn629Y11m5H71aAVa2QC8Ky8TFZ92
EW/cyq9yL9pWU0QaJXPc4px2bOwz5T0i3kH66BeX9LckHXYcPV1+iuNwPxiO5V54TMADxwl+apLZ
lNti6mzPHNMeHNt+zEe0ksh/EJ/F26QB7NhhoFhcvCVuccXhGCKcm9zmDQnmafcQt5yXWh/GCsRB
q+UAI5+zwOpAowjc6F1gHBKDhYFWIA+DN4/2D5g0EwYN3RZ6fLWdWLkvYYos9bsY+rqntwb637FJ
xspsgh9HDA2QPB0rS2lFFOVQsOkq3bJI5T5sVMlK0ln1AmaJ5ZnWbORUGQ2u1gelRDGDoBXyEg3b
R7x+YVRZ8joqPQ0UuMsD0IUbpyh8Rb5kC1mD9dQ0FVpY8uYbylksaWVG8WvJVxF2I3ltJwDvGiKP
scs2ipbmQm/6dY456Py0UV4S4mCWVhIgpawhGL4G/LdracAXYW/u6sHksLryJKNnhfY36Nk0WPlc
ed+iwEXIQBHMRPU1Z90BjmjptSlzgwFCtTZ5el6V2qbK6jjwAxfl0NDRk6AmsiyCchBVJcm6Ug40
KM/HNB+KbFubXI9sPUI2+petQ/Q3qDYzONWmdUNSKsbIV2c6HZOcVWikR7FtPSeHRYeDLiKzGHFt
wZE0Rc6YPbc+JeZ5U9hRSXksRb4UvAaafkS+w0ynqOXHZA2zMuV9nPVmG2ZT0BJGpAPkucA+QsIC
yihYdI1QcBidI9jJkvOACSryNTbGoyuYM/CQd8JU6HxAsNU8lT+XWgr57KC3ArnjMbo53jcSWS6w
uTrSJUmquh2Dxx78ifcQFl5YwYQMXOprizshVyN22dJsrlRWuv1PqP0lMRxtLwd42nnnpUBaiqIS
913ZNJSF7bTOxi9ph2AJtRyNN2R2yPS/+ylYUfI926iTP0Ih6wl88ZD0/ZOg+iQPgnG1WKuysQbj
5Q1pIZMdYNCZnMZGpT0HeTXltve6JK7sE/YcooRCm1tBYYuzLLC9/GdWjLantvZg2CUor55kSutG
NlRybQa5uwr9rYoQNyVE4V2m/dh5D2jxQ4OWtFtczz9Ec5r5DoWTTsP51sorfQC+vjNP1yOrHLrn
omM5G2MnmPZZHUmC6ce5U5r0h9wElIHH0KW/dRLpyQu+dkMSY7nzumaOv8fGSzCjtqyt/ZuLphKr
GbNHdzoP1ry6WVu/EbTU2pDd4c5EGDqikbh72pMGxyRVQjkMaYtgg35pLI9dgaF8PDPSKsnRmqPE
0E/uLTcGwZjDY0kl/HjHd0iGsVsprH3vV+X0qDF0YKZNVJK63Q5JaUm1NR1alx6t6AL6T3KelrRB
CV5kwQB5KOwGhNMt/RmkiW4loh2/rfGOsl5qOi2da60ynhz/aThAM1lJ/CHaKpg8fdFwHsXzU7Jj
7LpmAKrXIMOnJWSkPz/mXhu21nnR9kkx7VprDL320nZ0lrvbPgqbFqdO5qxE0GDOVPUyeH24xLCe
2lp9k/xoVK7CtnOb4jB0wVRt+dhCaiDoCrrB28m4ieV9K4Mg63d10Ja2c5sBFUe+aeEM6H8KCvt9
fl+4NBuLH6q1QqS2SVr5Czx9Oy4oJ3RR7GUvKlCpuAzTSNWUeEtdIA0bawzQ4G9EqXD5z5bJ/TXM
t3X7xyAdUzkf0maU/oRSpI4QHrNjGCiXVfj9FJOyVbnXgd8oeWbndUGIouQdPkzOUHKaxXbGTRtU
t7QRwzZkFORxEtZfEQgp/uUabeBwGSB8QXrWpXsoL+YhtDXpSJOiBXob2REZFvNiCoD7gwSQzPSJ
aMmf/XV3GfWU/hCO5edF7yF4R2HnDT+kyjQxn4ag2elpbqeKkF6/myXno36pG/GTDzpcLrk3hkKy
hGl8C+CxVBeOFmvBAPAIa3diJ0t6iLJYOBd6aljRa2ZwLIaJy1Go7jhe7Sgtesmlpby1CNg0vnUx
0JBdTqEbd4AM+Y/n+6WLsztecZycx36jh1cj5LSc2mWcAeeKBF4lIOducDtTUzBIITpRHJ2lz32Y
Il3h9wcVZjbAtMzibGuWPAa2WHWRS6l1Srz6Dh+ZBeDQKws7pg62NPVwRBPpd2BpEzxDuOTpcTy2
XdFiKbWQPPo7aqUq2qquWTybNQRn3LO/VBROGcIO5QXpIPSmGDEvyU+j83zE/BSHcXOPJDiniDgH
FsFRoUy9+uvYqpiNNO/IogzShMuIVTILAgQsYRGOMS0jJArHfCLaHPd4uTB2KGGu0jrTlexlSHLT
WcIVgqXMhrMUME0giHMdKI7BdQ7bgPZ8ZrvTpfEpY5/xUVQubYuhwcDL7hpJHxurWc9vVj0QAB/6
1mODaA99XpL0izm3VJEqGg9pkSVQk/wpRM48TTOMe3AMoNt2YRzUNEcr8D8M6XmnaN4Bsgyh+3nZ
woGx9OcqjhCMeKEPZ6QmkaKcjApaQtWVBa81b+I+Rh9SDhkkosyN0sMkPFrfuWYW2zuEcJmDh5PD
ep1YByjAjXTND11BQOCFFZW48J2cdWLrhTHiTa+oYFga+BXBheUrWua27fXRm49BvKfzEg3BobZC
OZ+jxxraL6SIpPi6mrQAqoeLcUIi5ciAycNiZb6Z01xBXRJkgFK3KtOCWa6SKTnXUffdYUBfyrYu
xfeoaBs2WY2WOXUbR/d2D6/JK/N9rWx8YFaCwISOHCewy8WHOHDTDq0nzqvRGpkvGLP1aeHUtTqv
wyWoKHCEopt/BEFjsmPsLDPVmKILaTh7Fl9UE3QtAsO0Uw0JIR3bWEstRfIlavKi+8KnWiabsWXl
BpEh+vGKGXtOztBQBMzVk56Wi67jGxeTqcJt2xkcrzhU+oeiUUB9Ui+dJFk8HiyyyXNjsgdp/hCJ
20clY8+C66qrs3EayX3NaUVFF/RF+w6vYAm4HMEiuhw31fF45mg2iSeTVia6tIuaDs1ItXLYNQMN
/b0KbPu7UO6yLmqDp25EEKTI6qsBGQ8oNTfknFcJsonGgmJmZ+eNeVlimWL4KMw43FJ/zfxDroxB
xGpMx9zUpB6CttLyx+wUeFuvdpqPRW1SXTEtjpNTaoZhCTOxlo0EeT+nKXs2v5NvkdsM3we/7Pg5
kUMcgJgHH5xLMYorbia5VlJFNUlQTPJbqxtpmcwGmR3pa42VIM0YU+roKdghSoWLRWVOdeCHZzT7
JAVFPsG9EsHWiRkX3LGZbdABzlRH5xPfLTXKjc6pcZeV1eittVE3uVImn/SmggdNimfndq9pqxRd
PthQayyHl2fUgUTiH7y6R45m0RYXdzKWExIFN/XV3RIvNFiFQDV1ncJfuZZVkHzDKgJXxemSECh9
nc+IOSQJMhrZ+HPtNvOtCTz8VqJNwzMTGArdIRMKajVk+ZR4nbokUCk0BK7XJSTuAFvta9nKNNtM
siz433mYv6OKN/SYUd2n+wRP3jdbBvrFFxOefXrKRO2m9RjjKgmZqCASyP4VHpkHQyOP0JLO1JC+
znRU7wAj1m9xVpGvo6siwk7XxCUKM+yFsPVV0oPUQexJVq9yI0I20cnGR0cokJyWbySYSSAK943t
LqTWdRjqACIBm1u364wCSzsqozDpwWK0mtGatzOzDH9xO+ZQcpy0Qx/Q+iU1RubxeTf1gmSSDh97
sR1DQ5Rw2NiSBcnyMC9y8SLcFWww/ZNY+hrGPD4Ke4e1E7zqHMW0ZNoxIYveBQaBydHYxUAJr+ke
Jgu11C7PDUhqDD7a2jObu95FMvj2uEl0WPinUai777D6h4LEb2xmOA5nzamIcWWxUiukqFaEYAFG
VXFW5Z6BDw1XF2TcmLrRHZsXBcYmGxzQwKUkbTlUGkYLYidDSmUagSDElMjeRtuUR/fzkNn1F9BK
RbfvOIGlXxmQRXuNvaiIt76ybIS/0ZQ3R88arebFLUfiU725HaPnpu/xzAoY4vH3LIT1ty97gWQH
1NksC6IyIHWlNz7MNMb8gmRXeWxXBkwsInVr7whudc4effRXKetW5Q4XHV2r8XQK7DJ5Y/nMGCTL
DKEG1dsQ0StlR2AFF0PsIiI4GTnjDWwLG6hpFHSQ/A0UyFYqt5iXm4kdOzqieJknKLgtu/jB1bK6
9RpjHBIG/Alpu1/36NJThHPTpoR7RFumySObzbWBJs1Aj9pjAKsn/l6JtmCDUMcWuQFRRdCXr2Kk
82nuofrvioUTaTJY2d04VBaasrkUaNakN+lrwiXMdIB8lt+lgyvNnXI6xLHgrsMXNoRLsxvoaqhj
Nig3/BJCCiXTprPtir5OVBfMC9MUJAFQMVWO8WFAWAcVsm9caA1+Nl7qcujjnaqiMr9C1UpRNMYg
edpkk6j4zA0Fc91reLpDnafpeT02pjvECFLGoz0VaYTgN8yxpIXrxLX0ZQHObOGkY9FsSUt/kzXO
GOwqFrnoyaAJ9LHwqZzebGr5Vf8FHUrLvj3E20ELZmrmDjWpMmJPJU6BylUOzc3/COIYs2XFpI9z
a8sMSmf3rTb3ql3pkf2GgyJ7MQ+ANF6sFGtVs+7xNcKMKEOn0HVU8puaky0tcbucoEFTtFnSx5rv
uEe/lUXo5VA7+Gra/Ptf/+f//d+36T/DH+VNmc1hWfyr6PMbbDpd+1//Vv/+V/Xff3r6/b/+7fJh
OK7redLzbCk1PCv++dvLXVyE/MviPyoZNYBkmPzDpLMvmOrNcfA9sf3Lq/A38wn6xpPGEcb4768C
a6PPqgjndQZ4Ew6MFlG8zdOgc04+v5D5eDvvL+TZ7y+Uw6cpLUP5ZiK9Jjlv7CzIScMCmLSBQldA
BiTZZVwKSO6fX1isD+rdg9SgizxOfUpraaOafH/lLnRb2sr0QigjzXCjS217l1pIvOnEFRP/2Vh1
NUDrMW1zSKuFXtHgTu0aQhOTllAlNV1+BaDi9fMfpv/wuz68YMto6YDARZ06kuwcgpJG6dP0m7gY
o7vPLyXWe/zwDIxCIsdUJ6Snhff+GYStVnQyaRq2bgQTjm0o+mBkUkfHcSQ58118BPhIOVU4HXNL
FFPAlJI00B415x+G3G9eiHYV/AUtFbdnzIehUDdx3VrglRkKwzyf4Oh+RdkLcaXp8W+E/IlWGAfY
UJ+QPjw94E7jYwO7tQnFUj98/mjc3z0Zo43taSZgvoL3T2bpxswpDT9mTBebsE+/Z8toAM5ix8pi
FhCv0ov3h0fwm1fPxRxF9VpooeT6o/7Xt53xrVh1h8ksaHRzGqa6u/B5f4eYyKzbv78/eojGd/m+
HV+q95daJL2egl4keNRmPjhqkmQngxC1gr6/hsLi7z6/nlj/wg9DzbM9PjhNY0YBO3x/wREZlxQR
ugcPVK4bBfsJ2A2DTU/Ei7bnZkLdJMQWnxc5f71P6iC6k8mbQN5Gw7nw2j+M/d+8YE8YVN7slzmP
+R+G/jDXmqMJZllltd63rJ1w8HbKOJxtoQVSEbQcP9h//hB+newYSYxuZhLGFB2i988gSgu3Shz6
GG0j+rdkbMQDW2znAKQViZAqv/uUjZ8+v+ZvxhSlWEcIR/u4Ij+uF004VQkZzs4msOfYeogng/2+
4XxavY6kqcw/Pr/c7x6rVkr6rmIYs3i8v8VEMyuOlRRgnCIga5E1xtcDNY8LmmnZBfLe+e3zC4r1
oX0cWKgxmcMkI1mKD1+q1Usv79aPBpub+OEZr0RaxkJdDdreaSwAhzac0u2ELn0tNMniNEXH+Kfh
/ZuZlJnif37Fh+HUsFGMModYQg1U/8QJup+lk+GIqUAKsGV7a7AM/Qxs2MNFKOxj0gIzKzmy/2FV
+91X5tpsUX1fORqN9PvHLzHh2e3MATjr7eQ+ol+2s6Ag/P0SxQfDLKWFML4tPrzkAbUnat6CSKyc
NlY5JNW5j1HkyeaPnz9/ve5vxi+3Yv6ZMjzh6/Wf/6850aNYEjY+B2zhju226S1rX1kByKbCY0GO
CC6jNLiyvlLyHOn80beXGzP5zmmmhnQfmYqAaXaJtFXUo8eu+YbNJFW5EeSIL3Ry1qOpD4vS7PCh
5Jh+SAt2e3jDljHXVNDO0Wp8qTt1b1VUmAFeTyyBwZ563c+hSKg6GgS+RWpR70uHFdf7mMcuQScW
Jee0EBTNsbgvcTicVQoZHp11zj1T+pr01X1Sjq88YDhKrcJERySJAzQhm5wvwxQhwnYhU3Q3sZP/
aDN/nxYpatCaOF4NUSVO7Ns+am7SVj9xTiFy1fnTFPm7T8tnqrZdIXxHSfFhPSpkZrnz+qsT2hLQ
nYNwpO0QofNlc1uImwUN9M+I6pFArJAmasMZuM8P9FbZe/9hHPz6lfta2YZtqXYko/v9MNBqwjim
I4acwIlG9q+btpuMVbSjZqLEjyJv+Lw/v+avQ4+t0dqvMNL1HGM+fExFME0ZPnFYCfboXHdLLp56
egonkXGnh88v9eu0yaXY1ytta5+7/HB7wxQa26LUh7ByaH5YTQmdq6WIWQyBTWO8Dv9wvV9v7f1e
68P1KoUjJKrow/TG7ZAa1xEcBQE5JEFe6bpXf3t36yNkZ2Y4/zvc4vuXZ1PANgGsuhMFpX8f9Wq8
XxLHvZkmsNFtlxZ/vc6yaaNXJl2BAsK48v31HFcqTagFFuBcXCwRLQa0VNVC9hUaJnA7xQU9xe4P
o+XXV8jVeIO2zd8vmTreX7SSS+q6MawV4bj2M0n2/bGJExBDYgGXj+JkVct//lzXAfh+6XMFOQGI
KTzNYqs+vMUeNWzMUbE+aeMOIWI92Qefzpw/h93BxozQbpOpA+/0t1f1HKlcIo1szeehP8z+5RyN
Jd00zoPjQE7DauSJ8oSm0zC7l1Ok3+QC1fnza/46Xj2tIQ96rvCML/0Pn6Kp4oyWelJSQWmj27wk
f49ipntsImU9/f2luIztS8HeEAza+/cozUyXpmBCHZsBiFifYhBL+kIj+8miYPvXFzO2MWz1mdeU
9D4cQntVOVk3cJpv2jUvwcxjf4YhpAK2k/zpva1bkPejhSYkQDzujHM9h/r3NwYnQFcEQNegGzHT
UAv1DRiLCJlN/9bVBhbgUARRuCEkSlXP+CWwpf7l3bq2zQmanrhmAyz0h1/QDwHKLfIY0AvWwj33
5xQechJ60GWxIIbu+eeXW9/UuxteLyc1tZJ1KnDlhy+SMFqWtXYgV4y5+xFVWL+n9lVefH6V9Ud/
vAomTb59iiW2/mVT746LVY+EOqt0lAeaIu1970HsMEFHOqau6KDowYx/O3Bcm6IFh0SWDUGw34eB
40etxIjocVVhcoCKq4lDZ92ZqYv57x+jZMpymWQoAgv14dTCjgfGVdflsCxbyJK1yq9w1SAq+fw5
/vq2HOYUoXztM0Ad9eFtmT6kz9dgFm2o9YW7PnNJ782KITv8/XU0i8J6SmE/8nFUNKIzECShIE1g
WLE6OSR8YHKo+vry8wv9un3C9bvWloQS63n+47IXUsH03BFHX2IH7b6dywa00ZC+la6TnKcu6uFe
x2jM5xnylouZYixQzH7+I34dnfwGVl4fu63tcvR+/9EPopwmsIThtgMrxSc+TjTht0u7kK2zEXVB
quEmbjmJTltroA7/d+cRjzlUGn899nscjnji7y+/jDYdYc0Wym7a4VSVeY/M1k3uP7/JD0vvP1fx
KS44vs24+eUI6C92AkErX8tY3rShUxnsfBBm57SuIrAjKvrDm/3dUMWmrBmmGqDUx/PPEmpkZZjf
yWNHy7ShPTOeCgxLf1rfP9yXIWTV9ZhbOM/Z7L4/1ihGEYbpiGAB0Kcj60vFbUbfCJ1Zwqusj/Pk
wLHTyL/drPGhM0MzRStfGr7896/MVSUyLwgf22jqCKRMxICdvUNRUsOIz+b4mHfYcv7w8X9Y39c3
yOzJ/nDdsAn1cWXw0fqivUH0LGpSEsgofbAQU23HxOj952Plw7v750o+eYVCurgS7Y8FCr9PaOB1
7LQp+s7tNsoSXFJy7vr29PML/bPhe78wOMZm7FPPs4V2PxYmgtxb5rhE/zvmTYIK2NXVJSQdrAkq
LS9G7VgvLnrVrygKpkvMmPadmtvqunex5KQJWmITTAp5SO5fomEo7j7/eb8+cSZb80+11fZsIT9U
+GP6jv7YUjbp0zw9L0LAmrMZqtNwNtUf1qoPcxCP/P+zd2bLcSPZlv2VtHqHGoBjcrN77wNjYkRw
lqjpBUZJFObJAcf0N/0t/WO9QGVlSUEV2dnPlQ+ZpqRIMCIA9+Pn7L22sGxH2KYf8NDQJjm9owhi
Kwt0dbYVOp/NLArPVa/xAdnB9MlOR/s2kzAdXrmlfvPwQDvzfE4t1DrOU7v5p8ZB3Xk9EDhSRXOs
LyRlm2kAKakqioVbhnqldYn8rbBqvfy+PquyTh6f5f776bKGHmgvRFw2Qzt8baPKo8RCEAxc1DwW
vS2/Q3eMLgxfp19evvLvbrhAeEvnjTYYr/nkfUb1UQ+0F5HDlfZBAJJazyNS4LonPwz6Hr4F1GbH
zjb8G8mSdeEgFkOe5CLpNgIgd4wcb/Vice6C2n/lbTm53ZaljF1ACI4jeG9t96ReyevaaPCqc2iA
pknGixGy54ZgFtEEvbLn/O4ToFNA/9FkTME1Tz4B140m20aJHqM8OKNzAaxr4pB5NodDdluApNrr
JuPUNHSx679y8d/cdRwB/3Xxk4+fQCgwqZz7yLZWcLmFyKfLCd7Jha07oiCSHrrzyx/78qD+tMz8
+XTRyOal2g4zwV9frlRtClwQW1Wi4/Yoihj/OaddbOkVQCdNnKuMAcb0HEVvoaPaNy9f/uQF/7g8
FQYllUuvRNi/Xn4OjWVtXyBa0AOwe3iogik65p60tArVYQKX6uUr/m45oa5axkSWZGk9uc1TK54i
+Bd0pZoMFV1n5X0EJGSkr15lleowFDoNOpeiRWz88qVPS7qnV+svB/yA7ioIgJNVMyM9IYnahUgN
fX2Xozy/tYOGWJUUPFKft/XOT3rjvO5YXZDMlqQ2pvMrt9jvXj+HRkaWgj3MFSev3xG563s9PoNQ
u4aDAVprNpJ2dqGA1hJ4ofQW2q7ph94rVz55iHn19PR9i5KW3u/Skv31s44qIkVQAxK22NfNtkId
cRCZTDZ28P/xIqnOlw+XcxV9v9ODsdOgCOC8zEcqWMxmMX60VXXnYX7ayICcGbaS3cuf7fMbGTEV
jWaLdmfAdP1khSoodlBN8LbWZrJE13XmZS3MdNfkfnkk86zfv3y93xQi9tJctSl7HPbhk4/RaAsD
OzxF61BofOxZJnVFN1kAK335Qr/51CBdmJyCbSo7W56c32oRoKgMJNtv35EdNBGQCip3vI01fruX
L/U0MP51MaLe55a0qVc53Jy+KHweqDYE3Xo8TN0xTkkiEYTebvMlck4m2biD1gEbbJ4++jFeMalk
t3OXUZ/p4pCb8WmsR0HCKyFA3mFwpu9JHIH+l7X3yqP823eFj5lJCe+NOH2KJgciWdYDRDGtqdz4
tenSN6vQOSKrfeXOenrVJ+8KNjD/6Z2xkL6dLNGceT0g+vBP4gm5Jxy06WPbOR/bEWZObadyFaGF
/9AW9NiNurgbM6xyST5KxlcQZJDlgSdCB7QORTAeVNIjZtGy3/D4jxsdVMG2ckE+RW5Oia4Jkm5o
Aqz9xv+M1wQdPTJiOLWeiYNx+Gj1DPHhkB+c0XIXMY13VgrYrrlZEzmTW0QXxdbKNeNjZmjyD8Rj
LUNSMYNLreT3JshMTq1jdKztIjiSnfORs/Tix27AZYPXiMzJXY2mXVyWWBp2rZMd5ATD1DZVtDJn
11o1LcK5l2+73zxKNHj4GBmuMv06rWWzqCePoEIO7pcSTPfkytLYBrPDKOflCy3P5OkHSauOs5FN
4/VZG9LOW2TYDfblICXzg95h+TZF471uClteYxJE7W6Y9iv7nfV8h3cCQTnDbUJpxyb767Kbyrxh
cTJRqvRzkq3QeVLLEYfSbRw0fZtY2MXVOFT+2o/T+DzT4xMru3k392W3qyvXAJWSwAoKZ7xgaSTy
u0wWGu83k0kCAQNxk1d18dqH8psHjEqID4Qum2TacLJZ1N0UBJMH9qGahnAfD0gtsK2m9fu+dSEl
vfzBPL8YDXDpLyMGKiDHX+6Qn6pucJ+kdfioP/sGxjuiZ6SjOIy3GW7Ev1fJ8slTYlucjLmaw8nm
5NNIjETFQWOgrWzsZJujHAC7hhg89Y36/OVX9fy+5lKMS+xFEiKEd7Iliakn+CgBkVD0A07/MhnW
luyDVw78J/Xyjxf0o5PPTmvKkw9KSc5iGqoFPssWP1jTwLCaCvT/KbNNoiImvS04m18rDYjo779A
Whu8OIbIbLonL9BQuH/yiKNfZSfTRWRkMA1pPbzSwHz+1HJrMAuyeIwozU83JcebgrmPSCxNGeSl
a5R/ej3GfbwPTemLK4jos/W+GaR7//Kre37dgEuaboAsYSnPl4rjp5uSeR7dBhTWZ31rEVJez85N
QYtzySEfj43fImRiouBuXr4q8rxnqxSvlyFp4PmoImj9/XpdwtgQ4Cru0NbFCAxdeDcZLbTRFeMa
/kwSelV8KOuPhSBRrPsWQuQc+3htRCQu+7BNCIVDczZPqzy7prY+M5QNzWDdB0A2BvTVCcaLdwro
xzx3pH+smuhzxGw8SM2VjoCj53d6vgkqc6tGwOtltsHbwHw9R/hZ7wXIR+gYQOwhOzYcWqwttn0z
Occ+sSq8q84aASUlRHe4FwEx8ZG8MICGy4ce5EkZc5D2SMLD5r0EO4Cbg4QYLP4dyKOKOIbag0A5
MtwLg/xi0GlzKOLxk0FFEpGVLvd5olZWmLJtfo4QaqhwJO4Uh4V2PxDPMnRbPz6nCqAysp4apBcZ
djnrOtCAaUJnPePeISp+VcHyACztTO/CgJSD+xh7POvb5L7H+wD/5t7p8SaTPlVgAHiXE5jKYKW2
77RGBe8fBuKbh0acNfM1uTC4F8586yojSqTCUDfek8hQxQqoEcJuEr18xk4xpugg/DoT6Cu87yTi
zeKKhKiZ4NkYeVwGz4Htdq6/unQhs+4h0xTLGwnpvIBj1JPS3plkrJcfOtkcHAkYJ8uuKbLPLABh
c3bZE1Wni22JCwX1q+NvOODgojhkxOfKT60bnPHRwt0B9EhKrqEBstjntggP2tg5+TbTFmbPi8Zf
eaA7wqs4bK/GfDeANsjU5RJ+mKIsRIReRfegT0l4subrwXw7NEeoAqb8UoEty3YQEoGs6ENM7kLX
H9FHRyQCAnu2qrvRgSXV34T9LpLdBtscaQU3DsDxKgZ3Z3yyZ/JE39sKVl32NhkeiC4izQKshAX8
aXiM5vuqu7BRC6PMpQzuDl52R8yMm9/a2bYnw72mNGuhSLbN5xE1pEq/KPQ8TUccRpKQB7HvRyhZ
/h7x+VyDBpbYCGdQ4ovS+qp29n6erWJMqlCY0Qh6wK3g23SfXX0FVL+AVZJgahynT7N8rHrqhrc5
suMsK/eMbq3wOsg/u6CL65LgPpzGrmvcl2UFVwiVMdRmNxsPQCTPa+CYnXcWpsTB6HRbe4de3sb4
+cl7wJQHNmJyEOmTOJjrc7ClG7yiG6XNdc7BovNuMlLV+iK4RBbGl6jaSmeb9nxK3kaG13a1RteP
eRX+7Bc7HG/weG8sdY6QJcOe5sEse3m1OlV9Pu0+Py9Wy87+0yLp2vlkVmGIDm8Mv5Xp+DVkId/Q
7L+ThvF28Q1NQXEpRlyleWzdzxWEDk+9chh42rR/Lex8zrQckUwGhShsTzai0U2jlnEQ/efRvXDi
HNU+UexOe1k5gmhXv8s2HobMb0HoRhdx24LrJ9J0Rs521mdEm7/8pjzfkdkUnWVkJPmlnp2isLhE
Q2GxgIsoqvdKjum5343gRfNSPWC1x1uk0p7UAUFoycuXfl5IcWl68EjHaP8H3sme1eLR680KbVQS
krGryW86rwusF0XYvlZMP69uGAkx0effTG3o1f76yQdJ2I5zBVIvZhK3nI1GeQEAVf79rgXHUSeg
Eci09HmDzBaDVvhPFj9jDgJw7NJbKwxSOCth+trd/HzrpfMgUA1xtGcWddqMm11VDGWE8qRSU3RI
dDPvR78kSmxUBDYjcWC9aVtUGpkiEcwhuM4MszuL4hZriYzYdTxnSVeDJDD3LDLNBBzeI4LqlV/0
t78nqtDlVOG63qkqlBAzD8UrTMESlTPw33E0Pw1W4NybwQj9FdcloWmFimPzlUL9N8877xBVbUBz
h6HkaSNYVJ4NJ8Uk7obEcbQtt/GAa8ZqvaO/5OKODVjQ+cvcNOHGreBJsuE2UFlevst/c+sxTfME
J3JMDuap9t/l5D/0+PMQGMfluRUqPIYqil7p8PzmMZaMH0yUSBwF6Yb8eoODxxapF+GgFS72UVWM
8VUTkoiE2VKcpzH5g5jU/POwJT395df3/MSIdYP+KK9RukvX/dcrp3Pt4YWJEJS4xT1+80viXj5o
FM9rBVzZNfxPHGL9JRP2+uUL//Yl05RlWZdIPMRJrwl/r9Rtx0uecXXdx3lsX/au1TLKghdG0vKw
hc8cbwnifG3cc+pl4IoBnUm6wkhTF3HSyTGGDkplxpotuvZqH5Q2yDBxZhSheeOERXPnMvj/UtVW
CsohJHECoGWZkQsDw56wZZnKv/0R8OswjkEkxUr+TMuPjblMOxc4dWu9gznbHLE3AKrnH0i3JZjS
APydHUPuk45dv3IG+M1+xiSVFjUPGQvRs7F/U2s9hwupOgzt924zphdtbbd36qjradjDGhGIoFd+
ZqsNlBULNhRS5CyeCrJ7XhUbPr8pfv1llsXopy0+0DI2ksbBIz+H5jFYEFihugoMiHR0Y/X12Gqi
lYSfv/IuPF/klusuQ3QLQd6zk7qCasqbbjY03LJhbYZNvukaE6EDti+mju8i7TWvLCzP70K6D+wx
PHfIOJ83QAmpZ8jloGJprHaAaCMGHIElSMyZWW6BswWQIcldYWtBb5+XWAyvp0Ez8CG8UkQsO/Uv
Jc3Tb4I/BJIJU4LTU2AiTI2PKIrXAWOwfi9opI+fkZ7aErDbZAib5Bib9+XlBeDZymMjD+WiTxIv
bDPLyvvTZz1hkCKigfdcKS/aNdauMN4zXuZOVNBArqJOTmdEVxivyMSfD2a4Lq4h4TLVR4P19PWf
rsubarR+7YFshdbprAIx3GVlf++kc4wH0gtuonrCQoQ8Nb8NPEABjKdgE5w/vfr/9Ys7r31y632t
6kklhDyd/PF/LpOvqmqr791/Ld/211/79Zv+57p+LN926vGxu3yoT//mL9/Iz//z+uuH7uGXP2xK
LFjTrX5U091jq/Punz7C5W/+v37xj8enn/Juqh//+x8P34qkXJOCoJKv3T/+/NJiPJT0MH66E5YL
/PnVq4eCb9w+fntUD/kf//57Hx/a7r//YTj+G2ScCIJ816NQQpz0jz+Gxx9fCt5gQoNMzRLuL41c
bp6SgV3Mt1nuG9dkqLAIw+jw8jn94w/w7z++5r3BS0PxJKXvoi/g+/75Rtz8eCJ+fEa/N1iK5Uf9
/OQwvmXvQhu2SMSWleNkE3MmUBtt4TarUVkK5iTOA/vr2NtpfBz6fmi+1WUh/Sur8HdN2lw0vdyA
STp2lnVs0pyizS0voXjhBSnkAU7kIUk8OOf5eRsEt84gjmRybLSPuVH3X5UgoilYrANR+o0G1WHG
2g0C/3J0IalmA0D+MM679UyIDQSCK0vM7+1C3Q/5dDTa6K2MZypZiExAbNaNnd+MSX8ztPGGR3/b
VvmuH+a9DAdAVtZNrL3bNAx3Uy13ZSe++1HyXQ7FDcSOA9oTMP4Qr50xfVCJCf7XPxgS4n/VXtvh
tLLLgpowWqDrRFyBHq2EeQ6iY6e79G0Ilhx0LyFwBfJO7VzokAgnJ+0vTZCPeTfvAw1/1moJH2oY
LLidcc5GsCua7jZsm53b6ctRER7r+++KubqDK3VEnOatXNi+dhBfMjnZZWTbpGZNVG4NEmogfcQM
IaQS6TjP8W4KvPNs6EkV6O69QuyUzD9Vubc3M4USW111S+rLLMIPUZ5sR+EdigZ8jwjeuwZR5okN
ejM977xgy8sLvHfZQ5U257ZXEwvW70cSzETWbtrRN/GedCTbV7dtnWytbHhvlfb5zLmZnsm+rqdD
VC2pw822kfW1CcjrLGTDb/wJwL7xiOjgkxcRChhVu2wut1FP8WlXb60i2Q158yGC5GXI5hJn2LG3
iPn2wAH0wLS6yNwbaXlnav0OB9NdAACwcvodZJ51aZW72aTjAVDoLMmAyXr5fddNV0ECdoJpMqnB
wAlIw8Q3vYtsH06zsoaz2tCf4hZgD7GSBF/1Z8Ke11GgjlEp+Gzr7dD579PQ2o5oNfxi+u5AZ8xc
dVWFw6Yx4mOS2UdQau970utpEBMjM5P+MG5Elu39Qt2OsHRNNT+0OKHWeSj4KdL7wPz6E+wBcstT
TkTcMmTO8aQR2E2Odi03ThYeRIfltIVSkOoPgizzvdsh7jN9fWjsYms2Htl9DUaYVDL493usoY1b
26T/iR66dQvEb/ioDPcomnRbZABZTWN4PxcNfWCC7MCXttpoLPAgbhbwHybL3WcD60q/y6R9RCsE
3l02X2XftZuwAWgam0uCUGPHK9HRIFngb2eWYjY3B4O60guil3HH2xH83hk8ky/tAP0n7by3bStx
y4Ou36ZjSkhHjJW+mEFiQb4Bu1gIcW6KdMvh9XNu6LdZR4czMczLpmltSJTR45gNF0mdPAROs8ao
+3E0628tYYuN+tjOAU2mcF0PYmf6IEEi0kOdSgIN8P1jauBTH61hm9YEL3sWCYqhE9AtZd0CMRt8
UZl5UcwFkLC+WVnpApASK1UlF51MjvQhdrC7gJPRzLKwATuzfAvKAbKseBsX/gZJ64WrQJAa7Re3
BBgZ59OdFbefejdYIyRce9N4kXTQ8ltj1yJR9mPvEULfEtBk7mhB5GeqIUHHBdIbkqYypPvWovOW
taRAq73uy5uyjYOztmmugQochsHb05z5It1045XhhzTqt9HQkbIEULZK0stkzi+IzKqJGctvEulc
VkHOI23tPJf/kqR0xoST930erir6pL2y70Y7+DIU3gdv1BdkZN0UOt6nC/bIHX1nI3PhbSrHuhD9
TGYDn/3o5XBEanwdbq9iayMzU16Wyp3FWuVEY/nFpTsTZvSfwqKblsKC4Y/JBvsXAuFZZXH50FV/
7Cip2urnguTP7/uzqnDNN8gLF6GzvYi6ncWU8mdV4VlvOOhTGzgosTmOLS62f1YV1CJYAwKJIoaz
GofHn4qK4A19AYqKpebwTM5Sf6eoYEx7WlQEnEvRYdP0QCvFDPnXwrgI9MBppAJ8nNcFWYRE133v
yrFUUAkLj82PEwWd9zLUOQR7DnB7Ax+Kvk1Mg9hrcnmgeUMb6ctrhZQsOSKoSB0is/uO3rCrlX7H
iXxEGRNKAS4wH5nnxbNFdw0ATvtuUgMxfH4VkoXTQAnkcdHiA4NHcZ2pYQHyWZFh3kQWOtzzMPaR
bgVRSJZJRncjuGaYDrtTaI/4RlPHeBjj0Qho4BDPAAw87XEIbodx1s71HPY1lO4OCY84ZhTi+cZr
bOcxL7LUviI5wklvgPC53tahXgep6XkgUM04qM2VGdQpEwh6GqBWQD+qK0ycTYxxq9bOnZTlOKw9
MzTmteB4EUHpTgvw0ctRnsqkaut1Qr9+Ps/JUGpBNhJqddakZgRbpcmYdokEYz/AcgMP42oy24Sc
3kqSZgsPJkyzg0iyRq9GtiEfTLuqp51nOZH3flQpdU9UOtO8K0fV+Ycp1JMN/Vbl7ns9JfKuSAw/
3auobIFKWRrUnomX3VqZwOCKVQUWtKIe8NruAN92aFe1OTjfTDu24407jAWJfwyc14TXtd4ZBQkV
nxADgQ55sfFn2XRbO0bHQwZgSGgo8UCsnc2QDd71ENjlTdBbALkQ/9yWpbBuPanCea+IYNWATbQn
1uhrUXpEDA2th6LQcNlrPZAGPIQauC6AWA8fPjIBqiA/YdKmA1WQU12XRIx0MGXyyynM5vqRo61H
0IA3tQw7/KytIVxDNyQRefZaQEqB972KQPud9Vbk+3TVeCh3Br01snfZhBZOml1D8p6NLM22oQwd
9x2bUCs2CBWk9UjQ9OQcoNN05rkO+qE2Ccsu6dJVW+6oLK/JpDDI7PZJRKCkwXkrAOTICvbpZyti
l8sxBfNjV5XfCLFVaFyn910Q24Jw3KSKIc2Y7LwdsU/oi4CLkL6WNql9J3Soo63O4R2tgzTPSrjh
yaQ2QTKhkrCqYSjuujHHlXJG35cCV3ZeWK9gAOby0iPhqSZrISlH56ZtpiKFUQuPZ+WLGnsXQINu
9FEFIqwlNiYLAHx7zazfZYZvTeLML4KRqY9TW/kX047IkYgzLxtvpA+UdR8lVRGtuiwSsJYM3dpX
Cs8PBXWYzjbphkOLLzmNoGWr2Yyc+5imUBhPNJ6qWnMSB4TjOlCT6XRd03T0sw3HmrH73A+qgo4O
j1SusmjB7GQJ6+iG3PD8zqaQmLfZsADU8AiQUuhNythkiaPcNRQz57OoJSSctOpj8hQBa0FrKLVp
bLwElcGWEPawWymUuMiJC1V+KOaunne+lr66VOzs5i4MDE2An1fNxTZ1Qhx3cSdk81iCAY1ACbMz
f0AYWIr9HOJLO2t73ZK2ELBCBKqTF61XVuUtkwXmIQKyUp58nGa7Qdfbe053yxDb/jhnCcCvzuEg
RDRIU0BY60qGmRWnLgtXg8zCTY/7Fh58F4iSmIYmaQ4JFFNCZv1mKN1VCcjQPThNZNrnruV+a52A
9M+a+BhnH1lBbt8yEWjcfTwig93Y8+hPK4un0P3CX/Rp9Oa2Bi/TNhBBoSK3X7zBpCSax6J7Z5bF
cDtZQVxdgDQhDrswLIOkQJfxL6colQnA3X2VE40ACW+Ts4pl27mvhEWZKXp30+Jm1atGW1DK1haF
HjzptDqq3NIWy7XgAKWcPEUamsOEuuhhGn8fQMzcjRJn2voHAZI2UPTdUDNHV+UlziUuV5PcHxHj
63Zy5pJ9M6vHeEyaTzbXbhd8B7w3pI1K7zKvMO+n3k7yYzKHGQNKzl9gRYCJhG+x2pfmhlUHgGSm
kLvlqwQUXXr7K0ZSeLEb4qkHzDgyUPuTJpkXEYFSAxBKyIxellp7TRi5zeD1GVlSYseP4KiTMrUi
6JJ1mwpBh7tUC/WR6m45io42nLR/R50sC3zrrVuwHGC1aRPghiaPxQ8MpXKKAAaeR7O2XkEsV+5H
CySqJH+gIdjHtsaIWfhgk7bT2vq6yuup3NV5wT1X+kihV86QRNNVqwNJOjUGgfaYEQdtHqu0RKjk
RFEHIX05vXzSTVXAFPcaEuxF5LA+Z1j7gMKlMKjNNu8AdRkVtXkaSeYVUW4MF2MngDp7s4nMiiS1
zCOSOPPmS2so4pRgtIFHs01n7SO0bBJyeE3AmPswdziUA7kDK15WDqf3IRi976ah9T39ZCQVKIDN
PWtMhWa+LGhnFFEQVOCwnAihRBhfpg26N07Es7guS+3alxMMbPWuCKm6SfEY4nZFyFfv7oXpHJSg
W2K6ib722oI9jjaP3+/zUCIaRD6zJBgL+Ls3Y5Ui5QhTI7O+luMsJzJcBqhywlElIbGtMQmirKCt
bjvRM2MYCY0u9730gjt3NK1y7xWFmK/cIs3sHcjXPN4HvJxuXemkV3DPKjKsEVCDWcaH13g9Xyhg
lDouQdY3wZi38jBbDreAU7O9bnwryYPLchT5Lpot5pSp2UCcc1pWcqXD66hG5HpG4DUpI70NHu52
qOyJrEQh+Lc/9sMjzxu3Xgt18FtHPM5095+zwY+zAcV8wNDs358NdlXyf/53+/Ox4M9v+Wez0X3D
BJ22ICsWDgmG6X8dC1zxBvAPwXq4M2lWI+r/17HAst8IzgRMT7BtLeo7ivW/mo3yDTIym3MBTWZy
nhDz/o1mo/NkwPypTe8gMUNF6Hkoz/ETytOJcQvOEkR55K0msKSfqrgM8k3VdlEVr0jCUh0ljBF/
daKZlab1rfgbA2NV71w31dHRiJRPuTKKCSZpq3p/02kAMOsRIHN/53b+aJDU3c3NdFQqndfEDcfE
Jcl+LlZmSNvj0FqyplgJl46BUBUEFIOVjRB4A/fGDhMRFTeg3mZBbhjTsC77kVhzUt8G4lRqBjek
sTI3IiEpczO9DuzB+Cp84KyrJ180BEMsDPqQgtDtCKUcXEpFNvXqwbXntt46jU9CuMiS8Z3TQVnd
ilkBkhzkzF8kg8ef7+eyxz7FM6WrtRoBaG6ytkAAa8z08zaOYfP/jc4knhCuOFQwb0gfssmpcZar
mqLGmXvCSaLJ43GcaYmxp82Zg1bGqcYvFbnyep01Td4dHbK3d2Ytu4+O2fZESkaVPc+rniqBZb+b
/atADaSu8Kw/EtuJFM6AaD5cmBx73JXhKpBoyLuD4cIOcxKXRFqFZGQXYWYhmtLOvYSxH/EbZ8O7
oEiacpWmjIi35jy5AfCGSZlrwwsN/1qrKvwcWomfblt+Cg2rXM7zhUnk1a0KRqAvPhTqJQnzik7L
jciKmzEIboogRKxCBgBWzawOxm++gZnvTDOD/hbPPeIHGrRZdxdqoxpJ5QnDbz7R0O0xhPfJYSpL
5Hwgl6Cxb0vX70jlwJ0K81eJyTyMdgua9i4tJ/II4JWXZKRj9knOAr+x4QzXKaeJEfow4QOVS5b1
kx47ShLSS3i19LkyOsKHwSBapYOi7IBxJaq1yK7MwY37K82dE2/hniYs4SkJ0Ic+6GS4qfrMby/r
rFb5ZVd0hrnhUXcqXmE0MHs9G+hMfuJeM/u9nlScXQRl43nc0Xk6wvUxhnfLXMhbOdjjea/lxH0Y
DbAJ4Du2sDIrTh8RfSLy7TdVNFrRHrp9WLkotTo3vnFpRNfrKPFZ+atK59ziAZDUbeRWiYePwsrt
a0EIngOfWhap3puILwk+hCVbfKDApaAA/aqanZDsZeexIISYOIC+VKjhu8bYlS3XXPGYUVtIfPUe
+eJuozd4EfCoZyKc83MmvBlaslKPxtrXVb2kr7NFnXW4RsODlDV5gGkwWw+RLIbryqrD6yzIOSfy
uJCLFFZZXF7kyYjbbeiN6hOnFINVBiTxNUk8UNdyMSn6uNIQJh7qTF756WC8lyDr07VVMAhgXWkI
MHSyHk69o+vaeRvbOZMLlXcFv3I3QJNOBifuVzQ5Qr2SSaq8HUtP2n5o4La7F7XZVO9rox2CS1ux
8q6LrmgtMLN59KWbc7KRkETlPXtz5rrE4mWawsMJoveK0IqNpjCdD02hBvwKSdcqhI1U+QGvPjej
beyNob43GlUR5zcEpuFvUs/EId3IaSYtk0G7uq0DRxP6xRnh6KjAN7ZTa/jzeRcAGT32s1E659BG
Q5Os0wkofd/UJVSnsFBXInY8Y91wuupXOTDxYTNOA6snZaHXoEKNKfU0ZDUOOHVrfiG0I8n3Lf8m
R81hKAOmF+B6xM1sLzeepuHzdnBlB88kp4W/xU81BDtZhPyfxPPnD4Y3+M7FNBBOaqsllJioIdD4
CXxfclZLx7ycHBbZAyepzqYwrKJvEf0Ke9c2xTifY7aWS+hHZmTbylwKEbM0neiO4RPpXO2o5UU2
1MOW0inYQHgU66qJ5ZmDDXgplEW4xZ0kwndBrKNvwFf8O0EEARZKfg2eojnC5EozgVHryrDBwMJM
LehyOMvD8jBLp+pvRTe10XXoAN8/p0VUVwyoBv6ma/W6eCs7EfbxjuBnMybGL4oZ94gxKcVVHPH+
nkG1QOso7YqMaQx+5ScWMd1vi84KPlT1yHM7lQVXj9ypbR/GyTi2nKhdxu40rfu7Lk1SiN10kT5I
WeU53aiYHvyUNpRxiSDV+KF2dBZzmszCCOFDN1urfq586yKxijanaTYV+TWrgrL5JcUiq0zj1H1v
2jUJzLGEHH8xJMx7duR3m/3GJ18F1FA2YMpIaTFjjbEzu9hRkEYFY7CyMratKZCXnsWcnptrP7aM
cUfiSaPgQdA0RPcLsHRdP/WpGmUakmgJI6GEzFqiCZbwc//MBT5Oct1YBxnbrpfQBCo8o+MXblNL
kmozo20593NlliuYqXghaYtymCYLPErWTDt7cWt2sSVIB5M9lLin9lzc2pE4yqBa3inuqja/Vn4Q
1LvYwrsFmTAuO9DMdq0ckMMoks80Gq7kzIyouxa635CCG2LDICySvIRzrxuBdudz3/VoNtXQXQZh
Byw3xL3yzbe60bwyjN6139rBPCyZyyNqoCrl7jtTlAs21mnOCMxa0YvsaH8mzk6HeOUOrkEi5E0/
pO1w3rjRaK/mXljDbQqzakk1iXR0y6YZeJftHDYEgOkmXkYbc+ltp3E04gsoO9o7GoaRaiBx3Txy
z4vBORBUROUOnoAOQxD23A0DxeSnNoioNwZ0JFh+uim1r/uE9vMVH5v2v5iELsc3pZlphlhAnguQ
nU0R3pfBwLqmS0NvyiCp5JGlUuTvcbj1BHKXyrcX0Q3Si6QGBLlhkfbUiJ1kduNtYLC2IstLiWlF
XSrGVdKlBfPStm45VNXk/NyIMKyNKxqTNBdcqdwL33a7+Yd45j9SBiYO7sKP+venip8mDn98q/54
q/OfTxh/fvu/Bg8SHi9HDHRGnBp/Gjy4wRvL461ngoC/5UmW8NfgwfKXrzkL2mOhMEBF/dcJw3be
gKUQCBkYfHlMLP7W5EG4y2Th5xPGoohYGDD4PzG20uH9dfIgx1HW/I6gjDWr+GaW1LJfpsiQ2R0r
R1WROjotG3SHXi26ZhWMZlaGbJyKQ+Yx5DxUszK8j45RE891lpHM7m+CTLTGjVnrNv5CpJDrPNgu
e9tn3bPzrBLXrNldDCYKOM/zNOqsGycjlQOlQ1U04+fKdwgvdOjaAmxM3JbI2SnTmPWZWNDs6fyh
2IjB9qsbXZDbupvwXBcb0+3zeRdDrtGrqfe96mIUiZJHlotBvgv0mNsXhKHE1jqcS1tdm7KJOYiY
LGXWB1BTAyNmxM19eCxAufmfLNjoMUSxjkou9+o636TIAaJDoBL2zbZxIv/ecOP2c9TQ8j1ru9C5
R/bNySTIB7a7YRpkdcGGQKhsTR1zk6isJ8a0d7APEKHTjOdm4bUMFApaF/S7O5j3jeLL2+nHMx91
3VBtetmMcq0KSDMbKy0i5zx5WjCq/0veme22jYNR+FXmBQTIWq2bAUa2s06TNmmK3hlp4FKbtVAL
JT39fJISx06dZuYmQDDXFixSIijy8Jz/GyePNpuVxgln0kb4zRlnmZ7vlbfSk3AtPkcl0fOS6FZM
s0qLRf61SufDdAVEQVEZ32PtSfCKeQ0MEnMc/IrGupiPc5+gvkwNqTwOnbPtPEn6a5NCDdF5P0uL
9amKEe8vCqelgKWIKZh5wmqTeZNdHK9N6AUCmQKwK//OKHnp+nHvSu9CYcRmIWDDtBqEEqFHNCbu
7UGqjQMW2TgWEVdit+j6M7Ht5fw2CzPpfFEiUKgxqE5sP1WAkr/s0Jr0Uz31AtBfyG+NrxwoODdd
Imf9VR1tqSuPO6W47UYRKK+xXN6ZoziEU4gUsTWKRmoUkBDiEJNSi9P4H13TemqhOxrO4sJNS3OJ
gRMJyqayvbvEX4Y0VdhKOgRCqMx/Ldzeji/Yx3jVYlYHeEhxCCF1BW2mwf9bm+Qt2ESihmW9HnwS
CRJZzYcoA1U2SmeW0KrvEPJCcBihwW6R3e5DkJScM+E4yH9G1RpMObgRc7uEhmcXfHsLt/UdLSKv
om/zyj111LzBMjqpepm0+k+GgBQFAbVNuvNuVAGzdWJuorRnfJD4VNZVA8ck8dvQdeOlqHp7fp7E
gTkUtve0gUEMFqYp5mCT+1zr+k1h8bpuoerN1WU16pVZT62vq2zUMTmMYqFr5m2onYRbyTpLKKXO
aweWDckYTxMLjxLxkgMfYEanMnQIx/AxrDrYKhh3FnWvqKxadDWeI0Wpa9YnehhnBKYi7wduiDVj
xazSJv/2JuXHiWH1eDielN5UPiUb0uZyHlWEnfLUFdaynGsYMrAyFBxS1MIol48QoEqwoSxXVZhG
G6JydrNUVhvUS6FB3/OzPALKzf6SpFPHxKffTJigEtMopfFQmQZDxUtYUNKHlliZRlTYn5sB/Lnq
KBxaUiFxcH5P4KC8T7tgWW8DD+C3kbQnzawitbXPEFLFmgdpgCM1Fkqza8efeELmDD1opZSWGDep
XXg/t9JQ7tlraCE3B+iHg6RSOL2kDlSEigbmbGGVsXPX4j5P8F5ksNhY383Itdlsys+MEUEUy4AA
XevK2XfJBpgqdkyDiB6yBY6LTCMxEs3iSPq1jkbic5Sx/trUyrltw23/tXEMEZ0eZRbVqoaqjPep
4EQlmgkL2RxG2wr+ad2CNbGQqud1Qi27Kt5CGRDrSgOrLZNUu3SsNBJ+Yrh9cdLFzBOkrKsWLPha
V3dmmTYWzMg2cH28Tf8JfKRrkuMpBQZPXvZmrpqboSSM8yXo12Gw+N+TkD6aTL1no/3FHPvsEL2X
GGLH38NNueetffuKnQ7861/sOWlfitpTUw7MtIey9lFn7m71+vn5Zt3eXR7duk/L/eeLDjv1myYf
Oor3bvP0D3t3e7mkPtKn1xfVH6J/hyal3/fvabfwATo2sB/wQ+1G05GO3Q4u6z/+2m6whN8fdu0B
AFyYbtJq7x/2BsrBeCQOMdm83mlIHtjVj3TLl/dluNvYTa/qIavTavDSY6lI/0Wfdg/vvfq0e4hT
IOFItw5fUJ7cp5vp7bxTE1/kBI60cEoI4Ol7jAwctvhFAGE3MF8bVlMo4e3OvXXFY8riIdncyz//
AQAA//8=</cx:binary>
              </cx:geoCache>
            </cx:geography>
          </cx:layoutPr>
        </cx:series>
      </cx:plotAreaRegion>
    </cx:plotArea>
    <cx:legend pos="r" align="min" overlay="0">
      <cx:spPr>
        <a:noFill/>
      </cx:spPr>
      <cx:txPr>
        <a:bodyPr spcFirstLastPara="1" vertOverflow="ellipsis" horzOverflow="overflow" wrap="square" lIns="0" tIns="0" rIns="0" bIns="0" anchor="ctr" anchorCtr="1"/>
        <a:lstStyle/>
        <a:p>
          <a:pPr algn="ctr" rtl="0">
            <a:defRPr/>
          </a:pPr>
          <a:endParaRPr lang="pt-BR"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30.xml><?xml version="1.0" encoding="utf-8"?>
<cx:chartSpace xmlns:a="http://schemas.openxmlformats.org/drawingml/2006/main" xmlns:r="http://schemas.openxmlformats.org/officeDocument/2006/relationships" xmlns:cx="http://schemas.microsoft.com/office/drawing/2014/chartex">
  <cx:chartData>
    <cx:data id="0">
      <cx:strDim type="colorStr">
        <cx:f>_xlchart.v6.93</cx:f>
        <cx:nf>_xlchart.v6.95</cx:nf>
      </cx:strDim>
      <cx:strDim type="entityId">
        <cx:lvl ptCount="7">
          <cx:pt idx="0"/>
          <cx:pt idx="1"/>
          <cx:pt idx="2"/>
          <cx:pt idx="3"/>
          <cx:pt idx="4"/>
          <cx:pt idx="5">6492548503632347137</cx:pt>
          <cx:pt idx="6">27824</cx:pt>
        </cx:lvl>
      </cx:strDim>
      <cx:strDim type="cat">
        <cx:f>_xlchart.v6.92</cx:f>
        <cx:nf>_xlchart.v6.94</cx:nf>
      </cx:strDim>
    </cx:data>
  </cx:chartData>
  <cx:chart>
    <cx:title pos="t" align="ctr" overlay="0">
      <cx:tx>
        <cx:rich>
          <a:bodyPr spcFirstLastPara="1" vertOverflow="ellipsis" horzOverflow="overflow" wrap="square" lIns="0" tIns="0" rIns="0" bIns="0"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Rio Grande do Norte (RN)</a:t>
            </a:r>
            <a:endParaRPr lang="en-US">
              <a:effectLst/>
            </a:endParaRPr>
          </a:p>
        </cx:rich>
      </cx:tx>
    </cx:title>
    <cx:plotArea>
      <cx:plotAreaRegion>
        <cx:series layoutId="regionMap" uniqueId="{5FF6DD98-1B0E-4B15-B618-6EC6CBD1AD3E}">
          <cx:tx>
            <cx:txData>
              <cx:f>_xlchart.v6.95</cx:f>
              <cx:v>Risco</cx:v>
            </cx:txData>
          </cx:tx>
          <cx:dataId val="0"/>
          <cx:layoutPr>
            <cx:geography cultureLanguage="en-US" cultureRegion="CO" attribution="Powered by Bing">
              <cx:geoCache provider="{E9337A44-BEBE-4D9F-B70C-5C5E7DAFC167}">
                <cx:binary>1FhZc+Qotv4rDj9fuZAAAR3dHTEo05le0nuVXfWiyE6nBVpAArSgXz+4XIvdU10989IR1y8OJctZ
Oef7zq+76Zddvd+ag6mplf1lN/12KJxrf3n3zu7Evtnao0bujLb6yR3tdPNOPz3J3f7do9mOUhXv
EhCjdzuxNW4/Hf7+a7it2OvF1m2Xyknnr/u98Td729fO/nT1LxYP9p+vufPt/rfD7WMj1UJaZ+TO
HX5ZOnn87TAhNEGHB+9eX/Jl+WLbhJM3Uh+szFY97g8e9cGFDtr+4Px+a91vhxGERzSGBLAEMwBh
AuDhwbh/WaJHmMYJozQJ//DhgQpXieczRxRjBBhNQRoDlsbs8MDq/vNaesRoQhLG4pgCFDOWfHPU
la59odU313z5PlB9c6Wlcva3wzg5PGhftj2bmiLK4uDzJEYQBlmQgrC+296EYDzv/r/IdwNNhuZp
zEx93F7ZlXK85v7YumXC28yuXznqB/IgC+b+SSCkhAbbcAIxTTF5K9A3NdIpgJJbwARYyiIotozm
lrrVwPL2DI7DfFlJ3yxpoXKfATm6dW10ZHgMMTTcAY3WcFb4E0ak2yg7lMW6Gty8LGIRncayJD3P
ZzLdRyqK19orfzxUnrynuKwc72BVPjZTb++tzI3OIoUF4kOtJ7vQImI9TyNvy8VkqCSrQTkf886A
IV6QKCaYo6QaBO8HOSZ8KOfmuKxdD3lcjM1H3eihP6EKpA9tLonKYDQnC5+beDm7wheZa0l7D3UV
fYg8LD/2ExiOUZKk16MxI/0QgyJPQiDawvLSI3Ftu9SlfCRerUTlwcgTmZMTG4095jWyg8yGoMhl
KhQ4g8yqhYl0kc39XDd8jpBmfKhYPWcNnRXjFtct4l3RiY1zJvYcI41KnrdVuq7G/oMuhIn5lEz1
fVSD5iJKVIOyhA5+4MQRWnAwCPDesMlmHRthdJwrzYogCQ6rVBV00fVjvtGAmuIsVbJb2qhTD8JX
0XXcNOlu7gabnEQQyItRk6CjBa6ceG6UuxhEXEo+j75ZDUkxX0icc9spt6gkns8rjCuUCdOqu5Tl
7q6zespcXQ5lVhooFA/vJe05ARXMoKmGTTlDdDGliQYcdq7tFrRv9LIz3t9B1Ce7nibyOi7QtBg0
Nh+SxqjV0LXzbZDr6mWSN9AugKkmHYwuI8r9LCVaQKQndRMjRzZpPKp66aIa4ZV3dGIrI303Lv0U
XOkoYzRDuFTiLHJF+8Fig9JlB+Z65tjkw31Z2mo/T2UJuFFNhZZ2FHYjyh49sTkd2qV2szonsttB
pLp7JFC5QmoYN808SrvUklRnGJAPlWG9zrTGY9YQNZyIYiofdKzH6xpXdSZlNGyK8Kbyi8707HyS
XXnX9H5Ai0KqYSMmN10Mo20zIw32nLaRjZYdlnjflsIsYAsb7gtCj41jM68Y8Gupm/opnCEum1Pp
xpXwKkdmOU1CqmuJSqQ4mmu3iuNB7EbF0jyDYhYya8qcbKexs1fOk/ZTpZuu5LbwrFobWuMLV0bN
FUNTchdSoC0WPezEQ2V6c1XiZLxPRyg63kdO3VUtRrfzYPUfdTGCc5DgVvGpcP6UtXS2i2lm0ZSh
WaUnTdmij00+zNGqjrHrsxGF3MxIYr1fTNFkVoMjrcrmiWq1aKlSedjSzn7R+VFvSuLcOh/S5gwA
DxezsNMGjwTUPELtuAS9rLdt3kdNZqoZro127L6QtKx5n2uQmXjKEY8FEIu+FfaKJeEdtbUqVkaV
eEWLODkfyhKdoQi5i6RO54KPNbSfeurZlUFx/lBHfjwdYNutbRGF9Glsv3SoyCWvQIoHXpq2OK3m
xA+Z9V17Pkc6XrdFPT9GhWbZOCrzMKVGvy9gBzWvqlafMUmjJyaSUvMEYHxcjON04SbvDCejyC9a
D8eWJ9BEK+Ty/q6ilK6QqKbH3kt8qvoovVM6HVcJiXW+CM3FHU8FSq50Sro16Vmy6EjZngvp52uo
5n5DGIl40nXtrQ5hPqv6sr9wDRM8wi7adWMcrRoVDRXXY8jbsZFXHU2iRQ67+paG+rwzc9TdaGZd
ViXDfFo3pFhC38Q8LUb0iMqmX411kV/ahg6Al5rC28JV4maAsT7HYkxPTD3602Bz8uiYgMsUiSbN
XD7k67JKK8THSIhVM9u55oUxk+OzlaHy0lyf1iTvjqu50/ex8C0vRD5forYqbhvWDJpHrrUmJASt
JNcxI1fJiOUfbTUawIMAeBJab3dMo4Z53tgkX9s0gWcq74bTLqbzulUdWzepmWEWqpUVoSjraE27
VmdlhPqG962KToZmrI8L3DizNDkzdbiqZR/q0YKGpxA3BTeVNY77knq/8iZi537W8IGWtNtYCt2Y
Qcn6ijvY5yIjk+9Pe0LHU2i8eBr9QGrOmrq6nuoK4gz6VpHlc1PE2YChf5JY5g9zQGob7LBSnMxz
0XBgkbuxbBxOSt2DTJVTcz/XICq5gaGQZW5SVGe5pJItpDE5XOGBNp80GhXgbV6kGzzk/br22HcL
57DBKwtLaU50LAfM/WgLwUVEUXQGNAgdjEDZPf0clzyjjlcwKA09lpKQ6HGCGCNxEr9FJUpgSdWU
fhKhcdV6henMRRVlOZOLmH34uawA3v4si8EYMYgZgYjQ9K2sOior3dv0E8ptKIvw2sNVB8ixjhMe
E8iRjQtO6MR/LjXAybdSIUlgGv5gQlNC0Z8sHETZ0KmiTwOWPM0Zx9OnUpHss5B3L0D86jW+3OnW
G1mIL0j82+fvm68A/9fnY99/f0bz378u2726dWa/d5tt++edbw4GOPtF/jMRePPxH6zgNWT/bxff
kIJQRrZ1YBqv8XyKAnZHFAMYfBcCFtD8K9c/K/WGHVyEH+q/Pf+VHeCjGEPAGEgBwBSzQDy+sgN8
lLCQiSAmCKcggNnvBAEfEZAQGDIVY5LG5DVBwEcMgOT5SkhiEijC/8QP0DMBePUyAkF4xusJAHFI
2CDuGc+/Ighoju3cl8m+rER44N5lLYbhNcdy2cfyPI1uIqA4pop72wcU1l7bushAl9yKeuIQmAWp
qhWV7flo5R+RcZazrr8GYgiNvAg0oNctW7SwPwa1ak7qUsDjOhGLBok1gvS6wWyh8+SYNJqTxnIU
8OZUdGcCppnqa+4qvAhpnbmiDNVanPiAp/SUZ1E99byYKJ9acy/onDltM+nHhZvRMo8CFs9xtE6K
+hb6m9Cnr/HYbCtSZVNSLarOL0Ydncw+qEVEc5WIiZfTY9mfjvCKxTkv69u5u2QzWZdoznpEM+03
SXxrgTwnHX1f+7rmeO6P3VCeMXfv9WpS6K6Y5ssp0IquZPmiLZHkcBSh1ARSsYR91S2BKxQPjJAT
26PLsSr+6OoNmIFpubD4pprm9wHTLOsE7RoyDZlnYxaQJk+0+AhB/mC6/Lylw1PRmPe9nJ9sJJ7k
VF7JCIT2NEwfRyvWjfWZBb3NaADi+ajXtegVL5i67Wix1G28rTz6mIruQwyHDKrW8bJtL8ex/Vj4
6bwn0xO16sGZ5hg1ugjQGKFVmRYXXjabKZbHvm6uCha6tgM3uJ/ay/9vVeZVQfqPMvOdfm9NmDd8
Xpd7+6PZxdVf7fhax36w4Uut+dGg4kWVN8XoJ6OKH05Bvg09Xkn2r0TCMD8Ie77Y/2rTWwt/ov/L
+OYnG15LiyEL3fGbUj8w8PZ5LHLwr2Yfpjjbr1X3xbSdDtMeFULw6oZXGr8xiwESCt8/aNmLH1/6
6g/M4mZr5bcu8tWeXrnn+VchtfovbPrmvH8qWt+c+JdmvQ1QW2/V/iU6/5CKP2/lP4jDm2b+Eobv
EOFbXv5FVn0fJP69eX+34wsK+jxc/f3fAAAA//8=</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31.xml><?xml version="1.0" encoding="utf-8"?>
<cx:chartSpace xmlns:a="http://schemas.openxmlformats.org/drawingml/2006/main" xmlns:r="http://schemas.openxmlformats.org/officeDocument/2006/relationships" xmlns:cx="http://schemas.microsoft.com/office/drawing/2014/chartex">
  <cx:chartData>
    <cx:data id="0">
      <cx:strDim type="colorStr">
        <cx:f>_xlchart.v6.121</cx:f>
        <cx:nf>_xlchart.v6.123</cx:nf>
      </cx:strDim>
      <cx:strDim type="entityId">
        <cx:lvl ptCount="7">
          <cx:pt idx="0"/>
          <cx:pt idx="1"/>
          <cx:pt idx="2"/>
          <cx:pt idx="3"/>
          <cx:pt idx="4"/>
          <cx:pt idx="5">6383469737128493057</cx:pt>
          <cx:pt idx="6">9332975</cx:pt>
        </cx:lvl>
      </cx:strDim>
      <cx:strDim type="cat">
        <cx:f>_xlchart.v6.120</cx:f>
        <cx:nf>_xlchart.v6.122</cx:nf>
      </cx:strDim>
    </cx:data>
  </cx:chartData>
  <cx:chart>
    <cx:title pos="t" align="ctr" overlay="0">
      <cx:tx>
        <cx:rich>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Rondônia (RO)</a:t>
            </a: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series layoutId="regionMap" uniqueId="{18AA1FFD-4E7F-4E42-A7F0-286F4C7A70DA}">
          <cx:tx>
            <cx:txData>
              <cx:f>_xlchart.v6.123</cx:f>
              <cx:v>Risco</cx:v>
            </cx:txData>
          </cx:tx>
          <cx:dataId val="0"/>
          <cx:layoutPr>
            <cx:geography cultureLanguage="en-US" cultureRegion="CO" attribution="Powered by Bing">
              <cx:geoCache provider="{E9337A44-BEBE-4D9F-B70C-5C5E7DAFC167}">
                <cx:binary>7HrbjqU41uarlOp6qDK2AdPqbmmAfYqIHec83qDIyEhjbGN8AAPPNW8wLzYrKquqs7qru/9fo2lp
pLoJBRtjWD4sf4f15+flT8/q5cl9t2g1+D89L3/5vgth/NOPP/rn7kU/+R+0eHbGmy/hh2ejfzRf
vojnlx8/u6coBv4jRin98bl7cuFl+f6vf4be+ItpnsLTbggirHfTi1vvX/ykgv+Xd//Jze9efurm
cR1f/vK9Ms9PCjr9/udfT5//8n1OGKF5WZAixYyWBGXF99/9+G1vPze+ftLQxa1xwXz39kV15t/2
8vLkw1++T3L8AyZ5WZZZmhYpK7Lvv4svX+/kPzCUsQKhLE8zTCj9/rsBXtDBU8UPZV5iVhZFmecE
saz8/jtvpp/upejXkbo1auVm+HVsfr7+bpj0rRFD8BAhhUfHr+1+iZhQnBGIuUAZLTCB+89P9zAd
0Dz9H7RNPRKY6sZbH6b07GSgH8ya9KQWBQlJJYNUc6XtlKqKF1we5xidqTgM5ln1xLwsNGkrunTv
qcfukfAlufRMI13NbezesTIikzVZ1tFzGpA/rhPZ3hqYhJqtZmjsNOXXIfb8uk+FzXZcaHRcWDI0
BCfsho6M1Lzsysr0oqxQZOKS0SnuPZ3ZAVu+njeNu12/MP3Js6W724waGpTroWGDZwdZuLg3eQKv
27byivIkPrIssINfRX9p+q17x02hDnEb2C4i295sKOuutEntRT/0L1wn9CQ3GU6SdkNTJG7cmcUu
n2Y1sh0lAh0p74ZKGjrWnIuhast2PaVqHg9YZmk1maF98JS6Hc0nftfFjt4sW1nsliSaPaxCdUBu
jvCfHy541rLKDAx+0/BKlg0QBhrHHbMRYi5N3HO3kYYxbB94L+GTx0wdzGbQEbW5uJRhSsqK+Rw+
hmrygeG5vOJFS2rUj3HP0rG74zOGHpIQ92hh0G5U6CgX6D8SDs/KubvzAotLGnrygaMBHTk3rXsd
fPd+zEJyXhSLbdW6Fn90eh6OieDx5DOkTpHBfLketYdtExnEuI11jK/Tx2d1H1N4VZLACimMzPZz
SXy9Lf22ZzPNjt3EXKMWymo1t+EyFmVXk0DEkVkrG5lqddnFdLpAo2MXYzT9iSndneQU38/9wD8V
25KfE6bLnSVZd18kc9agLp+bxfdbxYSfLoc5l+dx4vzKlrSoVZovV2sicVXAsB5WTkMdmG1r2BRZ
k3btsE+Xgu2MsXNT+DU7Fr11R0wCu8X95uqF6u3khn67RItu98OotkeXY7WzXKqdWNK1oZKrZrAq
Paowx6ZIR7wr2tXspUrxAeVq3MFimw9Skv6UIFdcJfkKEU1rbLZxXK9ztklbhdTaxqYFbkxB0UMy
9VtWSSLLKzXgthrHQd5IYjyrJpv3aS1yqq/oXOhGuZE/+C6W+7nP6cOalkLVc75M8t7Po1RtQzfM
71XSlTtqcuGqOce2HgOJdT+g4YDWoHaLTuRe6YHUG+llQ70pdozny2drenVIbOobHSy/XOeWPw9p
Zys+da4uIcc1ZRLnw9ARcz2MeXqTpULWWOeyr7SjdoccL5uSaXnFI/S/uLVofMrtyXTW7WeR4IZM
SXeIpMxP2SDDjZUTPo0xy3bJ5JOK9dRdbiOftjoISa9a0y9XyGheYTMvNyX322cSE/xB+oV/9t6P
O19Q+2DSlJ1R0vWXcZTLI2wnWPQqY+eIMDvPkaoDX2GXs37I87pPNvtQqJZdcwO3zUBJw31U9xRB
ynLCQU7BJpwcDeVVRJBT6CjR0WR5fIkF6t5BmOx6s0M4bQlsbt6WYqsRp6avUF7SN8hAF1xbPFdG
i7yo4Axw76UR4dSXjn+WeTZC0nRLJddFkB3iBGeVx8SL2htE37AJOlhHOEQqLSb2ZPppuPBdCl0L
t6YVlxjeGLVWZC9dWKo4+uVTtJCLOc1XvUPopyTGl0cTe1j2coMfqXtNdK5bHpmaoRcZR8EriTv4
i2w5QgirfUBz1+Z7nvV2rE0xJ5dchtd8Bn1FD0nNj+2mq1H7DlJa6rULQ42zWW8NrNrImnKQ/ZUN
a5/UKUGLPzINLaLVBNcOEayqedCl2butjQ02Ojf7sC3Ls8aJ22o6EXyVloYeisGUSRXNWByWZCbv
GBwwdd6laVp1ukt2i1sspBXh2krMBJU1LK3tDB+3PWQiiLEqczJd5xnp6tCRtK/mToW93iT6uFk+
XeRoG3HVk2KGaFpZ3CVDCR9nuxTCy8Yt41WasK1OBlu8yZCJ73MUk7eCB7nnKYCPSpiY2JPaiuLk
SCJuph6ZfDdaEj74IR8pnJs+e4BBbU2NYj8c47wV070QxbLuhmSY7vRW4JNFxjd4if5+sKW+Twwp
Xwqyxk8DRPB56dx2SwBefAhuRQ98LmWlYDLeicWFYwdJ9xg7jPoakkX7qeWYZlUpELncClW86buS
j80amc7qvCX4NGe8vx4lDlvVrWn2JuqNP5QF6690G8prCkviY7Q4OfHA+qlaujk96GlSb30O50PV
SlXWvOPtQSeo32s99n1Nx0nZWrQ6ng0Zi5uh58ubtB/LTxuMblEZVBRXONEbqoOcStgUs+3wXgNi
uUijizfrkqGTbqFpO+Hx7Ywmw6sBL8mpXPpQ97znQ4Mn3dWmHLLHyTuTVRmK/HrLtu3CbHS76Gbi
99KPtOnbYT3rxY37XGvAPXFqAfcULNNz3XtkLrgQ6O1kbBYrCC1eyHzccFMEK+q5d+0dnbbixOeZ
H3rzmns8IWsV1IK/0LW0n3O6jOdilmxfTGT09bKI9n3IkyWveqcH1UyJ8LC0eVaKCq75c8kUeZ+P
q/MNiVvxmeWedpUPuJUVZBZzLsc+P+d6bG9UosbbsUuKOy17exFRuj5MrFxxNaF5PJHYje/gwJJX
WaGirTBDOYPlm7NkLw2bPizdqkI19C43VZIOljbUqfHRmJzddxJhuyeZTc4TEzqvROr9p3YZ5NWq
0qKebWJe87D5NHVb8kEtWWR7yzdLPq2WuQtMBEz+WEAOYGuskDLytNhEH/yGlqvZSfkpQUkGuUTO
Vclzcz/Snn0mEgbezq25bTMAB2yYy+uWJEs9r06erIVMZUaTVoGZ4uCp09d41NpVEXLtrc25jpW1
ozvMkyEVjbm6Loakwrmu1bLRRrCxf+iHwV2OKx4bLEJ5IIQbVI1xVUeLJaq3TMemn/twtNL7OmWp
uDTJ4uoMpcmtz3S3S7osu6BSwbE4RnKjFS5rSL1ivwJaOmHu1VFuhd55ZkjTLjq93PSIPsBGwgdm
ULiIvPNHEYb0yIz6BMud343BhGpJZ32KGs6CuKzD/QxQ0FSKeH/oaBvu+25O7mIPUBr1LRyhawu7
qBi7R59S3OSOu1uXdbgyIW73bZv3NRYLrhkgxcMqLGqMXtu7NrD5CmO11oMD5Fr0RF6T0eAD3ih/
7LYO7YrMJWdYP5xUPi/i5zTmw1YpQcKpbRW/6UucNJmMyVFtybCbZRKOqtXhOotCN1sxbJ+tcxii
S/K9i+u7LKN437ol1JbPxVn41H9BA95ekn6VpzEZinc2ArTKc3/KIU9Uli4Uls7sn0ey8idGuYJ9
2hf32xK3Y4aGgUGC0e60tslyNSadPeUbc6qaYF/fzVspxgPHpPuSQgKQe1PS8qPyhdJ1gQtxi8PU
mZ1d+vZtRHG4SEqtaU07OOKT0MZHakh8GXoCJ+dPZPHHr7T1N2Ts2cAuFbz7mbf+evnX8y90+M+v
j/3t91fu+7erm/FleAju5SWcn8a/b/mbB4H7/fz+V9r8m4t/4NDf8tr/6s3fUOinz1oMjfDBiefw
LQMuCcHlK7f959z53gyf//f/GsTT7z73M1vOyh+KguRFwXBWYvgXOPH/LV0mPwCVJsUrA6evlDf9
79BnQAns7/gzkPI8S3GJUJnjIqXot/yZhdkNG8GywXk511RxUocxbnUuxukUBekhIwmxfsBZqq65
LAFgYrLTc8qqPHPbu3Um8TwzoS4z0ofnVLr1sQBcvXOjCTsyOHW1MpvCGZFA8sxwaGsPOLjq8nGu
x+Q084TtYY+uNev7/OCK2d9PunAUgIygUz2mebhz2qBTSJLiqYic7DwWQBCQzg5pLtN6yAe195ni
J60AGS5zwZugXVGLEtErPJmMVm2G1zNlEnbtlg1lpRFKz0znRQ1MN3vwCTeVK6fsSIhih0RTxAA5
ZMMj72Lx1NrB5xXmsf/Igor7pJQeaHfeRiAuZUoB0DL6yYlyW+tFbf1+bNu2bjsgs/XaraOpdJqu
x07n4kRLzj9tGI07soT8WZPYd1XIEl+XpoUkD5niuifZ+mYkel1r2/fjWqng/CfTez3tWByK932L
CnhqdPZh5gOr4+TGulimKVR9YecLPAwk+yQzJpYGwmdnQOmIVAOAeV+TPPSymqLlukqJnfev5PEt
SBH2zhKs63xC2yG2k65diQFsFJM55Tx1Zy/IcBqHmI+VyqlF1aqYuCkEAI9ulFlFgEXVhoupInQV
dc55eQ3azFiXHuAsBF80iEhUlV0RzmIbXcUWXxxSVRZHb4ey1lti62EN4bRIag5tKOalKvEKKA5m
6D6Hd7+fLBqrjE/0yGhuL7Y+DRVZ1rECPDO9CX7MakNzenCp6var16qGsU53KHeuKTrJm6VjwJKj
S2qOnBKVA9xxMMp38DmKp4dCb3avCjh1t6JNpyrHwX4ZVjmLVwSua0EiuVRx0ieUqvVqSMbs6HrR
v1s1EQe5YviDS32XZGly6tAid4rMs6lCXJirLCqnswCAcCZ4Brw3lxt957NMNK3tfN06BmRI8eWG
cscv5JrRR65xUQN+WOpUwDEp2nlqwqjsCTs6jNU0A60oxLbVnQ9cVDwt7aFUrLvpPIgRIDxZ9QRo
KD8iS9yXLXr7jjDZnkXivAKQYJdLmuB+F8wcHxcsg6nYOPgd03h4JCvoEcVKyaUkZXYxTWl5YQPz
bwrAdHfpMou6SDN56VLaTXbvln5Y6f4n4WegGHQg9sq20KuoFdMEdbCti6IuWliZgDBBtAExiu1Q
BmqO58BkKQbaBQodAyUNVJ8+wI0E8HxF5Wu7V4rpOw9dgqYDzDbJ+ifUth0QuikDFveqREkMMpq3
IByxuXTv/dS/8r2fWB8rp/JKjilQVt6P5INkcmi8CqCJlXn3zhsQ22IA+Yq7V12LLtCQtSk800ND
0zt17xXIaFxaUIMiIl8fztdeJM2k8s5UnXTmcgrheXEO7Y1p42HAJaRR67hsYkjGcs9Jtl2JsvRT
NYw0U/tinZaj78L4qCNZjtGk7B2A8OUxrJyhqk/zeJlNSdyXQ19edgWgtDwTGyReR7baxtLoqiMu
OWTJoh/4qLsb0Q0C2A5qyQNao9hZ1Ja20gBa36xzlp2EzfHFAkngHYha/XNKFnvskyT/mHQh+6gE
dVnTBqF2MqVDoylJVAMzXNwmmckuVj9M7xep1A0qTHnHWNIeRLf2t3HJYBxx2j9JrdmBtSqcvo6o
Cepe6gxGFHgNEH/kYNhhGS/vHAggd76UAyh6hhl7I0sQAHeRKYCPPgPVAfjdBCC8WNubNh/jXT5Y
EM420NCqn+aDOpBqDe3kVNNSLI+0VamsYfq6dzFd2psYCf7Akuje0y3ZjgmDBSUnAnpjXOkbaUsg
v3Kg4rJYKH1T9Hi8UEqseU0ybS+C6br7qFZQHbfRPlBWZkUlO1AzkFuxq2mc2xs6gxRLfQSiyq3t
3qFyc+8j0hMQhdeFzeWr7Ez9CqqCJBAN2kBJIK8CLEBgkDGLad2qnz7Pg9IOEs8f6skf6skf6skf
6skf6skf6skf6sn/G/VEIg/SXb+W0lXBJ92nryYK7tXUDN0MJzIZIxzuSVaIRig1v2xh624k3fqH
sOr8Xra91HCWU7pcrENCjsuy0PsS9+Zj22aLrajLx2OqePmYzEN8TkywwKsWc8URn/O6nYW9lRNI
cFXAduyqlgT62ItN3Qxqo2Qn52U6sG0BvyQp26PC3pC67Ge67B1L8QoGLYjUlaZj3lZy1DPbqdKm
ZeWmUt6Coh/8rtNKyCoVqwSE4ez4mBqznGeb4QvfgwldUQC1n1ISB9e4HjynegUGetNnY3sHBLg/
g3NQmHu7Lgk/JJyPV2tUS83Nqh9CGMAsWzUSBzAR7JtJDMUhbG5+z/C6tVW6CnJt2m0oKigswGkl
2onuprwHG7abwn6a2VRWgiZJXxXBjHudGPBhk2w89iDFZs0KLmu/50gm4M6i7kuer/kXLBmRNSFl
e1G0Jb7lBKOLLBv80SibnTR4MB8LbPj13I/iGKbB71Ol2rVawIynFQkT/TiBvHLhRhu7ptxEedWC
nTLU2qescQqBICDdMN4sJC53fYJYWoFS0j5hBvpvu4b580KKTFdtu/Qguq4lUK/UJMSA0dZOzwD3
ClCvS07aivt263fJuLEPUYXeVFsuuzOLW4pq4IDxoBzGe09oCkQXCi/mWnoeusaoObyEfCouYZDL
6TCvQCQrz5dwp+MI1JgyChZF4bpzaFvRFIVIL9NyBI+61GyrdHD6iuPRfMAL5V+QCux6YK/Wowv8
1gbQq+chNVON/RBYk6UcX9gRDXNl27ljNbW4uKeFWfZr6syHIdn8G3CItakWMKNFNQCXfF8gVWzV
7ER6LfrJgw8w07Q9ONMBzxuCzk9p4pMT1JLwg50oBC/K8ZGDXYFhbYCnOtMw3HOHbNgDFxp0tUyr
ONBpMO8IZfywTp04gmoTqoSnuqYOyRpWpjj2uEdniefeV6JPuqu138CHncbyI1ry7iamPh418PTH
iE32WIK2nmCor0Drvkzm6U1C8hzYskHqmfsMnwg4ZZ9FHEKsS5dMNxSCvmJpJm5CxOSQEyEPmRvF
Q9qL/E2bInft7DAdKW23ZtKKs4rhnh5WDDylksrMHnyQUl31iIZdQYv27dTR9W4G9+8cWDa/1jmI
ZIStq4sr4HSoUm71V6JL+REp3F9nQqvGqnw6yGUqeFXYOO96m5AmBW3pTIMQp+jF2qy9Wvb9REsQ
/918EWJW7kj0/duSIXuxJBMUpjCJ8wfbo+EJLLLtkkotL9Mp8oOhmO3luuJ60oxc6szamyzpodii
SJelSjqh35B2Vld0Gdyu5zjdmdRv566NYAInxu5sl2mwCYw4zSDdnacu9+90r/LjaGh7h8JUNDK3
FvSS9TP4Td3JGt/fDxve9qTr/TniSR3TVLD3ybjkYKBv4zmb2/XWpmo8Odyh07rm4Q24DnHXTaN9
68YgD71SEQwzxzdZgSC3fmEZLnm15EFcadgp+yms6mqIYJLHaPznKR22Y5tj+uBS1h3bBTI/1K8Y
Wne9WXYEeb9fgT7e5j7NDqOfyre6MPQIKTI5bGuKXh3tMDyY1pOdibi8WzfGb0GiCHsmhuRYpGja
94LFDGpg0v4wJFO200vsXki2uCZfwrAXZGX3KwXBIrWIWtAPDWgw05p9dHYrwSEphwu1zvjYgrh0
C76vadyrIDV7X+yyCbIsSt10ma9rC+qFl8/gX5Y11czdGFS6G4WTUcOhlSPaTB3qGtQas1dqbXtQ
KWn3duykuCeZK98IseRNnEv6VuO0gPNhxfknMcD0s7EtrlPZJgdqVrkf0nLegTnV73A+gKWST/Fy
3aBkZhoH2OOImAYtNFwW24ruwHkd1leeuzwTI90pEK/eZolOjlk5hl0OIur7xI/kc2cFsGrRpvd6
4O51T/Z31oNt0dOIoAopm/Z8JuQdDmX4bLhO923KuzOFQ7mtEUPJfTJ4C4KSlSU4hKl8wyTqDrmZ
hK16q7tzu8ryYWqxuP//zfn4xiT5B+vjb/VzTw4qBn+6L17871Uf3v6zFr94K7/T4Jt6Q5KCUv+N
S/L1U35TY/jwWub33f/UL+Cx/OqVfK1gfDZQzjjAF37TwzfvW799UYkKMCbAjvk58G/a/Ta0f/Hh
Xysv/0WDb1+Iv/mo3wmrck9eqF+8n1/imQYoRrh/4cIM3zz+zbf+JqZfB+8/FdOvg/jV4fudsH4b
0Kiehpevs/Mf+sR/XcD6Ox/8OyWsf18e+6uH90/m4Vuz7z8U5rev/Kdz8Q8O49fA/s60/HfRka8L
+d8H9u9a/OzM/lQe/df/AwAA//8=</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32.xml><?xml version="1.0" encoding="utf-8"?>
<cx:chartSpace xmlns:a="http://schemas.openxmlformats.org/drawingml/2006/main" xmlns:r="http://schemas.openxmlformats.org/officeDocument/2006/relationships" xmlns:cx="http://schemas.microsoft.com/office/drawing/2014/chartex">
  <cx:chartData>
    <cx:data id="0">
      <cx:strDim type="colorStr">
        <cx:f>_xlchart.v6.117</cx:f>
        <cx:nf>_xlchart.v6.119</cx:nf>
      </cx:strDim>
      <cx:strDim type="entityId">
        <cx:lvl ptCount="7">
          <cx:pt idx="0"/>
          <cx:pt idx="1"/>
          <cx:pt idx="2"/>
          <cx:pt idx="3"/>
          <cx:pt idx="4"/>
          <cx:pt idx="5">5609727997859856385</cx:pt>
          <cx:pt idx="6">37694</cx:pt>
        </cx:lvl>
      </cx:strDim>
      <cx:strDim type="cat">
        <cx:f>_xlchart.v6.116</cx:f>
        <cx:nf>_xlchart.v6.118</cx:nf>
      </cx:strDim>
    </cx:data>
  </cx:chartData>
  <cx:chart>
    <cx:title pos="t" align="ctr" overlay="0">
      <cx:tx>
        <cx:rich>
          <a:bodyPr spcFirstLastPara="1" vertOverflow="ellipsis" horzOverflow="overflow" wrap="square" lIns="0" tIns="0" rIns="0" bIns="0"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Roraima (RR)</a:t>
            </a:r>
            <a:endParaRPr lang="en-US">
              <a:effectLst/>
            </a:endParaRPr>
          </a:p>
        </cx:rich>
      </cx:tx>
    </cx:title>
    <cx:plotArea>
      <cx:plotAreaRegion>
        <cx:series layoutId="regionMap" uniqueId="{053FA839-CA13-4D37-BBB6-174054B4B269}">
          <cx:tx>
            <cx:txData>
              <cx:f>_xlchart.v6.119</cx:f>
              <cx:v>Risco</cx:v>
            </cx:txData>
          </cx:tx>
          <cx:dataId val="0"/>
          <cx:layoutPr>
            <cx:geography cultureLanguage="en-US" cultureRegion="CO" attribution="Powered by Bing">
              <cx:geoCache provider="{E9337A44-BEBE-4D9F-B70C-5C5E7DAFC167}">
                <cx:binary>1Hpbc6U41uVfqcjnUZUuIKSOro4YOFcfn+N7XuqFcDqdgBAIdAHBr5/tyursqu7q/mZeOmJebGNA
6LK119pr6a8v8S8v+vXZ/hA73bu/vMSf39XeD3/56Sf3Ur92z+7Hrnmxxpmv/scX0/1kvn5tXl5/
+mKf56avfqKYJD+91M/Wv8Z3f/srtFa9ms2zf972vvHLXXi1y/2rC9q7/3j339z84fXXZh6X4fXn
d89fuqbfNM7b5sW/++3W8cvP71jGZfLuh59+38hvty/PHbx5b+xz0z3/yTuvz87//A6l4kchUimz
LKOU8Exm736YX3+9xZMfBeWCYpaxlKUk5e9+6I319c/v0h8pl2kmhciYxIRxeMuZ8HYLkR9Tyd6a
JFjyRPJUfJ+eW6OXyvTfJ+S36x/60N2apvfu53eEEfruh+Hbg29D5CyDZjBPiSAsS0SWvN1/eb6H
RXh7/n9VUQ2Od9YUiRYZLYKtE5lXsekeRkzHD05i9awyl311s/RXoZ74Pk6vfIw7bgTZeMNCbkNV
FlOlqC0mGfpj39ByKXDNhzuhzTLkJlJ7pp5oVkSGphcXk/IuhmRCuVhrf1rSarxzfdDX/UrLvGuX
5JWQ0n8Q61C+kj5kF9NYdD1Xc/eQuI6QPDhnnnVVK5UHy4dz2arxU1nL9tKkaf/QtPXYF2M/rSda
pj0qJoKneUNjJj+iIZuuGK6Xq9jF8RPrcHumNVM3U5v6Ry8G3+ZJE5nf2lG785yZajdVvL/tStqe
kqyb7mszooNoZnnidVmfpZ2qh8Yrfi0iq+5cWONLXc3lSzUz89h5O9giFTx8jGpCh0Aac1osV0Oe
lOV0ZZYpnFNUu5hzbcIdis20Z2gZdM6WFqMcZWIac+HGZqelx0UVar1tUtEdaN9zleuk1/dqdSw3
YjI7nga2ISrofY+G9hfZrfVmWhO0ZYn1D8JYvONdY7cdG+h1VmX+ca3rdpct7XoYaLLumpZm9225
0O1ksNxLukyFVuO862glPk+YuAdfT/7ZSWk21ZrZx1jjhOQctehBSZwOuRhH/bAYk465MtKS3IS0
Og19O9+vQZsdxg1+skPHruamGbYrTsmuCWur8hSXyWayvfigAgubzqTZVVap+pE1nl9B2K4707Vp
lbfC8Y2sU/FpzXhSYFri61GIcJjLprmqYGdt4xrkfYXYvPUEr09JwtMuH3kz1AUSVF+hUvJjNxCa
Y2GmW+e53Cd6aZ6WDqHjGji5nWl0J9eV/qBRraZcRaML2NJxqxWvbgxF+Hriuiq0tHo3GlFdL3wI
Ra9EsukHjw+S27AlQYo5L5eqOfTJ3J7H0SRF1KnbuJLoPF0pYpuJh+7QyaXfNs62ebUIlcIH4cXe
Tu1tSF2hLeeXrpurT+Mc+DUy0W541Gg/6ql7YvXg7n2iQo71qJPcxxYleR/Rcp5djcujQvNg6P3K
HaN3U1aXdLjnCZtuZzSXNhfdMj6YZK4/iD4dH5Ig45q3gTUng5b5tRWkOeHezTvsffKk7VLdrENt
9q4Z6zuMXfIE6Q4eGSp/xEiKS+VSVuDetGNe9VjvcUubuKm9VFfTRO0WWz9sRaD2I27DsE1krD+4
hIrLnDF0qiyeX+OA+rt+yob97Jo+HwiLp9QJvM8GPX3RsGO23tjpQInCj8GZ+sLoHHbQYUgpRIuj
sUjdVnLU97hZoJuGwnBgC1ZbV8NQ2jodCjP6/sq1pq02v47UlKb+kEyhv7KTj5d1dZXLQ3RuE+yM
389CsMKUtLxZ+3WpcuV6eZ9IC4u2mIS0uVoNz9VolwtKFnfTqcpsm8nVVZE1Uytz1ga8Ub7ht8h0
aTFWts3yxFf1msfYtQ/9sPLbcfH13gYkpjyd2ukRs5Ds0noePs1ddIeKrvIhMK+2C6PdbTnO7LIg
IaatSOvxZDTlrKADzLpI1ux6MMiNOc0g6cj+YQkrPpeOxly70RyZj/2YTw1jEOHYV8elqXsDa6bC
Ja6r0ptuduLajtSRnEysvfOcLZ8zs/TNMXUKb9IsTg+JTdrnsnTuUA8qvXdNirYhQcspbVZv89I3
4xaNyLB8Uot7H1Jkn1eBTJ0rj9h5CVW9KUvbnYZkJVvM7bRL6hbSWq/SIiFZtgcYCKcW2WFnalvd
44p1LK/JSI4WTbzOhYrJ/dBOGgC/a3ZqGcb7dArQ/7WdbkhibJKXJO1u+2FIb9s5W6BJssCLqRHH
3k3zFZ9r9zgnwe9FVbZdrpvWbp0N4sbEln4su6HdNrWNnxe04KLrxuplSVVW5WiCsBdottuF2qGA
L8ab1KUQH6PgPWRQVOa9j/ODWUr8IQz8bclXV6AM++vBoVXnM1Hda9sSWQyJdrsmG5crPdNwkJOR
B+UzutEmWT6TCbcHJn12WIdG3eqxGs7Ec701paoe51WMuTXaboNdXE4da/aAtvi4drUoIFYhwWSI
FhUeyMnWIiuU7tF1iRp1nCdMN4yW5Cho0j7wpM2uaqrEjoVZH6dlsltm1bjDckk+Lt3SH/rZTfkw
D3oD4JFdWevildTpCtmuZudkXPpjucyfxMJ8Xg+ebEScyB4ba658M/BdP+t6IzWnmyUs8pJ6HraI
RAOMopxuqtF1W9WRle0yaYcvadekOu8N9yynekEn1gm0H/yYnLp1kPuy7OxcLCWgt/Mp38Vy7Pcl
TNrjKtMKMlVCCzn4qcx5xiBX9NxvBrPON4gkfNv3cTY5G0ZUiFGGG2EytZ8lWp6bhsvCYwA8mSG3
MczqPQ2sLpY6ay50mdsTNVnItejXDzW25IDXXu0tlegiiO22dDTqlrbG31UatoHFpN5WPJJDk8Wk
aHodr+bYuS6fHOcPTo0JhN4U1mNl10nmURn3YTX1tPWDKHdZRdVuiFIVtaLDURFe78vo1HHoR7oz
ojM3KJhw5JCgNsuYERhvRcgt0qPdszRUe5RV/FKzubxrsF0Pok4hMEvuVL4Owpo9k/X0uJKGPQY7
RpXjuhlOpk7GwlQlve4TvhTlbONumh0xuZzHWO7nbKznfGZ1fyXiMuWL75IjRFh5boJHN2Kohodp
Mf3dbABPknJRm6QpJ59DjFfnru9nsxn0urINmr3WuSmFve4pQcfJQcJGvpIvcU40znl05pApolU+
JYQemYrrmEcvO5e3s+c3GDr0C6QqmscmNhsdw7rrlaR3q7N1kTqZ7EktflncMh9Wb9a7dWqHbQnc
4RJjxi5MBpLkK0DEFbY0fsUeya817te902g4SNOgk0xRtufrMsJSOPKQllXYwGDXjxUAos6Vpe0x
FUp/CcIML6VTE1DSOQUQyZgpUpLEx8Yxt4ukG5/DmphTuphxKJa+T5+7iukql4lpPyKa6Q8E0t6G
+4q8x8bhfZkk65IHYf1nl039YVoau+/amZ+HtHUXp7jbO2FqAvluXC6hCv1hVQZ3OW+AlhUTFBof
Q+ljIeuk+aWuR/I+EbU7knViu3lx4xEQvTrjBKlr3g/zha9J+Sz9gu58XOovGlF6bEI7b7KyRzFP
x6Hc1F2g17IT05xzjozJyVKqq4TBhuI+ZiRH1Ge7GjjfpQo+bLGc7Yd+QWqbDXjclj1Zij6Ifrcu
C923TJgmx93a7FGZhhNgn95Gr9bLMlS4YOOKdrbTXWG1j+eGJuxaSamvPGH6oJO2AW5t1G61lfvU
hGR+LxvbnZsRlZAygUIGiLitc9zsB4TkLigcc4J081p6HZ8Ysx9NavsHz+b60TemvEYjW4APW3zU
ljVd3maZ3s7JFLN8GiexlyORL1Pr2OcZECTL5bKY5zp6t+umctwTGMRFNzW+E2pIr/Wq0juqKP46
d0bf2GFYDlQs5MxHgNmmq5NzqHQOVd+HUYszkJSd0kpBv8dV3gRKy+tVue7Aq4C3sSXpTgm55g3G
5BEQk9zYqiT76LH7oNq03fXlrHedIBK4ZSrRpkRLd6wpo+0GAEpss3apD3Ko8QWN0l/LMix3fKnt
NovcbTmrxxvOWbd1sDgP6RDxJ8/VumWwYW+Rn93XzkV0tVbLeFilcB8Zj+K6iUFfIErKmyHM/CYD
SpxPkD5dvgaSnRfp0m27oPkxzgvEQ8PSGz2q4aABK459ppKdlzQ5DlGHE60b5/IKDfwV1cSdqLDj
eRUry0fvzA7CF+/CULvbJipYDJK5pzIx445yVe4XO61P2qts52LIrqoSi0s6tt115ie1AjxrcRq9
KC9kaJMTKpfptPBZ3usWOZgw2qfnSdB0E2Niz4G4Gv5au513Pj5pVELEYxvSi29aoDrT6CjeQEEx
PmnWl3KD6ATtAUcDDozKcxe0KBYXoLJqmmz+6iETn6A6HMlmclAP5oOR7RPWjvYbQQj5THUF9aKK
OPvEFgOr77F4Wlc+Jhutyq7ayr5uz7bMqi3h/QS7bVz3Y5t0fa56EZpNVXv6qGv6ValxUjnvk/rO
tHPzy9zrNDfAKE94nchOh3Z8acrKHTDvOlTgBHsDm3usDgZY6XaWK+yose42c6z5BgKJfOxtP17s
CrPoGDbvpe88L7BPSJUvpQ1tTgEgd+OM2X5mXXaDByqLmCHxZFFGLuOKzQX7KZ7aXle7Veh2k40V
3QQ3V4dGDjKH8qi58cNbUy2Td9na9EXXy+Eos64tXKrDR59U5C6UiFxXpSivoAwVF9yW7Xb2NN33
Y1u5s8dodTmeqNiwkZNtGojFRTaMosxl3/SPkkNZWeCSVMeWz+LOCp7oPDFl3eTZGLubxmkAPitU
+XERrbK55J5s5RTqO+9Hvh1s3RyAe/FfzMTQmXFa8y3VZbhCtKMHGlUJlYSd2K1bBKyD6cJwwTyU
913b6CUH/GmvPAx+l60jcCDYC1vHYloWien1rimzOckrFcYN7WCj5VniEw7hb8sHP88Cup6yRx9Q
evJD3xXV1LGHoGN6IGMju9xUsPjFqgdx1cysPzG6oAPhAZKKz3y4qSEv5giS9E0WluxRTpAbGgFZ
M0899D9H1ciL2JfuI9Rh9BeXyq9QUKkcZBg7HqRY8U1AQDJrnQCnRno4u0ED0nZ1/6FpdbwGRgqM
nbcZvu5rp68MnYf9WvJY50MPXIXVk9rZQN2xa5avI17bo1vdVrm0L6A6TA9BMvYIeWHaGEnsQUK5
frCU9ncpnfqvsZzcqeGW79bAUJu3aGlvVG3T2w6n05b5bjhrndEjWTgk4GaIxyZV6WUoZ3cyZVRd
wVfVn9Y+xQVABl3zFBn5NRgRkjyDWuUeDZYUsML6a1WVKNeAxlvVTnYfuBVHimJbQYlF7fVqWHeL
Rhzu5aLSfRLluq2yXspNWuP6F6SBkfd+tTbPMjsdKVvNPZ1weEh1iu5R1ySHLhPZAdX9nIuKzvtF
yf7aj6q+1DOZPlR0qvKKVOE8V7baEKP7DU3Krqgpz26yWcyH1Kzyuosr3ap5wFs0sQmIqdZbK0n1
XsyT+eJCae60y8ZnycVywkoBmFjg365T9GTHdNiJacKHtkoqoOip2SxcdQe96Oo+MpqtuQp1dmDc
ibftXoenvl67z1MGycTZKXNQW0moK1Hf6AtPRvmxnOl00laDamO6TO6GpZI7Vvn0o2EtSEDChfbU
0tTdA3GXW9owcmhx0u6UrbI8jQk7Exo1SCflcHLlMNzLkCy3DGLuJAfh7paxJ1eBtoMuOhNRns5M
fqy8KovY1uaat3q8a3vs94xP+KpJovnkJzyaHHV9/RWIf3IMfHU389ToGvhjxp7XbCrfx2imfVZS
s+aTxOhFmtVvbM1A/RQlXnNZJfZ+Tcdocxfq6qxQHw9pM5B92lax4CVX1wvUO1986xCGxC7KPY5A
2AEI4rmkhB1824hDlQzow8wZ20HuB5JldHs7JL07x67pnjxRtBgXGDthZXhy1TRva1R2uz6Q6QJk
4KtavHyALBiavMmw2qO1Ne9bSL3XTIE+Y6GOvICOmUIKbf22i/arRJICxim+6dd1PAJ6iHNqEvzV
q5bfkl7Z96HnzXvZd/EQyRSLuAoAboFDUb/xOhlFdlxVIDsC2llO0shAmGShOxng9rflXNVnkvkR
BH6D9sEweuOgInkvmJtu+LyQj75J1lPVYX9FBeZrjnGg73tB6r3hrrtfkF8v1RSrUxsle1UliLgL
0tlGxQpIQTPG5pqO9fIonSBdXsoIMpiasYGCpnEUhDRSlm8hhGoo1eUCJGjuiDU5CIFAihWySF9n
UJE893OWTDulspUUgJLxsaqnN8qULX217akX7FBxW960HpSE3EicNRtBnXqeBhCM0BhgJhBv2Cfl
tD+y1tZ4Y3u/kHzsA50BTexhngI6qW5OfS744JbLQtI5fECVIm3RugYEs75W7BMSgIjfeiG8A3mq
NWGZC4ttfZeRob7r+bSARtdXrYROWLgnfLJ2kKgnMx3c2jdsa2eI0Y0d2n5jlhg/Kz+DVJ/NlbwA
2UCnJLHNWliLQHezNeiAvYgwMX0I8XOvDHQABQya4OzHByCBcO1jvYoDZaQZoLyIJuTJ0JOCN6Ep
yKJWlUORiw92XeMKaIhBGCSgH2NmYBaUFM2pSkHMq4StP/w6zp4CQTRh7q+mkpMpb6GgrXIze3Sa
iMaHXyXFCQjExsnO8r3pZnH+9Z/rW9YzAHZXHsW4rWyYbqGmzAo7YZgSoI0AXYHdVnVWXoFSVfW5
MEANRibl08zT6dQHps4Ay/HKVbJ+SVDbFcpjvB/SPjklwKuulWeg68KsXAk38G07J/QrsGVSFaXD
1WebDfMmlIK/h5hVUBEv5UMFuLxHVIXt6oEmOAuZDPK322aaQkFF5rCBhAmwB5Hc7bpRQ1E/9FWR
tgOEXUayTcVGl9elY9dzt6A8Ej3e9NMo73qM1y2161jIWVY3GJVut1Rdu7eWhlxYQJimKuerQU2h
y5u1SjapS+xVpiG6XSuHoo8OpE1gbM8ktfFjR1jzfo0dEG401R8MCFTlVosIUWLXUk955KsEDWKq
AYRiiOXRiIV+nFbV5dZVSbtR81i+l3q17jD6oXxAtY63POPhEnpsoJjRVZrlVlposuGl/VC1HvMb
JjWUu7YdBrvpnU3j9a9+3E/fDME/OF4vZlhsAyz2mwH2/fJv578bjX99e+0f/39zFf9xdTO8QiFn
X1/9+Xn45yf/8CK0/9v33wzJP1z8izv5e+vw//bmbxbjN3NSm5dnDY7n7z3GlGOZ0QxsRQBOkXLw
A/+TS5mb5x/eg735B5/yT9v4zbXk+EcqMkwwkfAbjEYwQf/uWpLvLiX7kWPwIaUE00QmlAn23aWk
P4JEL2D/UCJTQiWT/y8mJSX4Dx5lygnUGEmWZJTzLKXglf7Ro1ygcHR44abwo5YFcPYLJgi8ybYb
p8IQp+95syQF1WKgp8ZmfLwbMqJ4QXSpj5lK+7MAwXTI25Q2VxkbltsF6ndUsInKtpCoTtpcLMlb
Mq6lUEUzZPHjksrqfRpSel563nGQzlF3jwG4NwvCdZdDCRiP9Zy+R2u2XC+gqu/WNI1ADScHVpsf
dxbKRwf5sQ8F6FKAu53LtmM1IZcvo8puGwxGkVy7flcOOsvdUo6vvbUvGmzJYh5NulsMSGsR4/kw
Ryev3GxsobDc0QjbpiVYbzAkhDymOtkA16LHztVTbkC52PiUgYDvkpu1to9mWr6gdMZvEvy1oR4y
OOJ7YrNuP9TzEa11VzC6HnEpPocyUFCKZ6gqBB/zQA2BPJNugYuBdqTKr22CyamcCSo0U0kBqj3k
9PqtriJ8LbJS2R0z9ZMQJAJNCl+QqK5abE6tTdZtsoQLAe05C+WUU8Pvkqm5SjtKgAqme5mGz3Eg
TTH5cJXK7MLQupmr6tZlZlf60W5Gr95jqvoNssktaGNQ05Vm3KtakkK0lcjdZAbg4/ILhowORHwR
54ANMPpEXrdOA+t6k+lHX5+6AbIjUJJhi/tmeFzqIdlwysCBwGqjrN3Nqd5lDor/ELx7CmV/PUfw
VMAUAXlzSZtT3xmxrfoaIIWMYj/P4CLNOgB2JhT8JldD264myVM7rMlTVYHm6coOPKhUi30Cngeo
7+N8ICDA7pzrxF6IAX6A7HWZZRM/u5QPhRsBLhNLwT2jnWuKNsJxhqqKbBPJkoDcuqrWk6GoOeft
CfQaDA5kyjazMQcwJV/N2mAw9eyxWZt0w5s4gqKkrco7YcxG2+RNrp/GbeM12ATpoAoJpWXuwWnO
NeH3ZdI8WWHKfLRTufExBQ/ZC8AyMDYGTj4NSPf5slb08mZZbwNLLoMKw35p8Pg5KfuPMnEhJ/N4
ZHwFWoe0z9NmbHKAF/Qy1yk7mtr/AoWQyBsjXl2rj5yU56ypAEDr4eb/N0j4HXr8Cyb84/TGs33t
/a/3m1f3Zwdebv/dE38HnT954Dds+fV0C2ESzpx8P93yrSu/PfDtfMvD26GTH/539wonY76jxzdc
ejFwgqaHHv6uhd99b/n9h4AAQ0aHD/028N8998eh/YeOfzvs8x8e+P0H4QzLfxpWbp9do/+OqH8f
T+j925miqjH9717/XV//MKbvk/ffGtM/nUX6k9X6p9NIf3q46fu0/LtxfZu6/9agvkfGNz73J4P6
4yoN+rl//RZy/6Uu/ilP+j6Lf9Lhf2Fb/8zjvr/875bg+0r/z0P8n574jar+ehLvb/8HAAD//w==
</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33.xml><?xml version="1.0" encoding="utf-8"?>
<cx:chartSpace xmlns:a="http://schemas.openxmlformats.org/drawingml/2006/main" xmlns:r="http://schemas.openxmlformats.org/officeDocument/2006/relationships" xmlns:cx="http://schemas.microsoft.com/office/drawing/2014/chartex">
  <cx:chartData>
    <cx:data id="0">
      <cx:strDim type="colorStr">
        <cx:f>_xlchart.v6.81</cx:f>
        <cx:nf>_xlchart.v6.83</cx:nf>
      </cx:strDim>
      <cx:strDim type="entityId">
        <cx:lvl ptCount="8">
          <cx:pt idx="0"/>
          <cx:pt idx="1"/>
          <cx:pt idx="2"/>
          <cx:pt idx="3"/>
          <cx:pt idx="4"/>
          <cx:pt idx="5">6462871438268301313</cx:pt>
          <cx:pt idx="6">6463704463331819521</cx:pt>
          <cx:pt idx="7">27825</cx:pt>
        </cx:lvl>
      </cx:strDim>
      <cx:strDim type="cat">
        <cx:f>_xlchart.v6.80</cx:f>
        <cx:nf>_xlchart.v6.82</cx:nf>
      </cx:strDim>
    </cx:data>
  </cx:chartData>
  <cx:chart>
    <cx:title pos="t" align="ctr" overlay="0">
      <cx:tx>
        <cx:rich>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Rio Grande do Sul (RS)</a:t>
            </a: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series layoutId="regionMap" uniqueId="{E3716C15-2AFB-4C1B-9873-3B084B6A1505}">
          <cx:tx>
            <cx:txData>
              <cx:f>_xlchart.v6.83</cx:f>
              <cx:v>Risco</cx:v>
            </cx:txData>
          </cx:tx>
          <cx:dataId val="0"/>
          <cx:layoutPr>
            <cx:geography cultureLanguage="en-US" cultureRegion="CO" attribution="Powered by Bing">
              <cx:geoCache provider="{E9337A44-BEBE-4D9F-B70C-5C5E7DAFC167}">
                <cx:binary>5Hppj904suVfMerzyEVxEclGdwOPku6Wi3Pz+kVIZ2aJEilSC7X++om0q1y2y1X13gDTwGBgwMa1
JJIRDEacc4L/fFj+8WCf7vsXS2Pd8I+H5V8/6RDaf/z88/Cgn5r74WVTPfR+8L+Elw+++dn/8kv1
8PTzY38/V678GaOY/vyg7/vwtPz073/CaOWTz+7Dfe5CFdbr8alfb56G0YbhL5/+ycMXT5+GuVvb
p3/9ZP3DvYVBf/r1f4+P//opoQkWPKZE4EQQFJOY/PTi569H+/Xly/sGhkj7cXvxXzbc/+0YT/dD
+NdPESMvMUVYoJjFJOGxED+9mJ9+e8Ql51SwhCUcFgCPnO+Dhs+weEkF4gQheJTgRLKfXgx+/O2Z
ZJQwiRiFTyn54rcrb9fSuy+e+vX3Czc2V75yYfjXTzQB+9rP7/1mv4QVclgALCVGMoHnD/c3sDnw
evy/GqENWmCdWRLQZT/iy96ZM8Lr22Dwec31tUcs9wtsWzW+KSK0w53o1Gzsm7DMl1yIg+hcXrSJ
4gxrxXuC1OjsLurkKU7Gc9tH98PIdmNkuKLTtJ+I3EVT8+R7c4qXbieTeTc15W1oiyNtxAUntlGr
Z0lWyXlHcEyVceyUxHNOG7SLavTKGL/fou3QcbafkDuzBZ32Q99eochdDXXxOFTWZQYXj1XB+T4p
2pNw62kZepTP5XxVhma/4t6o1ZZHVKKjlej9xNnHeCvOfLLcTdpntfHvosimrhHnURQ5RQrU7mXR
30scjwdR6PpI13ZUZR9tqmXTmK795jNeLmg/yOp9YaLivN/iLW/94JQcO6OasdgUj7brfo7filke
CmlY2o7Nm6ESZ2UiL2Qzz8rHxCmx0TcJlw++pbt4EBml5bku6WEu+ZzWRXnUpL4mTYWUr3Bq1/Gw
zNveRCgowqe9jovT1nR3ZtSnMRJ7XxVXNWlvZ0FPBk+LGpbkFfOjVVOhH0USR6pkbWoX0Ss8RESt
vGgUR+Z1XfBKsU43SmD7Bs3jneH8vO3ri4KHA22nSjVe/jIxegOxlBfLeiiI3PsIwxdCfGwGfCMj
dlib+lWtyb4c64Mx1cE4c2unZTc5+cZZ3aoNm2NE6gy1fFJ2c61aYrHmHTZDqs02qV5MV7xK3iYz
rtS4tLtpWnPSb0fdm0cI4n1hpxyFKaVzk6/zfIldl9ejzuLQv9pgWtvjnSurfeLKq8awfT/V15by
fWN1Zjl7O9KpU9EqL7d4lMoTm9I62ZOlzng1HKwuzuZxmFJv6HGTokuRjSrFjRS7amF11vqqT42Q
HVLWOq5muXk10RipqrEPDA+Nmmzxrsf6LYnFlRDRqeiYALvGQ2mo3RtP25TKUirTrPHJVRtPLcfF
XRyS/qkZ5/EN2zTKNoqXFM3BXg1uFoduEuGSN9U7v65N6mt5YK441zMazvi2HHu/rClD7N3UOLTr
O5+oYoBo4p0sD3bTl22cHCbUdaqMybuZFG/INtKdp9sHbMgtKSLwTl+fYYmaPWs6qgTXeUO6lK72
GONwTDx94rW80sKetBvOGB3SmheHgstdXa2vGbH5WhQH6f0tSfxF3NK8ZMnt2DKiamRvNiNyjuih
subatOgNLpo00vN9U08HwdcrX65735Bc0uQ8xh6lNjK72belYj424Ogk9b3cmxrVqi25ULSVb0rh
asVceV1sSbr47VBN7RGx4WYsp1HxFj7U43Bb6manE38Tx+KtlBD0KxvSstDZPBXZNg6RGruKKNz7
lOHlGObtOfiS972NLkWIbxYtU5ZUvTJTc2Yn8rH27aamwYt8bnmcUV9GadlWidoK/aFpm49I6Nes
W8K+jtGU1YKYLLCAXydMHEveM7UsyZxvCT6OVv4yN9HRI3rkZK1V6er9LOQ+CHJdQcT70ubVgi5J
2X9AFh94PF5sg3vPdXnFtD7NVXgfaeIzLKI7FCWZT8p7Fsnr0MAZEhRiIRhYLpnJoDZew35IPNQH
InmjloJBJHJ3EyNsUloVZ2NZaWXi4q6fh4OoEjiiQ7MdeNNZcDlrVBmWRa0SRSr0HgqF6BhsUQTn
eW6dMsUo8rXD9SHUeswGh+C8lIs980Mwx4VHIfMTnBm+GKKmxt9GsrqQ3ZIP03hyRXMbWZ/yjuSd
sLvZ9QdD56zohtREUyqtrxVRqJ1y0Yr7dSQ3ZnAXczuuqufTrl/EY1cHr+g2PZZyfECyIapbIruv
jbFqhlBRwxyhDCF84WkFcdUW77o5alTdUpp2cXWPK3TXW+2PGxudmtH0hMZiVDhag9JtFB15GOad
j+czv7q8lTVSW1y0h7Y3RqGZvm2EDHnStWckQYtCy9aoEMcfTFdcT2LtVJfoy5LwFbLxerY4nkUY
Hxkc4HqSORXzpDTRTvVtdTtMaM0ShC6iGDbLNnUWivoVVPpB2Z6/52F6vVXmJElxty7jeeTFx0/o
5+fPOOwbPAFlZu2rUv8KxL78/PfFb/jun8+f/f7/z2Du91+v2id3G/qnp3Bx337/5jcfAnz5df5n
HPjNjz+Awq+B2n/34TeY8P6xqVxWDaGvHsLXoA5zgQF0/TkUvKn8i31/7x6fXjz6F7ej/cHXv4JA
Kl9yRKgUgiJCMCLx7yCQv0yokFgy+EM5TgB+fQGB/CUSBDOEKOM8Afj4Owgk5CVncZxwLDlJCBbx
/wQFwkDfYkDC0fM0kiFAwQmD9X2NASVAAhzmeMnqAquhXVJie5WYD1H3eos79ZWbfgQ5nyH119Nx
EYO9iDEpCAEIm8jvpuv70OrZdHkb+Ktq4LgbU17X1Anll5ERsWO+gPSpxFJyNKfR4CfZqH6M1mlW
U18yM6azxV7s+ViTSZm+4E4Vjnd+UtLMonm3juVgTFokiFOe09LrqsmmzawmZK0boj6ks+/RcoUD
KdlrZFlsTerWZUqEkqEt2ZaKohy8zIiwW63TcSO+1WkYijm8ikw5zHe4iheaSTOi9TDHq1a1kCv9
EC1tMdzgthbiygI3uGrIWJ3PeBBlygGG9yqunQEP44J8BLe36WK78koKVBg1+TC+ttUiX3PHBFMl
Ec5BYh7a86lq2+uBzOVTr8feZcUEOFHJTkcmRWhYRFa6UMwZN2Lddro2/YMbarMpU7UFUYQOaFAA
GNlJxs7QFM9FfDVHPtL7omzQx5ZgCdAp0t3dxpflzpZaXM+ynx823LE3YHnVqdHP0SPTBOsUMUeu
fTf58zJo1u2GqKnxvk4oe7Osm5zeJUvNErXObUMV1tFYp8mIEKBFXLMRALEtP7R22M6ddKNX2jSQ
C0nM+JCNsa7ZDR+r+h6P9eLAYxObU+1hKxQqu1akVvjYpy4qAFa7Zq2YasdJimyKAi1VYQoRK8yr
cVbaGrzd6WEdWijiItSp16Vp07XZHH8r+2hcMyLLiQKKX5fzZYOqrdwMm5YCM7I5p3rYj9MQPnZT
NJ6TsG1FygOu6oxqU695NIv6Q2e7rsuZAfKlRtng4tjYrp9uaVLFYV8I0w/5GkbxUFSILgqjSEYA
CITrUquHEWeSG5fsmiQ4npI21Ntum6Otzqal33DKypUSlSQDJ2pep0qkfuPWZm7FNFGihMoAxnFi
4O8W0Nc2aWbS0CSNzSLJV5paKFss3UiHcEpijc1+nPtozvzYWQ5RLIZSrWhO0B443BYpygtTpZ5y
qJi1FDE9dBubQ+7mblszYwoYs9pCF+DwRnGXQfA0jZIMVpEmVEKs2EQWMl2GsZsUQ8tap1Hfm7cQ
SHjctTQs1aFGqBnSKnAWMulFwtKhnMsuTabSMuUn3pi8ShLIR2Gsep8N7Ro/aLp1QQnSJu+7rbBQ
VztXPAVOyi4bi6hpAQv2aM6SBap8ZmJIe6oocPDZNi9NlM7EzGM2luVE0mFhvd+hIo5eu07UchdH
y1Qc+rlZ613hp+e1sOBwanRi4ozH9XLnKh9w2syAHHIROzJCBZ/0RePiMKSkSHS3W90wbpksIkBc
cVUSs2vQwNscz0nJUkzrsQC649CqZppoBxG52epAYgr5CbYLI4Axntz2KNnMKxSSzqbxllQ6GwTp
5x0ID9RmgHM3doj6OVqzdTTPAw9z44+SmNAc3CB9dJyqslrzZYwjngZXQtoA/mjKtOwR3nIfCUuf
J3dl7uLYSVVB7vb5ouGk5jMUBq9WXdkqHebamywZEjSqmiM35Vr34W6JBuzypuHNmK1xzKJdzYpE
nANYgcxds9LJoy5ZeNy2fnIXGy+TLd30ysiuYdhHkGtp3APUX8qbySzu1DaCc1UOSVFny2wSfUO7
gcrXNQDrMV88huNeUhZqxQXloxJGj/NJ2kBozpDH8W6dLOpeWxlc2IVu4uYd5Y0bXk2rd1UmaYSm
tNVL0x9ENEf9PeJb55StGuYysQ6z/tCPo6jO41rQ6tGWLagXC8OsvOxxHQngxG6zQVVJLMWgphEj
c+Uj3+NX8awFPiVkofgYNU0pL5O6H+tKrXAax9QhI0oVcNAus25pp3SepeWKoHITBykZNyc8EwFA
k2DIW66l5WtQEYCrG7daugOUwVsFudLGp64X4nbDSf0aeDq1aehH9AiYFKia7hJZH7Gpy1ZZUY02
1XJEsKm97j7O1ps+ryI0vypwS1PObHfTzRy9KtaE6YwMm7v0mKNHLWmvVTPjlageIdKkYlzoplzX
d+Zs66Oa3iZk6t8QVoU2AxfpCkDoOvb7qq9sHpGG9GpaEsRSRuN1u1ooW+tsrrZ12ZF6qP1uShhu
r0UP+lQutVyKrJPdOBigGB3gEA+ouYSK32iUNhXXLMPe6QFopZ2qxzYegN9FXQX4fNKtGU8SMDuQ
6EbEkPrcVlkAzZG9mac2IplcfUyzEouFvVpmwpd9V4nmxkwJ5jeUBKggehXlPV711ueTXWp6sBNN
ytelMyMNKiAEMlerO/dcGZYCdBHVUD9X+wlYA83HsU/eDq208wXz01jltNW+uSxkIz9uFY/ssbdL
3F7zgjMIVkA6nZq6xpizbu552FeVcPMBLc5oAPxlE2Vt6UGW2UbvMAMMUNBI2cV4CbmczEXedhTp
t7zrAKVsljYBpLJItuPrGWp9ez+VZVw5tS79Gva4ojzejayjz7XYLyB+IX7+/xkd+BOJGOAxBeWU
gCYTQ/0CePznvOAKJFwPGvFT2T99TQlAaf7jML+pxPFLBNIwFTSWsZCUAWL+TSWOXxLgDhQhSaSk
MYXJvxAE+VISqO7wGSUoSZ6f/aYSE/QSZGNKJSbwreBC/k8IAoDybzH7p8VD5vmkVmMh5HeYXc9W
J7wCtGtHrMT0qpC3jM47Sso0QnBGWwB6VbAHEV5DvlSBuBykPdVGQHEDSG4H4bePVTLmwzKfmB9S
KNO3Li7eMH1b62LXgFY4TxhKC86XNr4xDbuwoUqjgqXxsuY2DmcS4HFNtywm561od+1a3QW+J+iG
s0df3toIgEtQPilU3+m0iOPXFekOroQSZhM1ziSVMcoNHACPXEr6QfHBH0GAP1oTX0CVflgXefBN
l/qmPpvL4d1C8hG3Z9Xgm7RcRU61nVS1yTPrq7PSlbu4WtKJoDzqARFiQBZxq4aAVBcjEJDd0XCv
wraoou131IE8ASknrzt9rCAttcy88tGQW3RV33bskrg669c6NwAvJyTOBXaKl2gvSJOTqki7ZT7X
U30XyHKYHL4Pk8yWUQAq7k89a550EYAKyWtBeD7YdXKqqpYzgCYntyR7Nq87DKJW1dz7gl8ZF2+q
bp4wGjLRA57zRm31sDNzkg6FzaHi1KoO7LzFcYprA5yQZUXo0wHKgQYVu5vK187YEyj+aWdYPrs2
c20PWw5sbqhKNY5yD1gi7Vyk5qjebfWa+QYExB5U6mQ86+kwqGIzBz7OWlFisyGJVQRNhAGLrKnm
1IcPCfCkkc2gKNlM1nMO2vtx6Dg4PVxJ0hymxZy6rR0AobZvZMN3sQEHimm/OJQCNlRJ63ZJa3a+
HY5lYKkeulTiSRXRjbU3E+vTchmPS7eBoiZ3U+ePqEBXrg4wpBBZQR5aCEsL8RVqvmcuVq2vIdWX
ecXfI8kuyglk/aXbi25Vvu8Ow3RDOryqMJFXA0jh41yrxSDFVnNkZDwTREDVWHf9tFy09aYK/L6I
7YH5u57/0uEyxfjSk+QNdJSykd2OsYOSs141wIoi82GtRV7qZwY5Qs0D2FID5B4B3oozYhEUlSQF
1HIMMt7FxIJKZADHXxVxk9HZHwdDLno9ZKSTKDWBHJMAlUgXhKhSd29pY1NU+J0h9nxi7iieqWmR
7KHc7jYzZd69B3XyGoBXVlt9RaU+gzZWXpTkoSx5iqoo5z5cltY7NcIpAG6SQevrVPf1sUT1xRSA
YUz1aw0KXVmcErtdNSM+x/Wktq05D01zxoYyr+ewX4GG6ORUDDoTzXpZ8+6ukuZYSZsnFogT7Yr3
U0zebLIBlY6UtwULua9pNoAuOS9hlwz0HWI8cyw5SOeMCgNQ0VH3u362kG+CeyTC1Kn1W4b66Jeu
WS+ScvL5JuPTukXXQMfWXWXqO+A1IHCXiUjrdezgzCCRYibe0Ja7VC7z+oGMddgBKLtbhsqn5TZs
EBHzEa3upgPKVUZb5iuar82ZHvOtdCpqZgDsVQrs7LjpqVQShqqb7hwN/nysP/T1ZTm/cxzCdAH9
o6sULs5bgIp6/ji4V2ZeFUrMfhFvtr5SywhkCMEp1eV+sS1ooHYBGbHPKr8CXojyGGJ+atZ3oPxg
yHmx2gh/xSpATfxuNEUup7OlaZIU2BpVEo21Cs2SOuHP5ThnTkT7kmgwle4ETEWgnTFBwE+jfzN0
0ZUTtVCT6PKl0O/WmOYBsk0dwVFr7ZWAvdXNWUQAdSRWDd2sYsGyqAmKroMGAZXmMpEgG3uFNw2Z
uTtuXIIEHwA+URVL4OzBprgFBMjeb/jYTBL6JQKsfrI1TYkIN2N11jUXogSNaAVNdopS0EdSJB5D
fA8nVcV2r4su7flHnVxO81sfA5ui+JKsc7ZUWyb08vE5GAfanZ4t126KFCL2etPlqQC5tvNQL9AH
PRfpYPWpijZQPwp8wk1z2ZQQDtvbpmaqC+8mcRzlsUg2NXh3jFBzpEMPootNK8Q8SD4HGj2bztQa
hj3kSwCSNIX8kXkg9u04nEOj5zqAtOwEZC8jNxXW9RCFDqD0vJ7xkLzS06Voij3btlnRBcQgv6Uz
smqc7nXX0AxqwUEw2qXAYKyS23BTeHrOJvpuhe5WgBge4V/a/DIOy+XKQJzhAWqBQCqJfLqWH7vh
bV1oqE3xQW8hZUHnpbmG3s0JVDtoqAQ1DzUEz3SlA0gzwWYdHd+XgsyAVWFnmxbvEBSplk6nwp3j
BoQfELTnulWhfsv8uajblM92P0C94PN4ssWUk279UHXxMUZjNjF91jT+sGCSWtMeuuj53G2JmqDP
gzZXwWqHzMVoBw7KULztYrrmLgGVMGLlUchT1DyIHvJ5UQe1lj00n6CQ8Dm5Syig7q8A3g8UTfyd
oPkJHHEBmgZlMuaSgXD8tX6qdSQpUHmaNUwNeX8ljuhx2FPgJq+jy+Wkb/t8SJeTeD+dkh1IlECi
6FkgKhqPf72SH6E0LhOBMFw3IIh9h9KCW0rWIUBp0Tuos9fJTt799QTx8wjfXBcAECtiIgWGGwug
XH83A690G0d4AFOhQbWGN364lPhMxk/GxDsU4xSKcbq2SIFiqFjj0ok/Sr3rodRL3B+bgu95c2ya
679eF/3jslgipSQ8huoDIP3bHWj7Cdj4AMsCiWP/HBOgs/zNLv9AJGegKADaRiCuoE+e+eqixBBk
xYmDKYpwPg472QFHhFNgoYUk291fmwNXP7738tdzPTOOrwNqw74aWteBl/t7Yi46eUaaCz5AO/sa
1OD0ryf7ox7PgdMQYApIStDDY/ztbDa4VTdso1kbQ9+PswOOLGD8Jm0oVh6P19rdorVQGOpu6R9Y
BV1Izf7Gvd/tIOjeDNgFNKviGLog6NM9la/cW8WuxWUHZ8gNoDOCNEL7v7Hzu8PxaYYkgTsuICaA
mPJMsr52aimXhfFnp5pfQPzd6pRb1Zrsb5z57KyvDsjnWTiVz8cQru58f5+mtc1YmeTZjvf2WOXF
rUnHPWTMGFRhrvpTif7GcZ+25/sZoWtDgaQySD7iu9gfWh/qyI9AzaqPy3OqtThH8lkgP3ITAwQ3
agE47ujFthZpj9n+r03+QbBC6wgMh54Z9HXgQtI3fi3qZcT9CkkHXY/X9mzRKSDIN+Lyr2f5Lj4+
5VgGqQeuRcUx3Bp7Pp5fxcdaaUCONYJ2C/0o6x20OP7Gj9+Fx+cJoKUWQ4wAzY2/c+NoEtwlz/0c
H3Zr/0iaEkDJ9cpOf23H8zBf7dbnaQgQbMFQzGEfvrVjoh56YhWkETmeejnvW9DtNzz9Taz/3Szf
peleFqOONcQ67c61OQHHS4bPG/L/UO/3qzbxH5q/v1+Cu++fHDQl4Dph9TT86ELh1Z+98Vt3+Qcv
fHWF8PtO8eelfHNt8E97xZ8vJn7XhP6iLX017/rVhARSDrzz20b9H6z+843K/555cCPyOYd9WdQP
zLt9vpn44r+aJ2ii3/+meX027cGD4x1swFcj/JlZEnH0H7Xssx8/33X4gVmqv4d7gt/bM7rQw5XU
svLuv2HTF+f9p3brixP/1KxvDWrtvXv6vDv/oSX+9ZXbH+zDHy7dfn+d90ts/klk/X5C/3Mm/lHr
/bLKH5j4I9H4/6aVf+eHX+/gfLrZ/e//DQAA//8=</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34.xml><?xml version="1.0" encoding="utf-8"?>
<cx:chartSpace xmlns:a="http://schemas.openxmlformats.org/drawingml/2006/main" xmlns:r="http://schemas.openxmlformats.org/officeDocument/2006/relationships" xmlns:cx="http://schemas.microsoft.com/office/drawing/2014/chartex">
  <cx:chartData>
    <cx:data id="0">
      <cx:strDim type="colorStr">
        <cx:f>_xlchart.v6.113</cx:f>
        <cx:nf>_xlchart.v6.115</cx:nf>
      </cx:strDim>
      <cx:strDim type="entityId">
        <cx:lvl ptCount="7">
          <cx:pt idx="0"/>
          <cx:pt idx="1"/>
          <cx:pt idx="2"/>
          <cx:pt idx="3"/>
          <cx:pt idx="4"/>
          <cx:pt idx="5">6462068079399534593</cx:pt>
          <cx:pt idx="6">29612</cx:pt>
        </cx:lvl>
      </cx:strDim>
      <cx:strDim type="cat">
        <cx:f>_xlchart.v6.112</cx:f>
        <cx:nf>_xlchart.v6.114</cx:nf>
      </cx:strDim>
    </cx:data>
  </cx:chartData>
  <cx:chart>
    <cx:title pos="t" align="ctr" overlay="0">
      <cx:tx>
        <cx:rich>
          <a:bodyPr spcFirstLastPara="1" vertOverflow="ellipsis" horzOverflow="overflow" wrap="square" lIns="0" tIns="0" rIns="0" bIns="0"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Santa Catarina (SC)</a:t>
            </a:r>
            <a:endParaRPr lang="en-US">
              <a:effectLst/>
            </a:endParaRPr>
          </a:p>
        </cx:rich>
      </cx:tx>
    </cx:title>
    <cx:plotArea>
      <cx:plotAreaRegion>
        <cx:series layoutId="regionMap" uniqueId="{9F7229F4-63A8-4721-B41E-F0936502328F}">
          <cx:tx>
            <cx:txData>
              <cx:f>_xlchart.v6.115</cx:f>
              <cx:v>Risco</cx:v>
            </cx:txData>
          </cx:tx>
          <cx:dataId val="0"/>
          <cx:layoutPr>
            <cx:geography cultureLanguage="en-US" cultureRegion="CO" attribution="Powered by Bing">
              <cx:geoCache provider="{E9337A44-BEBE-4D9F-B70C-5C5E7DAFC167}">
                <cx:binary>lHrJlqU4su2v5IrxIxNJNFKtqjsQcDrvm/BoJix3Dw8hEEIIAUK/dT/h/dgzz8qqivDMG/HuwAfH
OQeTmazZts3+/uz/9qxeHu0vvld6+tuz/8e7xjnzt99+m56bl/5x+rWXz3aYhq/u1+eh/234+lU+
v/z2xT6uUovfcIyS356bR+te/Lv/+ju8TbwM5aN7rLSTbruZX+x2+zLNyk0/fPo/PPzl5ffX3G/m
5R/v1PD8qOCl7/747/HLP95lSYbjjMY5I4ylJEkZeffLb9++7Y8vXz728IqdGqx81P/3v82g5PTT
F708Tu4f76KE/kpSmsVxhrIkTeOcvvtlffnXowxhxijLcBJjkiTvftGDdQ38DOe/kpwyxnIUx5TA
37tfpmH+1zOa5HEcI4zjPCYI/9t614PaxKD/ba8/Pv+i5/56kNpN/3iH8/TdL6DC6/f+bYWEIpQR
htIE0ziG58+Pt3BF8HX0f7qeMOFpP5ZMZWlltH2P8okbrVRZd6HS08B1P1+Y2ZNiWtUZ7ta96cXC
p1weo2HlqV0KQZdDl9w0tNlnzch7NLSVJ+lSdIm86hg6Jdl0QfKmxPFyRPisjRvBV4aq2vTXM7Zl
lC6V08uB1tMnItaHlg2lyPsCbeNOS1/02QrfwXuqwznrm5JRszPhyzg3n6M0k1wrUQ6rL1SXVhTV
O7q9jxp02Xh1aqcPUR3x3Jpy8s3zFNuzyOpi2Vq+BtUUCC0fbOIuN/vQWcfl+JKuDbd048u0p1NT
oV7vTOMv3dRfy2a7jyhuuAn2esrpwPtpOhsQLZc+L6dlKGQ+LcVKcFcy0i+8wVgWaTOfBeY+skaH
wrMUc4vMynsKZgurE4eVNKFoTP01qz8qeUHnrxObCi2vFRwlz0MxIs3zBe/YgKvAMi5JzLu22efY
V9beY+HgAMO5rtvKkBe5dYeORFw3SznIocp1dyXodNnny8ATP+wnetFkt3XzCY1ZJduv4yR2+eL3
dW2P1HVlu8aFXHo4fVRm3d2q1qLun/P5JZWBq2jdD+N6Wa/90ZGMd/Kq0Z8X4w/G5jssuqrVsmzt
ULjo41CLK2PvcDJzn568nriWdzL6vPi6anR3p0iyR2z5QiZx6b3JeR+NWbGpKK/MOsdVE2lVqTFf
LlCTTIfgellY1p2tTpaRY3xbb5r4Q72Zorbtc9agYlvTmONadzyP2VgOOkJ8i5ODT0yl4o13+mzV
jsc2fDCuO/U0qmw/FiMe7/R6ro3ksxhu22i5SBN5mBZdBRF2KhKYExySYsxtUmVdNxZtP8PrunA/
sGVHpD62/VaYbdthQuE2VYEU4vM8fQreDtygS98tvE2/qibTfGs28Nr1TAy4TDYDJ/6s4hlCx+fc
DaurOSYrTbiMdLLLgrN7afDTGmK1HxZiTJEwVxCcwEcx1VcEN4xTM8yXMxVr0Zlx3YWVyrPERpTn
2i4zj1sx8tR9bl3MaRwCt3KFC1qesF9Ktj4Rpkstw31Ovd3paKDVqtqsGKNZ7rXc+kdTu4exXR4c
oqqYlazLLumbm+BD+yhoRysiGSmMHEWhbXiKli4+JNuoT2EZ6d5uuSlmksZ7skzXAoKi+D0j//bP
2vBddnsezGalaP4oDv/++F8X/6o5f3/92X/+/1pg/vPpyrzoO2dfXtzFo3n7ze9+CMn0D/mvtem7
D38qVN8Wj//fh9/VqccvvdSlnJyVz+7bGoMZ1Ioflae7R+0efyngiFbqx7/46TcFCed5SqG8xBmG
YvBHOUrJr5TkJKGM5IxSTNE35Sj9laVpntGUpjj+ZxX7dzliUOEQjWma5CwnGSH/m3KE8rfVCOVQ
ghBJYpYRjDMoit9Wo4CydmzdMpTJnuy2F3nChS6HIiriq+im5rYwF+0+dpxW31jrL+rg63u/q4Lf
y33V/lu5/dQIp308lN3WS05s13Ock4sfC0E/kwJX+q0UFAStl1ft2iOS3F0NRV8sPOPtZX9vi65U
+3b/Y5EAFH6oF2CcbyWyZiZweSAx9Pd6uRDtaWppOaVZURuogfIn4vArWviRHd/cXyud2KSch3I7
rVVYONvJ03IY9/1F3xzqcinYTX9PinSt4rO650nOs8sfa/yXNmZ5mlBM4izNXj3sGzyTZcznDke6
3AiAEBUzVHhCfuIuOPsrPf8jhb5BTcJnyjgNek5VFwqyYztxIIdGc1ra+6aQp6hKOECW/XCPS7ZP
C3XSlb8YrqJyPPuxwn8CcK+u+81R3rhubqTK56QdylVOzU0/rG0V5y472CaJPvxYFHqjdk4TiPCc
5DE4TZyn6Rt3kguzspvWvtTnS4nKeU9XLnwxvZf7qdzKtMizYnlRewA3P5HMvjf475KTGCHKUoaS
hL25VhSMTFW/9L8nBl12n6O2yPKqK4b3ebXuUGX3+fXMZenbvcmKn+WHN0b+k/jXOPvGq+rJ6Lmd
574Uso+LDNn6npEGH6Wrw5cfq/pjUekr9v9WVI4hByOBpzIspOjXG1OrMu9w+b+XAi1PFicIZwTF
r6f4RqE06VHS14C8qXlAybE294P7iWPiV2/4Jhn8brSMMuguCFQVSOnfy6C2p9aKXJf9xuev6gvb
hfOmEFVUkIsZYkPu033N/X4pfDHci8IWouyefqznX/nNN2dAbwI1UXFtWTID9q/oCfD8Md0nO7uf
Dj8W8ybr/K5qHmeMgTUxw8kbVck20HpgmQG4LUuZfQnr9E9w8x22+a5Te43jt9akOWK/hx6krTci
XLLpLu4SW85bMRzmypd9Nex1W+DTcNlX/d5UryXSFa0sXNFUorS7Hyv5V575zQl+T/7f+ExMhbEk
sbocO3Wx1el7P9FdNvmfuOZfJRmapyQlDBIbpq+2/kZM01AaLEDmUm+XmlgerC9THzgjUfVjhdBf
a/QfUW+iwFGDRtO3fZkDOi5Cqcum4Xq3HPJiLv1jffbqks1PYMBf6fcKvvI8T9J/8g7f6jcI6NJc
Br6yKFNQO/PFPs1K86X9AxD/jz7zV+qxJIkB1wF8y5I3paFVmo2b7fsSJRmf/f2UP3Xi849t+BdR
nsWAJ+OYAX0AGPENqFm6Oa2lhZqAb9AulN0NKcluKvyH+tgX8XE4/4R3q+GKhwJV3Q5FfHMcGvAf
HwO9QToQgd8f401porQPtexNX0InXE4TJw2097wtl6lgj/2R7mJTjiXU6gJzOhVx/ZMD/NnW38nP
3oSnypssxlHjyghdd9EtIydG7n6s42uN+y4DpMAFUfaqKsEIva2+Qz5OczN5UzqZzrwd6SMGqkP7
4dAvw0dnB/2TSPxTVgOBmEAoIgD9MUTj95GYt5sMtUFDOWCleLSqA7H+5sdKvfYxf9IKGDCW5QmE
O3jq90JiP0R0tCBkLV5DEPGx6PdpFe9ItR3Gn+TpP93Sq0YJhATISfL8d4DzTW4xLKZT2vihJN35
sN4ocgrp9c8Uon+O8O98IX8TElYsupZbvJXAjm4Lpzoau4KaPLxfvVPXqUtZU/hh+xKNW8ZNsm1n
ioXUcLolQIv0JPuK09RUbGYNxwttn6JVslNHpGuLmS3r0QkEEB5FqojHlVRMUbfL56Y9EExpNerZ
nnQim4swwlu1ztdPytP1Oh0GXXXjFA6rXqNdGqdDsSxCfhRyXLcvlKHBkKJJRISSYl5oFHFirI5V
oQFhttdjlFooMUOOy7TpEp6qRnydAKAeexXGC7oBiYI75w4qM+w8j5atbJZu3TEruvO5VclTF7ep
5GxqmlKSttkJMAEuh7ZePig9Gh5tPuzmeJzbIhKJjvk2I/TSjdl8GJc1FGyz5MroDZ3NsWIfp5DJ
jU/jIItu2CB9J8JXkTTtsc1sfja3mQTmJYvaU9JRcmpll53rWLAiwSqFlCj7200vy1xIlaCp6OYQ
V5s08e2ilARKaZTntUh1qdaVXVrLxl3QOC4M2mhBR90UAaXDyaqR3NI1ns6VnOcKk0zvBRyiaM1Q
H8cl7ndN5peiDnVfZArbU2LwdvB9Hh0nlueVrK0+j5zwO4eg4uGWpWfUUzXwvBX0JcJptxuAjr1K
MepPYiZZAfBtgN5jQZ8mErcXDCD7J+/X7iLk3u+ynEXvQ96jtRgAua5lPOXmNloiee/HHH1utVNl
PIe2inwjeTJMs+DKznEZaLxe9CJ3FURKf7cumXyK1GAOmZf+vrGG7mRgUbHmqyraVLVcLi5+L+tg
ywwcMhRLaHVfrP0wPOZkFKcN+Cg5nXWt2nJu1sU5vm3d8khW5RrOUB32TDvC7WqaYhlPdpt5N8z0
M9nmgQGLN4pSxSkurY2GfSDUXoiJxccFJd1V35vxIfXU89pYeT4mG+JGOnc5x0hZ3jjUf41M3D5k
jRAdyJjcWasis5VZJMYii6gv4yhzXDETOOlUf65UPhRpO6ZVijz+TKbYXGT1bHesq/O7Tdm8MA1C
e+GTD72vJQd03ZxYZ/VS5X2jinSI0kMTQvIpIDFXNNdQcmpmSzwCBT57319ENqCiy4mRBbFLs6ON
fmXbzLQBIpias7aX7pZGadfuGNPbesm8tVBiRYcuRWao5C0JUzPzlY7iYsETfp7Cxj7HaNZltGRh
J31Yqz4k1HJCxuVU67Td92bWRxlMOIPbyXput1qehXlowFWbeDm1COe3DcrDRRb18mHK3XDN4mi6
HiZh7kkg6gmGAdDW0xFIVj2poSk2DyFHLBZF7Za0JN6FcsMNPlHduLso7ZOdmlSIC5iCUFL2TrGq
t0o8umTpzupRk6+yb+GOc5LmhvektqVf8gR664DiO9oN8oBN8p6EGHIGnQduG0OquhvWexL7xHGd
BFUKUpMZUJwzep937VIgltFK9c2092YNVYjW6CmXWT5yGMm4HaSVucgaOj5tqbSfsZ3XfTo13MtM
FEB7JuWwOV2EyeEz2TNIo+2aR9B/pndLbacLU6OeM0XGO0bSZD9Api3mKcrLJvbrdchsc86icSpx
U+siFxE50bR2tzD58J+Ubu11V+PmPB0HetCSqv0Ute1+ziktwBN1kSgDBPZmyInUuS6cJ9Ep1JOS
PB1UWhpv6Ukz0pZB99tB9z25tEwq8JAhLSEsp33WuoGPIqP7zMx2Hw2C7ElPA19yUe+CimB4gVKD
y0ZG2y7giO4gFQwXMxAoh2hknicYRgCawgygySZ3DLhOd2nEtv1qgJ5uSDseUI1VCawAOdSjzSFl
bGI3rjmkVhYNhyxt2qtRT6z0sTc9jyQy7xfWDudRT6YLWQ/omiz9dEDNWn/SkDaLLgO3DItZCmWk
PeAwrbfO5v6wEKZgPOTpwevBn9hcb9da2Q2GUUCuW5X4omuxOHQ2Hy9cpNklTHu6a5ihRefgOaKa
PGku6IKiK88UEFHeuGoYRrX3dJnu18Szk4s2u3ExAk/d6MW+zMBCX9nIdh8CzZMnRxK28qHT2VXk
oKqNq6IVhTb92tbjcE08Tm6BLM+rIbNjtYx2+bAombzPjVteWtuHuwxv235ppmZft/XIURd/ckkg
JVIi+AJhum583KZl75UZPs9rlB26LmuPtXPqAvsk+VBPsy009utYREmTHXwadfsOeLATCzopaAv3
wbIVQyKdIl4TZIu0x77Yks2/Tq3ynI8sr89dFtarpJ8EgilR2pZ2cf6SgPE/AdA3u1zqsMcmplxg
lFV67WDSsZi4WNcAkxwB54xSEc6gIxyrTHW6ogqZEbJoTlSBlYY7wVq1BwSoeLfAiPM+X7XYazxI
zH2t0ic59IYVJpvUk6DYwEQEpdNYoBaHT9YC+km6KI95nyJ7Oy0iXEnUdTucEPd1aEdJwHrL8MFo
QP5FYMkW+DpF62VTy6waZEw+EDTPn6Mx7ksaO9pwFLXpDUWxPSq2MghH1l8lrR+fo7lnuBCrYoK3
m9jyYtG2/WBrKAsW/PacAhYvhjFbeJcuyWcYWJIzlnjS8ykouu9XMxJugCQ/s2ZuvpophrjPFvCV
bGiLtHPNjjRQOJMWLWdtIvpbaAHRTmxtfdUSOlavV1BMKYvPYERYlz3b1oNWvik3hOv3UTD1wxzE
cjaijO0WPdUn2wxyR+dMHVUTwZQPKn81i3E46ll2nPapPHgV6xMgT3J0PegkRBrgQDMqFoXHwm/e
3nQhuP0cTxCBeefmMre9O7Nhmc4wHU0ZtYi8sCiGfNzJItR5e7ZKErXA+U3hhKfGnTmrx7uBUXeZ
Zo3euRGNZ92qQ5lmA5FQxzcCmC9b62LstvoRxYa0Re6bTXPRj5CCkm5Dpgwd9Wdykh2MTqV873s2
O57BVPe8nZvx1vZbe9NMaftZgqvve5JHD2RYxWWXrd1dy2BcaVJ2ObICfUjFuMbQYI5yX4/Zdkro
EPMFJlkF1vECBGkGsCoaUgWJJM9hojC20603qvvIwjb2HKIlXDQLBmcQLQxK66FJD4kemt2kl+0i
bs26EzaOob+06XqPMcQmryfvHh0bp+OkVKR5ggDZ1X780tc63MJ8eDpDepgu2y4MkHBHBjNisQL8
cXaeep72cfuh84N7FIkYul0sYTTJ446aiadtb98PuRunwmg26Z1Np6Tma2MJZwz30JiRbu5gcKrp
VTSCECtYc9VS277IKR1qHnoVF5Y6chUNcbdfEYPOBC36Oe8nklUIW/ZptRty3GPsd303uScTkWU/
zvAln+bsyaVre0MCDLf5oH10yLMQPs0dzFcb3Y4PgP7j53plSSgSLWIeItcefD76E34d+Yam24o5
kUkBo8v01Da52rEgycH6HPOwJabMPbYwD3U9pzi0h410X1cBuFUIRndtislD1MyibBe/7heU+n0O
NBGMJtXEV1iJqNbBJWfTIHARMbfcZdDVQN9j9QUzBIxlMhg+LHAK4JW6cxd1/aVe4/WMbqh57yQY
KRpdvnudrN5YaCQKZ+q4AtJZVSjuYORkNIR0B2DDT2yu0m4Etj9pmyqZLLtu/SqOzbR1ZVJ3miMp
hn0/OcMXEnnIY54dG5yxfRQoIHXk9V3cLPo4JnFb6qjPStHAb3UNUWTSMdqRETTPVikq24rwSFtv
brds9lVqY3PGFqaqHLcAKlsHqHEak1sDM9uLth3B08fZ7OrRx+UWYFTN5YDWKk2m5DDkbPo0Uk0h
pzbqs2wyyJYZbt5Pc9s8QB/S77DqV+gdCP7qt2X70kQkf41Qgm6mxCWH2KagSaijizXp2d3ktagy
VNeH2RpZdRuFbYpVA8xst+HIPCwjtEg0L2SdVLVFRFag+yo4ncfRFdCZpQUCn59hJQC8vRbQpTVY
wMU1KRDTDgd6iyI7n5lJg+E3pcVlOrr4dq5TGB1Bp/qxaUEaJEVUyDWD4bjPypSN5LhomvFpCdMN
FjQ6EJfLamwQvtRRtphi8nlTKKWBGxKkk5VDmZiKmUp85zaTPcbam30d8vm8dY5VETBLH7s6iNM6
W3uzxsn6Mo9kXgsMOyGf53gernqS5A+5W9zVtuD40BPFYt7OZL1axBp9EHHTzXClBO/s7BLLk9XK
OzLL4Qn6xKVcco1cCfPB/pLWXfyhCQNNdk4ImAG4NsEX64zoZ91kcxm3LOwiFpoPbgr6UOeA30uI
uqmy0QaUV5Z2TVeEHA2XYWhCtY3BdUXk2/6WhC0q0dpFjk/zhK+jVJNTRBF72jYRFVZP4TiA7wAq
NxvE+CBtAQsHTRFFjF56GAudh6ZWd0gBwcL7oRUPuhvIXqW431kMwN4TnJXjFgDmxQDVi7nVoUID
am8inIRzCiC0XHy3XWlYN9m1oxFLQcPa7S0w68+w/eOPg3DjrjVxAos+Y32sBfXHemax5Gu7iqtY
xOyw9HL7Osk+STmgIgDBELPXjA6hLbqUuYo1Syb44APYEGfQajWDWSsd+/5eAfuyr003rkUTlFHQ
TQC3WeQtkaVlG1CUNYRvASE47pYJha8hHsOZHGxSbDFhMLYdInxjWD1/rXFav4i4VVXYYsBQvhPi
FqWrOGxjx14ERcAhREiwKvZNdDeSJDsAXlDQttTDJ9sEfN75GjqsAWgBBxjgHrkFoHi6sbtsGtmn
2uv1DknTlH3PhOCbMOQmj7e4XGJBBO8QuBHHPRDHfZrUAeB+wPt42RTAkbQjJ5EK93kSg3qIjUjA
qt58GnI9XI7ai9vGNFhyIZsVUFeyfk1MA9teTdemu2yR0ZdkS1FFmRpHHgsrTCFrzGBTJXf5hUvj
cGAwXD4MtcUfMzcyLlmrr2poenbJTM25WmSCOIm7/pDNwFNksJG1dxqlBWskgS0xgcJZS3p16GDf
58MIi3cRdKRbfOOXcX0A1A/rL1OHtx1rQ3TcKFBeCRCFR9ghETddLPNrVffdBVZJdG2R9ruO4eym
7cfmARrZeeftgo5S1eqg55CdezfTZ+9TdAkNl4TevF7OhiGR1+O4LoeBxaTSogZWi2AHOzHE0fu+
dc0N0Nvmhm2ZO1fG04doEebZL3Oii2hp1YOia3poJweAoF+c4GSOukoRsP8rrSLOgWlrLybYEiwt
VKpKM01fMpMtjwNUoPeyH+enIXHxszLQMi5sSXYN6WBRBiFfTatMPi9smPYry1VlttYcVafMpYG6
UNWz8kcUhnANkesvwakBoNZsOxtXP+8czARSTm00byWrO3xYpqnvSjv2yXFtYbBSxIlP9gbm9acM
iaXqOjlfDsJLYDSSuIceLe1forwB6Lah/AQ7gq4keeuh7YJyCItJcN0cmAf/1BIdrmfIyJ+G1IDy
W0AHX9P0hi10LetZpmVIgJMjcbMV02aTe5XRcGJ4UZei6fvbDmuyn0mM3i9rvbR8ErXbu83hx3wO
6ScGK02fElfXe6LqhKO5ZXslCKx/NX6bymyYgEKcs+46nQOEdWT9nYaC+BEvkD5t5qL9GGN0DCOl
12Gb9CmXPb5nIyVHEur1NoHlzY99O+RF6idx8HHkzy0sgRxpRGAdJCNiu6ChDmdp39bQDEXoK+S9
Zo981J5vLc351hkHO2Jo3Q0g+BAZ0jxIi+MTHRC7Ziturqcxo8WUxf79phN1zFbfHWcox9waD5RY
E0MU11GnSzxt0ZFtaXbpAHd/ASpFQxIX5grr0VXb2plr4HZzWCVDo7wA1tc8snFRZfD9fBPQap8t
2hRPFzzurRogocStbznUxH6P0YQfY0imJyHXfr+41zU0OlLG05DNu7BlctehHrIgyWEPBhJwlcKA
rNTjMpxTG8iNm4W4RlM/3bB0EJw1oePrYgx3sMl4mc6sPsaxUw8jRgb6zc0XxG1kR9iavB8yujxP
K9mue2e6O6PQshNJ0z9k+dZcALMk98PMuirxLq6oyNUTSsN5HVrFt8WMF7Z19WluW3knakBho2kd
tBFQDy+JAFZ2E9CMToDPSzxv5MqbFPGQqOYEEItBmpTpaY4SvYe+CEA4LABebMBPXjV9BBuPYxdX
c7D0ID2Q9eL/UXdlu3EjyfZX7g8QIJPJ7WWASyZZi6RSWZLl5YWQZZv7nly/fg6lbndVFrs43QM0
MD0PPYCNjorMyNjOiaAhh3dyWPT4e74C5p8e1Ydq4PlmmqrY6ZUY3IeQD9Tp2kxVbEXtzJuIlorX
hKllJ6i1WCVZzU5TQoklcSltoxLuLFa7YI8AmD3gHMMtlVKJWQkyxWgq0o2Vjj8LOZRtakrJU0S0
n3mvqTahQ4uEvUe+awXTZiKxdBeanN5pxpAANEDKt0OTurJLOS0fiDQMTpApaDfXWc/GOuUOGrjZ
zujk8kNXx+Wt1cTGJkbOY5OeSHboowXfjaoM9KAzUFdn9Jb3Bf4fDRuWqXgXRhdSpldG4MBiwaiJ
jHKjK/mPuAqDh07S6y+cT4E7tBZ1Ik3jblkXhpf7RoO6sP9O+iLZoheu2slUWwcFjKTNkEn9PpKj
7maCHW8MFY1vCV1J1ie1vhl0S7WDQEXRM8hxbetowCBrmnzdBVpleFFY5DdtovXHWpY0N0Vdyyqj
505E0Fmv07pHV4QUt2GmBGxIrWrbSiV3fOrzo8pnruSA1CPp69YpIjU6tkbcb8thsm50itZUWJJp
p6p6soL9LkB4hOpgdStUAfdbpESUEazXLID9mvWDnB47/VuhWigCv/NuRdICdncqSSQ+dCm4NClg
GBjA9yL/Msif12CuS9zuTIAALpcTaBdGbECA1G2m8ECTz1QlLDe+DWi2+Bko1/Gj5muOZHSPfbkC
5C3BhqBZaKoOINSceYvnsGHJs6S1SFAxTaZ3xejfyQgR6JRWbWVP02gbVXqIfI6QPm5lhKiyca8f
wMIBq7IGzvwbZ5IaMwh4AiUCaPNrCSgP05Q8Q5us/x740QqofAFqz3AlgEowaAydgNF2LoOGXSX7
ZKbv6d/LuLfx2IJ8D//lmbLEeJturutEFuxTQxqvEDqjsSbYnGdKFcEEWKlMC9a9Bi/q68DAZXP9
HXVSL6N24rSe4U43aPTeB8fJJXbo+oeENY/kk8WKlQMmC8jw2Y+Zb+DkhH0t5F3f4cfUrHjmO2Xr
b/p9uSs9xKP70EODyI7Qhz6MjNjpB/NGYvHK+S/csYZqV6amBmKPImLTU1LFskwBRVhB8QRizucw
+sscDZBqTbBrKdANEDUsAf7Os7AMAEiCeZ0XdtwdtOQxGAP7+r0u6XEqRLBVPjW0QkIGHBN4Mzdl
J7TWCBgLpoocFoekgQ5MFVXAvAMe6wnvfaQv2vRdKWgMQG50fNP4pDVN6cgleeW1vHI/S0JBGTBA
TphJXtpszicW0vdBY7YqLKSvGtWJALfbAU9v+n74ERTtTaSQ564gK571kjWEC8PUDgHrBf82ZUFV
KW0lKw3LmfzJJTCULU/Z6kf93rTHWxTcMsu8wNPY9StclSo+zUmqwTmF1N7pXQ58C+QW7TDTLhEX
t82uukd7bOV836KEQDnBjBGIPQSaGvob6+bkgNuyVtp0jCqW3g5MspO9vlM34bbetGv+fMFEYf+g
d8pEA1VJFq5S5Zk0TrJWvfF3+kP/MWSJ4z/6duBkXnbvO2sHOgeIC9VQEFpU0RTLNITzbPIh0cNZ
NboJts0GfVFvZgauMbAXGCcGyiWQ4w3YJ5Q7N9ExMVE9SU3FmrIL7a6I0YTvzTsS1/XKZS08BkMx
weufcwuqGMIJVoYkRxQ9QFbI1o6E6sco7Q9Inp40jSAvmkDK5bW5Qt9ZujbFIipYwdYcqgT1Yjmb
ZDXFKUbK+Oyr2XM8qCumsSQCIJNqWkSZQ5OQaMRak6SmUVRMKoEN6sR6Bka8ImPplk5lCE+608NC
iaK8YoSAXxEV+7C+RcPs+hN+uwHR5AhsjcBFqha1BCmSBVhLa9OKqVUrH+vJSL/SKi9f4i4Arydr
Mta2Q+9UA3p/ptJFLnpbA2uKqQRKoZV7M+wB8TVgrqCTPHgKN43RiYLcMuw0NlLqcCvSXL8fq60u
deGtX2narZYO7ZMEArnptFEtf8v6XDvAuXUPeV2ajE91507DQO4SnpPMGZVa8sKWJI5m1Y2TJRnC
a5CAt67ovtv4mu5xvQl+mqlc3apFxH/IPJS3gaX5XzsehkeOktNtfb8FvUby7UJL8rsgtAqX8zHf
UsWPD1KNCULb76n8qOS9cvQbH6CypE/7Kgpq5N0KvSEFeASWSbPHifSqUzWd6Yx1pX1T4rH8qIwU
4ElQlOG9mvb61hii7kGrdeUFncH4KexRR0+jae31KFZBJA3AwlfQpIc36D7rwJfd61d7YT+AMWUd
/5iIfPCTQjaaoaoaUJmDaSkfSPdlko6KVdvXZVzmQ+dCRP5tgpIVlRuEkA9ybReH2iN71aNuuUPf
3VY+1VvpDgOG4+1Mr8Zs5bfQNf5yFJp/AzJE8MYxXYGQe+7OAh1jnX2K38BZ75oJkrFhi3aODeKl
CWDYzfcRQ76EfsN15S8SU0GukMHk5jCB2gCmblse8jpxxqjwJPOYVbXjh9qKsMXbPFFS8KTxROgo
N1DS7EuWpl/irLGTUFqRoswR5swdCDrNDv0kuAKmVJNchZh35mPoVBvgKYzb1qbbjNtmhY+/6EfR
Q8PzkRd4x6TNct3K4X0IsNWCo5ogKxLE8S1EONNALNB0CwEPQ2tCTJXyKI30PKxY5yUHfquyfhMz
/Uvi6HbnWj8DR99GzGLj5rpxLGlmqvOgNMoWJOxChPAlIimlpJWsV6SvTdrs+2L4fl3EhUlAs1MR
5PyuSq0H9Z1DhKQ+m0MBBuPrpHz+GzIQuFWdUhOMWMHs0G0buiaxSuZn1NGz1zrRMba8VgssaqKB
yomxD+SvVCD1piZmeCRQClgKTJU3dqjcB/FKVrAowyA6DBwz7kiwzk9LT5SuCufHQ8DrG+k+nNCn
0z9eP66lBA7jinC3KMNha4KQMg5RiKhj+ZbAKds5gQu35WoC95ZfnD3T+epP5AiuJylLqacVDgwk
w3Q3Md0p7qZd6pFjtgErwjH2GECSvWaXef0n0D1WXO7SWVpzwwgjV/P0lWB5QDhJmqB1B2L5bcc/
1ODPjMnT9aN8y0JFHS0FKRYGrPA/VTCKJGizOLayHCVN8DBgSqf4kLOYGZ+yTbBJAL2hyOhcpOJM
ZpVXOtIuvas9zNyveZD5MK/9EOEpSz5tldjED1Hvs+eORVvFDr4a7rDvmepgspphDpqZK5nz4hWj
kjPfOOiq8eapTzyxKnO/MM2oZv6d6SR2cOjd6Ebx9Ln5wYat5XBXcQLHvE+OzRG8mzX5Sw7sVP78
5yfyI16QyJjgN/2vSmFHW+qAYCXvwye+azaSYzgNc8l9hqvYTW5sOxHrDmi9uNetYKnENGVQiNBv
QsliijMMrRSmMHQsSphLIn/YBXu+9b1uj8kNkOswfWsqwKWctaRiQXsTRSaGDGB5xBBn0Ujvc0or
iM1BLYq1fTdmawc8PxLBrEw0aij8HmLERd917AezAa8JDmkTPs32neJay117iFxzx23pbqaw2pML
NtR96WCmfrs2QbjgrSBWQ9MXrSRVJUKGmJf+JBdyXoKdFzomCHq5DpQZuyKyprWL8KVtgjui5971
K11wHpBqUawXMbGDRAwp2IHSq36QoUlZ5RaWWtSbyTAB4dbSSlNk6Q7RpQTVXwUbTjFEB9KDjTxM
4TwAV29AZL4dymB3XZdF81RMTVUR6glAKkGGZPVKIqt4JZrdsf5ZwRRot+U2qFQYJlTd1I284tN1
mZfnB3tBZQvaAnIa9HvPH6YJsqpfBxImtlvLjqWNSXsnn/Z/QwjwC3h3mcwJzLkQo9EB73NMwMjl
q2x29tCBQxHc/ndChGRTDnUO1jWExP6docR2QUEtS4yVnHbxvDBEYxCEZc0kghQUkEg9VXDcLGre
5kH0NDXSTbna93urp87fM+4FLRVKCaFoGAlholY4aEjzZBJn8RPFMA2xFWZ9SvaFkziRk75UDNwx
p+du7fCPxpolzjdyTbwQk9swM0ejg3i6yYHD+ih1GcYGb3RW3KYPlVfsOqdzCzzu+7VG2WWARG6t
ULRCAN+jahc0J9lkUN3ICpaVADXrIntV4gDjzxUAL9qvuI8LYUKFIjgtmbTgJU1VjpLuVQMhp8Yk
B7btDEW7Yjfzf+jsQN8EgSgvy/DTGP08fwKqVo85uA41NiPMjX6+nUe6yXatGXfhpd7EwA0iZaQE
RnouRg/1FJNuBcTUMmB+MGMVbcURXhzZPJ+uWpjRRlaKEVbhMWuTFk++qVbMLJ4xbmXz9KkOB3dc
a7wteMNzQcJTozzRCK2w6GDwrFdgrSxyu5t623jZTtrUNtgiH63v133IgtkjDVUx5WnMy6LkWfeT
NAW8FF9PKEQGaWBL1jdD/pgjmlBrM/prieB842cWgXM0UKAoFFPqcPfCVfWRlBoBqLSMexPGSjNX
2YaefKQojgtW/lgrjhdUQ+UKkhnQPOw4EUcdfSVUCm0Ei0IuXlVwzTiYPFaJYevugO7RSjqy0Fa3
jDe/hSQLKYlo7pXaD0hHhpSlu4FRR9nSHXd1L96vGfxljwE+4v3CDN2QL9rqoBPXNAAfA4n9ENlY
HrW1XGUzOCX66joQs7Ux2FWBgllW9VSqVQKBncSxqgozNmrpgbrDmvGDYcF/FKndpL6d9N3G8DuH
NtpGaTEcct1UF57hmd6C5wr8lvggZaUsn9BvwDBL2gZun2h2IKcroi5Hj+cznrMDxCOEPhFJCGPa
DkpUp295ycQae04q40cjs6MNfexc1ZFt+Zsi2ZW7tt5gVfbs8U6epDxl4JEEkJ3fIufCwKlteAn2
ApSuuk8f+CY8zIXLPMa+lrUvnvCJ1kJqFCWm1lUDJMfaazcRm1PwVpKX1vpy/SYXUoqz0xWcTpUY
vUQp5IzILA0gT6XEzEZZeZILAQjpK7BLixCCElg4RzroHAAJenHpbkaD+BZWiZ0ia+/xstDWsbhP
BX6I1gQyc7EMSPQqimUT0/K9g8EsyW1+tntzQ1/6CrPPlRNs2zv/i+VEO2M/bLA/jmrulOxqGyU3
Wwu6Fz5v/i2gzlPUIygQZEHnpOz6PJ2XmkQGNqZZIZtCTFLp+yIPtxJGWP/iPQrSBHsZB8tI6gkY
RyMjW6/9D5laP0S8efzvxIjmgjm6sCYcg3pdvOvBeMQYhRQ5WEn34+8I0gDr4eEj2xU8TJj0w1BX
Q8Yqcs/zZ052Zfh6XcRljJ/PDPu40LUlwNTFyqBTMEfeTUGGfipxqGPcg6jsTVsAo1vpQ/kQ24m3
VqfOl34WdwWRgv9OZJIqYxZi043Bn41xBLKzVpReeA5BhHBysRzk4G1GGfMrjBBzHZfzg4ADx7EU
8voBrkjShYqxBBxrdRrOr81/5LAC33yOa0woj2tA+du7vXJsYkHSG9MYmCWOrXHnO2p1O6jtwWte
pl3kYu/lUd0kx9ydKSrAb+4HsAQSDy/82LkA8J3IM56uq77k0E5MRxfyJ7w2HfsPoDrd1HMTyW09
afO3MupTCxU7/l1sDlWW4S5jrtyVY8C6evSua3IRAGAuIB/Ic2qGbFCEmHPTL7EOlKRMNScsvKyY
0gw/sw5jU9flzJYtXuGcLKERh0QQSN55KI3jwhybSkUotVK7Sne0bO1A+6T6n8LmZ6Ct7E1Zetso
EtCTwSoH0LvESICVTlWSA15lGJWcCltFt7Fx3jbCOcUuxftD1I7u16L2gs+HVLSgsKgFi6TE8kTn
eU9L8E9ZnqEnnzTmvZzwvaSZIWukctfkyu76qS7cHvJpy8AGQxPLrMRTjRoiVYOBHVaJD6qqdqhB
Gm75itMXN+sZ2LF7JkWw9rDuyhRNlBTW3t1S3U69wsE0ypYyjvQLtFBwW4/XFVvwLWci1XNzCdW2
0fVurFk5aCwNDdb3NxxLV1srXzHMy5xa0E4I1BjzBqXU6Ot5TdHk8V2yB25vj58BwM9GspraLbyE
M9WEUG2UeiuNOqpxIwm/aXJi56XkDr3/0jQxJnZvAn/FWa2d5fznJ1lsb2ISqm5hlXyI73zlHnt9
WRXDjbYr2wEXrfEEp5+fx4mgQEtJECiAkcvyadJS2wwfUuPTdcNYvq4TIUIIDQYN60wAGDLjMTpo
XrXxGbWHvbqX4emD1ZJrIWKTeSkYaDwgRYN8cK6TXGhg4MylDvjuTkUAI9O1EmfJayDLUUx0KIEf
i9QidNSDrO7hlDCT48rKNkDrSZEwoz+8jNjheP38lvQ5FSYcXzkM2CDQQJgUZltDqz4P2hqae7nI
EC/qVIaYgoxKr7cUyWj+meypA7zrB80esH93crDz2s0eA2/CmLPvBHxFuyULPJEsNhrUFhOFbZhn
bMK2m5T3TiPdT2q/ImXxDMHQQDGDFgp6yuc2oY9g5wwp9KPRXdJlzsBHdv2Wlp4siAS/JAhPVsss
K4kU7BYDQ9dGWMHwHFamxcCIum5F1LIyFF0ZML4RMuc/P3m0GLvG8hMTux8bFTCyf6+kK6588U6A
eP0uQDgtbVRHAKygsNRYbKNmCqv5N9Pn2+sntqaGcGIKpi0LY15hWedPRondNCldOahlPQzkSLh3
E2vdhYOSaKYFepHNS1Ye8FTHeVh7K7V87YleNrDm9wO7+l0SOZcEvpihD9bbOk59r21nGGZyWiDg
a+3uNZWEKNuP4SAFWY+6PMCqgz7fx6q1i3xrxQIWHdyJPoKJWTDasdNQChsjeeFmv1UDaXDkSb2P
/Hyn02aV3L5oDQRQJME6U3wkQLA5YhUjskKcIFaHezoWYcRe8TH52jgxkxxqZ3eGIwPuJp9r4K7p
8NR9nBPC8OtfB33nq9RBfgR3FC1xXfghvW8pGJyBQ0pv233a2RMaks2mudOPwEVHJzmOu3BvrsTh
Re1PhApvIQ8GrA3gqNLxsQVt11c0O8i5P6xR5tbECOFeS7DWq24RSjTrrgTpFusLrr/pRS94oocQ
q/qm8xvVhx5h1u7zJnHUotrzImFq2brXRV22+t4uClQX0Kyw5ULku2A3jFpJE5SZqXcUe7HLnXIL
e7nvtqEJhF4Fuyp0pe/Sca1oWD7GPyQLt1WoE0bGOV5HZZEvwdRxO07rlTphWQb6iTOPCzCQ4LvC
XE/HNi8bhinifZBNu6HSVxzwJT1tPkELOxQ1nWKP7kUaM+kFqFd4cyMIkx4Gxr7OvZTBiY4Y4d60
zMT21HoTMMl7u7r/ocX0JzvsLzbT//G9kJcaX015+/PoR7P0BZbjn/2N31ffL/yF3zbcz18bEdfY
v/+U3/7C+3dWlhfZv3/GRViP/+tjLSdCxxNp8wgK/s7vt/Q3fvr792f+M91ULDnGu/j1o5Z0mz/h
8n//n/3Aev+X33f0v6v2WuBzNehB8ZP/wp+pBfwXfax/ULP3c3zfOrugll2/NFEq6tPmfP6AD7jy
+X+g06/D+6du69ch/qla5wqV6Uv+4/12/qGfqIOc8+cfKFq4h+VPFL3b1x9fQPploH9iXn+80XU9
1/7Gbx/PePtM1L/+DQAA//8=</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35.xml><?xml version="1.0" encoding="utf-8"?>
<cx:chartSpace xmlns:a="http://schemas.openxmlformats.org/drawingml/2006/main" xmlns:r="http://schemas.openxmlformats.org/officeDocument/2006/relationships" xmlns:cx="http://schemas.microsoft.com/office/drawing/2014/chartex">
  <cx:chartData>
    <cx:data id="0">
      <cx:strDim type="colorStr">
        <cx:f>_xlchart.v6.105</cx:f>
        <cx:nf>_xlchart.v6.107</cx:nf>
      </cx:strDim>
      <cx:strDim type="entityId">
        <cx:lvl ptCount="7">
          <cx:pt idx="0"/>
          <cx:pt idx="1"/>
          <cx:pt idx="2"/>
          <cx:pt idx="3"/>
          <cx:pt idx="4"/>
          <cx:pt idx="5">6493600521864085505</cx:pt>
          <cx:pt idx="6">30351</cx:pt>
        </cx:lvl>
      </cx:strDim>
      <cx:strDim type="cat">
        <cx:f>_xlchart.v6.104</cx:f>
        <cx:nf>_xlchart.v6.106</cx:nf>
      </cx:strDim>
    </cx:data>
  </cx:chartData>
  <cx:chart>
    <cx:title pos="t" align="ctr" overlay="0">
      <cx:tx>
        <cx:rich>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Sergipe (SE)</a:t>
            </a: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series layoutId="regionMap" uniqueId="{E9F9D915-8D50-4C66-AD7C-28D83A5CF30C}">
          <cx:tx>
            <cx:txData>
              <cx:f>_xlchart.v6.107</cx:f>
              <cx:v>Risco</cx:v>
            </cx:txData>
          </cx:tx>
          <cx:dataId val="0"/>
          <cx:layoutPr>
            <cx:geography cultureLanguage="en-US" cultureRegion="CO" attribution="Powered by Bing">
              <cx:geoCache provider="{E9337A44-BEBE-4D9F-B70C-5C5E7DAFC167}">
                <cx:binary>1Fhbb9w4sv4rgZ9XDkmJEjmYDLCk1O52Yse3cTbzInScHl1JiqREXX79YceOp+14nAUOMMD2G7so
Vn3FYlV99evd9Mtdu9uaN5Nopf3lbnp3VPZ998vbt/au3ImtPRbVnVFW/dkf3ynxVv35Z3W3e/vV
bMdKFm8RgNHbu3Jr+t109Nuv/rRip9Jtv81kX/Xz5bAz89XODm1vX5X+jfDN7tsxN3O3e3e0/Soq
mVa2N9Vdf/Qg2nx9dxSCEMOjN28PD3kQn2+F//J6Z4qq273wzW5r+3dHQRgfhzSKI4oBjiFGYXT0
Ztzdi8gxiiJKCQ0hIVESx0dvpDJ96T+jxxh6EQ0JjSMShQk+emPV8E0G4TGOCQ4BICgBKA6TR/9c
qHYulHz0yMP6jRzEhapkb98dIY+nu9+2Rxh7u7A3gSAaExLGEBAvv9te+Tvwu+G/OhR2jcCuY+B0
XPjAZy6u2lTxuM4aHrExxbxJJ5kV3PBiRbhL9acDl71gAgRPTfB+iQgEMKQYkdDbsTfxwIRZ5pY0
ZNCs3hSWRZk6wdlQMXhWpTl/XdcezQHaH1T56zhUpZNJk0gowyiJL6bBrupi6LgL41Oqkhs5BO+t
RtNPlEL0o1aaUEhoFEEYJ+EzHxeNgTTZAxw5XMW8yub6PeV9FnKRioZPSfY6ShQlr2uM9hYduDSS
C5StrS0TUwNv+rIzq8UClaLOzpmblyabC1OdyKQHvB5leUED23wmcgy40q3LtOjoivT9tAnmqnuv
g1nULFhE88VZNRM2NigMNrNJoonlgUMFz6u6uVrauV+yyo46+OAmquOMyMVqBmJhOmZmKr/UxDUc
z9SdUwEDNoBhcDvUdKZgbhz6a9ToQKwKKwC8XFzhzGdhFkgdy8OqsyxvZNNyACs5f5StaAwTBugr
sUhKThNso5tiHqcyLWzTpvMwyDPTQnc51S5O54YGNwVePhGD63SK2nzVNDMe06js52HdQ11/gBaG
13EeVJKRqGohx7FOLqZpHEuudYAXFpWYihSqhZzbCc+fggCqD22rinoj4RLddZWhgtGwjq4oSFSq
oR6/igbrL6GBE2DEJ7XfGyQ7/6Z00p/bUuiEd7Eu3stYCJD27aC6FKOc3oBWqSuRwMHwuYiCT8KW
+cLncXF6TUrv21MZB71j1Ili4mUzo4YNgXUTE44iy1GIFnMWTXX/OXRVv/BFx+XMyhxEgpl6zs+w
WPRaVp3gFQT1ijjoYwG13VleD8KkVFCSxlNJeF7AnDs3tRfjVM/rGUl5aufWpXlfCpuBRY2S+/Dq
NAsLtLDQtvX5YG2ZEhcSnaEujpu0GEXqEw5YF6INP7tOiJOaBpVmMqh1x0MPeDmtA6UHbhI0REwO
nbleRmGLKxUOheYoKhrKo6RDGSYm4P2CCAdgqtMuMfa0MlVxFZTVUK7KoJ2vE+D6TzpPRj4KYXnb
VTbVuat47zor2VSWA4OhluIUNdMQfKloJc9oo0G8MS3WKRqq/rxEgW4ZMA5du0WZmbfI5TdW0+Uq
lJj+J1zwfFN3I/k8+WSWQSn1phkEua2CYLouYgALPsIR3AjoPTHVMtm0U6M/TBKAc9I1+pbSYf6j
wHP7tQa52oSS9Oe9XPKPVUsCweEEQ8lMUsWrWtn6MndzeS6iINqSYWo+FLKGHwsbL38U1pjLoSEm
rShuz8oqsOtkMjqFdCr5Mo/d2i3SbETTJKseL/1q6gpwCTrcj6yVDWATxDNL8gWsEyL0JnBOvUck
6RRz0Zi1CV5WWKnYR5KYeLUkM1dQNaylbkhbTb8WDTKc1G2UASIDbmqNGDQ9uSQaUh73uj7Ja+TW
STAmazxatMW5UxyNpVj7hDFvlKiKTRcrk/W4WHiX4CKrRdisY6fytRqsU6ytgEtpLOf3lSalYoqq
mZsQl+sEm2VDsbBr4oxal5GZMqTy9rSqrVhpUbnVUnfg9vWEC8Nn+RbBKNrXYl+vYQIius/HB/k2
9NVtnLHP8Dab0jpMe5x1K3USpTFl4cJJxLuT/CdZ/qdKn5WVgLicVIlXOq3am1jzMF3WPrAzt2Q1
MzxI658UMt+RPKmeT1FisPfCAcpcKGR14/wLX0bei2BDgtu5dB/aHqT/L4di8KxQy7Za2o56bH06
ZjFv01JnCRcfIEesuYb1TzsD9LxI78GFFMQAfWu4gG+5DsHpyZUgzn0jNPLg46gKNvMpjbjlQjNf
O1a0ZUXEg8ym/oGE2byGmvum6KQ+eR36Xs9hi/Lcjv0lHDg59r8ElWPH8HiNwvamxr8jGv35upIX
Y+cQ7bOAjWyrpzn4hnZKqwCvomxZ72GKha4K3/IVKd68rvOHpsQjCykhmHrFvquN6FNk+aSths6H
T+zMKpb6o0LkGrToFGOczlKuowp9lnN0Xg03hQBM440GPTPFRezLVTQmae4Qk/IaNu9LWme9yRkW
H8rmqk3WSMdM+Qwz0D/ECFbG+HpNTnIA2ZJgbsXIXBByVUasAddVMp2AMsho+LG3MO1tyOPygijH
JkFSEU6MzpctwuybB97es5OHVve++75T3exLTflATx6Xv519Zz2/7j/76/89xflr9bHbyeve7Hb9
2bZ7vvPJh17dg/49O3qy+IEqHfKY/1b4hCm16m7bevp1SHg8uQljADCCJI4AwZ5RHMTF3qgnlOnf
Znu3rYefnvCdQCXHAGFKExj7858SqOQYJqFnSQnxJCim2Kej7wQKgmMSIwSpJxYRwcSnjwP+5M9C
nmggn7LDyHfj3/3y5AY933xYH/In8qzT3oOH2FsRhyD5FtxPg1o3SxVI5BNVVQ46bUjvIFcJChNG
Jiz+o5u5UVk34zSPJb1oQHIrC9Bd+3Pbk8lavIlpsoJjOLPKzZ+SgIysCvJ4BYvhXIH5FtTtzGrT
tqeFWvSps0HD6jou+KSr0hdawIBsVqIsNhUOv9RQn9YxOC+D5RPtqnUfTlUWDs3tWKqEodhkIS54
7YBPc45kSTOzJoI8CitGkoaXalk33SXsDR9rfBYlVVosfaqUZl3VcDo2t6Ig22npVr4jAqthGX6f
KFqZYeE0N+VqoItl7Sh9hQhOQ4S5LxisLBreTlH9MRd44gWqyvdTXOdDOgQ5TqWKSDZHwUr43j6N
2tjTgyG5Bf3gruoGnDvre/FBDSTDYeBJSDOPJ0GkSBZMHclGC9sTqUvK+iix6/+193rwtH94sH/R
/K3Zyf6bvNrZl0YjF3+34zHyf9zw8GpfmoPcm/LkWT+bhLw4WHmcoxyYMx+q8SXZ73nAfLDpKapX
bL6fCL2y4VCbHzj42vpo1Eug9iOXN/8WOz8Y2n7PWPfQ7pQfIEnv9oMTDix+AsvTPD/y+AeR3fvx
viq9AIuZra3a53gG2e9HakWl5H+B6dF5/9RtPTrxb2E9BdS1W7m7v51/yMTXC+EL9/CsFN4H1l8l
9jEy/y6uHqeTPwf4sx0PXcS3ie1v/wcAAP//</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36.xml><?xml version="1.0" encoding="utf-8"?>
<cx:chartSpace xmlns:a="http://schemas.openxmlformats.org/drawingml/2006/main" xmlns:r="http://schemas.openxmlformats.org/officeDocument/2006/relationships" xmlns:cx="http://schemas.microsoft.com/office/drawing/2014/chartex">
  <cx:chartData>
    <cx:data id="0">
      <cx:strDim type="colorStr">
        <cx:f>_xlchart.v6.85</cx:f>
        <cx:nf>_xlchart.v6.87</cx:nf>
      </cx:strDim>
      <cx:strDim type="entityId">
        <cx:lvl ptCount="8">
          <cx:pt idx="0"/>
          <cx:pt idx="1"/>
          <cx:pt idx="2"/>
          <cx:pt idx="3"/>
          <cx:pt idx="4"/>
          <cx:pt idx="5">6412656749894959105</cx:pt>
          <cx:pt idx="6">6461109125223809041</cx:pt>
          <cx:pt idx="7">29821</cx:pt>
        </cx:lvl>
      </cx:strDim>
      <cx:strDim type="cat">
        <cx:f>_xlchart.v6.84</cx:f>
        <cx:nf>_xlchart.v6.86</cx:nf>
      </cx:strDim>
    </cx:data>
  </cx:chartData>
  <cx:chart>
    <cx:title pos="t" align="ctr" overlay="0">
      <cx:tx>
        <cx:rich>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São Paulo (SP)</a:t>
            </a: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series layoutId="regionMap" uniqueId="{3C36D3AC-39DF-4AF0-BD37-903E73EE9ED9}">
          <cx:tx>
            <cx:txData>
              <cx:f>_xlchart.v6.87</cx:f>
              <cx:v>Risco</cx:v>
            </cx:txData>
          </cx:tx>
          <cx:dataId val="0"/>
          <cx:layoutPr>
            <cx:geography cultureLanguage="en-US" cultureRegion="CO" attribution="Powered by Bing">
              <cx:geoCache provider="{E9337A44-BEBE-4D9F-B70C-5C5E7DAFC167}">
                <cx:binary>pHzpjtw41uWrFOr3qEqkKEpsfDU/RCm23Bcv6T9COm1r33e9zjzKvNgcZTfaEQpNCOVqoNFohDNO
3Mu730P+z1v/r7f4+2v5W5/EafWvt/6v3/26zv/155/Vm/89ea3+SIK3MquyH/Ufb1nyZ/bjR/D2
/c9v5WsXpN6fVCXszzf/tay/97//7//Bt3nfM/u1fnXSOqiHh+Z7OTx+r5q4ri5++v/58Lfv71/z
POTf//r99VsSpHZQ1WXwVv/+n4/23/76nQqTkt9/+/P4S/7z8e1rgr98+r//J/vt/rWJs4U/+/5a
1X/9rjD2B+FE40KjmqGpjIvff+u+v3+ka38Q1RDCMAWjpkFUfJRmZe3jz4j4wzCppglVcBV/rPHf
f6uy5v0zqv+h6Qb+UNdUlQoqjP+q6D6LBy9L/6uU//z/39Imuc+CtK7++h1flP/7X00ycsaBYJqq
yvHrDIIfhM/fXh9xCvjH5H8lJKk82ghVlmloRxm1KMm3phtabvd2pJwFJDJ91TmUpqsaNVXBDP0U
SlWqyKsUj8pwPwaW692MdiVT0xLOsKGb8jFpLS/ZeDKyAzuUl8Gn776EPRMzCIu4p1CobPLQGrpH
3f9UGLF1GWRJl4KZhskNUzMZn4GMXT/Q1IUumZrddIl6i3/3WWu7L1FZHC5DEXVBoGMs81SZvlel
hQldy6CsH2gW3xgdr6yuCnqr9MdM8iR4CEstkZ2bbDQvfbmMvyiqTvEfQze4Odnnsdm4OSnLoAB8
TIhdm4E1mp5Uq9wK9DWtsiVJhaoSaFSYpklPoQy9a8ySQ6tB4X3q4+xl4MS5LM2SdQj4gVAZMXRO
5spkGfdSH9bR1p958rVrPgfR3WWIBYUZ1ISrm0RoQIKzHytMCyOP5y4gzNqwfNZbQ/8QjuE2b9mK
FS7o6wgJijtF4kFQajG8XVYds6nrWTypVryJLEojBIWuiE4Rhk4xGi8heuPFRKrbxkmfxSa2+0/e
h7dkn933Ti2jO2GL67+vQU0VOmeqxhEuZyZXKWNGutynkrhhv8mHLLArvU6k2Ue93RpNvIJHpiOZ
xQwDYRtxEdFb1U3tVEgjT+K4nayiOyS3ZWD1dpxb1Ta1s20kG9s7cDv+qG58zxLf6w/a/WVxF2zy
BH065qPAPPh9Whs9PKwwdEn6t5a8aP6wYitrINPnRyB97Kqky7gqvbiKbNXXniqteBGKurssDFky
ymNdzg4vNnpFScaESN1qbR5b+abd1Ra/I9LfUSuwxd5dsdE1xFkwJkkWqax2Vak07jZMBotl5j/U
3ixslD4RXpkhoVW1eBjVcWtSHlhmk65ZIsqOc0vUVGII0xCwipm79XoZKZHWE8m7zBmjr1lGnIEm
VmBot8J0bVGON27LNrmabdNcWRFzEuPMD47QZ36QtEPZh3ATqQeDE/Ny67VhavVVZreZGsmgV2Rj
ms+XLWYpwmg6oxrhguummFRyZJlxp7aoSGCZbuJbg5fKri+kyH64urEinj7TrmHqKL80ohFChIqc
ObPN0uvzsHcjTarCMzpL6UbDIqVQX4rUUJxKU5RHhYfRtmnU8rNCuCKVoVc2Zs/CXZhXzKp4N8YW
a9xxT0wlvw0HljqMN67jc7+WdZggUow03zBO9V3ge8YjMzXvSTdiQ4pcpTfMrwvdUfyIvYRhXlzV
fpV2FtLucFdXnm7ehUpc7Q07vL5K2/imV0LVs/y0aK86RYSxoyglPxiM+RtVK5U7NnrconFIrqsy
HSySdMWGq5F7T5lCdmra9rtM4/lhrAKy4ukzt3tXpomiANlah7nzmbGEYRWNgwplVqZq+fm3Ql8B
INM3HJnjGcL0C44sgw2UtkUaa7K03Rv3IdiRnWm3sh8s1aaWYq8FklXAWZDUyjzR3AYi6Xfp3jwk
O+8hkrWTuBa1IttbrVXXVDizR1QKSsY58JI6k7rfSVpdXXau94LmTIcoRTQGv56aj1Md0rAum3xI
NNnJ1u6v8015Laxu2+9yp7hGkN4SGe5KKV7WlDlLOP8+vCPgWSTrRJX7ijYB5x+J+1wlGeLlSuZc
1N8RxswEmZbXqiqAUWehbMWT6FZqObIUMcwjhJkJKi6t+rIDgnoIdvrXRNaWf8s3kS3uDXvlqM6x
cEQMDRqaR02gHDk9Ki+rm3IYek3G1+423/S74FpsQyt0PLtZiYTk/HROsWZyhe1AIzZh1Xbj0BgW
EdqKY8huox00qTmx0+387YqAs/QCk9BQ0KGHYIZmoJqc2eIQDrWqDC2T7EGVqqMRm5dW9KhYgSMe
uW9VmRX5DpH5Yy2VffbpV+BNg+mo8JBh6awwZ1pRm30L+Patc4jNDpqt7cKn6Uy51TtNZhFZS/7J
s7X9Zeh3yU69EJL/hNZmlboeF3rTNxP0pnMa2TjmIXzhEjqXgQysZ8UpnRy/oQ9kehh2pryMv3Ta
mDCYJtd1GBjmCCeBVDF0qglDZVJ0sf7ZKxJhKWrZyCDt/MfLUMuiCobSRacGGrlZDB10wQONj0wO
h+QjL+R7OU2dcRfd1FawjySzwltjlGzjWskmtNaj6qygeDcznSApYR5DEfhmv4CxOGrrvGHSqwJb
MytrzJ/wzyzXz1bcaEGvumoyRrlJdBXAp3rlwVj2akRg0O61Fn3xjcTy+uHvH94JyCxJuBjVqCli
hkzYc1l8qqq92XorghCKXzoz0BOQmYX0bqWWSQ1JOkk2TMa28lhbtSO29dbbZGtJafq2S2hToDhK
7EYcpKPaTnrbGs3Wl5FTZTKT5U75oLzmsUU3tVThjN9ZKPWVMLtgHSeSzqLAGOdjxAdg9+RjEudX
A+0s32ttUeQrSFMMPZcSMyL4AcpafRbP+8zXBn3yBC26FmloldmHy762BEBRxWKwxzVTGLND49QN
u3yYXG3gmOh5sqSf/xnC7KCiNk/GQAOCOzZWWF237UrD8x50Z0riGBLCXdHoU5PNjiMzCiGCtuIw
hc5xD8pdsMselU26L25hFw++HcnKNi1NcovvCzt6Hp0MEfs22+RS2Lm9liUWXJpTTId0jWvowuaH
VrdeReqq5pL3ybVnZtYo6kcaP1/W6wIKEiAQBNICMuJMakWL/bQxqS672LO8XGzz1NyUfb3i1tPX
zJRrEM45RWc19ZQzGOpWA+dup0O59b7aRltt6+/KbbX7BWn+C4MR86k767z188Lvddlm4gspmk+p
n0pXpyuBcKE8R9lwhDOrH+q2L0t3wuE3xl1j2O622baoklTmVNeqXW7D7WXBFmKFQQxUZFRoTEV/
eipYpbK8IVGrSzN88ptd1FSSGFcEEeMyzlLSPAYyZhoc/JJ2VYSD6iTzZRWgQujtaFdshdMQO9+V
qNCuQ4dd/7sL8W7Vnelc/g0LwcQgGGar3IS0fD7nHbxYq32v1GXSN5ZLNakEPy4jzGeJU2I+gZjF
q87TxVDE1WSOwaNXbQanfSpu4koaN4FAI6Ichifl3nWq1fS2JBxjTDBka0TLd8s6SjiZ2+pBULm6
pNvqIO7C+2QX264dyKy0la0ug81aNU+n6D73vWPI6ScdQTJ97HzMeGCsD8Wr/zw43bb64F0lTnaj
b1D6bRT51n2Ob7P77s43ZOqEh18x3+OfMEWho5+Qt3XkYdKuy7is7MarH41aewjDIpMVy6IVG14K
aai5uIninmOSOjvckqVGEIa6LvPmwL1hG7nbKFM2l01o8RwNoGCbpTMx7yCKUeuHMcU5Fmpuezyx
8+TrZYT3CdvZuR1B0FOlNawWWt4Dot4MslUOqhNjDOzeu88hnND2ZPJUy0/0PraIFIdko7ywx8s/
YUmTGLcbaAJRxpK5sY6tYeZ+q+hSY9wqa24pTYmVyNPfR8HGkWHsRjAYOOsJvKCLqAs5Uzfa0kqx
m+ohaFdcfum8OJabBJ5HhMlmyjRSNUA35nGpiVdqfo/alQHAfDn2HlKOAWY1Vh6pSauVPke3wQ/N
jbt/G2V0T3fG/rK2JuudW4Whodai0BjV52cSF6421t60koiVvRo+pIVqZU12x7CKi/Sby2BLBoDm
RaVI2rp21sAMruBapfRUqopwDK21WdEcqjyzL8MsVQfTpo2hchSoQmZJR5RVWDVNR2XQ+NWVlvjp
NvW9XNZ9Ztp6Q/hG+LSy2tCoHpK4pitnt5RcBdbDaBN1oatzlYZ6EaddTrEXqP2ok77SBXetQofr
hGDDk3h0eLss78IZmgDErp8gfBB1Vj6kelsiP7hERoFrVWSvKLmd6q4s9Nqq1nbgC2eIJtgwVR0F
C+gAs3CYRUPXJxlml3n5uWK9TH3XCfsVq5wv2ifzFwi6jKL9xOpqXj37ZTpyQTCeGkort+tr7Nm3
xA7vuG3cDJvmmhxUm+08m99eVuUysOAUYxRga/O1YDyoVd9FEK+TqqTSl8Gh/Zpvwg17oc+1o9qJ
PRBpYAO/lsuXQsqx2UyfHyU1VkaD3o8wm15Ndj0Vu1pJt5elWzg7mAmWj0QYU6KZGYqoW3+kvkmk
mT0VzU3NDqr+5RcgwPlQMejDZt2cNVZeprqpRwWRTZsXmyxvs4MWicChZjjKy1ALCjMR4DnW3hrD
tmHywyOFZW01jl2qUCm0WvqVYWndy2WEJX0hXZmge2AQgs39KYKm6LHvEUpl1IHwoWD7UQTbYYhW
mBDT18xisElVBq1ggGfC3E9h+j5NWmOEIK7Z2TmPJW+f4q+mj50mWCb8FzwYoQJCMYHtFFNnhub7
folRoqByTDOrHUbpRh+ISH/hdCgcF9wfZEiMf0+FSnS3In0IoZoqtDrzQ2yshNklVzU1aAs9IBHi
rIlBRI+yJkXqKkqrcfyX7mPiBI53k31uHWweNmxTXaOq2ax1hUszpWPgeVNTILOFLAEwv+nt0SZW
bBu3yM/5Ld2tlbrztfMUCTGnR8ZkQhOgOM3jbep6Y6jkFL1FIwfZX2s2hPww3o5SP2iOcq88Xzb6
pWzCwPKA3WOniKL39OCUlNU8cAushKM6ssrefdJKd7CKDF28ryuNzbxmpc9eyJjYYKrTigBbN4h8
CpmqpcBiE5CJ18nB51sapFYUd7aI16g4a1CzoBEVbRQEXkllxzZ+/UwakEuCV80LrMtaXAodOnoU
nTIONfJZqPV0t1WqoMO+u+Vb3ppWEQ4OAdHiMsxCqWNiwIQqlOpIy+pMc/pQx0HXjATWYR7+PQhh
m3K7dkAL6yLtBGemNp4m3FDbdxzxedqyobKwg2/UyqW/UiQu+rWOzIHACj4f4uKpNdA05l4pKiLd
m+hWdeDUh3YXX5Ftsc9s33HlxLbA6mglYC118ZDxJ+7M8CuRRmZf1QQld71Jr+kPN7aig3D403hL
tii/cwvb0jt9LY4t5TFuoFCEz2E8Nx/r131KgjDRsK/cs4NiYWpwNe1PWtnZ9a1qx4dfCmAg7jEs
TZA3MXo61XDVZome5RwV6j64NTZk523dp1FqMnSE/Qs7molN+F+wWQBjXpkoVWugIog/xV1gacFN
3a3ErEWb+VkCq/OBYBHQBD00SuBpG1zvufQc8B4kpqzb2kKGs5q74C6+WeNkLmXun7BkPiB0eRfx
iIE+48Xdpoi5ZSQ3iXEdDbljlpoMohU5F0wFORv7LgYzxf/OoopZKEUtmlyTvhlamX7Pmk+X48lC
eBSIJ6gSOdOnhHNqGdQVldkqWJ+OZfgsXKTugZa3xTiEVhxi43UZ7b0VOq18EPOxvBdo1jkWwzPb
0JsyZzE6KFn8wJerseVjdVjvhjeOyh+l9joV4lyDQIRoYA+Cm0Pm05wcbBICto4mW7P3LW9IPrLq
75c+jGELC8KdZqAHncf+2neV2kcexfaeRLs4p6UNDrRqryjv/KwAM41SNCo4wwr09KxGtade1wNG
u/O39du09g1t4Vn1oQP3mVj6VnPyrfairRghXQTGKh85mzG083Mr1L02yTFNktFH7S3dR4/+vrWH
12jX2u8dkwMPB5fIwvgaq1A7l7HEWPezep2vTujP8x90cPRTZrkCRszSuMRPIbm5Hz31mVF/xwNx
60XuFdVcy3XDzKojdaVBXcad6PXoFEGAn+HGQs3CoDU1Cd7tNubxW1VogTWgTEvMZgvmy1OcCG4l
Ubu9fOoL41dIjGSLPh+kF0SB01NnXcuzJoTE7YYfWrvZNVLEcvjY7zFU9yz9S2OLQ/g62MXGoRsk
rM1ubQS84EOgiKsqWgiVnq+23NJ3i27wmdQ9UJqTBi3KSht+Xj2hcDLBVwWnDc4491IznkgWMYMH
cW6RxrcKkkpNebusywU54DcMfZ2q6qB6zey4HpTRjNUEm4Emlk1dWGm8grAU4E4g5nai8trt83ja
f3QOk5XMPkSyl1NGSh1lv8bHWNDbCdyshElNLyRVAbiyPoQJsfyswuI+XAnbyygYzoBbIRiSxakJ
dqTgRa1H4PQavd2nvdUZlZU2a3Xg+fHgUHRkOoQ2dEHzuggjOk0DDJcVdkaitYqH6oO/mdSnbKta
5l9SuZbPF/ZVwEQTMhE2kSfmcydhJmMfRZEptST4kYS+NSqvNIJ/DY1d0G+18aWjuV1Ept0xDNna
xhrCTPqgt5AKrTq7C8v8a1eKAwFtt0tTS3fXvO88+k78cUIxyBFwEX2WM7Hijct4UksdfaC8sTUD
P6http4xrpzzwgGcIM3GH20LerDvhlyW4Gciqe6bPFgZF61BTHH2aIYzNlHPghDCYAxjZVr0GZP7
FR9c0dd8GhxVfkP9GBCaV8lYGWFKbE+xB0Sa+Hg5oCyQEk/OZp75laHw80oDFtt6u+zQ3qOLloGD
qbNuVZtpyVLK/IY91jerg8s1MWeRZihVxGw+mYUdthaGO8/ia6jY5GuwTfb1baxb5INHrPRmzR7P
o8GpzLOY04tOGEMO4DJ/RhdgZekdH9wVU1wo8DFvNvhUlyJWTzfGTgylLPW00Y3AfGffG08gCEvl
k3eIZOmkt/5tZ08k/HXhFrRqUGRb1FnYy6EiPoXVCtI3Q0IMSYbbIN66fiBF+UrrlR5wwQ1OYKbP
j9wg6lNf6cPYlIXX2y66h1j5sWKa5xULbjkhrBkqx52qM0maNPW0LiEm7AO3u27YA3vsZLpnThRZ
3hfhgDaLQim2PNk8BfaakdApJ5xW+rjwh5Ejo0i04P/PHJ0PQgUHdDBx3SaLrUxxokdhcVnIfXvV
HoLn/Da4F063qT82e7pbm18s2CjQMYgxdX1SwewYC5fUZaapEF4Pd71n2Gqk7Ed/rSqcjPBcyJ8w
s2NM3DbW2hA6juhLqz7r6j33dqZ5V5tizR/OO89Jnz+hJomPLKY2dHcsUaLJEtvc3ladzun3gePb
6S78aFruTnnI7GFXXK1V/wslzSny5DJHyEWSlupIcZL1hm97myO+tTu+D6SxZajwlRUi1eLREaws
MBrBhHDe5RTMyEVLANeA6diFP8xBs3V/rRNdKKsh1RHMTKo4qOumTxFfKozpQGOoPkwTmHpPdhxM
5Tv+3NjNtX7T2Zo0XvOtiziUfhjWNpdL4cYgGoZBOuZebM6U7kuPxaJhphwjxdH1DxExtk29i8PV
Yddk8WemCqYBql6BDlyfpYs2YClrDc1EYWpup1usyfdgy6zkOXWGq3KzRsJZKqwM7AIIx91Z7Dnm
xdyYKGGnD6oh48DqHI7Jk7nNbd3uNyNMyCdWuAm27i41bB2z5m/gBTyRXwiy77eRsSGluLA8K1sr
LFDLuOgMGShPNP7alsmKUy65v0C2wPRkagz1WYwj5RDVXokonoSdrOLbQb/PNV2KtLYioq2ALSwG
UKJSXPFGDygQ1mYxrcZVpizINVDb0VqEL2g/36n1uPngfm6ohZWYE329nETOzRMHyHBv0dTR86rz
0jONK8ramLkyzbA+0oZaszAUChFVweMio+LLy3jnaXHCQ4+B3IvNxzz7tpjIqlqETXaUcFdmXmZs
SduQFU0uokAkqBDFMxrr04CWtZqIe8NwMcQbpeJjT2n25Zoo52EMohyB0FMQQ/X1BOYP1TXhfdQr
MPKSgYzJW2VFaWtIM7soSdipaQEkjbuW2WWvvCstnv795hkCGVggokk3UR/NCjI9c5NUU0xX9mMT
WJjivahGtiLK4skcYcwakIF5hOHOI5gMVW63Y/dE03F32cQWTRpD/4kvhDXlfIGSjFmPEZEGbTWK
YZm+SOx6aAsrD9zreChW69g1vOnzo+xZxQXVvAglgv40ONltvsluEkmfjYfpzrHvGHtbWb1HumQR
72UfBRN5WiSeYtK2GxUtgweZ2RtJPze6YmNW7fx9RRp4EQH7hEmb8zwdFFgru6qnyKEoscQONxp4
xir7OHYPl4GWjAKX87AuMTjF+mKS9kiD4DGpeicUVxpq+Kjg/nnWaL9gd8cQs0My1ICQzgVEHyu7
Oi02Zua//DMpZu6TeKXJ+gLqcql/w9JKsxLVoPY/A5n7DzLxWPUASSFHRLpNmquv/wxiblsd7puS
WLgyHjaxwe20ileEOM+qoAz+PO85kUC4YUs9FYfhd8QaqlGOmW415jY2E8ljsflH8rBZMlC8WvNZ
BpUFfimsNBEPSsD+9nRzkgi7YX1ilOKlmFMLbsoqVhs9UGQ5aF88vX6r0/ArN4xfOpqfMLOUkygJ
pT31FTmyDKS+KHzWhnB/WV2LoeVIlFmy8TM9ScwwhChl9pkTz1aq/LUovBWHXLQBVAJgb2NDe77m
zmsvcDlgWJgXltZnd0TLbg2F4MawfxPmK0awJBWo4iBFgiOD7n8WYnxP4YGva7gljS1ClnwKitSK
Vb4y4Dxv4cBbOUKZRRm9jQOWl0BhrtvZZZSyj2Yb35LSrGRTRpkzNEONCyq571w+tKUIKiZagkrx
Xg6Yiqf2Z4xhxBSRvIsXO9gnYlvTjs3KZahFFFBjVdz4BwNi3vFHGh3GvPTB0TO7e+xQbsJhJTIs
lMAT8+e/EPPbh1krcCVdVRTpvdIfw2uFrS+3s2tMMYyDJ9lOWV1mL+y+TiFnvgsGp4HxrufZwUf9
Tce9fjTfnYz3ZWsxSSzPiSQBNYfI6r5PrNIZ7GCbO70jfqzf4lggIp3+mJmH937B0LXixxhPeWB5
u2qbbPl191kc8H7JZpWKNH3dac94Cjdz9oFhI9hMJ9rJ4La4rWR/xZ/fMrAy4i9rLJDJ+GdYeJTl
/Qq+jjda5vO+SEnDkCiBZ494GchquX/tpfoLi8SXMXZX4vHCSIMDDBsnAqLV+YwhMgfejgMEa419
8aP5COqzk20DqVWPnU3BOVlV5YLvnyDOfH8U+Zi7BcTT0rvU2A3YDbV3+idzz+64sMpbcePfmr6V
XDPfqVe3pgvxDVkHmw7QQI1z5hyL+qTGYkqRmFCRsZOa9sxWi/eFYTi0+hNlTpOr0NbxsARKhAdT
yucRy9iPycEPN10vq5tyN2xUm+e7qJZhj0X1Gu9kIf6cwM88VTebMK1LE0JmXmrRDjzUZG1stMAZ
OpVx5oE17kGGTQYZ240Gtitmm47+KZERuvCutfA8l3ulN3Yd2f5hbaS6fIgY3ugGdtBYkp5G8XSs
2hhX0hUpDNeKUrwboWHuz6KV1LtwEwEiavivrmN6craLFej0mJIjyKqHwZn40Gw/bPhGvVpzioUZ
0SnSrFyNCh+TMQplThMNJbBC23uon/Inf1Nb19dZi8uSoVXjvrPT7CYm2NpdiIXHA05/wCwxDlFn
lkYKUbuDeAqfPTxQAj6KcMg2fK0/gt5p5du1Y5y/0YSRtJj0iitqGEnhauTsHBvi6uHYh75d2zjE
prSKqwrT3Hqfb5Jt1u7M5xxZBK/ydE9ZanWrd+jPpUZVheaXg4GJBvFs6BhWSkA70Ezt8i0CW+PZ
uPIiy3jk1/yujy3tVbWSp/VV6/ss8yTCT7C4ucYM3D9BIzfzz5Zkfe+Z3LNpW9IbjgfeHkXLlcQi
tdc0W2KGehJIk2eUHPBIVpJ9wiyokESNQu7EVMk+1JVOX9M4U994pw7DFsQlijah0cZvDEQmVB55
X6p4kS9wP6LcDl/waGG6UVs8Y6MMiffQhvRLEOlsp1Uu1KtmbWJNz4590808v0rV0N/nmmgehKj8
t97Q2799tQwqwP4ccxQKypo5bzZYMeLpO4ofauSh9FOED3+0iFdvL9d7Z9XzDGYWpHqt7jCZFEhv
ZrVJ052mPAf0Ex6Ss7u6X6nJzqLuhCUmRip2dfSsUvfaNvEVVoOeaSQySa8bPH9xWZqzuDdDmKVO
l1CumOXo2ZmJa4/+j4x/Hd2/nTwAohPDnCbVmOS+VwxHQ4akE8FAu8Gzi/raS0DYaJOVuLokBjaK
0xOdDNqau31lBqLPeOTbGGU8JFl2I0QvC+G+XNbWWR01CQKyjIFaauLJz2o2zc0MXio6BClDJMHr
Inbysbbyce3JiKWDR52G3eJ0iUGdry5KDJ5yN8OxlCz45IMcRPt45Z7EoixHENNPODqUjpR5VDA0
mRm+PtQK6WX9lrmRlYxfL2ttyWPwnsc0y0KEOnuAIMMbfZiY9b7NaWoNPp6AonsefPBZu+nxQtVl
sCVLQCTEbb/pciTy+alYZZYNLsP8zO7y/KHx0FQI5m6Kclx7VnFJqolgjzdBsOs8Iwy2HSa6iqDY
EXrq1mUvqa5aaej0fLCVeGUwsHRWx1jT50dnxbLcGBuGrEbC6IqN9LbMVYsYyYF6sXNZf0uWx02o
bnpojYIwdApFTRccBDJCf6y1MsKt2ttdRlg8oSOEWV2gJoEXl0Hm272W3EQGDLAsb8p0jQm+eD4/
YfTZgioroxyjlNq3qaZYpncok+9VFW8b8s1M2m+XRTprQBAXkHV09OUq5qh0prQ2xJuJaN19m0X5
B6WprQIPnRW1PXDQAUS0RQzfXkZcsohjxJkSEQjTNChc324a8BRp0MvW86+izvuAB36KFZt4d5p5
dWGAoIZLLNiPndEdOuJ5qOYYbD3UaHFDgo6PMomZ+THBc3xXqh/jqonRh/3WDT31NQiwVwLLy+1q
K6VKh3qr6/ZtZxiWTotU6tXQSK0dv0S9yO28o+STqPVhG3CvuQkSFu0bJYoPXkX770nnlj9iPGNb
rpjhggYxxsfrrrisi5Q0j+WgZCvdkCaeHWNVUYbuk9oZ9wgdQv5C+gPnBWMbVCd8yuenLqWVUdzH
OSoGoyTRjWIQZasE5Mdlg1jwWwNhCD03qKznNOKGx33UFS0KQKagrO8fvIKvjEDPJ0RcO8GYlT4J
7gEHuo5yRD3436a7FdUHcVvZ6au/q56mh1bIStxbRkQth1drQcs+mx2OuUbwABAQA7ynmNhf+Os4
sSP2bWKzjThgMfth7T7Hkl1Af6DPo6U/n7RhCuTVIFB4th+rV5GW71zcmm0U11K1FQtcODJEDQN3
BrEuhXizmn30dAVka8W3k1av8KKSYnR7MgT9WmG8IBGH7RFQ1vTpKv/0+VH2iKga6g31AlSs2sFr
tKexSp5YXe8z3dxctkIkv8kIzmLFT7T5tdiWgbHXBIiF2NvnG6GF5mglTO8OJM/EtlPH7ipH/NjE
bVmgAW1xq6sKufkQJ736kouwshPPEFuf8OiqFgHOO42MW0xv203c5JnEHct4Q9vB/DL6tNsq4Wjc
5IWWfMlAO7GYV6kWHdT+yqspXlPifuDek6AuXyK9blI8O4GLjlbO3dTuBzfTcE2irq/LICAvZtXg
VVitKFN7COIQr9KanTW6teCbTtPz/0fddy3JjWRZ/kpbvaMGGo6x6XmACJ1akMkXWCq6QzgcrqB+
Zz9lf2xPsLunyBxacWvnaV/KKhkREK6uOufcbRfwGAnKHgJhOhNm8u4Sd+kfVDq0qG2kk30MK0fZ
h7Zq3Qn4Vl/tl5m2JW8A78/mXjZHm5ApvVfRnJgCZgLoLaPCjAL5vZ9SOrykUdUtGSds2KF0Hj3y
hIfOabV24Nde0q31Sz0HirwKRyiQqE3cVlnYNPY0Rzq4kGQBal6J9MJFCHcxu1B/hQq/+1lP0IT1
DWlPNTKBpcsGdvD7QTz5Nqx29ajGktZRdYt5q0Smq24+sVTAONeBLCaq1qzjk75xMCd76qzRMYCk
1C7gjd4EQyxO7irW3G94XcrGhsAuBbLZdOvACzLZW+tO7r6mUCBNodJ57cFFazK3XUG39HyZr/GQ
5Es3On0WtplLx9cplU0+oM6uRZLmjeqrY+xp/7SqcNp2Vcs2tlvq8gzcnTbcJ2a/+l1fKsPHYxd5
dd5w0t0ns3WL0Z2WDFGUyPli2U3jzW5SOnC514IkMztNLEjBPycK2OIAV1tEEw+ZHft2H6RQEF1G
6t6Ew6jLsPXlnVNN/ZVNuV+4Y2CzoIo6CHJ6kKhfQnt2l/i0nebY5Enfj3kTJ3rXVrEqxZpWJ7/z
E1jplOQLqXiTLxX1Py2DqyHvxA1ugJpy7zXNddqNY17NTlu0fgSpv8AZD4NMJNheXdMDVOgty3Hw
NLvk7Wpd6LunOs5IPSTXofT43h1SVvKBsW3lu9VLFUOyJ3NVBGGZfjGHtGZeQYdFlksaQVnRnfui
X1x/U00u2a3M8JOyvbcNxzHKyJK2hROlJqMsTg+9E8ebZbICssYamTJHCXkUThhcUD+CVA9NvUyT
HjKJTZ2UC7X8OAF2VYIpOmyGtW/LYHSbvE/95DGK+JeonZIMgpbjtot8VFUF8e4jKDDkfqWAwGvH
9tE31qiC9a6wWQ35o+2qBC8dyN7ehpFgX+tk7KG3oSlAQoPYuMMECIBcZGYaM54WYe2xMdS7a8g0
78jKsp6Yi26Sy2e8n1vQMJQ3no79SwFn4K6yUffcC39+CH2pH30+rhvei/qahYuzn33S1xn303nf
tjW0gQDEgtK9NpCkVB290XOQFEPNGIZrcJddLObk2FUDfB69Nu6Vn6j4KFcEJLNXqXwdrKKZ0G17
M609UEfCHe781jJkOOux2k6V1xaKruAB2So98dWThfWrpCSpTDbxtPhXQ6SqXCtxBtTzuUS+YNHY
rQvZCs/ht1A5Us+jdiTPUPgBtbuTrHkYVzE8TIPwTqT22bBZbDIUfh3GX+AqOTekX+ayVgm7rTSv
Id7gi3Yvq8ZuIZDkHKaQR18DnbqfVYcNiexBBNov7fyxmJawglhGKlSG48zk0QxnhMgkOHSeSh98
j0Kdl+i+qFztbY0n9FENS3oNrGCf1yZcbhlvwxvJbXUAEnp5cWTjFqTn1U2Ks+56Jdy9aSALuIEY
ur6zkQ43jgiiTait2vnSBJ+9YJZXlL0mltgLG/rdroamJqSiG9JtldcBplv7fjHTaNhRJJGype+9
wmOE7sbQ1DSzjE2PS9J1G5o2YWbrGn6N7sabwEA7vwVsesASGt17TQF6y9k41tskGsAOAgQpG+vg
awN03tWcgDiiEyKvYk+Kg9NH0S51W/mpBajtnjd+eEhsvR60nZadkcLkVvCEZQMZ+hu4wOqSmMG9
NRr0iCxFYm1nbNDsEgWGKRSTLnXThcclbvwV8wPdZyFIDe6E543FGgbzFbDWSykDaT7TjrfPcMDZ
rUlwwmf1WTcmi2fHfh0c413XazJkqUWYfII/DKo4ccgnWsvlJurWpD2tXcrLCdiqnDMbnrqmavsz
hcjZUwmjmmmHyJzHAiRK31ZB2SBMulXz7JxGmOSc6NW9Ji5zHnE5WxDHZW3WS7YWNbpwYKHUPGZ5
MqxpKWrqZ5rOmsPhIh02lUzDHUlbCagCbS/WLghv0Zoh7HPizORGagf4NbfuxlM7L/oyrurpqkv9
+U5UC3/VlVBXKtR+HrXIQGTpIJoHrxvmm0EaoGwD4+Lkput8O4G7dO8EzH6d53AAm4jK6s6BqTG5
Gv3+TkPdsDRJH94t/qo+u7Z+U8DRlpUD7DUQ7Xan66j9qrwpfWdSJSpLxni4pYKITet1ZsjoGgX3
NBHNY+Ak7Z1umVdq2UjI6LjGy2rU4wq3meO95w1tl0W9JzLWGXbNg2E81lyq+3EUg844LtcUdWy6
C8396jWKFuxGIDTh9sAi5pCulSzv5xEWeGbVccbMHDuv4WVQ+87nJXAgTT9DpihDjW4plZsanOUB
tTBXrouGIQi06KLbm6WvdAEQwvI0YuC28zSNa7aurMsapsklkdjhmcdqtoeyDYUCZzKyC/ix8rp2
BrcQnXZPkRUdg0hQHx5UkF5oNp6YDm98tkHvl+TOa1Z2LY3oLwIWMCwv2e1WDxjosNuT3nMfkPTI
m5TmLLDNpUR+e+PTWJaQpx1ZllCTbgK+SZCUVnMOlXaUiIdp2qjAV1mVInOdyc4RnwQXpIQaqtlj
Lvpiiifn6FZxfcTBFjyFQe3uzlmjK10P6QmdJuSlx/EkvTMOsOb41DhwjDIor0xZxNkq4aFFamtW
2qpsJqO9APsbMjYMxgBFOtCkWdRtVoSSNy5VQ4mvkTL0TX/QNQlx+jK4OgueqQ985wqUtnBFcAN/
En13+psltbw0nlZPHusmGBuRvAV8sGWl/OCSw0u9B5whuuFDZ4smbvTOa3t6cAOL4G+t0qYY66S7
6pe6vgVVB5q6bdOXxG3Sy9afujYT8bpsEJbXbU7HwIWg8pzUR0FUd0vHbr4P9dIfYI9I2fpL8kkH
oilC6NBcTRYA0uzbOxCLgdQLUjloo6C7W43+Pg8on9PL0bXqGnpDIszk2vJ9J4S/J3ZIr769csiC
oNBaD6Va+Vs0KHrhmGrdKNI5hStwVQQoy4qsiexuSWvmTDRRt0VvnW5LoZNzTrL3h5CRFa570+Fk
oC2+ObUaLzLF/PzQaX3EsOPnvp3xcdhtHRKwG+4af9+aZIH43ARbyVHe24VqmXZupeSF4TbZw5mL
YXEFKiMjU2+UgumQoZTHjnoJ2JAtMujrUkGN7ROVUpZds7CSemN73SaNmxkF8RzpOE0hnJmWkzZh
4Xq02lXYNpPTqzIwXn8RVgy+GKHurXU8cqznCaPAHLKpvRlLc+TJzoTj8CQ8E9z5S29z2jfhS99W
4Oa0Y79zIdCzkZE2tzzxkpMVat4h+mnfoZPB7/yGDWU09fohlnOzJWw2h3ZyojjvV+rtOmHbW2IV
2cI9qxRGCCtzGjQpqcXOaDu0XMkpEysv22ptnqemwtgK6TnHNXDNY5TAeXVHSbZ6COSdkCzNvs3P
6IMNn4XTOr8IQ5FJDlvdH0SE5RRGznQ/IeguxLwGRQi5zM8DR/hl04qE5yMcdh7i17Tfx3pS28Hw
YYuGTGIjcSoV3PYDsuztmlWqiTex867EG1YLh58pcFzPQUDxUU1v6qAbFkRn4SoR7lo8+EyD7trU
bHysLBa+1JxfdkGUbrE6hsPkMPrO1dAD+a188UpVSm4ZbGOSB103b9WcxjexbLzj7NleFr6roPEz
Jay9WeNZXvRBFNxBXsMrWAtjD8+W8Ve/BqglD5ipb2J/HNbM9x0H2WER0D2EoBM/i2MHYWjXSLfQ
/uDfx7WbHkLhhZdRF69XM/LOXwAPhZZgPKVMZp5w2JqrySEvSasotNg8UJRrtyYFdGdQLtfu2RVK
0/ZkjQjfppFRU8JV6WSJ/Fr0Bp2lFKJLLC1bt5tftExSUbZzTd/oOqUtvHn0fsipbm2ah0HlP7lE
OHLnapXOyDRPy2vQIzOydxO+wCOEXOw9QTQBIVIK7xPEznNIEAELcdWztbpqyYhFtLRde9lIY56w
0uYXtL2YAMZKkpFmLrc4MM4BwlY4i3MUJlX66HYUgs6hEHLIydL7EaBUorpyQ4TAeZhYHe+cxhf7
oXE5WnfpYUWR3oevH80VajA6STjde1J6JrNh2iIK9wYCHYRxqtFETAqPZpAGWW7G0K0eBR/Zp4jN
Q1v2bjXoTTPLJYEYhIQYeBjVeAbB56BoI52eBMUhWehJ9PAuA2/A82m8AYl6jKBNJ7GZwgWrHy+D
NUfWdqm3OD4rnmurFy8TQuHEaicFh2mKguleOH13O3hDioxGUON4H9JoREuJEJ5/Pi0dBpUkjN20
CSasoE443WsAgfUm9P1BH3U7zqCYOMP0Hg9cvYKTQoOCBP20qcJoIRvdkGS5BDJG99na9OG5vtMH
cjfJqSFXZBma55BI9omssgboKuYLL2lDWlvAChNnN07otwJ5barTQzygh8LJl0EFu82CqxHa6fsq
ZOGErnCVGxfNUoGWwSBmN+XGqOqsHrZU6GfS0nSjXA4WADxaZrAiiBJFNXxr3uKS6XwBjzW55PhW
6U7oVLWJKNT/S0ev03UAyb8Rygdp/bWfqC8zjXLlfQqhqroQy5xcJxNdBLydurV5663jJ9QSqmpP
TYvxWyBxTzMsKYJpdiAeiPM0CXaQHcNabMBi25rQErKbqmGhF1OLdnsblCrnFxorLGEk1elBr+jl
shNpV6+5i0gfelHLMk07zgMHvurQ0jfIt1XdCV4cJttHPiGzU+0/TAwNVrCUI/9pajysnZY1Zh+0
355UYGfvRefWptSDiyXhzKK7jYbVkqzu1vUwwiYHheMGg79dLeKsQoaQmyuCZvQOElHw4xkqTMoV
yZF1K+oqAmfNb7Hua9RgMWRTGO4ZkkLHJQEEN0vcmW/6FZGN38Q2hpS5ZrfOHHWnHqWtYEOdLngi
8zyqIsTxfumFKtb7qg9A69EiTZqyP69XqAxVaYlFBlPAU3I59show/MiWBmrH0PRaJyRMMjAmnd5
1gwjzIMNp/eopb7NxNzqo+M7/hPOnPNx4GLl0XCBuU+8auXZ6M3VFZBq6vPIcMA4MsSeUb2c1x2A
y21ccAndpKyBTvgDpeipFyZmfF3t2KZFIlzsk4DO07uQcQyZ+KpyCgjKwEVZe/xAeMH0fhYjXMuW
GnYT4tG/cD+pbtPYLgsa1UnXnsnn/NS5I3ovADrLsqZ2mzgbAsjUydgTh6gK0qcG3uqFR7A185Wv
5j5enKZcYm0/2yDoPyH0oVuDjG+TV5CiC7NRK6jqoh8kySYE8netf4bhpW3nwGohb3JM2NTtRwvt
FKvMfKdZ0mxiSxb4UGEqdaYgilyAzTpe1iIKboZqQXhAFjuMWbe28pAEFX1XE4oZbh00R7Mm8dsY
JvVU1Imxt7KvoxsZhgsO44m9AuM5vSe+kgX6FXg7PeO8a4SgLANmuP8kCWyv41WBKmrurZfETvMj
hp/sdTIixASXKVNLMuQejMgJmZYEi8glF2IOuu03H3oFzTBHIg46JTNq8nDwpnvXk9MG9cRuO/Zu
vI0amu6HZbA3rEnlJfLxDmJfYZxSVpXY02aKH9G/iJQAvgL+0CI8nxBfn/jSrZ/hrmHjiGq+attO
5WEXoe4aGEdCH2zERnAtVDQkkXvgECWUppBR50rpzBhB9olv+HGs5mi32kVsTbMMO7l6Tjkoxbbp
OPYXs7LiFFfEHmhixL43tNsgsIG2/Jnt4S++ORnStYc4VP020tzZAPzsF8jrktfz0Y1kGHEPLU/9
Q0hTetRxhVMBY/0wUr87sFBWe3+KYpQUbFDMrFvLGOuloNPMtnJOoqxBOik32mN3Hgj2u7pJ69xX
7rhvVuhZmrD7ihrtc58Gaj+MvcQmQfAP3VJWMu5HBRF9n/dLJa9n7bAbsvA4X521hwDoABwYqWI8
DgF9WA70cQ7dYKPDtr3nbKqOaDRlj+0A3EFEWvQjxL4B+WnWI+hPaCrljngUHXimKZGdrnPk4Px8
7KbpejDOg0hFv1Wpb/Y2bWQZATD/2JyDrpZbBGbw7TYLcmvg2pmy0VglCR31FwUFW+B9SYomNgxp
msbF95CXm97XBPpyWZs6eo+Gremp62fzFC9UupmLBqvbNggExEaSZJswPe1hV4Ibd4jXYuE63qdm
fasdrzssbheWPrb2VawRwsQuCpN+L8hujoXBVDjdtkNLODgTlad1PoiBZF0du3sluftep6JBm4tB
Ty+T6/SlXLrmyriW5gK4q8+j47TotCm8/tJ4aLZm4+Cla+B8eLQjh7Zm9Ul7Y/A4KcWPKu0BYjah
/kRHnxc9mePbyUbVy+I4c9kkHAIwHTJ5uwhJLyQRZzCaGGWnzo+DoxVT/7ZEZ7w0qgMXThT1mzFA
95QZSZNLv/H741pV1QVrpX6eJZkvgjm2V5gYsouobq7RDOwduF17SCKjtgjIll1v2hWaNxXLOxLh
gUJ3OXapB8pl3aurujtndf11gralMg5kXEcc7AL9jj5pGcWPoWRumUw9Yl6FhFfGZVSznFUpOdQj
EroxRVc45LGekGuJdnYMws28htF2UVF8Q6S/ZNjBXl43S7cZJU1z9KDqCsOQCg/RHuBiTdbkCNLN
kNcVvAoFs5ZRMvsHzwZoTON50BKYLdtxk47bMWzaktDRnOAXjQd39ZCsrWdsdxxF4G8rLQso5EJZ
yV+XY8iHpQTafnl1As99VSZYvjrDPG8QCHYuon1/gBtjkK2Gl0mvu0pFGyoauscKbb4MjdMfoVis
8mbhncyY33XFMpK6kK4DTrXX1lsSheNrHeonb0WKHeSEKh8NF/tldfQtkNj9jmOgRWZdO6aF6qfw
M+c+dmlnFnpwLFObBvisMq1UuOMog90K0/6SDfINnPCxYAfaIRS2INHiozXxj+XBOnAtpGkoK1Yz
hSyrUZ55dbHfj0nityekcN39WoVwhaxA4XpYkquGh8nGDjqCj+UZmH6aJBc6itj90PjF2oRzgUIe
zT2s4ae67oCC6JdB7uu11xCBcXt+8nVKX3tIvr3XrqouOoHwo2hRkHiwbix/VQH9GeSEwL6iCQoY
Gqi4/viKi++3wKQPrBjP+Kb2pa2fW4jn/Xnt82dlVhKiOehZPxXkxw8gkJ65jpoMtgLMbxEhS9zi
LAySz+3KfwH++OnrfHenDzOGJpa6C1cgaFbTX0wCYUS96Qb1q1ru+TL/bWH8cZtvWObv6sbUKhQk
Us6KIOv2/tdhExzVFS2rYnlCQuEeqrDFclwvEBa9/Kr3zy/e8JuC5ne3BmdUmVpbVmh4DYNq8tmc
YzLzC3zBzyrw303ZN0rId7fxQbFP2YIpU+PZg0AKtb3980Xx3wHJgAZ9f4sPkMGxn2MqNW7RhOV8
bXdIWx2qQ3cHIQSgc+m7exdn4ecVej2Qdqs3v9RgOq+6P5vE8xB894pmkqBKB1grZxh0cBbNQq1T
7Wsgg+/RpPfYX4E1eWqeE7BcxN28daBzNyMjU8zb+aG9sy9/uePfhwE5T/13D9T64Rz69Xkvorzo
trSgKQdw7vUX4/4z+Nf34/4B9NB0Yhrd87h3++Z6RtFO5hG0ORdTRJdonFIEKmMz6CjLzkET318N
+68W1gfIT9pRM9kUox6jCI1Ot8hm/OoFf3HcfCOMfDeOiatsA3fu/IIhcvL9BkGQvmi36IP0SgoD
lLu51XKHusKvEDLeT3cnSKQpDrozzv7j+ZPGBjkSHAyyRAeak75c3uej2oEQQqB4E+78l/ruV8j+
n77uH/f8eBgJEjRR1SO5jgpNKUe+SQmcODMHTy7lj3++eH56L7BkgVmGJh8Y2D8u0SRdDYmQGSy4
50MeZchc95ERkkV2yP/8Tj8dyXMTRw+8hXO31x/vNCCvObaoKaAvN5zHIBvmvfV+Bdv6GSInPYt0
IGA6c7w/HEEus0DcWgxdt8dGSDbndtWyAAMkytGh8tesvjNu6eOR8/39Phw5UZMOsWtwv7NuV7+p
HvsNgpP4gCW6BUInLOMNCitN3oANsp+35oLc/gpy97Nx/f4RPoxrhJDDgw/ICgZg89md61CsYgDj
/Pn0/Wybf3+b80L6fg8iBGnsgjdNq4eOvw+/0pn62UL8/vofjhGOZEnlWiwPEYgshcRqiDCMWlnE
qM785VcBvC6BoFQAhBg6vfz4Ki2gJcznYE/47C5R4AzNdvPnd/jJnHx/h/SDE1avXNfpiDvUlQtB
03PPkh7BEv0f3uYDqm5g6NDlKtyG+mvW4C2UZBni/b8O3vvhbc6b7rupn/2ubiKELEUnC2XfEuBw
/h+GK4bgP7Q0IMoafZj7YFBuFyQDJkS+q65HevNyEd5fP38Agv3jJh9OupTTKJoY3kI3KnMaUTjx
5aLZ//AuH9ZWNdXVOkUdBXVvoFnAvLtaQAx5Tn6lN/DTJfbH63xUJ/QhGdskA14HEXnuQicMddsc
JLF/TM2/vc7/Tt/F9T/OMv2f/4G/X8WwoG7EzIc///NqeO/vjHp/NxfPw3+cf/pfX/3PH//EL/95
5eLZPP/wR9mb2iw39l0tt+/adubbPfEM52/+3374t/dvV7lfhve//9aJ12dU+pbf/vmv+7e//wZW
FHA7gICmaESQRv/QZfm372/1zy9fPnNc4rZ+ea/V//5f4m/X6t2IX17p/Vmbv//mhMnv8ZmmlOC/
0IEFfPa3v03v//roTFuH2AAA0FCKPhM/e6EMw89873cXgHII4EKBG4SXCD/TAqn2f3yGcBRtL3Ak
EaDdk9/+9dA/zNEfc/a33vJrUQP78/ffgo9gYowCLCBuBukg9NsJP/Z1r7o6Hfoeet81IddwNZ46
n3zxEttlc7pcN5Ts+3W9QtI9b2ofma21A5d2zFoTnpYAf6PPgU6RTF/HOc507HZ7tGcsVe8eRC/o
hhJ+cM8xMuSpL70m/Tq2zwHSbRiu64YDveJovV0Hfai6z0ot9IseB2BwmzrNCMBkG+T8jsoansWk
XkvdjHNGyFjtBXX54xQJZFO7mb5BoAVV8MRHGd2b8JUUNXLglgAd1J8nB7VW7fK+cDuJhlCz3Hoz
28+DvV46Z9uH9Gsd2ztHrrftbCC3qpRBa3s/m+swX429AiHoZEAIKvoZ0hBIjn2pq/SSpwHCZhbs
edM8rsw5gSKgi8qvD8oRZdzMoDZK5I94i1Sd3AycHqd1Apyt/8xbNBxqIMdvVjTxZeMBRdc86sKL
BpC1WeitS2wZRMkbG9B8Y6LZGKVoLBh2L07fHgLSp8UIIKPqmj34cTuolRQjV5d08r4QjQ6AaOt1
4tq/SGcH2T9TYitDRHY5hWu9h9zrM8AeDw5aFUor42yxXdmN3Y4ZebDheBU77FBzqLHXAG5eBSPT
ZRzPl87KtqiwX0FxJF8ZSgnCDP3BeOZprNd7WLFmK+MZADsNRKgDMMfU+UhrEwhYo6LaF2OD/wtG
LyhcEw24hELykIvdt0QoVlG37Rvky0d9hqU0TV80KDluR5THixCQpmMcTm8xN4C+VPKLNZQUIvF6
AGrZZWSbMXc7L9wA6LVmxrfPTPLDEH1N8DXArg8OfW4BACLGbtsG4Mmyjq9i89Xhr+F4BLcDQFCL
BCRgcIpl8XKluMX/QgZEvkdhjRr1nZlRX476jNsHNn6h64u3yEvUDTInBtPELa2+qXyRt2Fb8GkF
VGnNG/9TYJ8l8UoD5fllfhQLUvr11kmQRv8k7Wd3+DSy6QCcaIQSgiNvVID+D+JyoS8kftL6Yup3
kJXdwevIeti81HtfwucWQT/TrEQ6PqvlW8S641CZbLb7gCDbDkgONsb05qAXsG0GtKL80qbefpYP
0YICAL+exxcUrmW6T+MXKBICbPCpRcYuHO9iFOUXsgeWbRMC5juCzucqhOYVMIpIVkdXxkRQrTqo
BCX94FFVjyv6kE+KlmP7ZOYbD4QbKKzg6YADeeXTdR+/6MrJlvqCT48aYjp0KVvnwe3fU/NUoaDH
k9w1O1a/kuQ4jBDhcqJsSW4T/6T7i7Y92PpJ80fiPUhyQafn2K47rPuEvXphkPto92mCT5C6weiI
PVSgCJigNbwC60AZPvW233yPv2TgLupXJbT4an60Zj9axf+/zCBQWBgLP/J9iKyloOR+55GdLe4P
ZvDumwV8tt0HC/iTi/zLAsa/gx4KrF2CMAv0ufP1/2UB498hhgE1Q/+Pj/7LAga/44BDrhiADtBr
IDP6nQUMf3eRUQT7BU+M3iIItf+CCQz9s9P4XWgWxggDE8jAw7oRyGJ+lDkciacDFBeT3CHiM3OD
65BXb2PdX/bGf6OBb/IuMVBvm1SpSQNQcNiir8O58s6lF+4lJKyzjox11sb9labyGqVztndFClnP
qL9QomqLOWn3DZTZMq7XFzF5m7pbcCDR+CEES6LQtFr2rqRR5hDnyfP01rTJC7HVZRCLL0jiAvsu
5FVKOZrVDfSiZTjYWHKD3PHn1fdvljA6GCR0wb81G+rRfYIUPzBsA7CxMTK7/tHTZKerZsm1QyH8
mXrDRTuhYquC9XGe9bAnE68PMwmGPHAg1zMnBNo2ySQJYHh2/VJ1Dj+k0PfdJvF05EbgkFvSbAFQ
JsM0PqkQzcVWtGQGKu5yThpItvuTKNQAXIud3a+mjVDEGcA+Ad3gatZi4/Hlsz+E9zZdAOPuG7mj
MbtlEzjwDthPSIONKDry7rbjKCav4tMAEGwROd4eFAi5RythVaB2klz1kZqz2AmBGvfUkjGT3jLW
v6mQtlvi9bAIAu3rIzJeObECFI0sUZmGGpQGPQMLN8oXx+rnHtiabJ2JuyFR9dwM7obFcHgApoUc
RNpyYDm7NzX5J1SrYdNGuBk0dR5pCigdKiCfWEOqLF6jKV/r7rIGZiWbJ/61UeHGB0oq69325IcD
oMQ+erCF3AnBMvAP49RCnnQQx9oTFwHXn8Bm4BmvxCZY5UUU6/exOh/cUTPeRTbiG4F/RresfNAo
cQPsJsA9nOl6mzLA1tjKjyCOPWjKLpK+3nUOVPK0e+x7WJyI5UEC+SDtlZIASG//D2/XttwoDgV/
ZX+AKi4CxMtWLRDHHseeJM5kk7xQHscRIK4CAeLrp1nPeJ1Jspl9mDzblnWEgKM+3X3cNWHjWrbm
tgNNgHvFirbjwtEGHlhDs25BdpcZLmkF2QErxSfwp9LPaVN46zRNvzZDBB0xKOjzQjbtOeQ1bep7
cEnwTaY2RmVsUcanPljOyDR6PQuYCdZ2OTiAq3JWooJGrbVdWk+dPoKUSkgEpCda1gaamYyasSMZ
XeYOf/Co1sPoNP+cEbz6DJ6ps8QjO1j3tGHUGLdQ0sAUDt69IRthw6LJkYYKA+VxlcydzKUBjcHw
rkRthAXElCFSwUtRe48tDMuCXms2DI3t4T5fBAPQqAByYgX2f/RAuRVdKdFbAVzqXd9Fw0/QN8Bk
Kix2UThoTiyZByaILQM4SDxahGKB42FVinIAOTEvoGUQYA1I3fPNhl6gzcclWnc+QTc1Q89fPAuo
ddXgndhPu9JSG86NVVI4lyKpLsFdXnsRBHZSnzdZEkJfEnouh3qbBSySMzWRW1zrPI1KNKtq67CK
HWjJ2b0NZZI0861RiKDICUrE4wJeFTO79nhQRfKBagb8NiRoRgqNylZi6PSNrUDUZLJdlkpfQIA/
UYWHaw0ExYnrveUVemJ66q6o0DdYIfPza/hQB4lLJ3b9hUHc5dCyv7uJU+DByyAnzRhC8V3Ct5Xf
QftwMQ7OpeVqHD807jNpLz05riKw5M8UZzmeFdWmJJ7yo6S4xX13DyfTL4aRz8bIqP20Hq66Wi1U
Ptq+08LzRouz5Az44RUqcct4tIugdMl9VPI7ZdOwcUsgQ6O+7Cj6wxBjVsfuvKP99cis3idm90RM
5Gm02op4XFTona2LkOVFH1QCtTCk6H5XcjOg4LT4oDjGELJI5KYJOPnc9b6U1YAOilpZzFJqX4+a
AA8GxcEFFPbWGcK4TXSVhLarqU8cZfMzatcDbukKuw7k2zTvopVpoo6DROoui+S+GpLaB1/yvOn0
AAx8Au65ux9iSL8clJKJEc3Ljku/g9kI2ObqBgAFHgmKwJwOd2PQuuWwaHnboxtHe5O4OUYTMYx0
dKfAmQycLGtAZc+QtveVG8jlUgb1KLr7VH5G5K7jGkrH9aYpTBH0ddRD+FAJPOKiBY/ZuWU5atnF
2NNDYd5o1Nk1Xb60E0ED1kPfEFv9A5gFTynXIIxrxRUj7Zzk+o0LnbnSCVhzZKcsZmzcqJrD8iT3
a9ML67L5bn36vzK03wVBnKAVLzCIAwwynbi3ArjDP58n++YEwnj/G8cM5uUQJ6jF5OVxmqAdpvJO
inYAQbaPOY5ZCRghya49yfFO5qxO/mlqEQo45Mfav5zVc2zmZJTnkf9aXMi+pkZgR/zltbgm/OOP
v/I95r/9gb8cQtuVAHsKrPzJCCcTehaWp08uYR8Y2WEdDyjaK2H5Ytsk2c/xSPiGAf1iSVn8QkzH
xfuoq3VcxDfDeh5QBXng/nB1PmiK/w3vvXId3gD4fgYQjzv0jf317w36YYG+cvY6zvKVQF8e4X5n
jO+twncceJftt+LPbwAAAP//</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37.xml><?xml version="1.0" encoding="utf-8"?>
<cx:chartSpace xmlns:a="http://schemas.openxmlformats.org/drawingml/2006/main" xmlns:r="http://schemas.openxmlformats.org/officeDocument/2006/relationships" xmlns:cx="http://schemas.microsoft.com/office/drawing/2014/chartex">
  <cx:chartData>
    <cx:data id="0">
      <cx:strDim type="colorStr">
        <cx:f>_xlchart.v6.137</cx:f>
        <cx:nf>_xlchart.v6.139</cx:nf>
      </cx:strDim>
      <cx:strDim type="entityId">
        <cx:lvl ptCount="7">
          <cx:pt idx="0"/>
          <cx:pt idx="1"/>
          <cx:pt idx="2"/>
          <cx:pt idx="3"/>
          <cx:pt idx="4"/>
          <cx:pt idx="5">6394835787535351809</cx:pt>
          <cx:pt idx="6">33535</cx:pt>
        </cx:lvl>
      </cx:strDim>
      <cx:strDim type="cat">
        <cx:f>_xlchart.v6.136</cx:f>
        <cx:nf>_xlchart.v6.138</cx:nf>
      </cx:strDim>
    </cx:data>
  </cx:chartData>
  <cx:chart>
    <cx:title pos="t" align="ctr" overlay="0">
      <cx:tx>
        <cx:rich>
          <a:bodyPr spcFirstLastPara="1" vertOverflow="ellipsis" horzOverflow="overflow" wrap="square" lIns="0" tIns="0" rIns="0" bIns="0"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Tocantins (TO)</a:t>
            </a:r>
            <a:endParaRPr lang="en-US">
              <a:effectLst/>
            </a:endParaRPr>
          </a:p>
        </cx:rich>
      </cx:tx>
    </cx:title>
    <cx:plotArea>
      <cx:plotAreaRegion>
        <cx:series layoutId="regionMap" uniqueId="{6248E43E-BC86-4D61-969E-4DA8B0E45DE1}">
          <cx:tx>
            <cx:txData>
              <cx:f>_xlchart.v6.139</cx:f>
              <cx:v>Risco</cx:v>
            </cx:txData>
          </cx:tx>
          <cx:dataId val="0"/>
          <cx:layoutPr>
            <cx:geography cultureLanguage="en-US" cultureRegion="CO" attribution="Powered by Bing">
              <cx:geoCache provider="{E9337A44-BEBE-4D9F-B70C-5C5E7DAFC167}">
                <cx:binary>1HrZkp04uu6rVPj6UCWB0NDR1RFHsOacB9vpGyIznSVAIIEECHj6/a+s6iq7u7p773OxI459tZJJ
wz98g/76Ov/ltXl7dj/MbWP8X17nnz+Uw9D95aef/Gv51j77H9vq1Vlvfxl+fLXtT/aXX6rXt5++
uudQGfVTjDD56bV8dsPb/OFvf4W3qTebPw/PGzNUw3I7vrnl7s2PzeD/7dV/cfGHt/fXPCzd288f
nr+2lckrP7jqdfjw26XD158/JEmapB9++Onbl/x2+eq5hScf7OszvMj4P3nq7dkPP3+ISPojFVQI
ngqKBSaIfvghvL1fStGPjOCYcpwykXLByYcfjHVDCY+lP2IqCBEc0RgnCePiww/eju/XcPIjoQyd
/zEai0Skv6/QjW0WZc3va/Lb7x/M2N7Yygz+5w8YExhC9+uN51lSGBNncZogjAXHAgYE11+f72Af
zvf/HzUnLWs6pTObLuZoE16i3C2epXIma+xkO3EdSTVH6pEmPL2OR49vYPDJlqVRv3NYlbkLlu+M
qPpHEsblqmWDUJJGPT2hLh16uabKZ1isel9Hof3UFXPyUZSGfaTlSn9ZJkIfMDfJDafEnnqFxWNM
qmnLRBEuKO0sl4TQadMVafKRqHh86sfC3MO6kk8s7afboS75tnCzeiqmqGqlF+u0850iV+W49C86
5YVMEzrJqiF15pjqZeJ0tE3qVuWodVOGOUNX5ZyWBw97cldYPviMGYa3PYmrzOm1vXC94Vombatz
Y5NOiqXg2zEodRtby/I1rtNtE9piN0zLkCU4ddt1DP22rOJk16TTfGL9knxBE8F3tev6TeunZTfP
TZUVRVE/tdNSLIfAaLOzmiVZ1Cshq6RyWV2MdtPM05TVkwt8Szsfj1szwDYgqXtua6mQQfvUJE4c
4jopTmmjXtcxkiJlWRL1Feyj7z6NtuhOvtTt9VTUgzSJFnuFqyhvKSZlHtWk2XHXdrs0KlmOsO7Y
zpZtm2wDIeUniNHmLhptTWCJfXKjphlfNXhNqSxY7z7ZbonKrG4pI3Lgc/cW2XTa4dBOp2lS/WZY
U3Nj02rRUvme7JZlhXThQVwo7fgmVL65I35dvJzcSBZZuoLs53QYH3Aw41Z0Rl3qAemb3goSycYU
9TGO+2ZPqF4+jk28ik3bY19nixnMCeFuOCRjyrPJhLQ6NGsdz7uVxGZXFSO+LAbuL4lbTCxDwvAk
2RzCphur7tE3pcl9PZe3ak3KTxBQS8hQmfb3SMXk8X21LU6ik+Y93yExdhte2/IWtUhchDCYIxpr
ccULsc5y6ZNuU0S2OtkxSXJPfdhqqupTGHpdSsXWNucQ+486FF1mOzTbbaGTeNlUgnRdzhdXj3Jq
kmEbidrvxyFplSy7tbjscKIhPvhUGZmGtfAyxDXf8HgSF1pF5LE2zl5Qh93Oe2P2Rde6nU1mvsd+
Wq/rifaHUS/mULRkueZLGDckTI3K7EoqmqtpmF88nft7jvrhoEUftRkdMB43KFZoliNRk9rOtdU7
syhx4N5anzOBBlmOWJ8YnYd9olJkMrT6qN3pxopa+plVJx0W8ohRiGBj0nTJhpK4pyGUoc6Y1+vH
JPKwJ6Od209+8OWtnkdYzBCW8hMZHNZZgNnnVggEaxg02pMBckAvTixXxLZruyFjP4kMJ/2K96bW
7WNY5zR90sm8YEiIftYZH2f/aUJx8eRmGn+hmvTPvhgqtysi1n623LG3hDHcyjVJONmwYlIP3lfo
k2lTyGELM1T7sY7rcFEmRarkgBZRSBaT7lNK63DwaG7TDe/JII7OVmOf1RQ1e+THDku/6vLWKKRu
pq5mG+J9cV3OfOXbxS+82/Zm1W+LqeY4Y1GNuCzUGohM45BUeTNwfKFsFO/6qC4vrXbkSHE6PTYk
dBudlmkph6ifjRwdEg8QzmiDklqTjLCWfUF1o3tJoiQ81E1K2Yaj1bpcB5cO0rNOXHBIjVTymULw
p/Fc9ZIJV936yEN0jQq1ktulvLW1gI3yFiKEJxG/0gxCX/uCX6mFLqsMxcwv1Ur4JSYRvi67ke5t
HcO2aS2+amOgftlqCm+BRkJLpIawJSoKDx6Z+jmshm9I688bvqKWZKpSuJTeU7jmerS3fq2GjUZt
meR6WWFOvoOkDJPnlySGioaQh/1+z8rQimanbDs/8LUdryEl/BfNqvKW9+YcYUmppGaIPAadFNc2
Rku7gaQsnLQdvC7wUFzDKGAsnvXlLSlYeOMxr06hgTn6cVRfOT1/TVUt2odyhGfmCqIySsij7c9F
jkOkBjaZI6nm4lr3Hd9Z6tdEwq7zK94Z2LrBdRvvW75TSkMyoir6ilRC8oJ1XvJYfH2vOMqyZkcW
C/nuaHXiTVspiQgWF6ttTG7rSkhreLMLFYYNiPX8YCO4W7e+21gaJRkp4Q2+riIBHRYX16hsTW56
BGm1QL1HbBYXkA0wmApeGIbZHFXgSebbEUY9jvOLjiwsO5kgEzWDAEBrco4elLjPBPqj1FOYJecw
SWWh9r0/HWgCUeEhIS4sroVk58tahPLWLazLeB/CtoYAzAjp0J4hF7YBVn9jFYRQaF3fZR7BQJXT
RjIv+BUZYDKQA0L6hkI0hbU0shEVlVOa6itEmuEAHYFvIOv4ztMeyvWgxdW5P9+rCTbj10nT5fxu
zLXfTrQ6l0HTUSa5dhSeSIn7jGw5VBmaoJJIUmohVUqgXFvcwOK+I6h2iaDFetgKpSH41LJGp1D7
84wjAeGl4nPkB9I1Y25QOk5ySYPa6yIiOzrw4c7whO0HEfn7OYzR/ZKy8cgCG2RoFnylu7h+UIOg
t1HbJ9c+4eiqLVSxbxpFsOzqXp0o4X1u7YgzEUx6Gksz7Ecd7GHQdb+nWBOpQ+c+GVo2twVJTU5S
77JyMksrO9qZJk+K6dnV+qOKO3FYCmEvV4HH/WoHsoNUxntWhHgTdUhlaWfmi2RuQ1YKVBzGUNOT
I4m49SsJ26Iz1S9ppEneOoQzAKtmw5cUwg7xYpMwYy/jeBleIkZENkRLtdGxLTOKu3674JVvuqX1
+coTbGTshzQndnBbN3idszThF2PE+20/2X4bRhV/jefGbADHiVxHozpWbag2KUw4Q2MTPjbQ9C7F
FMRdBI1w3LRMlafelfNbJyos00jxx7Rf22uP+u6Fr279zKuov8CkrZBcWuRPzejcnnWatzKUmN1a
hOJOGmPQLS4rpmWBBHsYIzfE0kG5+MrRwqGyef0LhvfjTeqgDeIOwlKQuYnkVNbzlOPWOCb7padl
zgNLzyVCJRuSOgAAKu3Kr+0yxNfchPaFQGBZKTwrVwkr3t81vkxq2UCD+LIW1Tgd0kWxZ1ukXSNN
T9pHYbByWWFd8ZE2/eCyZZzaSoY5zE3e9dXYbQc71Spr1948qgpFXI4YFTfeNu6QFjGtMmjtqc3T
dCYQvSNzFhoDIY9oEEu1I6LSYwZwNF43ap2BQyhBoEoOk2/forKvr6COrdVOd2mitiE1OLp6L94h
ECjpphMAUesW05t2Xf0TIFooScgKw/eqr5o7xM9NKTQVT/YImUJsOlOPJp8wnjZ2XvhlPQJXkqUp
hjG32sdXWk2oyW3BWJVzE9Ui59XgPgfBWAKgd4KRIrf6eqNSAx8ga2nzdVjICJ1WdfVmKZj20kCz
KPNYa6QA4U+iyNxo2109zcmY+ajqLsfUFjd2XvUkdcLUtfajvhmVYHdx5NdLPLLGbkqamE6uSysu
47QqucQ0RQCS276pjzPU/32J23XrU7Xk0bpGNluYmqst530NnYEG+NrAZmBlIbSc5H2bwo4nE4qu
YrOy/th4TSZYx9C3WcMT/1Q1uH0be7IO2VSsod053g5BFjTVuwog+6d4ibHIG4YGIyfG8TWx0box
iuq3KU2Gr57a+NCQIdC8TWIVdmPotJONw9WhHTAZ9ikOxaHruzJkSYfqywVb8znxCiBDXMVuk7KJ
FbJVcdg6zRokaR0TctkF07tND0yzAkrXLFEO5WCEvt4nDck4clrl3tQubJiKoxfc8zmWtBNrkRGe
IJ0ZVCAmu8EX67FVsyj3bTBBZQCkCyQtqn2TNZTG6gWKKPT7wFGzXK2YEPvE6x6ignKv/C2xugmS
FFM7XlroOtEG94s+8TRhlSwjTuiGdLN9FTbgp0DYctl6mgIxTmILnLDGrtzxIaz3QGj9tKnYOPpD
HTmYtFsaTLN5xHUso8AUzY1ykdonrUY2hxBwzaG3dgq3VeuE2ai4tNUereVs9yS1pNrOpKBzViOA
wlmtfDUCPWpYk3XDWph8FrMHNKbcXGVDr9BF2cZlK1veLVC765F1sq9Ld6CYQ2JFhYl2pXfrkGtl
e3O1zOvk5Rr4UknXlOQ09Yx+qbylL9wOzSpbMTdvLSurjw2Qyi8rTTBw0TmdTm0YyeskhGvkmLLV
yLpbTZIP0UrtnlbtPB94E8HnSlT1mWrD8NZGfhz2oWvMqYO6V+R80ubTNDcspzhBVQ6RNV0AqcW7
xhB36OO2IYcwjGjTTYV9U/Pa0bxwStFtV7fNJ9XWvM4AYQEUXoDE1TkpR8NlEoZhNwNLfaLjOl1N
QzrXW+TZmJekWj7W1Qj1b/U65AUluJZAWaYyKxrUzNJOZg0XivcpoFTInWytgJTv2s6IOiu6pXZS
1Cm7ju0SV9L383xD5zq6I0kVvYg+7h5dU+BKTjVWt86t6jbSKNyFeazeIAPoS911gmW+bOaMOa5D
ZnisHxdEp89h7se3NQDESriIL2c/qlq2MYARWdl4HWWxTOwaiKtgeR9Py74veX+qcKyuBKblJy7a
FkvMMF0kbzT9Mq9VuE+iFN2xxfMnv05Q8lg6HQsUi1sN5SRbTZrki3J8X4eePrp0spXskjk5DNiJ
61lPSZNpkGaunY/C574j8SawiHCZYlt/YX3f7HRFlntWRdWTq2eSA7NPL2YAM5cxYlFWRnG7NWEa
jr3wKBfYNrKtC6g5dRMyrJSvJYCZJBvF+hR3YZSdg84tceXKI6pgnQqc2gvdtXpD+cwnUAUGu2cx
n05lbOc3Ysl6W4yq38awEyNoOn7aUtTx7aqt25IimfdOFcMd7bohb5bUbbyz4rYZGvY0t6r6hNui
O/I2rfO0CNM17yogS1RwAI9YQVC7cAmpUt/GbB733exNVtIlumYzbk9YtGmejmm9a9Dgn9No7I+F
mOuDcYgA+1qT3JS6vDANLrMQDdUujgcBUNDgI6BwfzGLxM2Z69b0AloIPVYLr+/jslqzaXbVfoi6
cSNsUUjBInaHaBPdB2XXe8s7eqAtpJTHCRBqnMVF/FQP/XBhHXCNAOLZVbeG9Qj62Xgs4phtC9IX
lwho7zX0LHpTQpX/OJ3pM3SNM9gGfIxa2mWI47WVGoFCQUzT3HXTSj4nbBm2felpHg0JBrCjRHcL
6Sg2RENURBGLs4pOOI/nqc6xqusMt+1wCGVHNnUq1hu8dPXRW6wvyZIWm7q39VFA9u0Vr+x1gZMB
kHta8pDjpKwfuC3WjKolBSqHxiGjbeihh5fN1paq2c9hoF7GrkpeijRtD80E5HsKxXqKdEROSWXi
yyUgv4+5bfcArGIvUVWZe2Es0bIZRcHMbg5xaGq5jroLErpOvy2Ap74YXZmN0a2+oFj1D4kbemi0
6RoesO8Bzq7eFdc8ouoz6VS0KedEXGrjp1GuTZReJqZu9satcUaUWi5tF4oHqLkm56kFDoECsBw0
rOKCpS1oKUVMbJAxx7zJ5tmkF6Scq1fOKnFl5nME9bRJtq122pfQVAiVqiE0p13F7lgJbJNA3TrS
Iq4uuU95dAIh6ExYFoM/jXxIJHG1AQwIzIjTqDolHbC3d7ZUu2GWrFnqZ0PiZlebFRhN4gKIXQmo
uSSOPq6lA/2La6DfTCRZLUBUAhJUnd7FAWji8wuHBpdKFI3k0VVAiL3t4DWu9jCydQLaTCwCuSZq
USLf5T2kgdzZ8izUKH1mUmeZzMwzkE3oPIcxbYo7XqfqLgWucqGrkX5JrakeYpBfvvBF8U0ftM8j
T6IHnyQgEjuQXUFXq3dxWo6y0ZZI1s1mlEvoS+h0xh0VYuGyY6XYJlHkMwj0/gJ4oX/wjO8GNTZZ
mwR7oUJHLpdmXl4caZQkM1VfzDgleSo6qKlWRztt+Ho1zzEUWsJHkVNQFR5Ul66vNAgI8a4tgbDx
+VWzFB+JBoKaCJBxPYoBv56527M1Zn7QALTvdQlxAEAHRE/QDffAZofDFNewak7HHhB3Hff3PgVF
cZoXEEYiDtuIKDBf14PkQHgA6FyNlu1JzN2Yg1xJiqd3T+OnX02V7yyDV5BnXaXK31yV33/+7fLv
Zs1fz4/98fezM/PHr+vuzdwP7u1tuHzu/vHO7x4Eh+K3759Nne9+/JPD86398t+9+J3B04BN04Br
9K1LQxMBSDFlHBgi/MccgcPyr52em+cGPKv/+IK/mz7sR8iGmIGjghFP3p2d30wfwn8kcSxixlNK
SJrg+A/TR/woMMdIcJEwwUEzwt+YPghMn3fPJ+Hg4AiW/E9Mn1iAt/St5wOzBw8pxmd7iTMeM/C5
vvN8hrqqO+UKqZKzeGqLpl6zRHtzDEkPEtW7zoPO+hAqksxCQF+qtAaxtJ8Bg9MA93WgLYUFJKN3
tUZBQG5qDfXh3bRgIKmdAoaa8Z7uYPoV+0Bpf1q7gGRvMT4KXLojidZ+D/1hAauFY8goDn/rFwGC
dvHUCvzL3AAWDWNxMbJ1uB0W2nDJKIgMZTLYTVjX8X7pRXKkSoBMHYFFFNq7iID2AqwM5SjYo67T
KZvG+gksq0fgsbeVVaeERadYjUc6+8208jyd2i0CVirbhLQycusxBhIrS7vsC9XdoyG5bSNyUBQ3
clDLbn1ftrbetzNAh7K/0su8B+fpphX13g6jkPMaNhHgR99Wv/TOXIIEdY1Gsxt6e9Ut/VskJiuV
ab6qBR113B/XobxZKdpw2miZmu5tNtVtE/cbHtI7pwGtlnHcSF0WZda64eji4Zq25CLG8SCraVUg
PMSbItidouEQepdDpdgVw3Bwotv7MwMZaT710Q7Mg72hYQ9VOgMF8aKeaxCQ8ZZW6piAar6MS+50
cwWmVK6n9KqJk6e5Jrmf6j24XWdhxWfeNS9FVD6Va/jiOgiIUk0SCTCVOg4iIe1fwlAdp9BcnEtb
NPX3pTHbKhVxnlTFZaonk8WdPkY6QH9yaj/PPLMUWMns0Vtr2U5V4eNcFrdrVwO+W7+qpH4shibO
/YLQHvF0yZMF4ZzO1QWAj1ugkrdznz6SJdljnF71oMiEeAUJmH5sXXsQ2l3weazzfuobWaFSy/qs
13S+3cTGXqFVf4kpECBt9m6trt2aGBmwPrR03nIfDrr3rwlS1b6efchr6G/5SOMtQ2DG4KFIHwI+
M7aZqE0QldsMHUCXKbU7IJInt8QdCP/TlxJoqBSUF3eDKuZtEtjrmJblEXhCD0Jt4+XQLyiz4DNk
4CZW+0VTnymzVC8JkKzNoOwdiwPO1hL1G9QFIctJX7T1dBQRfZ6VOYDaeOgasmn8+gL0DwI6NN29
amiSLf3a5Q5aJGrWQ8fp57kvhg3T0xPq69dUjVyWi6/yPiqvu4I/ijRczsXcSLeKRvoR0Twe2BP4
2V9BGYpOyLAe9n0c+a0Qwe1a03Uf52kdgXpbfQ1GCRhKfmJHbUogUFqIG7UED0Jkmua0XNQLbVal
JUwIjMol0ilgkgI9uLGN7qq6NVu/LHzTgLd3z/Sor7tW4QcsEP9iPVAZA8oW8OOua25An0xPqoKC
xZqzijwDsHUBlGW0jAA5ztr7u0obAo5O79o4GI+wJ6zrNrEYXjo2h5wVgIQhWboM6D8oB2slsqWd
8GZqwKo0rARN+P+3BvtNL/6nDvvHYYJn92aG9+vVm/+zIxg3/+qOv7fwP7nh2/MWOBFwNuH3Lvzr
UL47cXF/PgPxw/9t3+CsxvPf2/Gvxzhe7fkoBozwmzd8873l2w8JxNB3e/T/MPBfj5/8N2cGXf7f
TUu6Z7BP/nE+oxnOp1xUZc03j/+rOf2+eL9t5jf3fb9d/2bI/6M5/cPpmD/ZrX86H/OnB25+X5hv
Rvzdbv26eP9b0/o9Nn7Fx38yre/3qWuezduvQfe/NMR/j13/ZMDfo9dfN+EPUPwf1//3jf7P8/tP
d/yG+9+Phv3tvwAAAP//</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olorStr">
        <cx:f>_xlchart.v6.11</cx:f>
        <cx:nf>_xlchart.v6.10</cx:nf>
      </cx:strDim>
      <cx:strDim type="entityId">
        <cx:lvl ptCount="14">
          <cx:pt idx="0"/>
          <cx:pt idx="1"/>
          <cx:pt idx="2"/>
          <cx:pt idx="3"/>
          <cx:pt idx="4"/>
          <cx:pt idx="5">1008</cx:pt>
          <cx:pt idx="6">2593</cx:pt>
          <cx:pt idx="7">9363273</cx:pt>
          <cx:pt idx="8">20242</cx:pt>
          <cx:pt idx="9">25208</cx:pt>
          <cx:pt idx="10">25687</cx:pt>
          <cx:pt idx="11">37693</cx:pt>
          <cx:pt idx="12">27824</cx:pt>
          <cx:pt idx="13">30351</cx:pt>
        </cx:lvl>
      </cx:strDim>
      <cx:strDim type="cat">
        <cx:f>_xlchart.v6.9</cx:f>
        <cx:nf>_xlchart.v6.8</cx:nf>
      </cx:strDim>
    </cx:data>
  </cx:chartData>
  <cx:chart>
    <cx:title pos="t" align="ctr" overlay="0">
      <cx:tx>
        <cx:txData>
          <cx:v>Nordeste</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Nordeste</a:t>
          </a:r>
        </a:p>
      </cx:txPr>
    </cx:title>
    <cx:plotArea>
      <cx:plotAreaRegion>
        <cx:series layoutId="regionMap" uniqueId="{60917F14-C7F2-4F5F-967C-3F6BDA22C291}">
          <cx:tx>
            <cx:txData>
              <cx:f>_xlchart.v6.10</cx:f>
              <cx:v>Risco</cx:v>
            </cx:txData>
          </cx:tx>
          <cx:dataId val="0"/>
          <cx:layoutPr>
            <cx:geography viewedRegionType="dataOnly" cultureLanguage="en-US" cultureRegion="CO" attribution="Powered by Bing">
              <cx:geoCache provider="{E9337A44-BEBE-4D9F-B70C-5C5E7DAFC167}">
                <cx:binary>pHtZc9w4su5f6fDzZTdWApiYOQ8gWZtK+2LJLwxZlrmDIMH9198sd8+0XNZRnXuuVKFQFVlMZCKX
Lxf882X6x0v5+tz+NlWlcf94mf71Ke06+48//nAv6Wv17H6vspe2dvX37veXuvqj/v49e3n941v7
PGYm+YMgzP54SZ/b7nX69F//hKclr3X43D1Hpsu6+bp/beebV9eXnfvw6n9z8bfXH4+5m+3rvz49
f6syE2aua7OX7tNfl7bf/vWJcF+KT7/98fYhf12+eK7gm1evrXmuvvYv9Ttfe3123b8+eUT9ThmT
RHGuKPGxIJ9+G19/XGL4d8olpYIhQhkV/NNvpm679F+f0O8KC1/BD/G5L5AQ/qffXN0frnnqdyYp
gmvwRSqVz+R/JHRVl3NSm//I5K/3v5m+uqoz0zlgCn36zf5524FHnykMC/MRgodi5SvG4PrL8w3s
AtyN/w8ZmOCxMqnuwjFSJEylr9t8jMo7sXJ62XhRvBkiHKgHs5TnpAq6tQny4I3c3lkFxseroAgR
4RMkKGacKvXzKjgmzjajeGTr4oZu/G2pxxVbkU2yOkkKBP4zwz+RYuSIFBZxN8ipTrWL8CrOzr0q
KHZe1EZk1WWPZJOvT/D2i4Q5o4oIJWGfQcKC/sybKpbSFKl49GK/CpYFoaDAba/FpPJAFuXWWfQw
K6qbhZwVMo5OkP9FtEfkjzaYTX4JKvaD33hd0rBfD5shmKK8jrq123xM7SC8N9rkYwQaLUGXOAHt
ZET+zKtzcaIGHj/m23jn1sWartPNaZEelvwRlaMtpJ6f5y2JH3nB9OQ/eV6rP2YDTO8jAvSwpW+M
ovaEqz0TP6a50Um8YZd9c0JQ+AQP9LBtb0gIH+GmruJHtHMX9XUWjV1ov49hrNvArMHG1v0cfszU
QfYfSI0eDOMNReohiRMUP3bloG28khmPDLrrBNdNdsfb+4+p4SM7O1YFeqT2aZk33ljGj+V+jFhQ
RHmoLtQXMLJ1EtafPyb23n4xHzHi+0oKTg7X37I21dQvJu/Rk13U9+fId7qYv39MA1zuL+J7S+Nw
/Q2Nri79Ou29x4LaQHTb0raayVin6e5jOse+8IfgmC+Ikj7zGeFHNlRhs7QjSp76dDafhS2bNe8s
ChgEsFFPBMsbmmdJ6EgNW7fYVnXaLNYEzvrD/uO1vCdX5XOOmQSDBvf8M8+4nDF1Tj0WzXefXRl+
J4vrjym8J1XlS8WRhFin1JF34ryZTL6IR4PrcBJ10HZxGKe1Tr3khE3j95n5m9SRknCnkrpN5eMY
jBEJXNAz7QWd9nWsaVSFxW0cnQo2p7g70pnYLLE/C/HIabuR3sWARBSPabgQeiqAvud438oRgMtb
7fRmxcupkI/5nu3SoITQPWzxCoduXa2zYIjSs2bb3y3nSRifIH2KxyN1NaoflyGRj9IJTbINkpNG
/g1NTu3few5TCS4JEYIRQY78Sa8az1WZerQL10jdo2o8oSDvE1BgcIJJjNQRAdb6rut68VhjU2jU
Zp9NlZ5/rO3vkFCICSWACyYZP3LB41Kb1i3xo2CRG2odL/kJHt7R8Z8IHPHgN9ikNfh4ld0odlmX
X8rx7mMWfglcBHGfIeb7QnIJePEocM3L2IulyHNdfXfPXrXqr8uVvAJviGedPfGH5UvbaHRq9w/6
+zZ4HagqSiUC0SmJ8RFjBWZYKIcyXfT95dTKURNFgmk0tyVeLnE3n0BtxztFkDqgawDoPmHCl0dc
1tVCSzuUmW5Si26yOr12nUyfTsjy2HZ+UFE+oYgLAqI8stpaxTihPlBpwxUKFi9+YlG9pomegjHM
Z3Izebc8SCOP6uKEprzL4BvSR2Y7dFlfN/GBQTUsERoaG3XWF6sTHB7k9PO+KcYlRDKOAdsjcVjG
26hJ/Jr0Hk+12cudzAK8KdZtNEVkCMim35ygdrCfj6gduXjb80Y0CqiNwRBO+4X8oHcAoVUSoo0I
T9B7lztFADjBCzNyxB2PTSJTAfTybbaZbpPIC1yIg+HmNOb9BRYcdIW/oXXE21AVTQJ3pLrcJpsW
63wlwy6aQ9fr9iSOf08xfeqDIxQMI4KOAn/hV5I3Pkp1Jrw4dG2tNMWN3XTwszZ9bs9OSPIoSQJo
oQDsICyZOIAN/4hgJnu0qAYIepRc19P81NYdDq1I97W3RLnrhK6WOBpwtulScsIt/7CzI70BjIMl
/YFEIMD8rKWeaKYYd90hJ0Rpqzm/wfFlE9/yVRF1m3FVcV83QwNg73woAS+wzanE6eQSjuzRX6o6
nyZYAlm7YiOWi3iOkk25mnQRjC/NHasvbX22AFDxwlMw5Qc+/pV/gHhE+gdjPfJ27ULEMqjxwP8E
dlMrpLNqeD44Iz8Ua1OxzyzT1Zat6q2J7EW1Kq6WB4M3WRbed+uTdnwcxkAbYD/+Xs9RnGypbcc0
mf4sSsjp3q7qtQAUMz1ULlwCczE5bdcnzfkQRH4VgxRISkAYCB3llYw5Q3I8pNo/54+l1U2QRIOu
H+UL2bNNtmpOaf2vUe3A538I4iOtr9oeiTYBgqB337t9thGbbFcF/jbeLEF5kW+a2+rWBKcg249o
+QGjP3zNG69cjyyW/gB0Z/CTKHJBHqa3RVBqsa5X6LM7wef72/k3m0fbOXjLKFkD6lWnkwk8k1/F
CT4vW+WCE27knQDwk0CPYMIyF0XT9MBYF8q1yrRZHeDvGFqnibbBSat9JwD8RO8oAEi14NJ0wFm5
rW7Mati8LIG9GCDFPWWj78qQEwzFROxzKg8e+82W9YTUJjczhLYpT4lWxPm1ngVXQTIUxYnA9qP6
8IuCvKF25BBd2hd8qMAAxwCvlmXVxRrzfMWiaTNopstnGqnv+Yaspum53tKovEErtWZEy824z576
y2bbrDKrT1eYDn7wo5Ud+cmiIV1a1bCyxadQv4uLuymtXrwq3brYtGFXtCpYSnn1sWKRdy2VK4R9
ATk5Ps6Ex6XDfi3APTdR0QSs+Iz7gNZPzl6pdiNoUFyoBhyGrzPw2WmofiSWJNOJAQeSRrPNw8IO
wRx2QbY66bjeVcM3qzvy3wr72WDSPtUFFN7WdpWusqCXa7Tqgv+BmzxF7cicS2XmtopBFvm23VbR
sGnCIUqCamWCXn8sd/auQQvlQ+0cQc73Y1/eqD1tu75mc/unQQvvcuq2VL7I6nMylXoRN0KkgfUT
XVS6iOIwC+aVvSg3Azn3ZlBGqLgWWbiUer6dhq920RA4Bl8LX88EXld4Cvn37NFzkM5cDdeMgZ9P
wlNc/FIL+xHP3nBxpLSZKis84uZgTmPUT2EFdmSj+BKg4gLo7aQ+vBvI3tA7CmTCjE6NBUiNrauL
0oV2NW063YfTEtRXdfi/1Ym/KR5XTPM+7mZCgUO2Lq+qKN72q0Mx0+yyk57wfaj0htaRtheycX2a
A3eHCj6Uym7Yw2HvReD2HXsS5aby2WrA2xxqqac38x1ozCHX/LdGHpdRZZHOTSmA+ji1j9OAIwV1
fEefof5yQvnfSbUBHkCzx4dMG9IndGRo2eKnZbWAUA+9GY89HGAQGHaYuJB+724odGrWJ9sV71rc
G6JHIdTxxQyq/aGreOV7t//WHVcFiu7+B4nNu5HtDcGjGNqqfHbJgSBZjw9l8nXJ+zPnIHQnkQqm
oPV10vN9Ov+vgeYb2oe1vXEv89gtPJuAdgsStirXKW01DafND0dSfcb0ush1iTfdaUG/G8ne0D6K
6Aay7a7Of9Du9hMLqpnq0nmRfHZrSO200eWNLbe+d1+Tae0uT2OK9y1J+hwxzplCx1nXUvUTBRxx
ULAhZNB0O6ym3CMfpD+BW0crZAdNlluikU7C8hRcezeqvqF/ZMk1Kns/lkB/WNUXBvwGXlUqEJt4
mwVoZUxYh2PofWf/z025Q74JpvU350emlZdNLZLU/ukheyiS9itzUUMEO4Xb3vf9bygd2RNqms4Y
D3jMt/3zwfEfSs78e66LMAlPVXV+KXL/4AsKZQJYg0omOqLmJQ1BpAa+plW8/jK3D3/mcPOqXw4v
tmoDLzwVb95ziYeyLIVaGeTx8iiNaTvZZaJZUt3LtPksJ9yGSzPxHdRsWSQXl0cfo4L3aiGHJjGn
DJrqQh7a42/Nlvs5o3GcpZqWd3bCIa/uaoyDbOhvoT9+xkdx5ZsuYPSBC3NCad/T2be0j6DxMuIy
Zwpol/l+kTgavUtc73N0PS/qBCmM/F+wFkfUh2CDuOLQOv4RIt44KNOXtW073OkhJ7xYDQnrSECS
uQSv5En71VRt81KrtMu1NL14Jq7JoG3vfPs0tXMTioHk9z38hZJ2Uks/bE1sTQjFHffAaO/fzU0/
4aiLM0K1TZbi2hOtFWEao+Ssc3zINYeqEw392BdXJCeTH2Qd5h04RdpByLU9Y2dNZvNvTR2XLki5
GO/SxkxrP18ICUqFvVobnkEr1UKVZZOUSZUFdTn4j7Is+PelHnsTVbatNjOe0Bi1cZLiqBBjV+8y
StP7JY1hnWJa7jI1cgeCnwemOXEc4nvejOc8YfSiB1yQhIaK/Hmhsq4Cr8Bk0B1y5hJ5/fRAHa3q
c8rpXIZdlYylNlMmw5mgaY9LP1l7FWmziE1cekFaTsO19JMEAhEIPQ49kyC6yaVzmeZJzhKNBzpe
zjNiue6K0XRhj+ZZRuNE2qslH9wjTHv0o15iIra15fNtzuuuD6FCaS5GNOaFzm2PvtFuICjouynH
OrO4aCI2qOQhYbK4SZLcFuHgqHe2JFCQhqGBudp63Yh3yOfjnU3ndp0Ngx8HTojmJrV9dsk9W6ur
jrNZBF7V24eYi/4V0wHvOZ/Z12xIWuhsz2Agomnz67RNm0LLtgDlqJH/3SPcAqDuY95eusJ6V1k7
lueFh9A3kza01GqxC5SlvIlvFt/EZz6fzE29lKLflHUGWfdQ0jr0vckk2vPr8VoxnF2VuWmUZkXF
nnlSIG0kqJn0PBk6QconOg7f48HjZ0Z1Juxo5jUBZZa++q5CL87m8a6mjVrTqTHQ8c8BuNNU3g6z
40SzzFcPpaBOZ2nMlrOknv2zsjJZF1njzK5f8phoB0XukKelffQmP9/5coRxFtMNgwmmZMLXwonq
bGw4B61h2Nxbuyy3bTGAytsUySeUJiNsX+1vfCq7TT5OzNOUZ5BbmNETWhVTdu1X1bLnncBXYFHl
JityH/xim6rbvkrayyor7rpmdqtqaBqhs44MXuTmucMrqsbyqV1qdiHSJnsc/JnucFqIS2N50+g8
6ftgKaY5mMEhBqSi9YZapsK6Sbxx1ebWXniYDecCjVC/89mMVzP3hyBdaBb6xQC+X6WC6YGibsOY
tVszcX/lSA+VBCuZ0j2p40zLChXrXpTNU+KjttUZLdQtHZC7Ve04hzMbhnOvyLp9z209BKox9l40
jV/pcZnG12TA8pwMfEF6NnKaNWNZXYHtq/YiqaCu6thY7lvnz2EsyqLQLi2mp35xUwBvoQ9rRbWu
GC+uJpvGT2Ml2KqQk1iPedNsqzF2O7zMNBhKMm1c6+EKlMomTMOQjbKgAIZEZc39C9HKPux5oSBM
dFWhFyOgC+sQ3SphwWBmXD5N3GQ2qOWEnpIiGyLqdfm5Shr+WpBY3qXKKNDhtBpGzfMKqoBEVvbO
CumtG4HnrzlYwsPi6vQbjZcuTGQ9ZqHXTPRpBlA/aGiUufMpWZqL0VF809VyPi/IIBOtsEm2ssrY
vcoQWadd4+OwxBY3sNom2c0LgcIcN7kKe1lyE6YwMPLVylUOXuveTonuBvdaFeSs7dom6oX75joS
0liBynvnvlcEPsq/JqYOmjnTdGgvciJD5Y/3y1xeVMOqgU6aSiCfSGsI0pGnRIjANbJhmbWf0u8e
b3VspdV1m7RB1+LI+eDrGq8GYXTulhdfxqTZUVbtlciiMlGvXgmoHRQJi28eFS2YDQUz7PclvmNF
G4wtfhCAdGWRaZSOQYfzUvcqQkbu0ma8VMZGC4NKf18G9SKvQX33ZUI/W9fuoFe37dJuC83VPcS8
dZf4OkfptR0zLUwc9GUT5GlyZfkFLquNJ9MVk19Y5p1XVmrfXbTdqNMpXSU2vyzpeOfiz8hjIeqz
L3j8HFdgUhSF5fRUzkUww9TPnL3WvtW+Z+HBD3ycA4KqILVPJcHPflWsMo6DmFx0/qUQZ0O19bti
1dA0oLA5efNSctDMKX/o696PvMkLa85tmPjsK7ijta/SqG6aMFZeOJadTv3kuy2srjqeh4TGQxC3
MZSyuuGmVQsPhaxw1Of9t7rK0lUlYHinbTeLq8LWS8IBxiba5evSTpsy9TYlZpFarjr10EL3sjNM
M9VHCYm/5QOqNAyV7NXivcjOXmQkf4DkK4ugrxxBm8vpfJQ0C3LEvC/Oigx8MWgr4cuVj1UTYn9s
tcygJpiX8h5Zcd1C1x9nbTC5NBxKFHHG9xWqb2Nlz/iEt6Opr3l2N3C6lipfFbS6sSkL+yXRziVn
vamCJncBKZKg8yk0JJf0kpIkknG/zlLywBu2n0e5gmhqQUxmhxkNBTFbE4t1bOat9fg3PiGh7cKu
oDCgaYtXLKtW9Thf4rnfFAPozjQWQe3wq8vS9TxMW9/a77itrhF327whHkiFbnrqeNDYON8Ubdlc
lIn5Nudzsc5zGZLE8t1YsluAmVs79NCJqRr3uMwLjtiYfoGAPepypPZZOHSVOXWVQCencGbF8wHY
smiKGq8PlwSwOQBX6fU8tKlpN1y1eD0Jg86WJWYPo0jP/Kw9E/WkZ9utaO3vEoKXMEPWrXDeMZ2T
Wd7P1ZC+zB2EXTPhLFAjfm2zDAohBOKcERRm1xD1wnbIRLBwlgLqS4HXxNIzr6wLCCEwh2KaRt7H
mWMrzhi7bFuSahjVYSujVGBEobQ3umpDhj7b1XNRBbXJymBcik5XnEMI8UVQxnkFASfeiZGOWjTp
lia4DKay+1r11aa3ai86ewAu4KGY5zV6GCxsLo8ZuOGZX01x560Qld+QHdVelljt2ZwZLd1Y57pu
2ukrqpS8AHZSgCZyKXcoLyITOxuheWl12gm2py63L3RRai2RoVcU8pBNPErPBElq/DGoLRLXHUXl
VTo5mG6tW2i40NJbp2ndr12VcxjIjKtlNbFiWMspI19ybGFch0lZBNIO3de2VaVbTzYjUTYVZgt1
4XI7YdcFlVoGLWa+bIYa+1/nzsvWaYxh0rLP5n3pmrTRiWvRNZQ3GMCQfM5HrVDN7ouuSKHKUKt9
0TfwpyuhcpvAZ65HMcibpKnRQ930oe1Jua2pgzbpOMXkaeQW/k2MNTvUWxsVzMj1WE7yvAU4tSkr
4q9q1isNzWOqJ4TSJzqlOFSoQdVZKhze9EnKtghkZMKpFe19gcbmKW37sgr90sNIY5K2m6ShEFJw
nX3t5tZJ3WGMd0WRy3U/xFDmN2a2K5hYTq6nrIOZ4awrowk2rNeML/KeiKq7GcrRXAACx5uqIX0k
ksxvNZI0mQJZLXMaALbtOSAvND2OdZpdDFWduJVvTbJL7VR/JzbuzmJv9jPN0DLdWYv8b1230JUr
CBgZjlW3TWaYwNWtSexlXyf4oUae/9qKkdcaEsm+1A1FyesgCTvvpVfsl6zwtink0bdjAyLWVVMt
ay/vvTNjB7pPeqcessE1V47XdI0A3T4Tf2IPvqjjB1eU7deyzZtSO5LFswaQXZyZGsdnvfLarcuQ
ADTAqj5SgOaEpkm67Los759MydQTaBd0V1qPbUgTozXLLYGwXvVzBZXazt6kwkD9aYmTS4dKbyU9
XJ/DCFEDiLmBO5HrlnMzijMYoavOKtxC8mEpCWBAdzF6tCjn2ieTMuvUgkd0I4XBOs6QTCHKDKkM
IUQn3qWXIxqmfV3eF2Mjn6xve4jyYwcjykueAh4z5QZmUfIb5azbj7Ob7su05meDxxJ4EnbYBLzM
l+2QyXLXTaJ/adNMFOu4pugrzDiRs8l1WaZLiw9uipj5DCLgCNvU9Nljhppll3e0gRSGlUU4F3X/
rRHlAgncPCZR1if9zTxBormBAQge2Kon91U725eGMwxDmKjpL5KOuh24IXPdeATold0LPNZ8iVE8
30mXmOckxyJsWC6yYIIkJeigBAQgw/r7tm6R1D0qFFQau2W493pVXU4J83YwAQFRJIHuV45Z568Q
Jvkjw6m/cXUHOXDtTzWHTGjwv8ou8fbQ55Rbz1s41V1akNDZwoTMr+UedTXbFZMPXYvebyoYOCRD
eT0UU7uCemtx3dRzfDnObfLSjm23xmOVfYbDBfgmryCnXGzsXYyxYhd8durGb2n82fQEVpCjXkHn
C2ohgYfmfld5c/5a1AVfzY7195k/2I2yaXJOC59D0sHrYJoWd9bYmje7csJCNzJetAXHe8b9FAZa
1Wi+KW+Bpkrm5vGxg8TitsVNvG/7HqYy55aRR8hIq3Vd+ebKrwcLII1IyJa78l41atxXHKdnnPjF
sxS1jerOyEiO9bga/bK88eoSbRyEsgxqu4exIyAbpdnovg9L4771tnlymUQwdeC5e8QncmuWzis1
9jKcAqglAGcGW3VLoNh8qGv0PQFsmfqoCFo1mz20P8oEcKpIXlDSjatBsRomV8eqCckkKqG9kia5
jnPlfU0G8NEaTRZhaKS68saRmd07XsCEb1Yu0D8D/R6jBBuzq7vJO4M5oOwMLSKbwpqZHgqUrMSA
LIZmobou08wPDU/8z6MHPUltoIav1pjMMTtLk6JNVoXL53krXJlfJr4cXgibaxcsjqR3ws2d0RNn
xgZmXpDZpgqld7mMJwIjx17dnyuPNrdTWcrvHML91ZRP46qmSb9oOUyS7NJxsFh3cV4nmqbcgX2C
HFSAJy52Iom9hwrJLIlmL5aNNp1sJWT6Q8l3ZrDZoosYzc2+BJSjNOhqdrZ0ys+1gC7L5Zx04qIv
B7b1BrlAlj8tPUBI4c76Nic3bh7AZUhmzWW52eSMwHBtD0gv0aMPo4Eqq4crwJTzFVfl+L3js/yy
VNTfjZAi39dZn+1NBkirLobloksYnAOhA71qObL3gJ/YKkkztB5ZUeIghcrTVhkI/k028YvFWwjW
y2LTUcdZ1T/5/tCAG4TsadZc0Py6FdTyoJ9yCwiN8DqEDJx9mdrC26jEH7aDpeJz7cr6sY3RCAkh
SepHl+N2VxHjFRrAurjIYFLqi4/74kvVZ8VZErNYV0TKNcMsh38t4OMgp00HQcxBKQie0lY3xOTN
ZooZuE84PLGybLa7vM3dPRBH67yAFCooUt6d+7QZ1mWTdTANKAo4lbLkFEwkb0V2NmSgmWZaaNgl
fIEu5gIjmKA0GYB5QxL6tMSd2sMs40s2InIxzfUIULwGWyOLKjR8Js8HMObX2srxrmJDH7oGTjno
BuxhjTkkSwjilG7xTABkUXlRF9DUdjLptmwc4stctuUXBj7yW9338MTYUnXdQXL8xeS92cHAa/dq
Y7K81D0bobql3Bz0ddqkJwYT8M+lZolhPIzCeJhPmUBQFD0+vdPHvZ2XDF8fGqmjr9OgCbqzTi8B
W7k9WyEY8ijPT/Vvfzz176GDX6gedzc90h8sEV83kVyTyD3zTRqCLazrc3Vjwnw16CGozvGa73jQ
3U/r6rJaJavlKVvl69Njhz+GDT5azlHbJDftbDgsJ98Djgohj94nmxRmeGRYhtW5f5Vt1W68pEEC
swYnzxMdOggfET/qnOCeesYB8fgcmjWbJoATYdqF+c2fLaK/2id//Hmk7+rPB/95YO2ltnObJelf
Z/r+8/a/zv99VPCfh6/9/fnhXODf7y7tq7nt2tfX7vzZHt/50xeB3F/0D0cKf3rzy/nCt4f//qcX
fzpeCBpvusNpxSSrzdtzgofG8X9/tlC3z0tWHt//96FCGIKWSCGOOYYxTXjUX4cKBf1dQU+RwKio
gFkVOG/2n1OF/HeCKKZgi1hxDOk87Oy/DxVS+rvgGL5AoMkArW2Yd/435z/tERzD/Ov920OFPxsp
Bz8n4BDOYaj5MCrO1dG4w/93P+iogwxz2nB4EH6JgA4KjMj+X9bOrDduZMnCv4gAySST5CuXKlVp
3yxbL0R7ae77zl8/X/kCMxYlqOCZAW4/3LbRUZmMjIzlnJMbl/y/YaM2Y1soQA7Yd+iaOjw3yxGb
xZWKKMnOHHp7dZlcD2FkfXHAbV7LrF/uWkNJ93nWGXe2ARDpDw/4YFs3y/xt2SLFNFQpmLLZm2W2
udLr0QqYJelG+XMaoujgaHmSuUXkDGdsbUdsJ2OW0AX+5agnaxsISd0urd1GMR2Ihibo6A5Togk/
yakbrmvwV8mNHNfnyMkZoTJLcjISatcKx8nws1wp7cPnaz+BAP4n6khDarrm8GtgI/GjNLGZutWt
zCxnUEayQAmyY5jtKzIK6+mvrQhKP1s7wS1Y+AYOYGaDkkUVaYSh1KFPa6W7HmHKPnxuZTsSZjGG
yjfkhHBMHei9b8eX3SI6bSjyyW2WabhiymT1rl2Fnd+s0nzQw6p0m9ymG92pzQ6uqhZQupY3SVnb
3mon1Zm93X5rUOUcWHo6ML10woK5QWA0CVQIadc08NsCTMlAPYtLREc6f35XprtCURK3sjwmh/PO
NublQlMjefH5rrwNGnC/Nj9is/dppK3kHGLyzMkZbxNVy4NiIDlKBBAv1Wi7M6t+d5o0ooVJzGCy
wecQm0VHUzjNaxJydUdF4+ZDMXrjaMigsecp+Kul8b1/Zy1QuR2CI4t4+73/z2j6D5ZmQRC3NeCf
UOmdTX4QmdQvRRbBkRmX9dUJQ+tArdP5ajie9Z3Tb39zMEFpn7g5sAUgLL4LSjQx+7bsOZjTanY7
3WmXYFpjuY8NNQLMEReBHKPwrqlA3qX2IH1lSKgTymkIL4aqLT1H0iH9fL9/46b//FG2Sa5rnEAX
GsQaQtnbDf//ZRNsLwiMO/DUDBpNDGGNLd/7/wmhuj3EkCYwyxTEITUmetmb89O0TpW3IyAezUmd
Qzz0au3NvZ0HZl2brrY29fVU6jKopRodDF2lPNPV5GCr83jmJG9iNT6nEdmEAfGcuCG3OXqzKlM2
61QJY1nUt40qpvshOzHc/+4r/7YDtBX/hhqmw9h7+5XXKEtzJu6dpy5j7feGPR4pF/O9XRvDbqim
+J9l7Ey3W8eeO4qNmFf1/vPfcDLxh6OdghbADIK5BSOOS2ODfKlp4A5pPoxeKU3bG6tJ8YtMAe/b
6/nlorWtHxeFeq9EonsYukQ5Y36DRXlnfpMRZJHmLHXTY75JlRNGRNgW+Naq/dbRJ/xpyr6Uh0lx
iuXM3m8iDJIRgNBVEhEdKDo+vg2e2VysedUXIBaa+WKqGE4Mkj58ZsvkHDnn3cWALXg5kmRXp1o3
No6t5ZOdVQuVruO0Su1qodoGS1wz1l0aRb2mILYgCDkmXX11ouNJCZ0GmRPqQUwz7CdQMKEcLas3
vnRJ3ly24FRvwSsl51Kmd3uCugMUdPQPBPxIphVv3bFOW9tZ8nCAqZ1Qtwu9vSis0bqR0vhLfYLT
d7c0+BSohOg2afbGVDOrHQICY+ECIGyPag3owDXLtlpdmB31mVTw3f5jjNhOinCqDogMb9fVL02a
gDE5GYuqjOGakKrb17pa+2khiwfQtgw9Pz9XHzg21qhjHJOsxNkGMzU3KrMKGe3bWedct21yTNOp
/JGMVnbdFIvxmjlme45j+u4DbhzttBF/YK1CMU1SKEZBozrRvYG1/UoNzbmI67A9Q6x/t6eClICV
nfRb6Fg6m4PbJ2rSNCaQKKKb8lJkdQ62ybS7fZ+2/asxUtvtPt/Rd0H5ZJGSEcScjR7JqS78c3GD
LrJWqGSWHNv4lurSeGgR0Xj+3MoHW2ihQGAZ5qlKogx9a6UputiQes3kkRbaTiQTLbqeySN93/TM
gt65CAv609Tma4GBSluNuZWbre0jnVmaQRnz+QaAW9BM7Q+zGcLHz1e3udlPUe+NyU3eXhsFnyxr
GFi1s/y1Vkwr+tUSV0ZRJcKd0nU5KDON5DFszkFl3100J9Pc7eQyfDyy1rcbG4emnc+KNXtJDjwt
CTR9VkJPmqVT/cxlLYiDtRKW/mJW43yxLLMS+0VcV82ZwP+RG+l8QloENuFAbiJPVgIBjZJ59hrm
HZmbJJP+qBlKu//rnbZ1unuUoFCe3iUzudPLJtS70iW5G1y62pFrpONRWOFVDE7er6ripc+ID39v
VtAZodi0DO71jU/hANVQWFnl9rK1QMcxVuTMKIGw81+5rYYPUdUoQRVz0/29YUODaWsT0x2c7O3n
bewkV/KJczOEmjO4jjnLhGlVj0hA3nTz6xwPUFAnO6xfJlCi5RnzH5wlmy61QV/BIUhswy3Dp0Kr
pAHYvq2gL/XKdbXeJBXHaWong6CULxefL/gDf4ZjaSP4hB9ppOtvF5xm4LLg6pUuzZ0+MJMcJIAM
270YiskrmXwH3VykF2orbS83lfzhc/PvT7JO+wbVLSRjLIM89a35sZYdIzMQBmEfLtLNVEZS6zLl
u2TWNca8qu5qvZ75imWmt5+b3kK0cSJsc5meqk54Hb9B+X9cM7JNKuI9M/10WPXGHyJZG348DguU
/9xcSd3n7thHKi30qY7Cl7nO1+uRAe3qZ6htPJBZzAxojWU5DkNR3IchKeCZ+3fborCJrGTWUPcN
6Ccw9zfXxVSsSgrfjcI4s/QbkSyR50BgOnZt1/kA86pgMvPkVRTj4sHdsr0UZDLIJ6vzq6kvg8/3
7P21ouuOiqOwbVTq2+jXjpnU0o5YXzrxcMjaaQhCZwrvQZdEZ9LN9wGOtMPBLVRB+1LfKpHJGCB5
Yir0QqxBXupcYw91Pypn3P/9gaOLdQoyzBZOWiD6W//rUGWr6vUU35hHenY8G+D6QnpsrhhKu3ru
h2iuPW6Dyjqzvg88n1qJRgTDcZPydPNhS31lasn01s3yRTdgdYroJgT/9SjsdQ7sXkp31dwqjM4p
avz+SG9qJRpef1g2N3lk6dQVIHAs62MCcLgxPDmmV5nQn2IRg53Jx9QbnVR1YzW+QB7lZ2gPX/Wi
vs5LAKq5rX0HB4iYoP6ldlbwkGOqcP8svecMqhmIKkR/pnAWj8YAJL9V0/xFkbq3LONtEStnErjt
ATmd4jer2UTsdC76bqgH0g9lVD2QVO01EKsBmHOz+l2hfKU1DoEJlCnqTKriD1on/cVO9V3Z2NO3
z8/HR+4Edf+k1+CQJainP/8jpNhqWtojUDJ3FsPcBjlj6MwdonoBNmzwZy7k1QIYULfU527qD44m
kHmLGtihc2pZm31wwAlzSNrKjaZ61RRvEn02fi1jrlcd5KraFmfW+oFBbko6DLbUiKS/tQz+WGsO
7HoeVci23aqmrt4N5UvnZPZV7BjD3/HWT9+YBqGtqipXs0ZC8nZbR1B6fZKXteu0tf1Dq+cBlFtf
Pdf9co7Scjp2bw4HF7/BJIdL4aOEpzIsBSoHONAwFWBgymI4JMYKIc2cbOmVhr5eTOrS3YZiDa8B
+I5nsukP/RnBSzRMLEar4K7erlWLpzlbbX3x5lWz92Ycp0Aq5uRQNoXmAb3U9o4i48uoVxRfXTP1
NkUQ5AnqgXE9pqYMPnfoj6Kw5JecKOjIuRmbRKyJ+S1tOQNXcsA+B8Dvh/kQGt0kz3jTh4YsGwd2
GHjY5ubk5GttqWVXVW6bDGp/V6UCDsuoLaq6/3xFW67d74DBTIHLlI6RjZra2w22DJWeQ5ysXmxZ
nQAqKJPQlZGS6q4womz2NBBcnUd7lGb7FLcSlGWaLakX69myumaoL5DijEJkl3ml29E+VobsqxoP
9XKFgImSemEjz40qPrgtTqIsHPCTOih4o7c/Olphp0Ch4gRQWgp/qfO52EeQv43bpk/sOiDFW6s7
02oWgPIijEzzTGq6Oe7/rYbHvITrHwGot7/gv9XwoBSl447szH7QiC3FsavPyt2dPsEfh1CSh9JL
RAeGtMwiim7OwErFP1vstlsrsmjuUBJatP3EHhjXixKl0Q8tKRL5l6mW1OgakdRw+DQwUdZW2QF1
0LyuBpOWEeGTuS/fsYE53U/PFXoCa7k+rEsau1a63MdguLJYbVwp538/98/NFfKftdsMk0+qt6qj
nQ7KH2GVRpMJPiiHNJ/EecAdo36t1njY2xBmXJC63cWsj/LcoTjlOdsdR9oL5SvzNGV0Nl/XbI3Y
cTJgOpaS+aUe/zKH7Bh27XOTaEdwktdJk76M9Bhd1RqDTItLumug/z9f+zsfO4nzmnR/UOGlg74V
FwuBWMJ8afgVw2J7it6YATAdJbAcfd19bmoTb9hm+pjWyZdV8hAyiLfbXCdqJgE/LkB4xv7Wqfvi
cp2H6a8XJAkwaCpS0FFfbaelNNXoIxnz5BK9wf5Xc/tUJ5YN50rMfxdATwvCFPKQumAED4Tg7YLS
NVlh0dWLW1qFpgeGU691YETR4pxJXN99JBRRTbyEQC1tgAqbnTMcq59nM0w8HbJPF1hygvVhpQ3Q
ekgAyXj4/ENtYwH9Dc4k5pBGPgkrns7Ln+ehrko9mTvqALvTvkUpHHB+lv2oV2P8PVSRgfrc3tYx
qG80hx4rElQUxUJuzt9QZcgSOxZd1mkxd2UbhgenCsevn1vZbiJWGJQgKoqkl4OUySkN+XNVydiM
kYSYslYD1/owZ7uhmTMvnIf870ocLouTKVwD5WOBSM72aOuJkrUgaWlJr8B+DSVMvsXFkmnAFUYo
OU5XydhbCTTdma3cjv9+mzbwR8ZwqLWAO3+7Si2uinoZCropttN+G9XR8HVl1PxRJTkO21Jz51Lr
DkrITNta5uc0S6ZzKq4f7fRJ1Ju2Cn1XhkNvf4O+kFZoUcjyFWV8VtW8hjXYZ3tLK+z9arYTQOg0
8vUWRZPSBNfozpIiu2xy6YWTIRkmjSFzf6aoYuqd4HM/+MDbgAhpOje7JCnZfpya2wgCS1a6JEXl
/TCm8qZGcPzM1fbhHlgmbHR2gPHNJjYkjdNIbYxo8jij8KZCE4eJciFo+zE8E1e3+evvb87lCdoI
yJGh6xtbetTNWRGLwmWar5mu0RnVjp0nBGodBNHGWoPOahW3AFVcXiwK8Nqvc0p/1DSqfjeOXfG3
PZTfP4n2lgprShUcuE3EgplgZdECL1J30vV2aI3my5KX1m4sSoCcxaheJka87NTWTF9WawHbr17P
OtgLJlx/eSGcDiN7A6SFyMkAYPNTrBY/o69RurB4M9PnhjNWN1ySFp2spavW/8WH/9Pc6dr/I8wM
8GVEuPDhJ5DWaMlVUXzI+9mZQAmI3P/cl0+R+M8cgrWdkKCIHbDZAEM3gaasaZ3bCqddp6/2JbHm
0GfsiR5pMaRPIpFD4RYLJKfPrX4UZEiN/9PEAbq7nT7THHYGjb1zI3PMs8CC+pa4NROCf+rYAkI0
Famae2ZJGxFUtJX/w8A0furyTp5ztE2Sjp+ROCL3QKRVEZrfDh4LKbJIl1T/ooHPu1ZpATPBNnPg
F30Nk1KN0iAa4MN1avP0+S58sPfIPRhYNRj307t++6GLpnYUwymp0+yplNBKhvn76nRa6qWVUn8v
wjp+7KeMfPZzu+8jiyYY+HODIb7pvJs/91HJwL02WHI6Cb8utTgwq7jelxO8wM9Nna7Et+6FKZ2m
I+eY1wK242cI8M5QdLgX/K8Svh4j6FMSl7h9srY3LdP1I6dOBvFqiH1SqH85aj99XTLS04zwdH7l
tjCXdbjSJxOrNwEm28NFLr4lpUKTHJJ7fWZbP/Akkh2kWtlVFE23F2e2Tn07wVmhOrXKf/XegIjg
ZPGXtKpKL9fM0ks0Fb5imZpnDvH7C0kDrEOUNJmLouuxCd+ZMGM52gSoNK1jc5e3YRrtNAGM4e+X
CHABYCo01FNU3Hjs0Cb9NKuEJsUKyYidFKSKV6BU8aqFy/yqQ/n+N7G15r7RTU7x5770/riwSodU
GQgjwLNtzAjtdJn7gj42pCXtax/X1pdJK+o+gFZn1e6c20rroa0GjOFzwx84MYZPDAO6+ZzU03n6
IyD344hiFR8RhpoF9yjNsl1GKniRLRmTlmYq9ooS1+4oZBmoxbDefG7+A786ORXJ0Kl7j0O/NT9G
qZ50C+PuxDbiL3kdzRdrilDXqMDi6ZQpfarlnELuX6qHzy1/tONMeugl/f6ftknDqqnMtWYhNvZ1
Nl/pfbUEM5Pj+0xUDC4UR/V6yP/B50Y/Wq6JLwsebmF+tV3uVDdtImumeWnYDcHY2sl+Gi2HXl4H
PbCJzF2jJubDbI71uVvpdJFvopVJReZQl7Hsd93ROO97kfEmjzstKqqEVR++lmMcP0A2TdGACLow
DV+6FH5UW/D8jFurDJ+0OTqTAPxuF2x/B3BS5reMN1BN3CQc0HbTJkEsAfGECXqGULQLPey/2ybC
Ocw47UDL59c20S9DY9rXHYzYNEvbi1zMCRIyaIgQdv8XIeYEcNd0yT/v0rHWLieZmlRY5EBj7AFj
kWZgpSCYz9wYm8uJLqIglAHsZbBIJ2l72Bb2I3TiqAKqVHa218xJE3S5DfVvzqL48XNf2wTO38b4
paS+dG1A3W2O1uCESSq7FC1QwT3sAblLCs+IKzH89fbpVHG0xFneaUK2idClWCvFFpxhUYfFPzFI
V+mbOfoWZ+y8PzzYAXoNegRkn9h6TpuM/OnvWLFWOuTM7C4K9fAOX5/gWKXhq5PX5q1dN9XF5zt5
WsBbl/3d7RenZpAmCFVvg1SnrJU21TGa4WE67+qlSvzO7AvPnrPZH60hPzNC2tiDhgG6STWxRysI
VM4mJg9q0qm95bRu14rV9qignMpNgd3nbmqW+gIHOI7PBOJt1sphNJE3ZvhIo4/idAvrZ8yhdzaT
BndCa2GfdatyUFdAulEfi6Aa+8iLpkzxxjjtL05gvC/FjBrM32w0Itvk6wDJIKFQGILP3SzcjqY5
jqXC56Ty+ScSiVAQr1JXtJHgul+nYT5Vwecm356S3yY1cbrvAXujUrYFdvRIDCqqRE8BCltrBs1S
1z+6JuGtir+3Y9Aq59wDpKC0futDjoxbE/We2SUF7u+yXtWeHKc+B7B9G2B+rwa1tVO+DbpWNc3N
mUf1AAl2Zv9+RL7pSa0NnxwR64ekD9efny/ojKkT0+jPxMGKTRUat5hdaq80+a4txlD/yifNzh91
ujny11+bE4CG6YXhGqeU9625BcK5GYuldWViIemlINBiLAiTpNHc7z439TYz+L2Jf5racvpqPZ0Y
Ehcds1EUakwzlK95WBmeEnbavrAtnhBK0v5McPtgO98YPf35H3lYZdRqU0V0mpsaPvaeeXCjHqW+
RNnR7Me6PxPSAG1suIvcC2/DzLaR6bRtDzEWWbG6t24TtLaagbZpilSEW80D8N4dSMuROtaeI6Sj
PKWrRrp27aAsdE/GNoIV4025Xtl7a0jF6GZtaAGcKa2mGtG8muzi6zIgdUIXkeGXYdH9Rb6h8MeV
7JJXrcpOaXtvgmU/3+lQSsxnNTe1PIPjPI+SFLyvwfCivBF1leMDtcIJvGEVqBh6ZjcwFvM4bFWN
5FNbls1prG+UIt4PUxvqd6U0Ot6zctSp2tVy6sLGXVY7Q6U6mtR5FxvRHCjI0x1SIF2XS62jgdBK
JT2WELaPjdnLq1KNHM/Qc9Md5qR4WMpxHMDZGVrnZcOqnpQsVni8dYIkT5NcMeQq/XyanBvUQBro
+8i31RqDA7spaWiC7DiiHSMe7EntrvJkGAKdtHof8SO8tK7CQ4MGzy6WMxI/KwIfMtfbo1Hry8Vc
WMqho0kcJHQpr5QepZheE62rp455adKx45pXJvkLibZsVzG3uGWAWhyjQUh2rKsCDXmPb51QEbFi
rPdtRvTmerXmecfkWXleadEjg0LwmHwQxPWDMirJ09xY2mta9jlaSGuKUlGMwEbVDZGbt4Pqr7Y6
XReR1Qd2ZxaP0yiT78jH0M6ck/kpZjK+S1aHwb815V6KEISbjL36nIRr60tNQcdhXFM0fqaiqv6x
xEnaKpq8pLs8offR7JnGvneXJRv/Eeggxa6jheveKXvhUorG3tgc22VwEYWwX8Uy8BCFpaLzl9MR
8ttWqfaI/bXXUeeoh1EzstuiqJsv5kxkD+s2uQImpbl10vc3A4yik1CMVvyrII3xRcZRlGGj6y/T
XKkXBOtgG0nFnn1VkegbMslwRZYXV3nOw1RmylTI1Gb9FVZWfS3Dod05WWg9LjlQwTrWtH00Gy/F
jIIaZVh8dLK2HAOriGkCVQqM4XU1vq1aNAS2VSKUHjqtrzdW7A/zXFwr7ap58J9wMtGO8U4xIzvQ
J7tfPLQGoz1yE/c9hOtATXvpV2XMsxQMCo6ID++m2EQhokOqsLNXFDNQEpphu2fa/FKWvfxRzOlJ
sUcNg6S0LT9stAmsvJ5oDNWaZlfMOrIDvRaPNfzzTnsIkUdylzm7g9cOkmP4t9CyZ8aAwbgmP9bc
uWiq7iId8ssyrZ95n+xXuyg/qTlNT6HPeOGsBcPCuKTnv8wFL5YhKotswZNi9s+VBT4+mdcJLbGl
PcpG6NdGX7tKN0B71/KIE+98UeKSj2Bnh8qYrlNFPKpxPQWitppgdrTZWxrVuEvD4jbPk9mruyIA
FHnqL3c09rGmopelGO3XakieZaJ/HYGuICsVZZ7SI5alh90hy8craCWtW2XrK7Hu2RiQa4i0aHEX
SzJujzNxaCgUe1RzXF0v79FB+LUW5W2CfsIuqcKK8rFA6KsimhtxEV9Uzhp5U6PikiBFS7Pc64oU
O4YLnbeUyXeIczXyYRAmI9AVPhAPWJWNwzs/BZjSUDFeQs3wAbdkx3VNe3QZzOmqHsc7PPq6EzoG
Wz3yeL7S9MXcrxxX7divOsOcoXgQZvHQxxqyRXrjNkyYCBqwYhSzMHbhJHnIQq66m0wpXcoCER/f
GST9I5HrrNiJFWRANEQdbd6+ylVFZdqr/czizHa7xi7dRSt3A5pEqKcZyV0o7dhP7Q78VRma1Gp5
iqQ4eDrky0TY+poo2xttEfNdkTbUvfRg17t5jJzbRslQFKU9nCJo9mtR4kuncG5nVAFhJX8ljODb
oCdcaasPU2Rf2BZQ2xyJTwARdx0AGq/hMZp9P9eSvMfcw/xxh9S4QF8j0NXsNnLEsTZ5Qi7sAmfo
3CFm/hlNksYHhS5ZRQWCupx+xM2KmGKX7WGIPKVR+m2Q83E1YugjZnZlLfY+BYNM13S9atf5WbTd
da3X99CNKlS4+M/lNGqaWbE9WeSX+SIumy73RzC6CRq4waxEt2Oa7LMo/DU3IQKEhp2CCkOVg/F7
4IzLXdH2ls8QEilUJdsh94IIsl603ijV1Y1HPSgr5bpZza/FVLzmK4epy922au6ruvJ6EkDkcQSu
RK8375evTltdlCkvM+Sqr1mU93U8P0PT5WtGDeL2cv0V1bLyjdQJxlr9NaqhN9p95QE+9UJYQ9Gw
XPHkg37dxPJRS/KvlVwnv5IQJGdeE+uKjJqhSXaO4IWDlhdq0E8NtfjCrLujsghIyA6+bKu4IxOx
f6wyuVoUQXuFxMBd1fiHGq+Bbo0slxbxqop9NStDkA28nFAjxjR06eCibqMtexWxWMeXgxKmruxF
fat2TvUjH5LoZySd4lIfW91XYv2lbVdGwCsalSV/w8P3rvrODsZROa51RmcpmcfX3FjaIJviDmTD
gmYfp6vlDSocJI3shx4g6MWw1q2PiGa3awfJO5UKz7NW9knwXIsuG+IZ/y+60fhLmcbzXH14i55W
cSR/8RDP3qdOFtSpjhtXuJgOiNlYLqqsALwFbpXbJ7+Zen1HHXDdTolnle3DYoyAmrSbXC3urFI2
pGJR7ptq13pOH0be0ImOvyBGcIMjOtxpvFfgvjA0dXyn0++0CnZTnqQ3cYT6PMyyY0e/f2gukehD
myg5hmUV1CYaLyeKJTNrnngZ09Fdkvy4OtGVkdmGm1lW4up58qIW4I6akca2YuziFeJe3n7tBrmb
LGfnyJz8Jjd/RGXnJdyT1ipeyqQjzq94jvpNU5ddPsXPQuk6+qlpkJot4xD0psPSs6fltU8ztM8a
5X6Rcld08smpdG4CGiRWwhO/erTvqjBYjMw3Bp79VYybMgtx5bD5qYXx98hEA1CdkYvS2sSP0bdh
1gAeZrbvwsF60QR6MSlam2Zi7ETfPWaT9gAPhY4mniqiZ6tavhU6dHXDs5Tuzs4ddJsN3TO1+pDa
9VUjkeJdTOe1y8b7yYiDoTf8aLb9DEWfOdUvbL0P8jq9JPVa3HaBTJeo0eOs5t+AOrboqv2qQv1l
RJTYr/LwW7SUd6u2HpTIRB5yui8cccdjRqYrptmLJ0TlUvvGzKtXp6PUXwUvhERlcme24S+Y3+Re
i/5qaykUi9jxk1a5K20kDXmQEK4m/PdG+4c/3JdgO8v5m3mSpA0Nw7fN4soUK2LJ7UE5keP6ar6p
ohkYYXarDD+jacSDtevaIs+DHJLqbPVCoBhCJUDJrXUhr9UkvNpxjFu0ImlSV7z52VQ7pzAvHCP8
F8DJPl7byQcm2NCgy34VavK9cTjYcPOfc7V8icIF8dBCv4Uc88vUu9VLi/YiqxAerQbfbtlRE0Ui
FxUkPrwmPZ6eQodZ0RT0pJP9PJ0U2nghs1NIsQzURlFDOqI6jWykoV636XKpp4Z90SrODVqEQODK
y7QYTtv8qKzjXozmcdZ5gq3TA1Oue/TMHMqB8RI04S+1M1G3IrdCj/bRrNS7PEJz2smTn7VC4t5E
RhUohfM4WQ1Sw+mDKdJ/xTohwGZ4eR3vGqW+DEkSABxA3P8Ot5ZMSz7C+XyNtPo4k+OHZX3B2Tmg
f+YvXYK6Ho91ZYOfpWWgdTwyMlTWQ6FGvuD+ypd5D9GL18QKyajaPPSTDEQzBIbVvBahzFxLZg+L
KYI51y7j0Qh4qPtmytsLHV5+DTcFJg4DYyPzjJUoXqY9gq0Cvash8StlebGXkyU4nK5a4iyh9Iqq
DZp1OpgovCFG9rNvwkADjd3XAwIPzw5XV5+r9+oqHuaZx8D1MrP2S1W/OItlcl+0L73kPHTrsUgL
2pmoiYFNfBTC5JGytr8HNHM9QKp3Id/OrjmiIWaIyYcdT+RgC+BF5tVT3BkPDWp4ali6vPzAi7o2
FJ/cjxfEJuOIZKndmzw2W6IiLfg73Nf1YPtDFvkRIsJwrQ5GmQSR3d1AOPCXJfHncGD2+osDEIxC
8DbQ7MZ6c5UqNl9buGqS7u2k3sGiuK/G7E6hE0SnaTbXY1xkj2aRB1W5uooC+Nypryurdev2SUbc
tGJ9mo2vyvRPpT3W+bRnrPml71EjJQEbEmpo54tZv6rd9w5Byj43PThv+KPxnAyHgkXmcnCT+VuY
XSVz/oVGH/p/tW81trvkjatVN9V0o1RPDnJ8S7f4Eyq10Vj6Zf2DcLcXYj2ok8rF+KyM0UWoZLd0
hXK3ULQrch13nUJ/bFUfKWAjVT0LYd2yqn0h7pSSdEHNb4xKeqm8itV/BpAXpIwe2NHHYZpvOi3k
LaPBb1GZUhlSx+Po2s3XPA8DEenHBsnkwUHOGQiL7IKofkha62rS61ul/xKGd/nauEUX3iR5F9jl
lyoG01b06DqCWTSS3Wwufm60fq7olAUphMAc6uE30WXXDLtce+CBC+3e4FrOVPLIojh00WHpB/ID
5RJ5lV00/Fi5QjOkDPt85cSNl6rKXeeEuznM9gv/zi5tb3aiXQxmxqZ4S7MyoM1wTMW90e8UwCAi
Gn2hPVTKQUufh+RbjoKG7VQBz27sFgochM8XudPIqJXoZ7Ggy7mOO8U4VDUqwtdGdgReB9vP8HNR
QkBuKt8Rijfbr6PB8zNq6C5ZB8hB29XRc2TcKrr9UPYvfbEPDd3P2t1Sf2spI7vYputg2IdF5R4Y
jJmnBLsfUt4XlLadqeyHWZBoVzdtru7MKA5k0hzT8UYFl9QISp/CumwN64qn03gbdJ79oeqfrMXx
FvkSImXXdhCXvo1Df4ME/5fO/i7ERJcjCZI0FO4SD8eSsC+WIsgKJPqWQyiTe7M0HpdI3aGa+KLp
ZDxOgwzfGkxR6yohomf24A29ckS/kPr8pOE/eHHJrZFnFyd2f2ZfT81hVfqgKpbdOi0HutaQsnXe
6dOfxg7VkujJnn4tAnl/47E2v66q4f8XR+ex3LqRheEnQhXQyFsCzFSisjZdurKEnBqN+PTzcXa2
x74jkUD3OX+0i8fGe0yG0xqscVgQfi69O7JSPSc79xjOVMsRSnyZAUVLJgqRMqBPbrqzg/bUdNMe
fTYLSnDyXXUWfAkypdozc57dYHwdRn7qasJBlWyTkm6EB39YAJayi83DXHT2kzEdUpxDwG+/ngCO
sfOdywielSoOFZl2yXT2UuuFsMnT1FW7buwvTelHFcYcNyTZOPiPod/CBTA/In34Hj0iY8E0HjOr
/S7N5qq6mR0fcqlt240wjDIKl/yaBe43Z8FhKol1s6R+ctDdqMVm2s8SNqyGmbTI/tKl4QAXgB7E
7FBowb9sym6MF9u7E9I7BEF54a8Zm0rjLq2NqDDvwJwOPQxbzXbQVc2jwmrisOgNHnn02X03byfL
3xYzinPuski57sEaZsolk13jWq+5yrhh/L2Tmdw241bXOdUM+SnL2otiYwZEGePaG2O3/Sxqavuy
l6Ee/81yIhwuPYTmvPHafsv1ysb8Z8+0WZkfI0moZHFu284TMW7g8yAZcnkgJ4eZWR2dtrorQ3HR
i3stgmlXl5RFt164Mbt5iCo6abX32VveOV0zBms0eqXHRTD8CQ81vPFreOvVCMttyQ1vLTOV2mwW
k71NRnvPhrYpnfzSNtylBotX92IV/+UcFkqHO4v/YsEgXw/uVav5ZBhikwY/HfGB9prdhdOjN/ob
Nrm2mkGmLNKGnvyKudcZ+NYFefIyb7eqSXcD2oGcQPkNWob9rOfnMfFPtQheZl+dGMCfXfutsMyo
K5KTP4bxbKZbJ3xeWZxFbW29+mDzja4tCBGHGpHqdyRIUmHQ7MqagPrmNSOUL7Z090hLx3moBGhp
GFfS+U488eJ1AEgWc2ihDkYOpWknxdnPwjtmi4Mt2g/XZC6105hgnweRvKjCjMIwPVajjZclJJV3
C1C4mcIpan3JGYqfzk9YkOqtV3Q7vIZE+v6I1t0bAR95BlvsZZH2n5XZbHsLHl0c66b5z6q3tjwU
ZhMP8l+elSTcrvpAMuWRWqttuYqYVW7TG7cc5nlTk7OjPfKpCcGu3AuamhLD18SsWB8aHn0vf3eG
gUeHqjLOG2f9MqQdy6m61K2+FKSEEjRDxx4AgntUfGdd1nB7aNCltzDbZznkVXJI+YcY+Ddr4m5W
lp9e/IcYeWNyVtks/azdJynqD1JSQAmWDzzI+yR4RfiPzN38MVJ9goXa+QMvjHwzO87QdT2T2820
PR+HuvhoeL8B0vB728PBmgMOdMHWm9XeB7qk+7wzLkUHgjaH+j/Zp8cZPfuWYFLK2AdxJXnyL+1y
0qXM4h6ZCmQfyzEChv9IXH+znfaKsvk5kfymiz89tGgjiBQiDLO6D9rwn9Fa16IfuTXm14Ec+FHv
Qv8+MYfnwbs6HhUE9YPwP0ruENV/uhTHkKIQS4vS4IRrzQ7ZxYs4dM7het/jNdCpcWfOS+z2zn5M
w11SlYdF/Q0yjDvPIPQpi1xqd4ElPbpM/PKnoS26gp/z+VvHRebGZRAYm9T5l0qxS9zPYZxQSpN6
kdO7Z+4yjk7D/9N8lgWbA4JLj0vXS7s4oEjRrOW+SuxToTiyyMnEYUDC5in0jD2p39ckf3DH9Fs6
fM8GMaQGT02bHzRVa0KRLO55y3KP9BPUCDCKMyqcH3mIjxR3xG5o7IrpMGkDIvUzK24f9LAb1/cQ
sjx1qz0L/tHrwoOXfPihPC3lcM7THFdutyEn4dayQTznP8KLoEsEFQD+oWLzNuYWPYM7P1fp+rJa
xWlE4Gnnp1TUjw4BHG76Ykjr7JHCqFlZx99VPoQz9xjjEmbSKFl2SUd5CIn3jlnGnirjdRoOQQ4a
az+RIr0pBHrV+q6fn/3EYND+lorGQiLYqvEt7ZJIjSTQ08rAB5tlJzsHpiieeJw32RpsysWkKJmz
qnuvhI5UQBeJHQ8D64ofO+mhNA43TXbdsPkvv6X94oDyyGw+g1tstOAPUL+1SevB+lc38x5A91Kv
1bd2yeWq/Dh3cDLqZFtWdtQWNjrDUB1n0z0Q1VpT/Oe/TGWzr0egTLXpoBD68L52X90GSKMBzJd7
3wi/Jr+Nh9LaroDhrXIpS2CJBV+q3HMwvomqu1+ocE0C0iwrCeSLDstvDqaY9ka/bHsm5gzVSJbp
kzFCouT5AEI77XQXXOXUExDCNdIEzV6W6a72iiPS0edSuweR14fCM67Sa/aVQGSS9tOdqurrVBGg
kk+piZ8w3Suz56yzHIQooIWk+xsmHFTdOmfUtYe8rQsu78EjhrbK7lI10dBTJz9F1xH7k7znurui
5T97i7cVBm0cIjksc3KaTet7bP3HFTTmUKXBi1uyTIZmmYFTpdzgBTUdpev+laMCsWsC/TOa03hs
A2bkfEx1VOTJCenEfq5YzkNjaFFvK7UPjP7BunGmAmB6yloyhhWYtFLdlegZvdFhth5MlbL+DU7J
UOYenDk9rMSubCSRGciT5YF0kJdRt2IzTuFrS50BpRprR7kLDdRVt++V+qgs78HRjBu999BI9rQ1
5RtpbF5Iwyv+1UEGYVDzf2DBNzVlRuhS0pvA2B4h50HBvUfgs54ugV3uxSrcCLCATV4e5e2JLKDG
GC/re7HMU1TlsF5qWr7LQny2IWRsEPbZg1WsdI1a4tL5y64b7ONKOPfuFpAZj3mFuFuL9miFabYb
7PGr9QjEmBpXnyfV/MfSFlBXxXeLzAHTsOzRQXX30p+vpvLdp9SkrJIokdDNmXvdiSwd12A/xLLM
FKGI1sjKnCCT4FbpRCrybrJdCBO78vBM1jJt+k1DKMmzby71qwpbmhPqcBreHAmc+FrwSfOQC6GO
PAwFErxWhze2Ij8zSkzhi3JnXxOOpk24HgVo7SbmcQqT9l/oSmxZVZC2ByPN3bfKrxyixoehrR6B
etfsXzbbKvhpjEZR0au9AkiBd+Iyu7191wU8VotqwjvTm9CXm/ATqdbmR0+aRCx0wGLKWkHveZue
IDmbTzE48pCNik5XfF9Xb8hks+llOWOxbaq7IrO7mB1h3ZTV1D8ZqeUdEyLPz7bMp4Nd5f0OdKO5
mCuycpFX2bbLBwfY0+7yHX7LKg6m4Tqw1R6zhGUxrEv70VINRQ8miNvWsEQXrV7rR0s5GiwBxfQ7
hV0etRSP9A1h1jkRL2cPjOeyKs6BUsJLDOVCBY0q3WlHJrM+AivV+Ayq8QzXjLWuCsoXf4bO5J1a
NqQZARcvQ/qUUznmbw03YBsJ/Dm9TKlNAyF4WM1ox5+2NDklMMNYF0c7pM1oGRPzyWnHfusUons2
5FQ/8PyK2BztgZHBhe5LrQRcxIHfaaxq2k8zkm+/rkcWcb8/FNJT22YN5SWUlGc4XsoeR+9EHi0y
Ee/L7RGdSlZpp6DXq7by/DEsb+fcjEeuEBgFa9sYT23nd8QFUKtVwlsty5mk8vS+KtbB3Kg07D3G
OY4bp7OqowkgSMVamu6lMOU/iRMFlky5/WtSL/pEm50V39zi24VYJUaqGQBiMQXEkRkc1lRXZL/X
1t4ZR3cTLCG5GG6oobG88FQbgLrEWHKhBL0vNwYcxbkxHPsuEQQCLkloQUvWM901mb9dkoGKreK2
koA379q1Lrb2yARcIzF/c93qyy0mf6MHRRa2K4wbdGi9uO6oIiEVYGYxFm9CD5pgtZrsNQgtSJxV
NdXWqMfy6qAC/8t8Gr2ssk+iHmflzmynKhIdkKXO9XhZSLA+5zqxnikIQwFrj1WriGh3Jq7ZQXSl
9b7U8ID4IwJ0/K9rbz3oonZPfNxFSgJ7UniETFtuUcCXpa2d1rFI5zG8tMos8O7agPNtAmRYpuXZ
Lmnb+g5Ng6DVV0RPtHhtXByfiiHDqMbyvasr0/nGubLO/c5xVq27Y+Iuawlx5NfdO+Hmsnlsc0P5
L2uoPP5D7BS6ZNzhixjffb+y3T9HaHeGbCkMCxYvWHWwnPB1BcVToQ0RnvJwItFdjdKtd4vP/XgZ
lFHe2KGMEBYS49cwo4mtLRAuwKgh7Cw/rZYe8t/EQRT8rzESf/6PTBDBmmA34QLt5KGjZgyW9tiT
KN+2haO/ATsGRdT4qiRVQS6tDflmCbSxPmaNU4Uny+smysDcsJnbd7NovURu0LIKF5DHCVXCQ6Sm
vKFJu3ZCsD0gOFl9Fhi/AT44eNLh1/ChztjUU7M3/+Nh80GJkZbwI21oK9LdJ01Q9fDkOeMcHg0n
d9S7lFYfHkufAqQ/n0d/eVgaOS8fJKH29in3GqmjXvsJtZXOULsHSruVx9vYZhmxdkVtvjUhnN3Z
c1gutsQCB0RekyCvdlAdvDW2OfnNp9t3or+W/ji3DAIz6Q/VgAmMUAbPTw74QCznvu86ZcdThx9k
m/WDtJGhBIm/p9HR+FxEE3z2TuCzvbhmJ7NtLtY+hQpPHaxmUZVYYWUeA8JpgQ+109T9tJetETBC
WKVZDH/8yp23xfTpQ8xhFP4bKEcYf9UcGnkWrWMyqs8KpQHDpDP7ZgX2QG1Z9mqYw0huJ6gFX4fZ
tt5HEHLg34qesrU7aj2bjOC55672S2PTdtYHYu7oHXHmK0K/wd4vrafzh9BTotpWDTg4qJ9tG2qJ
2gCJik8TwkINAvNVMkLpGstKiTH9cqL9/H/h2NIBQfOoAs3c+sUayl3KDUHXTRLP+OYtNvDEX86y
SYT/nHAKVnGvRvOXALxFX8n0E9led6HdnaYCbu6PFhHgsfXW8xp1HnkuctP7Y4+ODXlhxpImRiNq
k8Gyd45P0j/vhljyc7C0VseHMzQGZWtVUGe7xiQH+Wx0rnJjNa9K/HVj48+xTVWA+xYm5ip/bFoC
73wFNzLeIrFsHxYnSWSzJ6s+A/PCgVszZThFk8ZdVrbGL7bqIHjzzHmmQyUxQPb/NbpdzWd4mlXe
p+Y4pJeSlyo9WAl1NFvwCSShw1qO+nvlfzU+/Drn+NyU6ygpdR3Myo0sEgi7P9m7YfGMpmvNDoFH
kgwhKJ4ZUtEl15I6nTibSnN46EuX4S9t/Dx7H1q44I9k9md3L6W2/UuAO2J8cSlSbLdpoQeHujWa
btovK5v8aKqJho6yQXc93YnC/6+00j7Z88e6zmaZijyPHQlis0pz/nGo4LtlRFofda/CicbBVBzm
Mp2cY6iC4LzmSX8SdinpGkw6FFF5T5HgI2o8AiCkrIP7FHb0noMSzXzTiY8wg58mb1bR4leM6ds4
U5niJcyqZTC4RBP1CyZ+q+8AgKhDIxohoEUe5RoNNffo1RhnQmmeyVdE1OYsRVY95EXV/sv7wP5A
cQwfYdCn+dtaAbXAvIpPbn4rpCCH8istcHIqQwHYFsFYMK+M7MrOyMWuW9OR99ZMJ+URxxvQ/DIE
83NrhobDPhLIHqUFLACNe3T4beh2BLOus6T/EXikpg2tpXOIoEDaO1JcRESjUH/f0ZGD7acogydP
t+P6okvVIOdP61/cEpmO9ejQ85MFzdrH02LZp4oitgfyoruH1DLU1pDyw0mGT8avt9bvqdnpbbR3
HR2ftYO9xpqmS7L2e8sb3txqRfKHB5+pJOy3lbaDqHKNd3OGZPNoNclCf7ioeqHeQKCxa0b/scTo
wj4516fE099Vr+qd2az+q3S1+gFyTvgiy2mbec03dPKDUbMVGuG0Pvp+k54JuFj33IP1xZW2+mKt
oH4s7E4S+V1En5dBU5YEoaJeZbPmjbNPpGW9dVr1B9VOxmPOPWBGZm5O5b1fSOsO8RIfX4mBNl9S
yg1dA45sHI++Y5VPLijdv8WopreuW6ruapuFQ5CVpCw+0LxVBFh11R06AoQ9Fc8jCve5C6+LIeyT
9gZ7iCyP5J8N+pY+Tgl1fUdMojdto38z3Xjx2rfQOOM67Pnx/8a6NXZ5GK5A6Q24Kha9G6PW7yjs
ElHPB3ucvd6Ju0BdUiAtr1K4gGlY3RsWoNRCFAJhB/AOdt/ZJDVJI6K/g76FZQy3lnTeXaVg2mvb
pfPTxVfBNfpINFcdTXb3JmhCQuDVrGclZHLV3Zrd5sCRwhD7TpfibIYlKwoODiqV7CqaU8/ZtF34
tFrdhaEGfYD0OcHCeX0bhgAtSL50EZVmu2ZQSezPPh0cGMM20mF9s2Y+8UGkj+ua0Yg0uk4UVurB
UYVLS1JFqvhNpjGXyE2R1HlI3fyO6NaABrzBF+dxcB8ZRL6NkvkogW3ksazWCF0p4XBFy/TnM8qP
CPc3rruy8pkWn2rO4GZPHoG/1PPRsp2cutE+DUlzK3ws6kiZYSTHsgKfRqXBi72xgsKPw9o0T3Oz
eju3VWgYxmHm1gEzIOm+ZrUvmmjiNb0nndCHzi3SqOICQlX5NIek77cYOjZGcTvdYYuOps6KnTfj
YicE6gw5mUZitSTXX7VuSZcJY3xtH6HW4JUMrtsgwKZRpt3PBGfQ1v58MQrnxelJTsNM8TZ4K8Ur
ZupGxHPNWyxdxXEm5iDmptFxkbR6nxWLeybs0dgjCJhefSp3NrmhnS0iiXM7TkwcNWH8XcEZmvZt
pLiOo7abxKaxxZEChWY/KPfQpZAe9Fdt17zCZJFmMJP0E2dYATZ6zPmejdHerp71pXqyVjGGwFrV
fMDEpq1R4ZTlEVzdQiZAK6CVMJJURblHxgFrkI2XIHQhvkCuYWLVxZE9DGPh2keeKiMqK8ajIs3f
xYimwbld1cn6ks5FSw29PjeV8ewLOPTW/8htwG+o8QPxgO4m9NNHBF6vgwM6sU7tFcn2R8rsflMp
iChxuvEpaeg/5OMfH/Mwn3blIOzYVFYs52qOprB+57DF7JBxQGcF6UIhOsZocSFUqItKqJATUNX8
MwzSSRtlWeGAnLAXVTdemHbQ38EyvbiwTT8iHIfuNO3/SDE8WNnyiez2o6XBSg3qQajgPkuHB/CL
Xc0wvNHk2Hq1YbxlifVQ+TXUYVAvxPwHoEPDGzr+a6pMe+ev1oM1UolH78/810xVsKdmGNxxrsyc
P4YphYiggq5NZu/86CgB4CE8GtOMsjrOFfjspnHz5M53Co0Ex+SxCIwVYYtNL5jOza3GLw3O0GdX
8LEeXsEuzzmhHY9ADePVRKX8Vof9+qocZ7wSIWbvxnCs79og1HtKz/LLPIrUhzRv0EDBarnBtqaf
d3ky256X0pss+rFCr+7Qh/mvFtIcGg4WfPDsh55uYrnWdAsWbcUR3Zn9XU85aGKb5mYdCyQJlqPv
i7kz3rTpLbsgM/uYD/InMW/t375ijyRj/jiydKHwm6jUM7slKjLWzwZwZ9vcaks9dyDE9yaB8hba
0UiLhSzU1NmyeYtDGCbnWTYfZEsXUYao9L1SsCBTuXRH1uF2O5ieOhcVi31RpHGGnmWXDRVsjLov
3NmJXb2qG0uwPJJi5WylYU07MJ1DsrYgvJY+ZjJB/wFikAc1umN2if1S+/Re25U+IOIWbEHVN4zU
ej8MCeda2yOOWMfIXIPwuICTnkxC/O/6go+FT9Wi5i0tIJJ69zVRWPfqHLpUiPQhLYZ70Ek03UbO
ezcqBA9J+uSsc70PE6e8BQrxB3oXRH9s2iY42NxNyOnJmkKRPttxzdf1Ww49oPg6P6+hTbUR5YBo
Vxx1tMoUuYk2t/4N9GwsIGrVtDn3XHHPCA7iNLF6ueGykVN7oPF1Q53nsTDHFXdA8NXr8aftF5hd
BuY9igx0QGnyq7P0Fu5zbMv2qEq1o1WouBBb87BWMDFuRyCoz1EPFI+EB/Sbhceck62mTTYq0TK5
60QWdRhGyi6uIkxOnNHxkIqfvG/fyxFQu+zXx4HMlah1B5aArvn0q5Yu6cb9teas2C6+81OnPELr
0JlROnNAu0N3FKWNNxaSabwJSOT0ksg03LLuENHhKosS4TR9d7WQEaV3CCepR3xrXevZCirUY0WI
WnFZLv5YvBdTf6gE+/gymD+TWWwDWu/R03XJmyc5oBFx5LGbhAATujzouTwTDmKczJGDIb1JVKiW
U5eAjjASN8snrtizTqghrgt9wSl8qm2mXJo3ESYoqDfRy1OZAWMFwRdPdDT65Z2ghmyZgwczl2/W
Mj0O5XwQDkT3klrfdrkA4E8FZBKBgTtCUGi1asnTz3O8ik6aE6k8KX7OpqYNDs1QRPsLT36Nqimz
Rg+piw1o56U+YZIoN1xf+6+zn1BhPXiSusOsooIiRCowqO6uK4J+46e46ooaSWgq/EvlU3ubGlms
WixgoCfo/IviDWQSNVrQw7NUq4MupUUNSnZktHJvW3nF2rSeAZdaZMnLw5yOf5m4aREbxJaYCsbI
m1ieZLs8SGbWSEzW01rCR7qlFXeAwigx5m+VlEOc95oUSmv4pavYfyBjnuhdOX4vtf4qKsgaquKM
KNGsoqoTT+VoPyWlotYVP7E5hc+ZSe8t2ba/uHtRpvi6jDL0B9EwTDnfqWZsyfqPmVUy6wmiT+kt
TuCJjp2SM1ej6HbQ2MZm6AXSy7Lbjn7r7qawOpERpU+BgZ7alta6NfHsnHVrQcOWzh85B4jQAvHa
No7NbweLltZ/tcj3Vu7etTDquCuAM2WSHoYlPbGHPtAX/tAnDEI9uHruT19BKq+KdXG7dtl/NWM6
wGZ9VOv4KdZSbtYurDjirGFjqeTJQCpGRex9P/o0oFt/M6kmNKYY3+jrjpyDyAVcZ1fmwMtpEW5J
afKjYcHJTiJD0ql/SYAefmyZBFdbXf3VwfgU/thpRg2nmonHaJx30tAf7bK4m8MxOfeZ/swyarSx
tH/kAGVQJCzyXrN+YqUY+VSCg0Q3/zQu07wbiIGNzIDQ3Cq7TOwST3h97Ds6Cg+gvW4kvPmsm3rB
NgGFnoD+hUm5IcxiR3TVXg0kknA08bnU9n+maLakAdMJDHxpRRCMzrmczf9yv/9M1hqpZFu9rEn6
2NjLh1ljszBNBbFm6CeDfy+iTnyf09Lrz/lZr/WZWCeqrQ3PfEyq8FgbWsDvZai0RmaOdgpBi0eX
KldQr+3YIdYp2vyUT/roNJaIy4r8DqL+r6lsuP1F8CuL6ZmVfc/R+CAtY8bnMP9R2HNruBD2AcPq
t+L38SYEDNxVW7sYf7mG72tYoC3FixjDk/DetqiKc4yrl1hDXDb1k69rHZUdAtqe9PRRfvm3QJWB
B5LJsuEEnY7WiALU6PID5Vge3E9zWBNlbqRbYXE2pIirVf+mXZbE1tx9aWPaEvH6hhEM3Zh4MOTw
xpxz53fevyFHrci502yVgUwFkMy41BNRSU6X7rWs4F1bLPPwRHhVoLrHIK23Waf7u6lfQ8at/K4w
7ZObCARE04812x9JzdIs6UE9e/wsKG/yKAFsvYlbRaTYyjk4AbDGRsc+MBCyeaQqxQKO2IriJU+d
J3pAn4Rs+03rSIEYlcfXX1y0Hrm9SRnMbiroqnazY5oHGu6Y08epWPsS/ZY6/gE2Do1bUh6Jd3oN
jeZsKOdAZ+cFZvvoShkXVcDom7p71Rao2qqAq6GJRakxOazeJ7TCR7j0dIflvJLpcckA2AkjH1FP
rDuAEC9GwPIceDTywjYlsVLMG+Z0yBoBOR0a54RRIGpshAoDYgit3MvsuTc7yQJ+mP80tFJvaCc7
1gr3L6Uv5hEXwb4YpiniisnvgtL4dbwBr87QvwDpdJuZ4CRpeOceKerY2TgE0dHZPcKO6cIrsMUG
v1XeP5m2T0K3cajnn9LuzkageeXEfS+q6wiwG+px34r1IwuTLdDYdq5psHT75bkejNguOdVyMXy5
QlIBPWWnyRnisHLMPQv1E7k92Kr8fdfkSChkBJm6NQqxWRF6TnDhGUFinecTYsTRamencvkNqV9D
v4bjjKv3pQnmD0tOOhpn91m71HybBIpn3U0IMPTLXaO7ewprfIhsHruuwqIw/+EswdkIBx0l+fpa
58v7Eohnt0U44Pbu2aGzYT819XXhKYrI6zw09HRpED/cG+4D1lVYsequT1BNBCnGIO18BbX/z9Xu
xyI8L3IdHhash1tc9geiZ9JNAzAMaGxWB51VR1UBhGuldqL1/har4pXuTxX0V+6Yh3qltlONr0FZ
H/LJOQOo30H68pBW91lYx5X29jTNFEhrvROt43JjWQaqtySIXKN+tAan3soE9UaYTQ/hIs/aqo+5
dC/2zc+JJAZZkae+XCReyDBPdQLEX873wHM96p5+l/PEGhp5TJ0217pWb609PkpL0/Na3ZxLksqH
iZiAwc731TAj9WsYW4JXF9lAK+79lWLyAP1RUyI7R3+eGd3Rs7OLMsejzLBodgGkuv9k6zzOQmM7
zMkjgzM+/DR4Stthb4g2SgJUj1RglRuWgGZj1O6bMd/cYxmuApeZr6nm+zmcd8ssdwC4tC6PaBBW
EuFjDv6HIsFoaYYV0Ef+4/c8VDdJCYrAsEdaz6Qn+5K6JOucFON/bWF+kc12sZ3qzTDHq7vOy3YM
fCO2kua4+tOz7Q67/hYD7VQfRtHFoPlb7E/M6DqFFLTYqC3bPtC6jTLwZsUat4vnIMvB5mAG8pHS
WIadNjsUlXc/yul7DacXsFw24urciuoEuXNSGpPlEvyZbHEbsTrOplcSpdR4rz3fj+rKvzd9c+vZ
Hsdm8mUI528e9bOHYWhjj947aKUb2Wb2t2YckSqw4LvFUsYJukKCIsdt09tn1aPrxsN+srXbbSvb
OXaz2LV+sVtWF26yiHCqHVITb4EzfiauPFJYe0o5ZKoOwND1ga5BLYIFfZSav83WPolZRjwfu8xY
//Bbx2z6F4uJQlGQPWX2QyLYHyZv3I3ZeMrN5Q9G0cVvnt+RwwPpgzYw+TfddGRVg85V66Ospusi
nikVeXdMk7E6iD0MkTe5uUDX7/arG/WT/Go7E7JqOidZthOE03KO9i8k8j+B00Ed5sPJWcttWoHn
TDOglEyQB8OC+BECCqRxEhWXnIY+HmV1BP76l8tiqxSxhWGTPztCYoLop50v18dwtN6mlEq/em0P
yWz8Z+U1oaVJfQ1NeQnMUsS6S17dgg2wWsqdTtvYWz0GudG7C5b1e/Hcx7AAJAGgQNbF29eiQNrM
04q+zbIAI2rn5FvjEVUhe0q9F7Xe2AiLRlFW4HxAE7XXgpTXjPRdzGh4JTY2TpEOjNnEYe7epav4
bhPrX9KgKQ31Dk/97QneZx6aWq1WgGnT2ReQUn1gbYM5hILlfa+ah9IjT42X8+L7ZbAtoW50Pv6k
bXXFl3qfY43DPtAdZyFjWgPifu7fGlEdyY9VvKApGQVDR7Klng/z0P1TjXPzA9kH3FYmqiwcq6K/
N4f6EmCvtvV17GmIS1ZxTL3lHObuk1FlXxN6mi6EI82DBzf5mCsVa9meK2wY9u0X9aiIntpzXzmH
pgswwRnP1EqcjHY+kEF4hxU63Xg4gNvRuQrfjFNHMfQGxpFxuIuwc2ssdihyrMosdj3CYL2+achQ
q5LnIGnt7VSVf1kRvHgkecc1po3YH/NlJwKsoKwFddQ0IGJu+0vKc7FBSwPXUzO/eZAuoLcqmnPQ
QyGXZ8zOuL7xC2R1gc/JgUvoZPH7P47ObLlRJIiiX0QEFEvBq0C7ZMt72y+EV/a9WL9+DvM2Ez0x
bUtQlXnz3pNu7d4tHvOSReJf54zJM+OBre9nudS/vUzfzTI76UbJO8jc1XRJDDZveg+WuRluTQ+H
m18II/qYiPe07xhdDHCD86HYSpfEMeF4poVrbgxrMO0ATrFUW540o7t1RhXghcVI0Id/+ohNbGpY
K4UTlDQ025leePG3RfxWR/o+F+4hsXiaXLqpZNyjSPqEPHF75gb0coVgRiNbpF/CxGtWi6AzXcJ1
zshgIrQJK+plEI2WCsxyjO+6RUJDmtBnMRg4DC1p2Axr4KE1wul+iAnzeI6iDitldW2iRKHti/nc
zMrcu07X7ZqqTB+6mmQlAebvIXJqbJZl5BsNAmGu6+WnJFsJs1oZQd6KNNDx91x10ebYulCfoFv8
a+MIw0ARbcFr/+VadaLQO3A4b+X4NdUjnCJnP5TLb5savkTNiIo90+Jjy9wH6F1PYALHBFFFzm9D
1pQaoE1ScZormMYNQ2+UPDTza6zgMlVR73eTOGAFO9ZkK7KMAqjMMUqFbbe383rnGeoOnu2GIPAm
Jm9oD9XWljMPrH4r2XQQ8r6HRX1ds/CAhoOeUtt0+5v+f/s5XFWM7mqxICErg4zMUplNvjTGLtDS
/IgnaJOa+JYi9Vnr4X4cwHnYJDTJ2RTC2Wh58lyOtIMqTi922v3zSufKy0GYz9yE7GOQFdEYkh9m
dIpUwhb02ndpuLTvYdQ5dOFnRMaVD+uSFOJQWwRkaQ3w2R/cyT4lrvlWRNa3ZzRX9qJv0T4o850q
DVBxsu9yrHqfsXO6a6dumwlvlw4Cs1rL92UEwAB3NLZ+3hZYdJPLxAyG8NNDGd34qXblxPxiHq0/
LTWOWKR8pfqrhZUxjPjBtPC1iRipIffILgtGsrz2tM9y9CPEH88JX1PNwcL4Uo3P1fjtpRjhJTph
l0NxQdFqClCS07/MGfy+/O0S+Rw1Dgss5b0xqRcnVbtwGX8jNexMHOT2kGyHnsAxs/IPiAAMY4mV
IDMMaxQheXSqct8bxcFUOTQqnKmlkVHU8RDX/XsSXUs92ffcLN3UfzuVuhIMDfKIWoFBNh7+yvaX
Ut9L/Fzr/t3FpaHw5Ik5ybHP+v3gvvB7B1U2Pw4Ec1eew9x/9nLeKh7kpk/Oblvfyao4VxEdWpE8
lUt09frppEbzDEPnUi3zlaAsUBlKRaRuVEyVzWdL6pciqvg6R/NExXevR8l2ct1Arxl1xNMTeVdi
bemp9rgvteE+tmYwD/YVv46Bs1ReJwupW1vO4eJ+5ZGziVgc4ZHT1EixdpP+zGLxc2j86Ut+FItz
7qmra0TAbIbx0cCx2HQ1R6AcPngJfj1bowhNdxRI9/l87J0bs8ynWBTXsOmuMJT8upxvxCyYMJ88
hBN3IZ6yDhhDsU+YEcweKtxYm0xrtX0ru5vZmi9C0ietQqk7yq9SJd91HpJ9s50SNaA8FrZxyfri
K3frZw6mYMr7XQX7fv5/+6nBsiJ32yX65zoo7cP8bKTx05zMhJ+QbJ0x/+dU+ZvIXMPHEHXNQxyk
SnvyEpjMCV/MvOzqnhsMHv9unatgVuo2VCRYG6Mz4AQCSs4ds1R6j2pvMCrJsupcAYu26yxwux6x
jjkSyxs6Ath8PTcen0s+zX+5k1tMuUgkNPprCRFOGu1fhAtioy0dbIX4Q1DoJHn/NKLPgx86qJVT
M8rlObS5t2IB49sJ35pVzrO7Z9jGjPkIcDfdIcGbhUFD7Gsb/GVB4C5Bj8cn89h32oPZTDfWBmxT
y3iQ3sdgLWTbK19X9quTuGu8HC9MRtdg2pyuRAFZ9sUfBh5dvxpV0KWEAcYufqWZORbkRYr2Meyz
T1hgvqwfRt3k3chPBgpKx6ZHvZ0DLWy3NYb7grh+wdTVCcedU8dnE6N275761KB9acK7qcGhNXQH
aZYvWWqeZsIQc8Kl4vU7DT9quJB2gwZhMg9u7ZcmHO9bqdUYFJS7GUJ9x4C0MbQfEjI+sghJseR3
sqzblI4XvXkboIRHWcSXmNz0Lj8RkTzQUd5p+nJYhuJuIB7mzSYpZBY+Y7Cg6cAuw4CHpsHLwfdF
FL8pQvDQITtn+ffA1iBk8ebYM0Poze6bMu9UWNQX8IQIgFhvpjHsW6Ew1GsPuliOTVy+OmoCZEKE
Dv+uVm4nvE2ikQ+ynQ7kubCAHQno2JyUEecJ5IF2+VvyAmzLsmvVtK1LtvkuFLP5uZpeuShOXBJ/
IaARUQPu0l8S18MvikdwpocgiuY13ovLxUXjHKTerLZOKl6zadjHpXFITXV0+myndZlvTNwSzLNd
qg+DxBPM+Dixg2xwHyzkj8liCt9+pvUSJKHHE+1eqV+OdhduonDYWkXySS22sTrNN3HbWhhqa0Sz
hkowK7WgnLKtXRu7GMu0jnXXmGnz6ok11rr3ojT9F2fIPi8okB0212wgtJ1F7u3iCOm8GW+42i7K
RtSxMdlADzuUprXl4AvaRBI+J/hdLdqlsrw3hbm2jyuCIc7PVBGu75cAefqYaoBxiYWiI7M1brFP
WcacsdW3sXfTRuufmWD+dXtCnkRPpLaTovVnEBBV5O2YdQQkwFCJf+kKuL/LvdGZf0MfnlskT017
cSGMBKIeb1YxnyzsERVSW4k9dINj9G6Uw0U59UObWttYZZe0wnZRmT/rKCSZxG20jLfJKA+Qc/ei
MvdL1zOsZwEToChn6o756JEVLLcp1urFjk5svjh14Wc4ZXdccIz5AFLUJUWj/eAZBhbscsuv/WZa
ySOi5TtIz3YTSYQ00i8I/tY2p/1vpmInow6++ctMIG+y4RvYCw6MMSWfYG0B2p5FA3aPoXEXDhYF
RxvhroO+g700w0oXLRZD4Z6FOB8uk9CCcUySmq8TG0k2DIEZHvPYhe91SWS7v1/9TS2BnlnwCjvP
oJ/wWunCx1y89RAKRLEv7XbvUZH2aG1B6F4FU4FOXc35mmWfTfenN6Vvun8m+COLc8kMq08x0QON
nREsRnoiVPcRj94RpDfzr3S8LzrzX6U5lHQ4GthdQ6hovlSp60vnXGhiZ3e3nmCGpf9AP7rrcms7
zPKvIvPAhnu4MozSIFeUrbqM1peVkrPPpm0Kk2EOw40Z//X1jEVaMQv9o4cjsNt+Jylh1lBeHED+
WqeComsQwOJrTjHu4vum7Y9Lk8oXwhX5rAvQ0gMaL8BsjjyVdaeQ9sqV7T5Lj6EeBxgaOMB5sWxx
nrt/qi0CrSWVl4v+mbGeFWTJdDfk5pfTci0vfXVHGfweYbieOQo4EUi8uhYVrNP0n7nd3ixYf03d
+LYrIWiEX06JV82OG8oip/J7aFuejdsv56PW48KP+pTUYv8wqeylgDTct6tanUGGwO5iJACkuvit
4a9mnf39XNSXiA90FFiwibVjaEHS4DBrpUu0+TEKv+rknYvJt9YBnu0y87fwOHG29As/19LPe7uI
1w91fpsS4yNGeV/Xsv7ajY5lVq5YDELvcUQ1perPUidYL8StsZv3xHA/7P4V2Vrfijnch6m+K+z4
DdHtI3bvpzL7U/P8Uhb7jnudhAXwlHeAZDtBI1QnT7DB3vWxvHhGF4SV8akS76cLa06xM4hGv83D
X003DyXELRuE+15X4IkcMDy+F3l5QJKdm62AGpFdopBqrNTmOxJnyaM7zeFHuz6SWaFeksR0cREy
J8QxNiMPi2Tr5m71oGoNhuDCZIRFNzEWHaGTt+zcs1271lHUCiIH9KmtyswzrqZQ8CrEvL6AVA8l
AcKgsRQMDUlvj1scroQJ6COTiiR93kTnWbcb7P2q8SfDJEuiWTO2XfcTP/znMmeMcLz6Qwq+vMJY
FW1RPRZNle1COX+OtkHMz2MQqE1kmctJWhuWEL70jcO/af2wjmevy+T0+8ZCAe1SSJ2jOZ3jXuuP
tob7B4WBFQArzEk1IJdR7W6jwdgbkmfuRyXzCYeCcrCTHcYB/jcFgyz8j/fD7D66QyJRUQuTSqzZ
hoKwYdwbySadS7F34+XiIBxy0JLO7athP3TOJ8b7joKTHVIyYoWwhXWukxHSYPnFinroBQa/gQWU
nYBzwbxpIyLjJjLvYbDRrm3nkIE09cFRx4Qkmaq7/ZNb9oda569AU2Ul8c5x22BS5RGc06eLTiKR
Q9IuvGkak9N5zfv05sVr+3VupT3n1JNLIwPG3x0CkfrCw8gMafDjXKDqkKmyyjv+15jY+Uyj0Ew2
fW2TT1HLVzbxwrRLPG2XgtZ2NICnxG7BsG9qCQTqN0u4R76eH7BUDslL7Vg6+cMIBmqQ8wMyWblt
JZAr0yb2j8kDcTWrd7bIL7JCF2Oq+TxibrSz6S3p0BtSnIf+ZOW45Nz+WCSLxyC2ph70nK92WJxb
UVTIXmFbsapBRj5ImWDhOEqAhLG09ezqFK1d3P2ADSfdRwvtL1b+bKjsl/001zTviCaqx17oT7pb
/VjLvN5CyGIsQiI8NtTfjqlhnC/jI7GCoG6tj9AlfWHZ5N+9lCFV0lh4hItfI3EMbIKEFLqKwqAq
UZQtrIRl65BTJMTheMtRxDP+ATYeHGH/3tdOfMXT/rNYhjjRlX7xuX6D/db9JSd6bYgbNrmPVduq
1qqkTFf5qfXjBjADS6QTf5YGSw4ZdYytG24gFg/+GI+xH6fjh6GWt44c2rQsn9ma/G7CftcIC05Q
GN5VVXYVCcccTUyyGYoESFC/ZJgqox2oRIUHAYRhbUzpTqTgJwxOZd/i1dqkqvpUoXhaeLlLXmy+
RSBUSvAyxuDNj72JFjzi2GcUiPettCBwTI7+W2BY384dYRfuylev7uQGGxkuwRSQDP3uVgmU6wx0
vjETQMNX/5uUuGyaUTbg2ch4yQaSVoG/gm2oh66YfhEAxkPbCXJY6fDAivkDg266o+yoYU4EqTYG
3SpxWrmGNo8tBMLMibnXZ26525p/INqHc2WcqD4tjTlFPl9jWZB4N4CThINO5b2O9EdhXGygS8FS
DiOHgiDeS+MsUw5cM9N2DHd28aBzO+f2ObUjtQ/n+rma8k/XI9da1MY+Z+HCJp2oL4fozmxo4NjJ
sBlhoviRUdDyZcPOCcOXZXbuVel8l73HJVUFeV7ehrb+aBTWx0pjCgklPkhSWhwhnmocZQB0SisY
OxtseRxq+Perc1OEd7jvL+0kzmlrHEyrlyjL72x+0Xf57DyBnHsZXHwXOH8ey7n/zvr4fu7ZOJPK
a5qi8BS43dfclhUbtzZBChEi3yd1f68M66MrordlHF6NRrwh61OG6uaZQelOVxoSs/cjMNse47Gb
glmg8iap0R8WFyt8vuzNWP9logXLeMU5Etgm6kx0097MAFCJ88McnLoIMEBKXcNhGVr9satZgYNd
8J0mzCRkRO7PMZvPOmP2pKeckwzF7qaxeEzTtTpccJ/qAj5f2vJwpHZ7X2ZusfMYQCai1INMcuNo
GAx0N73L6MQ2smDdqlAJTmzb8tZb4B9gnXRDfPJdRCTuFwgetuqKjZSwkIkMyF3UNoU/V2azbePx
yHNq+Qzonxrh4ntAS7WJC22zgQewCmdeaZbm6mSvozm6cRCdulR8uV12mTKSACCIgB/l3rANmzLc
xTW+Z13g3RHTORHmveHWf4uONj9L6lTonJjW4bUcWcd67fjzoWPs0ZnHsHbmgzYofk4btpfZQD1d
h2lLCsuqSZHVtVKdZxiWQWJ396OjTiYsqIU3Hi/OHgRGwgByOBemU2zhlhHWSVuWWTAVtzX3Ma3E
D8sX2Nvee9zeqUYZGq7SE6OCg3K4o6uBc3bOFIdTCfwH3TXZ9rZ8jGPOGcARh9TjmeyY+IQYfrBM
URtOwzbuvPdOs98kDJswCa+Elw4y0R+8IjnZGkOGSsuZ5rKYakNr98iS5vMIqHQzzDSqtZMHuaog
MggUnQYxiHwRJqnko8F+sdBwa1H0pQ9QhibBiYW6jQ9THKnCGcROffKkXKgiuSz/lQWiKNm0bc+v
Xqwe3bkf0GpyZFi6w9SZibTPQ7oDhG76cdSpQ+dB8iSi014ifaADrzHmDBKfmD2G8oY3XB7asL4A
vn4QwjJ2Rum8eKmrE48GmrYoBxqhIM5SJWAqh7LRA1VYKeZvenupLzVkk/DP62H0UJv7uG2zXWog
ARPwxNbYrEAERNDa5qQZW42TTD229UjzHL2mqDh16nzUE3q/xUYH9kTvLMwKvpkX1zLPXvFR8dWs
mztigBfaqTfojkxsAjFnPjbwZVYHJbXnxRW3QVqvbOXa2Iz93UX/N8OtyioY9rWQV31mgYIqd2Ob
bZehD+aCJSxOurrX173pJmDHpqpfOvB4dUsM0o71D1WPRzZxHc1G/mvG+Z21ejoIlZ6hvGa9FBkg
UisVxiFh8whulGhlxc6MRAxz2LqjgFri1ZeBPcFOJJtN21bvzBruBrThTcSYD96f/pTFFIi1Y78s
VffUURVYZXfUJEyPbjmsvWdaJc9arN0R1X6BPn4NPY32Xp2t2LyI9l7OCFB0OStXwDfq6mxoACAG
e0+mdNnUiLZ+B9UIQN/OaqerUxKaS4rpM6qevLR9AYl/YJB76vPlsaw6Oh3oGhkbxxwNwRc1rlDI
lpRZfSxfeKZaf8SJKkieIXeFt8We/7ldORIatP/sBgxtRA+mo7kylgChnDp0+JbPox2d8Tg2q0n7
Zcij+zkLzzFjwh4QC4uON1xKgezFC9t/frI53oV6caeQEVT/man5asGISjP3DUXoXuUerlVGLqo7
9P0nA+BNUuvUcXSL1nIJ82pYCZFfFUJuoAntHp0Ou2z6hu3Dz8uPWcK7mo0Xm7F7oo+XqlGnVhLs
gf21KXvMHFirCYddqk7/CnVsMi6XsGWq575ygCjDaQRJEI0UpF73hwjdDvYRg+Um9OydkOwRX7Cf
Tbk8axymNSlmPFx30ZCf5zG5FF65j9lw0VYEXfXWAuASFq9h3b+ZmnPKsdfEg/YGSg/Gpn0/UrAg
57q8qy7lQdFjWSo7SI9tGwehpXP397O9VzbtbKn2sYkg0KZvIS4Hto6fYk8FCCbosLWvhfV+GV0Y
hB/sGXskX3YgW/oRrpYjbPLHFA1Agvv1tOnZwuFnlZ86YppRYyLGoNMZC/wMxyTkgIu5iA75wJMy
R/z3Y2BhJteWCE2k/Cerm8eNG0VRYFkgEtR3RTSVErjGyL4kb4OyPhFoEIYn9UXV8ESMNICCvCel
99hJd1tJeWty+UP4AqLHfKoH7ZeydduHqGqG+zgCERx6tSscjy+8DOxw8guOYUK8y9ZZrKODfEhr
Sd2E1SnK/kRGRHtO8JYiYyzZeJJOw/ysHF8a+iju8p3hDHvDTU+hRWRLajcL43CuMRPOBjyb+tNQ
mqsizAkBaMJgJ8wuRY+Ad2azAyQcL8qi2Kxm96qY6A+V/gCpk1CrlTE2Xi6Sk57ZeRY0KU88P8R+
yEGJVCbMwIVCbOnGD9U4e0tbqBS15R+JEJRacdBa7UIA+mHECBERIGMYO8cBSM8DRuLzLJU/p+1b
NGEe0wuaj+HPpB7wnQn7QNMUh7gOrwZmMiJi58qrzq0HojUsFL046w2YW/RpoDIAxhnbajdSyIMd
GgfXJHHMkhAFjVf5Rpv72kQGjVEIMK6Wp7kkXFoLDWxReZ4gUwZiVv+iqn2L854jZ6LCYfXuXsu5
FldEfSzSY0NlzrJYNE6Iei7XsjRxuhvojHCasy3a+mvBdqqNI21/9KA8FNkstnksxJmu9dk2LDL5
+M+4eQg0ZX5Mut/3Fszz1fBhldVtlDNe7nbTu+IOm2q3ESWovbhpH+rE+5gLb/KHNHxOHCg6Na2A
F1/rFUtO2P3A8f2CKB2E0t4Ycj51g/VI2UDzrnGsahuvGO8qUICk6KQBcRbz5aiNZwvPGL16UDEv
G9m6WjlfNmSRuoABgv9lobqrsPVlIDLcJ714gQHBW+YS2m/PZUuzz/hSx+EVZ2+EbwAjIWgDYgNl
VNEtFXp1GJbu7DrqycMNByxIoGXP7Q1pJ4USFNOxgemaqKfQYh2P29YrqkcEz2qjsIDOcXou4xkf
Jl8RigHZwNp+CzX4txV4MGVISFnxC8Wqbyhzy+7od4NaF+clJ5vpkdwZGm0+Yj3cJxjdN4UTk5Sx
QejEynuISJg4mfZWp8UjxOSRQlM8sGQL1IPzPRvJcWiZt0mQsAy6R0ox3B/x6OR71223fd2vjEbm
LhN7ijMt8Qv5C9ec04tTxuI2rbPs1JdUC+KD2eS2a1PUwR+Q+qyOgNef65epgZnH9lHWFK08bXkN
7RT5utXuF1BFGw9/ShDGUxXoon+zpXm/9LhzQmndvNqjEXc0qrM0PNkMmHvsuoEy3J03Npy/C12h
86SL+KlwkNvqtoMq4gAunPWaCm2yvpyJmxlPcgAKhAd70amErTahVqweWVGOI9v4blHpTXfcEkpl
OkpsaSJ63jbkszPrrma5/V4L3cd8LqMtpegtzt293mO9YmzwEzXEz2DpP7da5kJfaDO2a8VQadhf
Pg7JQ2jbd5jw92mcUD3gA0Nd6/ZWRk3TK/q2pIb7otgw2xfzSyW8X7bC0AsgOnV4jaqYCW5k85NV
sL0wqtsRYWKwdJX94CDb+lWGdiKtHttF/ExO7DvO810LQUzV1pMo5As7bbEsmTHcp/YAoPZergNb
WkxO5/zd04znWZpfve7ezdpEaRmeF1JlqCKk3EdCGk7NSoUQVVvZkINT0aCDDuMt6e1nxnwMD2LS
AoXz60x3BC/AB7fkNmoZIzKH6T9nsh+ayryyQehI7jIoHVyGzImsYcS2z8+gG29DYhxyDupIrUON
rqVx48MRFMthx4Fna9vctXb66IA1gAk0zwvnEk6UMlgK47leiBvIsNuTyae+D4PYpp0ALKyP7TtO
kIlH692wQt/t3ANzT2svBILREEWXeDG4ECMkbYYxbyVXYWLEQPnmUx4WqPfiUVoVD5BO09NSu0zu
co2rFcPq3HeWuvQNTiuPVQIVE/G8n35b3uVySfFVGTq3p/7WmVwFaA//7IUNF0Jpd/SSQahrWOdz
5U9Er2f9sRiFj8BRrT4mXxuHYORSS/EJh/FwdRPzYo3eASdEYFgQj4S8hZbGm+1wNGdMz5HdhwHN
BnthgvqdoAvQWBiHEM9ZXPU713yMMfxHA4QQIahlQ2m+Ese9RyZLL6TJqrPXeT/2ZB5I05/IAJI9
DDMiEzjwnG+zmfdTCI+cDYHHsUkpCbIbPJRfjB9c81r4b7BwShJJWXyVtG992D0u4b8mYb6RTm9R
Pj4abVrupACUwRLNW9pNWxHhs8tM6mam4KOun512KtDTMhAyletbcERFgVOdLEEQzuUSzAvJKd17
aJdyS1BmO1mS725MtsU8PLGOJwnqsmWeZMVY97viz3T6xy4ywn0TTlQSmGGJYhVYprHlI3M1uI4X
h5rVeYzm5ltPuA3Q6ejSvdjZ4Lze2WZ5idzuKxI4yjy38rtIFrQh/P6Mvr1BvTe9kcOLFFsa94Nu
GGz9wuFYF8UHETCKxYZ6kif0AfX7kU/Ch5Vy6tfqw2Ru5qqDNLzz6sIdS7GzHNwqnr0VXvmhYY/V
VX8cu+biqeQT1eyYVC2KCMMu9t/FgamN+7mr7+BaH1nniGhgP2K/NHydADATeE3foT38Nlgx2KdV
UcHW+940Dhb+yZJRp9Yy9K28yYAn0n3207EU5FYMljThL5+20QjXZzg6dvWWz/GKB8FLP7McJWPg
j2iMPwWkcCrbXdO4B73eWRHxWvHNLjLUPog+B0Qhlpy3NjQrqK/zqOFfgFjZW0/TiFdcFXdRCDct
bZ+Z9OGtA9RLstYI84dhmh8W037CabvXZHaUEUo/XuqeZ8XL58s8UpjZiflLnBfD8HjfhzSknPS7
lEdVb3EGrhVeaveeL2ZuXb5xEhS2VlGtxlu9XLgM2M/itoMG8zzlB2IPApK4Q7LRJWW+NJ+sdit8
FkSsPOCOC64u+eQYUguqW1AuG4/BKVMB0GsFx3lSdr825zJjCPEujP6vGYHfFuEz/dtBLfb9EptX
jbQS4HyNG55SSyOr4xvl8K9dG1McN29OiQOImNV7MiCzGPlTzZ6njVMxw5HDBhMZtcqvSdfSpZG9
TyKST5PmhwVxJFOTb9XMThRgd19dpbZjMgZ5GHL3DglrK7SK3Dv2HTCC23ECFjaQ9o0b7FnxVyGw
GaYa1H2mgIq72JC6H0mDmq/eSjPd2gljkHlRjKdx/dnKAxDcMgXLuGz1Or2MEUGhOp0v+ZxvFyuk
K+MGbjO+5FFcQTocLQAxImYVT5KBfAyb7Kw0nIKzRWlosjoFXcz9bEgJ9dZwxmJU4x7pwdHHq9O7
LPtNDFTZHe2nYvAejZpjOIqxBLOMQLuxmcSjTmgvwKcuNvm/amxPvUmkQG9w3vygZfuajsKdGR80
6viyNGI84JcfJ6G+y7ZqCRWDmrAj7Z87OU9FPVL6dPZ2HvIdiV+scyUG9tTZexSdG3LnNFKD/CEB
/FIt4WthdN9ziCaGwnIS/XdrIgRbWbxfmNCHZCTFgM0iSRxWaojxryzftYVggus+lXQgrD3dF4t9
NsenQnJPGbjHh4SWWHrGhf/gMVTU8NhWbo4+fvS5+0ruE0cR8JG9nUw8h4n+L82M+2GSV7cb/mL2
33BKu9XJDu3n2q2/J51Aer2Ov0w+3SgEtRDH52IkaOl4B5dmo0/JLbbMZipl7uJSvOZ6/UvK9pSZ
dzYx/9I7Awz6V6IrCCV/wkS7K/mQ22k6Oan1NtWc2m12DAVfgEQiAnHaRfpNRugQWnFNRgaulLGL
2wWAknkAEbiSNtCXF4fBOju69pZCvtfOc3zPyrTAwPGYUkN5I0mM8AD6aD3yyEFK38SKmVYNP/pd
DoJyZvRYYUotcMUu+YG4DpGyadcRtx/j4chO9CDq6NLwNQ8GR9bSbIWeP3urSYZDzqBzW0jG5YjK
ZcfMklGwb7bK7yPrQUfCL/N0i19rjD6HNbhVvQjKkxbrOkrzY8MGFQVEkQfmVZ/S07IaCbVinzn4
8M0puvTJp50yGea1alhTgPba19pBTgU3nruv7PJqLdbVtX4IY/DNp5uccOts0sHIctPK15TZgWNj
m4t+3MXzQVY9z7nzySjejfLVSw9Gkp0rh6GTO9WSMncVkpz4YgodpJPaZ6gcevRVrlBzbwzigjG3
eh5Qn2ZuwEqThyyxEWoyWpNwn5k87yV1lS4+HW4ZFu/wo8UkDhlkoCq9wq+4lmW9m+NP9lHvbCl3
E1Ta1eaN0R3qQLHt0P0Ki0mm9FYe6bqIcuMOwhc90d6mOGkMKPK2PTaM+auV4hvZ6EvacWDdVovE
1ruXFNe6gb9PeaglELtGhu3M8HCs0BtQG9XlV2nib4hIYyIYReEONx5h1Gjfav1J6O92iUFgMTcV
3KTExBvZvWvmBbgpXz8MgOF5JggzcBgSIKf8PFYzmFgSovDxQGlzOnPFd0a3bwBuglO966vXQiMz
7YZ1EMeXrrVw1po/zcy1x7VSFwjyGg03g9z5SfSXfHwqx4NOrs0bD0t/TKcmsFmkPJYhag7Xjsz3
6ZBtq+jbRZ/IwI7YyyNLLXa6Rt+w0tKdEwySO9cqdw5mBS+OPlw9usyl+WeBIJ890M2aUfq96IOo
j+CUGs92UaEitx4bFySOp374sTg3I/xI+pBv2UPJua7mXdEg3E+CZG7LagSa0Ih0YH2CV3IxXfdm
FzMNVEagtPpp2/m+m64apB17CM/C0bZTovkC5ljCDHea233H3WuNT/QLqfnlTjGjrcOENlePFlWY
sR1B2tFjw5qhnh0b4piI3AUvNsPcZdWBOlZX1P0ROZLxB8ta8UmKpb6AsFTWuMki4IyaEbjEjaqF
9eqRPCzqU3kIn7Z3HMeHRAFzw9WUEU6nYEJfX5qdwVvkdsWlIyJq3UUxOL+GHt9Q8oHANTsR7lVz
GvRnwbtoJIGl7ThwUOk/0wjMsfHWVkctZv/O+DBSXkS3qXspsztlCTYmrHOLbwxMm5pxkGtso3Vo
4FpbQ2Fws19TpjMkIu0pP4iRMX0BEDjVg6S3NpNcm052SVRq10XWdoEUK3CRF/jjdTBnEQMM4ES8
Lt/WAEUsI6m84qTjeW/2+qNVsuNAXnS5o0taYfVG/LW0bzUNUbT8x9F5LbeKbVH0i6gih1cJUE6W
JYcXyseBnMMGvr4H/dZ17+m2jwR7rzDnmIzqqCHHiE83gYSFcU1CalXvbC4IDQ2/0Pxl/qnkn4jr
svpYTV8FMuoKi9cc/tmfQYXTMz4XdKeMgm1UiwqXIMQA2EFrAzaF6VnjZyxD2L6wXTFHn+00kzOM
dBvRbOA4hvXJWojh8MAScGVQDU2aRKPyc5ss+lezcQf0x2YLKzfmyG+PRvir4/vTiCNrZ3eQkMA4
Z1udvS4c92RMryQdj3xa7Etuii53SC1omDmOXkMyT6M5nBO4ePAkhhoWH5axDDS9OuKup/4kpo8i
bkd4jRP8mAZpeelZdbTNaEvrnBmGzf56MhaVL5F+c37UnR3vHINnzP81g0C8Aar55kSQWNV0i8p3
38bgns30t0ykdVc2v71kAB6U0QCMdYeGD/94nisvy8yaTI+IZiyK4DTM4p8ewrEvAZMSF4aHeCHS
Z8nDUREgGVZyZZ8PUgCKDRiNGBtIOVpbEuXcnHEBZZ+rxfRutk8aWjTdukDAVn7VK1R5GBGGYjWr
9wxKZSMnHsBqTP9AJntzH7XaWm66q0UlyRbirTQoCtiJFlG8y+WLLYNyfO2MazicmEqtVNpiaSaq
Zv4c2Uj1unRKy49BwQmBNBBTVm7Eb+3E2V7BajOrgzHcpUTybGSQAAfdLrb2JpJGcGW0Ta4w3mWM
BAhRwBitcpo0Zi16uc3Nd0jgVoAZuXELJp1F+dFJby16ESVuPUuaEdNgHwTbGxJAJS9vGfdFeK+i
pyG/y+ahCc6DCJlXnifwzR2uvYotmJtA7VOmPfWqabG/Yzqsf6dItZcVB2hMFniveTWxFEh37eD4
asq7SwJOju3VIIQn01/7eaM7LyWxR+BFUUaWOxUD96B/K/WI9/WsJ6CBNuTYnJz5Q2BoRYLkAQ5z
Y+jVPQ04A8/COE8oHeOHZe8y5W6X7xBMDdP0BJBH094mwd3kATSS3az4yHUYQyDqsJV30jCZXaAv
Ya+6X+SHi8ZXhNthBIRLAtYjds4mC3XMLE6fuWPvM3YzEl9Dz6ux8ozx8nYvAblLBkJSJztGNZkS
XktSDE+owD4bCMvHfnSsuFBBRix39SqDtkCqHjM7w1eS6cUpewnEM5QxU+PyskP7nTGCIEmB94dx
ZBDjXEaWi7HWeczacJOhYSoDQzqp2/dNuq8FfpXqUuYlffudTf0ecv41h2ETlfJ6jOc1LB8GCtUq
Yv+ppM5njiDTogKG+sgA33L16cQiEN6uQj4C30MLKjNufIPkPkYFWvOs4VW1u5bIrFm6Cv0Y1q+i
vYy4IbNNkRW+rWbfccSDKnXlYZSwZEH6Y7O71tBeBpm2AY/7OZF/Q3ya6adEDhfo6y1k886AWDFR
jl2e/tm4JFpD3Cjs9hLZNg3uda55tlHKtmBPJpiOh9mxqcR+aAlRkRjMLRnk+tSBIa6xS41r/ju7
Tv7RbdmVYxMiFkVQNf3MmvwyFMNztuOT0s4bU2KgNtScuqX2L7RwAsP5mnNjpUuQrVmzY1EBExxw
vljE4YhgRp6WqNjofkOpuvaTpzCm6D5Gdr2ms4pVMABELLJImXZZjZfkEVTUS5PbTfVFG0c4cLel
WYZfsw2mxCO/h2DI7ZyLLwIQkZ2geW4LT7KGfUoeQdjlb7Y8rYVCCOU2aQeOV7Fqiv7aJrCqeVtP
AP+YpOUykz/ZbVF7sjB9zyX0/pqx6WUAqvrvUB1mqmwrP82zujEZ6tjTUVIqb6gvIcwYIRGChbeB
3fWQyEhZ23OGuYnUgkCFGruXAr+kKUwn7YiSdSuqCzZ5ThRipjrEUTPygNgQd5Tk7kBKVN0xikvl
q2KKzdDVDzBnRwMVmNIi9Lce+COzJamSFldFgWFo0q1ypKfes9SiIAvUaJuCAyvEFWPKjy4517Ia
KRFzuCTE6BFir1lAvCYeVtAtVEzARRCxBS7F8Qt7VLAACxEo2mgxmKlG3zHD9wggIgPyr2coGbXv
MhXEiMUJrZgT7XXpvWB300jfYix2qvxjwgbOBHkNTCSa6jRUTwD5vNyU+XqwF7F5VFkUY63dTAIu
OhP3webMZH4Zi7VjqX6xIN9hZJPSvo7mBELG5Nc6Yre+2+Yjjusm2hFL9ZrowUvcnfpq9tXwhxMI
BTiWC4EMcKarMqm8M+4Z6Wjo+i4Hn9MPt45LQr4XjbXj3Zftb5liMO/e2+ZZGnx32S5tHhHe+Jj6
Mwlw8tTha4D6N0ODi0TCSw2Bdrz/KxY0gogooQD5Ut0ieMqgizeZDgzVc+jLzapi3joQs2C6tYbT
Snxg4IzUfRMqXEXSDsvSWDEmReutV29T9JxDUoFCepGIvjC/kh3Gj9C8mq8Z3ual71AjzKjq7X1L
BxPjaos1fI3pC745vp7MC/BPDgOflBjJiiQwSXFeRsOdkken7oZiolG/SSXtqSJtoJx6aKksqTvl
EVrenNbd0N4CPmp0oEXxz7ZuNiy/Gg1DUV5G1oJO9mzrj1ad3dbkyR7fRbJvUVRVxMCxbOC3mX5R
keMrMDhBrO1y59pJsyU5eem5qFoU7u52bNxJIG0WYmWATGMlu5YdiFO4seKp9St4w93Etg8DKeGN
OPRmIn7U7RJ5Ekiln6Ayp9WnlYJDYJeH1K42VWNuAtz6siafEEK+cktAj5PYE0/ovuKd6DUvTYN1
XzNtiZp1gR1rWV3hKXHpQ9HznqzeuMVwtxXUP7YxbnNe8JITaAZ0N0sq6TD6HrfaFvLKEYHhTg4o
u6r0if/oHhMNCKB3Pc6DW08OOBgGv4CyIiKzoqZbEa3qxRlmDN62SmWCaeJq5bUvhx+ZcpfLBX1R
G+xg07sd4p9kxluQKlvQxbshd26y82kk8SUiJSEU0rYygIk3lLga2AJu+EnP6T1lkLKym2Mu1JIY
slSAG3Fy69C+JxZnYwyVJUg2OMaPmFN3JmbrtYX86jIHbIOVAlULZZcZJ++DaTHisOgW6okoDNZV
4aqzM+iEWfpbw50tejiHQ3xK1fExI6xKrYKczfqi4rXM+2yj99qXlOD3KZ6NMb9m2W9ThIi1xNso
yCNWtHOIO7zWkoMchRch2l1nOH/h6LxF7GibSuY7Wa6PKzg1L0xf2pzj0pB/2J/8dsrg2qbi9ZMg
3a/aA9MHV1QjPayRATyLEnmhs0xHbYq2dobybc2bJu09FBiureeHYejPZVc/m6lh7HRMdajGSAYc
iFmG6UOal6QBaEuxt5krReV0j5ikabqysSz51hMMOlO4tvLA3Fd7wVWzAcHGCPu9yq+Dydrf2XNg
o3eaFA9SuW8K4enjsOc8+ZfG/I4cvJDjfmEZXNIILybeel3jSWf2kPB72JQo2VBse1s/pcriKjwp
whlwOanUyHDupH8RrijeK+tjRtLeqV9UQBmRC1b+MyG4zRLJjcbs0XGYREryAaCTQxBPiRxaqxi2
nMl/MlHfkAsx4PjtDFbGVkYjGdOLGea+n5/w9P5veKYR76GSnqPAQ+/7G/LRi15eG1xiuNvhh1Bb
W0ayafBZlWBUykKBIf89ZK8jmWaDWfsqjjYRmEgWSRzQ2WjZ5mmcyktTZm5Sm1gJMdyWzX5uW1iZ
OpxKUjPG7jlgHyvk4CzmylOYpXInHWEOu1bDfK2KriojDTuXfhllPo30kTg/cf1IJOimgUGwGeBr
RVDrtq4+X6bKwMfWQSwCSKfLX5XGfZaiVTcU3AO87TOYT4PxQYE4w5oat7QKv7YIUHGSLTeIK2bS
AtPhGMfqPu1w1okbYoadHj2WxA4iJvloY+qz1EOQdIkzBOU9+TLNeyxDFOhHUt86sA3L8Cc8SnHv
1amDjke9hWm9VRnNLxiiYKAzmqBV4BFWpb2wqR56bW/ELGKzCM6VQ0dNhabHLTE3lAI0/ZB9DYWy
qbB9k5tOIiqR5Lg/qPi8ZJWXZSb5JXOMc3yf9kjcSRWqy9AzQkwycNJOfWbglE89p9LAb4Y+gpm2
N4BeMLMlp3rMb0y+XtKgwy9gvZrZcgix8+Qn1gjYWmNvMNdTHXOjzPKHHCyQGYMNIIwWqaPLT9Dy
pfwKnYSWOe+Vm2xke7nvf9O5BW80/Eux9VFNgzKKRmQNYw5SONVSczX00zcwwZsz9mfBb7nO5wzx
Br7PRSFPQS/NCzYCFk6eG35jNRMfQpq9oohrL8U0BZeoLh+2Tmy3onskfXPV5/U9A4RF0lH32Wvw
Fwil44goAqR6qfY6ReEPvrenFKW/wECejCF+xzmi9lY4PWsBISYmb86zaurXpFL+iX6kLdBYDpWT
6D2tFpiXxdzCME+NDWy1wwQLO+CrrpoeSbTRVHTuZbZxDOwH8Xgxo6TFGyL9aFp6JeEm3szxyHIr
eMnpXtyWD3Yt9LLC4BGCW0n1hyo4fCeBdxWup7JxJmIejEU1rRUBATn8nYmDJthRcXoMRhwQdav+
VSmetjDTUK8M4mzhqmduaWHpkE1pPZSKgz69ustMrJep0FUF0LYGNMmjYhgfYTxt7DS49kXmh3O5
7xp5G6mcvoX6alNSKoW2UUfrjKvfchUFjo2ZohXXXxqN8T1hXCtd1H+lDI08VJ8hiFfs9BFgaWyj
hizto6Z4bSl6V7kGNgK/nibEm5ykwHvS6aHJ8SNvdNMtepOrHDRhDLwhVfoDXlHgph06RmtTLAHj
qRVeDBt1kWPBtmVhWsrsBI1cYihu4fhIjwOptvEkjmYz7FnYbGFZl5skn9/iEnc4vHucb5Y7hHSR
g+QjTHsRGaPHoEJ/bHzZor5iKPO0xLnKI0OjEUEIHPUgHT9QpByrsmUCg5iXkaQWWaS3NU+CEU5Z
19wMhYYUzyUedNk6quPM0lH1R5KzmwUrxRHHPOQhGLnjfHkp9Q5agqxs68bcCp1tAzMK7rO64hPu
87sdhrchRmrSqPahbLN/UczguCWKqWcEEM1/7EI+9ZpsZdG7nVa9DQZ5V5HGLC017qU236eRVRm8
DWIozPQoBZw4ROI6pqZQfwVvBJPdNGViKJ1ezDx/Dll0El34taCVNDEeG8afpGzswnKufK3v/UBl
FFCz7S1kryU8TIuVc6WGf8xdwXGNO0PWdy3SUayguStGrVq1HSVFTqET9RKjQPmcKjankLqFLYN1
Ae1Zxf1K1G3T2LuETW0ujXuIVtsmal34KQgDO2pUtghImI6SBA4gMx+1zfJBTTE1LW1MRROXT9Zl
UlNar3jTAhcgO5DUDZM1bbELJmVPNIdvVxmYdcBJDjhHlj9sfeT0ZVYDv6ggYgzfdUxIndiiSfDG
Cs8ftx/pg6vMztZQH4aG2hc1IvOLE1LzDRlJu9JWL6bRvcJ+2o1DfiPZ2TWoMsM+93tFumb1b4y8
bDBQgePN2Sx44SgobvaUXTiZtmrcH0YZ4gbrGKm0nn0qbZvybs3vBmYRuX+VZcknheDTlpaAQutF
qFeAxedQA0gwJAfBpk8kuCtpCRDhr+fJutVa6kVmDlyPhEgT2cOMQiixq701TUh/y7XjHBeKFUHR
Lr4ft7MwG1AHFk68USWLwpAMiLrnfteR8ZnHMP6nLmM6qd5rmMcQ4bTOv2IitKgDt8byIYo0z5oo
sHgZC1CHicPOzOH3YViiv8whfRKbvdJ5k1kPN8wMGELzPBM+Luv7LghOha2R8AUZhVu0N6uNrGJv
CH7z3vHHTPdrTdoQ1bQlx8IrLMzausrQCJu6wxw8ZXK39EYltyT1Pl/an1aVX5mEDqufbCS4J9ki
TwSPILyoYE63YcBsOp14sas/asddozzUvNgSVrFqTcQPkVdn6bGB8C6nX2nxrFplLU36hzYeJ5yY
IcYngzz2FNU/YUjrQlBC1wwi0RZxtfiQ63DUvMYAwwv0srFMrD2rl67FlpDADCk1+kDGxtAYKxVW
V9b0LyriKlkBf56Ne2eKcE+Ma0XK6doahAQIngE42drRzj9sJuqE/jABLTzIC2F2U+ZsI9PWaQut
bEkMyQRzkpIaDQhiCRpjpMotWtVfpDaN4ADHQzEBXum+zeGhLLNe876Mmnqb9EYi4ULDOZKrsdVk
aT070aGh7i+xkYTkfAX9d60cUmG4LdI9Y/4minIdysqPSl79KpkZGbJdqwM2yx2UETN3JyX8p6TR
i2IIr4iTYzzXp3wGljdy1zfBrnByzw4xesd/SK4SUd3MofmWQtKjhEM1kLDKxafCaIqYiINtk2uM
Xwuf4M6utM2Acm+07jq0IfgFxHNYSNJHP0Cx5ZDzg4zet3iLrRTsUPXVR2+5TWgO8xUFUa8KIiJa
qpZpIQowBh8oUXX8eVBxUAEcJV3ehxF+74FjdZo+OcJcbvBj3YZHmRV1P19C7d2RPUm8ATxl1Qe+
Vg79sbWedTJ+FaZFZGWF31p7KpP5x+m4h6IMwEE+iRygEhsrNb8p4s9ErxLSygDJxF+9aBuc9uRg
XLCmu0ylVS5fa1luiynwkIB6mfFKztJavNRSSNjWKWcYbvJydRV8WwByiOhU5TFKxTNo5H9KV2Ok
xgODlpK/aV+DyplhbuB/7R34HnxYMHO2o9r8CUn9BqIxJSOrqYhhKqkNHBZM1ZKUyKZ53+KZZh6T
SRdryYlFpCzQhtUMH1sJNwrndS4jqWqz7TwvG5/xUECrnzRAIGzGOxzaiZafZGRnNiKpoW6wIDUu
WZbohhUSa8HMANL/S3QHVXi9t9mF8KR3PII5ydI9BicSbXjUn+mML5ivNmbJLep4cQE9ybDhtWS6
jWuPfG9yLGtoDtlmAE7g6I82e8EHL8SJ2tBGsSwdqnAbd8cEvS/8itnZpnQ5aGDJfa+nU4XoLky8
Tt4yumy7HRe1ANNxMUGvOO9q/TDn93xAVId2d9bfc+3XYDVi703japWKx7SE8yvO1h2zUHxfQrsC
hJwloF3wvb4UPHemj42UJSEkErjZCje7BQYg4/VDAoCihnKuXdK5Rr/hVNTwEBr/8uk9Y3rS/oKl
mZMNcwDlmvZHbSCnxONdWij07bcOoh0eJqu7iZ7QnB5gBMgduM8GfCsgttkh0LGzUWtucrZ1sRlt
RPgcB0qQ6GTB7zIAft9t7d+YoHBwFeeM1G/bWp8oHTDgqgDScqffhepseFb2bhePjguTyCkvhkbG
Bs3ABjBuwvCg5Zte2jM8J/nbK5OKZnCjgwYc7IkYqVcqr7UeIZmT0Maw4v6UmpsZ/5XjrTagXMJi
gxF3rvuVnq/qDATpqmp/JCzt7ZuZbyz5RFmYz992tugoQS8BCyEpSzuKgsFl9UrCfZLfUAgkEjYW
8RQVomSvMH7imJ7oaEB0Ie0N6V66id8AoNg2OKdFLlQfgOo3xo6kmcx29cFX6w+6VxmQY1ADWITq
QTR0Uz4BLFjliyUl8LPpW3ZATEEhIM7KUanBEAPw7hUYHMc/S/HGa0VPZdXnDFCOci/sr0XMblmn
qWH/+56hBpWFp5Z+b18y9dktgZMP0C4zZh5EOLM4gWCs8i95ScmYvJgNvwp8G8tESJMAJlvGsr/J
YvuUD+HOlK5D7pcKRpZQvzJG5a5ZB/C7V2QuZc61H4E0E3WIwZOUrpjKalOYn6NOiGEIsK3cR0wp
Mv5Qx2xIYqGTdMba0ULyp9lP3JTxHXFQ1+766E6mB68WprzmXyHcASPlsOlrPG2gMOCtDxezfGDY
57osUS5joghZ8ZO/ixKbt6djZP9evRWE9BicrN80OdinzhPqkgD1nUbOO25Wpi6vbXrlSbFw1Dja
haFzUsE/WyJR/IxGx6BuE2D8sMqWxA8xQI88tTnI+ZvKb5dGt7T87YEeUG1IV6MCEo+MJcr9SN0l
Yte1NzFe8eft8XTV+oZFysAlHg0I+H8AfcbWVoNUDLSfGfQRB9grcHp1MTyO4qDxpTsU/2m7uGvx
c8ZEEiClymGuANGT+awSPFSu9g1VSAr3AHaU+TzaD2kg/MFFYRRdJBRgGXBzXhxcszVJcD1wmq2Q
bMInT+1005h+KfQMTTo/R8kLlmMN23OVn/BBIsPcGHhGnN4dvsL5h5yUOPpjdWJLgyfjrSBeEd95
SFDQdWq3OVNeAOrLk4VawBXLuVc9HbRtjUJdqP61auhGE+I2NCMhtb48snV4xWMwTJ+a9CZQ0pT6
rzbvkHI0sV9YXkEy+WS7NlVYG56UfgcgJkUNSLatxgOS2lclPCjlPccM1UFtmr6T4tioRzh4NAsn
WIuV9T0xbbd4oaN7JnxcrPz0yLzYzjPMfAkDJmNS8Zfy/hMV1t8d8Kfy1mSh3R9z5FAUWo52RkTd
WmJBeQDlh/lAqYRidjpN1jMm8FzhJPSLAdwETJF9YXxl7YdV+UN4SZMPQ/PjgIYbxNwdAxn+wyb/
mngy9Q3/Vzm7xEneAlz29i4qWLTkbqrvk+g44L6T9O2IXGFW3iEwdA6LXIhMBODYOyjvVo/Bmpma
rE6+tChfiUxUMRChj5qfBfDCTv6WMQO2h8k4Ea5Oqug0/YjoX0esAXcn5ILS2UzqGuFZJKjO8WmS
YLC40T+Zh5vZGtNwSa9EKcn5Z1xsrBbEpdD034f4UPdb4gH1hK6IMQbTKiIELY6/Obsy0hrmY6+7
0bJS/k66jlHqev4Ya/RlW17OcFjnmsfICpwqImszZFGONLCXLnn4zKv3KmKuzLZmyOcztva6xVXL
zJAD2gk/I/Wf7LwWGXCD5TY6pOxJnYejvc4AKi1vYT1JEWjM2M/yl2Z+D1lKWdJwVOPIDZPbEj0U
l1w3w7+W1ix002w3JScz3NrZBhK/P/TvWGlRTH9kgOfln1j7ymv0HHRqbfjWVR/4kzGWAE/PCia7
6H68Mdyp7WYM3+X2TVLjva3Ka5x/PHYOC/9Re6TIOBudv8XAB1K+Rj8syNuXZBR7e8DrOa3a4ZiX
/yiBXMP4mtN3ncUq4qL8O4kCl1EJbM9LA9lQhQpeU2cBWg+My2iqPptEE3g4UtHuNYJwo4yL3+0j
HD6MYfDGeXS7DIdYxOgEmbeB/QCqUje/FhxceDJhK3Iqk6JUo75iNyhIXLMoIFQvhOhfouW0aKKa
An2iAZv9DORrRreSlVvxkpnqhbVFKV0Kw5cU1Ffaw4ynlaWf2Fho75b8nfAcZrjxCg2eEOpbGMyP
yPawxa5s6Z+FBAj8i5q8mvm2TXd9dnWShx5c8BKhzMjA/ygPs3Xt7oDS3GElNHBcciiy35cRLnkh
J28MfKkx/MJ56XtAN9qfwlfDQAdm6EFt7zJSx8K4w25Eb7uZR2dVi1FfdcYfH16UXHQij3TTI02A
iuqDnxsfe0ImEf84wTnIb4HzkLVbZ+wU5SzMa1O95QKkrx/m7/p8agDjqySYExsSchzCXUDLQINe
lUcJdENDfgBxwTKX81ad3Mp6FNWHQtEZOrJrw7aUmDeyPVbJa0aG0nEHQ9FaRdZ+6Igjb3ZJ9ycN
X2N4A2aBuMqF5g2qv4e14w2Gh9onxSqJP4t03zU/ZspueuzJzjE23vSeQCQizGNKJTI20aX9tSyD
YX/xOKG/qvkWm51EJV221jmdGOYC0CvX0pJaNTxk6cb+xykui8g1YKy9LBxuBaizWDZOmq1DW8YI
tEkUSrBfGfFe9tlb8J/Yy83/FPHlsPmODG1jdge7ejMZocge2Xg1xjIaMApC/HmMYHRom8kIMVLa
FNhxSlw5WFEahNfJJUiI1mYFDb0GrpS+ibg1ZmbN9y56V99gjugmmwrCLgwV0CY2yNeqZSff/c75
HTxFl+0bpHHMeyJCWhKw/BVO4J8p2YjuZJv/DC6l9iqmfyzU19H0rk87O/AyhzKUe4IVqjQ944hV
Dg3nWkiAOxgr2cDGCBTcWuquHw8yCv1EO6BCcMa/AqIBwvqWpAnWaIEkn2JCNZhUIyJz6XWg0k4O
xJFtzdw/ZquuoLtHjxk2ZwlB8yRjC5vWvfZETRZH2yWeYmQ+XZLcXS47nqaiN8DiKraT4gfmI1Q+
cvpXNBQ9+huR/uXNvxn7p2KBogElwpKXOXIvwTEemDSd9OqqQFCOTKoFHouZuYnbqT8jjEgjB1mT
fArmKrW6qTmdwCgbMHmTbVK/2j2WsOqgVNyaggpG31mcT+INB8FEKtb8xlgAtOqeZ4+VZ6HdIqZ1
9dasP01gfA5zXpBCH4qCeWX5J+An6bZL9rHMi1EwLKo2Tf2VJgQ8nSfdnwV29uEDf8IiLcPH6oEO
DgmDarsjiRdMtsd1DfgroIrvCtClPyU6/T459kw/Gx+RxmriMWhhBqbpuQz+Euo+Jc18S/et6qqh
i4KczbFh8i8bngg524FoYwNkh/7WJVBHHwSuTj1yWu1pFx8qTS1yvah+tZQ/tbq2DiD4arVkVJc1
zpZ1i4xcfQuYd2BDYMNHuEt+M4lzcfgnFroF/5nqLCAQL4Au9MkzPk3O0A9ypvW4dFldxjJoSQwN
FYdlFk/rDOI4YQiNtS3sJ9HxzAtNPvq4eWjjdw5d0vqHngAD1s3+gGdmhn6dnZv5N6ypBEiat9dx
8ZkhaK26ZxhxffNb0PQ7s6B+DF2JK9xVons7MN/A8OIPLxVPQOPWCEB6AzPkPjSQMcTA6Vyz/dNb
Yr52ivre4ic2HBSE7bmw3PGMLXG9qDcVMPzAM0OuesBhvXEYORoDWgRGFmF+iMErzOJHmQmOdqXp
mBBtRIcD9hJsvoh/k4hH9q8sviskLMRz7VL9154/o28DdYQq7TLtExuXb+QJGUYbwdfWLI/1G3JP
W3qRKry9FjcKS+TungyfA2Ii3UHdhV36NE0XwrJIUTbwJFkB8W6+jNQZtDLHiiL/sTrJpFMg7WuJ
HMQ7bcjAlrqZz32C4ywjCx2krxFt+7raOAmhsVBITHwddAeK8muSAsafwaDG7hrV7sXEmoap2Z42
Zogf7KkxhC4s3TM57vlRnKOg1pz5M8OW1VQ/enQYlKPoA1emKokzN8aXnEfDiThymb9Qmh5SaHrz
CcBeLw5OdZXDQ8AyI3gaLyjnOvFuSszbHhlUOmPyi4imiy3tl44iykYaZ5I/1aX3+ofsORgW0fBT
4iNk3gMC8BQicIWUqj7pR3qgCebWDpiLrsEd5sPCRlmN8qdi/iYVjTArmrUxPK3qpzFetWQHPHBt
9vuK11KFCng35jOUeCdhwntSWAkEOmXI8hVr3L13a/hK4i9yNiJswdrgG6WP5AwMEa88S2RrfIoM
PsFOjjjWPcVeV5Yv8pMxrtkltwz6jB2X+GziN4E2ghAw5TDl6ZjKHf0q/r/Jcfv2xbCnVT1+ztxP
fHoyB3V6ghPdoo5NWcaad1o8klZSBuvqwFhtTxyrD+IR5dzKify0uiFMZaJr5oc5PgfSW1R+SIPP
JE1P71GOSar4HDLWD3dZRue4IZkAXqSFcrXR/UC/2vp5UDyoTHF2a6cXVmJDjJ+8+00R1w2YL6fF
18QBmQwxiSpbKnFDPaftcep+lSrdNtzuoL3cmUTR8ms5ANMcM33MQK9+los1nRGmVi9DTxrb/NOK
/lVKujerfzYjVqxt9sAKYl1a14LmBRMYeYps1LmgkGI0vmQf65553zYXp6QnIJwkB2LbSGVEZdx/
QV9AVbZL8t//i7aHYr9GeAZ1xtdujimz5cx1OJpM1NMguHou7qGkV0+euoaR6bwA5wVfTxThqF1F
SzbGNzHgqIpORP1q+dYpr610GTimSVQZOGimo0pqMAECtsFxv1dNYuP2sbEnEFP8QO7pq99ZBSoD
Kw/oBppGEOEoEVAAp8+JrUT0M08/FqKAnmIyr4+qhiB1JJiJfWfPIpVXlqdy05ZXiw4zMX5CZtVy
gl3wOaXXtL2LYtsqyCG3gXYrHFQQmMZLbSUlkJS4BVN0rmAc0P+U7jCiNCVPsUPYgNWswWj524f4
W+9GOPDbgyJYWjymGhKUK7mVyWUIT/BWYsbvuMCceTgpT7ZLKS9fv1/osyhY6Hxwp5oodlkqFLmv
/y77Cs2O/YWnOcxogUChvKYmBsm1nh5YJAgo5ZzO/bvRnoDZR/OOILvKfmb9HsY16iUgVTWdcj4C
UddW8hXnF8+FfWVP2XdHEFQTCVlafx6kP0s7x08pwFGDzalBFsMqNAGkkLEyr1rumjN8LnISPNxn
NFZ2y3W3WvCJtgb0cFW+kkgLLy5epwq7nKXDI+IUhUHHhmdFCWY3WxapuDMRqCx/oFWfVX4v5cXV
h7vB66QPcyQ6aBPZ9Bnw4icemtklD6xAXMA9Cd1NChFu/9aGF46HsI1Q4o7cM55iEvOB+fsepDYO
JJDaX7p2r8bNxJ4AU6DO4Bq7EsopVIIyORUl7wWqpNV0SuxXEkuoIVxCV/X6gXqHXI82+yyxRMET
auH0p/6c0YHAKN9oDqpujQ7h3NOynsPU74YbiBCqmRMxshUvUPHCnk4aDVjbtCHspBU/jnYVr080
HSPrM9G+Iv2tnb9H6cUR/9Rqyxy3R43NVtPpYY/rFntWzojmU1HvURcwYFqzBmDgh/DWb+uDaRi4
MCDVXXS2ZEa8L3DyYvQxSAq28S1b6t1h/x1XOwYYhK5CiOF/+Ka8kpdcADTLWPk3abyXZ+3eo45U
lIXi3qww2KxU5ZDDs8l+Sgy5sk+praAd31t3C+GP0Kdt9C0Pp7o7l2wAg/pXw/o7MCClCZfZHmuI
hDeh/hTBirI113/4uDY9r5Npf8OcSGYswKJCOX7jEsG6PysH0T+SHlc8XwC6Pkgj3Uf7lTbXOD+P
6aWY/+mIGzQ2XRV2lX3EcMU6GPVtcjCLchsn7IRQugyHFo0Kow8Ni+G10l9sm9Ks2arGvmq9AIZI
xzZ32IbVdYj+DcCC6xm4ZT940LM2NvT1Qvz8x9F57TaObFH0iwiQxWJ6tSQqZ0sOL4Tdtplz5tfP
4gD3YXDRM21LZNUJe69txBtcG51NKrd6iNBjwQMjyIsJBjjsLHxtyO9N0j857Ev1ECR8Ws5HOW6b
0EZPj6f/rBbvdV6sAHCgoFdtboxtyDuX9xuS3CGrXOJoPSAaSTTwFmR/8iM4yUkBK0jnI7c2+cm0
Y8lt1DDPGGf5E2k56s2r2u26ifDEdJ+S5OUVvHGHmA2Fuk0nYnC4jgZx7bUL/VwRX0JcXIzRFyYd
lDjpnmvHKyvWSY7qF4rzipkbmxZUvJwqnDt5WikciQXGDhIKqZgCICFp88w5ZZBlpuWf6FcI0wQd
+Mgh39b1iuTplwb3T0SyjwwWKKgbErdSfjc6BILPCzTB8RtFk8re1vv/ll/x/rU6mz6N64JbrJ6n
/wVrstq4psayUe19MHyl8B46wMM5tWSLyq9G2f3ohleQHa5DuItUF7GxApYK9vBH7b4N4zW1riaq
VWRv1EvMxqo3wJV6eWFF0s1stAX76JZQUqI2JjNcEva+TmMGFWgtag8GZXDEz7SJSQo2w/TLqw5G
ck9ATzFmrjj/qBY/0K5gJQ8h0WAhs0mqox6qN0y7OyDTXBf+n4nz0glwQ/uMz44E1ZCqYk3fNcOK
xNtr3Z/8scazZrqmWNUp/gU+lV/YtyMgyyReRyiOxyvFn86wRb6a1aGOedrXZsca/2xWG03vcUyv
mkxsAZHQcrp+hKEPCXdexRsHRmQ9Va9okkAWjKG+5EYcCAKMaq6/KsRNy1k+LqLsq4n2cyESpNTr
vfaSiV0ffUbZOqIN5PQh/GaUT7I0jVnptuPHqynbDLlVUcFtieCsoQDo9mF4Jx/I0BeOcWA/5HXf
dnIBYGNYYJ+ie2yfteLJ8g6hrDTPvQq8C70YPQZfwd5JL1V3EzlRdy7royLRV3Z3YcCt23s+Yi+8
2catQvQaYHydmp2lXhT11HHrI/xhd2MzrRPxv17DTIFSDOW4Xxx7H6B2BHS1PZv1KWbIrtXnsD2O
AL46Bg3kT6nzmURuK0O0+Y59acItY2bTpppB8AG7TiOEzPgQRsHQDYgHe48qftNAoMbmPxaV6MXI
JtySd+hip2BxSGoVkbj73Iaz8WzaI357OFYsYd4LONqQp16kwVd7VfSLY+FLYwSVy4vZXY3k6lMl
CHGX76XxmPovMo4EwZT0MPktSF7nxayHLVP+SH/tNasg/w41b5MZAJCLt3J4BtmtJyyPlEOTBnLb
lPfR4wlfFQ65dD125JcpwNhAzi/NMEtqBfUwCqj+4jHQzlZTyyITbUGy9Zi+2tdY2yvjsXc40B61
lO4MpqyAQiYU/T+RzdhFc5PsN1H1Y2Mw92L8jxr+EOlzbE2/0iZY/TgsPUnrbOdoIHO3pjwsJRTI
v3msIsYN4QZYnhI+B86O5GL1t0hbjuollOdCO4AKo5iLiPBluZLqyBlJhmgWkf6BKtrTl2UH4Oc3
td2UoS8lTYsyXDLSKXj0teKNeE6IrNs6OGTU1gHYgqoOX6T3ahore1rUaCDr8N3h1BnHq5H94E83
endC6sZ2FEW9KM6s/cs8QFj+THPShtYeNRLnc821MTt3Tpn2DZ8B36XfQiI6dj+TNr445rSTBcHk
s+/3yf+zqaEg1JAfTHQTGWoJ/N74320m2eEH+hSef0CdtvcInL3KF8RtEcDgiP6K+YjiLa+i3zT/
5ENlL5z5nw1jOMgq9qwlKAAUpgfxO+ZsZLmJ0I7q6DpVls0Pk27UE2y7WDHgWmLysLN4wyTTtCsE
UWvkuMILpXzxZMbDmpASC59xuXHMm8LAshL7slyrvHQ1ntVcbPDwxZgfI/Iy4nkUepi8XwoRUNIM
iRZ6viljNI1LlNijwu3H4NkHkNB25UbvaZ8eVvFPr00CBX5U5hsDo4j+i7cNooUu/9g5lOnezpA6
INLgTd0zuHIisK4f6Ebo1+DkZsz9cpIidg7rEHxpsUCpzXCV6Bgd2Ma9xsUMMFhzzm3LcLojgoub
sFuxexDPoG72jvOpJY+ZbJZooH7taDGeguBc0G8rqcOsrAS13K4q9RxW7XIoflsEA9pSt7YRDORJ
e8tQFZJwvFCmZ2Q+o+EC0cWp3AyMTP1sIsrH/Bo0DGHjXSgBsBafKuuJjEgOs2kODXbDyDhU1q4o
QtZK9yomSFenYVHvFrvj6KkHr/iobZUl+6lW4qWlnosJ/dQNaYBT4Xi9eIbbzn2GuEAVpeI9qOHr
wNFkm/Qfw0oW45qdoA1fLKcrQnZLy/sWWk/BNG4EnEjQwNivrOhN9U8Olpuy/K0IheETYE7g7WEL
8G+ZNgcPDMuW+pMhXL6AgL8Jo1uARy7t3i32Mx5yF/Npo1NEQoyVkgs2ptiJPxX/KsqTLJ/2cI1H
t7C3/SlKjzQw4EH60J24n/K/DC1VHm/xMjLl7NOlmK5pQ1nerlTcO6CU4x3rraTeiAe6M93cTOa6
yW9yWKUazf5q0FkV1AyekVnm3VeKIsXP7mSk4mi/ZuaZNRWjyo4Vxy4bgOEu/eEKTUEMW9m+9u2n
AFIefIn45CUbncm1Xz56w2FaPC24KFaGrLemvAzmqwoEQnW+8hhTwi1OKSaGlTEyvsbvspAEh1Ku
VX8jxW1hP5LiFBP6MGz14Sf1NrMxxRjNpRZuxuHXwXeXIgblb8BrY5yyAdwZZzOxOgKfdOx/o7wg
fmEwERitKX8VB9F3f9MT5O4ETuL80ettFnyjgg2tWzy3N2tgBZ48DRTWfMBR9Fd13+ir4mw7zzn9
9DgAF2FqFFhuMdB/4y/FK9ol58x+Vfurx2ebIuKXSPFX6FjZ7rDh6bZ+7+J/8YitNY4Nq7mImXIF
+R4T/GdDaxpge+iIrVVAgQTJJUTlD1lV5u82FON0BeLP7teo7dvoZvl7bH9h8a1Y/wyW2AgGWfVL
jus6XAdE0IcLGW2EvI8ThWODfuBVhth93fajILpBXAY0xA3KEnW+2VpCkdzev5YwtDHJ6T96jL8K
JSsDcPQjNIhtcq+DY9dyhDhL1bszw5BWSX7qLUWdU2D9ctNwg9NxqC9d4y2d7DSaOrb9P7RQ67ov
UHHVi1Y6Gxjsy45R/xTf7FmiXn/K2Sv1qZfz2JbwuJjxtSe5w3+q9lnYgKFtfn5aWZY1LyMFuE4B
E1NFpfw0jareyawdDllFxiDDsg8//ugpOcrwolhsUcl6zAEGMngM6J0L7aO6CZ+l8LO+JxF6ZLIj
eEnpObn8ZOsq6qEdPhUl33AFUMyrHCrNmqYZwkjl/QqmSNai0U/mxPO9qUx4FO74HU4bEVDiT5/w
VBT29v3wLc1HAFqJ2ALiu15s66woB3t4zmEp4zrsVorhjjC5cYrI+5TvmZGOclPzi+j/wv5fB65k
jgBP+n0vP9Joq43vHuyRWh59jZTvC42QgkeqxxKEcsx+5ggpy/Nswk7/6o8yGxYVCjAWWKK966hD
Ch5Bmq4kXE3mUZqnUd/F1ntKrnO+Qc+NXEF/MKP1MijeS5wbFLGAm14sNOUT76U9Z60+M7akFrf9
ZK8mnlczg37Fzgr+iWJhLGAq8BZXr9JiCPc1JeAfvD89PajGXiJMwA7doSIMHnjC9OEp9H2WUIvy
CBDeQDNdVTC7jwYvRmy69vx1/uj5oZ7ncfUeF2US3HRsYILCZaDCiVksjv5tKO9FbFDAftnpWctJ
sZ3HrOu43SExwfybwkdu/d2gf2o9PMN0aX6riJphrDTjOcK8mCfvQfYdOVcj38l3v1k48CqZIMNn
kzhpGQdoKVJyRIaCz5PCshqCF5AJvnlTm5mahU4r4YKmM/bEvu+CXQdKLuKsJZhGQ5A4K+tnv2Lj
t8tW3Yy6q0A0y585estRXg08ARGKf5Gt0myv4M6C2iAX4luIjUYbl3jnGPlvppzpG1NU2soMKvtX
tkt23mNGXYCIj1XD2QFB1hN3SngqeeDv8Jeszya4JpNKEhjATXRcIJaIn2r71LXHbuFP+0k9aN1P
qdxIIw7FgY8VBXY7rnF8vFRfyrz/6NDOMvhjtNnyINhY1oxwaZf/Um9l9lQ4/q8yrHr5w/A48VwD
gIOu0XPR4QTav6J0XkwkNy0DCPkei0UZMFd4JFwRSM9dDATaUWYAwR6jjoameFrKWwdiIfFvdn3B
JsYg0uhe4RPX/jO2LAacNBDtZkDZoPVQGnDB+c7S57+MTHA+A1cKTu5O/7Lqe9byoyfHLj6CButx
jifeTi//cHSa6rc9LiVJuji8ROtqCiHck8c3+TO0Z1CNXffswNIOzutAWaaIz1AUazO5jhjtGlS5
AT8KQRGLmNGWNhP4Zrkie0wnws2zVP11HmUrVTwabzOzoayVnN5HZpk1usWW6jU/ZIPrGNg70rOA
KWNtZLUj9IwTfG/F+0Ce2Bvh4fsuiRGbdNbExLxM2oUO0JTHvD32hGanu7hYKubKx/ur7vEayvyz
ZpAZ24/AuNvtH1CHwroM+R15IodBmR64kquI13g1VpTPl7bk32HTCt2HvFvYr8u63GTBoeQ9r9N0
GYibRFsOY3C+iIpgMzb3rLmjVwfSeSjLbfPFtco5VJBelDz8gK7mJdEgMC/RhqTWrRuuDPHtCXD9
LRVHrqj+wxSo9t5AUC3KOytmVhqsMEPusJy8DE4bQhOwmzcbRE+SQBZx6/K79pnGt6btFs1bxqZT
5VMlCeRDs7lbW1IP1XilEdnFcYzKPgzvKIhyfl9GOezH0ffad4PebM57qBFqx7hZBeryBOpR5uh7
rHc82B/mQXXWWXlukc2H/t1rt562zKx90jQXkGXLkIlR6MNDhClMBliLjluwGF5j1S4lA6nJnXX5
47OyfKTWN7zMakLZ48bVigupaFfho7O7O9zUJaOZbGK7Fp1A4MKd87pfuA91RTJKiG6QfC39qExX
owUult7U9jrA3fT2RvIdAzxJht/cuMQFdzSjpMq1EdAA5CXQtGIh2l3i4MMb3xsk7BxI72HwW0lE
pvYesF1BWrEzLMvCWSuUfsoHJYI9X5VYfCGmphQuKosdSkH89DkSG8ywbLzT7tXvt8kzCNHESgmg
7Ir6iOZYQTKLPmyA+YrapjLeRrgdHcpex/kdst3EFsP2fnr1XYhx5UOHN9sPGuWxALFpIy+BDhWg
xZAMoZKQczXaKcaqe5gwSfFxBzscQgxti2TJ5V5AsEPxqzHNt4ncXfXTN+N6o/vRUFQMZG8zaT3E
2i4zDyXl4WA8+ng/KpuBL0iMkME0NiC5seWYmYz4GmeMwbUF7x6oeJ3fLmjeetL+moaC1oICdZf6
sWBdVV2V6QjOaEFTjbGEUzALXBN0Czwlor49ddXxGcxiabmKQBXXxZFHLmNvyNgnt35TyiymCJCN
apMrpP+urfOQnCRBXW1UcHSTngPgWHyNFgwUxu8Nirn0KIoXi8prRA2LNKFc84DL6GSoW5/en1xK
mnLoCeULM5/a/NQeYfQPXbeiriJjofrvevVRRr8SGLJKJu00LwBF8yzKnQPPtXgV3MiY+5u9HC58
yRAVpHOaSSc9+3rSxmn4S0ZwKdPh6qfQYXXuBYIRQObOxqzRcyIW3HSgsGAeqnvPIGcPNVq9bFBD
cdozX5glF+j+OV8K3oNkQHrQPbGoLKv4HpuTa3YkhQzNQ5jfGNncycCNBBbWXyjyJtFBy7x5GRWA
/ANSNv5sJiTbf/465uVh6iGqzt8txAxkJ11Ku1jkMKw7stFJvWkNdS3FPa3eI6XaGs0Tb3YVfniZ
wZ2F2tS6dtZHG+LgZCald/eReWxCGd162npCLqBFp7b+I9hwVSOqExQGqAQHf9zokUSLHVxKwssr
Pn6HwSFo0qBeKEAqCoSJkvIsNj7jdNvml6o6+lgPQsjEepQ9Eqz/Dua7UnMV75Kgf9TTVUgB7sDY
GUnqToTJXGmWNzNqkc8BvDopl4seoBxx98ugES8SrkrbkYLoluzdVMJi0ZF2kJCwhLmT9zeSrRZ8
OdDgWBWysa0PDaFaSX1PiZfwORVtwx18N2JmCwz4pWfdiOMBXhIROuhXbPbQU2Syx2IxhPGvJw0X
qCf9w4ZIqW03kVDlrWyCFEomGFHDGUaPg7dpIXt0FIxZdLKwnDJej/InNE3KDoH+Bd3i6FYjqxJz
wvnCxGWJszJjyyfHENUiDn+sU4xQBxgKJh5Yh+pHQCIFvM4jdMRGtoqQd2XDG6Exmym6DSF7VS6O
GP0PBgPE1VjHhLEQGrZ88tCk1b7CBj0jM9tJ3UGAmaBvrb81D95BVccvrCuiaJsSgDI6bj2b8h/+
+NvaVwxWuCuvXsU5yOYWNpnMro7yoXhfqX2As7gYxkfnXRPtQ5YfFdA8uoPplGWnIPoU4loQXunz
wlXceuPACpLlCuUIhIIRPlbA+cPMsBQpV+4bnulFpL2qyV02n1P0rjnHmjXaaD9V1DqsPCNW3Ubp
LXyHyapgTi04HwPuLfIi2R8ycpkm+5QO5Tpg6hXWx9l/X6iouKrfOLLv46ySDUhlTMN/TkHNCJ8w
o6uGlvBSaWeV8Bn72iftS9/PNxhYD/CccXMO7GJP5KgTvEeI5YWO7lAhningv0Bt0KXRJmFm2OET
Iw9ukTJoFKj7TOwXhaEDFpm/0P6p4ul3Ou4Zka8GRVmxVwDRzSrabJhg0reUckOgAxeGhlz8X1ex
IqsbnxNbP+R9yeK2/GuAzFk8FWDKuKgBqush+KpyVbbVBoL3KkSoOHQUNaGHNHNjVMc+koS2xXet
+heR6piQRlRVb2XjEwN0IyrEaDb9sPOy4hzKGK+O/aKynCp1mtduXBFEzTjnM59/9PnDqNvV6Jjc
BRm7cNNBsTq3VUBbQgYYYlcIgy+iAQjbdH+pHp1qQ/tVUDMF/f8ClUXL7FKxX3XzTHYBKBouGHgh
ht4gPB3wUbfLBDUCU1PTwUbncu0FDe47Fh8R0CgR/uCMAKpJzRSgT99KYy/YHCBJ9eTVs97t7iAj
jtt+LetkX74LapuJRXKO6bWxjIUff1rd/2YtorwVsD1HIrtLJIRdrQMxJqkljtyQyq1XghePpmcC
DODUmBL7expzQWxSpmmmzb5wIgJJUvyx1jzU2twbXqV5CXuHnTFgPCh6/dpBQ9Oli1T+y/OfSY1x
/k/wB92KzXJdfKNmPCnRe4D6XPmwKemozyrbbdH4ov8MfYRFLEW3WsVjti8acED6Tm3ITRJH1f9S
2VcXqFTUBUO6S6Eb59FInxmrOhoRme1a0PcJcrxJI0c0PhiBnDMRFiqaQBvbjpX/s4rRbYc/EDMx
5ogKgRrjGPb6M2RePyly3ak729T3cWZhuOqp3HW+7JkMBjSAmsyuoFUON838R0TbhLwHnj3+l7r5
1tHdEGzLqn4HtEVndDj090jMCNaXRmf4ZpDpu/FZ3AV4f5a8BAT8BP+s8UKBLJS3yMZIxAjERhWT
dI+ihPSgPvI4AjRGrQUnd053YgLgpYe0f3VEjDGP0hwhiljmPE01X4IWvpc21wlp532GUNaGFOpG
yTfiZ7+9dcVVloD7+J2ThY0cAIvcS2NhhUerLdmYM49c6hqY/WXvvCMniDJ9qbMRXfvew1YABoql
yvmt2J0LZ/slYrgFQyVgWcGRFdvLDApVsI21bWCYII+fg4f4DEInWyvWMT+SZ73Ej5BbtWtgkSSh
k79pBODP5G+I745J99nzad1Rv1b8U+ltpHpRx31a7Ya/FFyfPSqLErnI3MuyZdPqC/mVqD+Ivjrk
GRr0yzQh6WCv5iGpOdE0Rd1GwzDUMfgbQqYGzSnuf6RRAiLGOLC3BBnSGj/tv7xgLz0zyxIq1t6t
GGrJdAARtwQfiRnKMqwXH/NUok4ry+7WsUY9RYxwCmMQNWW9GkHre9gDZopIZ2yQv6VIA30131ri
ESLdH5J8Of9XUoYpeYOPKbo3EAL9ddkcx3an2MyTtukjU95a/3v2GPC/EkGXvqq8XQovqwYLM70q
oYuU02f3o/MIXPHp2MXNCtFOwjSviHTU5hUgSC0dyJXAyjEiRyKH74q58+ihVsnZf4yMo2M63swv
T1M8L3Rhmdaj6qKGcgMs9wneA+LsvkaagKZrt42T4FJn1qQxjA2SLe8U2ZwGk8ry4uftGtFlwqPh
E6+3Z4o7yvWcTwA8jlSqHoDOGdNSoLsZ2R2qS7iXE2+TYWUml4QERf9AA0HIwyxExijuE+7ZMW/H
3UgIq40mkxnmsDQY3DdANV/bYg3vxYjX0JqwjYwsYIrNKFyho9t4Krjc76I852JR4O3JSJTxohhm
z50rtJ1QRXzz93R19KGyffVVd2DRwg4Y3wvKDIcE6Fr/znGRFs3ZbLdVdm/QBAy/NbV2VXIZ1W+E
ub3QLRI9kBhzesa/jgn7UE3cFqR2NPkxYZFfc2Cr1v9o0VH/mNRzXbOnEGvhOwe6aSZ0krNiCtZS
hsuymtbo1XE36IOCQuYpaIHi6G2MOjevrn7CFsnfFmRsxWxnIfWmqrceDCqHsy+w7PdcJQNTHbyu
zU1l7SyJLOYDFHxgktxONuMp4+JH0f1N4G1r+OA43onIOXXDqjHuJSL/xn7aakX5fYn9QxMeLepA
oTgU2IdAPzvNxbBYr6h7J3sOVrIc6aTN4kPXIKyqBG5jbsUJWeagFRPfnaErQ3JM9Wul/wWsJRTt
Wcwo+37nYHk00i/ZpszgMgTcRyKbib+OdDox/kRNClbxlRaEtsFkoFw62eo1IaEN+3b4lscbkoyY
wiDk3YxRsWNKp3mXHD1Egp1KsX4cDomRZrKq71Xr6mCFcYAAMkdxA1UMfONrZLlt7S+zIL7n5Lhp
lyE8BtMHooHQmSfqjVGRTSaXvkVqqfPejlffOJVU4TDk3SnbwGLBzKQbOPSQqs4KPQ/fekqu/NvE
jKPlxWOmjpfaJ1s1Xilm46Le7CARhEzBvYziGO8WKjNNIPmAYy3+NNA0UW/j3lxrxTYM2M77/k4N
L0H/L0b1LwpBSRGtbYMNgvLWcJBrWFpNf/ZyIgWY+dNsPtrorCYUvi5Os20XnibvZld3izgIM0P1
M7hafmZgBjUZhSftbMOK+9uX8xwJZjoSj99QLBNikrw3sz92GdIhBEGGA1AMpXokb8q745hLx/+I
iPEseVekskCnRTybKbFtLkoWfhlbimCTWjsL6m6uib2vsMA2aCx4t6Orrb3GIBug6LiNMhH03LhJ
DbSr0pghA5hEgGcxmNX0al1GFSu2H5tGCJf+i4Voge86bvCg8oFXuEowM3AnobldAdox0aiaHxJ8
TzhsPXNXem/DsJel8sv+/J7VGatoE589lwixDyq5qD5HAeFqG9P2OF+gf+XI4BV+aYFfW90G8Y8W
frSs0AZr3Lb9Lqt6mtDOJWxz3Qn2EtTyIb6LnsFgQeJEnkLkbtP6M1JCzE/OMgkvhWNDGzQspOlM
qDSz29jC2c5Pb/FZMxsgtRytcsF0bHqoNo232hFZnb5N7IZF/NUirCmw8KSoYGRGvYEUI/FQvBXO
r90do6FlS4iJTQtY4TgrxJ1fIWM4TwsOjY6uzGfA50H+rbrj1IwoSwDyMxFvMVb4BvllgGk8h5tK
H+p9b/7frZIFSC/me+bSoh9sydRSsgpxPT6aeqjXJfoTU+BT5+bt2PNSdsWyfs9gJuEPGLY2sWhC
k2AJcHQM/BiT+ZLIal1MT5M5L+Wy/zohi3FIB9IEnGtKROSNEXN8XeCC40lL9HqHAGZp1eYmnOAh
QbYrGwu99DwbeYQTmO7AWvkGcaL4v0W3rNS7MQQrAgpp5Z8Dj79gOtgRE0cYWmP+QmAA1hEes5g8
9IhtTZr1f5jgGKfVHsstcqOl5Y55gv3EGl3f1D8NHK0Jmyj7ruTMZJN1j9U05fCIUdx7PmxMnD7N
wPwRvLGO4D+0ebWtLe0Y1TlrV4wrHh8zZriF1XAU1dW7giatwhreejur/ebe8hG/5BgYkoz0Nkt9
huy/gKLhqrBWEyHwaM09cmwVWVyzSSdYunzDWZuOzb/ShOw/5NAMcuxJZAwiioxDb6k0X6MKaEPq
B5+3M7Nn9bC/TThociOlM8T0wCNblr0bNMzn2VVEXOcdD01e4RH3tw0z9L75StsLwUFnUsUXRGK/
WJi+HWRWRjWeMvM5QxZU55CgI+gnD9Nuu7AThG5NDOvJIVxCIvXwneBkst2wyn/8wWub61t1+uxy
DJ3Mp6rUbUimc/LxgdGAtU42k4xXIUIjT2NkiRM5rpy9ne5V8GVm6azbJDyXHbO2VPm0q1G8dABr
ra+A9aiPFzNlgBXpCx1krRIhqs9yN8aU7nQbMzt0KCqGdKtH7dLmVVanjY9ue8yPCtIRh+GdAOOc
9f8KOvcRjY3W4fQGDs5lzu8uV604w95zpwqDLykMFrTnKgF9nd8bFBLe/PEO/BUxynRjRMAxtsjH
TwWCdGLMXyJH3UVqSopMtMhEuksmpitoRdFP5e2Dj2FL1h2MKy4T1AW65q+V9EDoDeM1OOZFOWGJ
mYmc7TJMtENZBedqxP2DTaaF0mmazUbrmf4aGSVvdSEgciNmO69Ibqk1bAoMIhJRY87iVjQ3k+vR
0Wh2O7r7MiiIG1NIqf9Lx2R8qdruHAakYcKQc1SHFm4Ns2jp1OmSzmKt6FRJdKIe+yJqq65lPRZQ
SRoPD2uhV3OKhna31Er9QP//GgdM623IDscWMjVF1NJB/JC1xUKnTVWwFKRk34wt5FqYbqYOErax
l4oOsx3DFdClFr61ritbhc635QB56v26Fc53T5Pq8SxHUvub2I1xd7BtlQtbGEt25phvFioW7lyn
PdDj98gongFNpsZit0kFM4vObbDioLx86bpfC37fVFI4ByW0COb6vnnW+mg5IPtOEOpAcHZnZzZz
PFf3e3af1A/aukl3bW6ujOjVYqyvkMCYjD9GCJlX/zeW6D6+DBscTQvxWo+ODqpmxUoegzl8jMoR
Yd8g0D7aCcluECS7daYWTxJFkLX3PU5G6f/Lx3jf+c6sj11mRfFqWq9NbkDGqQFj5z4kDBg/zdWp
HpZ9tPQc+danUxGHNeA59OF0N/a1aPqrgdjb48quuYd1tHbts0ZjRRhKDOs6ffSWtQ99Z5PqNbIA
TrV0PAeK8zOWIeQ8pMkDkpgqwLl4bx3Mmjl1L3AngoGFgVxSzFaqe94pzLaNXdhYmz7y2KSjbChB
x5HygHkXZX6DUy+k7ZE/sFoXeUTrOosauB7hUEsjosN9F/p7zHRKxN+txag9Mn7JlqV70gDbsOz0
MfWF9SYeydJrAuJYI/qHs8Zz37bAF3B35P7XhJjX89uRDU2Fvxw0UlDcRIblRjGWKEbw82fZP2bl
Q0lWZPpTOfY/J5wlXAS2aP1SskxkVcC+1lnlDNdGLGx9jaIaB5rZKoSMnFur4rveKKh9dV4enTFF
3me3ZM769CjXyNnr+mfBUVl2nMFn1pgq67dAv4OUL51DYVC5VA8Hd1BE9xLs9RZhDGEAuWT+/BFh
D9d9j/gR+mC232Hrsw47Ota81Z71RT2q59+x/K4kSFX/ksaIgXuswJzXcyxGPoKpbsGDEASkMakb
LBfOPe1+ROcLRKMM7VUv9LsCH2NCQAWje9mxrU3xq5ncy14K0tMLNxPb7GBe/vJg1HxnFUg/NVQf
HqaAVqhQ1XuEvXITETumlNZhCqMdvEJCxeaXm2xvsK/ntCb4w+OojNDUSxx7vgPijKvE8TtXmyW2
iHLYs+u/td6+4BgtnWo15fZHFw8p4yxrTeVHEFzMkhVyJxFoJpxpNKqOcR0ChgUMficLVRAPo8Ao
OwS3mu06/yLP5TfJU9uwgQPOc81EFsP8zoZAVDUAztV3SV9Yi2WP2tsoyc7OYOfcK3JIaqyGBUak
sungXlovRfY9GbhaGe/WuoPbjVS0onZNvAtWCl3f3kU4EDXWQ0NauhWeaDWttqMR0bKGK4XFdiH2
yXj1/GZfE6ecVupRx54h82SRGkcvSTchEemQ+T71rtmltg4EoyUadRfPOXTGrVAFq0B0qQxoRJf+
KWwVY1Xh5oGGns7Jwvua96w0EHkhRxI4YnrGjmEsN72fbasO/bw+rlMkk2TGrGLqPRNJo7DDdVFD
1qrKz7Gz3hJzRKT1L2cCqQGutTyxiJqPNNePkcH6mcMqcZobceVLna13WwnWntMJoNtLyICiVGEh
9PlpVsXHAPZyBg7g6m4QPwjBebUNmuSGbWKjLblMCQ3W98JuXbACVX4ZRDtnjvzM2ckD9Wyl3oao
vWjUPNlkUdQ168oxt6Rxv8ikfDRBT1/xhncP9Gqysqha8rJcabLbjhQnTuNBTnvOUjOFqtAmblFQ
3XXY1uLC3/bmuJeqvS66bF3OXQ/MOsp5EmLID7B5O9iRk04cgVjPYvWdbgtViupGCAvVPnwN/aef
amfDQQbMTK8ZSVi6JmgBSurDdLx5KjE5eKjwuW4dBdwZZ9fIgRbh+ss88RTYbNlPhC3Zn+zLBFGw
hPu5WZy73v+8UGNF0cuL3q1lgcLCIz53ys8Rgy1ZrWxesUL5atOLNCOg0WypyDftQ8AgOANH9VTW
jAOr9G+IJ7egWWo0b+8E4dpOsnNfZbsSOIPNx+1zQBRgjrLqHcUp3UBz48OP0EhJRHNdO91kfugk
JYgdsrumqFKgkNk1tWLmnBrfO3pWfLZae5kM9G0kIpaYXdn2RHG1HkrdjUgsTETkSkSrTqy6QrN2
fghGjTZYZSCgcZNggrdUcQQ2m9evkkLCeUQh9lHPREJEjkNB01PxY/6wzLFFuOjx4dfItlghLoYy
P/c4NX2APJlHWgNbQ0+yGqAotthubE2WB0UxoBXEv0+7rloqcSX5Oqt3NnrWBJNVATPLwO0O5APK
8dqDS2Na8Fiyt4AGNaxirnpGRdxPWRHvbVKprOo/js5jSVJkC6JfhFmgYVupdaUoucFKNVoGEMDX
z2F2MzbvVVdnQsQV7sfDE4UkirrgHGN2sfpiFcXsq7Rwq4/uVrbVqqIuB7SPXFfe2kB7aXDftmwF
BgzQE6OSMecsDroVi37VMwsREZw5fRXATxGF4h1mK7sy+S9Egi1cM9tGFnMVFewrso4cB1ITv5Rj
YSV7dVryG5B+8hmkOu8IvrsKHbmHGdX6CepP8gOD5E1n4lCEYumDYiiAS/nllspoEwfTm++QbRUp
7k76IKzetvndAAqL2OYr8ciLZSrQ+cEn7K16oSaKw8B5nmyNEQGxNDbwHxQcs1bEHRlyFeC4TEDE
vlp3DF6DPvxoSdpMc3SNecOrgNQZNkQA/KNBWIHcYGtNCNkzSjH8OlaSHWzH/zWt77Skqg61u286
J6UPG2UOmNP11UjpP0TaQ/MJpWjbUxv868bfPF62XI5JONdH+sH1NRhon9J+SSZ/FYo/5fxpdnAT
9BfzvF7W/0xHLUJkEkMmmMea+9qjz8maFQi+pYnTRDAnyPmrGubVgEs+5GyOaSdTjghsvBo7XKhu
QPY6dHES+jD7Pqw/Vg1UE2lSM21phh5O5GMIw7rLlFj6GZ18sEwl0ApPTe8ucqce02inx6cRJ0wV
DZtIY7BZW3vdbHdVFh1s9qpD82LJczew+RGMAYPAwpHNGhW7gwNpCI/VGQfeVhca0g3/CisQxjbm
SkpxFA3b3OqPIbtjL8WzEGOcNTzMRAX5KMHOReuhCySjXcH/KZOrJmu+pnHYuUxWvL7eOBOaNLfj
uuDTHslVAIQADP049vWr62X7xJuuocEMzY13FjbwEgJzL5hXTvGhRzctRqJWHZAMTrqBw7wZhrfQ
Gx8UfUxIxSr1odWaSCGsEg5EbBfoFzIc6N7ehzUjML+HWDC7gOyMsgGzODAIClGlspxFkGykOtB7
eRudc0fPnJHSK4Lin4Sa/lQm5jVkydcRXCKZdGZTvSkq8Zwiceh8g0jUnzh8YUu+cTXsEpAdZd2g
/p13D7BmegeanHlo+F9rEusoODHWnIeWlYvFGaEQ+aoBykqkIylPz7KKH7z053GK3jw75Z4wnGIx
6K86U3mjfmXYtHVLwKsIoip2VDliLa3+LQn8Icx5C7j3b6w28LfXESK/qP2gE6R6DZ8o9DEWITO9
qIhS23RQxBSgjPDU4jLKoN0n7qHUf+pw13A38swd7NF76KSxN8Ch84FPYI4ypEsIpunQ+8NvmzKw
x96Wks0SkUmph5yS4HtH6hbP/myreFOyGR5LnK0DiyX9aY7DkS63EXq+KKl/i4HsToemK5PZesR3
IBhS9xH1CMePB0xOd/4pxkfaGJ4CuAgNpIMq1u9CnymetNRA42zrjiwXT2m6MMDMtx3dKVoCG31w
In5tBF+hEFgta6wd8Fct83kQzWaewhaG023Iu53dWGDrQtgXj6F9E3hrY3hAwbjXa+pdwWVfwW5h
s3mMeFPr2n4lGeQFEec1aPHmOPl8aMfQ9OIjjc6zm8DCY/HXmkuXQlUjtIcV2ZMumFsZjAwKhptB
ZG6Epp8GzuN4BBOp3H9xMa9w+WE2FgiLtTOwjI+QmcCAsK+x0bdD3hm19ZCXt9pnvhSNu4T1q4+J
N0+KfWixmWsbds35oiUaTOI40Jx6l+sk8+ExHRW9deT+GIV6bThucs2g4LLQv5nua1YjcKS+LtNw
Zr2wAKsPZngr4JwUYf+cTdbKk9F7CNTRK7PDkMtbz8ZAjNlOa3ja5vyHGr2Mmb7wY+7S/aqn4RQ1
LgOhagFgf1UqXtWWyCl4fMYwrhTbf2M2CLnemxXRuA7VvgAUUWfIU0z/r83sGM1qB2zHvRFBGONp
04P8teG4IYoAQXk8Ha0UrB+fYRkKgr+KVaX8U4dXTEz9I6LwnkZ8Uyn4nwpIXrnmldm5Q4hvoZ02
RNdTsDP91h2xFuZra1HB6SH+g4wHwpHo5YxGvCXNFaOZnzq7SpXo1SkJMz27kOLwbKnvKntV/XSo
Lc7H2j76puDu+Z7DXGygfJW11Acsf2CdResfpmHcuVUNTM7XV6plrBRh2Q97n6wAdIqihUqUn1so
C37mY3ugbK7ru1EgaCnijSBiT6ZIIzzmp213MF2HKyQkyaSjUKNpsFGsBn3xqEZn6wgEvw4Aotre
R/mrCJCizCkiRCF0rn8vwSXVasRDMC/6GiyITKRQcIWmvU6Nk5qc17Bpt9I0z33sbUx2jnYRLXRR
7Wt3WFtNe8jbEhkQEjNGlv/qID+omudwvgSVxDucrS1CrcyRhYjrrFXVvKr0K8y/pxa4SV2uAXxz
DLFlKvq1OYX7XKhdnE7PQVWtfHTPbIGYfKcLa8L2hbPZnI4mM7Cgc1dczOibcthGxFzqn61Ptrq/
9KCT1sI9G5I9SSq2HXKVPDvFAZdJ2JPf+8tDgaGH9DwoxsNECwWdkXR37mD7HCZgKiG596G9Uz4s
RZYwJcSQWnfR5jA2HFODM1bdPHb+imyWKI43BllLmCUsd+4aZpersyf9CgA4KxEWgBFptqJUuMv8
E0iati+vAeJB7tr7KLulKrAT2CG7EUrfBmDQpH3ndKUGMkwrrI9Z5G2SxPkJFZoNIbe6NXEgrrzk
PvcgiZDv9FusETKWbR1Kks8KZdyA2HsSal/FDRLjv7BFke/i1ZylCC3aF73qL7nAnqKLi+l6G7up
cHIN+8EGuZ9GJEGw/dZc/dT4wS4w3ZXdy5umOxjnIHcwUXXHEEPa2SEZfPI2nQ7W7qPQ+1VWcZii
VMyYGPY6ltpyG0qUsJTcdt185+qzQSJd+F82o23Ysw9/Yr3tlhvC40hxzrLPlBs5ikdMOUN0iBQD
2qT9dpzoXrF+X2ZOh8UnYAFv6Wq2IaUYoIX96vYXrypOoZ8uhvzuzpZ6TIlefBR1ts9xCPdsgIAg
MGHjXVOK89G5z6STAs5fmmzL+j2bkoPbXi0IMnE6njB7bGo8Db4zXLJkwtKJEwDRuGkpTN9ykQyU
fzNYQHkfFZIBs1OPccwPrjLuBjFbIqxerYgZ2eCsWvRAT6OAJwjU1VGoISksAzufHf/TLYomYBr5
TXdrtIzVn1YHLPsUc6LkR5cl5Z/ioes6G2xOMryjsiMNKWQuJGOPYYfVBMRQBZskJkiJNEsXeEVZ
pRuBFmWqz/VYXE2djCvUJ0WSP/sGHAL3lIYx+CqZE3+XahQj1rGKf8PCpZtF1BexpantbM0Ebz/g
kOxLQC61/hblTDFHOauNgWBAvLXSnBAMpPzDb2cxTYdWtxJBtxejw/Sn2qRjiCEeEHhrnGqJX8gv
l4EKDXQ0VGmTf4qK/mYhAU442jTRnkPPuVZpfHbFuDZSe6uKjvuzw2HhEl9zscuXKXjWRsqZwb20
no71HxdBXl2T0jyMkdx5uLcmNMbS0J41z8UqyWCYqEuz7y4pxOkmgsnvT/5uDJE1moCt55kz2Qup
hgWTbkprulMIWTmeaYFA8iBGc1Hnh3QQi6Z/97N2E9pckdDjlNssWlIRY44h/jyWTIi4o+wwG9Hr
SkD2NTbU5zPiW+foCjdpl+9szT5rXNYqDHnqiToHIxXnACXJCLIHOsNZr84ln5joeQWDSbQSw0SB
F9kLmc9acrRzZsJ4scXMzgGuh7ta/I6ERhjs1bJE7HwoKCnAYvgzpHebu84Yt7XGj8wNTBboz2z4
F4ELsHeMQH+pa+R64bWU3T9EeFsZ2y9RHUumC/RimHLRpyoUjlB7O6N89eZY7wSxZoeMKpn7YNxL
ra8uVH5oLTCX2T5nFx/rV0afJme3i8ZeI9OtT0Nrj30QPLRS/nGUXMbGPo9J+c9yUQUVaDMFvaIz
QZBK2ZuWZMT3nm8w6DEYVnb0jTk3BChV0LbuxL3txSYvdPddzgJsmWN/NALn0KUVgF0P52JURy8M
kpdhGeLNAhb8xJ321FUYh+LPXn9vxntdTZs+SNnTEZSqyt0c3URP+WSa0dp1x782bDj1KFXrpibS
Eyq6XlAdc5/0kNAhkaOBkfSAU0zYTJLv9Cp7NO6bYfLENBQPpuUCVIaPFEBlcpGIDJKEWkXnqnls
w+PGu6UaoDwj2fecVSNsB1eFByszzzmBO2CaLNTs/OYxIL4+rD/Gyni1fOKwafe13N1lrQWCBHZl
oNub3NO2DDAX1NhbGypV4omNRiHMeG+tDPVICmNe7+FgwNDFiatlch8nIwsMh2FTsWxD9plZe5cs
+NYRb36h1HrkKA2RHozSOkuA+K1bfnWt2usOrXZuL6esOuVw80yWv4X2LygfKVF4jGfxaWPSMQpi
ficEPsQe0XwxMMTNb6H21Fqwjbg5iwRHZ5U8OnJ87LIkrLXYp5HaevW3os7v5LTo+7tDbUO3grMc
4Vub3ir8W3hSAdG8euXwXk5ogRSR5/adrvejxNMX68bGxJqsZRXTHgn3GHdPCFeS+1qbgQp0WH18
DFukZMks/FgqQJ2BRR6Y0x5lWN3SRN2dQr9pBdThyQRKAu5ROI8hU1922G2rcethj6wbbVl11IA2
6Rta8FFJZzGxm/UYOAiF2ZMxVTLqyBJGvulWZ9qQ/caaRyzS7BMQ8S9B5Ld+xH/e6d6LqvpPCbfs
KZIzIF0/wOKkVQrhGk2FeUM4e3MTJPHagKPPpkTR0atVpgO+ysO9JT5rHNIZH2COH7bUB5hvEx6c
unqWTrrXSTcy3OAHAvyRRTzc3/DmYw7pLL7NQl1r032uTeJWyDQyEFWjELlyMQxMsphoaShf4/yS
2+VNZ66XjFJjUh5srKY82AVpnxXtYYk0GpmJrfmfjYm2WoiH1uonz8TBpsKWgKN4Y6KJmUzrbBXe
JoySjfSREiHXsRWVVmI8gPhDMoJNxsTmPAgmm4XD4dBF7D5ETA0B88aQzT2prbUuvJeyprFp02Hd
dCE1ooWqjKyV3P70UQTg7fqLKU+IH7k6XeRgoh1xP8NczxPdplZAwhJqhL0HAKrDOXeoi8WcvA1t
xErYWjRh86LL8Nny+7uiCWWgCXrRAAw3lMjYIafx2W8kkKaWwR298CVHCCLSiCmmPPp81ZWWT0+D
TyCeF5Z0h9lGb9uVQ00rE+3K1IKIwB62MFbAUb2Vkp4ZY3hPgx8bPZAlyr7U5lBsk4ieRb3Ra/7R
oeITQmFWVwzHaoj5KOSZPDKjd63XmnVFhu8yG+Sv0bP7NMhRqafFkKEkD4ejwa5Tg1/Mh0OznO/G
aFg7hb8Slo3H0F1FvkcwNbAKKLM67Qoi6eUEAUDrjKWD98eF8mohVXEYd3Wxe1d91i9zb44FQ6tS
+e+lCS6QssORkv1T88UN6yzyyNt1ek1/gVM8HvwE//qMpKYtnkHaMhT3PkOzWzlnnHiE3wb4yUrA
GP9kByOreC/aipLNPDbWeJCVc6jkdK7y7Jr36SbI4Y4ZjbWLzUcEC8hsEcI6DC6QoFtsYxdjYyBQ
cA1ny2TkWUbmopznjH51YuH9l1VgcF2wW2VMMlw+dSeUnGjs8+RcRyDUCwIAMs1jT4XwteTsXE3S
urucs1FQIqus8IxiScZwlycQqkrU0InbHLSmvfalPBN0t64oJYBGme9VhlyiSjo29Fq6KBsPP64D
X8NYlX1Nn2oWd0cxbVXVhanYGb8LRgH9tTE6gSaLY93t6J3KxKGXzL9a06nIuPDY14p6b2v9WzkW
336illPhHFozvjHiZqYEnoWESeC+4Rr3+0/vs7Zva8IYJa8hZm3+wYWIYLvlu1FN+7BL/4owJ8xM
O6Ro0+3K4VGIr1aP9J//yPKCiVQrg7XuMirKw4NNSZR4yBJrjQVExPBd4kvkgCRmxIDqNpEVLFMW
TgJLWhhR0nqUYiWubL0Ovru8OKLv3zbkGIQmclgj+hOpeq4MwL+lNm30FAWzP1qPyDO+eht8ZoKc
a6RMi3oXlSKVNKjxsWEeQ46UOzn+09Ax6SxgxRR2lyw9Me2UqYigxlRmSxYNPnxi/DwBVrW6Lc5G
UJ2cIf+Xuj1Z3+Bjy7BapUZLsJ9drwtFvJiW7HNiibluyj11Kq4GpB+6tyvoaZzmI0MbKKfw0gj4
1i4kLOZbekZqfeYvLDd51KnYEPRLgQ/t2SKtu5bNg9XhyoDhTbgSrqRIPOfsEierW2o68iDdORuC
+rIcsZQY9Y4PDxGZtlKzMyrt5Jrx0kFNxjmIkctQsDZFfzKEeS9jDvy8OEWpv84L8S/V0PXUqIE8
h5B1Q4a4wqu1D80QyQ1eUZ3dGjWK8tARuWhUmWYZiNiyq42w7GlkH5q7LNqY5iFAxHs/TY/BhRwo
Qw0jvvDWE9X1gFBKT+KD67KOStn8Cb1GUDzc46Y9J/5dN7JdKPpDHFs/5IWtSic5VIILuRYno2X1
bRJk5aKPA04ZVsFi8KqPyI8edTiiSrOPqc+efmShTuwtmhMABYjDreI9d6fH/FGVCvibKNe8Bthj
sfawtkoZXYbhgNE2/NcEgBYqrbx0Wn+JMFlqPldEYp5sKM5JP22SyKeDMTC9RP/6Ety2YZkmBr+B
mg0tTlSeB81+SPZYWseyxMBZOHiQR9BQPJVZxqzbo0/qDfQIFFqg14zDqIuN2aEYGgmAs7hJota+
dmPKNQUsZRA3Qnqfit5esjffOhkpbdTJTwVRnYXeAUynikFB3nf6W+Aj0GefTES1j9cOtxKk4dxp
zsJmsFFidgts+tuBOh3TNVGKrb2MKswoY5wfpcAI3dqo89oeI2QxC2BltJ889yVPCLTDojl7nBCp
7CQOn0bo77U+PDpnVq6UwUb406pX/afraPzZ0cZ1o3MGbxfdor5scHXB67lpHct36Vj3Iqi37QR/
Sw/3TievE597aaNKyYFBR1aEROPHs0FfxePdNj3qLqNgsZe9dBUjV8enZFOXzJecgMW1o1dzAMOZ
QXHvwuQhnGg/dtNLPmksovDfVOk9B5tQWsAvWF2zhWGkDLZOALwnbg47JwAGrCMq3BFMSIMLSwZ9
Vn+zsfvTda29cKa6l1svsVemyk42odGGDzRPdP6nRw+icchHne1DgEOlOagf6b1xZrzrQXfXPQbE
BITY+t2anEVc0oUr7dYBRRopTW2nuXo4mJzCeHdG/zli5JYTCl7TpaAA2BnNFcws9olmZVovKfgU
rh44VayL0AYao3aeBsQUPU9MlbsvMcsjB2uKY9V/SLTeIjfBt/liK+OKS+fP5CQu4zvb6nOd2Dt7
gOsff9gZ7ydykNLm5q0hB1vqqOfoX+JCHnRzOBFiiLv0xdIzNpwx+rLU6Y6JO8e8oBIPY/IESC/z
BcN2CxFoOX7XARsgvK0mtBYNUyAb4Odh5KFyncVQvmq2xHWX0UuDi6uNXW8Eu1D7LeEDtm25HR2g
6EYnKVahQEySb7eF1dZ7L3X5PqR8ROH4Gveoo5mS6oBYyowEZcylg8Vgq4zIGSG4aeQW7yYcdX4O
nQheSFoAwgAVPe8apo84Qe4ROH+2zllZALBKQQUSKAgY3bNwg4mvhm5Y4XFP1UjsdHcsU1DjrX/C
8HgOlPNpci1Uynj36uKpgeOgvORl1C3S2n9UU764IYBr1cLKRA7Mrkgv+o2Gz8mNj/rU40DCSmb6
KCDSrGRmmu1LXWNE5c90sVVFMJaXEQjiEA4zJKdEgIzQGrHVnA7UIquMmKDQIYAENVGpwqW+JA1q
NNuLryqUZztEQqp3NunIHdGc7ODZwaBq2RixPMS4a13rZ5qXLY5zwbdBffZdD85v6rWXqZzH1CgM
ssj26YjwOtXMU5T6GRE3Ty4R57FmXSuvYZs+LgPIECZrEhjTkt2riTeoreNfWRVIJfnK/W48k7qx
HpCrMe3fjUiv25jkBB4R0XpvoOLftYZcLHxhJfLO3Pbn1EXtqZDcF/noHKcerW1bsKdviw3qKbFs
RlYnCZvoAhH3U2OWBf4NMNNpHnMeFiBvYLdr2ncWjkgP/WDrjt1WxO3BFxzMhkZ6dD4NF23IwB1J
KrX8R/MccSwqNmaOwgxcFuhF05D8wN6XZA5WWDeEnN5bYd6aTO6qDgetQYHbyH+YNm5RxZqVmTtB
Tz5anqzpiWEofeQs/QZLKJ6pzPizRgxro6t9NijiKQGd/Gl+ODz6HBQPyBYGYCJFz3BTN5kfcEze
pkISG+geEZXgP4jiSzMjxfSaDZhQZ6uvbmbHqJ2xAGiH9qAGyCEqN/bcNvQpIyJq5bBnUEZ6Bjrm
ApAA3T7l07dWVhej8G5VwmC+rvmdUf9dk7w6GmGxtSrCrV15texor5GlbrfpqwTJoLAS5UStIQ3w
P2ymYQ0lu1QawK+YPtmzIANnjoPVDOc92X5zVIMO881s+dyTGjrAKKrdlCFC19wSWb55ikV+98P6
y0clr1yBKcLEUweGywHgRZyWY5IdnMU0GXr2C4Z4OaX/PMlXqnl7AGW3QRVfTA+eCYLYJhmXc5/8
wEQy151rITcD7McOidE294nPoiLO7F3C5f2k/C8LSLMNqaDBpOXa1a9j6e9dOu2ZRF7todqEbfSo
vGntGwOJqhrzrrD3sKeF+zQTVEQaTnUQVYSJLIKkfdi1vJt2fqlLIJRUq6hSCC1GOZZMRLFjChjQ
e/hcn6lhfSZ9uKwz+540KJ9HKoURLFSSKpR1KFMHnew8j+xDHYuoZ9QPI/ZfMgM6tVf5D0uYL0Q8
/ClGHYP0IKdCi3CjHRCPozP2cMy8bt/YYjfw8odZfgyr5sRqauUJfK6udlaBt/B03Oei3QYx3LuE
85vCGksqbbRjvWcWsJN2xOY6qmUQ08z1NkZuNHe6E0PES7BNmxAQg4o8di3YpmV0MER6GQ39LS2I
h5P6mvgDiFQzDhGMq+kyBXaQGVR9c/Y7jKrgA2M9WSr3osNDHJj/2MYcxCCaa+eXG678dTQ4u8bc
K9vWAY1k1snRIbYV0TPR0eOiJ6uqLbq1MWRkajHVRJmqj2jQbBS4amjIlBiT9WjaBNDI1ZDVRzNl
7c1fk4TW6LnLYFkGplhh/kyJ8IJxaQx0DqECoT11M7aLELScGfOkwMDUgsEn9cqI4HwstYeJwmfU
k2MjwRYXIWILjVqwIhvZpgNcGiP0vlSb9n2j3+xk2hU6yTujjtpGpg0xmfZP33nntukegw6CVRbi
w5Dmu5fTB9YzJFyhLHVKPF++TDlSKxTfQ1xuZTGtm5KFrRHn2wAz4ZCH1lo1zrTMo+il9Qwcbxzz
BpyGYHhJxuzFlOSJsKvnEPK0mTbDKSXLbmdH5qdK6MlA/l5iqvK1rvz1xEHkaBZVAEQn5hLlqsRf
8CT19LsMnZ//p/zG9B6bZMaGk/Yv9J1HJXy5KjWspcRg7rxsOBDTd0rj6csTASKXyXvxcrzqbRPt
yVfdDJBJufkwQQ1QzsrIfeu88bOawiszvk1GamStum1Er4awsrtDOgrAmAbLrigGWPQwjwSm5dKs
bpaTv2h5r6NG7D+Z5ubbOWm+b5RAdaV2YcNhqry5t06QdrQDMy3IxWxeGOXmaY5JUVRo5mZ6XTEt
KiNYtZZ6lHmCeTyBFdG37J2sAkNhlJs3auI5Z666547N3hY5kzQPsfLe+hGLY5Cmao5W42xr9Xsj
W77ACJZYFRYnJ/XOVqbsBQUFUR2DYlkx4pMBrSkEG1q3p4tIZhNsbeq3yC+ao/KAjPMn/yiT3W7t
Oa9Oz35SV9SvLZ3+k+aXrzkMCl9BFJADH4LQtGatk87qpxlhyKr91XLs2AoHDIAeQDZeV3+jEnnE
YrSWWj1AcTRuWq8+i6RCA6bTb1thtA1VyjCpODQRsosYlftERmF+6YL6x7IoYVID57dfqpPU7Q8e
1G+qXMnipwaNxK9GS8HXOngjDgQbyGAVM/2DhPCIrc4920jh8U9lGtd/Bg7NTQJUZTFQJyNzITh3
ohfqkusRtfsQROwOGaPHObiUotgUTHvjOP3Xg5rTyPPKu44sBnKDAGWKigWTC/HZI4v7FJavJD+u
bM/fy/67YXoRMLjFThsH1H/JJxB7tk0JS8pPEDPXkFxuv6B/nTh6Nbr3rpMscQoekzBcFxUW5qw8
iW78cklAS90KwHzHnu7i6+I8SLUWXXnREtwr6I9CvjB+zt2X7bOo7SdI+ZUcF7LXr+PYHxxXQZn+
gpy1FLN0gyX2ZLhfVpgfiQ/eVJjie7IFFMLbpU3axF5Ger6p0dKROtp+N7L+oyjG4WeSydLjJ1t1
MaxKGcliP9QO61GATJ7f1YcBN+dzryMwsSR4MmZKCCCAizeVM+7dNktutVNXGIhLNFkZ+aXhczqB
xwXn31ZMawklcAiP7WZ4x8AB0+JacWg4I+HfRBHgAS6Nf/nEziuF7dFARgFyhedovJlIzlBqsVrl
Iz0OdDPeuZol95+cPiLf5ABnmndHLbv63E5nvZ3lJzQR9jYh+DxFpbQAq9cnGzfTVpBMF0l/B+kf
sUk32KbUL5O7s+W76e3qktiFvFx5TbEMyq8yhD+qrQ0A2gNJUG64BTa51NN8FUj4AP4S4bDCCkzC
T+c+e+raoVKQn7gy2ZWw9Xmq1CumVAaQcbuGj1Z1J5BWZgnifTuxjpujM2b2P88QgtetgUeA1WlU
3M2RBSoq1Tkl4Zz3G5p2PL8pqpAifAuhYQcOeuzbIFdeBwcNds8EaAGeT5nhmUXGGZ8pGDP6fdM+
jdVXjLcqCnzazX8a8EkCBRgH/YV4ifo+XyTo6xwzvjDa5JWl6+c0ddnz+Ty+ZpgskoY1ucY10fLu
au05Q/bn4DiM+TNjbAIgUVCzMfQFu/nVs9sinbA9mg204nJX+3we0Kc/I3Pfam9s6okE04KDecU4
umR7zfyd7FVW9wvD3eQQT60IKjCmwHBXgjSHgRO/jY6zHRqEaE/GJ1+PXhOA7K1KBJe0cGjhDwOT
cYtLlBUfnVYZX+blf12/ViQHRGym2TKWRPaW1IeEZQB6Z9e2y4pVbKFOol6h8cbdwqXTz4PnRYHK
V+SvMJ113gUiy7zmI4r2PMZdu2FyQvKZ3e+Hfo3m56lhgxY9adRKRfU3f7byUBVHW59hWmX1USQ7
s32WUEI67BsxE65FPbAeqRZuceqz50gfFmiw9L+GgS7oA8O8EHIhuu9hQvNxluqagrY1NnYoSCjb
0GQ86b8uTbzDUFh3t2Wz7tHxJPOWB4lyenaLGz43H6AgLW0E97Ug8ELyo99S9AxtvJ/39JhXkc8W
9mvd3sb6r0oxkwx/FakHHo2Fz7yHaLGGrzCtdm1ypjNrsCUEPsIDUPqgL4viyWL+Qr+D7CQ/JKO6
6XAYy1jbOzQFOGS4BjEnHDx+o+leZ4fCR0pKywA8qObvAZ/AxS/svGGmn6xb48E4eJXYILVV5e+0
bte0P112meRtMg/YP5CH8laEVG83YE/EKeTM3LR6qY+cwQHs0QlmYvYwCKAA9cECkekRxh8XuMUX
5gYZvVIRz3PwaausVRwuhxLB93ZqN0NIJdOjzn5SlXjCpEKXit59Mwuz2HpkDncDT18RM1dGvmgs
Dcks/wYDwoRe3n8Fyd1xD7lu4Fe0tsWMzLAKXDDdymNzKc998qFl2Waaofx690RQB1oZQ/5va51j
eem+c+1UwYGq/VMzP37MU5ylXv4zxTUub2L4wCOZ41hFiQCMbcOhTshHGn2l9bY2X5gL2hwkg8Wz
BCIgfebflo6L/6VE6EgDh7UjPYkYQmxzzAPy15eCtVJFp+z03tqXqFFWOgpT7cvug3tubDqbH4DF
b7QAXFN14Lpj8fQUj+eRpRRt2EpGiOh6cOnVHb/tshY4MCyWSDFZUy4Zjht7+IBEsgYYsPBwv4U2
BYxDL/nc2NcyXoX+JgHCMBlXc9j1TD2mOalNvgSoZNup4f7cOtq89Pjg4o3Sr8hb1wN8wepVWq8l
Ai/tkaczTQKPwyL3qqc6dGiDv6Ghxf06AfzptAeHO2YmmhEri97B3EL4IL/G0FYGfDADSAS94xiD
WYHP723b8hwbbzHzBAO2TJqdWYuhMNlrEyxTcem4kIeOpCtr2bc/4EKt9jBEJxbYaYlKadUpBPAx
y5lFyxOaXyN011yPhv/bDMdo/JXmF8jUGm1uyaQlHY5ZeVPKQFm7TWYn7LCvR2B70XnommtYHSs1
LUh026QJMH1YjMGpjd/C6NfH0zAkHyGvFcdWD2xCVMfO2AAb6KMX9DzWJbGfSbnx+ZsDAfLLtY6/
MOTzacw3U/8nqGSmpW++08Ja5to1DmK4QJZEc5AP6zHDI/OsUAQqjiNeMaItx/TNCBkXkvw2PLsF
NS2fSLqraatIFckkBJu3Zr4wmPwyG31Keb7LYE2Nt7OJGoq2FRKd8VyrF51xvP2tYdCKOnJL7xDw
n8xmhhdkABsq/xrK52Jc21TsAeA6+MHmuyS+iQV5Y6D0RERu73G55M2xQQGoAQAERtq12wxrcj75
HOv7SD+09k+jfbraricOIyHfzrbYvKz0T4kzRqBulDs9/tXByHT5VZOvk2bifgJcY3N54HZh91rw
VlgEZ0btTpIPq2n+WzoStgEsM5m2rgM2miEtpXMULnXrNSnhEOwbT66U+ZppBuKy3X+cndlu5EqW
ZX+lkM9FNGk0o5kVuvpB7i7XLIVijhciRs7zzK/vxcgG6soVkBD9UkDlzbwmOo02nLP32mXwqe8e
arJK3E8lEpuQ63lL+BqatJEonWXjQdzMiCBxy5eCBJdHlWR7H7plEF45fLywgrio7X02mHy4CwWa
KIpdLC3FubDtsSsB2TPjksdNWsH0FJGPMeFiY0kNcBwpA2JPryckzXgdAB0XVw13chF/Jl6tyq80
QM40fUzt+9pDxeW+F+NWsqJ6G1siV964IB5oo8MvuKCPxML7Rbk5MC0fFf9tm7ybi0/afhha2kIX
Pk05w0KmJvbd6Yuikl6A3sfawW2n5lB5G+Q1AqRhTyjceW/aHWJEVgaolsvNsIx0Y+pjn9ENPXdt
dNn5y/lC5ZZbKVf9TxXzsJ0vQLYf1644TuWdlJiH/TtTqovOAQLuX/QS4Q6w+fRC6k8bbz+FXod+
rNWfvCw5IF/cdahhceOuhCmaip7l8N0zdwoLDPJ0Ck6o5rH4sv/hkGqBHoBBG8xbJ/raCxxbGDFt
AoFjxgHcAijEeb2JoYLpg4bjNMX6QlTNY+XFX0ISc0wjmDyb0QxtEzoCD8m4MYQg0QsOqwp/vDjr
BntLl5N4i/nKaZy3/Uih3OLmyDe/RhIkl3AvjjHJc16CshhICkTezyh2ufoV8EHdErxtFSrWbrVX
9DZcYuBjtp58yg9tsJnSiL6aA7e+rdpKQKcM0bPY7B36EEC8wKAKV+wSbS/6TV5UxvFbNMv0TdF6
+AkOWKuPC5wGfOfdtauA0s0b98ChYbxrQv+oQn3MTUigWZj+RN/1WFdMINPn0eWgmndLg9TNUhV+
GFQXXooYLvASWQLt67nYO8lQf0z7BsPWAp0dcevCWcsOybfZ/q6AQB9pFnszWX05+/XGP1wxWCu+
AF/yRdfkR3RqjaHBD+oyKp0HraPsIiyG5mrQiNaWrkRIqtzbqgk+Gs+bQRYx5aaipsQWBR6rOPxy
iAPdneHPPcum4CNRyTQZ9STPg1mFH5A50FjwexCqMz1ZCIjUb/TVWkD1RyfJeW6d76yDYaeofb39
mg9TJYdr14manZbET+kJG30gvDuKvNyn1tscr4P1W04b03KdcNDLC4FZxtz7lkJizNFqJ1r81DQW
L2qsxH3qfvV9XJQD+wfCAW6o9c5tRbAvGho1Fd2PQvLJimSYKORDFxmA/gWEp4AZyKrlqjRgOhf1
3Tjo1IFlss32eMW7xj/OQvkXyE4u5mSLJkqvlNKAiOyMtULyPE0x3s1+9jGheILX11yuXHYWBPqL
19DDwxm2bNRDttqODnllAE+2w5ZlkNGkqqE0ukFAjgW5BBikDKaVBWh8GKe/UOOSCkyK66AeBUmc
TgqJOelBmJWkrC0IytVA8aT6nEjzOKL9i7Eg7LtxPPa1/lmu2feooT/C30ZHZ4Z+0jlf5xh7n6RJ
UPbu177f7OHOD5FGP2PfeV8pcCiWo73v3Obkfg1oBTrRAryrblOZXPYxb9wp7goT7+s5Jo2SNW71
L3sO9rk0HxDvIH205S39LUGHHUdPX1ziODwfNddyE12k4IGTFD81yWwy6DB1dle+7o6+634oJrSS
yH8QnyX7tAXs2GOgWAO8JUF5x+UYIlyQvilaEsyz/l3ScV/qLIwViINOxwVGfMlDpweN4uFG70Pt
kxjsaWgF4jiaZXJ/wqSZMWiorlTTN9dPZPA1ypCl/vDGoRnorYH+912SsXKX4McJQwMkT9/JM1oR
ZTWWHLqqoCozcR61smIn6Z1mBbPE9kxrNvbrnAZXZ0EpUcwgaIW8RM3xEa9fFNeOuI8ro4AC90UI
unDnl6WV5Et2kDXYT3Vbo4Ulb76lnMWWVuUUv9ZiE2G3gtd2BvCuJfIYu2wraWmu9Ka/LQkXnV8u
yktCHPTaCQKkpDOG46eQ/+1WGrBeNOjHZtQFrK4izelZof0NBw4NTrHU5nMcBggZKILpuLnnrjvC
Ea1Ml7E2aCBUW5Nn4FXJfSadngs/cFEuDT09CWoi6+pRDqKqJNhXqpEG5fWUFWOZ7xtdqImjR8RB
/7bzif4G1aZHv951QURKxRRbeaWyKS3YhSZ6FPvO+AUsOhx0MZnFiGtLrqQZcsb8S2cpMS+70o0r
ymMZ8qXwW6joRxQHzHSSWn5C1jA7UzEk+aD3UT6HHWFEKkSeC+wjIiygisNVNQgFx8m/ADtZcR/Q
YU2+xk4buoIFEw95J0yF3gKCrZe5+rU2whNffPRWIHcMs5vrfSuQ5QKba2JVkaSquin8MIA/Me+i
0kQ1TMgwoL62BjNyNWKXHcXhSuZVMPyC2l8Rw9ENYoSnXfQmA9JSlrX3tq/alrKwmzX59D7rESyh
lqPxhswOmf4Pm4EVJd+zi3vxM/JEM4MvHtNh+OhRfRJHj3m1OpuysQHjZcasFOkBMOhCTmMrs4GL
vJwL13xb00AMKWcOr4JCWzhh6XpXeeia4ldeTq6Re3fUnBKkaWaR0boRLZVcl0kebEJ/pybETXpe
aW6zYerNO7T4kUZL2q+Bscd4yXLrUzjpFZxvJU1lAfhaf5nvJ3Y5dM9lz3Y2JX44n+dNLAimn5Ze
KtIfCh1SBp6igP7WWaxmE37qxzTBcmf6dkl+JNqkmFE79tbhe4CmEqsZq0d/uYzOsrlZO9t6tNS6
iNPhQccYOuKJuHvakxrHJFVCMY5Zh2CDfmkiLvoSQ/l0pYVTkaO1xKmmnzw4QQKCsYDHkgn48b71
SYZxO+E554Otq/mDwtCBmTaVaRb0BySlFdXWbOwCerReH9J/Esu8Zi1K8DIPR8hDUT8inO7ozyBN
DGovPvC3teZCNGtDp6UPnE3GU+A/jUZoJhuJP0JbBZNnKFvuo3h+Kk6Mfd+OQPVaZPi0hLSwy4fC
dFHnXJfdkJbzoXOmyHS3rq/yItgPcdR2OHVyfyOChksu66+jGaI1gfXUNfKz4I9G5eq5buFSHIYu
mMk9H1tEDQRdQT+ag0jaRLztRBjmw6EJu8r13+RAxZFvOjgDhl8ehf2heFsGNBvLn7JzIqS2aVbb
FZ6+m5SUE/o4MflXGcrMu42yWDaUeCtVIg2bGgzQ4G+8SuLyXxxd2C3MtwuGD2E2ZWI5Zu0k7IxS
pIkRHnNiGCmX1fj9JIuyUwf3oW2luHKLpiREUfAO383+WHGbxXbGQ2tUt7QRoy5iFhRJGjWfEAhJ
/ssN2sDxNkT4gvSsz86hvOh3katIR5olLdA3sRuTYbGsugS4PwoAySyfiJbsYrfTZTxQ+kM4VlyX
g0HwjsLOjD+FzBUxn5qg2fnj0s01Ib22XwT3o2FtWu8XH3S03vJsTIV0jbLkDYDHSt74ytsKBoBH
2LtTN12zY5wnnn+j5pYdvWEFx2KYBlyFmp7r1YHSoklvHWm2ImDbWudmpCG7XkI37gEZ8j9e3q59
kj/yipP0OrGtGr9pT8zrpVslOXCu2MOrBOQ8CN8s1BQ0UojeKy/8dSgsTJG+tMNRRrkLMC13uNvq
tUiALdZ9HFBqnVPTPOIjcwAcmqp0E+pga9uMF2gibQ+WNsUzhEueHseHri87LKUOkkd7oFYq473s
29W47CE4477YtaZwyhT2KS8IH6E3xYhlTX9pVRQT5qckStq3SIILiohL6BAcFYnMNJ+mTiYcpHlH
DmWQNlonrJJ5GCJgicpoSmgZIVG4KGaizXGPVytzhxLmJq3TfcVZhiQ3laeMEK5VPl5lgGlCjzjX
keIYXOeoC2nP524w32pLGfuKj6IOaFuMLQZeTtdI+jhYLWr57jQjAfCRdT60iPbQ56XpsOprR5aZ
pPGQlXkKNcnOEXLmeV5g3INjAN12iJKwoTlag/9hSi8HSfMOkGUE3c/kKxfGyi51EiMYMZGFM9KQ
SFHNWoYdoerSgddatMmQoA+pxhwSUR7E2XH2DK3vQrGKnfuEcOmjwcnhfJvZByjATXTNj31JQOCN
E1e48P2CfWJvogTxpilrGJYafkV441hJy9x1zRB/txjEBzov8RgeGycSyzV6rLF7T4pIhq+rzUqg
ergYZyRSvghZPBx25oclKyTUJY8MUOpWVVayytUiI+c67n/4TOhb0TWV9yMuu5ZDVqtEQd3GV4M7
wGsyVXHeSBcfmJMiMKEjxw3sdrUQBx66sTPedT05E+sFc7a5LP2mkddNtIY1BY7I65efYdjq/CLx
14VqTNlHNJyNwxfVhn2HwDDrZUtCSM8x1pFrmb6P26Ls3/OpVulu6ti5QWR4w3THir2kV2goQtbq
Wc3rTd/zjXuzrqN912scrzhUhndlK4H6ZCabBVk8BhbZbIKE7EGaP0TiDnHF3HPguqr6aponcl8L
WlHxDX3RoccrWAEuR7CILifIVDJd+YpD4tmspI5v3bKhQzNRrRwP7UhD/1yGrvvDk8G6bWqjkQ9e
GGbI6usRGQ8otSDinld7ZBNNJcXM3i1a/XVNRIbho9TT+Ib6a26PhdQaEavWPWtTmxkEbZVjp/wS
eNsgD4qPRe4yVbMsTrNfKaZhBTOxEa0Aeb9kGWc224vvcdCOP0Zb9fw5sU8cgLeMFpxLOXl3PEx6
L4WMG5KgWOT3Tj/RMlk0MjvS11onRZoxZdTRM7BDlApXh8qc7MEPL2j2SQqKLcG9AsHWmZ5W3LG5
q9EBLlRHlzMbVArlRu83uMuqejJbbTRI76QuZrWr4UGT4tkH/besk5IuH2yoLZbDFDl1IC+1R9MM
yNEc2uLeo0jEjEQhyKx8XJOVBqvnoZq6z+Cv3Is6TD9jFYGr4vdpBJS+KRbEHIIEGYVs/EsTtMsb
HRr8Vl6XRVc61BS6IxYU1GrI8inx+k1FoFKkCVxvKkjcIbbab1Unsnw3i6rk/y7j8gNVvKbHjOo+
O0/x5H12Rai+Wm/Gs09PmajdrJkSXCURCxVEAjF8g0dmYGgUMVrShRrSp4WO6iNgxOZ7ktfk66i6
jLHTtUmFwgx7IWx9mQ4gdRB7ktUrg5iQTXSyyYXvSZCcjtUCzCQQhbetG6yk1vUY6gAiAZvbjuvM
Akf5MqcwaWAxOu3kLPuFVYZ/cTcVUHL8rEcf0NmKGiPr+HKYB49kkh4fe7mfIk2UcNS6gg3JMZgX
GbyMDiUHTHuWCKtgzOOjcA9YO8GrLnFCS6abUrLoA2AQmBy1W46U8Nr+3eygljoUhQZJjcFHOees
5oG5SUfrTrtURaW9jCPV/4DVP5YkfmMzw3G4KG5FzCuHnVoiRXViBAswqsqrujAaPjRcXZBxUxbE
jxxeJBibfPRBA1eCtOVIKhgtiJ00KZVZDIIQUyJnG+VSHj1fxtxt3oNWKvvznhtY9okJWXb32IvK
ZG+l4yL8jeeivTDO5LRfg2oiPtUs3RR/aYcBz6wHQzz5kUew/s6rwUOyA+psESVRGZC6sgcLM405
vyLZlYbjyoiJxcuCxlyAW13yDxb9Vca+VQfjTU/XarqcQ7dKv7N95kySdYFQg+ptjOmVciJwwpsx
CRARnE3c8UaOhS3UNAo6SP5GCmQbldtb1oeZEzs6omRdZii4Haf4MVCifmNarX0SBuyMtN02A7r0
DOHcvKvgHtGWaYvY5XCtoUkz0ePuIoTVk/yova7kgNAkDrkBcU3Ql5UJ0vmsMKj++3LlRpqOTv44
jbWDpmypPDRrwszqnnAJPR8hnxWP2RgI/Sj9HnEsuOvoKwfCtT2MdDXkRT7KIHofQQol06Z33Zq+
TtyUrAvzHKYhUDFZTclxRFgHFXJoA2gNNp9uVTUOyUHWcVXcoWqlKJpgkLxs89mr+cw1BXM1KHi6
Y1Nk2XUztbo/JghSpgt3LrMYwW9UYEmLtoVrHaoSnNnKTceh2ZJVdpe3/hQeaja5+KNGE2ix8MmC
3mzm2Hp4jw6l49we4e2gBTO3S4+aVGrvnEqcBJUrfZqb/xkmCWbLmkUf59aeFZTO7vdGv5XdRo8c
dlwUOYsZANJ4sTKsVe12xlcIM+IcnULfU8lvG262tMTdaoYGTdFmzT40fMcD+q08Ri+H2sHKefev
//hf/+d/f5//K/pZPVT5ElXlf5RD8YBNp+/++1/yX/9R//s/vfzx3/8K+DD8IDBGGOMKoeBZ8c+/
f31Myoj/sveftYhbQDIs/lHauzcs9fpitMbb/+Uo/Jv5BK02Qvue1vbpKLA2hryOcV7ngDfhwCgv
TvZFFvb+2csD6dPHeTqQcZ8OVMCnqRxN+WYmvSa9bt08LEjDApi0g0JXQgYk2WVaS0juLw/sbT/U
kx9SgS4y3PqkUsJFNfl05D4KOtrK9EIoIy1woyvlmlvlCbzpxBUT/9k6TT1C69Fde8zqlV7RGMzd
FkKTkJZQpw1dfgmg4tvLf5h65e86ecGOVsIHgYs6dSLZOQIljdKnHXZJOcWPLw/lbc948htoiUSO
pc4TRnnm6W8QdUrSyaRp2AUxTDiOoeiDkUld+L4vyJnvkwuAj5RTPb9nbYkTCphCkAY6oOZ8Zcr9
4YWoQMJfUELyeFqfTIWmTZrOAa/MVBiX5QxH9zeUvRBX2gH/RsR/oiTGAQ7UZ6QPz+9wp/Gxgd3a
Rd7avHv5pwn+9MtopV2jWID5Cp7+Mms/5X6l+WOmbHUJ+7QDR0YNcBY7Vp6wgZhareaVn+APr57B
fEn12lOeFNsf9Y9vO+dbcZoek1nYqvYyylR/Y3l/x4TIrDd//3z0ELUN+L59K+TToVZBr6ekFwke
tV2OvpwF2ckgRJ1wGO6hsNjDy+N527/wZKoZ1/DBKRozEtjh0wEnZFzCi9E9GFC5QRyez8BumGxq
Jl60u9Yz6ibP2+PzIudvsKQOojuZzQzyNh6vPdO9Mvf/8IKNp1F5c17mPmZPpv64NIqrCWZZ6XTm
c97NOHh7qX3uttACqQg6vg3PX/4Rni92zCRmNysJc4oO0dPfIM7KoE59+hhd6w3f06n13nHE9o9A
WpEIyeqHpWz88eUx/zCnKMX6nucriyvydL9oo7lOyXD2d6G7JM67ZNbY71vup/W3iTSV5efLw/3p
Z1VSChtIpjGbx9NHTBWr4lQLD4xTDGQtdqbkfqTmcUMzLb9B3rt8f3lAb/vRTicWakzWMMFMFt7J
l+oMwhT99tFgc/N+Gm0qpGVs1PWo3IPCAnDsojnbz+jSt0KTKC8zdIyvTe8/rKSsFP/zV5xMp5aD
Ypz7xBIqoPpnftj/qvwcR0wNUoAj2/cWy9Cv0IU9XEaee5F2wMwqruyv7Gp/+soClyOqtdJXaKSf
/vwCE57bLVyA88FN38b0yw4OFIS/36L4YFillOdp63onL3lE7YmatyQSq6CNVY1pfW0xinx0+Y+/
vPx6gz/MXx5F/14yjGfV9s//sSYaiiVRa7lge8HU7dvBcc5rJwTZVBo25JjgMkqDG+srI8+Rzh99
e7HTs/Uvczlm57GuCZjmlEhbRX4wnJofOExSlZtAjlhPpVcDmvqorPQBH0qB6Ye04GCAN+xofU8F
7Rqtxvuml2+dmgozwOuZLTA8p173ayxTqo4agW+ZOdT7snHD9X4okoCgE4eSc1Z6FM2xuK9JNF7V
EhkenXXuPXP2LR3qt2k1feMHhqPUSUx0RJL4QBPy2X8/zjEi7AAyRf+Q+MXPLrfnWZmhBm2I41UQ
VZLUfTPE7UPWqY/cU4hc9V9bIv/0aVmWajfwPOtL4Z3sR6XInWDZ/uqUtgR05zCaaDvE6Hw53Jbe
w4oG+ldM9chDrJClcscdeCiO9FY5e78yD55/5VZJV3MsVb5gdj+dBkrOGMdUzJTzcKKR/Rtk3S5n
F+2pmUjvZ1m0fN4vj/l86nE02voVWgTG1/rkYyrDec7xicNKcCf/vl8L7+NAT+Es1sH87uWhni+b
DMW5XipXWZ7y5PHGOdKuQ6kPYeXY/nTaCjpXRxGzHEOXxngTvTLe80d7etY6Ga+WOELimj7MoIMe
qXETw1HwIIekyCuD4O5vn277CTmZae7/Po/49OW5FLB1CKvuTELpP48HOb1dUz94mGew0V2flX+9
z3Joo1cmAg8FhA7E0/H8QEhFqAUW4MK7WWNaDGip6pXsKzRM4HbKG3qK/Suz5fkrZDTeoOvy7xcs
HU8HrcWaBUECa8XzA/cLSfbDRZukIIa8FVw+ipNNLf/y77pNwKdbX+CRE4CYwig2W3nyFgfUsAlX
xeasS3qEiM3sHi2dObtE/dHFjNDt07kH7/S3oxpfyIBII1fxeaiT1b9a4qmim8Z9cBrJadiMPHGR
0nQal+B2jtV3sUJ1fnnM5/PVKAV50ASe0VbYk09R10lOSz2tqKB08ZuiIn+PYmZw0cbS+fj3QzGM
a4XH2RAM2tP3KPRCl6ZkQZ3aEYjYkGEQS4dSIfvJ43D/14NpV2uO+qxrUpiTS+ggaz/vR27zbbfl
JehlGq4whNTAdtLX3tt2BHk6W2hCAsTjybjXc6l/+mBwAlRNAHQDuhEzDbVQq8FYxMhshu99o2EB
jmUYRztComT9Bb8EttS/fNrAdblB0xNXHIA9dfIXDGOIcos8BvSCjRdc2yWDh5xGBrosFsQouH55
uO1NPXngbTihqJVsS0EgTr5IwmjZ1rqRXDHW7g+owoZzal/VzcujbH/06SiYNPn2KZa46tmhPphW
p5kIdZbZJI40Rbq3g4HYocOedExV00FRo57+duIELkULLolsGx7BficTx8adwIhoGNXTBUDFzcSh
8v5KN+Xy9z+jYMkKWGQoAnvy5NbCiQfGVd8XsCw7yJKNLO5w1SAqefl3fP62fNYUT1plmaC+PHlb
eojo87WYRVtqfdFhyAPSe/NyzI9/P45iU9huKZxHTmdF6/UagiQUpBkMK1Ynn4QPTA710Ny+PNDz
4xOu36225Elvu8+fbnsRFUwTTDj6UjfszrulakEbjdn3KvDT6yxAPTyoBI35skDeCjBTTCWK2Zf/
iOezk7+Bnddit3UDrt5PP/rRq+YZLGG078FK8YlPM034/dqtZOvsvKYk1XCXdNxE570zUof/u/uI
YQ0V2m7XfsPliF/86fDr5NIRVhyh3LYbL2VVDMhsg/Ttyw95svX+HsVSXPCty7x5dgW0q5tC0Cq2
MpaZd3Qqw4MFYXZN6yoGOyLjV97sn6YqNmXFNFUApU7vP2ukkJVhfiePHS3TjvbMdOlhWHptfz95
Lk3IamBYW7jPuZy+T2sUkxdF2YRgAdCnL5pbyWPGnwmdWaO7fEiK9Mi1U4u/PazxobNCs0RLKzRf
/tNXFsgKmReEj3089wRSpt6Inb1HUdLAiM+X5KLoseW88vGf7O/bG2T15Hy4Hdg8ebozWLS+aG8Q
PXsNKQlklL5zEFPtp1Sr85fnysm7+z2SJa/QEwGuRPe0QGGHlAZez0mbou/S7eM8xSUlln7oLl8e
6PeB7+nG4GuXuU89z/VUcFqYCAuzLkmF/ncq2hQVcKDqW0g6WBNkVt1Myne+BuhVP6EomG8xY7qP
cunq+yHAkpOlaIl1OEvkIYW9RcNQPr785z3/xVls9e9qq2tcT5xU+BP6jnbqKJsMWZFdlxFgzUWP
9WW06PqVvepkDeIn9z0hfeFqw0dDmeR0RhHEVhbo6oQXyi9uFoUX7TjgAxJm+SzSWbzJLEyHV6bU
Hz4eaGeB5tbCWUf+Ljf/o3BQ98EIBI5U0RzrC0nZbmogJVVFsXHLUK90isjfCqvWy7/rs1PWyeez
zb9/DOsME+WFiGEztMP3AlUeRywEwcBF3etiFPYXdMfoxtFD+u3lkf804YwfbJU3ymA888nvjOqj
nigvIocrxZUPSGq/zkiB65H8MOh7+BZQm133wtEPliXrRiIWQ56kkHQ7BsgdLcc3w2Zx7k2tX/lZ
TqbbtpSxC/g+1xG8t0KdnFfyunYavOpcGqBpkvHihOy5IZhFNEGv7Dl/egNUCqg/urQpGPPkDSgV
LUKgRI9RHpxRuQDWtXDJPFvDKXtTgKS6HJqMW9PUx0q/MvgfZh1XwP8Z/OT1EwgFJpV7H9nWLVxu
38+X2wXeyY0YeqIgkhG688uvfftQ/7HM/L+vi0I2jyokPcGnj2vbLgUuiK0qGeLu2i9i/OfcdrGl
VwCdBuJcbQwwZuQq+gY6qnh4efiTB/738JwwOFIpaiW+eDr8Gjrb2r5BtKAHYPcIUAVz6FhH0tIq
VIcJXKqXR/zTcsK5amsTeZal9WSap168RPAvqEo1GSq63svHCEjITF29yqq2x1AoG3QuRYfY+OWh
T490v59Wbxd8Q3UVBMDJqpmRnpBE3Uakhr5+zFGevxGmIVYlBY805l191MnoXNQ9qwuS2ZLUxnR9
ZYr96fm5NNKy9NnDlH/y/NLPlQ5GfAbhoByJAXoY2Ei6VUEBrS3wQhtstF1Xh8ErI598xDw9NX3t
caSl9ruVZJ++66giUgQ1IGGLY92cV6gjrvzMJgdh/j8ektP59nK5V1H3O70YywZFAPdlXqnPYrb6
8yfRVo8B5qeDNeTMsJUcX363zycyYioKzR7lTkN3/WSFKjjsoJrgZ63dZIuu693b2nfTY5Pr8prM
s/Hy5fH+cBARW3FVcOyR7MMnr9HpCgc7PIfWqRjwsWeZHSqqyT6w0pcH+sNbg3ThcgsWnOyEPbm/
1b5BUWks2+/Ykx20EJAKKnd+Ew/47V4e6nfD+OlixHmfKSk4r3K5OX0ofB6oNnyq9XiY+us4JYnE
J/T2PN8i52ySzUdoHbDB1uWTjvGK2db2R7W1+lyFQ27Fp7GffRJeCQEKria5/EriCPS/rYNXPuU/
/iq8Zjol/Db+6Ve0SIhk2QgQxfWW8qBrV1E3q9A5Iqt9ZWb9fuqTXwUbmP79y3hI306WaO68ARB9
+CfxgtwTDtryqevlp26GmVOL1O4itPAfu4Iau1MXj3OGVS7JZ0v7CoIMsjzwROiA9qFv5qs2GRGz
DHY88PnPh8FU5rxSIJ8ilXNEHwiSbigC7HWjv+A1QUePjBhObeDiYJw+eSNNfDjkV3L21CamCc5K
H7Zr7tZEzuQe0UWxt1NufJ05A/kH/s/ahqRimtuhtb8ak7ncWufouhaFuSY75xN36c2P3YDLBq8R
uYvaza4obkssDcdOZld2gWEq3Dbauavydk2HcO7lafeHT4kCD6+R5irdr9OzbBaN5BFUyMF1acF0
L8qWzrlZJa2clwfavsnTF0mpjruRoPD6rAwp8g4ZdoN92aRkflA7LN+maLz3TSHsPSZB1O6OK17Z
77znO7w0PscZpglHOzbZp8tuavOGxclFqTKuSbZD58lZjjiU/iDR9B1iXxR381TpvY7T+CIb5t+s
7ObdOpb9sa6UAyolgRUUrnjB0sjPHzNbDHi/6UwSCGj8h7yqi9deyh8+ME5CvBCqbJZuw8lmUfeL
MUsA9qFapvAynpBaYFtN6w9jpyAlvfxing9GAdzqrcXACUjqbYb849QN7pO0Do36c2xgvCN6RjqK
w/g8w434dydZ3jxHbI+bMaNJbjYnbyNxkjY2jYO2shHJeY5yAOwaYvBUO/XFy0/1fF4zFO0SsUlC
fD842ZL8ZST4KAGRUIwTTv8ymfaeHc0rF/6T8/K/H+jflXx2WteevKjWchcboFrgs+zwgzUNDKul
QP+f0tskKmIZzgvu5vftAIjo7x+Q0gYPRxOZTffkAZ0W908ecfWrRLLcRE4G05DSwysFzOdfLVOD
XpDHZ8TR/HRTksFi1jEisTSlkZfuUf4N+zke48vQtdq/g4i+eh+ayar3Lz/d83ENQ7rKIEvYjufb
ieMfk5J+HtUGFNZnY+cRUl6v8qGgxLnlkM/Xje4QMtFRUIeXR0We92yV4nlpkppAo4qg9Pd0XMLY
EOC2zNBOYQSGLnxcnA7a6I52Df8/SehV8bGsPxU+iWL9jxAi5zzGeycicVnDNiEUDs3Zuuzy7J6z
9ZnTCmgG+9EA2ZjQVycYL961QD/WtSf9Y9dEXyJ64yZ1d0MEHD1/HNYHU7nn7Qx4vcwOeBvor+cI
P+tLH+QjdAwg9pAdGy4t3jm2fTe5wD6xK4K73psBJSVEd6gbQ0x8ZG8coOH26wjypIy5SAck4WHz
3oIdwM1BQjSbfwfyaEscQx1AoJxp7oUmv5mGtLkq4vmzw4kkIivdXuZJu/PClG3zS4RQow1n4k5x
WAzqI/EsU3+u4wtOAZyMvN8F0psMu5x3bwbANKHcr7h3iIrfVbA8AEvL5V1oSDl4H2OPZ31b1Ae8
D/Bv3ssRbzLpUwUGgHc5gak0VmrxOAyo4PXVRHzz1PhnzXpPLgzuhTPt3WVEiVQY6ub3JDJUcQvU
CGE3iV6atlOMKdqE31cCff3gF4l4q39HQtRK8GyMPC6D58B2u9bfFVXIrP+aDRyWDxbSeQHHaCSl
vXfJWC8/9ra5khYwTpbdc8g+8wCErdntSFTdUJyXuFBQv0p94IKDi+IqIz7Xfu6UOePVwt0B9EhK
rjMAZBEXwg+vBuco8/Ns8DB73jR6F4DuCO/isLub8+ME2iBrb7fwwxRlISL0KnoP+pSEJ2+9n9y3
U3MNVcC13yqwZdkRQiKQleEqJnehH6/RR0ckAgJ79qrHWcKSGh/C8RjZ/oBtjrSCBwlwvIrB3Tmf
xUqe6AfRwqrL3ibTV6KLSLMAK+EBf5p+Ruv7qr8RqIVR5nIM7q+C7JGYGZW/Edn5SIZ7zdGsgyLZ
NV9m1JBt+q1Fz9P0xGEkCXkQl+MMJUtfIj5fa9DAFhvhCkp8U1rf1fJS59kuxqQKhRmNYADcCr5N
/0UNd0D1C1glCabGefm82p/VyLnhbY7sOMvKS1q3Xnhv8i8KdHFdEtyH01gp531ZVnCFUBlDbVbZ
fAVE8qIGjtkHZ2FKHMyQntfB1WjfxPj5yXvAlAc2YpGI9EkczIcLsKUHvKKHdnD3OReLPnjISFUb
C3OLLIx/xKmtlOfpyFsKDja8F9UeXT/mVfiz30Q4P+DxPnjtBUKWDHtaALPs5dXqVPX5e/f552K1
7ez/WCSVyBe3CkN0eHP4o0zn7yEL+YFi/6N1nLebb2gxxa0/4yrNY+/9WkHoCNpXLgO/N+2nBzvN
nZYrkkujEIXtyUb0f9k7s9y4tTRbTyVx3unLvgEqC7gRjE4KSaHOkvxCSLbMntzsNzmbGkCNoiZ2
P9rnZEohl6MS97XyIZEJWdpBBrmb/1/rW9JKwoZ2EPVnae3NKEO1TxS72VyUpkG0q9OmKxtD5jc3
sMJ91DTg+ok0nZCzLfqUaPPf35SPKzKLojm3jDw+1IdTFBaXcMg1JnAjDMWu9mSydVoJXjQr6mes
9niL6qQndcAgtOT3Q3/cSDE0NXikY5T/XftozWrw6PVqiTYqDsjY7chv2ooc60UeNKc20x93N7SE
6Ojz33RtqNW+/+bdOGjkVILUi+jEzWcj6e0BoHr/etWC46jpUgikW/qxQKYbQ1fjP5n9jBkIQNkm
11rgJnBWguTU0/xx6aXyYKAa4mhPL+q4GDdZdT4UIcqTsh7Ds7irpp10CqLEZE1gMxIH5pumQaWR
1iSCmQTXqUF6o7G5xVrihaw6tjmnq0ESmHommWoEDm8TQXXig/7yc6IKnU8VlmUfq0IJMbNRvMIU
LFA5A/+VUn0aNNe8V10J/RXXJaFpeR1F6omN+i/ed+4Qu1qX4g5NyeNCsFHaOpwUlbgbEsfRtlxH
A64ZrbHPnTkXV1ZgQaeXqaqClVXCk2TBraCy/P4p/8WjRzfNNjiRY3JQj7X/Fif/ocefh8A4KrZa
UOMxrMPwRIXnF6+xR/tBRYnEUZBqyPsHHDy2kdghDlrDwj5a5zK6rAISkTBbGtskIn8Qk5qzDRrS
039/fR9PjFg3qI9yjZ41V93fj5xMwsYLEyIosfJ7/OYXxL08dCie/Rq4sqU4TxxinTkT9ur3A//y
kinKMq17SDyMo1oT/l6va1ouecLVdR9lkX7RW1pDKwteGEnLwxo+c7QmiPNUu+fYy8CILpVJqsJI
U2dx0tExhgpKqUYdS7SwhQNKG2SYsVDyQD2YQV7dWDT+X0qhJaAcAhInAFoWKbkwMOwJW/YS71/+
Cvg4tGMQSTGTf9DyY2MuktYCTt1odzBnq3PsDYDq+Q+k2wJMqQv+To8g93mmLk6cAX6xntFJpUTN
S8ZE9KHtX4mum4KZVB0E+merksm+EXpzU593Yhx2sEYMRNBLJ9XrFZQVDTYUUuQ0GnOye06KDT8+
FO8/zDwZvVni3c6LlLgy8chPgXruzgisoL50FYh0VGO7K9l0RCsZTnbiLnyc5OZx5ya6hiDvw0m9
hmrKTVcrCm7p4KtBla3aSkXogO2LruNd2NnViYnl41NI9YE1hvcOGefHAigh9TS5TFQsldYMEG2M
AUdgARJzopeb42wBZEhyV9Bo0NunORbD7inQDHwJJzYR80r9bkvz45PgD4FkQpfg+BQYG2qHjyiM
fJc2WL8zKKTLL0hPdQ+w26gYOskxOvfl9xPAh5lHRx7KoD8kXthm5pn3zXc9YpAiooF7Xtd2uKm0
Ta58pr3Mk1hDA7kMW29cEF2hnJCJf2zMMC6uIcOiq48G68fP34zLTVUaR9ggW6F1mkvXGG7Sor83
kynCA2m7h1CMWIiQp2bXrg0ogPYUbILtj6v/P+/cec0Pt97XUox1TMjT0f/994v4a1025ff23+Zf
+8c/e/9L/34lXovbtn59bS+exfG/fPeL/P0/x/ef2+d3/2dVYMEar7vXerx5bbqs/ctHOP/L/+kP
//b646/cjeL17388f8vjwicFoY6/tn/8+aPZeEhjZN6g/cOpOI/w548vn3N+8xA/d//1n7/4ldfn
pv37H4qpfkIOMVdn51rmLAf+42/D688f2Z9Ummk8e+iEWLAMdt8FjbqIX9M/0UulqY2OAqfS7Gz4
429g33/8TFM/8dcQTKP2pRTnetYff92Aw8834ed38z8yViKh01z6p0jLOQawhztaMw2zS6xEkoxV
EvVuk8dnFC9vbsifI761bh69G+zkqcnQgaHKxljqsdsuaQy7wjacLsxNuO027dbYKJvkrPn5EL57
Bt8N8+O08ubVPx5IP1qFGwEAyS5wuzbU1YqdKNz8Tovpbiw9sDZnITo/kpdgJFCmaFwgl4N+FZhi
XqzMyr2LyXy/U8bAvkcQBv6n1QHnp6agXFO20gwWIPbJZypij7QAKBbttg0mHDdjN0hv4dhR/4T1
QuIv11qy1ondeYkKrWnx6QVgu0wplX2o5bC3U7MLCAkcFPmCvx2fscLSPCwnE+D3Oma1wGUMr6uH
Th863+q+L65qi0mdwklOhEvnWtGN0FHOk22FhGdhTGAEYZ7nFmZlCUEAG9cAKzDp5jQVTgeU3DD7
GhfjCHYK5RpVcZ5H93HoE+WBqr88lJqW73NvYt+tJnZLLucUt88lFYEvCV3eM63vctpTGG/vyirK
vyV6LL9MGgU2BZAMIci5dNGA11581wY1BfgResZFoo3KKi+hgBkFaR/LMlDTeh1AGHbxuTo6AULQ
SKzVQKhGuLMyXaUAMpgldX6zFwRwJk5frhJhal/6hLiERaVbcXLJezOAzWnD5yJmNQ1bE/7XgIZq
T5jksJ+GQJwFNbGM5eQFX/WUyFy0F8Pwha2jsZyMztvD+89uFMysN3XsDBvXIfZ3ICOkUIJgE9eD
ezag0yDXNeUfl5NJXF/Qmg9ti2bQLzogN4uC7UZJA9OtH43BMZZ1mJsbL9MIEob60J/ZrO1btcu7
kG+THO6w5/Q1hCnQwLRAzl0oKQlzpCiS7aq3PDqrnjt3ZnJeh1wy1Y9ZO7n4b9p+X8LsOm/GAU94
h4DyLHbr/M7OCuOpm2L+XjiV8o4eCudJwVy/13T2PYt6yJVyOUJD/YIXC2wxuaLFIrKJQpjTy/ts
2TqZdVPaZCTWsgq/lSmRoIs2j2GbxkVPgQt5f/1Yy5igiEQk+n3h1NV1kbnarsndpNv1AyjKlRVV
FgmfTTfHgpqGT/YGUHnwAHyFKZ0+YBRRtsNB099YAN4u69FottpQZfdxQ/iTEtrJJke1dm72sbdQ
FdXbu0otVgo2aHOZda6zJTigg/Jsu80+ESAhaO9NwIanWlCLKJqsfKwRYlDMjIddVjfEEZJ8+4Xc
sgihKZukhTFifVwqWhDfhkmgErsW6M59zVb1wYvz7knJvQj3k17yb93ADA8q+PdztlmVS4k4VjeZ
p5HlAcxh4STCuhDxIC7IXM3vRdpPl1NspZsCfAhchBSUYm7YZ5pAItGU0C1sCAHf06CaDlEx9Yck
Sr90pvnoRdlCouyk5UCWwbRDmHqdTCqYnbbapg4KhwXpaPoNxinig9IueqoA2KBdk4a5g9boXBa5
o16Re8U5OpZdDLInI1jHw8PpneMbCpkL8RzrW6uCW0coRc2IGpaC3oezMlJuG23zms/qAhjgYPDS
R3lzEFNA6kncGGp91jfKaEPG0tSbKPa0DlJyWt8WrlERtJnDVQOpbBTpshJJCLfBG2EzNUGvgm+u
rRQQc6uOl9LUzMuhITPUAH3y5DpRf5s2MS97XKZE3Q5q5t7TiLBM306H8GuvAFUMhJqdW+zon0JX
Na5ytZir30qjfFWdnL/XGwOxB4UZGYQZNZp+kzSkPYJPI2ZCU6ZBA9COLmdZIfK7hmLjWjuCBkei
oCfVxEcXM5MRjqBeqzgWL3Gykerkcg9e24ojzqbKhclUm1viirTt+hYyHBSZVAsTEqRyU/2cEoy9
ld4cl4Y/hgi/1p6YBfpu1M5hgPa9PwDZgJYMWe1bOhqUiY1MttzX0rij90xCFAE8qwjsz2Nr6ck9
36dlkPOBa9OMxwh6U1mvVA3FIglnFtQfFU36nTqV4blHl3ZLHkcOKx58xsM4jOOjTubIPSkR8QXS
HPWuqfRpl/ZJSH5djvUPNqXGdNSF6yEW6WWBPPA2N3v56oBUBIShS/cbBd7qK+iDaF0EtrXWNF3Z
OTIJd3zfHNmCwO4vrcG01lgTrYNwi75adEKhv1A5LE8WHcILTQrtQbcG63MReQgNzDFEQysrqj3X
feEqVIUwRW/S0tAfel23rx0RKOeQqCti6J2GLO0JDi7TwJxbJCUWwFVTDdO4Fb2XXWBOyZNVUUz5
PRmGNGvQSqEU1pQY7LynK5+LakTODa4wvEZlUxuwVRVrgV/IumpMN+COpK6vaTF0xYFUracAbu/X
KK21YVXkKmYULW+AviR0+xe5nVAsqXrbuFEJfLsEiRl9bujrsQQgYiEIcujBc4Zplb8U5KXvVBOU
iukJw3c7LV03QiMWQrjaIR2EE8/7kuw66LzgYJhBcWU0TXLXTEr7QlQTmay4+y2A7HGziie9fTSi
CK5LC+andQgKW3aJ0sEX0zvxqJZGfuHIuDvnyUtgmeuNRQJSnBFQSFER3EzV6E/wm/pHdzAUWlZR
bcRLMQZzlgWnmO0oelImRph0twQEEb1ckn/ZsHBhBF12UQEElpAXqLt4Y+qvgWbQAjPI7PaWdh6Q
3yVpjsXBSJgd5LV2TZgVqVQYgQFJhQZU9iIaY4r4wkgvTa/rchC77nhPcxliKxETISGpjkNYoNY5
3qE2u/Q7KDxrr6lRfd5bA2KNUU2qK7ck8HXpCtHCeIzhunqIcGgDdDJ7cMD5EbFdO2I9mHG+cfMR
MnchjftuEOLQZk3ILG8nNvNy6pwT6yZ8jUy4kECftr0rR6cj6UFY2YuW99lqzGxoYEKdkkM+Wd53
bnqHUGeSFz2AT3+sKrhI7Oeme7tx+5skjgY/z2zz+wQ3KF6Iwog3EDSkyk6aHy6qZDSpNelNem1H
rXRXQShddotmqbsLO9NDsdDsznhNimi4HTq9emmSybqNcw0qZRs6Sb7uucOcWuXYbG04pCtFB6u6
KLwBDIsdDlO6NElZA2HWzIzfkiLyqief8VXmZkTqiGi8bw3nQ5KSqjD8zOYrhENgxYK4PI0Z1gLq
eg1YiTtC0AypG1rm9a+ZGYzP3BFEqkOtXKQevMdF61riNc6GJmPxoayx1o0us5ZhPjZnQaYRClfl
RnptAej52opp/IbutzqMxDyKZY37IwMv0JqtD3RvijgTd9ZzXlWiBJbYKh3lGmGXuyyx7JisQbMv
fEngLVuq0WnwEE5iejJpmGyDVOZb4UG6Wk4Ex1+pZdjuARyGLymc2n7hpB5zT20mX2FZtg99lpg9
yUVu/Z3kW+WuBHg5hwCZgj6kYrdruNEV4TrNeA5KEUqUw7+9d+Hk0d3VgQCSxCHig9d6ZBBSVQaM
oyvTXceGIYLC7qnJyhjG8HoEZxAvYhbdO21wmDjGUJYG/bYODls/xs3noEvYgypuP7Oe4/J6Yntc
AmN39NvQjLxNkJYAMSPgU/DvjVY+gzQXti/7Qb0Iw1BnG6FqmywNfhxA+vghq0OaXWYbJfUK9KTV
LicKPzlLKa2aRYd64QK8mpqjeYpt9CGlBGdWjqoZLoFGBdmi7tVILkfqsZQHIiEvp8jJHno7aW8z
z2me8ceJiziAAmqCBXvO1Ly7q7QiAGHm5l/YtKSAtxwLTFkk6vEzHtPoUh1D81bSYtkUHnpzn85h
Lddi6vVoFZc5IRcdW+6FOmoR7fUOECSdQrX67A4df9zQ6rNhdiVxsCEjIND5R26dxuQxkBJ0nXQN
cddO2z5EkdI89sR3H1zwnGsoVtVT0rFmt2w8DwUlKOhwThxdu1Nu0RLXveqCk1V3Kem6QUeKUhqL
JHhbV3VmEjOgD81OYETekhTcXo/onAl0kKV8smuHg3FU2wMkfHvqV/owSbrOmhjZc2CM/KYBv+bo
7A7ahZSpHVNgc6L54fGq1p9ngGqlqK1zYWAtuYBgR7s5C2ZUPYqISiVMrrO2hZsGz7Bozc3gDjoz
SUkUgKUYk7WMXNbZhdXHKlA0o7vkQGfPIkFlpormWYDHL+zcK1HR8dhWavS9cib12olr3Feq1/fX
em1MuzbNtZdBaOJbqvfiVXbAKeaK0D2MzR7moZZunSqufHzJyVko8uZKUSZEAoloN31QEWcRNM5e
D9p87ZVhtokSkV7paTeuq5BWfu0KczOVdbiCOmUsgd8OfpyAtJeiZf1Hbd+vKuSuGwIBonOiOQKA
FBH7ugoA2W3f5ObW4AEEKqR1NORLdUu+s9gagDcJOOsRcNSmkR8S4ZK/AZVV3lLLax+mjunNDoPq
Wu87EKee1t80benWzBpI0KeRJOcB0wEZIDXhuUQtcl4QEyi+pVoBPMQGWt5abqRvXE5We/Q3M/m9
14hDdggHYmUn7rEmsq3NkV6YZqWuZG1iKxbWYK/HlHzVhVmH8Z0zFhNxpFa5TaahvADKI7ectMx9
A4ruWdDTPOsLQ2zcuje7ldE42soyrWwrMyYfO7DaB+x+hI9Is9gB37aZDnk6zsG3dV9rpzUOtUji
ZZnAQfWo1HxRhDFuyirTr8xp0jdJYPQvHXf6SiMb2yYQT+3ksgEEt0VI3oI2bMV2jANxbjpAZBeB
LNrBZ1teby2rJu9XLcpl0Qn9YHMYWhpSRsRcSMKbW1FA7Ja14weVVtOfC3Rz07E19fxhcEzbL7Ve
ZasxtHfDoI5ngqcvJQO5d4HAEqBoSkddtWIItknQD0QeNs0D1cVqrlYm/Yy7S/eBa8t1ONELs20t
/ZbWTeE3JCM8ZGnIuyC9WzHetLRM42VeesWL3pVjsbbjCQIpnU/EMLze+b5PQGHQfQEzhhtuCAk4
JkC3hw4IX51QubMIuunnhocHGUBWDsh28ClcTOST7dJamkR9lLO3s0hr80wQFXcxeIbOTtXV9pbd
KrGvxJTQFi4gVfQuAHr0ZWXG2atsRlesrVxjv69ifZKs/gbpzzM+ad+YCTOwSWcoO6vLobo19Fq+
OCNGOs6vZnDfct5woMzVBY5kMzfIZalKK992catdKWYQPpv6SFSDQ+hNyFrEt50pJGxkNVz+Whmj
K8FxbJuNNp0dJxy1fV247qVq994VK7gSr5JGxMQ41elIOcgSxp0Y0/r70OrRgxWE8GFyl+ArN8iU
bWeX49dalqRhELsS3OpaA3Qko7AEg+u6IrrwlA382LoDKAdHNAVsIgtUNHjHrUIiVQHch1G6kI/u
pt7pK7EurqJ1vOxXCeDJhVgWy+REg+C4Ffth0LmD8KZmrpjjGNsm9chhKX1SFn00YEs6Z2fGSmzs
m98XP09e4lEXyGZrVrsFl8iTvJsv0fC7C2AhPy+RCc4/fYnWURPkwyUeFXWbVJvi2uUSKecQSboL
z/OVtsXG4ie7ae2Xl9baXhq4z7tlcE29aztckOm6LHb2GcH1WyvnxvO/rTURe3wfaIvWQZD7YuVt
Sl9cEJ6wIfJ3yXmYrtIX0y939PHv73X4xNNKXzAp+Kd6uydv5FGjkxARvVVqbmT6eVjVO2Qha+38
57PiVEskRX62zE49K7MA5l1J+f0DegxnoxTKHsLgRsJBWE77zAdZsC33BDBtrBOOouPm5c8vjXWX
MxB5Ax86uQDnUlSD8wWicfpMgpEvbvNNv+x83oWEd6E7UTH/gVf5cHX/HPH46jQv6Fut5Opav/fN
JaNAUAr84WLakj28dfVhYfv9an4vaEQsYJ7ytdLZszbxrXOig3ZMSju+fOdIizTaUaBlA5ef7OxN
dgD8c4ZIkddkshfYmhanXxOdTs7Hb/fN9evvZwJnrEvSrbn+aD+tw6227SdtPZ2LbbW31+o2XHdL
oJb5Ol7DRF7LoVnWm+E8WNk/O7b/2z/7g1AA5p7/vn32f7PnsHxu3vbPfv7Kn+0zw/qEh3jWE/3Z
NDPcT/rMJOLvqhbuP5Wp76+mmfsJyTGWXvRHs/DpB1bkTdMMQ7kNt2V2ooCGc/+Vptnxw2pSQcVk
iYsGrJ9p4L54/+TkgQcYN5DZQjx234fnaBmv3F28yx6GtXMWPwJi3ry5Lb9oonHFbx/VDwPOP3+z
aLURgbppxoC9UZ33MbuxJoUD46X6iSnvaCCb6pWnzjgm9IDcsGObYYeYxJBTnC8yu1kXjvPFa9sD
+9wTcw/JJ++viIFm7aGpI/ajifmBy1KHipFiGca9gkAsOihq148rmzTkmxyHOh02PUqmvXBzLVsa
jWwVPEpDsbO0nopOpxEMAXId6jaZXk2ZXoGqGY0lMutko1kcQ8guyNeh2sO9nqhSR7G855esRWJb
k3HXxZE5w8DH2SZdb9OpSm4syCUEN0ZyA3iE3LcobgFtNrHjy8KUN8HQ2GvBzngLQt5mUlbUhtPB
SKIAKTbNzqs747PGgZjQAk/eJM6sza7YaMEh5hRH0LmjXYHUj33TLIN92GK7u+vBVJy7aNIetSog
fgOnk7hVFUuc9zVwtLokJkhzZRJhNvSAqQEJmb5bKqx6H6djuM1k1cF7Mkb3TI+1/jnENg+2NxlI
BaNN43h+ospiqzZl9E1Jc/m5drTxhfwTZWMBEBR3dpLr+2Doe/bFvVJmSIEJ1CI+wHp1aBleVJ1q
AJCK868ezGgiebQio4AvgjnR2NipNIS2Zpujoq5UlwI6iEWcbJ19SUtDX9V2R5KklYq5EREMOvWJ
TJdbfeKrwrnQnMkEHD98dTJuEg6HUWHZd4Y6tDeZcPINfDmuk0QqNDr68BRwGqflGWoI1UWR7UMS
aK8q6dWXoZAFeqa0lERCK+y9qS5o7kWP0ORV0WpE6EY8imJVT2azt82sv7Dgf/oTiobbBC/nrcI9
naPcDPEkYCIAnTNI4EKxQUUQLVVE1E8VngEIErvOUNstT6hNSF5dmvRrsZ6PJXmnjjlq1OzohaMS
73okYEF5Weq2N6xrffR8fezLrWRDvBxTOVIYEh07bepgCKJS54rUEePMjar4sZlKk7LpkD2149hq
65ijoLKi2F4h14ZhtoYDf6f3WnUVRFgsbG20KB7pRgZ2b9AOpGFMe6Yu7YF9fUS8tBWPt+kgYUk3
ojJ2Mh+DdWPave+lMSr3FGI3DZxpuiWXtLg3CScBKNg4+Tnhatp12dKAXlIK13LU4Ul6RslXEm9j
J6t+okm6ICamOMuRy7arqBzt8wS40nSeO0azsGLb+0wuXD5hnjDizw4IRd+UVfFUCmj6rUiCs7E0
pq8mSKhXGdRptQTxAzN+6slgdutyZQ799yYoMyJbdQzPk2f5iAnYYrIIPOdJUZFsbGrxIXTK4RrK
C6muM8TWzxHlxYsBlVDHQVcWN0DlvPNEkdZW6hq+TM1DcLywIcPMVeQhu2BmDA6NFZn11aQKQbqE
SO3vqRNYviYGSjduVSfXIRTwYdErCkcuz03MF0nJdt/lDXqVLBKfhUGsFzYKlMzLJDbi57aTrh8O
st4pmTk8IsrtH3q1Cr4mzeCu3dCOHvORhMCU7qxDWdEmEaCuhTgfKztCLNfHxESHUrZPVkdd/lzC
bxgR0vEnF2E6wi52+5zEmdxWWkqgkVvgDSl62ZzpkR5Akw2BhaW4bxrfCyRfbZN1pfDncVS/cCf3
PClNl96ocNrLRC94TxxUN/d6rVHMzlKreokje/iGqbTEIZKYN4k6pLf4dhsE9FkZJrtA0cq9quTT
g1pO7mXaaG2PJ7NwKZEgQzSXpl05B4cDM3kVqmSbKdXIvG20KtkbUTt22yQdLcI7KnJfJ3RdqAOD
Z7OEXZd6yh1bBttHVZhfhqRunE0RU6McBxVPkdWYd9lUeO4J9+Es2Hq3NQaR4oCs5WQNNoWS5fv1
tit7awz6KVuEI71QlpEvtex2v1/TfzkGancwvPBu6MO+H6MKiHgaKsbA6UKcvb5wphO7hvkvfLiK
NyMcnQOrrOxkYzKCUjz1ib436P93ZksUN8agyD2xdTh1PUcntFG3KPTOo7XG3qkeNPvh9/dr/rS/
uZpj5FhfVm5vhfx9W1LANsPwoYywaUz9Q93T/TNCDmlFfWLQExd1LNxmPSe3sJ6/JKcjIczurqom
PvEgfNxz8bD982uyjs4hUZSEY6YyBrkca1Ps0fr4bVKf+HpOjWK8f9zaIK/LaGQUIgsvNKYz7LB+
Wl7//ks6NcrRi+MOY1MFMaNM2qE2dkZ0kWYnOFTHdvt56/jufs2f4c1mmDzASVUV5EDRnlCvVXUd
QxWmiLSIl8qS1o5vLN0X5GzuS0hR4PfXd+p5OKoeBaVa9nnP2CalDsQ/RIyeCgc4dQvnt/rN5enm
YCQi4xaaTr8YolvRIaOhEfH7C/mBsf3d63Q0OYjUVPOJhjUnehfW+qLdaYuKQPiFuehQVCzsdb2k
H+CfmiaOjZofvr6jeSIRRi3hlLLXPGv95NCzg7iMHodLbPxn5h1QBFyjl4FLAL1/qshy4tYen9vq
TGmJ02LouOntbwNIop2nsZsCtO+dglL/eiyH7R6UxI8c3V52BIA4jEVULl2Q3pcW3HnjhPXgl6PY
nHvR6ECfOOYHGgEG8LIBtoyirJf7Mk2WgXnqUj7UE+cX7s0gxw99NUUdTm0mqD5pL+VYb9qk3KIm
Jfa70U4svb++ItZe5OSzU+Zongpbpac4xmD5BMIo2ZB5uoQlcuLx/+ViAgb/r1GO5qmBDjyAdO6b
Fs5ZMthz1c4l9K1emHGxUr34gpr55vev3EeF6o/7+M9B50t/82YXPWnGCkqJhbop3aXYTXtvna1h
ayMMvFdWlS+ew7uElPAltt5lTC7lTjnl+Tt1e4++y4jpua1qPkO/jg7Dd+9reYMtx9cP7i0KFyQg
d/XmVKXx2B/w85V/c7ePprSq9sqM9hd3G8vJLupalfZg69JnFWiPaJmJi6HQ7ZWw1XBHzUBZtroa
71xV9tvffwe/unysMo4F6A9d23HLoVK7hFQ4Zj3gtis3yJddUUA0OoWn+tUb83aYo7vsaBFNRoN6
jTqgz+X83mcwBoL7TKonFqRfTqdvhzq6t4XWE/dUckWtz2EvOzSLdIUnVzvPl95qfPQIhDokK8+H
/anf/P/dzKMlxBgwhpYVQ6MpYVjNWIu6txYNKd+/H+hXq+7bazxaMiCra12HD5hWu/1lVPSD5mYn
JtITQxwXwx0tI+gunZdDz3mIh2EXyeT+x1X8b533D4iDuAqZqf/7Uu/y9bn+r/94W+n9xy/9Vex1
Ps1GNtvFAKwBvbb4lv/ySmifwDjNAGdgw9gKHZ60v8q+eCXgdkLN0v+qCv/TK+F8grvooZJgFUY+
CpLlXyr7Hr3VWIMZxgEtO/tqNQrR7+fvnuivaEQxtcj2vV+lu/aONs1tfC+2ToR6iqWD6bO/J+D3
RHOIwwB/+t1uDSQpOEmLK+VAah0TbSPPG90xnEMJIkXBQgBd8TbPlQa5UqJtOrNBCl4138J4aL5b
xLWuGjRdkHJyeZc6iUeJLFO3hHST9EorfF20MA8a7MErPHzpc24G0TmUMSwCuOY6NFKF9Shyuzik
Vl5sED7oj4UeKMxhFCr3MtfELTG58hFMlbarCLe7NdCNbzoKAds+scxL9NG0waHhTNEygapB1KoG
DR/8MGXeRm91ZHTJuHY7tfK7uEa6TzSguuIB6e9EW2qUoZwJ7XZcXeb65K6tauw2QVXrBCXVvb52
DOzhoTJFD6ADiDgc8fzbpNquuwpszKKYOuvOUGS2VpNkWhGMJi+6Fi7wMqZwgO06LvVLYsirq9ZJ
FSp5XtmsdLti2S/IsltUKBSItbWd61FRsx0VrfBrKEOIgtRHgkVR1O0aM1uzGmJctLIr9TuGdW+c
KFSDJRbpaWkVeX6e6+TiOW2uADyGQnwv8in7VowRHL+uruQymApro1FlvlbiQfqNqo/TwqNSzVeS
OXKV6DxZXU5aDgW9NPZjB7XhEhYuXTEjxk8cRIj1Cz3K/Wmom1UmbWOB36dYig4JdDXIB+IKxw34
yeo6gTh2JsoKeEJQJ6sa3Ny+ap1g15ha8KhngXeQmdF80auK3NqhTrrLumnMc1UP9D0ZItZGCazp
rMPNeYDBB2Q4RPa66DkULQdBfwLLr+09NOlkEMmZhzPiYsieHTMZKOMRNIh5RpeAQ/AIeL2dnxtS
aykf1/aFpnVVR7Js0WgI1KCl+Yo1QPeIKaRuex2WF2Vzu8qJqRfSWuQ5hVM/GVSy4okONp/4INYO
Q0Q4LgVGucbXTG08y/UEITrSkOsI+fEeEZ28xeg5vnSNXdzZ8PVxKeepfJB2S3dvVvYStoIK8HYI
MYEglnSDdJuVOUpVyxLVFzezqaK0ThWsQzzWAZ8vrO8MI7L29qiR0+WoXYxG1ounZo28qSTEezAg
ULdWhzqspnSoc7THZLBue5tXuJsUxCiQkGLk00YTPMlB1WGJuEKrXsnEdRzfyOPqhtq8flkPr0Ps
4K8gPP0CleBgLwupKd0Xh8hNrPMa1fU1CbLNQ0QNvdlB7UoEStpI5M5WTo6Ylr3dcUIos6QYD8yZ
pbWnXl6vEIGNNE/SHmGnIdZmLcO9CKIeel2AcgU9dRj0ftI7CvjYICxsNq2OtDamJZyndsqKwIf4
Qz9eqxTPJ7Sd4BarGMyzSHeKhjmrD18J3lLC9TgpGWKDxvgCJcEuDxN4rmmhUxB/KiVZMQvTCAdl
bpy0l1o8OEvAAggV464lEJwX0PmWaVETQhDoLCrw5K8Agw+C7ju2KfnVTL1oS06D9khMMHX3hhIo
QqtoMOnPuO458q/mjFBapWa3Yik5jtRxGg62R2kefVPhXpLqmWGrUK0bWVb6oxfH2SOU/pqGR9pH
n3tZtxs7rLJ15nakjg7NmI4LralwD2TMzMnS7UqTuih9gMvBhXPYeLh/HVUr3Y05pnF+lRAJ8pI0
rvGIUttwFyh0nVcBkGZdWGp1bSVmegO8sPwSpZnY8lElx3+3T42VQgXbN3un2TaDqQeXY63yTZQ/
VN3jD4V3gsbwWSCwzhdlGWhP4FgpjEwYSAgfnUXi9tjHhJzWNdaB/8felSzHjSTZf5k72rAvV6y5
kVRyFy8wiVRh33d8/bxIdYnISFRGSXOdvlSblRU9I+Dh4eHu7z0ZspngoeDJiLnWIRYA2da+hj36
GVoU5G6gj0iHGmVov4tkVF0kQ+uiXHBfGqiCHsklhcp5PGK8XSvqRz6E8JBEht+jYhS/Brg+EZ76
voGS52laHkhcYdeqfo2CaoAOX5/m85MeAjI2VJnmiaBz2Um6ELU2oEb5DcrTOJ5QuMdovkGm9DFD
X3zFwBWU08EhWFhdynMHqFYUD2kNHSRQ+QGwh48YHDNJAlkMBzoGov7LP/EEHqD4shTayQk1kBEA
gQQSG7DBoBxwU58QBgaAEYbT1mS0TYv0XV+UIUZJR/RGHDA2laEDKnZu3xHUQpdO8SGH8I8HcWbZ
Rq0byIY2BB39EXOTTWKB+H7+oeWT8YMniAiE3uomOcEkfAAmt8UJPAExCuWLUeFUGQRbARpMwCy4
sQ62HK4TL++CFHRdwGNwuVG+BwSjAX1oPJmg8gTkRhdGDz1BczQKH7gJQXjg1gHYIya4j4T3561G
sCABQYXkBVfeow2QfI+4vnoZANhDdwuUWrtG4Lgd9HTHx77DgK0dqmqumtB3jfdgOAy3PQSK7eEE
T0HDLn4KCGalyKFHmhEcC0aDlLeqz6SjPAbGrpbiwpN8QfyYxiD80PUUc5tCJo6vWlYK+yYKjMwC
jK59joIuBCsnJ0EInkBq4hO6BsPB4IDhgWz6ng1deVeekDjNCZWD6294gj56+7UXq/oJUB4AeDCv
rD8qVaugT8jxcQSA5DhhluwE/IFGmmqJUInG4KbPN0+cBiglhJQE8R5T8sAOdScc0awRTJHUgNJ8
l/Vj/DYkVX9b+0G2BbhAHcG0q6c4AVr5GJ4wS3pRzYUliAO39yelsnQtKF7hrJyVQxHmNo+nabpt
CQaKSwZoVYA6C7CRouWzjxqD4Wi19WJ603UqIHpqA0IDnGlBA38feFN2UMqdpi0+VR0gjOaBsq8z
Q8PwVTnk0KIsO/UlT8MIbjpxs2TiYQ1kay7nwCNmscp9D0ZxfB+zRmswigw+YXvkjLm18GvaLVqR
8hPXNaBDbDDvAvymL/SmHzXBe6lX830zDILTDkiEzalsCvSFxnL8Pgft4E5+Fb6r+UCessaUH4Z+
hN0ZL7Pa0mXSierKDM0qGR82M7lxxLRsgEb/jaEVLMYeKhUn40JgWxVFkNwQJlPy9liWUtBEAilY
44OUbebsNO1twcncMLEXT5QvP/PrJaj44lGIuh1mE3DpQXAEYqHUu3PwJ8AxDCT8dfKkyXcg97j+
9y+HEWXCEwm5CEMEffEFcQAIcYJ2altkW9bg6EigMHnVmkge8Zz3jO3vT9GBEZ7QNJweMpBGpF4w
IeBxcQOQGKo/k2O0m9ztNzLstbe8aPZefdPdRS5z5PJijI6yStUJyqmT+UnFKuNtdq/sCwuXjznY
5b24YQ3KiKRZcvZQomxRn6yXcvTVDNjCXeDJiES4mO3RRi/YQIV7o9uNPQJfcxc7/rtkoWWemFpk
sSd2Ll9s5z+EhqNHsdJzioIfImO0Vdn0wL0LVmCxl0xPI0EC68T0ATYAYCRBMUCdBbyntbj18VHJ
knO78Ixs29jNob1P7MAunPk1lhkH47KiB5sSlCtksC2CN4te3Thx4LbJQZMoe9lttQscyEObulk9
tp62ZRySi5odsUXilI6JdWi3UusrkD2MUwg5e/U4OLwjO5GDG9Hqd7zL25md3ZG5xJPN/y/V/I8I
QbHF/l8wWpjfwujbskzz8z/4rNFICuIgGCgUMJeqGo7f3zUa9T8qWtlIGGQZSs0aDzN/12j0/ygS
lDCgngm6C9KmQAT4NZqn/we0E5jOA00EYbrAf/cbfBYklCyOPybXICuGgArGdtRpdJ06/jkn5cKQ
YfxpRl3gpvMD7dkY2/BGTdrpSy1zMVBUjfxFl2vDWmzTyl1BeSmxDBI9UflJfnQRWrkmkYxIjwZT
nN9G/6uKrg/QKz/98h9ZLugx6Asr1Po0vHC6SiWNQTxhbv2d5pKhZMORPNBgV1s07TzDZjUuVq2C
3UYA7wi+PU9LYg6Y0ueQfkMS+9jbsz14oLoBvssEaOgvaRduAJ/cKB/X95OO5KelLo1Sd5XMTRKH
WTgY9TpHcXFV8eCUtcBFEL0ZFp74VmHPTnfgdu0R2rI3yDkwXccIdFSeQf+IU0tn0bIBQpYrQxU/
YghS4JQGVKDBANB8x2AFw9L6JiuYdwUUQtLw0qFSGhn4wHKSYApT+fpu3Ea7/qXdlI5+ByZ0s76J
wdS5ub7Ja06L0YNfNqnQGiiNAiGcAE7bT/ObAWrsbWxwDWij+oIRxtdNoesC5hpUX05834ud1NQS
XfsMPpQAwwQ09vjCoyF0fTl0U/vn5wKhDRQ3Qe8HYuzzPZQCP1XTDp8LhKQeJncaK3GyJzDtAq2I
Coun7XR32Jfvmc84/fT4/skyiDQRACWUa1CjPbcsJFNRcKeDiUxutsmpBA7KUU3DS53AZfXxVvwS
80kA+oPJUIOUOXU4xhRiGFqFhUJl1Jzl2Qx1DI/xYLGJWH5JlZ7JyhamUIc/X1k2SHARiGucQBA9
vDLwFI+AAkLv+tej+6MngXAkKxpGqvHQwtk/txSAeTEoY8zBxgehMLl38RvBrRQ3yY36ob0dpF13
mA7Ttn8SX8CyiyPJcB/q8kCHG90HzJsjswF5NRSUzu1XJe+LUtSBRSfqXX/2JOU7apUmCN13A4CF
vcpqxpJovbit/msQvJDQcdPAeE5F80aDTE+FwWLAzx4qQrbc9dsiBdpPA1MfZruDWDdzNQW3T7+b
h94zGsONMF+aoD0egXw3a1608RtUs8ysyhkNsQt4xM/d+PXjaFZD1W8w41Lgx3UoGAJHxFvVrnn6
jiHDDPlXb4p3/V9xbabPo1PY6bH4Im7Cm4k1trT6TQAPBf8LHmEX2t41qHJqkZRz4mbrC7qH420C
e2oRQmZMMqF0ODC84CKfPi18YZJyQ7HQuzyC3psp36C+zINC5tZwdZQmS7AM2bPVbEU7xbOBESCp
I/3TGRZmKWcIZl0DczS8L8V4Wx99Bd+cXYh4emuMBa4Ywow/+N4QqEQwNVLoBQPlO641Og1logrz
1LNZCLUzzPvUeL5+oEkQotwbaAxMhoAKEvh4mhe2wht97Av8fsz8BPc9xHmtCvVaRQgiU0Px7SEe
VQatv7xiEpx4KNXLGKm8mB6JOFRyo0FXMeVaHMEV1Y4qY1GXDkkqD8gucUdrKioz50FC8QEQFqQM
RLExOhzoioCq2/9aqPOuUfunSNQ3fZJsfncjYRPWoAuER/uFlAqw+l0ZYDQY1VjxKUYDRwujGyAQ
wARV3fJ68nHd3OUmnpsjDrS4qhstDOVxSHHyM9CSoVynywxfp5IB+LoCYU4Bi9HxfNVo2lKtRfdE
rSrgMUr9RtVAxa1nAYi1MPD/20sBTgcseSgCAvVD14mCUdHzIEbFFIQCT4WcbCWpZggtrOzWmQny
7xe7lah9zQvA7YKiXhrMRJ3dLkzfry/j8sgiAGLKC6cIXW6APc5tpH6Wp6WYKqaOBqNNoLhNpB5k
DekUdEBZZaILa7jzUYSGOIUggSj4YtMA2AXLeieCF2S47fwitDil8Lh+AJ1BK3GMcHSxfwoqbIQa
EGAqASeKOlCdAb5cI0S9EeytIAp6znTWRKUkYnvOAhFlgvz7xSeKBkkCWAS4kGmneuVWtqRNZgFS
DtxW7uZfcjc5GrfFbt7oB+mom5i+Ok4uMCqmuM+fxNvAjjhg/1i1qotDoAjQmQHeiiSNBvK481+l
lX3XoRAOxpgZDAIQkBCyD2iCfbvuOhc1RkFRgOUCGzN0dBAaCWRuufhmkhqhy0DgU0Fn+wBVXA2V
msJv7GpWlXvRB51hBXorB9XvytXHAqzQuABvo7zUrVmPWO+Ay+sVvweVArRhJVmA1hm17Bx9J7wP
8FBWTEBQQN1v4VG3LZ2hMEU3syPX2LJ2mmmTutIlLSygYASbOkYQ3kdbcTsv2GkOpk0VL/gSb0B6
8LsxmywTzxxCy0wmNugjKwyQxw7wYpSUyUyVH70vY37yFbT2aLnVzvWPTP7YuYOfGaOvdHCTtVns
wxhgkWDkyW1fSx65LPOEWPtL59ojlNyg/qJVv312z+1SZ7fuqrSEXgnej0bijgpvTUxYAWtp1NkF
9WE3ZxWWlgOzZILrejcqhm6OXHlouhJ5sAzyPzkQzDhlXbv0ow4XFFkeeKxRNMdBpeseTdVy4D2I
8dQ4PeoyJyZcAdsRgPjC5bas5OUyIJybo07G1GUQWVCxm8aI4cTYt1UFzpKHDGdhLos+DdGUJVKN
ZbXu4EioII376EZzZLPaQgzlifVWvQzw58uiTkIVYYf7DObi+SWR7hvh+3XnZ/x9uhaNbr3RlDH+
/hgk+zls30QeAfW6jfUI8ukKdCFIzrq5bxUY6d18G93LTgD5EktxMEwUWNDngQDnRtr+H41Svl9B
SamZNDhEbetHwGOtwGn35b4C44Jo19a0YQ2aMZdJPfb9QkeAUrFMBZeCOYIWIALgD7V99HCt5lHc
c/Zv1qD+e8jAwIeCDea76LpXj2kUND2xSG6K3Sk6NhgEVvKH61t58RQhJxl1acwPYk4QJajzS5Dv
sygCBy180IcsPICRjlEPngLAp5RqaBGVgFBet7jqlQuL1LVbgpBUM0DJA6opVdjGQAEejKjQHq9b
WQ0ZCytUyMgqAO6UGuuSyqMW8KDWQe9cYGSfq0YUVERQvydoNSrKV5jfTmRSmYwEMKoDpzHtwQNk
/cFKFkYozwsGfwDw3O/NPshAXt9lvdX3supU+jgwAiBrPeTTLdLBRG4UIalgqpAQ8/was4mjOUN+
8vqKVm+uxYrIz1iY8Ws048GkAx5nBRWeKjDDFmJC6rsOrqJ4gCwD2H1ZyfT6ASYiCIohimiDUG6H
yb00BBMvJsEPtRvcqjtMk7nqR2+piO78gd+wmDtW/XxhkPJAsAolfIXStTlJkzs3ycHoyufrG7n6
vRYmqPtKnWuowsww0YzarRLru0RXrUhlcR/QFfifkQhE/pDCNfAspTW0e6EHvDqDneovAizLXbwY
DKdzNa/ZSk7hJrZhV4w08R8+2KdRyhn7qAILFAp86N7WW/5p3mBG1QsOeOtv6yOxiMbu9e1krpNy
TF4c+gxUacRHBMx9YjrHMtx5A6LfHUCO82zxh94DY5nDsLvuKp9LpXyzm5tyrDHLhqVK4BaCehzK
iJXdOvE9IXtCTfd43eKK46BDTdSbdRwIEJ2fn0AJ09oT5hIBKetCT1Wh6pTKm0IO/rpuZu0bEuEj
FORlyJHj/57bEaei1irSH8sP0PnF2jBnADA3aOiA5AE5Jlg7Pda5W7nRzmxSfhPP0TxGejmZsYG5
WUD7Ix88SPwItcFITo2nORsI/zQ4+XSW/5DzRr02IK8C4VG0bMlZofynG4spFHIst7NaW3BlC6zY
GLCQcWIKT99iUggNF091Eze9GZidFvLRrlmnvGgGcn3URIxd9iDTTyFkCK1DDCQpk+D1aNYFFupo
kegMoyFx0FYWkse2GdpyP1Za0JpClEW/qbVF4gbqnJjeAe8ldHLpDKadgzoGwe1oSmFyp0fTrvCD
xgzUQbWvO9qlP6Nci1KBpEK8WUct4NzP0jZpQ0x7gRVgUO5A9PcUZ80N1Iwf/sAM6HUg5YOuvEHn
uvoc+I2vQRu3DUH9P42bSsfHzFJG+2N1NQsz4vlqtEjlMJ4IM3VVf2BCwOn07qjGGqORcemt2DQU
alFtARP3Re0MSKxe5YnSb9OGr5EWP6tS+BF0latAhtCUDMR3+bdrgjC4sEmrj0Olsx/LFh+qrCb0
EcJ0xiSrykBKEkc/PwjECBnmguIqhuCoY6iHdTPFaTWBnQQxW2uK3QhykFoY7yEtUv52egZjmPXB
0A+872IULsejQAHdxmRi6sIcU8UGk6/jdwygy+UNASuILZqCqgnsUMlEGfGJCsFdsFbgtXVnlG22
n0FY6l3375UHMHwbJUcBPo6bnt45ZCltz40SZF2dAsN2brQzrNFS37uDZCV2ZDMn4FY+FQziDiLT
NPJpBGeZCupg3zDyEoRqmNa02wMIxKE16GBq3mwdwNoka7ytrcBlJRcr23lmlrojgHUOuCqAWREz
uDkkjUkb8/peXh5i0pGAKDQmghSwb1OPey4CUEPFEKMpNqlVC+8paDmkmFXAW7WCjgEmjhQyQkT5
hZ9ArqHw4epaN+kWJ1aKI08l54APfXavL2jtXkWbhZdVaKrxF+rMuPQUDWMEyBmiEJzmkH17LYB/
9qC6gmKT4jfgj+lVhkdefijSCkGZCVku9KNEan2lzHNQjIFRdYx3iarZUERh3doknJ6Hi3MbVBat
YFLAMBKcYI1LCGToh9IlO7+pn1Cg2UVxdxNV8UtfVpDy0HonEcLcAjanYqz08iSc/wrKXyJtFISc
RGN+nLy5gudjxjrgQabDv17/kKt7irlaNDmhC6jTh3wqoi5JFZIgTT9A42EKbctwlXUL0HNECIHC
Nv0uliJMqoM1GSw3eNwFGDCBvsgfHC80M0UyhkwG7yjHSDofGj8ctmtWQFwvPnEQx1H579d3au10
LY1QngEcxAh+cXhG5b/ExY0WiGZbsZpK5JfS7gfQJCR2JEw4oQZzftvzYtXlWgmO2xRqPYJwm2qS
2XAfoArGi8Nwfn9FEhSnQAWoQHaKzmDSrqxmfsB58jEwH+kGGJ4+ouGv60bWPv/SCJW/NCC1lXRi
ZAY5agdA2lAybvi1D4PdwuwkJDUv76mukLSYl2BhDMHXL9RmK3dbEfW4P1iIgbuJDE0KiOLnn6Yt
wYk3JKC5FiJ/J+itm/OsPuzlsSc3LmYOMF+DS4I+KtM49AYnyQPY399y/UfU6l4p3EFThlEyvfwm
sCNiIhlQWTLEQ4WXXsyVoI1xs/tRcAClIJizWAQmq0v5NEHPxSjdBLESbBhQJKOlGGA5qx4CMOIZ
eWBf/y6XRwaLkUHCiFsBs16nNGZRQOLHyOAnBfwQ4tR64qjcp5niVFEN6Glla3nCCGcXxDqYAzyz
RzZ3Ya+swVUMYQEIGFRGjhlaMMULgHOlfajfKFD7yRxO6roDj2b3sR+MHBXpHhCuzreSov4uq82z
kbQxuBXCMXkZdKlswBHeEXVzYeC/JSmX63/yuRc7RAWVvAIWMZKwQ7IO3eiuBdkdg23oFCrO49b5
phB3WGyKmCh5EYswMb5z7+CKg5jamN+MCYSNbZTjQZcjWMYu3uSjo7cbMTSFyuT31QvHGDNYKTKc
/xDqlKbapOUVWWvjQBPB0TbRMfEIWAR0IXtxb2xZbXN6mhLmiEUcVgBgkJ3QcwAROvO80MGiBN5f
DDUCTvRUjCYQuVZ1aL/Fm8Ktb1KP1Tm9jHrnZik3rDDZ6EO3EnqEfmmmUA/S6hm6AqwL6YI5g14e
5TxjyQVpTOyQDeXM0lV1J+zMwlPtDpPF03a8wawdRNpKZvFmpSmPNSLaqtC+QlSku8NNJKuQJMNE
72ChMbtN0FnMrMTKyGjZkcW/QoLehQvrGqZTeUhfo45PuXBWAR0rGQPAGsGm8RJvcGUMirOS9PVF
LexQF2Luj6OPQX/0Fe3BEezKar9reFehq++CE+Hr9eC4fh4W1qTzVfVTk5V1819rxmv8tf4KzSGr
c3uH8wABr9kFzMvSE74aHgXYRWBfLsaLedkvMj2FyXSruNMN4KQWtJ03+ZHNTn2BsDl558IWtZmj
HODOLMA1CeUvq/yQNhwZ8r+vj4H9+0nm+bKonWxGTvHFmOyk/q7M730HsU71jfG51k41CgfIAgh7
Miql55+r1XNeQ/H3Zy9dQUPzL3kG5ziaE7Z+p9ZHBS/v+Il5yMmfpX1/aZY65Hne9/EAhRZTv0mh
mWhCfEW15o1htU5ibAWHN/8F4G0tRUD2B3UDXNoYJKa+XZACBwnKSzz37yBaA50UoCVCPPbj57k2
R0ckNr38iTVAvXoAl3apD5n1kOgpa9gdLN4C6zEWyuGKArja5jcK4+5dvR6W1qgvKqctlPAaWPNv
dC+GUs5XyBtsCs9/VA8Q2sN1iJKbFbksd109GhitQR0FwhHA+FDvFWXS5GFMOChN72ZXcyvPP4S3
/65ys+o+C1MktC5uf0MHL25MGF8DKXDKDqPZae4wTgb5uRcu+ssGCgrnNka+SutuOAUyIBXjrxgz
eYgjV8ow0G9OgjlaI0j4p03QWKHxzNxN4hTXzFO3Q1ELvQ+gzWCGkGC16m3j+bZwK94pnrIDV+j+
9/v9Kkbr//56YK07Xy64DTQuF4g9wnsaAKsRqWY/JOb1bV1LnpdmqLOQyCKke0OYMeYv3PieyqHF
g+ur0HcpRtiv22J4JEAZ52tSMo3L/B5u0ihmuQXc2xPuw2febS0USVn+QgEyEKvPN5AKaaX4t7/E
236bPmTWu4JmS/nE6jCth5PFl6JS30goEtSvsapJdstt6QZOYrXTZrQKBM5pk7Oa1+SHX/NEKsOV
gWxPtFOeQqjJywJ85vMxryJmYssyRAUQmeMmkIZgYWP/oHqikzj+Fsdtvq/eob8EzS0QLKMMzNrQ
68EEZe5zL0nFNpEiUGCbpT6bvfECuTz7uiOuXjyfX4wWhA9HroKoMSzUPIYLBHvIGrvzdacdg98d
tD85IUqkCpTNgcugnLCSx6JLI7wVReVVhXplLjMMrC9FJy8PDIsCRHC+Wf6kpoi8yM5rcDf0BZhU
5sAa0swKgz+6yDCL+7cp6vQaYceXs4hQob9FqPHecoCMo5H5aFjv1evkEtWb5IF1fa47w6dRagOl
MOOh30deOaBjL4vW0bKe4Q0rjX4SKT5tUAdYqCfQxBM/B5zJS/b1nbDvN4Enebwr2upe3AwvBqOp
9w9B49MmdYgjTga4RMNmNs6ER0BsQ5wY+nXO7MS76qVgvYrXw/ynOeooT4nYpYMBc8IdGrB54ES3
BBMbvGm4Pluzem0KQKhMGaGY6LhcP27/EPc/rVMnuuy0AOShsE5Cce5+PuKKO9a1uZ5ufX5MmUoT
gNlRiimCw/QuhJsImUH0FHhQgW8g0sPjuQOykG1+84f5wa810kMUOTQi/JBUocgQLP+tABGUS2gU
Zgcil3xucsz3yOrLfOG3MpUiBM2AE0l8qJQsddeAlzhTLe4++CF/QZV6evVN6GTupNiekVd717/p
6rkUUXMD9QcGqGg4QtEbWQKKGeTQw30Qfzd6VieVZYBanFEYWgipZMw7Qp1OhExAAi3Y62sgbndx
kS7WQMXOkdM5I+1hoof6V+P1m8HlvH/x4F+9Rxd2yFIX2TEP/etSI286yFkAF95YoFJO7wgJt+HF
5hNkUnN2VrJ6MSyMUoEzLUeIz8swOhpmjVZq+E74IAxL8prG4d3cmfbN92bDIkFerTeoC7tUMJ2h
opvlGezWqG5AzjlziI5bZw+HeAM5PqiPsR6vq7FtYZEKpT3QoUHSwhXRlIsxqRC8F2mDAmOmelzT
b5SSGbxZvklF01ZTA1kgH5TfiZZqQTTuVs3dxh0d8jwPK1zGZvp63VnXb4zFMqkgmpcCZ2QcjMre
KJqSHaAbnwHtG1jjzb94PTIOB50jARVpYJCbHHDEM4O/zUVbOsybxCodPj74yWH0IvDGi97w7LeQ
smMOA6zm75/rPV0qi1MTIJGpKhJhQK2FuiMqO7eSZ+wyl4UoXZ1zWLjsaecXlupInMc0xs5y0Gn2
UOAE+PJePRQQRjm0bxUkidmrYxxPummhqlk9S8SFKifd1pixvW+swiISi9M7/x7einbi8ixI6z/4
0Am2COga5lvOI1ErNkPR5LA6upIbWvlD4IBk6EEETqPhTea9v35Ofpmj2YJHrmkhUwxzpNKZf9X2
oPHG42hwFd3ibcgi2i0Llnwh13d69mGCBEBQskRaIU8ofS4uI9jsscTmOG5IgsU38B//VIdsn6W/
oN1pQfQJzttt9LtuW9+EjH7Iesqz+BnU9ZXU/TiA6ITUQINN/QCKSGvcddt4Z2yZqQf5W5f32OeS
qXssAbPkUBBbgzWd6lmpm3n1RgP9QHLHuvjXL7NPY9Rl1k4Z2AtJpdBX95WmW1HzNY4+rse69cMB
SBhocgiVMBVfBa6HNtFEslXogukIddmNoDllwoKrrNlB8VHGMJYIuhY6ieGquuHkIsVUu0RkjY/o
47h+j9FI7v76gtYOArhuoNaFQXe0qqlz18lxq4kR+hi5tpGy2a5lVrt1Ne9dmKCxbUE8gh0Vklm/
ugqhboqcOXduusfoCPF4nIkYA2mQZWIkUozlKVRtzE8hra4OsJ03JWiQcQV2f1I7Aqk1wBXosBGe
A8rvaiOq5aHgyRsi2vQIXMgIt7Lrv7AL/WthErYQPohIIvjvqfUoHSgmy24mhzfaRCSTV208kIiW
68BZgW08XnePtZbymUEqWsx5rFWSNhE8UeeQirQc7qKjHiOJMcPvgie74kbXTK61E9HJmI+mlXMg
CsBLQ2NQIORo1HojqNXHGK3AevvgHWy+zsTda377AREXVlxcNwXdRDJvjpFCKlkrYrXsagmzdn1f
2TWv3Rs54Lw8dMx4KdnmImbCjfRrLUA/L1I2ahw/pkn62iSAFGK6rNPl20Huf1zf/hX3BbIayHER
G4ApIipVDsHtWFcdll9OozsM/ptfVu/XTazlGBi3AG8Kphox2ENPKI1hxXNdBJc6vfcPAjoOGo/b
Hn1ph2jHW3+AikNOA0VJQzDwbRHjzu/6mQ8NqdebnwDi+eBjwN7TbeUYPc7P4qFwQVjOelCtJf+w
iflGUMmjj0o/guMYXKvaBJsDpJHrbfslQn5ROtlWwjLVDfsNvPrpFgapg9Mp4ZyVMwzyYmlqw5MI
nMb1L7dy34mgvQa+X0PsxujP+TYKRiWFhlLjw/XfwFH6UkMVrvbHzXUrK9k2YdKBJaioQbmVOhZV
gOFlwSCcPog4yh5UryApE/fM3jP5tVSqcGaHullDsejUMFB7U72ZXRG0QdDCs2pntiQrQzrGSuJX
T/tiWdS9p0ZtWsYqmOY7hbf7AV38PLFn8TVkXbAnXqwrC9Opsg9Y5YxsLmGpfyXshx36iURvNvEI
xZT6OLjSbrJFsxEddhN61UU+V0lfF0aSgLp/hO2yKu56o6lMtQSG3AdHtHXdTVZvpoWf6JS/603V
gdK3I49ALFAwQ1f/KJ3JxiMQ4BLbYJ5ohsPolPvzc5DJQYW1NY6AHW083IVfVHu0NLzEIA/L8pjV
A73YS/LvF2+xWEj9NhywwHH+olUiAOwsvCHra1FxkefTECp1WFFcNncpn7pNLH6khugyPtVKWWJ5
1HRyNhYrAaciUBst7CjQeccbJNqkNhrNGF/p8cEgeNOSYq8zfP+TZ9eZZSqYhFLlZ6DN+G/ktwUz
fdDRVuddU4UkO+upszb6dWaOiiljX+rC1OKTDVZ94A4iqEMIBYB2mwCg2ppg5sPkfm0BU7kr7GED
JQxGdXvdZ3DDCRhGV9EyPd/pEbT8UoPoAhJycHwJhXpf1fXj9c95yfOFdFBQ0WTBaDvGJk8p3OJz
Sl3lJ0OPTZ3vEDmtLAAyod9wvCnsIXYMosXqABFfaMF1e+lHfaNYkNdlxtO1ku/Zr6ACKj9oc+lj
rTiOvpftgv3w1slmucm8HmwL2dfpMD4X9rSZQpY7rweCX+un6QO0wefVmASCcDu7itt4mTUpSGBA
NrFJXB+skowdXz+nnwappLSb+LlRSFSd+dxK2g+9jTywE13/rOt52ednPdFrLj6rrPehDwk1Uq7M
RbO7RS3PAqWdBzFZoE1Ch3k4SYS+vKg+l0UF1EaOBm4s/vsFIaW9g9orqY8KTu1p7d8Uvf9Ihboa
hQDrRFoBYg7MYZ+fDb0A40M+SZjMKPjbtKzcphDvOj9X7Hpq3YQrPMaGsgxSh5HvxqgIORgUy1O1
O3yFuEZ3BHYIym3aUdqBN/0oBWgzsYCzq2FAB0Mg+AlBjEW/YrosmoucwHhyjM8HqmAWOQt9L6za
INyuYH1SDVAxnG9nOcdcAeqpn/dvXiGgty/k6/G29AMUkwSdy+rdrcZX8DEANwuolw5u53ObiRRL
kS/h6dC7wju4SPa8J+4iqNGFdnCY97493SWyXWOcD7N8mRm/MekuVkqx4K7+/AVUhJdHXRlrBc9T
fqe42a7AHSZ54QYqHSzvWdvfpSUqvglZI2tFfHomvf0kCMUiTeUWqswgCE1/sNKN1Q/6aVCkp4rU
qZmmQMfSSH6T1VaO0hl5lTWAX28x9WZPL8wQsBZK0TMDdB61LfyDSuJiboh7fjjZHG2A3AAHzvA0
g3DkrveiB9YFvZo0wpgKkjIwd2La59yBBqNAR4Yj92Nqlo9k4jR6GwMMTBFS4r6wmAV1cgroGCdi
WhcspQTnTT+o457Tspkgn2tXedCP2qtsVVbogue1M8sau0vmagN7/Ho99qw6z8IsdTjlUJYhRo19
rXKx2SYZNFx6AFcZQNm1cQHU8EBriGKBbOh0CSNO1dnwA1CWtHZvF/cgvYQ4BTRYHCRZyOwaAUUi
+1/cHGtus7RLnUKd69o6h+6nCaWdxhWNegIdZah6oQxZkwx6jcAZBP6XqhihJaR3qo2CQ9uZ+dD5
m66oc8tQm5yVFqx9agL2A90iIKIXNGVFEo1Qm0fthPD3Q85o31Wmbpd4UeYYDxq9aQ/0MDsRWksO
lmapvVDHMDNQNMLoqFRtc1mzVa53goQ1TbAae5d2qHhUQ1Ul4bnT8rJbCbPnmZmBAK/faA55NfOH
/DZAZjtsErv7ou7ZQ7JrPo16pwFCQ9wrCp3bhhjunIsMPwA8wE+qVD6ISsn4hut7aUi6RJBYF/iZ
NkOHv4fumskpqaso8W3f9tugFVgjL2v+Cw7LX3bIUhepVt53IsaHsBRSAhve2twkyN7OFl19X+PG
ZipqsBZGpyI+uu7jiIUpUgDaxMRFUmBjsoxRIVq9Q5YLo+LOVNetFIlkAzf+MfxaYtQ2BNn88BVZ
nTU3mMHIXq5HuhN6io6wS5NUTiALWdnLA0z2bvoYPfhWaQe38m48jAdyg5WOFlvqFnQ27xDyAM2G
ZhVw1doqAZ/GF4hRBZHvr/+m1VR6+ZuoM9l3EC7KyHbjmkm+BVBNUbfRNgQsD/Fe3g+bjPHuY1qk
TmfStUmFyx3FgldxR6pZ9X72QCIE3EbsIAazspM1h5I05GBoSqEPQWd/eRganBCGA6pn1XOwGW46
1YofRgzegcJEsaA19WP6rn1c31eWUepTS0ah1gaEPUwxeOSExC4wm99HLKHztTizXBr18ZSk45Kg
gBWZK5FRtlpz00d5wPCRdSsyqtGg8UZUox4/kt8retEFeG2N+V4XwxCU3ilrKatuIekygPYgfwbo
nt6xlg+noMnw5vnGvQcB6O0Dp973uJGKbdP/C4rStUtwaZDavEJvIT7Tw2AfY5jPeOub5zZN7L5k
bN+qKxAdJLBWCdAIoLYv7eJEr8IYl0HgQc0QxLOPmqAwwtnqNwJDz4myBi9jKlsUoLA1Z0TDISlD
b265QwPtuD9w6YUJ8fwmaBTQfanE2ThOt7mh3gijxplNJ4mMtax+mIUhasOyoVUbZEYwJAam2I7b
atylKJKmfvcnsYiIzv69bWRbF7cbntSlpPYw1TgIfZjO0e510FNNbrcNd8q2Znn52tKgcgs2fIX8
T6cut67OuFjWRlxunWQnMm+nkX/Quu8VEuzf/1rA6KDtigcL8MJUaX3qeqVXfLzJ1AHycCXoFZPC
9SvVvW5mtbaF3cMbDE1I0FdQjiereRHUiYLg8Jo9p2AEjMwGQ43HyFHt4b2qoYBrzs/GM+5xl/XI
Xn0jkQIfkN0qIbSgrhLIRc2dMAJ5jWv0L0LzFWFMBQKYZKArsBWbsVYSEej7e2GOZr6ZBehZIkQi
3B4TcC68qjtMONkVQIeq3e64I3TnHtP71Mm9PymWLi1Tu9xDdq4tYixULgNzrhOziBkPpLUAsrRA
ne6yA6+kXsFCJmZbcLLfjP3EaCOzTFDnegpzaPmJMCHllVn1+1hgHWeyDdc+EHWcg0DNEMKJBXTk
ocVsJjv5CwGQQGCGkVasRfXlflEnueraqIwN+EIwVRt1bDYRput6Wfu/LolElEWESv26S0aypBr4
KRmgwp8aJbobHpklDnLFXts+6grOMVxRjhWqgKQnMPEbJN1la6Wuj0w0O8TfJjveqI3X3rY3LBgv
yzeoyzjVqsYICbdBCE1LqXkWIFp7/fSyPhgVK6ooKnM1g4X/Je27dmzHkWW/SIC8xFdRdnlX9kUo
S1nKURKlrz+x5lzc01O90QXMPDS6N9C1WaJJE5kZAbYnD3qptMEH/UbX+6dF0PmE6b07GcjfepMA
SUEAe4B9twfD44oOvUiVpuVvfDd/XMbC4AjCCtBv/6zYu1ap9IYNbEjO3Z4XXWQo3XPD9OCft+yP
9vUvycHP8oGSO6tqdrjkdzrzew+0Jbw7ubwagjISitDJL+v96Rb8db0fZk63QdYCOVWsd0Sh5DJe
AEAhJxNBnXpGcFfi+u3O/3En/y+9/VlJ4BYvDZVjRcHeVx12tXYxVPdrQfZuPX++rL9+2A/T17k1
uqPuy0xgpU431jYLUVEEu4G4/N66/qdn/NfFfljBUSdppdy7dYjoyggi94WXNxU4IqvRr/8Vd+if
/+XB3bf5L1ZqSfkw83tOp0fpPo1EMl6GiCEEWDfirW698vfxlD/B23/9yh+G0XGJmOsJS6qbAVpK
YDbYNcl0Vn6dbPtjn9dfV/phFicJDGRssZIS34uI5XbiXi1pceR3MCTHPID1CLeMeWBAZnt3+MVw
/fFROOCORgEDJHU/GxVcSLAoRYb8nzHisQJKSr8z697v39/u51/W+OH9V1M1ddJgjfv9bE/wMkG9
R4EymRPznUf/SfOr/q9v+X/f9OM9aFVNjOa+nnY0PvpkjLIwDcGuAr6B4HcQ9o+P/C9f9+NBTLUq
e3XGaiZGeuR8Qi+1v5q/GeU/RYd//aYfbwAEb2VnLagyGbkaLfUJMtBe4yaQq/Y4hOLtmvyXF+PH
C2h5MY4ckpBe1beejn5+04j/+V3f/4Z/uhY/bn7HmA6VV6wgdcyE6NxDoc5Pyyxm6m/Evb8t9SMA
MAfgD/UdMl3npxGUexp5spTI1Dv6z5/0x0IAFPRAmQvWIYgD/ogDdBXimaqOesMUip2A+iDajrRY
gvfFPZLv6dAdIbgY/fOif76A/3/Nn22+xDJF0ZsIC3hXm57ZyP7W5o7rcdf4rZzyZ5/9f9/3s62X
t4UiRwPf14f3eYEywIhpvx3vk57h/P4fTHqiA9UBYwga91FM+OGx04KPaMJssRp6bO2x9Zr/qNgP
8A4tIiDXggLhjwNby9otG6vH60VxUfOro6p4GvPqZ+TMTtSFc+zOv6Hef0gkICajIrz6X8nTH295
nJV6dU3UwkqQA+lU84aHe2s+hAkefiuA/+HAsH0W1GJcxAAQsP6xlpKV+tD0oKTCIOvZCdctpNF2
M5rD7qMWv5VO/+5MsBgkqoDjoWWR/Jwlcdx+Hmodiwml2DMFUZbzm8LW3y/7fQm4KzQw6KiA/Pge
W18Lk0zoVgTjStq+8nZbmd0vpu+Pa4A27q7Ha98Lsv8ebzSytcZ+uJ+PcA5p3wVgmcxAUPCbQOTf
bTq+5S/r/PAcksxtYa5Yh6+ab855AKbE0F1Bs3sstd1s/xYA3/3svxvcf1/vx97lsxwXef8uiDlt
2jBNGKaL7x3sWcD836gC7g/nnxb74T+6Ye5Y2mOxAtMuRnynTgIv+6/USX+8cndqUxWXQftbsjKN
hVJCEQ3QEMsfJ039VFLt4Z/t65+XcK27DBSU0H6SDxgzCl/2AoQ6HT4zt6VN+fxfLfATTQM3f2av
DhbguuUriCJa/vHPK/zxRrvgJ4SUGyhazR+HoeR6qw4pVjBFTtc07HsoURat/8+rQJrwb3EzGtnB
VQmap/9NUn/4dGedZJ22nHjz2Djmsz1LlbvQXmuF885LS2hbJYVqWbxI3RZvc+YM/X5duT6+qaUq
2btmSSjSeIsrlPUk2okDbmOCp34mIQsFOg2njNOlg6KAvnaWZ+q5MsWgfbVsr5+gjBiNZJze+kFd
NH+aXP7C51nsVCm6Uw8Ie4+GQfk55GDg80SrDCPFqKjhF3oJEb0CVL2Op4DQoN/34+Cmr4wUmm+I
3ry0TY07ps/zmMVgylYTW0hdbtu0HNq9a9ZVGViqytYXFdqGJ5s1af3SVrOZRQsrZjVB+QhNFYMp
4oXk5dnW7ofRW8Y4ReWaSdTDnboXuZczMy8ocXLMwknNavw0JesmVSBhKtnawQvWxdhdJaSjAmkM
rQeJB4g7E30819M8YgmixKVhKFtzmLKXunFKEO+09t6xxuZgTxZ/xTDOZFFQV+ZejwmIF/SB1LsV
HLcRG8T0MjSyuhDFNkKJBpGTmTlQOZNWGZts2fQkPZVMF1RbOObYlUkLrFkh1LLq08pbi86cJUqt
fNRjHbOGaRttNQzKuroIurS6aX1x6rL2xRUL8VaF9Ye0qg9StQ7V0G+12pxoXi3MA1HiuYRtN1M0
71sdS+SU7VS7vHTqNGx7o82DtgVJPVHXPOj1QduOk00oQjJta6eOugOZoh1ataHHFhGlB4fVhFOr
Q5nOqN7TaWp9WbY6nVyGjBwVj72duuyWdQ4qKKpMFivDDK/F3tacX9yJTb46q/DPIx+oydeCjuWS
e9VQhRNbbb9WnTFcM7VG7wEytMrUempOWb4DfTqhDP+sxH01e7cNy6aNoD+MfogVenGZbCFUsWjl
CWS8Qc5L5wiK37ecFXA6bZV6q5yPulg+TC0jt3Ia5Z44U35qTBOsHjz/0tS5pY4xveiVfuHusmtW
u6HdRGglARVPAv3gIvOX1tp2VVkHFsB86pj9F4o8ui9IFeZrkYyLfmGN+zJycLl0hmGB4V0n+4GZ
hV9pre0xCd1cZdR31jwHYsUpLeaVabrnQL1gEIeBhdmaPUHREeNl0xxPXKGLscuW7mLMaqh0RpxB
+LWY21CKJlIntAGneILuGrdg5ERTytEdFn9crpWKrivSHloj91uS+7oBlKb7ACNmkFZd0DlhCe3m
zAB5g1V/kEw+lzzfscn4VOoqdAa27Yr55AxSpcjLYo6NalULJBr9hM+Y0KFadaUn5rzxwIT13HVk
p8v0seHlYTWquNGzrcXsExnN25Dmm3ldj/ZafRb6EiqyvY15emC2cx1Bsp65KDx0JZW2EszMOaqp
7WvV4Itu2XXVsK2m+kstEUt2h1KEeUvl8jWSx6nSPN300DmyEq9+L93zyimkivsqdBevRnZsPLMu
LPIXtwaHy0jXU+ue9HftJMGTnIJOOzQ+tOzByvyVvPbv2gqz6Nc2NAc51OSes5t5AfUiYnT+NrBH
U1th8S8GBN/UzJ+XE9N9UvvECBmuV+2hXq05+/IhPXbmXW7vaeRejnDHdWOl3CzMn0BmhUaWq/YI
K+RNVQUa7EcjSxpxG9Eraijg+raRWterp+QoqSmKNy84I1IVD2ik3XOFv0Hkw4e9xkSxuOiyfQKJ
FVWm6yAK8JIHUk3PDTimnYV78+CclSn3sm46cnBKQtooYJlGVRNskq2vvBkcbWomlAeiCiW0JwOQ
2kCCvA3nZz5dtGYL0DIrKNuiz6lSNlp/rthhydAujOR8vxLa5LVH3GAcaKWAgwf6Qo9gKINJHAqI
1GiOb2BJu9tPFXgK0jkcyXTV+ucsRW0ky/bguPB58cadIVKyZ1PHNJ71pDilByOADHZ4r5y9vt4y
q6OqetTzPlJAolx4XR2kecynGCDx0iSGEwwFNcEFBTvcGF3g5hINPXRudNobqec4DWQHoyl9sLsP
3HB1/CzZS0MUD24vb3OIjD1lK/GX9Dpa6DPQVh96xA5IFWdYIrS8qxej26x2ggPVtqagpPKHMXKs
kNdPK+Zb7TESVij0Bg35X/UUZ1bUwnyUkSGuMyaUgcOqt25NuvaQoWlE+pkVc3LTJti3cp/PsfWU
8dCqKr8f8kQrYRIDwTmkpf0SkbP71ed7dYjZSNFrhml69GxHGghf2+ex9LtloBI5ne4EmnwnGSX1
U4N6ADl0U7SiFTA94BpWX1a5my2vbgNsfi6oKE6YabFzdPVvq3nH7U3KveKioskVGvV1RBwfaVvL
k7kMeiTfC8bNDOGRno7EW9LXTPWzdAuqDUXEtbFpHH/uL3pG2+vsBKKPyCS99DDMERuvFaCqJlze
MyXoySllfocx7SxKHU+bN2vp8X1fQIJTpXXrly+ZtikuLRhm4H/2rhYVVXjvytNDts3QYARpTrGf
4PKcGHhpodBsCscy6lAKyahb7mwwKjAqbqrYWWVIkE2TA2eHTg2MxsPlnfRDqgYaNIVH3xwFTfGo
dYW643V5wtSdV9eBbPY1pArYoS72ZpYoPeyQn6cOHcx4VHxrPsqh9IdpIxhCAjtgSP9qtAYDjm7L
x86KF+x8e+jEpq/QnQ1TIeggruhZEPN5dm6LnhQiglhah6kwN2kaCA9lUddm3kqOCiICddtUe1ZH
intMySGXD6Tf10bUW4mFa5FVzyl7GLWwyGCGfR3642pCitEHWgZxtMLWI655fDq4Xe0xmMd9YT9P
VojNSZ3PIQu4BSEQXwfkLE8GblsWr9VzPqh0VD5zBGXFpwTIogQo2VKtetXLJP9mV11+E8NjK4Vw
qFs9jt0WYqKLTfUiEmMIMaz2lmXBNCy4IU+gZVMsiue8Xu/b7m6HPG7Ql05wv1hsZ6fya2gCBYxa
7ZXn4VRE/YONPyFzw/0s8q1RBLmLXsxdar+uZaTlG50dyhsoyAeQObDYnZ7aEQn/7DtfmThyN9BM
r1bOff+25IGTUfyfvPWt6QBYRcD5PGFwRQHpROommu2VS4Y2j1hOt4UZ/sCTzLo63aVaI8gYQZ+1
zKnGX/myLYxdb33gw8WcuECOeeUTlsbTeFns2jetQIfRHOg4FWi3SIwpRsXKc5aow5xxt9Wh6KeP
kdIcdLxkiFkbBBd0wNz4UWbfEjE2NCTk0zib4bTGDoZfoCpq2rqXGhm1UmxBlGaHpYRaIHikTOYL
2+PiES2qXlsf5qGjhvPkOpfWhYXbQ4wMYZnDAwavZMCTKe51zndumqBg7OVOXHBf12Sw9FGNLlar
4jECUN9h3zK/Vsq1V/PA6LAvCGfbvVom0Lpw31bynZWD7xAe2D3AxYrCbDJ2LmsDgksXGJUUzDdZ
jvm8XV9EGbg1nAOfKP6jbjYu3+ZjyMRHJT66PJqKpOi3lhKo88HQIhykaiCPebHH/QwCFHQtuqpv
taeavBmu38hjUSNuktJz5XFxXISHUTWSoHI5zYv6RIzBzzEIlQ9X7na+u1TxUNyKsYrc6ms2PpsO
v6RasZAr7516K5pHbX5f2zzO1gUmFodBlIOqWScxQ898Ki4oqlOLd7YnDRSZjHbcpyoLOlXbtmsd
m6nmGfLbKOD2VssHg17QadqrMGSYL0YwdXCEVevxCrPHGnKPeblaxm1YNhpTw6555/AK9mWGBe9X
v1WOujxYVliOVwYGLR2RVbUp+iDLj9MakPKEy6GPAVkOWYMTPCyg3ZFiw0ks6qC3E1tNZlKHi3gp
10BFKzjOjRcEQWSSyrDtg8YqfNPJoDRpeGb5QDAzMoybGq/JfDYLJc70YJlKhHFhaeiBq9hBTsK6
PlpdBPXeAk/d0p8K45jBDqhs9AGN4ng3CsoqRgupGnS5szqlSEaUNBjns4tEjb2Z5quW3vLUwk3U
vKm/3sMPNHEv0KhQUaauS43WjeL1oGe99zIOX47aQeQZcYUR9mPYiJ1UfdmjNQDpZ7ZiqzEyADfL
1x13tuUUtOuRdNeq6NERFvcqeEbkq2ZSsTa0KJ+mPiA6+ktEUhq04GeR33oZYOTfRjZgUld+NjJq
TDo2wVw+qmKKVG3X4VeoVuY37ZEU2w6WUmwFRBmzfq+gNKY9ckmrpvcbbOWI8S/uoPiu342ou5Nu
jjtUhL2rhqVwY4z74+12GJDZEREuLZqal41cX3LzoEoVM5fUUPyKVahhxvhKxMm+WlK27vTytmqh
oYYVvCFiw9y/Z3xSSbRmz+wN6fxWK/ZFw2h1D0a3U3qZxKuKRZRijMn6NsCL1B9ySuxV0nTt/a7F
Xjaei/SHQwOqbdJbpizQh599pZsO0mk2xO6o3uDvYp4CSgQJyz25KlK/KwghvN5uzyvoGrwVXcw+
UY+KRqi7OFddNF7DYAvcoM6/hjWCBgUC7SBHFWUEpdgbc54k203jyVk+puFqW36XP5e2FUzqoWm2
zrAh5DjzU9W+5p30U0JtZTe6lLuxq7SeMkVwvXje3P6qV6jArqATLoO63XUZ8+4SZ98DufX5l2wu
i9ga+rMy702+L61dh+jNfLexWJJzTzxmts84nSGS4F6BeWjFtRkg2uOPAuPZnbJhyxCNeX0mgxLp
oM83GtRBT8b4JgCHijT3pmEOpuxjriCuEXT1M0ljBWmyc3aR0Kc2xy2xEEM8Fxbt4K4JVS9a+ljI
QD2p4JFqgvZxzDyL70aCqUYLIQfFDyOwqMJVhoxaa1KOngLNgrM+PfbT1hnv7VntS52BW/hOS3Gt
7WR9QfQistg81IcSEWiJGDeB5x9q0IxVyK/Q9dGAWno365tZ96UVOtaWVBHuPDMe8AtUi4+wKrNP
iKE6a1MDuBnUm16CiL2ES+qftRmJlmeC2P+rKqkj3x0w+zdeN94jjIt9sYFBiJhoPvtWwUYJjoV6
N7xbNu22woCzhz69xH11IZxaUvULLr4KzZc7/ZK9nTAUPx/XIpT3Eoe+ATOiZQVp6av6xu5O5Anu
UEVy95h9oLFEwMC2FFDVS/M4q5GLAoIFKmfwj1mPBE8ohTWB1rZXWoHxNMJRSYpO1Cpx0pB8rLk/
wyXMSeuGapK/rBFJPWImih47qte7o9dDxgYc2MhlvGy5cRm38Z0CD1l6xHEDt1kT9zJSRNTe9Bo8
5IgzHQ/fmyGpuM7vM+aJwPOSXvT+ai8X47kY0dg2lM8FiIozWpm0z31rW4+YTMZGia+lDs350OWh
eskdH5d8QYYy1oHzUX2iXA0VyiMaAFl6WBGQI4pzYjSYWyxCDmgHLkL2dLdsGwybaFtD83J9Uyhh
3fhK/ljo26llvpNT5+Q+5Ed19EidCJVKI+4Kj50goeOOtB5jNUnF0XnPo0L6Dp7Cc5d7+q5t6FyE
MMEPqqT9k5LHdXNsXizLmz9LAbJp/LjuwzZAQKPqPPmlnetTCxH50RvKpAdw0+zMPfIuM7IwqhGu
06PTbFuXmmzD/aby+uPqhvZtrf16OJcfNbopgBnokSLvC68C4vCYX17BQbYHnuqUfuucGrEtyc1R
nzOQ4KZAF8O1+GoUWtgUuJzVIKd4auW5S8YPcajJeZzo/JSqyEuDvDQDA8E7qu/ZfjKoshMSw3sG
evPhcd+WkmYN5RiuA6naUwufNkEDxvgeUCzov8p9s5vYv/oS762lFoyy62t2oG3dnbUZP/N9Bpxr
3VZaoGiRY8ZyoKpx7J9xP6evRqPzDPo0dZOWSUoKOqeHLIuK9dDal3w9Gt1tcX1iXfS0oN3GQQ5c
B/CQrowGGYNARNPCPH/pCeQmbjNqZ+Z4QRIjUqh3rtCcD5iBH4JXHaOqQrM13zjiqtpXp5BhM4A4
mD8vaD9zlUurUbP1UI3BqX30DajtUxGw/JSaH5lzK3NPvI0iMdRkXRC6P1hsL8FJrZ2yNdAJLK/f
oSeqxfgToylrMXK1XVgCVM6l0nkRPYjcIDKJBAE58q6HiVhohdTJNxHaeyNM9Un9NjEzwamLAYWT
23naQKfnaQeoRv+eYAkvy0jnUz6fR0kBHggZQTFz3hDk0SGyUjTCppmP03Y1yC/HVY7cMJ7R2IQr
UHR+djXwCyyh+sha4HNHuQU3IBimdviNELfrIwRfwgZZF8qPW37jx1RJGtgfk+/WTbZty2C+t0RN
FR3e5V4DdoaDhpZ6T90pqZ+BaWhP6a3WPeiOtYniRP2tXuDfPGfbKd/ZY29DLCqy4aOXg3kCJ2kb
l7qvaGckiEO46o9qvUUmXJ1m8JI94HWtQXvMcXVSbdvvuHFdn5e9W344bDc3QTPtADZBjkqH6kd+
sRZa5wdQS3UFDqGLGhDmSRjzoOPRom0Me5fus2ecda95SOnvQRWm8qWZtMgKCWIKcMPAlJGgLqHO
kwxFZEE+5GS/Fm6AuJ0jlZ8DRMypHWfXbAaxem5H8hXYxdrS/gBlyqWN0fYJ9NESUd+e5/E7s3x+
TnWvckFnp/t46Cm5mSkiOKAHUfOxZjSFR0V2D8HRD5l+ApephlfMxC3QpYItxj69sBha7pUSzU8C
Zz0fhAXBoriEH5iV7YSYC06vL7e2+qGq8DoIl/3SWr3+hqJHZxwmgATTaQW93RrI3M8UfwE8AeZn
LRg+JQxDmyBZ1AoEesDYPx0dsJ29UTdIY/nH/D7Ao/JoOnOJopMR91RUnviaoVXeemN/v7XrsR5P
KF67Z4mvtIHR2NB+sSioVQAXjr5TP9ZH5ZNj71/KDMEI37Zkr9o3pwLa0B7nKeki3gfau3EQUL2G
c4RSja6FKKYJtm2P9o4gcEHGf8F522iZ6JLVN9yIIwU9Er8cItQkBg2B8kYkVeunj5UCLiquxakb
4hczi1gxA+RAtos3GlhOML3cQ0LyYOzg3eq3FTUD1UtX35IAa73loqZBrZwKZQ8cACGcMYQa3zr8
lNe02mR7o3t23De1D80Gx8Rw/QbAYbQsMKf7NALfHxL7yK9pFesPlRUxkN6W1xRCu+8gAgUGp9e+
DWfM6nhAlNAqMGpLgY2liKsIsHsCN8NyjTbpAYavnYHAeUJ1/MV4WYxNbb2oyChRO18fjaXa1FkX
L+urukBkCoelKj7orUJrRTLOuwCVFuCZQPnyi1J9gQXGG9UmWhmAITOnqd2DNQgie8MINDaw17tw
ogyXRQ9S4uCAYzPf8OlNke7RtYtkRhdY1RQnV1k2xqL4hgLtYs3yGkffud1zvj5KwLkpMB2hrQ9j
/e6YgM/NJiLsYueZR+Dl0YDrpUsTTe501ttnUeh0IfoNpQsgdtVldd8XiB7/S58KMzgYnqTG2lOp
vmpTgqyuxrSE8Zgap0Y+8XyTddcyjypyGxv8i70o7UldN6WzQ+7laxOY0YozYyFTFspn+JudwhtI
XJlejxgBTeB1fyravWYrwAKvJH2xivMyxO5w1KvDzC7LEpDx4ELKaKjAg9mx/aDUgYm5wJa/GPw6
qu8cc+8GpBfSjas+pQhs++5kDaYnap0282ubdnspniQi2LnkvqpwquHhTOUcGMqrI46iSqQT6677
NKlF2OGiax3xSg3I3EXDNI0+b8nyxIkVO+NVEGQ6md9aSWHiun6XOBPtWPEHDqJgI2HTtGlg80Vd
+U6KwATe1JTo6FPh2bGx+Yt0PrqWPbmwNKnxQirkfCqPocZDqx4EsbWMGbwBM6GoVPOgRc6zOm5i
EhFnpeuliJUF9ncAUybPUMTXb4w4twqhVmekoVkdlP44mlvZP4/5bV5kwNVDmlpgtH9uwCjRDOLB
WYpAoiZUlEiO6oKq474g6EtFhrOgpzhfHqoG/bHy0vNwtvWQj1ViTpAbnwCNgJCtradjAecCCcqQ
wWTn5hLm6Quxqo2lIV0ZQJSOXAgsw3i4AAymAgafiZce3V0QONqQmQOmQbJRGfWmBRwsQBtvwj2q
iklBDufxHNSbeXMoy4dF+7SW+gKND7/stnWzW6tvN1vwsEqvRSZrW0piKUqoVW3UM3OvtwMuCj6m
f9SL/QgrU6VaODhNWBmOZ1bNZtXmnWufMxt/OfrpRVHfCyqhvczUGGN9bn3MjvmWDTnH5c008ExR
9VoANpISVGXATkp1m43Il2rlOijfQEfLe7jMltBUv4168JqyDo20jBct39rFkvARRn8B4gRcYyjw
yzR5rGUj1VDjXcr3uqpo5ThUgP1iwkCL1HfVKApqVEcgOwwJZd5NryIdUA+VyVps8hbC6MCy8nHK
A4uwECKXQeaMVK7Aym2cRaMgE0wxn4XpkbZNGheD9Z3aw7PVO34HaxuUPpQswxW+LdMYz2i9mxl6
uHQSSSR9egp9YjT7tSRsJ7g+/prn26WE+K7NPHOGbl130d1H3qHwKx6trI7G1o6dGSUt43m2h8Nc
onWb3OcSlSZAGWtpzsa406y4zi8Nch2cf2duCdvnS6ywY0F6f6iGHUfqqA0iwOGlhkUrwJBTncVq
+ShyI66d5q0ZtI2NhEMWuLpd+aEu+a6XItCd4kUdx2AYtFM1GudZHw62UK8jcQLi7PNC9/PCQF8r
NCbNEjCEviLiq7VqJ3N7MxWNbwkxxmIUHyIbWqo11TdO4WKJBvmYaj6q2pzoNUpSFoMMsMLCQSgA
g2GZBvWi1+plIHJvtBD5aAqUOzBvu8z+6HwLp71NZUYxYXwQAiaoaF2vdnZttm7UHHOOozHTcbF8
C4UHhKYNpAqLRo8YKxByoNbFtc+W62HVFVQBuDKh60Gi6JdZIJSvra0FH7Boz9MwHDp7AKpUBS0X
vsFQIYGkprtIr5yQU+WoV3Wo4Kxws2MVlDOscdrHLqu2BE/JbQfaOyzIOMjQjKiTtxlhv4Pa4Goe
tQkEOwhl2wU/aB00vmv0FroYc1BAKH7iHbWU1YMGqlfPL2I4AzWUZklTAKsoJKBY2+nhWj6p7Jyl
fl37E0Q18hi1u2zZVuS1WwGsUQ0gJApUU/WgGyHh/thTBz1xK+K0oAIgWVPDivJiryuJ0yXZcOMM
mxgKuI4hKVR/1hIm9ys4cxjSDSQZ7tNgnJX6zJuBlvMR8ZALdhQLxUU1bvXCK9dXTJWB9vSN2B+Z
+2jec27zzPq3WUYd4v6hsODIkcuDy8g4OP2mM15sW9IcGG/7rQ/C19nZXSKbPxAE8WtXYQDOB1pm
INPjtxlIcabDsbdA5X2XbWzldXLfARByudPX4wwUc3lSeOKislig3WeUntVvBQi0xTbDWTbIUZXq
WNqvBJF79WqR/axH1hiYZKA2GLPUz3TZaeR7QKnGRPtvqb2uzjHjzxJQnIHc5HHVPvXuA/VA0YrA
dalesiAFAQ7jKFgi08+sbaPiJTVvRn9ECdTJX0exG4xtykOkKW3x2aJO5qSPNqliDVBRCzR+NZE7
A+mrYF73mREL7b1BZCGHa1lQ10Sy0fsORGGQHuvuuUAtpHceGSKjXN0LdLd3oWm8KC5KecCaDSWQ
mr7tcwSzILbOICh+7pGug9LXcB8n3PKmBGgob6aLkgkhaFoKMNQYLM0FN8T9H9LOKzlyZcuyUym7
/3gF4Q5hVu99hA5qmeoHxszkhXQ4tJpODaUn1gt5X7clgzSyb/VPmqWRDA8HXJyz9z77wOvJguYN
dQc/SITtg9x5uxSRUFTHpAzJuoWri6d+C9f/qRNq03hA/mO2ijwKjQjKlelsDN7y2EKU8NQnHotf
5ZfKcjcFsWvrymOJK1OVmDdx/7Pn2pJ0Qzag4eOy3FqhXqm0WVEW7fQ3U3+OvGPl5X929v3s3ybz
vqrOcQvZ+t5F5B394Eb5t/V04yIEmtOLzIBhBEULliDuMejOFMdt6JUHXXjr2BVXYxNdW0MXrfvB
v0hzpPNG/623ql1UGg9ehXkcqWKS1d9cEz4TvEP4t43GSl9MewrVLwpT7Evg4qmwzjzLh8bWWx90
t4ppboak1lfTjzyON7XLfTKpYyiDL4jE9nWShZs5vsFaZFMY0crvO8iI5uj1xMqO2Di83OVrBKgW
gsJct7DK5uhtHakJBzqo8u9D3WzSJQNqeE+GvavdZwGok9jUDifPg+3cjQXrJ+wA9JesPzpEVvdY
Af10hnMsrPwqH+VlEDv7cQber4arQV3JytjFRnLWG4C1deTQRMleFwU2H+V4NOGWGmmtazcB4mOr
qFGvJLSI6wbHqaKJW1JemO3X5UvGPRRV90MEX3WvL+0Q/HgiopfFtO+m9DpmjY8mpq/wPX3HeeWW
h9Evdh0Ci8jiSsj8jd9xloKGVZAKiOQPJsxSn9a73nRXZp8/12GztzQOAH7y2Rjy9ahciOl4n7sd
kibUSYG3D3R90xjf9fBsNkgbYlgxI7708nit+vbKoid2MXyOdX6I6ghPOf2tnZPPy3orVVJvrEHv
axQONoKGnNapKXy8W64iOspOweWEiqG31LEx6AHSdWe5oDc18UeP2EIMzlnY4x1cdJtw9B/nJnlo
0+IsgRdKs3jbWrQw18aSgzxE/uep+TZNPmhoY+4J8TZyyrbTbBxF2iQ7ewB6nSsoFaNmIadxfy56
QthS6CMFn2e00/hsdF/tBCK2Vbdukn52wS3ijowgsQdEJgLrL7CdsUZ4lLmP5iwuZBpf6skBbmSt
z/6npB6vPGtRh0Bvmg2HcrUL6/G8t/wl4PqaON4tmsIL6Zegh+XeiuqNMO1vbZl8NtHvNUG4zide
pCw2Va/gFSpQe31MHShLPbdXvl1f53a4Cbv5MTOQl7R9eJbTYD3jDthYhvkQlu1mNP0LGoOcx3Vx
M8fZLi70xcRcVUey0gnw8OroD9/iBBhEkk/pPFk34MFOV/8IVHI2cmwYkFf56B+D4WduVMdWklT7
pftcFo23jUw9r9o6gr8pvo5ZtmsGuPLazD9NpBhMomfEcpR7XZVryQU45Ooua+b1NB7lFG/6+b7s
r4T+swy7VRz0W96I7q/q/mGk0h3Rpyb2MpwrCWgJ+iKCbVN9suhZ5/jrcEzXFgQdtl4rrywRI5y1
430WZVtOkjnpj5r0qKcbuNtEoFj7LAPXucfIfz1YB1yU13rk5utpyGr569jprhqJQE20F1l1ZwRf
O7s+hOFeq8uqPk9sgfanRSpnbsr0awVIHg63kXtfEMgm6ruYUXOc62gnYGvI2nqUksaETyuiy4zL
uL/tAdsN3aGQvLTjL0HEGnBLOLJ1b+zs+ocWXwt5yGrOPNNey8V9qH4crat+FttwREZGYEQCKlNv
F7f9LqiPct5krV4Hutmo8nsCCFGQvO+hd1ow2ZFOggOr3S2Pvv1kT+s22Nbg+E7yMwrP8+7LiD8O
EEPTnKuoXaehuwrAC8dLCcahcLjDe67ruH/8O8/krc7kFQ9c5nMfnYvhwY5c8jmaMEfOmtDYT29q
c9xUhV6bxEABKIHrGjeWf1tCPFqkde0iYcjkvu9nmiuiTNymDlaFAqUhpG1rIzbY9Um1aY3HQV/m
Ced7tQ9IOfrh1kJWkwFJefmWqohNj0hwau6m0AHhrnazCcE+XWBnsme3rSyw51wdVZCexRJVC3rL
KSMZuwlHGlSyVLLiQrXx1picTThcGywiM0k3wfgwdkfyoNU0EuAhN5lldp3WybHIcNpN86tR55hV
XQK3ly1+dVN7lkfZUSMkZclBUQKi6tvUT8hrgE06ztpLEmHEktRDp3uSwK1Z8RqcfeY89QF9HoGQ
6bRX4SRsZtm6iMx13yE3KopNmaDY7P+UM3srVwfU4Ze2aG5tuADHoqDE5YL2a/bQRByAGq4sbjGa
P9dN822e/e0UBCvENqsWEN6Q2zT9YVVHD80ZbVfWJTxy77RXY0v7TlxEZDPv6oDGFpl9XmoHVSzG
M80E8dfumPaxshEFDvQrCbBabtBCBTT4mpFHL7f3ZGJSiEY+NT7LuN0guFibOQkZD9XPYAIAMMts
/CRppR3z5Pvk0EHvtpGDuBVK0H0KzHHf5oDWqGc6W2z8RR3WIXECdGlddHwVyHwEt+1tQrQCwQTF
ypVMt6MLM6r3Rfx9dIbzbAAADk08p83sUCFADBHe1a6zbpSkbxQObW2/tgcPABdQLb8NqQ4z+nm9
JI3dEJMX3I4zqhGFFrm4CFW+9rzswmm8TephhmV+9yVQyNYJNvOI8KclQm7o52TsymjaaENcz0Z1
mfruLh2dlcuDlaT0/WR/jvtp7fPJkI9GkSI79LYaLNZsv9ROvnFmXDoh1KYZdvkqduZ1hfwpAha2
yInyPDx4WqLDi61tN1qrVstzrESReg6HCaUeVh20FhzPJdeFA+FSg1Nlesv9CeftwSv4jI16loaA
y2HqyOeazmHRLQVyd2OLjLP1LmvEgV5cbQWvo6naA0Dr6Ow4Q+q8XJee/axyVR2ivLgL5szcBW60
txQ4M4WtT1Fg3LVD/9QLloWivfZW4+VxlSujOBiz3W5dQL9GEY71aUm0ZB8bi4sq8Psdovd8M5FG
Z5aBht2biO9pP76KE26PpmYmnZLBxq1tjdCzy9cF8qKwNu5C3REFVPZP1ZpkxV39p+jE96mDZ5iM
+ptvlmR1c3Rh5xbXf+2aiCsQoQXRfDPG1rXvxVeZNr+0dXComuZ+EEC2PWDdmGs4Rch6WfqLDC/Y
e3ZJuVhT/LQ0oBDOW2TZYWdvsa2+1k1vryPew7pP9Bm2bWRpQ22sWg9V4OQm59h1XaT2eCYrDw08
XTPWUy8vKdZYhHNkj3bURnu2Z7JpLS9c21JNK2+Ebnd1cV2pwV5F/nzVpu536KmJZN++qFq4z7gt
7uRQ1hvTYZDKQoiv5qcysL/4c3zQKg5XjVHeFb16BCmDwC2DlV/oQxEO380g/OFVelsENnQ30qAg
oQRzKO6lW1y61QAYmlwPYXNfJe1TRQpaRvJLPYjrpJdXRYPy0FIPodQPbSzPUjcU2xbReZqi+kJv
dhm1FRrY5Y6uo2kdi5T95NR7ZwIoo2Bya0lI5TzNb+MeoVSVeOuoSFGKtE8iBiCz/GxvTOX5QLtT
xM9orj1bPFR+s0grvGAlvfhWNGqbje7BrpurzBCHSeWHdjC4VwcNPmVIFyLD+pTF0cEbrec+a6aj
6gYF3xctZoYx92ia3buduhauRxIaEolXMgN2j5KnwijpyyRSFwJCFAj1yjssLXLY57lG6TPelEMP
ZkZ3zbC5qhtiCr/ur6dCpOtU5Y9j1yFaRULsV/UP382vBDUaVBPd6aK4oQKDvB+1UIHJljWw3KvK
2wjXfByAojZzzRmXJzN7fbSuRZa0Z1mah7vRMCqSkeGibAUfXJb7qpizcA1MB+HVJGSTXXOR1xZo
r8rPTBnddmZw03WcDnZf/WmqTmzoq+lsa+H+GGggg/pujD6lCYj7upp9966IAHR8UT7WzRjdpyR6
N5FpFu621f28N4uQhHECsfwsAk+CJ1SQE7Zjtpfz4Kb6iFEt7TXE6N5i5TY+zJqmG9HE2xtKc95M
mgiZtAmjJwkRoPzpq+km9tGKlH/TJYF9YQwO+uzAz+KN4RXBp7IO6vGzl2F+sSTnRllBwaQm8utV
0le5OHA4eMl32406eoYVtQy2cZzSH5HWpawNzvLCmszwkIeFCQFXkgQhqHHS75VKFOTAnJTnTZ6P
RxwRg50oORHHEAx1cAr3eghCJE9q6D5PMRxBHacQFpYf7wySrk0TcyCEhmM+mEafPQyRLo8shXnd
2VZ+1k+T3JbpGOxjnCgOvqxnakqmmBNVT+u08gmWELBM52Ut+03ZNbh5eDR8PyDuyw4BEN22rHPc
mt0FdPOVeQiCyudms6v95IhyZ87meMdaAPn3gv5QhjNYVjrGW+nE/m0PecAeAt0O0lxs7ckNkcO2
n0SXAxNOSbyh/ITkgO4CVNEYx8rV4SZ3f8go3kkF6U6FR47OuksF6JoQz96gvjoa27ERpXCUgYs0
F1VInDZX5aULr9/lGP7kzvAjCsVNa6W3Qpn3fjjjkVLQ6VAVmYnGvTszMHogZM5cbDsBhVVHDNxW
BUGkkOg0+XqVW3zvreg5iNyvRTP+aWVBt05ljw8nxSrWys0cFIE4gXrpl5EaVdjuZpDlbZwkAhNf
r+2KY1ij1gauMbNnas5N90j5fkyZR11PUbCVtR6wMWuWAHM0s7Y+A7ompO0GxF52rrL4yphlqG/S
yA1Jl8Mm9PSDU7qk2LozBnFWZL5HXIuQvF4bbayarV8Nwt/Xpjfbu7jBe/+qUkXQoXcQAbeOL4Et
/SEyVAfUFJfBPqMR9cRHW9QphHYJbx/EPQoW29Pu8zwQJO/zpvLdgyy75cpqbaOBRyn6HPmJzvvN
MCUIsvltuKcwajRXu1Zjv1dxNITHLM6Gaq0N7Ubn9typy8T1i/gy8KfZunci4dkU1ITETRoTLgib
RGTF0ZQ6HND9lKikEqufh23ST3l44diipy9Db8zDnZ8J0MBU1pyTVd46euc0WSmOA5MgeHOiRN7F
XmvBxKSTNe2Trh68P3VcgV2m1GRRaVG0VnfUDj5669QJGhaRBHHdNVHpqospVTUW2+nk5Ft69/TB
rm8KizDZHdxyG7UgXkTXhlN/SeRQ1Oe2E+ZU0mRGFIdIuxtkAaHZ5eOuMJ2wWmP/10EfgShxWDh1
0GyFqDLvzBmLWp1r5VB5VnDddqPZaPZX0A8XonI5Qxq6mlhoVHwAwTlsBPaeqi9KxCsZEoBZKlGe
Yc49hZuUfAg+1jezNDiU7lDPN+zYMSEHXHzsvMoFeZ8d5Vrb0HOoMZiyRpL7OIbl7y3CKnMd6Sz4
2QGpAxPGMFSrlsNoPGQk/DVK7DiScDtNkG2mJh2bTZwVC2pXWsMnn8h8FZllLbZZ3Q3fQ0+UtknM
3vj63owokbvr0sBsH8IGm+9bq3bAmWjLVFU//b4dyaq4t8pD3FBvdOxVhxohm0hlNl5eFordq8d2
Ew8xIvZ+0jPyhKL2DIuMYprc4+DV7YDoMi4XWXFB7SGmAg3eNzismLf2WIyIzrXdME/bIuWdVTXn
sLlCe7tWAX2d1zIX5UbYPY+fryazx6rw1UPT6Lg4euNkVwcty7Q5tn2Z+hfJbHA2utCcxX3R2wYc
khIT8FUQ28YhKgDK9n4hmnSb+YGGLh8s0d2E2i+9c10KYIcoU/yry7ow73Ra1/QtDfEDXDdh3gRn
GWtHblsvgoKAXOmon/dyoYyV2XiR9c3wOqjRpdlGvZeZqJ6kQJPZupluN9VYzoh3wPzk17D17bFe
hZWcuwcxG3jr2gKGc24diYupr83qfJgX1jBMbN18SfNODNcW9+XVYDnjdTEE5oSYyW+j3dBErfNo
SIifbVSYqr5QKlRgZoMevjaDGii49XPXg6rM4NolFXMRXRpGl05MfWVHqL3Dtnb3XqpjVCWWoC9s
MEMY+nZqw1NUw5ygq4ycT40ZTddjJ8NP2Uy8ureHWvsHc86S+0alSX9lTQuePVHkaKx0FaZYdhoc
i+tu2WB48buuuZX2JPNHajNnFIF53lFjQe9U/xjS4WEn005inJWY+p4yWAkk70mmYhMDOZtE5tH3
UDe1tbZq05Qb4JzJv8S0Xn9KqN6TF2WXWNEXYajR3RF+DwA11Kf2a62TsjpyHNEpeCwFSrcgKKzs
UQw1KpxKp5QvmkrXSDdY/9l2VH0QbscmLO3zKE1ktZe6rcS27w39NegL7sZxrrz0MuhLByvfkkqA
9ZDArI69JHkqmozbxA/KDFI0EkV4pgtLoLywnNkkyR6TahuaQYYywgnn/DBq8jFk1akLi1+K2F8P
lQCjUs1okZp2Yz7sct8Kq41IdDZ+qcfcCVZO6FPGkFG/CXIRaqylQplG6aGz6px69JQE4tCGxXnV
GMO+TIvhECGUb/dRljbGzhC1xtY+tNwIRCkCmQUuarLkjMK1ND7IMdUl7H4BTdaMommIdwi+9oHd
mONBWQ25q1U4SX0nEgbhCKhTMCMrG+LHpNeS+jKrJ/LZFuEcYojtOWCbXUPEfO7FI9XA3JBGfqjn
DD1a3Cuj243hVBtnReFEPhoGJWjUkIxJ8himNZ3qJVxLQ3EQBCcakcKzr53YKr9NmrvtUgVD9LPp
G25v6jiry7mN9ZcmNpEGpFHrP4zaj7ztlDZ5QImkT/0sAoyBTDHF+VmdoT9BmGdi+Zlcgv4q3a7N
YKnsaCvg2Mc5yECS7UTJDH5R1jUbiqWPXYzP7Wz2JZIOd7Yd1NpDOVmPUTpN9ZGo0/Y2fu1r5xj4
YZ5u4yzuRn0FyRqremVl1jwc26aKpz1cvdce2wnDyU0qx8EF+fJ7cRbwPOE6yDXjsywvo+oQcDhg
m1TronoEV/Tdi7EQnbmZxpC65MgLySMbI0H2ruJ++NNjUZJk2TYVZ5GeFSrX3EYdk9s44E+jMncm
7NfOyRJAHAqVEdmJ0emrW6A6WDYHH6xq3RqZmUGZTRIIdTTbdGeGZfTT9CZhn2s7GQ0YK4/KmiEc
g+6+KVQu2XNO4u2mQeoBtVDXxDflyJreRsIZ7yFAnG2jZvMcL8Zi48TkhpiMwtNWbYlGyjUj65Pw
qtmh4CPwE0ocWrSA/Z1I85zSsjGY6mXMLrgzXFu0X3Sbx2IzVa1ONtHo0f3Zztgve04i8SXguS4a
/QhWr5DSQBvWexa1k1lmPTXGFIX7jlXy5MxjG96FsgWCV44uqEVIMmgpYYSFvnHyBH6B1VnA83Uq
jvOWCNmdPzIsfOXF4ArTsQIsBiRh56vWa2NoBFr4Cf4CdJMDOW7W6aakemJVfBI7YgripEvjr0H/
80XDlOZf/8X/f+gSli+K25P//usyQXPa6D/b/1r+7P/+2ss/+td1+Vzct/Xzc3v5VJ7+5os/5PP/
Pf7mqX168Z9t0SbtdNs919Pdc9Pl7a9Bome9/Ob/6w//4/nXpzxM5fM//3j6qRLKhpu2Tn60f/z7
R8ef//zD/qvTxH/+PsK/f3z1pPjLy6f6qYj/13/rN/7q+alp//mHIax/eIFl0igSu3np0HDpj/8Y
nv/6kf8PjwiYN0Y1kkWfAgxJCl23MX9m/WNplEALNm9xWfFMjCIa3f31I/MftmsFwjT5esISpvvH
//mCN385jPz1dngk//7/fxSdutFJ0Tb//OPEh2Rxr5d40vAxvodrjH9iVZtmMqMbW0X1D55uW5mQ
JjRuCJrSKdZQ05nbZlTpwazh93Jp5Hfve2KcOG/8Gj6gKwyJvMsDWB7B79517BpLlw60k5Wgo2qo
/6ZbTL73HP2Bq9AbA7mm45qW7+FO59gn84yykYoTDYTNbT4eBk1BcIc5BLo+N/l7VqvLnHxPmHSS
tOjpiBPlyzmhasrieq6h0uqQ6k0XVNYd5dX7D+5XC5LfDGT+GkWSIvDmML18ZTqtiziaJXX6Ym/8
6PD7U+vwAGmGCd9HjnFvPDt/cW/HncG2bRbKywklVVBxIUeskQD5/aAs5zjklb2tYQJ3H0xrMQ96
NS1MWPAgD1xTyJMFYdWBGVF8pXEWTH8iAXniwhj3YmPualgffIwL4wOftZMz868HiV+SsDxB8+vT
rnPDOESRbBUMk6SMdfIRU1KS9TdNk36N4ttL42Rp+jZb+uUzHIOKUDFhUdA85xaf3ONkwyBO4fb9
57d8zOnj8x2X/p6YuQe0zHk5DOlHYJDJw+77Q+ECvHfj9zloKFxMtVF+x3wmvm+HrPqoo8Prh4gJ
Nc1MhI9XIafTsoR+86DsbCerHRNtG3ssvuacEXd1WtuP78/ujUXPMLTkCmxwAVrinjie0XkIS5xl
0UPx7xBTb9TaPOrj8DAdnJv3x3q96BlqGchlycNpnTxJDxCwj1xJDYbuIHC7Mdt11Yh4a+zyD1bg
65fmLIud+fiORTPhE0MtE/0B6AiNiyF7gsu6Ts6WFmQ/kt7LkHlP4ltGO9WPPP9evzEG5aTi/Gds
rpqXb0wLpMv+suzncMJfp9APXSjHzfsP8Y1B6P7HmrBcnzP3V9+B35bFYHK8A75rCschizWCq3z/
/givXxNH4G8jLN/gtxE638+ccOJsGnKH1DTRUXzMW7zDqDOH+Pr/G+zkZMdJB5jJZpVHPSFg6+vr
scJ8o8+jb+8PtHzQy23MrHxM/X4tB7y1Xs7KK3VBaEwB0OA31tcoza2D67v+va37+HuIhmb1/nhv
vScf5ytbOnR/sNyT8cIyoJy0o26j9KvbRI0/dDT9zf0UgM54HEymZNVxPJ0c7KErY6g1zZREfk6H
HvOb9ofgXJG4rd+fzKmpHz0FCCl8mv8s3aYIo05m086Ol0WU8mP3ks7XXS2qT1NeeLteFc6mVb15
noiYWqNapp9nb9KXs3k54qTkhFhlfPBdTtYnMR9dACx88iTmaLZ5GuDYk1k0VkSzx8Ew+kfQnfLg
Om229yzl72ecFdeBDW1so9U9FnIAEx8xU1sXVe6uw0G4OHAhyPJ8GlY5A8qK97/em9+O2MuzBOGK
OD3kiqwrVBhg0tJKsSZJPINjx0/G/ugpLE/8t/X86ylgIElKyZIOCIpermcr1qqcOoUczA/qr73Z
i42NO9amx4RoG9ZUzI0FatWY4A8RxfiYZslw9v5UT7bU6Vc43VJtYiZVJZGT8raMzyor6QLEF8ZR
nfzwmyCp+6g9w1sP15PmkkUI3M1OR2yaEDOcDhoudPp1FAcHdO37AsH1+xNbMojXD1eSIywrjDtk
uV5+OwKtfMCjczIprw1qRPEWq3g7wQPEq6kyzMtIzt42bQJ5E48mzg4urCsQZhDaW+rG058u159x
5nmt+NQkeXVeT7Zz3SZe0n2wL18/D8Et4JkEWTQ6ZzW8/J6RkbYpeAx+aVPIZivb87qhHL9o5g9i
/dMDgHfNSC6j+IEtcfU8eSLGgAhupk6CfnPDVqzzDZgiRlRrY9/uDefvdmD+azhCHwxEbRNbzJP7
u8SXsu8UXdtoYl9QuZq6V2XgeH//8Xm26/AZviuswF7sMn97zWhdzaiwYRn7MvkUJdhWFCL7FJQU
jb+/oE4ug2U6nu2beER74DSc2S8H6nTWomXjMmgxqtoVdRgeAx32f8/VcRmFC474Q9JyiF1ycpfS
8x6JTQIS1gcotJscWZiB5eAHJ8/yUF4ePEsTV9e16QTKgzNPrgKR0/4vCSkFo6K6gk6mCEYtImgf
laQOy8uyk1dmMn4wt9c78uWoJ3edKqNwCD3ARjNSD2NoLjX+3UNtj58CHvjfXxeBBUyAPS/xt3RO
phhPheEbNYLe6JcGBS07UiCdF9v3V8VbcyLmNgPOGZIk52ROPUgaqwXRZOi1d6nZUHfaGk+IKVCF
2dr9YA2+cVZwltk+jWkdSKrTdMkbCsefNLdhmavnIp71pp9qTlFDfGQPvZwFpyuEUMtiBZJvmqdx
sMKin8HALsew3HtN/ilL3M/guKuG0l6cCL+//xjfGi4wJU1zPCEItU5uwjK0hyQqGS7RP+c5peSb
ytv6EMl9YX+Uc75+ZbSn8KWkTwUj8SRfbuQ0TCIDXVOxsix3rUJj7w3Ug6nsOROP78/q9evixF0g
D3aZxdFxMhJ5WReOMfocBeJmlwmdw7SqKF1NPgru3pgTm1nioGw7vgXQ8nJO7VSlSdIDGLUaYnPl
0IrDxE3ANstNqlx1p1xBsdDfnp1LAk98RNzKmXiyw0JnGFzHEArz/8RedwzznHJCH+IyrD+4ut54
kK5Y+lMF0gURFMvPfzvkeZ0W3qykMxjO1GtZ+TQ8aPJkQ/lB9UHc8PqYly6JExAShrTL4fhyKEPk
yHpi/LkE4OWBJlZyS74mvv79Z0f3Z04GUlyOqZOMPZIQ+Ejk2F4e/JuHjK08h2D9YC6nDeyWVU5g
gVzEIbDwff/kuTVxEQi4Y6K7fAMiT0uDpD/84ErZq52vEPZ8eOmfdqb4NaQP1hIsxuiciSdD2lEz
ZipGdhSGRs5+LpJojZO+3hHoYy5pNfZKYJi6bTz0ekoZTXFQhkdxa2QL+bOpF8U7k0E/aQ20EduC
hYqA+j3q6qTQ7a7vG9V+sJJ/+bW/PO1of0orRlqKCps742QpBx64nba5dbVtVOOjl9SUz6GBgnvv
p6qiJ1rj5sMhzdP0s+66jsLAMTavQz2H30RIe8M1qvxQbbRbZnJVZfGktmnrDhaKgdqJV72aBeUO
KjLM9dTMOZWRMg0eRqfGkqgV8K9cwtFiuG6qoIsoge4LrDbhCC30BzHifnxbmxuvBwL/aI2c+Mpz
CIKlkxcCUHHeB6fgUZXAubl+SSpWK/yQO+R/pJJI+Z0ItzhIL8PAa9JbY9A87nwxTgfLjNzD+/vh
9flP4znXlN6C7ksu05e7LqHCN5xEvOwHt107qnqMsablCd53CB0QKk/xB1fpGyem79q/VqnFtf0q
GG7HUKGr0djlGJg0RDjXPTswQUb2wdX2OtYivyMMgcxAXyO8kw2BNpdIb4noPMT0TfVcq2BjU1Ha
phiEqE1X7d9/lG8cYC/GWyb+21lZzkWRaZf8SsQjTiA4IEUxYcn7g7z1vmjJjTU40Ajb8OR9STsx
0L4EC2wxW8kaOi/5GquJrlIq6qlYDRqN1BaNDrUB74/81vQ8MjoJdQSDdJpVDGUVIE3mSIO8vujx
xACh+fN/MISwyZUA2gPxC2797QlmBuysq5lcOVfpRsWS8knRf35/kLfWn4f5PJCPAJmWJ7GBUqMs
q5bAsfeoZJIjjkvB2rOSQ4s8+/2h3liBAbtK2kQ8sKCnl00etG4V2g2+Ky6mSfHQU5Sd9meU617E
HgbVWqvPbcZl9P6wb7wpIFSLbvEBUiOQlJcL0fPTtNCkfqssqnDmS/SfsVt+8KremtrvY5xsrnnQ
QI0jt3XS9saWox0Bzjj98DzxPRosytpSbHbavwl4LnccYltOD58Ew3t1ZJoTepOqRDMwGWpnx+Nj
kxdXfVDfvv8Aly9/eit5jMQYJqe0s0z+t3XYh3Xe+mhKV1n3aIgLq2lWbfrzfzCGS4pELyCbcU42
cqWaGBPOEuxW22BpyWL71op44+Z5+sEytJZb9NV8AtOF3CXicU+RH+QMQWdNDSmZ7LG+9/rcpEhc
yfSpjL0YaFqlZk4pdIsfJR+RP0FNxg8U+nMlvD/r18uGNEMSpnDnE+WJkyerONF0WIO5KF8jN5G0
S+yzpz6Rh9xEyV4p82ueoct+f9TX7/PFqKdtcEyp5rFKl0sOyfOqn5NzBDs1jp7pRwv09dZjJI+N
wcO2mN7pW52NIRttPDpQWpbXlengP5VNwUfdOt4aBuiFjQCND1Bqv1ygbYBFu5FNxHrdkztcTmA9
7z+xVwO4nBw2QTLhGZmaPJ1HnM1+XSxVuUEuMTeJzW48hqIZ3A/i8eWDfluazICrhKXAaDbrwjoZ
aPBbtx0KvMbyup83aGw/dUvtm2yotY/zWxHLj9ru/gqEfxvy1yFCAkrQhcSAS+bk6FK5OVEOxkWm
py09b7ZqX3xGzLipV+61vcNvYEPZ2wcr8GSav8YEFYHql6a0SO1fvrCi5CDwDcVNoLPyU+KN4aYt
sLq1VJc+OIgvl1S18h/ff4tvjkryBuhPqgOX93LUdrDS2jI4LrO5vm9Hw6W2zaT8oS7CbTXUP2TV
hffvD/l6q7kLz0FISUQJUnKyMpsaA4M0JGGco+AOJdYK8ddZO33U7feNYTiA4Qg40xYQ8mTZ+OGQ
JoMNUTAnOM9hvhZ35TG2Puolc0rw8t5oXrQsS8ItdDGnQY9y7bDPHM4rA6McAvX5qkI6j1UspDwC
tNCfrkwvxZsf7yuzdz9H3d9Ub5AlsBNhwkwPQQpc/UmGROLhKsuAp8p9HX3/36SdV3PcyJKFfxEi
4M1row2t6CSK0gtCjvAeBRTw6/cDZ2NFgh2NoPbOy43RhLKrUJWV5uQ5uQod1dxFvz/92bSjF57v
NWfFFiWTRR3Ik7bSVgUD8s129McdtB5fXhQNYbDxYXq/sFt/TeHz3TecVwbiiJ4ixQzU0N+eTmEZ
A82uhD4BCL9Snjl1DFFXv+LJjlvh3mnEDcQPiwOZ4t4awL7M1TWPdfJLhncmYdjp3Tu6eXNtH/Vw
Ysrl+zpGSps4AaClFtI2KgOMWJYfdSBsFsV8WipErAAOFg+nrMEwlnWE2EMl7luccZky6hyiw+pV
u1RM24+vCHwNyrWINNEvWtwvG5KcTvHwV7BeXAOKBI+bdfbKmt574nlRr6wsFqVXdQymGnSIeQjP
rLP+rDCSKwQRdv+hhsLIh9wUydxopfd27EyQQhH9U7HjSi3sWiUKkCT31PorgPFdsHfK9HEywtvT
m3jUjMmVokqt4f0XTn/ShlhlgouEsLF2UjwnYe0nYbwS3R07fMZcMPao+9DuWRzwcugcmtnUfZoi
e1BNkOuKK1YO+Lwhb55MPhSJDJAk6raUOhfeoXbjTIGRiX5poDHg7VkS5o7a7BjlyupWfpfwbNmA
A4Lq60AEuhaNzH/9K/P/BQmcRYIFAlhvqSufVgqpZ8tprPqOGfFoptpSUxuS0XhqPjVIGl0Q/dq7
aDKNQ5yr48ryFx/ynf3FFosULOOo06ulY31emAUE5sNv3aLK9tEDY2jGHA1RiaGStwyGdKMv28oY
SLFHKFAjSImMTH1I2t8fNqPPL7RNLxi8nr643DXzP4SwLzXrpLlQGUWCKLlo4LMYzKBaueSLvZur
XDpzeSCbebxY3fznr3KpOpkU4SpARxjhGn21aSBzRUsmDJLk7OPLouNJJXHOtumPv7XkNIAWNC3m
rVbVFEao2jIn6BPjpoNdqy2nlYW9C64o31G242rNiFi6um/NgdSCxs4FSVEaLQmwcihFythBBSW0
PPfCD7ust9YW36zJbK/PNDAk7vid2Uole86DlVD8/SV/a2LpFVHhFShAzvQDjcOsjA61lAq1jIHO
QeaqAZpTtbIrI1Cqpz/cYid5lpkNI90GcUbXi+bP251M9SpLVIXr1cEKVjBdYyIiwc2GlgAVIHgA
TptbnMgXcw4RsU5lhP7J0psYrhhAqjOjZwKHrb3kzqqjQ2l0K8dx4Zf/M4OaOE08fA+t5beryuJU
ljWjhjAYMwdUw8EDQ8aHVwKax+Iho71Dt39homUSIikK1CCY6UTDXqtuQ21mZkRS9rSh5Us9L4aS
rcNNpkNOzL2IQm3ACyBUCD8SMekogIV2ZW6jXsCdl2RwyzMM0iJVo6LMAvFp8FVW2XTdR6KEqoXZ
0PvEgBkDKsFxvIBbJb8LAmpwK7vxbsN5ZufSJNg+UK3gJN9uOBx8StN7yHvkA1IXfWV+suJ65Rq+
t0G6+uolMt7akHppmKlhUjwMmFw0++DboJof67m9e23m3/DKY5pWySiqh4047m5FOl2Mug3TY/J0
+pu+u3UUB3HzJl+UoB8Bubdm4H5wM1OyXUImaGO519DK+q2EMD3Qt0Zb35w2d2TneAZI1igpvODQ
35rzioDxE4c3HBq4s8ZVr6K8XlnR7CcWYQK9FJt0EFQKTbfFikprkFE+YWKAkcSfTIeRzuScVjCc
Lm6xFr0eW9Bra4vjlk2VA5aOCmgTC7W7LRNjZnNhBl89fHznCAfotBJ+gdhbLKsNbNgAHD7U1Nd7
MRm3epJ/bERgPnLUVP+aWKxF6ZCFgxmBzvwgYkiElc+2LVYmBI6cN3whd9SY9YCdZVVaj6qowx2C
2lf1Mw92WrQaFYZARxp0o6N81MkD6nxtbXmJJs+OmgisgWzQjAsZf4Opqwl+f/jTvLGyCG56+FuC
NsFK0BIESJqy5xT8i5UD8O7BmtdCbklJXyU8XIaFbl1GBjNuc6m4gTqn25q54bvMH5xezDEzGmmE
SVqu0SGfP+Arv+OWEnm4UeH9l/IHpegvY2rXm8Jp1qbCFuXo+bSReP01tAg0wsnoesspKtgvOC0M
52cyP6Dy05k3dRdDkEyUN5W3tKUN+8yLu7C7sBQVZS8jCK21htoRp8GPAUmBH6Reu1SohgMQtPHE
5vIj4B2ElNZhZG8Ev52uvE9H95ei95yrgd9Ylli6sChsq8KvG8lgbKtCg8GijKpDMejF+T98yhm7
z3rQ9l2m77qbCOgfCHEMAxAR/I6OdL+a7cqNPuIBGXqYcSGMkAAiWhwYQ5ZRbOigbMJ6eDLs7EfM
POLH7zE2OAjcAPAnS1helgxS9irVtXZSoSltRfEVbgD3KvJMsXIuj3yfGZw9n0yaEzQg357/PjAy
+K3nY9lU7i+tggjVhtTuS9VBw336+xw5dJZKZYW2D2hA8GRvTTG4kWRVzc6BbpjhQulV1jPfC0jv
DMWrYWUPj3yn19Ze2kOvLrYR6QAibGqynVXv+67/3CRO+S82KENQxTdomy0BL6mBBG/vknwlSRVZ
+6wJknCvGTNr/+mtO/KV6EAz0UM+SSlh2b5l8N/WkpZnpPAicZ42g4D7cgjukDAOV17Fo18JhAYu
fq64LcEprjCRWxSsqYmgdJM0xub8bl+pwdM4OGuOaPZ6i+iFhf21tnjm+8pGwTbCWtAF6GjBQ6+e
QV2A5K/UtQM8AtDc0KCDLchKPh6bWXha1ognBJ68iGpjokTUhmnCVC7iL/XYhOd5qVsrh/7YMUQ4
G8Q1jSvc0uLQ92Hbw6hCkKFMzg+t7bdjqK4s5EiMgXPFt86zlbj0hUeCHHaEFpDDYaq19tRFlfM4
aDmUyt3YODPXGchUv0Emdu3jLY6Kq/OiOXw9mvzgiHk8315osEpWgf+gkqm07reslbAQddSyIl+R
6ZRtXcXw1mYTjx0Yfa6e854yrrtstaTT0DVDNSeYo1M869Co+IWXRo9JWRZ+plnIF2pqc2YV0GOf
voOL1c4POKM5fy0vVtvIib6Vx1FtAXu7aXiVDpdaiAhSoK5Yms/E8lKQdpLSOQysvH8z+94hiuN1
JpU3dnkCz2rKINxZOqZMAteoZClKRP5r2MUOzq9p5YU7usUE3RRxqZWBKX37WUUTd4ME5o7ee+AA
rkno7fr5pOvID44o2kRe8Ry7Wn1Xo8K55raPeTo6FoTmoJgoMOlvjcs8ZiJfYZeFbu0jl0ApbX7r
cL+f/phH10hKC/QSPBQ5xlszfZjoECZQfYldM3qEmEGeTYmTnfVKN/nQbSSfK1sm5/kAk/dpy8du
K68F8T5FDO/dbbUcJfLqBjhkhIyr/X10GqhWETx1fxZ9v5JUH1ulZUMOQb2O0Rd34XxALzWwzlLB
ToJW7PrGjQ9DP7PrDW16WdShta9V6Jyk1VdfTq/y2GWxZiA8wAdGDr3FZQErnrXNyzVNvtjxHyX6
OikPY7pW1Tq6QAdMDGiAGdK3eD5y20hD3aZCY9SWvZ/oq3VQ61vZPve6KvNLNUx2dCfzfavWn0+v
8JhjxyfgeXF8jH8vTDNeFXi5giOiol36lE+guPUQpT5t5dhpIdYkSeWZwsjinJagBLR6ZIGES/Dy
d3TvJQ3uu9SAZs5QPLjNXamuXI5jd5DaHaOCVOXB5M9//ip0yvQqCpVovhyF80UGGgRN2bfRGlfe
raNmwOw6DgVDSskLM3OPdMhCzCR5uadsQ2cP4sw1gOKxHZx7KJahO5BxLEMnV4Xlva/YQWkI5tyy
LEIzQITVWKNlNzPAa3aZe5u+HavVucPZWb115ETUlA95Il0L0/PxfbWRicxhnq+AeaYKKhc5xfNr
y4zEbZbU9DBz5YnLG+68FvLmYkKYSUChtR3dBFGb2h2+nT5K7w/s/GO8OfDmwPKj3v6YwphKBWpE
7koV5D8isO/2FuLapN1+3A5Ap/nhcqG0XHpwOyrpR1iE+YMj7EuAzuF9BVzu7B+sgFLAeQPwYnbp
7Woat4CQ0mI+ir5HH/lMIKAP5CSwyq7cwCVIgDsO+vOVpcVFH0qk8WIdh61EA20cSN3O9KCDIxhV
CTqD6GNn8nsT66h2w9LUQnaWoPR1lhkyRroTGikaeStbrB/7lhqgmpe+OJCQxepbjntZTTPG0skd
342kuTfRz6p2bTHAMx0XqvJdQUk52mmNyX+Gd0Gp1ia+hQDJLtDQDaMGymg11wDFtSFKHS3so7/t
KquBzbsptEg11HLqFi78+tfAnDTIobxGNLgTcEQiJiuFfaV49uOHPishJSdzzjtoVdB71ZfPP/Bf
ABkKNyb3DgC17lyZfz5tYuF2/tfEPA7P6YFRY/Eouh1UZp09m+js62ZMSt+KvMtpyj7m3pZ2lokU
xIKpObge36hHh3EY4efn68i7SLiGf3pJ71/bOTDFvRGGEzwt2419P/KglxxRvQ62XiYuoyH/DDnS
tpT2738whSWedh52BuTf3jsI38DX9rjTKIqggEwBz4SEaL4Iy/MRFYTT1l66sksPCmj5/8wtPGjh
VWWcFDgTHTLxya7p8/QIkxj658hAX8zJeijjvUTdRGp01vbl78AVT3peXWcFOpJQrv2sWtj2c/2R
ehckZ32i0GEYO98TjNogQ+Vs9NwbQVyjq9dPGgMQ8FEhr9jf5JHy4XCMz0QfYPbDYECW72pB56oQ
BotJsxHJTp6s8FNQR/GD4U4SFV4b/UttUwbheDi9jS9FqVfbiPdikglkLwh60DR45bdfTaPaJPsR
rYJoVNAEybzxqe3Mp3l4ZoPaEKz89qB8bXNP8ZUqv5dpGG3iTEKlyjDyprETyHXzSN2iwyAvGliC
9kKg3iAsRe6EW7r70uqRHrGQrUDeo9vXNUpNTu3AT6+hilC1hh+gO7cRyfCEXlO0AdJ1YUoNFS08
N6TyBQpoaoXWTKadmyZ0DpYaXaaKOAtb40/lBZdx6F6LxntmGEtFJkMi/Kjn7mUWVE9Vn36DzLr2
oyh1tqE6Wr4EgHJddJ11aM30whvRadTVBh3dCQGWul3FSiz88UsmrDEMx1ElHgSS8nZ/9aK36AKS
gmdCTR6iKc12SjEMP09/xsU1f7Gi0xAh7QZBRD3orZUpUHCfDuHEYKfuWdfaDZRNpZx6SN1K1Ozi
cG1e/72vxJRJyY7wTIUaamExHpTRG1oeEAGN+WURFmjNOX11Ho5Otf2HxdHJZF6cjvy7XAXJOA9m
SxZnh814MEyJJlrghDdKIMSN5bRrrAtLlON/u/nX4NI/N305RFCW05urSxfaie65NDJU4CvlOQic
7FfTdeVzAIE1Wg2aepa0TNGUQl0byF/Ep//9DIrV80CYjm+YP/qrGNFGVKGAoJZnQgvM72oaBmdN
L6ot3enxm07ufZd6SV5tTu/2sQNLxkSNgckC8rOFVSUFUceIOXW3WY8iz568KV45rUfPzisTi5ci
gxNAqTvOTtBYzXmYWt0Vqbh5iFt7vDu9miXW/79NtGfEKKH++zxQEcRn3WzLBBD8h2hlliqZ8G3c
S3yY5h3gDUb9TDfqaOOUtB7SSXd2p3/F0QXD38ZNmZnklvlMLytNCmVGk9aIC3uiGPfkPY9mtda4
PH50oQGjq8LNJH16e2bCWpqhN8d1kNluPCTAG1tnaE+9kHjxoJr1juFkIgnfWK36Sci1abZlTPyy
39QyocajSkoLdd6KV4d26LJE1yIJCShi63YEdX1sk1hoDBapTnvpyPa7wluaF9RvbeFtpZeMG+lK
5VxBf0lz2/uPbz0dPNeg+UMpd5nk9YYWDF0JplLPbfQjEaC49NDy+Kryr7+fNnXsvs4zyPN0HWxK
y69sQlPr2HOECpGoAmNlLJhGyFtIlxHDRD63pnnU73sVfOJKlHf0lJOXg6fHE+MnF944pSYYhy1A
w16i7541bnOnuzWMqUmGmk7W0vWKSbSqroUXNtaLSzdPPggAe/nydL4M/SVlp3L29stDTG1XiWFQ
BW008SsZGu0zwwzGIQg5iopZ/vaEaX/98JbTaYNLc6YoJKdcOKu6jrN+LGjs1ShBtFV0KHJYpQpZ
3zRliEhSUK3c5CV3ybxKFgihHyARYrVlQJ3byNooc87T69DW7hHolD8l1zrYtZmq/WpCISJIbwu0
FXvIUx3hdH+sTjoQ4VdagOZXmKJGe3oXXk7W6yDu5UcBQ/IoJbAfywfLzes0bOYJN80e2m0j0JWt
FMRMYpKxTR8NsNlBMVdAf74ld0NAorB035GecZ7BmLyPnCrZB3Xp+UpoProM2yKxFISbaijp/mlW
ciHUcBsWJTy7+phvu1hmW1vYKFs5zo3b5hA2iS91Zz4oVaNu7AIm9kkP9igpPvdFkh4ih1HpAqL2
rZP2O7QhHvPY/kZdY4IqF7XtrkB9cYrD/qIyYSNTC0tsXJn+TET1kJTDT4AgYju05rne5CVgnPw6
k8aXXkb+4NjXedLdxkb+BwbgfVqk6FTDV6tbE9LaiXonouYW0vWvXdUn28ZY8y/vn0tGZgAi6FTF
YGxb+rvEKByaUpz6KAZUP7TFt6QiJj79gd97FowY+BTrZdhvmR4kWjSG4VAh61On8bjptKwPd60q
MVumUJYCtDdrfTPmbZmsZCbHXAsB5cy0xyAEPY5FAFvomWKP81dJ3JIkAMzBgAY9UkRwJdaFdjv1
6vAM1yWEN/aQJqZPoi7yQwy8bw33fCTKpTxORwlAMOXjpYONalMOLmTIm1q9S5ElkNY5tHxbiItW
LtSRZ5TiERjMmSqRu/7Ol2VdZ7x0AIdRRSwDTPz3oo+i+2TYJDZHuA2S4Cvjcmg55p4Hz7kK/k+T
4crvWBSxcTb8DMI5ZgJo4TnLKuGcTkEGP5dbp1K/asr0Ngz04Jay/oA7SYLvXlZZN25Vlx+rob0Y
nvleaSrbsDUswUloPg1WMb/iQoeBytWuCM9W4AVHLg6ZCkgTEGoOPHCLQGEsx1YJpY6JyQ6uKlWX
W4Pn4+MLwQota+aGmEBcPox2imZUFfEwZoqaI4ZqaVG8zdOgWxtBPHJFofN0qPoTZJrvxqjNOqZf
NNM/lUahX0yGfILG4d5GoWrnuWLHsx0cTjuF90HlPLE9E27SoZ4JBN6+t0oNe1HmUEWKoKeku+rt
c7V7UPXmy2k7R1dmQMzASQSSvLx1muGGthLzuJRtumMw91tdJT8U/j/yFZTKPOsfDgZlW6DIDJvN
rDVv12VP/ejYdBI3bhvuapE85PByrzjUo3v3yob+1gaClcyEIxQAZFVwvRkEtMdtjHbc6a1777Dm
YaG/S1n4TsuUTRVbCP7oWkozPG3ttJ1b0eiBaqOp/SnyhqzjtM2jS7PAjXMUGehZwtZgc0mcOMAm
BROk9NA48PV2kpvOQc7zH0zNrViHYR4ozxZfaqS9F3gRz54WFK3r17P2QZu5MtvMZaKH/5+xxSfT
63aIWpNcole0nxFx1SYpOnUzqs6Kyzi2gQ5FU548Dt87RE0SdJ5JO5/sv20uQre/KsrigRO5sp5j
Z+O1mdk/vkqU8g7NEMaIAJmoMZQ4XaRdN4aaHOrMKS4nK+tXuhXHl/W3fr78WPBjWGnP46lqY7Fz
KtWaRRRHosVkDaB5zLXPLN7zOw0T8PIGM92iRCqRGoP0QnG2KTJOJTGgUffb02fimGua43AcO9Ne
hOVv99BQ67IJdPbQCm+DxtwEirNxighd0R9tp+1PGzv6wUhrqU7wEjNa9taY9NA4eGlAFNEnBLq/
m06J3KO+m4sLpy0d3b9XluZlvzoaZl+qzaRwr8Iwv4E1CYHE8Pm0iSU90vzCA6EAfAS31PzGL45D
keqlphh49UQKZNsT1fhkZGazz9JZUY5hDVTPUMWdpvHJiTrUPpEGPVhzsq5ao+dPdmNupTEhdAwV
6sVgjs9xFLqXsVfZKxHosYPLdpM70+xmCmzxkcsaLZh45D42DU0rS984ujyPm5VJhmNHifKiCroE
vO/7ON4bB9Oab31aWHeoUiJOKsazRBoPtcXzU5TjisGjywJCowM0oaW1LAyj72Qm7sjZtYcaac76
YpYd0azo9vSHPm4GBBhzq2BSlziIUHpaDqd5uamRwQ7GJ11HwxIp3tNWjp1Y+AP+z8rCOUdt3o6w
7kBi1Ilg41rhvdV0zcptP3YBobkn2wLqPJMUv70WHojXEohTCUoUteQGXODOm0R02dIW2PbCjFbw
jkcXRfxPFZQKEgTgb+0JL4gTGzj7ZoRXsUTAGgkV34xKZIE+vntk7RTMiOXoiy/uYhCAKCYYLqmD
6eN5NwQxtaJsDTt2bPuYuwUcx5rocC78l6pyZ0Fvgskb+4e0qu4yR0H6YCwzZHO6f4kNyBlnWhoU
T96ljaSA6CXNsYFAzbXXBj+Ib6Ep3f3Dzr2yMn/CV55yGlSEnJDH2qhN25+bZS4OU2snK0/1sTvE
KNUs9wEgleGDt1bCbLDVqYSv1pDOjzHq2TWhnMci+PgT7cycBnwiqGQpI761o1ddbljN/IUa7wAO
7XqQza0VG4fTm3ZkOZgBW0MHB4TSMnEoAimzULBpljpAJTzl2lfRdQzYOrb8fNrUkStEIx1wJBPf
wIWWSFqjdlC00xkKwrNTLcr05yaI/2HXeMl4yGyCDWMZhZYh9chp5Ou0rjvLrHU8EuIcwuc1itUj
tT+aMS8FCEoQgO/njX112rrQbjVzpAxTOs2obMOSb3kNvUmlIV5Vt+amUeqq3xa20zaHtJqQau9t
ibR2FMSx2FRJDe2rWdjqz9O7fOyDegAyQbzMbb7lzQZpEkkHjbeNm5jnRqp+Nd36XBTqr9NmjjgQ
mnB/zSz8by9DRwXWRq7p9M0fpSm7m6iNo5uiB+c6TnW4cniOLmt+jq2ZD/HdACPCWlrTGhwerdYT
+gjZZ0UC+B4S5En/YWVMjTLkw6T5u8KSGetG5qAAspG04CF69VFC3nRRsa+CP6ctHV3TK0sLJ5xN
Rl4WE0eId0Bu4cHe9q2771QY8k4bOvqxmDKHOZStY/ventXcFGWQC5aUIlY5If27qYwIInu93+bd
uHIF14wt3DBpQJnYFoRakVAvG1lcS3O6mDHEPJdTvLKy41v4d2Xzn7+6hdR40Ef2OBZlLPZuHH1y
B3nwomgFYHLMdcFONGMQwRtS231rxoD8PElbYrIpGp+kMWsGA7Lenv5KR4zMTzHofzAY9AcXIYZl
xXMNB/RFKFtjYzXtZePq96dtzD/0bXOA7gh/OegpxkCpI79dSKTgrJgfK+Fqlmeh+xQCA1PjKyuQ
jObvTts6th7oGjRqlSSAVGkXthrh9uHLC6ajnt2j0l2s8YSumZj//NXn90SiI6OOF8IFj+ihZokm
fX3sRLtyqI/uG08XXoGU7927Qujf6nTOOGf0PxzzN1wQ9xAl7ntNr9nLtan/o+uax/55riiJLsFn
rSXUZqxnbwdJZhXsS0PzT3+cIxcHEAEJh6PPU5PL8EKrCHHhWywhv+0kKBT4XZso8HatqFeSjqNr
eWVp8Y3S3vIKIFkUAMq+89Hb+mY18e9/WQ3VJ/g0KDEsE5u4zaJeyQc+T9s8UQkK/CzXnzs0EFe2
7fhi/hrS3x64NGQULS8FvKmFN2X+yNqUvTuZ9MBOr2jN0OLy9Jke2kz3Ecy6+Y0oy7vWmp5Pmzji
qDkCf9cy/4RXl6dwvLTxdNZS59UnZyquoN3fu138wynzh9Omjl4fnp95+Jw4czmOEwg38zKINxlv
srYqBaBkukSK9Fo15capv5w2dnTrXhlbbJ2d1EURmHPkHGglahrtJ4shhpWDcPT+vDKy2DyvilJp
zeTMjeE9x47ypXabX4XhrdFnHftIkGySsDPoSUN3ceAmr5sDEj4SOtkHhSehoaDq6HvSxH9YEZAq
OnI2/+jLidUhU0KSX7atRfYgyZX95AGwctY6FceOAkIVc4eeYVIapW9PHV60a6aaq+omRb9H1qt4
SBhj3ta57t04aP/5nqLqK/WVF6r+5bv3yuqS7xjAd02NVcVBwHCZ+pMi43CjBrLbmXYLOZKh55/k
UDpbJ0IUNxWyuqU+X3+e+qI7VKWF8HMfAwoNJju5S0Iju0+9XFwF/M9hTkYatyFapx/kVprrcnO0
O0+cU3mg7PV2r3IrMEB6ccjQfcx8J5EPUZ3uavK4lTDq2Cmbww6drg7wqGVYMHtMr7Y4ZR4sM6F0
b0LqXakdPIpSWTvRcJfPN3D5NV6A//Pg/vuxH6lWHeXt0dpo2WSnPlC+KPU7PRHlDarclLwTtUuH
rV0hs70fGbdHdX5ohLGVkeF0N4rbpCjFjOGoHUz+JnloJ0OLrqEACo1PeUNhFhi+nQ/FWVgWavFQ
50Y0Pepq0NUPHaD3+1gp+mSnx0EWPrTwuYU/erXMIirvMG6mm7IkJ55Hgts8/TwNcL1duT3k51th
JBmi8YWXf/e8yDbPRq0NywcrStHAjTKpK1dxpinjNggbDQX6yClYpMmI06aIZ/aNsZuseldI22j7
jcfc8fTDncWPd4hejcmtyLxZRq6L6+9FLbJylxd2p2+KQR0y3+xcjkLJUqrzzi6G3EfJukq/GUXS
DagITVHIdKViht8Bonjy2kh0cVNnQfgkOxHpuzx33Oxsmqq8OPSaUpW7kjpU+wDcv6w8OG8zIzsA
W5q+WcKWw07CIWE9ZhDcgQWRNSS8ce6pyS4hFoq39pAM1acxHuraV0Q2IWqpOvxW0dOY2bQAuLIL
lGuKT5MW6PrWw5N91Zsi/aVMtf41HWKHDaAY+bO1q+6KNNm+KS0DrgtntJRzIxvVMw769K3op67w
PdMUhm8XZl9sZc6/Y1LVyVy6aL1AwCLqFAH3dg0gpAwyUB9R0zObEHJ2gNM3kPr6YVzW7TaggwpP
fpt2v+Ixzu6UTHNDH5LwFu4dWH99GONkeiVcq/qTKiYjnHS6lGudwsUuN4Pxh7Ta4U+nSwY2amDN
pc98l3OnaV3r02Womg2C4TO2rK7T752CWLyvtl17g/Rcqe3EaGt/QjEgoI2iTrcJHeYYNyPZeeo7
VqQnG7SLx8IXEqVpRxekS8Q1aQ5KUA5w/8etm56JVusvNBKr30kiWORklrq7EVoMNzgEnKO7ixDP
vtLrxtoP09iYvklzKYI3LYL7LmxVcVHV1fgkktp6juMInqdx6O+R+p6+qG4Ymj7rEGfomCf7qtIE
8XQVPJfqlNzW9VB7TIP02U5UVvZzmMKh2dsmVfKsaNxfKYs/y+PUuWypn92G6I3/EaNa3SoFEB0n
H4dr06rAg3Bu966a1/EmVwDYl4Fe36FIV/2so4zcx6mq7onVQqxJCcfbx13T02tQo+YyMaR11csg
fdaF490metskcO4VkdgKRYd5T1SZ80nELqr3UZtYwSdrCk1ji5xY8Cyc3s52hAdyn+scaTifG5Nb
1ykFaI6o+MMcZ9xtu95MLEY+y6ndDqNmXOSyjXibvObG9rpmpwTBkxmKb0adPFZOW/tta6TIwFUo
wpsTQfswXIVTe9Bs8Qi9MqzKlkh9ei/tLu8M14cp/qsqc4Hjs78yt8c7opn5PtTTnvfJuc3AYtBk
kMVFaHc/8rYp9mo5OV9QrG5+GWMe3mZBNuxiu/wxON5N3tnPbalot45TgoYfk+nAFypI6ozmexCB
0Xe9+iLITM1vgS2jsB4EvuzraTMlJeySgaY91l3TnjXVoNwmYaQyLhjZIvtUF6V+XdmlsUfEz/Y5
QWi7W0p8Lfv+HIx7dmf1ofMTwvHhsa7HvL7nvTJ3gxX02rnbTWrvG7LOr3MjyMNNngUNs2Sy9u5H
RTcuOorfwteCHK5mo4CIw5yq9ms0Td2mKrs/cVfa26mt3O3YT+LAzwc/Vin7xPOmje2WiQ+bf7HV
AXnti6rQ/ZZ9PZd2a26Jxa4i1zq38waNvhq3pmjOIRxFesF7UWCurZG1twLFLys397ux93bgqr9a
TdPsnMKwriEPYW5Lt4rbCqYcfzDqR71W9I3qlNNlowfhfVdP8blaIY9R6MZ1l+mXqpd5cMIYOvy3
Ru5LHohNVXt3k1ZfGRFy52nglIfRk9OjEO6wLZORaYRA25eiAQ0nncEfGFDfBCZXWZMICgo9up2m
2NqQRZm+lzc3ZoOWR2nPohhTg7fJDHefZrmNMIhTox/nWttKOPplL6xbpKJ/KLxkm9AbZ+WSfPJH
BNB36Lw0PiNh/WVPvX5jWVMHmx1zXnbCcKOBKr1bJS4kzEV4UffGBUM77sZu08JvVM8P+izfTW50
SMAgbTSXYQqvUAEVl5O9t6oGTtxeyE2t0DGsvaLYNvSC/AGY4CfKU84ZLOuRn8ccRkO9k2RR7BHy
KkoasDfW1J+rXZzubYlIA6OQl2UMUYDOI+IrRj6BM1G9LWQaT17XaZu6E93OdWnIZBHzZ1r1oyoc
eaWk5mezddotY4uPSEcbfqsyR800jdxRr0jPpZPUWy9Uu20aVt0hTkfrEvF35eCq/fDFobe7SZTO
3KnSuaz6ganQIsmQUBlus6itaDcVlV/Vg85rrJ+jOlMeRGOd1VGz9WRp7aYkB50VxRfIo4ttHHbR
pusRlS+V3thNtva9adGIZdi13kQFG0zcP/mpmWXnScZoj1mmua+FtbvJ0+wwmmm4CeL+CsTntGlF
DoZbb67MgMcpSi3jnFOlkO8yIppGyVe9VyFfm7uy4fQ5kmm1NbPussyVB4dXe6ycp8TIdb8b7DO0
w+n7O9FtZQVfhDnV/jRU90FpPkUmft3LAYaGZt3fQW5Ybdn+/jbxkmGfCd3Yqo22DWQu/cErvg7p
YOzKeAi2cUqp3SuSity4UHw17ELGQPRiB91YRc8xrPw4JnrLhdVscmrnm2xM/whYgbYpVNY+5EfG
NuqcXwHBixaP32BHfqqq+lsjmhu9cT/FkbipPGdfgCLfIBN/YReK8hiH2k3uIE43uMW4M1r3Qqri
UWuC+6hRjb0zaTdaP0ZIGrXyuRzQ8zSsuIJBMVcT/hp3rOLNkGYo+/Rtcm42erwXuj35CnJB5xJK
UwIvKwmvHTPtfHdQORauMu1EZ1gEqIm66yAwP5RdG98X4Hq2OYQXl0mIMmuQjf29WpXBY+Hxwjam
2d8zUWzse68vriuU3A8IoyRXstcjZwc4fZR+puSWuyuGpB7v1KrlUkJSE8utZxf1mVU5XzQrNjvo
LhFN3SiN3ZXbYCo0dZNWOS66Vtvr1jIOoaGqEKOlwQ5qk+5TKmvlsVPtkUKp2m7ZyF+harWbzGnA
8g5TdN7L3tuIaJjwzfVIvOEExMJ9tysrh4jPEihqWRxae4wjH/70CD4Wt9pM6FOeeV54KYPyCYHL
1I89TX7NG0/shmysz7155lSo9v9wdF3LkeJQ9IuoAhEEr4TO3e52tl9UtsdGiCQkIcLX7+l92lQ7
M+4G6d4T1bFuWwINCEeEZY/0lrG9Br661OEc5KFZ1YaO/nJFYEBQMMebNkKaXbnKZVN6Zl+xcgdX
6QLxaQeCSlbVdumom3Z+a3bOBG9DmLRfXrSul3Esca5J6Kt62J7cNU72iFFLDm5bl2dd42PBp+rt
NeNwe6Af7wWKaYzZAgHwhPAHXo+XTgZTjuRNvHdW+WgH5LdgnbttUgZNxoYBv2B0si6DlBoa/Azz
sZ9ZBwlxQs5+3uHr+m1G3W7h2XtaE39EiiZV8PwGau81AN+lcQu6jBGiKSuWql4K3HP1BXPrJjAT
PClhsqRskrtwRuMqM/vatWuKeKdPbeyPBMWeKWSKbAUSjfOYl7+m4udqEHvZyL1q1MZ3uvoUGPGw
YlKGe6kJMGPiBHH7OElpYuMUTENZoGEAp+dkMSdh88HYBpN0/YiuqwPO6Bx7w4/Q8q2xU84avV5H
kMqZxKqYgSL5oK0MNnUf/npzVRcLDX46jkcIBBimrxkHdDgOe2i0Ns6IJ9WS4STY9FwynhRkRgAo
UG5vuntE30JDWFYSKA9T2TWvMvSevLi9oWQ3eXDRWXeitsbWoHctwWK1jO7P5NZF3Dd2k0RD+Rox
HNCt44k8LJMhNabZmbk5orrXObgWBwP6amdk+DbqFAvslgjhvOGKPRoomKFGNyfE36BRt17SbkHt
VKIaWD41OzTVmiNO8RNPdGZpcyYLIuCxILuCvXrLhI1t3pEAg/rCvS9sLQiWmOoRHZm82qAYl+dU
xjoTAjq4gAtoCycAOKB9khSvk8gay/Hkd6WTV56NsmryRepGnML7acYspIa+zLT0hnSMWHCoK8hW
UXGGZAI1nIcaZlTK+woxojXuAkJPLfW26ParciV9J1Uu/iR1Xb/qKVYIlNPwpaPzCzuFTPIIjtls
xb3tifYVlPaRhFqmi7c8zNz+VWTFPd5HXlqLxmbRNPITk8sDw8iakcm7rU3sF1AVwkOAOB8VzF+q
bMZcwC+aRd74yxJJH1B0i0BsZr+WznzWLSmhxO+drDRuA/cTuTXWv5WN2nLGIUWbkidkgiNuOYx/
kT8iMtglmqzCHp+N4yTwnRqMLZV+n53hG/0k/yKOwR4NyN1+UGzG1UiGjZM0TjpqAr9DMxSWSixB
SXuoo9EcYodKOPi8tXDJMB6N9AB6N8EfguY4mvXIi0TTOn66Aaao7q8jYuuJ8CzreMqwea1Y6vlu
XPihZP2DnMsHXWIQ0r5KBZ0+Y84eFQJii3Wo/nWY0tPFdnu12g+ywlS/DkmLIw5V5J4qbw4M12jZ
uGhLT3Cg/82owIYp1PmahniPc/BQVWGwQfLveeZ1Uswho9mI8m2FSLxyUN9lzB47KzEJrr56pGuw
XeLkx+cVmtvVjNyhPnjDxnP1m/o8J7Y8oj7wo6rmEr3D3jsChdtMV0OfRf360Tswgfgs3jGxtDd4
xOfNiMCwzI2RWttWpwm7xE1Eyj/PTCBcuQuzsJ2O/hLPOZ7jvC3Ho0jKJgV9tlnnagugprnHHeFz
6fx/LukL5HU5W17C9pxF8A8cm9n9J6j+KNfOKXBnPa8lv/b+8g6zRza6rsoD7hgs57ObuWO1FaTZ
01kczdodYUfUGXEi91q2yb5zADnUpKpSADqYyaYEXT02BLanJlHYgfm4E8VBTAaCEI/kTYu8F02j
R8563P4k/mX19MR7usXR+MA8Z86dYP5D35xJIdfydzo0Xwo/TzS1M2yDqvBr+4tr+NKZpCqSBrPh
VCYX34vzJnAeo9Ib86bvbsgkNVkzBBtfo0/Esk96bzgZ8UBiskRBRjjtPcv+ImcQO0i6EcnK+91a
wjEDggHyWQdBs+1qfvlQlTATDAATpgLG9ldetY+VInfD6yvmnDMdou9RyCDDudMXyoloOrqdc+om
xG8HSG82rKVbIRHqE+PnYIMdUxvzrqjgujxPek0wbolz7fqHsAROU08/iYnfEUHub5hm7Bjhz5IS
R8D8jWrGEe7ibInjy9Bi0wWBZHJKrU7Ldl7TejHIsSD1s+DBzTLvRpjUqQwYSRsPjy+gnUIhDBbw
DHtEul/WdmG15yI221jj9AlarH2leeWIp3VGCZa1bPYoX39JnP7oqGBHjXOqFdmHjOV1G2P05eEW
6BqKadoYV0OfE7RT7eI1+lhs+Z4seovoErySfL8gYz1FiLcFNrWiUgPLpTLJUxwJns8dK3OlMG+4
067qCclE4hxLjAJZ7wNZQp7X1qjwNEdhDlJmyV0ufvreixBpJvadalUK0t7dG9lt63GaMlwx4hw3
zm8QjTx1Rv1cEjqkM3ommRMdAS2ndvCBgfeAurRfNNMJr0CBeKZCRd+MyxsxMk/M/NP4w9GJTQbk
9qJJ+2jhb0uM3UqyvldJWUw+LeZuXSFQXp660cn9BqcakL/PkDCe0amCHnPMkzZwt1iobyjS2ZYz
3Q69KFTCMknKwqkJAkvWYgJLUqEnb4goUuFxtPrVoVl+kzughu0Is5E3P/fx/H63UaLSLHwy4bjV
bpw1FcIT17dRL2foiC9wV8HcluCxG9qC0PkPfow72ocEllKsL51Y3paYPIUSMpVQh0dEGjrbqe8e
FzxF2Vg5u94dNiYoy8xG4UNU0ZvD27NGGS9STPiuN8Fn3NHv0ITvCICOsjDAwzKEpkiCaIfCNQBw
ehiKxbjtzlTtXrUlChGU2hAZ/S1ei1daH9oJJ1Tg7rqVwjJoX+Km24kpOIKcOFfAcrhqL1XSQSIR
bTWqBRGAEh0GPrDU85wdZ2WcofLv6o1BV8DXOEEpOz0kCzsar9sLFp78oYfMki1LWkXqM2RT1ib2
0JUxCkNmKGyZTlc5bLrO2Tlm9NOO949dp16lb6/3oQaPx3BA0r4ssCYj3b5tt9KsACQG4GvhS2jK
QpILcaZdi4F57psCl3WZVs6wj3yQ+vOyR3XPEV/5mSt6843Iq8Qp5pU9yBFXQMzjG5fj1iEyK+MS
OFqSNHCNgnV0uvDVgTIsgygB3xFmPqvsBbLnDWIWtwJbPw7cuswaIoIcB/9DXTr7tvPaTEz9D4VZ
A4d3SojIEj1vUX6e0hrbzgrar7b/ZO1+Rkt58oP21XHtY7jOqNWZF/xfstqLRT/54bjR9zCkoH13
6iEvF6dY/BkzOtq5U9/DRg2P3K41NlOyLGxkiyUKcgYQB4wpu/qDwbAjq13dRhfLpq81mZ7jZMFG
3B4RCXEIZ/egDEo2l/jPxRaXInUjSLVi6bjYi4kozbqWosDILRC8hWOz/HRI8Ddb82RHiFsGEbzF
tg6ztUp+mTM46QQ9/aEiS5P3HFPMBP/DstYn2bh1SlRy8JEwWrR+sB9mspG03ixr+LbIOusZvn/p
Xdpo+ChDtq9MdeA4ZNoBeGFIL9CkFnH3f8XS/OVK/0BmljHYRipn/fNanWPTP3mYKFRN8qnyH0qC
/WGCvThYp4Mx3d/SAy9qm+qcALKofJg5y+8eI6Nxud74TO1ZOz0u5An9em8gbDBWx3nEzQ7XR2rl
ctXeGGYO519ycFO/n44lCjxDHaCbzx+f0Vpwi5wGLs1SHQavK+oaaUHTDFCKlTLOJiVppgAyZ5JZ
kCLTqHNExO8Bf30LVhdKoZWzTeLHOSoz6ehpQ9l6RQr2K5IXEDO0yl05O/880c1Yw7rHxGWn2G1I
bobyJayxAbZLs0GgZR6tgN4DG53jZf1aovCa1ABJAFBsWjwDmVywXcwT8EW4zgFGdMGBenZfY3EO
x25LOgNRJ8OagvISlwKagIn5cje+9dOQYzR8XBcBjcmSWrAeKF8485V8ydL7LnsEdiZmU84m98p+
W0UNWhEVBAKjG2xr5h907BXxnIBe0RvkmD00UaQA6tATBYtRNKXOjbA/HKEqvQkvQmJ+HadhPxOW
C7CSetavPWn3Kx8VXlCE0UcjwkqMmXfzOHyrPgCWPfg7NSI9RbhlMRN9cUfQVkN18s2j1QYo4Er2
sDbB8h7enLb6nJaoGBK9gfT8IQRJ1KrcMHlsTVz49x80CjbwmR51G+z6Ic496jwh5+XgyHnn2fI8
zxNHhbNCekLwSKib8wBBI0vs7DEOo098SkwW6BYvauvWG+2LjVlfjW/xz+wYl9Ivprb5q+r4OYLm
Ou+C9q4SEsuGxKzPsBZ0GXi4vQATg+hXPKyS8HzoML9FK2odvBCxswLoIWELIgOxozSiLqoO1U+I
7vfTgdW/sYwvazL/BCu9BQZnTFN7t4klqDiUvyMVoM7qAzhvvIN4vfwYT/vw5oJnXAZ7HcazxXu8
yPJlqsiHGPW4wZDJ0wZSJpi+EVkw6S2TpODYFROsAws+e2d9cjyNN6bPHYdATT2yP3fiu2Ye0CYz
IKsSME4cvuDFL1r+Jkt325B4VwV4mmJsU9W0BSKZDTQpmrXxUgY/a1VhkW3FN4pUdqMkufbjvHSi
CbwEgpEb43Z5OYHo8ruJX/QKReQwA58dOy/ahTUWNi8AfWI9Nj9YTjRgJIM5rKP9eSgrs4FKZjkO
C9z5caT1Zug7cYPUqUw9bn9sGckcydJl5g0ACBvX7b7AWnFkkhsvbxQRuRuK8ewShTAbF+gT6/13
xcsu89qycIP2r3H6Awa9HQ7ngk7fs5yQgxZtbbf+KuFlFGhG2W4NLfcqyaGIhUqcAXmFGcLg/Pao
xKgBi6sgh6VH/+CQHDwgecDMz9wgl7cvx0zPZGcl3UsU99Q1BqCu0Zikld6GDTI2PAOi0qazxZbs
9dvQ9kVIFzyw7rUD/cTwvjOEQY09tnKfgkiaUOwyXt3/1097Nsgz0wFioeourx157CBSoN6kYTZu
9iAEU4Ek8XIcvibmbO3dfI666hXuqpag1bypnl1kwqYoNT218/jui/VM71wzdhM2vhMKMZ4aUhgb
DzIqwS0MWYyFy/mxEzonpgA+fO+MD+tUtWQngzjDIoXTudk5gh6o9d44iX6ipD93YiiAfWydjgIj
Rpo3uwDKqX+qnposStBeoWZd1CTZCEt2sCPiS/NyEK8bbLdIWGoPA6lOM4gYEtS3pgS2oTYQpoC3
aNgfklD2tAU5aMZz4OL0LPGnc9jrUJKsAuZDNdS48BGE87ZuACIBAUogIBBOdO2al3567rFYiE5k
FGChbq410CFwQyh4nN/ryGZj96sr+lwO0W7s6YM3mxePqY3R629p7Ma30FnYqlgZD1Ih28+ZVU/M
WiBLv8zikGurRzr123lodr5BxgQgBtF5NSY7PMm6/EjkuXOr7YjrRc/jT9SbM8KYcoi4MZjSNusU
2mG6iGzp5J6RD5iuMbaKhB5AluzHetza+AU/d97Xy6P1QStxYD7j10iXwtyfZpIcFB0v0E4d+zJ4
dcjw5MGnvYI+NJN/FKF3qrGnTHbYhsia8jlmRmDegDNNvRyRhn5qyz4X/uQfPFM+uGVVzHGcuxIo
c1s+B8qF4kEcZIKL07EPPFiONdCJ0aCmvVEUKltg3s56ZGv83ZRRepeNJE61cxIUfM/us+bekXl/
7trsyRodRwzYEmhgvUCIMNAZ8InEWUjtJ96G3wSCl46D/yXtQ7Psx+gKTvOJIy2LDfosEJ8su+W6
+Oq4ikMCBCVeebrcmUZGthXIgiUBHDdJf9+XzlZRffWV/4KoW4RPAzGNJ/rdmepHNiwE4h91gAW6
fXv/iMb2u4nlM06ofG7GTQ9B1YI7E8mdWQNMXFfuV0LH08iaoyf4E+rSoYcCZxJNzXvUN28EpYbZ
KKpzwyqcD85TUoV496ZDD9JXjrjKoL3d3AkWHs46hQ8GlZHlsZrXPFyjCzhVLCH91gNnUtf9sWds
H8o6j/UI1A6EEsen2VUnfD1XPEKnZl7+mqjB5OjgdRjc1w7BANRTfzNRwKEWVUxR/5kQCRxwerL4
ZGr0+ZpyQIkCXZ9ZiAuME7mkEXsb7rheqJ+9koHvG4t60LuKMJUFI9lOGI9TCbAD/2s2wVA7aufm
D/MV1QyFCLwbTT5Rol344MybcXn1Zvh5LOVFBxhsjYH9AvDlaHd08ckmWP/tBKJbevDkaP4q137v
Ebvh/iMb6y+kCWRU3ibXz5Gjd6hn9CLXDDf/mjtMFXJBZs/So4S8yyM2bSLJj74PYWx8GIWHPWZg
F7yHR3ApO+p3L7XwDwtF73WF2yUZN5CeZGyVD060pj6IYRW+DGx6UNSRGQDEGAVCLmoHt4Pn/Otw
NAAfQaVH9TsHwXUW08kd3qzF1Yr9ox+rq6sb+OVAFIj14rjrbrXtxS7yI1n8PaiCdIAehekmQ/cY
dPwAJBukOJSYggUQYauBP9fNj0VSJvBxWCVAJoy+/sG8d8DDJRFwWR9pFbz5nt0qYg61cm4uWfco
nHyNzJz69YqN+SFwumJWAEcHeqNq3vFuSptqP7JriNOyxJkCCYla/9amzey6bhRkt7KLthx2bLc5
9vMrbowDbos/NpUFkU4auy9VnOwq257UYote6Q2Q4Zd11Nu2mTHpc1OocH11wmnLEZwifLOPxnoD
Oz6S3nBdgNiOMYZ49nlywjMcG3lt41sAHATBUGmrvqJhyYEtZsjUOS99uA81S0tmizmovxowKIFG
xgfSmAOTpM0a5MQQhKo4yNSpi1B6G47ELLcRuff/5jbTjLnJi3HcX+4426bFpBxJvJvw6h6R27bh
JTD0YbpaXZ0MuotRwoGl2sEG7gcFDr5cVbDszlYB1nROfZC8mT45j7x/B9Tyb+7LU4AyT+DUe+Hc
dYoCDwBI+WIND3UNwlG5BU+uzhS8+5U4Ns20vS85rqy2lKhsaVUGf9AGpEfeew7g4l+ohbM4wduu
/T87sqMC9uk4L0jEga5ATtegXQ4BdBLIyXrsSFilnhCXidqTieRNiaDgpj6JHtrp3v9350RQR3Cd
Au9t9rodOky2pPfhQRvB2iN/sh4KGID2DeQ/ddsVgpJ8DcuDV7UHzb7YXF9wyYHvqyDY6TA9hjf4
qDb39Hb82G9+UD0CvfxA6LiCcAiI2sxwHnVB0QAHGOZ2Q0udsellaXE5hb7FeQYpxiS+ZxDZ/SKP
BB2yGpOBZhbuaEgOClTYZWjUgooK8Zz4fhc5IhjoMwYl2oKXqYT/GtR2yDBhnmIQ6M34ELoo0+QG
vVt4d6NnwlFVDsYYwoWwSAAVuGiMHqDWkConPAJu2p85MMJQXSg7tfx70CUUXrBO4q8+hfwSR5LP
+i+C/oFi0l6+euLgrxMOswSAgg8OTEwPrfbfewcJkA1UDSjdRsXlcupFnNHo2DoEu+h1JFg33H/N
Qi+6CQrkRvwhifaC0I9NhYZgWa+44s1pCr4DAcl+PRdirdOFsdTnf6NcCscz4EP/sMel8aB+KsE3
C6OnaK4zR5u81QNAMH5uMJDHyRktihlHJWvuNmGK3qHTiAm3g3YxJTjtTK0PDCtWTOH9EnvmcuQk
1Wk14J0KyXHR70Yhq0Y1VdqQ8RnUXoCLYb7Yxv+OFG7kdewvGIU/urotbIkLIcYggP55TLHRMH41
oboGDiJMJOxJMd5rj31HHeRrIR8wFUV9NiLLIgmbFKBW5ru8ReCmKCZvvM2mfmnRejCqO2JdbwIH
khevKg+L5m8DfmsYlB+WVp5KfKATlHvuKO6ilgaRmTJVNM6VfizZt6w+ZOhmwZ3EC2Pw/gFkTjhW
RtS844+/bMOW3z/U5W2uvE8O9D1FbMRvOLgJfhULfiYiO15imDLyq3OXt5iQ6xAOH5UXf4bjK7AH
tyAL2zLhbtqQvwF4++Txw9zVf2ZZXrp2q5d1U6vnxK8+gnLeECxDsnpC0tqHO3WnxIPcr/e+TJX8
gzE0ld4RERuZatgvCpN2XVR9h1SRrWtKnFMlRClJmQC8sTUutfaX9fWpZBjEOme5MM2rx3he2Ke6
P5J1a16qyo93XgmuEKKxBRAxqYoYPdQ3I502r0Dj512HGVGtxC2k0PExlDFCq6Sp80BArGFqTIVu
xf1smBOVMSRV77qZYwcMjMQOjf1+cUmTu349pDU1K1aJoTwubjikSWeGbPb8AWJpdEKWPP6a5uhr
XRD4CebtkxJ8ea13R7VJ/9gOfb1hdPmaQk9ADAYy0JlhwexmGqTVUr6MA+K7OmfExECG8zpH43YI
gIJqYVpIn+YjH51xH8LvlwFl6DcOxc0NyfC9uFRcJw/UN6J1oLHswFHAtoAnAWlolOGXaUFm0Tl8
sEv8GNuKAkltfQxhQwFVqAePmFdBmdiRbczXUyThrPIEoiHG3m6tjr5q3HaYNVEhR0vUfENUDPam
BDzYfUPMnI81xvcqQJC/lLsWnBPqzLwrqZObDYFfh9GuRh5ShnhMjuZOMOvx+BR34066+C2QBycr
solilaPqbz9F5VcMrIQCEhGaXR0H7Omihsdo9E+JGu/clfPcVNVxHWgOChzTIzXfAi/ATGDrbAiQ
nSmlQXfBL41ULHymJfOrFFJJtYfw9xuOATdTK5+LtcV6O3k2yHjcgvCbVRYyF1lO8R5fzz+f9NEW
cvN9FzW3ScitpcsNUFlXKOjTcz+ETRtCDwCstdyEpDlRTLd3ZvN5WuB2qOe3CgEpOwHxIap5Gijl
4nHfwikHMlaGGVI0vpVdo2vb9oC+mEIsoIVS1Yg6X3EcVXG9R+HpMXYhLNFc/0NfEex8WKNRHNg8
e6b+rdb5LBq9KUPzOBL3yY37f8G63C8gQGOoKh4RxSx/It+ZETDH953b51IFnyyOMG6EziFA8GI6
VgN8srb99arIg1RwoqnuMRP0HYjdrsaTy+IvFrQC6+u6J3yBhqAx8x7ZMg8y4mfRy38r7PoAOcdv
fK4/6LNxs7WhW/zLK6Ryn3d8q78PJJ24Q1Aq44OugIcgrnWhCLIYQXdMKmYpHAI2m/iEvD4xfXpm
RcwxdI7r+lUHKwGaNG4GmN3yhLFL39dnUuGYw/5Spbatms04rjWEleVGs8FAh5Bgu/KwcROhlxxB
DkMW4NVKhem/DCNPK17uDi82vsW1gvIdLyNHJOl+9IEHT6qsQAdC/9YFbEznyP0FdjAXi+6gp2T9
ayL1vUYd/BETPcJDTVMYRA+lNQqfvSVBF0tif6sOSptholBnm+rBo0OT2xYaC1SS7nQ7/2L/n3ZK
EweVa/ZWx9EOZDcWo3rvQKCYcTnl+g5zBo0DfB7SkHZwDuC+vpogLiT+JhUT1CvTjMEzgEkAQp8z
ov3cFO2G0IpYF0P3ndafiHcKJffztbMTDgUCaTH2Zipw4Pq1swHBs+HWxe3chNiSS7Nli3zu5+YL
kxlgEeltG5R0IJoEo6UtL/6A3Q09HukEeXQmwfdKZMlsIsZe1iV6MF300yFKVOk+b5ruapX8HAzk
j70DJhL1R3klsN0Q8iShKssTPGr5pEO0ZHDmpMHcH4eWXYJkPKmZHIXydn4wUqDLHyg8djfNEj3F
wfxi43sQOHp/u2X8qUf+sIxm3wl6FkKcwnYA7yOmXcC9q6qAhBDSbBGl+2C84FO35ds62VcYmd+4
O+uMuv4RZOnGNQ5g5uQfWay/55Oe84UA6a2EN+7W2AI0Wrc+d3/BaqUiXLdJF+5V1OCVQWXT0pdD
jnRiSBV1eaUdYgdhK8pYMO61XCBxJ+oD+5efOyHVQLmGL1mDf3IFzkkQYzC/tI9C3AfDuzsUxm8I
xhUeDhGqh66OIUEHCYmwUDevKW4cNDeBZxGXGktYSuEsyIipNFb1ACHh3fTOIaFO/UV9kDLmOTq7
HssZ2BylpsQBbummVEObLb0/FAqRlHhOAzBH5mkg8cHM6Eu/V6oUtcUD2LMFLOUK1ZnpPsqlvE7N
eGC9+rHguOa6CnINIS8wKiSNs6FjGy6hfXZRFIJ4kyPMUw9eLP9WF/j8QuFCtg6GKI/UfC/76azx
360G9aH9PZPRsos03s2BQbRTwS5kWFdCJi2AIwlA605njkuTyLwK9cMUmYNfzvsVbzz0OFtUrd1N
AfbY+lFbzF4/5NDIoYIdzHjoxI+iJ/88X/McUbe4vYWDMZSBhgMYCrFShDu6tzhnl9rgcOrCOgP2
WiE8nT5yZAakw1ruRIJnUoP1YRD9QDZVLNVsC66TD+2Eb9RrwCmwM8UNSyv3lrTVAa2DWKecBoxu
D1UuoPZHVKkdJw0hAtJScYZhSG9MfwNmCDBnAA40g4mfgupzgARjxa7tlOU33E9VNhOcWEC4ocUk
e0zhIGPnsXoyMTJxEFT17nVkhl4nKkb86O1dp7uMiPEVqPG7L4YiWhwky1uxgfXUB4ypzU4nHC5K
0qtT6Vos3xLiHEsjAU8Vo9fRH+lOMXlPhL4REngbr4teEhG7e3iIlnw1EQI+SY+FrvLwPnaDm5s2
EBCAY61XUERcXWgvMiht643wAP82K8R2/bDA3Q81yDAjtn5Szm7SUYnjk70QUJ5SRJ9yBtAf+/wV
3gaUvjaIiW/qV4inHl3V7Dm0YqOHZciHLoAvkN/FN0Od5zUmV0uD1wQCwxAcv54EaOmJYNAg9GzW
9dkaelxa9FxG4q5PvzeK+7XIiYPjWyoPfCt3P42c9iMki/5A34dp+aAJcYE36mXT1hU2CIQq7yq0
JkFoUmI+axewHZ5vi3giU6YSebI+eY5Kikh+1X+ARrhYIL6wfkyssNZ9qjnmPhmFL2uvn2Ap2Qed
3jsU9KBed/dtUvTVs8Odi+3KF86jM0scLOzmCCPWiaiHBAqzjCho92V/RHAUlG2Ng2O4rTIdVBtX
AzZW8znqOhTZtvMXHFKJUC/ok9mBmz3ALPTY9Xi/Enm0kXMSRL24FNPSCHTDrTG0kqhnAKvYdQ2X
dwN9UqaCDgSaojNYBZPjG8JeHmR4KssjJIpDDtv/i2kwrdfsyMHy6bA/xVBWYqUtMfr7/BaiBMn1
w7eOez/QYOyMz4+2Hy4ggAF59jazsfnuAa3mDnEe5qSBklW8QZGRNR3qt+qi4fML98R7PxggvWQ3
Ixge4II4INDy1Gv3OxQ62jC3fB776AR1QIEvG8QMZkMBjYmywFeA1bIk3BCq836FFmxu6NHRH8ZC
+1fa5oi2KI6OCj9zqylKDXE9THXtK7K633wnOjQQucAQ9BYs/3F3JltyG1mafhUdrRsqDGYArE9l
LnweYh5JbnCCEUHMg2EG3qmfol+sP4SkSpJVlepcdmuRSop0uoc7HHbvP9obCj6uB0YGsFSfbwuE
fJ53PrfUOAFWEBBnjePu85ZlDAtj5BRsfMlzsMgMRHnqU/VAKPC+VtG2seRdYWYoeOWXZEZ3hzj9
mLB1e4Y8KGN8EOjqBplvrArdLpqYxprnLaVa+Ao8dLriPEzhAR/LtTGHoA7FpyCXByEk485rqSGx
iF5GLD7Hz30rXsA+vFU+tl85le9zk9u3QsXqyrvG87el590QevfWoMCGWDTemQm3HfHDueXf1TbQ
UB5BKTYwxNu2JVp4GJENhbiB0jJZTfEXM8uyB3apR80awlEIBy6SdeQZN1nmXyVpj9bRvMfLdweA
utGLdcqi5G2XsMOvNDa0Ty3kN7GTMAtWgGyBOyH8MlnJCZeVMux9n2kmVIcc65lBZW6GL61298KY
maSM+ZNncfJUKrpdInrDkRHGklOEL4BNYIKImZL6ORyRVZk5I3n/zeGUpJUeYl3r/BBVweXYZPel
Ks+1Mmd4qZbtlFYXQPwu2bRpB1yTk2Hq2d5BUrrlO1RUKWVCapv5yRhFv4ITOA1pDJFW2cY27Ivz
6BmwOlP7KSzrZ692nD0dw3sj42xwsbHiPDtqxtOq7DbaddYxkfwr1IcRzrou3fZifhoC04NJH6ND
nk42XwbbPrOyPUizhNjFxIlhKF6rGdV42X/BfX0zEHNt9Dy8iJ3ukGCF3PdJ8BC73imomHdVdFl1
BHiJrj9wM3tsMiB9bzo10MnasbcLgG5HIWAXmsLBGM4CKRTr56asBNQCP5iKNn48Qcgq0CapofHL
YrpKEn9ryPpc1KysMl2J2tjiIbGBQuKjQSorIiHMN6ny+73hkIBmTvXNVE3wuQyTapwOKKr3ruKg
UHl51xmjgbg3ORfRhHSQ97GKTMVlP2QrSw8dQtbokaFqbbXOtremzxYzGSpBvvaOwmXSa2M6IpPD
9AZXTu48rg45oNTLYWKrJL+zJmfga2vf0kh5MCL3dbLiY1/DBRG7vYaNHZgV+Nmiwc32vl9jvev4
+rMyV6O1p1sRMQB066bjS0mH+KZK01M1elewZlvMcRuMsMSuW59GXWxJLki3IuH4MysG61lPzUoh
mNgE0VjC8A/VOkqDbKsqxTroGswISXCSUJ0dwtFNa/m7OIDQEy7ZstF9Ti8Zx1bDrOj4wMb2KL66
IweIaME2rZ4rauaysUWNwTUu78jmRRNMMDrwsOMP29bhq9JhnBnblVtrdz2l4qqibW1vBP4dTkiO
ogzFg9mh/Emq+S3UuJ/ioH6ojdRfI0oFmwsjtpA+vg2kvEL/vU+imNMNCRKgTrMXKYdt17IuxCQz
FW3PPp5Pj6Wt3itkMesuty7LKD84oeTllFvCiVeR5Lbh1ZSSyVsXpHBdpqzrnuhg+6MH7Emvovfu
20rc27n3qJhpVzajgiPqg9uLa2+hB9lo7oYk+6wM62HynK8qlRNem+A842JiA9efuwFTgFuNN95I
I1hia+C2frhpcAWDTUcT/rExZ9zizk7pcrKpvAgYM0g+uSMva1EVYe3bjGX5aiuey7SeHZl/Clsg
8jkoo20YoF73xc4c3G4l7OArc/m8sr2g2Ze0pq9o5uL36s/oBwgfij5bIlj7jX+AJBN7FbhgE7M1
bEDWmET18BwbzuOgp1MW5CC99p0nSj5sk/G4Zt2ZGm5Do+teNwIsVCPKUcEM/g4U3I3vNcrfYk6Q
4Fgmh4D5TJSTxubJgWm3BjX3VrgLMoBVu7pj8WUIVt55wCWRoB8Nov7Sj50LMaiDNbIs2N5NIAzA
d5e/I422jEHnBLkZps9NzI7IkGkdjCI8qkFfh4SOAIcF22Kau1dwkuQCS1F5Vo16i820ws2Zopcf
r5Be7WkGsjBiGSTUpREGYFSAuRF86gXiOFwI87qN6+eqa77oeLokKphKnTopdp5dAYqZ8Zsdls0u
dZiiYDkH0zzTAN5uTbf014LwZztHjoxgnIWomDlRNHNum9zRnsz7PMTbnDA+oq/iTVXUkAQi6ldx
XxvrJiQwWgfjbkbMjBkEjtlAbs/9HTNOYMBhth0b1qRfzdhpF/iF5Qt/Oh204ENOcRH6zdfQRiyk
/JK/zaOWPI44NnpU4do1L1jEDqaFSMHQ/bbK8y9h57ZMzAwDaTJCvhnmXgRuTFpkSuXTFPN10Cxd
hlWEl1GuHhx6y+DTJFssrkzMf4a5A2WI13QJIuZJvWZt1FBupo6g2ULkVpAqk4e3xpzWUqI/aGLB
9ymtvddhytINsB13fQ9kdbJHrJhykKiz/NzfFWWebK00/uoQyrM2AjLw3TLR+6Kk3Gicxq+avW8H
gPjgm+LCdQXrfJA6BMHxeWgSPV8snxi20ZwR6wrnG5CZgAHCkFcYw0XupuMmRn7PjT8e1m3ma/S1
SLrAew6VwQEZB4F6tZPIhypswkeuLQQcypjWnVdsZ4czxNBIUryanqosheNNeog7w7imDv5dTK5z
TjuWO6lHji+NbE6IuDuUeYz8oAYHgeGsdkS9p2sOuPyWo2zYWGl1qxNrWie1pL0viQkvAKd8alJx
J/FgXXm2KD5R+OKvDcUAbQ5VeFVkEz1MldXtPE01PJdmjS9FPEAlg4KMnCtDJo1NK+pblDbVLnDK
cWO6fc4LZAaqGq6QMUwGbkcyTE6o81Buk7vZr6h8QQCSEXHfzPElgZXegxvI8N2Cr7sjopXremxG
tatnxz4ERRdtnKEGmy1wIugSX5WM7Y62F1PuihbxVFcSkOBHXXWoMqe/paCV1YXraAvq/c5x22yl
P2NOaaKvXCrDsQSFvwlbOe2CoC0PwVSipLVyZzfX4kW0aCfrCIQPN84rdWET2jJUAt0AlW67OdeM
i66r6qL2Np/TaY36AV015Zy0Fo5D+C3zMuOta/oRTb2o/bMrk3rDqFt/LgHyDnkp+o0f0nIITdk5
TwC/LVNGjOjEagN9xgZu3URd1ly1Xuq/iMnxeKdnjVbCMJIHUkLy5zES+UWMb5o5IzfQ3Bhhs41y
1NqrxomWuw6n954ktfFQcv1fckmwW3GrYejx6GZ0YD7ykg9laiyDTsbag6Oqpss5EnwREDcym9Xo
uSY3OsnCDi67GWl55iyqEx0uyu42PViUEG0zmQ57hBnIa6Let7eO48r3ckRQEJdogHtTDsQo9hWN
H128KcLaPXsNWMCcptPnwaphuF3GFKGw7U/jRI5EnQzIy4uQ1UBb1uca1SVQlMJP6pjNMa9r9Aqx
izfWZ+I0Tdu/aRKg+CDy7YOTITEYC2t576Lpjl8ZZ7OZK8ScdLrkyPaIkUYAJhy+1QPb/2HIK3ef
1rydWeYWr53Vyq9+nw+7lOa/fTuH/UMBhnPt+pzOvGXBPed3cQn/wQ28rjG4Ng0rECwIDXVjfqUX
LjsZqc3VtrFY5FR04RemOusoJIezaWLiAcJs18fKP4axMrfETbJnITzcKN23F2nSYd6f+/YUDHl6
2Wo9fgtaIJ3cwMWO6iW79lp8EEFTNGc3pxuocmOfwhNrvOZDM06OIQxUHpV35YRodxTmhK0TpxZz
S47jGbT3PE1Ji7Vvtu4JTpCnRMfzY5tYjLjgI5tIJ/M10mT4dAbYo12aNLD0PreBwhnOdk+As9Nz
ewlm09pboV2iu2On7ZzgGaEd0kkSW6pzmQzGzizI3qhLqF/ZC3Od1hjczawyOS+l/+TwSd13YyTh
vi3eNRFAn2F0X2Mw7y5pmw/2KW6qHQ6niILuKjhZ3MExnibNzgwma5vYAUsKPvDLsFLdjcCHvW28
wTpYTkazYqzjIyFVGa6xMd4x30/7Lg2LpyLwYQMQhe6KOnKOQjfJ9ZAEXNuLlDPDKEJaj8M33gnY
Fpqx3Haz7e2JfQgoR4Gna4bxTS+83pC21UUTht4KH6K7oa5cnVXG9zUPiBG2GhBrihqTywF6k9DE
MWEZdVpxUWsp9siP9cGQAIlZO3WbdHARJ8TSvGIfmdEJS4o1Ey/Hx5DFO4FSBTt8Ul4jLb/1Y1Hf
d1YyHuHDYR9Q2gcbAr+QzWIw3jAl1dm6tzRq/gz+ZotjjsOtQw/d7cbZwx/opTl0/9AptDFmhil+
C1erb2QeFrgfuyS7LHzEmFyl2caKguRFB4W+S+hH3OPHHMxkA5k45IQrcKupXjOwhtUQTPWxrBx1
nISWW2KO+ikF4CpzzFBBngFqx2ZwUxtxdRn3o9NxHfX5vid3PVh3gUEvUIv3OIDajaan0c3kncEh
kmyNoZYdL9Nkf+8AKHDom70N0kfxORYr4dafGj9I1aYIPIzGSdibFDeljX0VFgEOes1UB6Rvef3W
ajp/Ap/tGel9KsVcVq00bpE41QwIIffdu7lUhX/wysRQK7/q9D1hLulnnMXWcAycIo92XKQKaant
Zd4FIoTUeOpRhYkrxyAB45bKuxwj4Uxk+nUsMyfPkAjwOZ2Ik6kZP8WcdEjK6kHWqDSYaLZFBRv1
2o3cCRG5qJoTLUrGnuSDQY6LJWnwHkvZ5XIbTXkSnmInAwPx/CVIsqmcwd2FeAm42+C8ekytKHwJ
qrzutnJI1R2RWIjOpkqiEmvbxYyIDHZW69yhlZC9iT3SXSVc4Xrl1NU9caxMk3nhT8k67lL0eaw1
IyZ8U8/Tqm7DoobrndrBeO/zcHARBTQiuvK6FCg6pbSnvA/npbCJ6OTUv/RDKwVeDX37M27pYlO2
hb+dzZT31kRwUG37vNYVkFAfd8dQNPG8xh1CitRgYyfcor4mnsMfSz5QxpnM2dVJzGOJjezsMzeW
qlrPQRW+hbnH/3V8joaN33FP3adaLw+iexGM1B6L+oImqK7cDNkyGxlJo/170juGB4dt9WEcCy7m
xG0pyS6raXZWfSQq2P08gj5P+Be3AjkimWpCUo92A+IU6onyxiINDCVgshWkLLHIjt0iyAoFcJLh
41o7lvlghkcjUGV28pgXUBONLmaG3seAex1xlSypII7I9mE7SCLNHHt4Nb1xjrf/g6hfbnGViWfL
DTZ+hhkh/aq9e8EoFuFMb6iKDlt/I/DvGcQGBPWykMs5X0UZ+UhEXCTgCx6ydCAnzI+qyI/9nCK6
lesYDkzSYJgHsHV4ZD9C9P7tdfyf4Xt5U5KOVRbN3/+dX7/yftRxGLU//fLvl/FrXTblt/bfl4f9
xx/78UF/v67ei/u2fn9vL1+qn//kDw/k7//j+Tcv7csPv9hy8LXTbfdeT3fvTZe1H0/CK13+5P/t
b/7y/vG3PEzV+99+fXnjzN3ETVvHr+2vf/zW8e1vv9rSNqkN+Lfvn+GP3756yXnkzUv98r//19eX
/+JB7y9N+7dfDUf8BubuU8QEj6QoSyfEbnj//bf835aMWOXbyiNc3RLktxe0bkU8zP3NtIGZAeNM
15VLjOivvzQlbR78nv+bw18lFXpqDkGXfshf/3yBP3xY//jwfilIRyjjom3+9qv1U6DbUlfCc7t0
Y5tce/7PXXgjMYFMVhOj+xYtyVt4JhJ3+gIXvI7X5s63N8CEyjqYB2/z3Vv1xyv54ZmXfPrfr6bl
zXU/aoH8paBh+VEd6+fMOgSxE+8YzyyvSTpYpaf+IFbzuryxD8n+L55ryVr/6bk8QZu1S46gSz7U
T1n5M+1qJGtjlJtO4aHY9Qdrb+yTVbT9q2daQgl/eCJ6FJl8fUX7qoufaQm0+y4qE5nFkELJfePQ
P+an9jDsooN98P4iZNa1foqupLyEICV6UpZu0qUT9adw+TSYvRjBLtrWuvfebb7/T73S1bVgeQF9
TlujPZK3GzyVTiq/WPiSCMYDTMtten5WThW057Aay29eRXTPXLXYu8Yyiq86YY6fDELvJGbUlvlI
YeFleQpIA3BD3Ilodu1uoWKtw4Cn+aqzpvauIm3jLmeaoZFZl+Gu9bMci1Grrmq/C/daev17N0fF
EarGwlEXId2FR42/GhXZnlFT1QeZGUCXYd1l+cacAv05pQ/yQfr4iiwjaBDkhpE4hl5jHaCOrfxs
LwooGU36nuJ5xEBplm7bHl7LZ8dGHzf6l2bW+/u5q6otE1NxQjJebHrGX1w85F/Qcppi36b2peNc
Sus+ujXdxucgMNUFt2X+x+G/+QxUj4yZKelcOUs1xLtNkVyDv3MFkz1dqGZRHreJu9cUC7zA25oH
u8a+ZHj8RKMVRKepRbxDcgxbk8iKZu9TF/TVYFngeJpYer0xtr+ooO73KYKSnYnUgXk+77vFiY0s
vqzjQzw23g4asNpXsvSe88niiFMD4QBre7Tqg+9Nzo1NxjVIZu8+DWYbfPbkVG2ZDx4dHTS7GqC7
IPeabMNGFQOmnLx2X5WfI59VnF92AcZg9hPfwtlHhpGP00MXYu1tRq3fGFeqxeUcNldML8G1PRMe
RVQOcXOhJt5mU+rcP6khHMI1qXiggqOToHrOK50MCIRD+zjMaXerWsc+e4jU78s5M1+8TJRP0CZI
YxH2TrdNVupr4TWJheo3d1hIhDk7vFR/6NeEM6Buoc/j7BZk22Wtke1So0AwqaT28NW2uVtu5gQF
81HNuv9ctzq+1g7FT+uQgQ7pgKryq4jAcWYuqq43QePLw+A5xotJCAdd7kSxXDTTwBAdOCpXHMMq
m9cmTaTMMR2abHTIFDcnHgIRLyrMM1HDbCCi6dm7R49hs+4NkrBsxBgrBr9i75doDWBRw55wPwFI
LctcsU4OYec/kePq3nb4tHfh7CSfCXQynrrKq54XsSHIOgG1JMZU7mFErZwSFza0X4Ql2+5oM5R/
bqVbXaClwayWzCRgWi5hIJ6RjI+kGJLeom2rszZDsQw70uoLhUpYlAxLjQq+zH2SmtugkBhlarBy
0l3Grnmu4JnfLNTeKAADhX5zoni487R9zIPSfpQjWmQszy0RwH1Z7jPE8bs6ymIyd7JQnqu2mL82
fGmAYC0LziVOUUZMnu3fY7YcrzLPR33Wktro2el8TV9Kda6jyGv3rBFgD2nhhRhLnVh/s0oKEkk6
nFzjPJU+2qHKirkztU4S18fI6bXcy9of9SYr8v6g8clcEsZTUCba+/kXOtSUs7c7P1LImTMaVkWY
6XFZL8gnCMMUUW3lqemCuba9M6IM2NxtJa3rfdO0mFfi4BP2velbFRlKgqihXtki63Lkmh0nvfV0
Xb1jhghK/BP+cKLptDuNdmZEaEc7NARpOXbcj6K8vpxnzG5UTbT7OkhwgOdDChStffVmsIa26GG4
Ea+IrTFxmM22enKKvsEYEzvW3SAWAKT2VXZhi944onVBIePHWbnGIGEctJAQK4ULiLa2ylgdSBfB
3FDE/aklmeJcNHZwSN2JdWjMYWi7ANlQa3kaoE3q+GtlKe8moacvXnnSJiuuUyQvrxg1jUVQMl+b
0YRMkWUJaa3Quxjb5clsYmKsgOgQsZUe+GEZeeE+TV3kvTxBcMA3zog/IHzfqdK03mrp+NwDQ6wf
jlVeDI4I78Y48e8zu/LtFbS9unYSqlhiYhjfSI4xj2RBxifCsIgQcGd9h5SmeYXETz6BSmErYJzV
inCSVRx1xt4c5+HZVvo6K63yMJRUbTC6B2dH6+qemYCUmxKwIYyn+VbXLqw/StzN0Cf1YQqFfeNF
ZruzES5hpI1meBZvch/6KZYnQlvHtwyfFiXfuLrZpoy9hourkHnb6ipSBkO6y5VziqtBHANeIYI7
qNFvMYrGc1j0mEOENIl+Hi0MWmldUUFkTVhWOEXbSVcXgKkM+UgrQwRLJR9MyS3qRCBlgf3Nm1de
INt31bCUOIUZ7qy50dctxNxtM7nhjc94gzoFGjSUejjoxIkOIkaErQoEVauY9klzTXFhEm/YZJ19
bHv4qOfEHbdAjsUdme7YNmehQXW7Jr4F/ZJ7sqAwL858xVdlPmdvmY1yAtafPkAXv9yWZco+0aRM
nb3vkQwVZpX1nlUh0YcyJAeL1Q9ioEZeFpotmpswEOGr6zfZ0Qld75bKXlhVcyTZU+VBv5OQHOWu
8VL8ZL3Hpzgr6yqaBqRVQbXYD7owHC/NSE1bAjmz3RzG8iHlAO9WRpsHpHdA5ZRgMHiSDHIJBpmB
iTSuDI+ZPfu7bjDqh0Yi8Mq17h9iMK12m1m9y0Jr6o1s8BObbmg/DnU/4aPAFbzCNs94WpE9HGGQ
CeDX5rkTV13dlQdB4s2e+4u8cc3eONtiSt9CNRRvShDiU5Ivc44rPrl0tKAuCYbWJ0jR5pzhH1rb
KVrGMamhRNy+OsQgJo9AenJnUiyRr+x8Am5R/cKnxYAs3lS53CJUugg6GnXXB0pckbVqXBmq9tFH
K+tu5DaO82hCFemK7lNA1Nz9RPLCbWI79LPZPRGcQiOqc90Ujs2AlTlHFG5cFJlPukCuWtCPJroV
rUEI4pS1RxQ47teyKAgPorRlIVWsyD34CD8/GaUBJ1iFLQhOUua7IRTGKexVfi1ACh4ZKxQWDBpU
0czq2V0kQSHIRSmmdWiRGdL4HYGTIHsPIUG9t94Uei9S98XtQKjLSYRWdzX1tU3kXz0BOaEFfYwF
7K2bC92Ru9J0d2OUu/7Gr1GrzmnZvTWZlaeb3kHGGgFgcNvw4k92K1EKB3YxnauGLOL10LQkAAVe
Y59TYoA2hV8XD30mLXzno9e9emaan8DR5mNmUYy+7ghJhgDVozx3zQxx6fPW7EgsGO8T0scOIOYE
tA1tR9Jmhf0hIZbps+V46WNITs7Go20suK4NoJajH5CBu7LG1EKIPSo0DhWayhWNojMHTkUWaA6H
tBUzKrOMOHo6PtITpV75Oedb8c2Pm/KyJh5pl8yYDVTp27cEFFR3chzHnDBjmNGV7UbNlkbs8OSo
2OJU1upzlFgt4spo5mgqBe+GFnmHE9XEvsxN/5iXVnAenTw9F7MT3iNKafHe1ST1kJ+jcT4QSGi5
o3hqCFh6qSVGJbeJ9I3RNuoJK6xzMc2mc0fNM2Xhijyf+ylOjWPe2TieiH641AUMqeX56GCY0WT5
eyL5v4Q//D+HLHi+zUb33yMLd3H5y75+Kd7ef3krf7kCFnj/AWT4/fF/ggzObz7XlKk+FmmaM1k6
/wEySN+yle/b/ItU+D8RBh4ipaDZxTVd0vUx1PwDYXB/A5TwbHQanAsk6ij7X0IYluKB71Zi6DCL
WAYS6pneXCCLn1ZVg4gE3+7zbygOs11100BtrKAbd027pQJ73fxFEavz0Ujy4xM6vufzs0l7ScP/
uZ9gylkpXBMVVQMnY/JFWsZKY64Yvvpl2nSGfr6mET3fokdFM4yErj1kdWnUK8uRTg2Xw/TqzIX8
IoWnL4umT8JD2rfzNrQiAx9e4nVMad74bBQGp84yIPfp5D36MkkRhy0DNAb+5rn5mKqJyGHC7rNy
bEh8MVS3cumgSTZj7WNz6T+Gc12bvbXxSB+WSDDSnkhhskNsVDWM9QkRf6QQLwN/mZd9d4Rncj9V
pIJg2QJ+3kxBbW3n3zeGZXlwljXCmFgoutEk3WVZMpgPBv/JMukC54OoQsIIJhHdNtpt3RUSrAJN
w2QOK7LuvWNjDB2BER9bTc8LuSZA2Tw7qiGkd1l/5o9NaP7YilAIsiHl/kxUYUOKglhBd0SXbVtb
00qKEj4kqFIMNkP3VIYRykbkP9mzkZn5lWEvS5nto6Jbea3nw/v3kflYK9TuWg2OsQuKxdk9G06/
dwlE2hBcHlyWpl+H7IBLc7Chi0/RlBq3Vp67ryx9jX00HDO+oqRh2dbMFpNiAAB+1SPKjFfzMMFE
2OF8FUtYHl0Q7RvL+SJFAoaSpa6KB1cF7YNuSto8s6RPmPzhqpDOWehjOCGctVOn/WUyO+JqdGHN
VoQIYRHwEaltdT1NDzgB7NfOt+NbKxTjpi9l/WRTN7DvdTXf87wYMewgdxrCcdMRjVWPemc1zTEa
dUeQ531nida7dK2hwLFhZELugRBIhanjSZPgP/JWtjQpIRaRCSOm0YbVUyNrQU4Lvn1U5HXQPydJ
k77PY5KYK6KsidvG6tNcRkknvqmZuWNbEpN34cX61RGFfhaRSPYC78UlSeRxQ0qvl56l6T2lxLOW
RKxI2C6v6I9ROCJuBVMiwwHODcFDfxnynQqudN2pCzw3yUNOOJLYhHHRXxLviV9xWNKQ4xptk18Z
jbHVMpbvVUIQsoMemEgAz8fpDLOeKnPiiCfxhccgg5zduMW2PNHUUm/HMYqL2xhbHCXcc9buLauP
XocC0HxN3QE8Vp4E3ss46OamnbzqSwpDA3USMjwdaj+TV21i5DdKjPYDl0AVbjpHR5/SuqtvEmkP
z+7ggOt0Rls8pJUU93PflKQkDOYFiC1hz2PYTidV+XOzGWckr2sxF+4xTyrxmSl2xsy8LOeQc1yb
qInII92MxljvUfhWxXoe/RLdHRlNAX+kmqcNYUflZeK17QEzZn42TdLU5qgZLxlcCKYwRDVsOXez
lypYgrjqdCa7p2zVcxj7BCd0QYlRzBoD1uQI72hXRc0NgDRTa1aE+7pI5B5ixr7ok0SchUG4r525
82LCcZovEGTqphZW8CkzpuHUO5U+NKHB5ZM3jAgixEyQmq7scXhU4YlgjwkmYtlXZqO0DlWYzW8U
kKr1MBT1p9Gty8fQWdLqMFmjm1o2IPWxDNmmlEQEDeMV2TptjVY2Cq6qjxWK6dTYizbA20p66l4s
u1a3bF1E1LkPRekuogOrDDYcLu1uXDa10vX0wVu2N+0l1UW0bHROMXeX3rLl2cu+V/IxI05Juqs2
V+TqydZ41YMF/lkYLObo/TPk8PGN9m1jEzg6u/e5P7/Ws6HvymXhTO1+RkXtYX2eINNdYnPexLKd
DhCw102OHAkVk+/ch20aEfPBRivRXR7rbJhO/Mz2W6siZ+sKxtR1u+zDycdqPBCOtc/nhjSHsK5R
M87LHh0tG3XmBXqXzrp8tpZ9O1w2b1Gl4X0OEkjQWluxZhrCZ00vl43dHiS7e7roZXgC58jRCyRj
5Gpa5cvG33zs/sQ4nvSCB1Tk4RzyD5CAuxWAQbBgB74mYiExKF5FI1aALeRDtgN4o7ygDtSSQNtU
6in7wCVcZINkMFBvxzJCC/G0n2pDMf4BbfiJry8bXJHD2olVRwiT0y2pguPUUYMGOOLUU4SCimRc
9j3AkzFLwVFQgxVkWX/gK710qINeQJcZCuhSfiAx3jxj5zQXgKZRQ3/EQ88qm4z5M+AhKE7tcCNb
t2OBXI2VO1abmLBjVMsLAAQ6ARZULbCQ7IPukE1y0pu2lbXc4/EDQ0L4D540DQ1TfmT4AhHJB+bk
LfDTdwPcze/zx/d8x091Ri5nLBVqprQgXGB8fi4cLSIJGjC6XyIOroxoIX8mTsJYByreWOrpnz/X
f2IhbFdBQ7N9wuoLmIgfWYjMSFiJGvcL0e/cFp3bydlr09uRa7qyPFwYDbuCR8jFP3/Wn5quuJzA
Ol3+wSXjerQ2/fisPWF2/pj63/D0klKiVnL8khR/lE/9S+P+/590o4OphLfsv18K7t/xc1Y/LAJ/
PObPRcD9zSG3krIdc6GFiK/8fhHA2LlwRgTM+sJzuST+3AXUb5JrRRGuoVzhC8fjg/2TbbSs36Tr
S8c0WQlMm1Crf2UX+LjIvxvNeV0QngvlSXe8w+LxUyt7ZWNbzSWefvM0kN+5ntb5HVIgEKUtvScr
9H5rctYRr63rdbjz1/1GP3/3lv0XX8MPZuy7l8D7Qo2haUF4LrwsvZ8/XqXMERiZ/A6q/8gMTODF
Xm6xSliX8Sb4nRr/gRn//iu//DT/7KkWEu87MlB7o/ZFXi6J2u4N+8AuCTsyyhz3pErvgQPu3GiM
cH/xA/60by0/IHWQlg9DbAGmOD+9xyHEmWLbxq+2tnYkhUOYnEl73jrrfJOn69Hb/vMntMXPt7af
nlEsr+i7n1MUs0WMWkINB+jGA/mK9W6GASAZpZnI15gJfA/reF94rblOhiK6ATFNP/vFQKuKzvqt
ziu188koPBpTXJ3xQSB3MeY8/cr0hShwSAm0O061J5jkDWZ3bvVJejcj25y3GNi1QdGP0i7hlwCj
xKLnNQEUkyq+Jqhl1hIo7UrlJLl0Ztf175C0aHj7oWuREWuDPp1mYVDmPuzrz3k9Wwr9khMvgnLy
0rO1acXFdF1keYotozb1Xc6q49PF0YiHkBTsCDolzTZT1xWXNZDi7ZhglJhSZTyEcn5Gb8SuByq4
Qwkp0W9HiMAOraUTiAfLuXcDA5U0iR2ZtZau9m7IS8RdrrVB6paIJHHgVjn7V80op2fDYNLI0LGT
JmzN4rWKke6Rm5MI0i69cqNxmrzlqfw/1J3rbtpIFMdfZV/AkjH49mWlYptAmpBkoe2mXyzaRr4b
j2/YfpvVft6n6Ivtz00bGUJDtdJG4jMIz/EMM2fO+V/EpzFpoUy9qorfRQq2N44n9HJZ+NimWZmG
PkSqJQksyBhMrY0EsLmW4y1Een1UIYFDQe8DXHJK7Pg91GIOcTGlqKZJJXAA4EAN9I9WQYZKAv46
TWpTQWsbR+38etKE5f24DsrO6g2u2qnvou0H2LN1r5EZEPM0yBILCktI/2jEWlDi7JqeCKKS9NuQ
E2182Mjg2K26buLbXRO281ZJ00sqb7Xtln5SOPiq72h7ZkUGlMnrBWaKOFxWADRtoyYNQhWJMieU
uoTbRSTPscsd39fA1S+Qaw4E+O2Qlu+YgLtLRLZFZcHTqybTtMryVbcDrf0HvC1PWAqMMdOa6Gg3
qgb4+hKslyXLTU+yyIvLALQMjaOg8me+FLcrXa7LD8LtYbwJ8OE4CwobBBrE/TpDOaeh8UiJQaTJ
pRI1lfQpMEGYmpGQ+8RRFbZSBeXSVyS60nJeK6u62+atRfHWXRcC7sY4Vc0/x3Ad12G2M+4bNjPs
UlIaE1VivA8kqVn11oyehdKGvIYJBySdI3gRN5G4avDeWRpZJN6bZtV+9NQ2/hLK7nYxTo1ySdfO
vQnwNsBQBr2QFOmVQJtRIAzvXPxQlgmXh41RYXnmpeHoxiu07qNX5PldFSGLEaAgc+0HUjHXmxw2
M/Qvq2vxpKi7NF8kEdo6pYp5UIOMJcJFKmTDOI367jgXQih6NAONRCykut6+xYkWQlw92TmxrnYz
dbtF81zgHxN0eosJBl5CMLgRTxfmFy9Cr4mLEAY8BiYyeSjIcPLSuDPEyKQpL0JUYZR6rks7SHC7
QtngOEX9fQeRhw2jx2wF3iLTtrlTql5nZboKPDUZR/Bztu6cJIrMOw7oFuOo0r4NhOHTDjEB/eZj
1Z/rat4tTG5LcwMe1tyf5I2j4Ct3GYRFMhOw9mZAT+QT2d2oB5EMzxVqaZP+LOa8Hukyu/3+fosD
03jXquzwhdMgBGgj0pnNthcTWzNRGLLQcMsu3BO7/MmHHhwrklG7lKt4aDOL15qwuKfOWdhO3Tmk
4ZZkhycOsj5J/XmUal/VHJ4qLm6DhUBUipCgVyTSwpDet359BQ3JfvkEOxGbKh8c1CneHTG4YgAd
Nro0Vgwy2tGt5Gpk4RmwwirkVGagHB7S/RSCCtPAVvUJ1yH4STSUuTSXRGhnSTc7hCdhcdkTq7AS
5Avsdoa8Nv56klPY/EHGTgtr1iIpujiFVyK1e/aSh+M4uCn02byu+LQy1d0KO/t1qL5TkGn8D+93
+JSDBTspaLu30rdo4cxI6mzidPM+zKQzZx4pH2zgExCpZ0lJX3Cm7q2aPJisdtLfkQZJiduIQoxq
lo9W4zyYihsYvCvEoC9VVbXbNKVDqtyn7WQZVGsPNRKhLoRcTnPvVuO4mux0pElQEU9Xo+itb4ZO
ieK3mlz50R+xPleE1l/Crcr8COhzluec18aFK4+miOriLwdWiDbalrJvJK8CvbmQfckxxzclumVl
gT+lf2sg+d6ARO0xLmZ7Fyvq43XsjG5KAwznM2TmI4S0ByluctCY3z4PHooBsPP0N55wj89/YgDj
HHF3GazXx5Hs4TjfxCgLbIofHZajsNCna9lgvO3gKT1Ek+/8mJ3nI9pHqw5+ZT/qX4tJkZU+y34a
1JGgrgGnpv7Xv7fnFNYB4vZIWLy4PcztOUwWN2h2vJcm6/YhTzfJJ2ilZzVbfevtpbCmGz/YnFNE
B33ZI+vvhc7sGSzFwxrTkQAPqkznEBTFHPKWlxbiqgfP//YmeQDjf7AgYXLD43tIy8EvDHbnvT2e
KzTdax70Stv890PlseB0ZK6m+aYI4v0/2OdtlZY9OQKEZ/oLMT29vNeKSac2PRjXkbBug0319Z/9
sA5YGk+T/bOpetXjmBTz+8L46VTtR5PFm/ThccW90ms3x5Tl9RMv3nrY5F//2h/q//XiT8X9nQP0
OWZMv/8LAAD//w==</cx:binary>
              </cx:geoCache>
            </cx:geography>
          </cx:layoutPr>
        </cx:series>
      </cx:plotAreaRegion>
    </cx:plotArea>
    <cx:legend pos="r" align="min" overlay="0">
      <cx:spPr>
        <a:noFill/>
      </cx:spPr>
      <cx:txPr>
        <a:bodyPr spcFirstLastPara="1" vertOverflow="ellipsis" horzOverflow="overflow" wrap="square" lIns="0" tIns="0" rIns="0" bIns="0" anchor="ctr" anchorCtr="1"/>
        <a:lstStyle/>
        <a:p>
          <a:pPr algn="ctr" rtl="0">
            <a:defRPr/>
          </a:pPr>
          <a:endParaRPr lang="pt-BR"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olorStr">
        <cx:f>_xlchart.v6.15</cx:f>
        <cx:nf>_xlchart.v6.14</cx:nf>
      </cx:strDim>
      <cx:strDim type="entityId">
        <cx:lvl ptCount="12">
          <cx:pt idx="0"/>
          <cx:pt idx="1"/>
          <cx:pt idx="2"/>
          <cx:pt idx="3"/>
          <cx:pt idx="4"/>
          <cx:pt idx="5">649</cx:pt>
          <cx:pt idx="6">1419</cx:pt>
          <cx:pt idx="7">37690</cx:pt>
          <cx:pt idx="8">25190</cx:pt>
          <cx:pt idx="9">9332975</cx:pt>
          <cx:pt idx="10">37694</cx:pt>
          <cx:pt idx="11">33535</cx:pt>
        </cx:lvl>
      </cx:strDim>
      <cx:strDim type="cat">
        <cx:f>_xlchart.v6.13</cx:f>
        <cx:nf>_xlchart.v6.12</cx:nf>
      </cx:strDim>
    </cx:data>
  </cx:chartData>
  <cx:chart>
    <cx:title pos="t" align="ctr" overlay="0">
      <cx:tx>
        <cx:txData>
          <cx:v>Norte</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Norte</a:t>
          </a:r>
        </a:p>
      </cx:txPr>
    </cx:title>
    <cx:plotArea>
      <cx:plotAreaRegion>
        <cx:series layoutId="regionMap" uniqueId="{55216A84-C1AB-42E8-91CE-1F6C049CBEED}">
          <cx:tx>
            <cx:txData>
              <cx:f>_xlchart.v6.14</cx:f>
              <cx:v>Risco</cx:v>
            </cx:txData>
          </cx:tx>
          <cx:dataId val="0"/>
          <cx:layoutPr>
            <cx:geography viewedRegionType="dataOnly" cultureLanguage="en-US" cultureRegion="CO" attribution="Powered by Bing">
              <cx:geoCache provider="{E9337A44-BEBE-4D9F-B70C-5C5E7DAFC167}">
                <cx:binary>lHvZct04su2vVNTzZRVmAh3d5wHco6St2ZbtF4Ys2yQ4gQRAguR3nT+4P3ZTrjrdtlxHvhWOUHiL
5E5mIoeVuVL/fJr/8dR8fnS/zG3T+X88zf/6tQyh/8fvv/un8nP76H9rzZOz3n4Jvz3Z9nf75Yt5
+vz7J/cYTVf8ThBmvz+Vjy58nn/9r3/CtxWf7eYxPG67YMJyM352y+1nPzbBv3r1f7n4y+evX3O/
9J//9evjp9Z0G+ODM0/h1z8vHT/961dFKVEp//WX37/9mj9vuHxs4dlb2336v//dmce/fO7zow//
+jXh6rc0pSJNJeGKwH/Zr7/Ez18vCfGbRFymCHGBOaEMLnXWhRIeS39TQhGp0lQJQZHk6tdfvB2/
XsP0N7hGU6U4ZmmKOP63la5tsxS2+7dd/vz8Sze219Z0wf/rV4yx/PWX/o8bnzUVFKQIjolCSAmS
Yobg+tPjLZzF8/3/R4bJdSsl9YYINWWsKWgW+rhmwvTjMRpaOR2NWd4TjpvLolbnrCF0205YasHd
+rBMNJ4maZpzTqvwhGu33KeFmLeut2FLO9dcLHLAunLJEjUnIc88VUKXop+yPjlORSJ3HC5msqrE
3qWTvx3b1DGthGFj1mMRblxr0TEkSfqYxoJuPTE4M6jleyxqnHWia3aeN8WxbRq6m6e02ITWpZlR
iF2Q0XKmc06WE5N1yIaVd0q3COGTbEWa4Wbidz4prHZq5AdKG7lPWoZkJnLe3RdlTB/zofNCkyJW
H2Ro4i5RtX8orMij7nuFma4XyT46o9Ylm5u12vV5nmd5GcYkW8qlt7rFeDmUrTBHpori40pQv6Vz
EE8tjVWpA098pmzeXKZeTpcV5cubnrbLkg1V1S+6Cc5/tJVvx62MXfquylEKT/VuuJuKTmZxdH2W
zuMYdJUO0xnpOso/1lyaeQPqy1PBLKK6s1z4jIpQ1XqMQ9FqTIdplxZufTsUy3AzUNJmYkTrPuZj
mzlFiss1He1RFNidvKHdse+i6HUj2ID00khzlZpuOZV9zTUdsM9sYUZN2WIyURTq0hDWZ8r36R6U
TzeI1kirMg0ns/ZOy9mne9yo9OCHTmXtmgxZt4RwnGtm93lIp1krsvBMwAndCpD9bhxQr3kxsoNk
YjhbKxw0nZde16If3wTf88wywfYON+Vu8W2Tga3xFgnnNmlZF5u5lCEL0SVZgVxjtOvLZG8bX8Lr
NAXep+067JrUUr2mOR61IGH40i31ZHTZlm1maKTnTRzbI8LNctElPT+4ylQPS0vNvl4I/CCqvUk4
To4lmuttQ6fJ6hBn6fSA1HgyrJInSiZb6Emt7MFzbjb5UPosd9JkvinmK1a44qxeOLsvWpJmspvm
DJs8nkw+jZvQN8ORONb1epyU3aVmXbPSh8LoAqthrxpZXpV+ZlLbamgeXdOLAxqo+7JGPzxQWecn
kzjfZCsf5nOWkGob7BTvZ1IHq2Xf+a1sSXdPl1Zt04XR85oqfjaOWJ0NQfo3KY3rDZ4nk6WY1+cO
s3Icdm6uuoXtJO+6TcdIs0eyN4VGtuk2ESeohLBO0yzNwTO1pzHu7DzILeIh7nxRVueMhO4sRie3
hclpVgW4kFSl0qx+vs86ufelh68sCiu3MuHVI8rzstD1yIc75Ka4q8lc3vhhUhdyUu6dHyu4vY7P
7yHVqC7qHttKF1VP39ey7ja+Cf3WKlE+eOviLgbZ7AtH4d3ZDDfKHMMzFdxoK9fc+qbsNkU9NLcx
IvrHw2KpTLIZG1FaXdbOno8hPM3OoZ21edx3REEaHVxRb2JIerUrKF8vjFJ+1F3PeLNLl3E++DL0
922k8yFaLB+sbef7sBQS6QqLeM7HJO5UV6nzMiUqE9yskHgdXbMhKtvqkrpkz5O5vSv6trwyZWdW
XaKc3qElmu2AcjXo1q/ozTJxfjSDIGczJIEH3KDqCdN5OFRJIj4kZeAfGsMc3+TBNNsas27TMpo0
Gzjh9Drhlp8tvhvfzXXTXKHUqhspk3xvyqW6jjMHOxJcPdZtK/cyb8LxD4va0NzWLQeLVkVHuEYO
zA5uPD84WbEbr+ou7pCVdriqlRf9NsqGTNpzJS8LwkaVFemSX+WijzeiG8pjvUb4sq/nwVwsHywr
6zFjysz3LG9wncHxlQ8Rz/lVjJS8l0l079iarIdEgkPVIzXndVzYm3pQa6vrjpnzdGbsTVqR/qxp
zCIyytvhLNiyvI3NQjdy7Yc7JhVPdV3yPkNuIS5jccqv2LSWD8xHVetiGMoHpFb3LqJ2bPdfHbuo
o7Oa+aU7K2oK2qAVYoRSgw6oyntQblxW/fX1PECHfguQwL2rrQnHSrniUy1AnlzcDMVmNnSLCgpG
9IR6SBgWsTdyhNhYesAUujWjfLTV2J35ErM3yLgF66ImZs1i20KNrF2Ydez9/DEOKc0KJpZ2ixCk
6qIo5nsbK7m19Qq/ZK6X8KOc72Uzwbf8EUc1KZ+jelBgAqgbd2gqc7EreDX0mU2n5LyoIYwLDt8V
fS6173OwcN/6EnTGvnWhywif2nVTUxvlRnV1dTGEpUoyTNHsD7KFO+LQUpI5REmjp66FNOfWPG6I
bYXdhXWen1qSuDVjIyUXWFm2TzurEh0tlJs5meiDHMYxEyXgoufcnWxnNw9lRo3LtZkoUhkdk/UE
L7fecRNMD9mJjpeC0zILJcWVnsom7Nq1Rh/WoRjPBFp7oiuaTqBNXqc3Safg5YYSg3q8X3mhcSLX
LOmG9A1HNr4TKCZvTRHqXYGFSrWxMRmOzZqmR0cTczVWyIptP9Dw3neiZ3rKPb8Do+Y2Q7HqDnGC
AnxrTDov2y7pxpt2TclxQNZvyBz9bTeo9jaxVH1O6RI/dqDBp7l06zUFtPk+uAXdFRM4ZQOH8WBm
Fw7lOleHWBJUZYOo8o85RBfXyiB6vqZN+gaybdFvlihbqLs5JceJF9VlX5MA+WTB/E1s1+JOpbK6
aPOgLhmk1g9xIMmxCLIa9VxOeN+OY/PWi3bqdF43ELtlke/bBFW7tu2rKmP92AyZydt4srRPr7qq
mN/gqlcfV7Buqi1K0wuStCvKQj2qSdtpKMmuzbE/w9HFq2Xm6NjmcGs+kv7thEaoph2Zk6Oaq5BV
BWSZDRnbMrOq4/ejd5ZrjiIAGr6uZ3Zl61k5Ub+rfc82VQ4gpp1dvxNtG8CFxryZdCp5O2WVR/as
MAa9He3AowbV4hmgjZVs0jCYbKpcfsPGNT0W01TsK0jcBdQ2uujQzOQLW9TwSbC5P6VTLXfpSHuf
zbPJ3wWRzAKQcds1mzExHly74Mpo+Fw8KdnQd6JfnN9ApU0/SeFZqX0gea37GtmT6itxEm2fXzVJ
018Diklv2roaziLCy90o1UL0iKb+SGPZP5BqrS942sRBE4mEBPcVMtnVVo7v53Jpgu4qJ6xOcDew
DQO8cG+tkLdljciwo3xITqM0rdAGe/8xn7v6Ymlwmk1DYrfJ6O3HsVyT983Mo9wNxTrQj8sg3Rmh
Bg6/TyEHSGgAUGPr4zwkkBRXNF9Mrq4/JiiBajDUk1aFsLc9gKNPtAbDD1Nur3PO+AHQj7rMaTJn
0+Lq4zBAprK9xTpIm+49c+0l6dsWepWYoutBFG3Uw9C7/TQCjmNRALDuEk1EmzXzyjZG9tVd1XXu
vF9IvyEmqD2lhUW6j0tzGEiNABi1cVNNVTgMtfcZltic22R2GUc4ufa8LbdJyfkZqxuarX2kV20D
dRlSr9ktKMojKXxzqNe03Xpp6SafW3y+tj16D4FE9tKicBaL0h9M6PBB2uYjuHtx0wcb9Iyn9hhb
KH9xXrrbCfCU1Q31fl+yPNxW5ZTcxIqub6F0DFu0ACy0aV/ee8zIRrjCXTteEm1DXG/zXFQZMTPJ
pF3tfjED2th2yW/yIKcLQpol65zpdFrR+pL2luzJyor7ci3RNoXO7AT+U1DtRRo/4Si6VTeGhmOe
N8VVpUiy4XVMDs2adNupTsKhydtwyaNpN2varZ8G5whol4idi8sD54zscjdDH1ZM6cl47L+gjqyf
k2qpj33SpQ9DXF0mhD8KyBN6YDMD15n8U0+X4lGyooE4rdLbdY7rgaOuk5BgWndc8mS+6JNyOIpV
ukaPENc306pMvy8ILb9gSAD1ziqmPjQ+bdosJam5rpEH56sWVTsdfFJ+rGppAIRWzbjpygkqMu0j
FPeEp2Zjmmb6vIa1vKrZWt2FpRW3dV7VLdRyxuazpUvoYZ5ndqtIZT/kOZ8HzZzoD7gp1H0ydfEp
sWGAvmq2FwUqJpHlkxmu6xGcSAcy9KXOaWD3lVmbq65ZGd3W0zzu5TpDxU9UfmiItzRT1cTmnZOY
LHq0kGZ1y3qR67pvJ7lt1ICVdqOqr6EmBb8t28bUGpulBoThhv4eWzufpoGTM1+RodAMQO1HTGPn
Nq6y0Gks0IFeVbzPb6ABrk5Q+1J7OyxzUuyTougvltjMWWGX9i6Erhz00iKzhzI4vBlNl+7D6qZ3
kixrrvFi6KXN1y7VQimCtclHth1FlZzmcgy7cZKj0oYlSaXTYPtdm9jmGBPeHypIJnyzKOqrXYHq
5BglKr8IsYgvpJa0zihV+VmaK3INYAidcd75g20GfmwBRXxIiS0up6o3hzB2foebJl/0XKiSaRpG
9mGE8cqZ64dYbtRq1EUOgKDLWo/lxjUIBgK16/qrmcb5pkqQxBomJfkjkZDB8iVMn2aa8lbn+VxB
2lgUtF7YJtRmVZKPTwD3Usi/qqC5Lny+VtukX+X72ITK6lXU5UnGFaMMesC4bxwhO08ZhoKLcTpl
tS9CubHNFD4HMabnYGQ17qcFGkntiznctLGH1phJBkU2deUp5LnZpKnB51j16JCoVq66Da69KEhv
35OZFV9QE+RlJ0dy7F0orocAGXfqsB0z4rsgNxwX5GzoUTfpIZ9KmbGBpLcstfNuwc6+75LVv+mb
tbV6Nn40uoNe8l2KmnTVkzP40lSjh0o2MZzvnS2hz+tCK4448clRprzYDyMD5Y3q7wsouAR8g9rL
iYXutnBoCDvohbpWz+Ni9mzs7ANlstgvY2kOMLUJOilwmzGH6gw80xwqUqFTTabKa1Ml5cVSrWqj
xl59QLMoryL28dBCn34fieX3CqpDQsqbFS07lUzjm4QKAd2yRc1T4Tk5UsB6n0zsQsyUS8YrBkpf
SMzNVYiE7gU19Z673tzhyog3OUbu0g3deGAsXzdj2xRSS1Kx/UKgT9F1YycPlVw1FxViYZuyNH87
lmy5mQC/noLkk9LSm6SH0G3TC+jpkG7c4i9MiYsDakh1yU3bbIZGjPt6HtNCp0OcttWQ0A2G2dKJ
BWOO0Ztls1TNvKtGpqB8ueksRK62NPrqrZJoOJuTceBbWRNxN1SoewSQt56zuq3P8RiLvWVE7upl
IdnYSnre8mG44kkVdzLF86yT0rRvaD41F2zu3LYqCN5a7NdTmcdwLBI7bIeSt1DorDlOMLo7jaXw
D23ViENvWX6DwphuajEMMC9ZPgFiKo+D9dVtt5J1R8vKnyIZmwPGRr5L+llks1v7E5/y5XrATX90
pETHZRHhDdTNuC3Hfnjr+lDvq6aJAPlcsdYaBnLLF8mJKvQsgrloIVJ2Y1iaiy5ieYrR+k8j7tZD
Lgi7c1iWh3yGzM8UtSwrKztvKfJ+t0D7eC085vvej+ptm1p2gBSZ7NcFo1R7G7o7m3u6tZGom2WV
xTWMKMJOmi45pBiNu8rIyLXtcLXvkpFv2zmWnymf3UbModsZusjbhcHAAg+IDTA/tDCDGRf+wQ2r
ghqvurNmmcghh+HSNXQuduOeB1KT9+mWj5BlEXbjuViWHKYXvn4CBK4y1kp3ZZFyVw1J+haKlkBs
M5ao3KDc2l3TLHkFjSMr3/ZlbW4pd+qNMbPYxEmxty3BKdSHhYiPpoPjl32eXuI6T/bMLvWuw2ra
AryqtkR0AArEGM+XtYjHse8gxhG1GzSzcJ6uC7qB3qFbnvvc+Yna2h0D9c1bnrTJgas+bAUMUd8l
vqefysFAV21yfNt2hXuOyepm8ESeKhaRzhUfd8VE6QMJKnyyRYt3OS7KE4OinGdIouQ26fwAA6Wh
VoBxcf1G1qjcCzuaQVdDW57ypVZ3Y07M7ddR/+9/sA1/zs3/mKM/WUDYpij/pBv+/fG/Tv/DYvzz
+bH//P6ZsvjPp6v+c3cX3OfP4fTYv7zzuwdB3J/yn9mO7z78QH18y0r8/178jvl4smMHnd/t58LY
7lsGg5LXSA/tHlfTvLz/T7KDqN+IkhIp4CQ4BtYDvupPsiOlvylJEXSRKsUCWA0gNP4kO/hvBFEM
LITEwGjAPJ7+h+ug9LeUY3gAyBgqKJF/i+sQ3xEdwLIA0wFEC+IpFwzB0Oh7osMFGUw6rKUeZTk8
yBm7zTrMMNFUA9vK1Vfbb0zzp498y60AXQSh+szA/EGsSIUIQEgCpAoCygaBOb4lVkZCbAez0BIQ
fAVQXBEP3dWScuiGprrevC7sBYvDBLA3IgW8QSSTqaIvlAPc2eHYQpe89p05jXmRvlVzKE+iDsu1
Y0m1b2rPriVzKntd8gs1v0pOESYMAZfEpHyhpmuSQIp1bbTxk/gUx6I4KvyMNttCjT+RhfH3Nn0W
llJCwb8UepYGfvStTXu3OOmKctbLoDrQdowGU4DlAFZOvZ1Lcymm9U2hmlIz4d+qOlSNTvMpsk3d
JJ08vq47cHTfHjETmGAFb6MEOBbGNH35OqJO1ZhMMPMR+FiNs7xQxqb3f1sKlYRJaDBRCoo/n8A3
DB2vx6QubBk1S/p8s4TUnyag725fl4KfD+obfwVlGIIzhAiBMFUwXflejF+ox4BioG9e4nghRZEG
LaHUbYZV8FuS204PjZy21KNhJ2eLt6kcu0vT9TJbpbE/se3LswbCFAKWCCY4J5AW+LPxv1F7MIxK
IaGWRQdTBzcOjQaXKM4CLTa+gzFSkhht0yzvu3kn2bwcMCrE4XWrfJ80xA8v8cL2VYHXOqU0Zjyq
6coA4bNtxwLmVjQtM8Sc/4nWP0QThmzBIWdIpuA4ngnjb5UuYh7nFQgePRXtoJsRhiDTxMR2kHPc
/i3V4LxTTCXnkI8hOYIS34uqRSv5IICQMWmSb6A5VprioT8Amgn7bqz689fl/YVqwForiSHFAcuv
nmP7m/MsuOcAOYuoCRTwDyrPU5hrJx7wyfRT33l+9+98mRPo3QSMOoUCJ3mZlGQyBtcFCMy4cr8j
yi3buJYChieo2LWqbLdiKvLrwc5eV3IUm2Q0AbgYmPodRuu6TAnf7V7XHz8z6d++FNhaCiYFjIc4
ODZ6kbyMBFpVDWDwhJIbOy/vnQ1406flhU3WbeVDqts1304Y+tWSnF6X/rJAgHDYaABGVKVIcJa+
PO2BhLKFDAmtJwUgldf3c9k+JW159Dk0/aGGwrA28vp1qS+DmH0VKxVVlIFjw7j0+0MfnLKNm1ij
sarUEdp91Gcz8Gtb3vdc43XoT7EjMP8WqDgygpIsEGSOEs3TTyL5Ra4Gn4OWn1HGGYW8IcgL6w9r
EuuZwBwciIT+akA03ow1jBb0TzR+ccpf5SgMaAOm+ZTgl6e8FnXVLIv0GVqmfhOYnM4cR81e9mzc
jTaWj8vkgbdZpwA1Cgwxr+jm9Xd4VuUbR3tOWlxxSOYpYgKKxouVjl4hO8L8aoLFCC5hwBCTTVsn
5XYJpDmHptZtyrZFN0lBYdUCOtCfiH8uFK+Jf4EIauCfl34IIH6okqCnispUT8K6936FrRouQidg
vqPa5Se2f5FhOJRiCC4AIoRDYmPpy+RZz+3a2NBq0w9fOVRoy8XqdC2F+Uk44R8KA8gSUgkAu4TD
Ys8Lx8ZNlLVdUKsVzAp6jXPktkvZqxKgSYJOBV9TCGnFr8sZQTsoBhOqba1ysi2TpfokABUnZ2ka
2FtvmuEcaER6BfjU/Awy/WATAu8IDTyVlIFpXgLDvnLAAzQ50KIwLMgqStyhBXrlUgjm/q75oWBj
2GjCqQAGgacvMOgwI58KBMRYAJ78DPVApGjeObvqyIDffN3Hf7A/CIPcDhDhuTuAzPB9YgnLUBkz
fRVW2FpTRwXSoYdVj03Viva2FQw4vNdl/oVjgzToYxQHVKJeJjPUMMttjlsta69Ozpmzqordk5nS
+jS0C/tQK+6Kv2vVF472bIhvymYOKxKCJqzVTW+eJzSi/VwxrA5ln7uL1/X7waYUIAFoBm4NSJuo
F4EbDDLDwKtOQ3ZLHtq6b+6N4tLvQ+XCBzZBb7d7XeIPSflZIrSMMGWRDLa+XiTlkdDaUQTIEsK2
vILukt26ypE3r0v5IQZACgHPZPy5S4I29HsTDsA6M0H6DmZ9pNhRE/vtEFi5EU1T/UShH1zkhagX
pxUirhxOuk7Xq7sLcwJ7bjVqs8F1+XaI7okPY373unYvKvtz1vtOuxe4vWctHFk9zJl0s/i82qbe
hDWlF6y1hupYrcsxmRHOpnxofhIQPxSaZ9FQ2wHLwOEBav3esGXOZTMn6ZyZhsvEbDGwrzkspnTK
fmpETyEP9knebRYOlMJhAfag3LRlb4efxMhfuRGBI4QRgYR0IF5knrqDmV5h5jkbQpHU2phI7jBL
3P5vWxoWOSHdUEJg+fJl/DcqiCGHUTnQiGjUZZyAN6mmM5rmML1FZAO870OoIT/8fbEUJiPQbKYM
6voLnwIHsDBVrWGBTMBOYzqQbgcxk2ypbD43EuW3hR2SrS2h0v19wQxjBNkcpwqc7PvjHWCpM2ki
xM0IG1CjVnwWZjOwALtszeDnD0DfcKGjzPuHmFLc/UT8X8SSZJgxmCsoSBIvzT0AuYQt8OaZc7bZ
lSE52fXSWAgnoP8ZJKVm+QlG/At/llArCQBVmG0DXP9e4armtarrodNUqrDlpmGZF7nb07GNWedH
tPVzWx2QEzJreNLc/l17ExjfUPhHRMoAp34vfuqFz00JTGwe8kXoGjXosALRtgPuFu+RQUCYBNjU
TVJeXb0uGv+YI0E2FNPnrpNL4Ji+ly2csZDvy05X40qGzVjAKsqmnMYFKPCGrwDdZ38WCuSXLPZF
/jADD3SaytHCBg9QU7eALOZnsnZZYEWwbW/yHCDgT9LNyxGFhCQOyJpBG0ORQCl9US5g7SSpLBAI
uqlTcknNUmQKD+WZd95v5r6028gb84G205JRAodUFSxkdE79xsbQbV+32V+ZTCFwFDAbdOovs5+b
aoErD7m+U+V4rF0ct7mK+Q1sfBU/gZs/JjiAHQrcAlEYXxL1QnFYKwR2BGboOqajOCdQxm77MCU/
cf8fAw6mWM9JRmImCWHkex/wCnPbr8/5LW1h4bSc2a7qcpixaTp20r4JYzH3sD2MbPoT/Z4D67uW
AcZOIFgB+485tKcv9AP+n3UjBf3qZiFMY06LS1iHNXcUiO+tDLDStmJt82L5SUr/ekivSOYvcGSn
emuqDiSTyRxWMbBMTNVFTcl9SUtYAGqmKpsUELxApRz8ZD/lcnxH2v7UdDDObST+2HsHf+dA3vZq
7SBiqgTqzxIyNSK+pTZPNWnVksFgwOtpxXizJIJkyzJdwT7aTwDcywCBUvCdHeGPA74Di9XcBj/2
I8CPZEJZS6g7cVjLvW6qYd34NnkHo/Fiqzzs8XUrgo1V7MVmkRXZdYOM71+Pj//H2ZU0yalzy1+k
CEBIwJahpp6q52Gj8NBGCBBiFvz6l+Vv467r6A6/iLuxu68FGo7OyZOZ/G07eSi1sZ+gWACi+PFh
QkfpcDIIKZaOtsuqSgIVHnOzoDvj42exy5s6iqd+AU/n86H/cjQpAxoOUQOQ0yA4m4coqFocEtAt
89msLklmil73i5a4Xr10DJ2u/uJd/zIgbkogDCF3kR14p5//kaVXarZ2clqDut5RsdeP+hl81vBS
Rv74bzjaaY0BEIYOBAqu4yIh+TjUJGgFVi543xGYmT9cY8FQ94fm0YA9mX0+jadj9+Fw4OL30cnB
pfC3hKfxA6LrDtQwAWpQuuh63Bf+GqkYHC+egN697mZn6W8EXcWV0WT6Ipv+635mHHcyivnAccKz
G9GVsy1X0EgSu7rhlkmpklnaYq/b2k2abnS3EeHyIh8ISR2QNG8UIMyHaeL+1aQY/2I6/haFOZ6E
YTKYhxrw48y3Es/SadvELKqYzox0RrsXoPzyL3bTXwcKQmzgCA2PkJ2dnGo1gaP7BoqUYnSGY6No
1SeTuzjOF+fk97X+YYURMNBTwGUKxCj0grNXCnwHmIMELRhkjZ7GwcILEfOcKC+mfl5CcVC7XZ8A
HgXYPsuOV8msykUl0ivBjWLCg87D8WtaXlSNB7KGJGP54qBHv1ySoCUqESDj/Xue5GPn44BTPLr3
HyR5pcPEgtMJQGlJ08VUtt7moKL6N+0AZl+GFG9tjixoQcqJqcgZ+yI1PZ2xP6aNA6MHlApGBsfs
BTQ8uzVqEAm62clfZavVtEF2Ft65iC31oTd8+iKon5bgw1hAbl3u430BnSOKnp2BFRW/DTDbsSG8
bo9txBZ3O2MO/KuFgOT6wy3qgv9jqsVdoEZIanD4oE7jQXi2MdZKV6YZGSAjhE/0fbGOrYjBjXls
WlzGer1bF+iWArXcSs42pXTamHP76/MAdNro/3n3EM1kPEfgQEj18cQBaGJBLqolDgtZZbhjnJdm
laDDMYmGIxP9znoT/+pQnPKc81E9B6kILhC0lKKz1WWdLyOIEZY4IGWqPfnOxvIg+u6xLdwDOE5X
RaueJ2CMsRNMkEdIDXSta794jP/sMaw7LjEsPQ2AoLtn6y7KVXiNaPEU4xImxAOFx18MyYIItJnP
p/ks3kCACBwzOO1lB3kIMrGP02wKp+TjqkCOAyp9A5ZGfbHacf7nF4LAEABtiIIO9dV5txSgGnAk
384xorcf+43tHkwBXrAOqf23AHp6IQwFug+iG/rvv9HbP65jtRarRSBYYh3Urpf5kVlN5uf5En2R
uP5nkTiaOdglCNQ8REA4mzk/CgZrmSgSz+R+D2bMrEUSqBZaMRDKi2n/+UKdxwLgGziTGA5SDMAc
0em8/PFegWk0iLw96oCwd19zVbk7PFZ47zWT/C6cqfoizp1vDMhC3QgYK+Wnopjys/M3NuUw4SkA
6c4L2+hOiD1EitPL5291PokYBY0SH2nNSYQKWPfsrYqpnXIOKuXajLjWR1tuxtaWibCghX0+1GmC
/jza/xsKWyMAIQUK2vOj7RWkBC8WE+ivbpH4RBSvsl5KF3SFyYRx1DdcJisCTf/FVJ63/3BPAXnE
fkQbLuB+FJ2dZ1c2tVnGGmhKGHWvkzP5qUcmN50cJMei025stdvviUBPO1jsoyqL+fD5259X+f97
BqQVgFWAu6I59HGmvQVphZsLvD4h06PjVGbHkRpvAxdSrZV1YD56Kk898LP3ms1+CTIdimwNDmIi
Zp+jmTQJ9P3RRaXzEGWfP95fdhsoQq6Hm50jKTlfHJA/OfiDpY6RFOnbcVL82kQ0+OJq+9tu8wNG
Ee1C8IDOY0PRRi13IZoFm2CikEO5dD+jXMi6YRJfxNXz/PX3fOPyBNsIlCPf807n+Y/zCgGALWtJ
6xjdfBdkw95vNph5hEC392K/DdYM7F0S1zXp9W4hq6NfrAI+yvxm2ExTX/8rhvL7kQBvOS4YcuBE
O2cRa4C6pswXEMahSVxvxs5vn5ZKB5up1hSq6cm5KHy5bJyOqec1WJqr1bmykDhRdLj+8UI4nQjM
DSgtiJxoAJw9StBhnwHX0DFxnJKluOH8NRZL0Q1puPTN+v9Y+D+HO137fyzGGIYlFQsWfq5o7kCI
lct9NdhoBkuAVunne/kvgQZUM4+FJyyRo/f2cTBtAJ2HBKfdA672BPGWSNH27GK3HtUDLfgIxj70
MY+fj/q3IIPU+H8gToTO73kobb1odDF3cc6mqsyCqXIKyO4gkjUyAIVorpVTJUwDRoxDP6i+oWEK
1UjV86822hmkg32GxJFhgZGzwvvgvPFYc1rmHkf1T1vGN2uj6iFuQkhd6wja5aRxcpXlY1FvQCd6
+HwW/jL3fogL0gOIyjAdp5//sdB1ayLiRxDMMGjlIYYcRvt9jXpXJaoh5nstjLwf5hL57Ofj/jey
uBQNf9xgnhNG/+k/D7lGw934eGU109RoV2askWarZ09/kQic1vHjPYahPICOOMe+F523n0tDorHu
sb3MNOgU0i8Tn5K4Ih6KFbR0dNcPOHU8k1CQbIva+cdW+2l1kZGeeoSn88vPC3MOxSRwMkiPZ5DJ
tgR8glcQoAGSQxJivpjWv+wkJDsMfQiELNBEzy5OqHyHbja4FoIl0L+8AdIvHZXyCTo7nVQu00kB
Lv6OacW+OMT/vZBckHUQJRn6ooyeF/wlZZLD2gKguDKSbapOqHzjUtAY/v0VQVwAMRVatlNUPNux
Y1fAHMBBaCKBQEYcKTBVYIbgeW+uWOybJyP9qwjd9rb1GE7x59v2v8cFbxkhVQaFEcSz85ghQrXY
oQaO7Tut+zJIEzzNbg2q9rB0gYltFZIu6WoBGsPnA/9lE2NghCn0tEA6PN/EwzRBuYJFjMGshKWI
KstNiVRwVy4lOi3tXG8JkSaeKNcZdNTr9efD/2VfnTYVkqETeo8N/TFMTLnyin5Bu7sIQYuvTG53
qwqq3USGNenJrB4Mt2pfz0tz9/nIf5txdHqAJf3+77cnyx8Bqpl15bYLYuNgSnvpDc2SWXSOb0va
oHFBIkheQ+t8kV397XUZ9jKF4Qv6V+evO5u2K7hBN0+Jfswm+Exs5ymIgOX15YVuc7ZpnYLdWTaZ
r26l00V+Fq0YKrIIdRle+z/oKCTUA/ScFW7exaFJ2QziTU+Q1Ks5Vrycsl4o8dyrKo+7GhKx2Dho
Prk2/yIB+A0XnD8H6KTo36K94aCV9HHF4Rag2sILa2ha5iFeKXF3nhi+h6wAK1y4YeZW9q0rvAvh
z9B/+OCSlKrbVdQWiTwJcxF2/x8h5kRwd2Gv4/43HetCuKkohgoLOdAkE9BYOMsCBQbzFzfG2eUE
FJEilIHYi8YikKTzw7ZgPkQkIWpzhe7DpLVFm/VVaKvYlrm8/3yDnwXO34PhSZH6ArUB6+7saI2R
KBTvIXRbIGdpElDuCgi3ZEPHf54++A6BPXKqGU4dsrMEW9O1ISHFGaZG1N8kmK48ZVWp+i/G+e/h
wTigXoM9AmYfPd85XTHhp79jxdp4lxCSHnPhiSP2OuTgRom3qDIMspm22X0+k/+p+KPfaD89gUEu
BIBneWRP1sadjfQSVyi7MUtTpD0b6iS0pU2nYKz+DW2EDAPsJodhPEBBYOWcttEfoQn6ot4ZgqiL
exiLhAkqqKiBPLYLq1gx7S2pXaX8IhCfZ604jCxwQjQfAfShOD2n9aPN4fUhOg3xPHC6LfuV7J0V
JF1oICG0moY8yeeSJJOEFvtExnuqrVNu/2WiQ3QtsX9O/ApcNid+7tmLh/lspeQEy4nK51tOC0ri
UDvrmLaelFdKVHOTfT7kx1Pye0iXnu57kL0pcsazzTuopScObyxU+mXHsnYx5kffFqH94p792zg+
oHKcexApUFp/XFMY23QskIArkQIPx3Jw3IcoMl8RbD8GmN9vA4uzU74Ndq3D2NmZF70BaRy9/zRH
vgkZayceIiq9fTGI9efnE/fFUCel0Z+bNJAMojZKbYzaSxXf3cUfzXs1u2F17wHN4e//PBwFaRhY
GLbGKeX9ONyyKskkXboYBlb0eiQE/giL40MKaYfN50N9zAx+T+KfQ9GzoYynYPfh1j16o/V4yZjg
b5WAQJGIHpYaYdDHZaGGL4LbX6bzw6Cnn/9x5hvfOG2TA2luDUxmtugHt86Be0teHtgwmeGLkAbS
xm+29R838XmYOQcyo64bjEQJlpkhuCn6wGtHwKbKR1e4sSPovRswLSfUsaHNA2dOSN9MQO26kSxA
T6YuhyommSuvCbfBqOgEqbYIQJzRQdvARqKEd8nLMuZ9CRQRzS8/APrbQMiaTiuyywHFWU+6IZmb
zrFHD5IS9uhUcLgr4T5mJ7hjoEgFhzcJRd43UQqqFTZBMq60MTJh/Yi2WILD1hiawD9Pt6e2vq+p
3I5zJ7yj5n4/xSBiz83GcDjgQCC/hpBb+/ns2I30c5uRwqi9AqXrYjEefKM6TtRBtys9tGzgl9rJ
Iev0KhaPtqjvFj1NI3h2PhzWynF1MltH652nTQHLsLa4RJNLp9U8R9ddF7WbVXsOrPPQOAhbDUAT
zI5DV7X0Lpyd/rIqxjHzkFZvczxEokwj9u3k1BvJ7ZSIVcADrvK6g2+8ZWfrgOx7gMRZAZTykgy5
3Qwu7WJPReyCAbHDNU9m/k48Bn8F9C1u0ECtD/lIOWasbzLXSve1p466whELX62dy6s1sHaDzjN5
hD+GOycNgsecgkFs7shEigfbBu6b0kOVOuhMZATaLrQM+jGHRnp00jV05qs6D4YshBHH/Tzx4jup
GsCZFu5PEp3xTbFGaPwHcwWxeKVg9zM4j4VYIcN1SbUm06o0mGR103wLaJsflnxOiv7ixN4PoKKe
hiFe4Pn2jUKxD42pK9ZtpAcaoxSVMD05dMsYl80YvtFlhHQmcNo8rYAIpV1Hmu1Kw+4q7yNnP7l+
eQPLm/aJWUR2YbriEjQpNzbFMFyPUBR1sRzc+hcxjnriMs9LjNEPF6oiZkk5gdqIk9CmDuFDXKGT
EdOyqi8rONQl8FtiGXOt9wZVlrniYoSOthTB/VKBKmigHt7m1n+urYA3gcPkATYXesqCWgIEagiD
FdDqv65uDlvBAHr8UERd6rWBTEdr6yt4K7kJ9E/YZLSb5IawPMy8ORyWRKGbsm0GdntyJsgcNfC0
0XLYzWgUHKJIbWbJstX0eQ/zjnXOMxtoy5KxdO2z1iffQ6vQS14dkRU6DGB+587gysPYEU21tt3U
Fj5w8eDKyWxBNnTvxAK/g8WWR9dXYHKMv2oIftEGzKa1+LFW0Q6a8p0aqwutDEwK2vduIT9Rc7KE
AGfcweALzUJYoiX+YmEx4EE4TGj7QNjw2ATgxxcW2vKeL92BwwQR2noTk5PHAWwEc5z46IlIjUUI
y33jz1eK0HtHmjmDdVGb2ciFYwbk3Ecl6hsYh9nE9HUGUuQJX+4B7GM0Z2Up8bsXyJMfeeG9TKCu
xC30IgkZCDB30e/LarqErKSLYb31hlj36I+1hJ9fvsRLwNFulyXdtygUBwcyIs/TtxFX72utb4qw
yDdFA88osKjyGBAyJNhwvNo10ZrDR8vBlgRTVDO99QinGzQX+mTRxfcQvkSJBPMvzsGuSEHxgKqy
jVK11OCUCuI/C9dPQW4pD+uqhpPL3nxppumIHX3VUw8Ddl6eCHTkU/hZrjiu7gH2NmjmjDVk5vXd
IN1tiPmG82FAETSgiiGs9jdi5nk28dWLi1kBpaxPTkfRyIEf0Qq2JkskSdyGLvzOQg37Koc46Pa6
P0tZwkuoDXW8uHoz5qXc5MYvjrAzkqkKe/CvtGCo1SpltgH4dDBYoKJLXaq7axhO2GOtWtS9wGDX
o53y6KYl5QSbv7BUaRC+L0ReRHV0Y11xA1XyC8II9jbYEzEPnbs5D3dhAKpt1c5XIEQcexBokhby
ue1gDUfew7ZQ/sSj8neL8DPPKW/yiB4ME6kQfRaNfTxK9D9zOOngTMLwixcNGNSwhpHtOiZrX26h
EHmAf9XryO1h9SXkI6y8DJYQjgfgpebjetmt9pF2/ZXxzC3kRk1aOPjnKgA1rSVwLq2rC9jVXbSw
45jA0YUnkczg3XIzKZhT5uLdtkKC4REqsMJgm4X2exZNyxG+bEGKJmSRNKTczDXq4smru2SC71ks
Jy/TDbmCFcdLPddv1YrD1Fdx17S38GJKBiSACSkpthKw3mpYXqKu2Wnlx1XlpG6A8t5I+wgRGlYz
b1Vc8/U9N7xJfRVlk3HeJ0ckUzg0CciniYBqKB+XS7jEeVet5PduUb00fJ1T+K5OsY2Ku76Ga8/c
FpuIFruqK3eI9rFw5Y6Z/kAWChFyhL0cOtiO6Ih9C3RxuRAKeAWJQbw68ocj18yD3wp8nb6vq0O3
DcwysnIsryPjX41jDzsztvTusnVYoaKUjwQ+Cnyg5sbpo+ZHNRb5z5xH9YU3dV5KpPfcwaMuwQ7p
Yo3fSLD3Loc+zKaJHFZTAlkq7PRW+UuXlbPswWxYNgXD6erKbYcNovLwbgARdDeupktzMvebDmY5
aUS6EQB6X4Pyml/8NixswvzaxS+VbrOlg7ipS1ofkL8kvJFbFZWZUR62cYMt5oHE7C+7pqxB3gJv
FbdPdT0P3gZ1wFU3w8NTd3ClgMuDdK8rpz4GmrdIxfIqZU7fJdEg8mTsaY9foBN4g1ObOkpuCbQv
aJrCdqX3jm4DdVNVqGuZRwq/XRxgyotW7gUMSXd9UxyEbjLDQvzDkFiiZ90nsNea4qWoDmuUX/pl
CCddmNjEXlU8OzV4R+0EYJv4GwmLj6k6eXnyzRxEm4hXyG8q9iPXfVLgngxW+qyLHnF+xc5xXl24
vFSzfKSk74GnqkyxDu2QdTMKnYTz8gYL3BZGjeR24XxT9/whajzcBABIgsLb5V6+7RuRLX6Z+uO8
8Yl/rUuBrSzanzBf+Z4z74k5NsD90BWpNG6MXgP4MDY8ijF4dul6PSg2xazwN3To78sZNhc9Joxg
p9L8MWiW19qDXN1PAtIfwyq6XAGdJcw1exWaSxjzlfHCore+nG5nX2bj4Ke5DdNypbFVcNTyhqwy
6gKp1xJ3C8R0hZPfW6d6BdWxi63z3gjveVrQZm4q8Zov+ri6657kLBHefFtH9ChzC8/e2SZy9t6U
Cq9Z1bxFPUr9lcIDKNfFkXXiHcpv5F6L9xa6ChILGaVFR44aXrbU6U5aTejfW/cbfrjV4HZq+8ry
OW2F76ewz7tkdH1cZbeH7ykcixt73eQWNMLyhow/83nCDnavTIA8D+IQ5WGqFwSKUZCsVBgC4jWD
hNc9TLLLcg8gdeMfddtsoprtIl/8AuFkK8HGSkEThJsKKd/hRPW9jXCwoc1/rBz9nItliXnt3UAc
8868fk1U3e3gfJdGzZiGHWYULp8kLnuFhXd50q1oeGrikrhyi62dRzg8wiSqJ0ixfF/FlvkHD+5D
m9J3rjq1XMD2J9x1JLpeyhoUOH2h6vE0zfdknbZ0Ygfr9SlavhnjcFZuwwjlwHQBNuG70zOByCo3
ftHcs8Y5VnlX76Kq+AkvNAmTNB/uenV0PwftoaHqDibbv+g635arn1RGblpiLgSSBBAOINz/Dm0t
Mi1+D83nW+6ag0WOL7TZ4ezsO1mkS1/sxpwA1xzTUunM7XsFA7HgrnbylOL+qha7hdBLxH7N0apm
+2HmGW3HzA/at1rwMg54ebcwmtnKvZCTnzERXc9Vt/OgyzfQpkCJg4axD/fVFVFcq6GDpdm8mcYi
bcjyHC6nkaDhjB2NzSJ4Ujdd1q7zno1wqLH859CKzAUbezAjDB4eI1xdQ+XcOiu9szbyUk+XwXZp
zHMENw3cF93zwHEe+vVQqxpwJmsScBPvKWVlMnfDLUgzVyNE9THEtzZmE4dsh84p1PGIHJgC6CKr
5kH2/l1Lg9gRGg5bMF6lISQ+sLxdIsDFOZKlbsvgI6lhdkPxO7ivzRimIwyl86i7htZq7+siy8P+
GoKDdFmK1IoRvdd3HIAMPjZQXttYeu2lguG5D2mWU6htWJgNVBS3zVQeCZAgIE2WwZeyLu9ZXWUN
zPYIAfk8MvD362LTPfAcNy1dH6z/QuZvjXtvqnmLtubTMISbBgnYWKCGjp6YeXP6770qMXksgeYN
+9F/LMZ9jZeEpVRc2FdRXha2egLQd4D3aRq0IRy929htrpv5mjQPkQyxY5Z0HuY4n2DobH4g3G0p
XfcOLHrgUU6mfCdIeQNUqIpr4l4i14nXWaRT56RT/+4rJwlKOIU1JqX0SDTSBae69hueKH4pnW8j
mBdIGRNwR+/H2V73rsjKdkw7uNo6aFLLaYrD9gXWbRk9uZPVoJBH7zmEnzPvs9zcFV1wOXvmhgxP
Qhyr9WRxLK6LCvbV+qmR4LTVMN/KwVn0i41lS1r5XVoRD2UBPKCbCtLDV9qXV2h2xSHs07V76+Na
Lh3kkXW97/P9MozID8gF7FU2+fhjxRVarqhNqhUnbrpwYKMKwHtjRbld8Hch7NhtlG8kODMhijcY
R2eAGQ6K3vrDhoAMQvMppe5dQ/augl3eawUHjTBq4OwlNwsKnBaRn29cZNQk/1kvJmXrtCH+vjHX
bnXllwfQ66D289OKwi0taps0oiSx4dt0Mgh1RLyUPUgO7sbkj7l/Q7zwTg/PQ70VMIcsu81iXjuU
kb0MgTr44X5xcA+Mvm1j2f/g/LZGadszsh0tXB/b5hpmeBuWy4wX7UFN1w54SS1F6VMHF50fXBJY
t8ZwPUzHZngIlihZ+LPIVdz1EC69TuNwLar+qQ+/UzoD5SiyQgkaL3I8aIR9+ItnZf0Ytcte8OKW
af9+yZ2NUPrZ9ZDxRG0GfnI253Bvg/MpD8dkHMjBP5npLE2s2ZhI+Eb7Vbk7qftLeH21+5UMGSwu
N+u87IFaQ5TtTZn1HqYeriX5Qzi/L1RntX9v2MsKoyxaHht+zMfDGq5pVBJ0pPgVKbYcjtA9BGed
QQhtZqyHPnmiwFIG6BOTGxqaQ9POW/CzUaCEh4B1Fx4WQcg6Twv/noXT4zjhqesZCqo8y6vvur4J
RnzsQBSXFJu5bOktmXcSyiHAb+/cAxxD1QbG/QB7ujTqVljUzRewMH7ozXiY23rTTv1lUwVJDWEO
fN6Ap/9E0u9CBWCPoD58mzhTCTCNY+Gab5XT3HWtRY2P5pIxJvYIqZJoUXdFyL4hFuzmitToLgy3
Png33UKR7Rewsusb5KRl8UsuDQK4B9ADNjsPjYtfdkQ7pQvlV57guzDEBx4oViOoyJXUJCmdK2BO
ux4dNo3qoK2bYwepiY9Cb+QBbIavW5vNbpCVFoxz3GVJx9jOHe01yDmbhrmPqitwwwRbv3Bw20zZ
oFXSVOpQFOYSJmk5QJQp1XxKmXkt9VHkxcOop+9WzEkPX7fIsTE3fYbrFRXzL2pXxJwX2MkheVOZ
ge15CjXwxSiQ5GJDzj5y5m7vm/qqirzLYWF3ZThvYMGLeoVHMKa1YwL/TMgvX3uXX8i1QGINjl7F
cRGMvzy4q0ryTvh6R6Iqq3DDu4vNxIzKYqYZLMy2qNDiyleXBk7PlKDwah/c8qdCsOiGaOPi/1gg
kNcjuxs6eyDEi2X4o4VVJl2Lq2g+cpgco5IztQUy5cJt6Daokff6I1bdC8dUKJPBb3EzgjugNO4J
cBm2drD4NkRw0F74YIPugAT8ntGnEp6TbZkfgilKrSMzP7pfUTh72s243lGs6GqAECGokQamslP7
BKBpU2kK5udjwfCr7tAefTpejLUHtDRKa+F/y7n3wFsASC7y0LLbEYWWJs3Li6CIrpBb7KhnXpiD
vJTKFMY+N17+0MFjN4rkvp4otCxR7LMMQGE8R3NiAoEYCj0dTA/Bv8h42W6gNYy1/uEZtiUhphz+
4wgmyRDcd06T9S766N5eN81PV2dU7OCQnI7iuyqqANM47KLZ3bshzSq4NqOUi3vS7WC2E2v47Axc
pAEZ05pdglNTQfA1I1fUuwZbn6tnfxyxdYZ4RLzx1zci4OU715faDJcllzBoA07BASAwWBW6cVvA
ONSBWSV9ioptodC8yncSfwkBf7zmLF5R/PTeT5CRYwexiqLoR9l9EJ5+gUsKUILlBRrkbR4+gvgP
mrvzA478B3ShNsGIAyOenBYxdF0vWgLLGmv3oy5fGpxvAGnQe9Nx59oQAd1D1Vto/gJe0jVMIy/L
FgiahZee6OXegs+eddHipv3o3bVL/0u2Cu5STnkNmgqafSiOQWD4Ce/KJ+qbOzCb73OBN12C+caA
GwFLoTtK6+sQjt3EuHdlP+HWsI+j3NTTsImC69wZ70d+5/MhzfWNF7xUuEO6/pXhgx1wUUhhcLjP
c1xrNEItXqaRfxGt1z20BoMkV45dUtb720nicwl1tVu6X6OI0pYTmD4VCYNRDmBJOBEi8PxopjWr
0Z8L8EcfDt0zLoOQxNL/LoUHW/rXcZrBlIbrhUpX3GYFQicJfg2YyxKVAwiXHJcul20alm3iaDiV
5/RQdghZ7Q79gC13x0PE8ZmQtrvL1Q2b5DcBK9Py5FlLsGuM2sHrO/a6sd5xeDNeg/oJ1AhgFGJU
ZI/YxHuzrimLYLk97/AVCDRSXwuY/ipYRk7rc4RmOVw0tyjw97yNdjx/CeBtu1TjhZL4YsLYxvBJ
SJYw2KryO8yL0C7xEiWDXY3Km1gDPgOz97VcH1a3PEwgeFJ1kJ4++jDgYPKBCPeC82MBl6EOJsbi
JrK4x5AuQUya5Msmb4edUggqTgUD6Spd53EXKqCx9NZD7lx64Kvqq97eBzlBov1NdDwOYMFWT0+y
zZNuui9QqzeY2KI4UAWYorzFdo6LNYyrxYG1EWJV+1x7Q9KFl2yg6TiiXAlSX+4qsjtxsnWDyn95
r+iDD5RHFPYCuEU8ePgHuneNr77w9Zdu7BaA7qVe628Dgy9XHaTKh5JxyLOqpokpKXiGUbe3DttN
9KirYx08zFWz1ROgTHyFAy2EPrrW7JE1gDQagPliG5DobQ4MvuDhZivAcNPBE7pFEQt8qWYX4fTk
1e31MgHaCqu0rgUgX/CwgmbnePOW9As+1jBfF2CNFMVwIBOaKEqNQGjnzdCGd2LuYRCCawQft9gK
fJZG83IP6uh9NbCdB4//kpM7wZtt7YFkIvv5qqv13VzDQEXN0oGeUG47p0esc+FVyoAWrm5GHPSg
tPEvwK7dKaNLXN4jT8A2Lq5kN5fppPMfZdvC9id/VkN7By4/bEN55pEoM16+W2x+sI77bTLBcQUa
s6tl+MAqFJORU+GbEoXEDV4uBb4cwH5VUwfErgmHH5MzT3sTIkdWkxySUuUHUCe2tkZxHpHRgL3d
dduQ9DfuqWfqAZieC5PjkxPApLuuvYP1zBAPUbHunE6i/Bv9CkkZ2/lW7lbYrsDOG746Hryu4Q7y
MA3Gi6c5ejT+DHxFr20StdXG1u2277qX2uU38A/e9T2/afAZmGSVWBF8UUDtCC+/67BAw0BjAFjZ
bpqqgOlS3juAsbm7QUcO916B6Dtfhvjci7d6LAFYgEpe7MVpR5ZojSG91NfeYuekVv/H0Xkst64r
UfSLWMUcpiKVJec8Yfn42mBOAMHw9W/pTW9w2RIJdO8I6zVMy3dV2p9dBBkbRjK/t8q1T7RlX/pg
2fWjc1xboXa3gMxEFzXibmV3RyvK8t3o6C9SumnCaT11pg7kP5a2MJYd3y0yB0zDqUQH1d+lwfxk
DoH3mJnNCUXnc+QVzL3eRJaOZ7AfYllmihiI1sirgiCTcNqsBMECjjkehIlT+3gmmzRr5YYMeOs5
MJfmdYi6MsKtPo1vbgqc+FrySfOQ2zbp6bMokeB1KrqxFcWZUWKKXgZvDhThaMqE6xkArT1hHicS
Xv9FXootqw6z7mBkhUdQbu0al3Ucu/oBqHfN/+WzM4Q/rdEOxc5VfgmkwDtxmT3pXPuQx2oZ2uhq
+hP6chN+ghY580OSJpHYKmQxZa3YQrFkdFndAqxHNz3ketDUAnnpkz/mabuRaTVjsSVOucydPmFH
IJu+nuSjkVk+0cSrd3bSYjo4dSF3oBvtxVyRldtFTR1OMbrAnk5f7PBb1kk4jU8jW+0xFyyLUVM5
D2Re0y9jgrhtDcvu49XvgniptMESUE6/U9QXcTchlWmDKC6IeDn7YDyXdeAcqFJ4ibFa8m01VN60
q+1QHYGVGnwGtT7DNWOtq8PqhdIuNmUTEI80I+Bi0q4fC2s2g63hhWwjYTBnlylzIg583KeMdvy0
pS3o4Bp1Ux6daIYr0cJ8dDstt25p989GOjX3PL92YmqHMq7Ug+4jVRpcxIXfaa162k/EJIP6NtRb
+IE8lKk/bNs1Si9RSima62fscWFaF/FCPcj7cntEp4pV2i39NCbcuHiIqts5N+ORK22Mgo1j6FPX
Bz1xAVXBoi+sZTl3lszu6nIdzc2Q0erDOMdx4/YW7VkAgtu6y7J9apu0kOBEgSUbPPkqqAA7ReRg
Jze3+HYhVomRagaAWEzaAyYzPKyZqi/D2Fh7V2tvExLgD60UKWgsPzo1BqAuMZZcKKEM0o0BR0F3
g+tchU0g4CIiC1qymbdUQwXbRYz1eSpvKwl4865bm3LraCZgul2CN8+rv2g4CDZqHPS+8mzjBh1a
L56nh9imyuCYl7p8s9WoCFZryF6D0ILEWYe23hqNrp5cVOB/eaAbuuakoN2ra3dmN9Wx3QNZqkLp
y9KOXPRKWM9V3aCAdXTdDXtSVyeu2dHuK+t9aeAB8UeE6PhfV2ndq7LxTnzcRMlHhij97iaGLkv4
sqxz6Kiys5kKrI64dLy7DuB8J4AMq6w6O5Vjqu/INAhafUX0VAhYDhyfA0OGUevqvW9q0/3GubLO
cue6q1L9UXjLWkEcBU3/TocSzRxdYQzByxoNPv8jdgpVMe7wRej3IKgd78+1lTff6lsMCxYvXFW4
nPB1heVjqQw7OhXRRGL5oKnZ2y0B9+NlHIzqxg7lhLDQ7UF5gxEmXYlwAUYNYWf1aXWU8/wKF1Hw
v9YQwfwfmSA2a4LTRgu0k4+OmjE4dTQdYduuK131DdgxDlct1yHtE8ubmdY2S6iM9SFv3To6WX4/
tWSVRe3cvZtl54uUHiDL9gB5XKqXeIiGqWi7Td+4EdgeEFxaf5YYvwE+OHiy8dcIoM7Y1DNTmv/x
sAWgxEhL+JU2XZCr/pOyG6p7fFfP0dFwC3d4T2myiY5VIOz0L+DRX+6XNp2XD5JQpXMq/DZVsVSB
IKaYLHzvIBo9+LyNXZ4Ta1c25lsbwdmdfZflYksscKg2cqEKZQfVwVvjmFPQfnqyt+VTFei5YxCg
BYD8UkxghDL4gTjgA7HcO9n3g5NMPX6QLbn+qYMMJRTB3haL8bmgsfmUbhiwvXhmn+bbwl5lBhWe
uThX41pYUW0eQ8JpgQ+VS0HltE87I2SEoFisHP/4k3t/i+kzgJjDKPw3muOof4c5Moo8XrXQw2eN
0oBh0p0DswZ7SFeVvxrmqMntBLXg6zC7zv8IIw58YLo8X/ujUrPJCF743uq8tE6b/SdDe+7Pc+PO
Twj9RocyLJoO7yN/sOtt3YKDg/o5jjEscRciUQk2Tb7cGjRsKTSUrkGmuUyEb9rdJ21eHKs9EDSP
KtAMy/Cm7Tqz2hB03VIiiG/eYgMXwXJOW2EHz9RreXUiB23+EoC3qCcy/agCVH3kUMlTws39LUQG
ErNZVH1L8xJ5LulG0neJjg15Yc6SZmsj7sRoOTs3kAzfg7aX4hwundXz4Yyt0f/r6rDJd61JDvLZ
6D1K2oZ5Hey/XrfBnDhDanpvkTDX9McZSn0NBrgRfYvEcgJYHCFSGmDWPAfzwoHbMGW4ZZslfV51
xi+26jB88815Fky6Bsj+v1Z1KwVSqNLSu8zUY3apeKmygyWKkQiqNUcSOq70VHyv/FvjI2gKjs9N
tep0IDbArL3YIoGw/6PVKiqf0XSt+SH0SZIhBMU3o3xAb1R1DXDZVJnjvaw8hr+sDYr8fezggj/E
HMzePk2VE1xC3BH6xWsX2uGyUo3urT2p6LsvK5+CeGqIhqZ/R/X0K/GV/FdZmRR7fqznbpapLIrE
TUFs1tScf9wyym49e9ZHI4eI8kE7sw9zlU3uMRrC8LwWQlJeVKXDJhc9iqhC0jjzgBqPAIg0bcK7
DHb0joMSzXzb2x9RDj9N3uxAwWmpszc9D2rvC2bVKhw9oonkgonfkj0AUJXRdhKHY+uiXNN5eIde
jXEmSs0z+YqI2tylzOt7mmW6f4UMnQ8Ux/ARhgyC384Kx13Dq/joFW75RJNj+5WVODkHYwCwLUNd
Mq9odmVXc7GrznTTO2vWizzieAOaX8Zwfu7MyHDZR8JUorSABYhH9C2ohGjIpIIzF/LHxiM1bZyw
nSkbrFNnR4qLTWPXIu/6fsyx/ZRV+OirTq8vqhpa5PxZ84tbIleJ0m7hYaxoV5lMi+Wc6llm9+RF
9/eZZQxbI00/XDF+Mn69dYHsYympc2n6jj4HF3uNNU0Xscq95Y9vXr0i+cODz1QSyW2tnDCuPePd
nCHZfOG/51EwXoZmqXfCRmPX6uChwujCPjnTQeer71oODc2Ca/Caemr4AXIWfJHVtM399hs6+Z5a
NbExoml9CII2OxNwse65B5uLlzrDF2tFxqjfn1Lkd7EsOiqPCvpdZ92vm7Wgdk6klvXWq0Eehm4y
HgruATM2C3OidqpMLYoINB9fhYG2WLKcQd6AI9P6GLhW9eiB0v1bjHp66/ul7p8cs3QJskq1dQwV
bxUBVn19RUeAsKfmeUThPvfR02LYzkn5ozPGlk/yzwZ9i0xoapLviEnUhvrd31y1frLKDhpHr+Oe
X/9PN52xK6JoBUpvwVWx6N0YNblrusaOJR/scfalm9DddcmAtPx6wAXcsx4ZFqDUQhQCYQfwDo7s
HZKaUiNuu7CO1aKjrZW6794wwLRTP3slohlfBdco3WRgF5PTv9k94CaNket5sFPxpPo1v82BetPY
zlVV9tmMKlYUHBxxVzt1PGe+u+n66HG1+gtDDfqANOAEi+b1bRxDtCDF0sdZau3acRBJMAcTASUk
p6Qu65s184mPdvawrrnHi+a5MS0w9+5QUtDh16SK32Qac4XcFEmdj9Qt6IluDb2kGwP7rEfvgUHk
26iYjwRsI49lvcboSgmHKzumv4BRXiPc33jeyspnWnyqBYObM/kE/hYhns9GnHrtnEbRIiCSZRMP
tA7SplKDT6PS4MXeWGEZ0IBomqe5Xf2d11FpSMfrzK0DZkDSfcNqX7bxxGt6RzphAJ1bZnHNBYSq
8nGOSN/vMHRsjPJ2usMWHU2Vlzt/xsVOCNQZcjKL7dVKuf7qdUu6TJTga/uIlAKvZHDdhiE2jSrr
fyY4A0o95otRui+uJDkNM8Xb6K9OLM3Mi4nnmrdYuihxI+Yg4aZRSSk6tc+pqj0T9mjsEQRMr4F7
cxoZyt0ikjh3emLiaAjj70vO0Ex28cB1HHf9REkZDYMUKLT7cfAOfQbpMbdoB4sak0WWw0yqMaFA
EfGALvieDe1sV9/6GiRZqxhDYK0aPmBi09a4dKvqCK5uIROglcsSjCR1We2RccAa5PpCcyfEF8g1
TOxwcVMJw1h6zpGnyoirmvGozIp3W6NpoLYvXsX6ks1ll7iVOre18RzYcOgd/csO4DfU+IF4QKoT
g+wBgdfr6IJOrFP3hGT7I2N2v6kUbNo1e/0o2h7hG9F0D0VEt0412k5iDtatFW6Op6h557DF7JBz
QOcl6UIUvXbx4kGomEKJo1hsqGr+GQZp0cV5XrogJ+xF9Y0Xrpbyd7RMnzZNk0o+PBJJpoKf1B7v
Kf36RHb70XX95zAO9/YQ3uXZeA9+Qa+LN29oRz/5jXErqbTu66CBOgybhZj/EHRofEPH/5QNprML
Vuve0gt4WS7nv3aqw73j5eCOc20W/BimFCKCyspkd5LF0R1sAA/bpwvTqOrjXIPPblqvENfApYUb
HTKPRUjw+agcb7eowtwq/NLgDDJ/Ah+T8ApOdS4I7XgAatBPJirltyaS6+vguvqJCDFnpyPdXLsw
UvsWq95l1nYWQJq3aKBgtbxw20xFvzyaneSl9CeLNuyI6lj0YcErxU7gUOGCD5790FdtQkeZBTRE
eW4e96a8Ss/ZC8c0N6sukSRYrror5954U6a/UPhjyoQP8keYHuRfMLBHkjF/1CxdKPym9aTMfonL
nPWzBdzZ0kmaJ743EuJ7k0D5S57FpMVCFqqw27B524coEuc5bT/Ili4pL0cqW9NJvqV5tj+yDnfb
0fSHM7260LhlluToWXY57e+uM9yV3uwmHr1rN5ZgeSDFyt2mhjXtwHQOYu1AeC11zFOB/gPEoAgb
dMfsEvulCcxN49TqgIjbZguqv2Gk1rtxFJxrVFVW7aopuAuj4wJOejIJ8b/Kko+FT9UiPj4rIZKk
9yoGrHtNAV1q23RPl+Md6CSabqPgvdMDggeRPbrr3Owj4Va3QCF+oH9B9MembYKDzf2EnJ6sKRTp
s5M0fF2/1SgBxdf5eY2cEVwvGNCuuMORcm/kJooyohvo2VKMjQ6xK7jnyjtGcBCnidXLi5ZNOnUH
byZdI1XH0tQr7oDwSyr908kFZpeBeY8iAx1QJn5Vnt3CfY7drXaqGnaOQc0lsTX3aw0T4/UEggYc
9UDxSHhAv1l4zFls1XQ7PdEyeetEFjV9TINTPtFFdeKMpoXJ/ilk915pQO1Krg8jmStx540sAX37
GdSdSw2n92vNebldAveH3kEYkbE342zmgPZGmr5vnb0akknfBCTp9CLSLNqy7hDR4Q3WhHAke/fo
Bo0F8k0E7E311nnWsxXWqMfKCLXislwCXb6XkzxQ94SWejR/JrPcUjyp0dP14s1POaARcRSJJyKA
CVUd1FydCQcxTqbmYMhuEpXJrahFK+BNyAB95Io9KzFRIVmqC07hU+Mw5TZLhzBhgHqzZXqqcmCs
MPziiY51UF1tau2XObynu/LNWqaHsZoPtgvRvWTWt1MtAPhTCZlEYOCOEJQsCTry9IsCr6KbFUQq
T9Q71m0ToYsdi5j2F578BlVTblGoyKYDaOdnNDRXKDe8QAWvcyCsHvo5dU/M1VRQREgFxqG/9lRo
bYIMV13ZIAnN7OBSB9Z+zow8GTosYKAn6PzL8g1kEjVaKOFZ6tVFl9KhBiU7Ml65t62iZm1az4BL
HbLk5Z4K3L/cvmkRW8SWmAp07E8sT2m3UGAt/NierEf6FpytV1lJf6tuHNz5exDUThZSkUJpjb9p
1AX3ZMwTvZvq76VRX2UNWWOj3I+FYhUdevux0s6jqIZ9luInNqfoOTcLsAwv/MXdizIlUFWcoz+I
x3Eq+E4VY0suP2ZWyVwSRJ+5TiLgiY79kM5cjZS9QmMbm1HaSC+rfquDzttNUU3j7ahOoYGe2kmt
dWvi2TmrzoKGrdw/cg4QoYX2K5VvDn8dLFrW/DV2sbcK79rBqOOuAM5MRXYYl+zEHnrfzeJeCgYh
Ca5eBNNXmKVPA+vidu3z/xrGdIDN5jis+tNeq3Sz9lHNEWeNG2sQj1Tn/hcazZ3UwcW1rb+ZVBMa
U4xv9HVHzkHkAp67qwrg5ayMtqQ0BfG44GQnkUH0wz8RoofXHZPg6gxPwUpxXxj9OFkexbDwxGO0
7jtp6A9OVV7nSIuzzNVnns+CyH/rowAogyJhkffb9RMrheZTCQ8puvlHvUzzbiQGlpYyQnPr/DKx
Szzi9XGuIesvaK8X2/58Vm2zYJuAQhegf5GoNoRZ7Iiu2g8jiSQcTXwujfOfabdb0oCNfQZ8acUQ
jO65ms3/ikB+irVBKtnVL6vIHlpn+TAbbBamOUCsGerR4L+LzTHfF3Z1DObirNbmTKyTjPEBmA+i
jo6NoWz4vRyVlmbm6KYItFh71HuDem11j1in7IpTQduf21p2UtXkdxD1/5Slt6ZaO/xNy+mZlX3P
0XifWsaMz2H+o7Dn1nBhOwcMq98Df48/IWDgrto6pf7lGr5rYIG2UcVsOInozqF3s3KNJ19YY1K1
zWOgGhVXPQJaSXq6Tr+CW6DKyAPJZNlygk5HS6MANfriQDmWD/fTHlYxUB7n1VicjdRO6lX9UjQn
Emvuv5QxbYl4fcMIhm7Mvqen84055xr0/j8Kb9iHp7LdDgYyFUAyg+pAopLcPturtIZ37bDMwxPh
VYHq1mHWbPNe0V4oqZ3MVHEtTefkCRsB0fRjzc6HaFiaU5nCC/C7oLwpYgHYehO30mrOVs7BCYCl
W5UEwEDI5pGqlAs4YmeXL0XmPurUerTTTm46N7URo/L4BouH1qNwNhmD2U0FXTdefsyKUMEdc/q4
NWufUG+ZGxxg49C4iepIvNNrZLRnY3APgUIKMNhHL02Tsg4ZfTNvP3QlqrY65GpoE5ue0EO4+p/Q
Ch/RIukOK3gls+OSA7ATRk4HqbHuAEL8BAHLc+gXWQLbJJJhYN4wp0Pe2pDTETXwjAJx6yBUGBFD
qMG7zL53s5Ms4IfFT9ta/oZ2smMz4P6l9MU84iLYl+M0xVwxxTWsjF/XH/HqjPIFSKffzAQnpYZ/
lkhRde/gEERH51DIWE0XXoEtNvjt4P9Ls+7RVl0SqfmncvqzESpeOftO2vWTBtiNlN539vqRR2IL
NLadmxWaXC7PzWgkTsWpVtjjl2enWRxM+WlyxySqXXPPQv1Ibg+2qmDftwUSijSGTN0apb1ZEXpO
cOE5QWK9HxBixNHq5Kdq+Y2oX0O/huOMq/elDecPi/bMWM/es/LGvTQJFM8peVzfR7lcqQi+o7CG
EnR0IDQZYlGY/3CW4GyEg45Fsb42xfK+hPaz1yEc8KR3duls2E9t87TwFMXkdR5aeroUiB/uDe8e
6yqsWH2VAtVEmGEMUu5X2AT/POV90Pvox57Lw4L1cIvL/kD0TLZpAYYBjc36oPL6ONQA4WoYdnbn
/y1WzSstTzX0V+Gah2YNNv2gX8OqORSTewZQv0L68pDWd3nUJLXy9zTNlEhr/VOfEb1jWQaqNxHG
ntE8WKPbbFOBeiPKp/toSc/Kao5F6l2cm58TSQyyIn/48pB4IcM8NQKIv5rvgOck6h65K3hiDYU8
psnaJ2q93zpHP6SWEiQe3ZxLKZUPEzEBo1PQTD8j9WsZW8JXD9lAZ98Fqz5UIfqjtkJ2jv48N6iR
dvLLYOpjmmPR7ENI9eDRUUWSR8Z2nMUDgzM+/Cx8zLpxb9hdLEJUj1RgVRuWAJrUG+/NmG/usRxX
gcfM19bz3RzRpjunOwBcOqpp/41XEuETDv77UmC0NKMa6KP4CSQP1U1SgiIwkkjrmfRSWVGXZJ1F
qf+jAv6LbLaL49ZvhqmfvHVetjoMjMQS7XENpmeHAk15i4F26w+j7BPQ/C32J2Z0lUEKWmzUluMc
app6hu5mxdLbxXeR5WBzMMP0wenxQK707Ja1f6fT6XuNphewXDbi+tzZ9Qly5zQoTJZL+GeyxW1s
WrA3ckhRSuk75d/6f+vgzgzMre/4HJviy7Ddv1mrZx/D0MbR/jtopRc7Zv635hyRFFrDd9tLlQh0
hQRF6m0rnfMg0XXjYT85yuu3teMe+9nedUG5W1YPbrKMcaodMhNvgas/hZcec5WfMg6Zugcw9AKg
a1CLcEEfNczfZuec7DmNeT52ubH+4bdO2PQvFhPFUNrJlDv3wmZ/mHy907k+FebyB6Po4TcvruTw
QPqgDRT/ppuOrG7RuSr60OvpabGfKRV5d02TsTpMfAyRN7m5ja7fk6sXyyn96noTsmo6izzf2YTT
co7KFxL5H8HpoA6L8eSuFY3d4DnTDCiVCuTBsCBBjIACaVyKiiudRpnotD4Cf/0r0nI7DMQWRm3x
7NopJgg57YJ0fYi09TZlVPo1a3cQs/GfVTSElormKTLTS0jHcKJ68eqVbID1Uu1U1iX+6jPIaf8a
Luv34nsPNOuWiPIaZF28fR0KpM08rejbLAswonFPgaWPqArZU5q93aiNg7BI21UNzgc00fgdSHnD
SN8njIZPxMYmGdIBnU8c5t41W+3vTlj/RIumNFI7PPW3J3if+2hq1bACTJvuvoSUkqG1DecICpb3
vW7vK588NV7OSxBUdJ5D3ahC/2Rd/YQv9a7AGod9oD/OdprQGpDIWb61dn0kP3bgBc3IKBh7ki3V
fJjH/t/QUsYreueA28pElYVj1ZZ35thcQuzVjnrSkoY4sdrHzF/OUeE9GnX+NaGn6SM40iK898TH
XFOllnbnGhuGc/tDfXcnpu4sa/fQ9iEmOOOZWokTNccHMgivWKGzjY8DuNPukx2YSeYODL2hcWQc
7mPs3AqLHYocqzbLnUQYrNY3BRlq1ek5FJ2znerqLy/DF58k76TBtJEEulh2dogVlLWgidsWRMzr
fkl5LjdoaeB6GuY3H9IF9HaI5wL00E6XZ8zOuL7xC+RNic/JhUvo0/I37MK7NYIvWQP065wxVWk9
TmlE2W/3OwbFp9OUJ9NqeAfhXZ0Qx2D/bo7EMvf6oR/J4eYPQog+5fYn9eBQF5rc4ErX2yDEcYw5
Hrbw5htDGsw6gFKsMNZnw5IPkupjtLAICcb0z5yQic09tVIoQXFD0870you/rbP3Tpj7yg4PucvT
FLJN5dMeRDLG5Inas7JIL1cAZiyydfHPdtCadXYinRBznT9BTKQeZkWzScTkqsRppuxOrgFpSDP4
LAIDH9KShc1yNQ+tlc73OsPME/mKOawJ2msvckrscaye+0U5+9CnRbqn+vVRdjgrMTD/aOF3yCwb
EVs9AGFl0sEd4K0ks5oCQLrfi8RE33M17aFC1gX6RLrFx5AJBAO12BKv/VcZ7YlBj1Jo4jenf3M3
kVPk73Wz/g6FFQegGaLewxYfB3gfQu9GDBMoJrAqcn5bQceoQbRJYZ+WlkzjHtIbJA/M/Jopcpla
McZytg9IwY4d3oqyZABqKoRS6SD3XtXtIkvdkWe7wQi8yfAberrdesHCA2s+NDQdpLzvad1db154
goaTkVHbCccH8//rp76qDNzVpSChbJISz1JTznFgTTIxiuqIJmhTOOiWhPruzHQ/aeI8PBya+Gxq
298YVf7STKyDKisuXiE/osan0jvCzOdsUvoYghZrDM4PR5yEys8CNXXIwmX86Mnk0CU/Q1hXPqxL
XtuHzsUgy2qAzv4QUgCch857LdyfyOqvTdFvwT4Y8/22SEBxyp9mascY2rnYDbPclna0K2jndueB
78tKCAPcsdjG1VAj0c0vMxwM5qfHRjzwW+2aGf5imdw/o7COSKRipcari5QxFfxiRvrWCyg14J5A
lsmEl9eb92UFfgT4E/npW2H4SBhf2+mlnX6iAiF8AE4oK1JcQLT6mijJ+aP0dTw2vzIPXkTvU2AZ
3FuzevULtUvX6VcovXNQkHs63+oRwzFc+ReJAJCx2EqAGfTNipA/+W2zH6364KiKNCqUqY1VMtTx
EHfjZy6uDd3jIzeLnMcfv1VXjKFJJZgVILLR8LdevDbmPkDPdevfXUMWiig4wZMcx3Lc6/CVvztp
y+VJY8y95Tks4/cYLFvFg9yP+Tkcurugrc+tYEOr8+dmFddonE9qcs5k6FzadblilCVUhlERqBsU
U5XL2Q3MSy1avs7JOTHx3Zsi385hmJgdVEc2P+N3xdZWnLqI+9LQ95m7EPPgXdHrWChLg+vsAnUb
6zldw3+V8DeC4ogIn6aBi1XO5ovMrHNq/ZlrdbRX/zwyV3eAgOVCxkdPjsVGdhyBgf7iJfiNPIMh
tNgxIN1Xy3H0H+AynzO7vqa9vJKhFFOP/oDNAob5FAGchCv2lBvBmNr7HI5giUDhps6BrTX2QyAf
nMF5tQP2pBtQGk7Bv0blP12V4n3z/AY0oDnWnnUpx/pfFXYvHEzJXI27luz75f/tpxZlReFW5ub3
jSgd0+psFdnzki+Yn4Bs/an68Nvq3S5DK0YQda1SFKTKeI5yMplzvphl3XUjNxh5/Lsbr4JYSW6Y
SJA2ijPBCRiU/Du4VHaPdm9BlZRle24Ji/a6MgnlCFgHj0R5g8SAzdfzwONzqeblr/IrF5YLR0Jv
vjUkwgXW8CdQQWyMVZKtkH3ZDDp5NT5P4PPEDx3ULadmCtaX1OPeymwyvv30vb/BeZ58IdsYmg8D
dy8POdosBBr2vvOIv6wx3OXg8ehknkZpPDr9/EBtwLZwrccg+tLuire9jU3lvfl5eLOXo4Up2Roc
j9MVKyBlX/zLJGLrV5NKZIEZYJLZG8vMscYvUg9P6Vh+kwUWB93jZDq8G9XJAkGRND2aw5IY6bDt
ENzX2PVrWFc/nXZ+l50dhNpjeBoLi/WlT+/mHoWWlofAaV7LwjktmCGWnEslGncGetR0xe1GGoQD
Hzx4r3063Q+B0SFQUOFGp+YOgrS3jP9wyMTAIjjF8t/ZdR/mYrqY/bsmJVyUgi8xfzBldcIieWCj
vDPM9bDq+k5jD4sWBxcyhc8ILFg6kMtA8LA0RBXxfYLhtwAI1hLYuax+NK1BwOL9cYRDGB35w5h3
ql3mC/KEMIC4746l94OtENQbj6a9HvusefPVTJAJFjr0u0azndE22X3wGAzzAT8XErAjBh2Pk1Jw
npA8MKx/a1UT27LuBjVvu4Y235Vhtjq38xsXxYlL4i8laMTuCO4yX/MwQi+KRnBhh8CKFvXRa8jF
xeKcFNGitn5hv5Wz3meNdSgcdfTHcmfIMrZmbgn47JDpw8LxRGZ8lntJqcNHF/hjdmHhh++iW5M8
jXiiwyvzy9GT6UakeuvW+Tez2MaVRuygtnUR1HaAZj2TYNkYSTOXW6+zdhmSaRPprrWw5nUzNdZm
9KoM8xdlyL6qGZB9mms2JLSd7SraZQLovJ8eULVdlAeo4yGyIT3s0DjuloMvGfIA8znG73Y1Lq0b
vSvEtWPWYgzx/5tbzPXjmgBPHwuDYFxsoeDItMat3qks4RkHc5tFD8bkfjg54t9wxOSJ9SQwdoE9
xAsREK2IdnAdCQ4wUOJftgLu72ZvSedPj+l5API0jNeQhJHE7qYHt15OLvKIFqitQR66QTF6NwX6
ovzucSjcbabKS9Eiu2id/25USD7bD5Nrvc9WcyA5d2+3zn6VI2Q9BUwERfmzPFZThFew2RZIq1dP
nGi+OMn0O53LOy44aD4CKbqGodF7jCwLCXaz5c9+d9z8CdDyk0jPYSMCgDTcLwD+7rZi/e/nehcI
+T+KzmvJUWWJol9EBBT+VSAvtVH7fiHaDd6bovj6WbzdE/fEHI0EVZk7914J3/xFEcibbfgG9oID
Q2bkE6wtQNuzaMHuMTTuo8mi4Ohi3HXQd7CX5ljp4sViKDyyEOfTYxJaMo5JM/N1ZiPJhiEww2Me
u+ijqYhsj/erv6kj0KMEr7DzDPoJr5UuAszFWx+hQJT7yu72PhXpiNYWRt5VMBXoh6uprnn+1fb/
9LYKTO+fCf7I4lwyo/pLzPRAsjfCxchOhOo+E+kfQXoz/8rkfdmb77XmUNLhaGB3DaEidakzL3Cd
c6mJnd0/jAQzLP0X+tFdX1jbSbn/ajIPbLiHK8MoDXJF1Q0XaX1bGTn7fN5mMBlUFG3M5N/YKCzS
A7PQf/RwBHa7nzQjzBq5FweQv9YPYdm3CGDJtaAY9/B90/YnlUnlC+GKfNYFaOkBjRdgNkfekPen
iPbKc7t9nh0jPQkxNHCA82LZ4qz696ErQ60jlVeI8ZmxnhXm6Xw3Fea303EtL2N9Rxn8EWO4VhwF
nAgkXj2LCtZpx6/C7h4sWH9t0wa250LQiL6dCq+anbSURU4djNC2fBu3X8FXrSdlEI8ZqcXxcR7y
lxLS8NitanUOGQK7i5ECkOqTt5b/NOvs71XZXGK+UCmwYBNrx9CCpMFh1rke0eZbHH036QcXU2Ct
AzzbY+Zv4XHibBkXPtcyqr1dJuuXqt7m1PhMUN7Xtax/dqtjmXVXLAah9ySmmhqar0onWC/EQ2u3
H6nhfdrjK7K1vhUq2keZvivt5A3R7TPx7ucq/zco9VKV+557nYQF8JQPgGQ7QSPUpE+wwT50WV18
ow+j2vgaUv+3jxpOsTOIxqAroj9NNw8VxC0bhPteH8ATOWB4Aj/2i5AkOzdbCTUiv8QR1VilqTsS
Z+nNm1X02a2PZF4OL2lqergImRPiGFPIwyLdeoVXPw6NBkNwYTLCopsEi47QyVv23tluPOsomgEi
B/Sp7ZCbZ1xNkeBVSHh9AakeKgKEYWsNMDRcenvc4nAlTEAfuTuQpC/a+Kx0u8XeP7TBbJhkSTRL
Ydv1vvDDfy0qZ4TjN5+u4McrjVXRFvWtbOt8F7nqS9oGMT+fQaA2k2WuZtfasITwZWwd/kkbp3U8
e11mZ9y3Fgpon0HqlOZ8TkZtPNoa7h8UBlYArDCnoQW5jGr3IA3G3pA8iyCumE84FJSTne4wDvDH
lAyy8D/eT8q7eVPqoqKWJpVYu40EYcNkNNJNpiqx95Ll4iAcctCSzh3raT/1zhfG+56Ckx1SbswK
YQvrXO/GSIPVNyvqoRcY/A0soOwEnEvmTRsRGw8i9x8nG+3adg45SNMAHHVCSJKpujc+edV4aHT+
E2iqrCTeOV4XzkN1BOf05aGTuMghWR89aBqTU7XmfUbz4nfjOrfSngvqyaV1Q8bfPQLR8I2HkRnS
FCSFQNUhU2VVd/zRmNj5TuPITDdjY5NPGZbvfOaF6ZZk3i4lra00gKckXsmwb+4IBOoPlvCO/Dy/
YKkckpfasXKKRwkGanLVIzJZte1cIFemTewfkwfiat7sbFFc3BpdjKnms8TcaOfzW9qjN2Q4D4PZ
KnDJeeOxTBefQWxDPeg73920OA9lWSN7RV3NqgY3DkDKhAvHUQokjKWtZ0+naO2T/hdsOOk+Wuhg
sYpnY8j/2E9zzYqeaOJwG4X+pHv1r7Wo9RZCFmMREuGxqflxTA3jfJUciRWETWd9Rh7pC8sm/+5n
DKnS1sIjXP4ZqWNgEySk0NcUBnWFomxhJaw6h5wiIQ7HX44iUfgH2HhwhP173zjJFU/772IZ4kRX
+s33+gP2Ww+Wgui1IR6wyX2u2la9ViVVtspPXZC0gBlYIp0GyjVYcsioQ3ZetIFYPAUykUmQZPLT
GJa3nhzavCxf+Zr8bqNx1woLTlAU3dV1fhUpxxxNTLqZyhRI0LjkmCrjHajEAQ8CCMPGmLOdyMBP
GJzKgcWrtcmG+muIxNPCy13xYvMrAqEaBC9jAt78OJpowRLHPqNAvG+VBYFjdvS/EsP6VvWEXbgr
X/2mdzfYyHAJZoBk6He3g0C5zkHnG4oAGr76v7TCZdNKtwXPRsbLbSFplfgr2IZ66Mv5DwFAHrpe
kMPKpkdWzB8YdNMd5UcNcyJINRn2q8RpFRraPLYQCDMn5l5fheVtG/4H0T6cK3Km+rQ05hSFuiZu
SeLdAE4STTqV9zrSl8K42ECXwqWaJIeCIN5L4+xmHLhmru0Y7uySSed2LuxzZsfDPlLNcz0XX55P
rrVsjH3BwoVNNlNfTvGd2dLAsZNhI2GiBLFR0vLl086JopdFOfdD5fxUo88lVYdFUT1MXfPZDlgf
a40pJJT4MM1ocYR4anCUAdCprFD2NtjyJNLw79fntozucN9fulmcs844mNbooix/sPlF3xXKeQI5
9zJ5+C5w/twqNf7kY3KvRjbOZO41y1B4Stzua27LSoyHLkUKEaLYp814PxjWZ1/Gb4ucXo1WvCHr
U4bq5plB6U4fNCRm/1dgtj0msp9DJVB508wYD4uHFb5Y9mai/zHRgmW84hwJbBN1JrppbxQAVOL8
MAfnPgYMkFHXcFhG1njsG1bgYBf8oAkzCRmR+3PM9qvJmT3pGeckQ7G7WZa3LFurwwX3qS7g82Ud
D0dmd/dV7pU7nwFkKio9zF1uHA2Dge5ldzmd2MYtWbcqhhQntm356y3wDlgn2xCf/BAxifsFgoc9
9OXGdWEhExlwd3HXloGqzXbbJfLIc2oFDOifWuHhe0BLtYkLbfOJB7COFK80S3N1stexih84iE59
Jr69Pr/MOUkAEETAjwp/2kZtFe2SBt+zLvDuiPmcCvPe8Jp/i442r1zqVOicmNbhtRxZx3rt+f+n
nrFHbx6jxlEHbRr4nDZsL7OFeroO05YMllWbIatr1XBWMCzD1O7vpTOcTFhQC288Xpw9CIyUAeR0
Lk2n3MItI6yTdSyzYCpua94tq8UvyxfY2z763N6ZRhkardITo4LD4HBH1xPnrMoHDqcK+A+6a7od
bfeWJJwzgCMOmc8z2TPxiTD8YJmiNpynbdL7H71mv7kwbKI0uhJeOrip/uiX6cnWGDLUWsE0l8VU
G1q7G0uazxJQ6WZSNKqNU4TFUENkECg6LWIQ+SJMUulni/1ioeHW4vhbn6AMzYITC3UbH6Y4UoUz
iJ3H9GnwoIoUbvVelYiiZNO2I3/1cvXoqnFCqymQYekOM0cRaVdTtgOEbgZJ3A+H3ofkSUSnu8T6
RAfeYMyZXHxitozcB7zh7qGLmgvg60chLGNnVM6Ln3k68WigacvgQCMUxFnqFEzlVLV6OJRWhvmb
3t7VlwaySfTPH2H0UJsHuG3zXWYgARPwxNbYrkAERNDG5qSRncZJNty6RtI8x68ZKk6TOZ/NjN5v
sdGBPdE7C7NCYBbltSryV3xU/DTr5o4E4IV2Gg26IxObQMKZjw18UcNhcLXnxRMPk2u9spVrYzP2
9xb9XcGtymsY9o1wr7pigcJQ7WSXb5dpDFXJEhYnW93r6950E7BjWzcvPXi8piMGaSf659DII5u4
jmbrvrdSfbBWTwehMjKU16yXMgdEamXCOKRsHsGNEq+sWMVIxDCnrScF1BK/uUzsCXZit910Xf3B
rOFuQhvexIz54P3pT3lCgdg49stS9089VYFV9UfNhenRL4e198zq9FlLtDui2i/Qx6+Rr9HeD2cr
MS+iu3cVAhRdzsoVCIymPhsaAIjJ3pMpXTYNom3QQzUC0LezuvnqVITm0nL+iusnP+teQOIfGOSe
xmK5VXVPpwNdI2fjmKMh+KLGlQOyJWXWmLgvPFNdIHGiCpJnyF3Rw2Krd6+vJKFB+5/dgqGN6cF0
NFfGEiCUM4cO3wp4tOMzHsd2NWm/TEV8r/LonDAmHAGxsOh4w6UUuqN4YfvPb66SXaSXdwMywjB+
5YO6WjCistx7QxG6Hwof1yojl6E/jOMXA+BN2ujUcXSL1nKJinpaCZHfNUJuqAntHp0Ou2z2hu0j
KKpP5cK7UsaLzdg91eWlbodT5xLsgf21qUbMHFirCYdd6l7/jnRsMh6XsGUOz2PtAFGG0wiSIJYU
pH7/DxG6m+wjBstN5Ns74bJHfMF+NhfuWeMwbUgx4+G6i6firGR6Kf1qn7DhoqsJuuqdBcAlKl+j
ZnwzNedUYK9JJu0NlB6MTfteUrAg53q8qx7lQTliWap6SI9dl4SRpXP3j8reDzbtbDXsExNBoMve
IlwObB0/Jf4QIpigwzaBFjX7RXowCD/ZM3YjX3YgW/oZrZYjbPLHDA3ABffra/OzhcPPqr50xDSj
wUSMQac3FvgZjknIARdzGR+KiSdFxfz7MrQwk2tLjCZSvbv1g8+NG8dxaFkgEoafmmgqJXCDkX1J
36bB+kKgQRieh2+qhidipCEU5D0pvVvvetvadR/awv0lfAHRQ52aSfujbN2OEaqa4d0kEMFpHHal
4/ODV6EdzUHJMUyId9k6i3V0kA9pLambsDrF+T+RE9FWKd5SZIwllyfXaZmfVfKlpY/iLt8ZzrQ3
vOwUWUS2XO3BwjhcaMyE8wnPpv40VeaqCHNCAJow2Amzy9Aj4J3Z7ACJ5GWwKDZr5V0HJvpTrT9C
6iTUauWMjZeLy0nP7DwP24wnng+xnwpQIrUJM3ChEFt6+Tm0zt7SFipFbXknEYJSKw5ap10IQD9K
jBAxATKGsSoJQXoeMBKflTsEKuve4hnzmF7SfEz/TOqBwJmxD7RteUia6GpgJiMidq79+tz5IFqj
cqAXZ70Bc4sxC4ccgHHOttqNK9yDHRkHzyRxzJKQARrvEBhdEWgzGTRGIcC4Op7minBpIzSwRdV5
hkwZCjW8x3X3lhQjR85MhcPq3b1WcC2uiPpEZMeWypxlsWicEPU8rmXXxOluoDPCac63aOuvJdup
No5rB9KH8lDmSmyLRIgzXeuzbVhk8vGfcfMQaMqDhHR/4C+Y5+vp06rqB+kqvNzdZvTEHTbVfiMq
UHtJ2z02qf+pSn8Opix6Th0oOg2tgJ9cmxVLTtj9wPH9gigdRq69MVx16ifrRtlA865xrGobv5R3
NShAUnSuAXEW86XU5NnCM0avHtbMyyRbV2vn24Ys0pQwQPC/LFR3Nba+HESG96SXLzAgeMs8Qvvd
uepo9hlf6ji8kvyN8A1gJARtQGygjGq6pVKvD9PSnz1nePJxwwELEmjZqntA2smgBCV0bGC6Zuop
tFjH57b1y/qG4FlvBiygKsnOVaLwYfIToRiQDWzst0iDf1uDBxsMF1JW8kKxGhiDuWV39IdBrYvz
kpPN9EnuTK2mjlgP9ylG903pJCRlbBA6yeA/xiRMnFx7a7LyBjFZUmiKR5ZsgXpwfpSRHqeOeZsL
EpZBt6QUw/2RSKfYe163HZtxZTQyd5nZU5xraVC6f3DNOb04ZSxu0ybPT2NFtSA+mU1u+y5DHfwF
qc/qCHj9hX6ZW5h5bB9lTdHK03avkZ0hX3fa/QKqaOPjTwmjZK5DXYxvtmveLyPunMi1HvzGpxF3
NKqzLDrZDJhH7LrhYHg7X7acvwtdofOki+SpdJDbmq6HKuIALlR6Q4U2W9/OzM2MJzkEBcKDvehU
wlaXUivWN1aU48g2fjpUetOTW0KpTEeJLc1Ez7uWfHZu3TUst99rkXcrVBVvKUUfksLb6yPWK8YG
v3FL/AyW/nOn5R70hS5nu1YClYb95XJKHyPbvsOEv8+SlOoBHxjqWr+3cmqacaBvSxu4LwMbZsdS
vdTC/2MrDL0AolOP16hOmODGNp+shu2FUd2OCRODpavtRwfZNqhztBPXGrFdJM/kxH6Soth1EMSG
xnoSpfvCTlssS2YC96k7AKi9d9eBLS0mp3Px4WvGs3LN71H37pQ2U1pG54VUGaoIKXdJSMNpWKkQ
oWoPNuTgTLTooJN8SEf7mTEfw4OEtEDp/DnzHcEL8MEduY3GTRCZo+zdme3HtjavbBA6krsMKweX
IXMia5LY9vkMuvE2pcah4KCOh3Wo0Xc0bnw5gmI56jnwbG1beNZOlw5YA5hASi2cSzhRqnApjedm
IW7gRv2eTD71fRQmNu0EYGFddh84QWYerQ/DigKv9w7MPa29EAhGUxxfksXgQoyRtBnGvFVchamR
AOVTpyIqUe/FzbVqHiCdpqejdpm95ZrUK4bVue+t4TK2OK18VgnUTMSLcf7reJerJcNXZejcnvpb
b3IVoD282wsbLsSg3dFLhpGuYZ0vhmAmeq30WylFgMBRrz6mQJNTKLnUMnzCUTJdvdS8WNI/4IQI
DQvikXAfIkvjzXY4mnOm58ju04Rmg70wRf1O0QVoLIxDhOcsqcedZ94SDP/xBCFECGrZyDVfiePe
I5NlF9Jk9dnv/V97Ng+k6U9kAMkeRjmRCRx4zo/Zqv0cwSNnQ+BRthklQf4AD+UP4wfXvBa9TxZO
SSIpSzCk3dsY9bclem9T5hvZ/BYX8mZ0WbVzBaAMlmg+ZP28FTE+u9ykbmYKLnX97HRziZ6Wg5Cp
vcCCIypKnOpkCcJIVUuoFpJTuv/YLdWWoMx2tlx+O5luSzU9sY4nDZuqY55kJVj3+/Kf6Yy3Pjai
fRvNVBKYYYlilVimseUjc7W4jheHmtW5xar90VNuA3Q6unQ/cTY4r3e2WV1ir/+OBY4y36uDPnZL
2hD+/oy+/Wn4aEejgBcptjTuB90w2PqFw7Epy08iYBSLLfUkT+gj6veNbyKAlXIa1+rDZG7mDQfX
8M+rC1dWYmc5uFV8eyv86lPDHqsP41H27cUf0i9Us2NadygiDLvYf5eEpib3qm/u4FofWeeIaGDf
sF8agU4AmAm8pu/QHv5arBjs06qpYJv9aBoHC/9kxahT6xj61v5swBPpv8b5WAlyKwZLmvCXz9tY
wvWZjo5dvxUqWfEgeOkVy1FyBv6IxvhTQApnbrdrW++gNzsrJl4rfthFhtoH0eeAKMSS886GZgX1
VUkN/wLEytF6miVe8aG8iyO4aVn3zKQPbx2gXpK1RlQ8TrN6XEz7CaftXnPzoxuj9OOlHnlW/EJd
lKQws1PzjzgvhmF5P0Y0pJz0u4xHVe9wBq4VXmaPfiAUty6/OAkKW6upVpOtXi1cBuxn8bpJg3me
8YHYg4Ak7pBs9EiZL+0Xq93KgAURKw+454JrKr45htSC6haUy8ZncMpUAPRayXGeVv2fzbnMGEJ8
CGP810rgt2X0TP92GBb7fknMq0ZaCXC+xg1PqaWR1QmManrv1sYUx82bU+EAImb1kU7ILEbx1LDn
aePUzHDcaYOJjFrlz6Rr6bPY3qcxyadZC6KSOJKpuW+1YicKsLvvvh62MpVhEUXcvVPK2gqtJveO
fQeM4FbOwMIm0r5Jiz0r+S4FNsNMg7rPFHDgLjZcPYhdg5qv2bpmtrVTxiBqGRhP4/qzBx9AcMcU
LOey1ZvsImOCQk2mLoUqtosV0ZVxA3c5P7IUV5AORwtAjEhYxZPmIB+jNj8PGk5BZVEamqxOQRfz
vlpSQqM1nbEYNbhHRnD0yer0rqpxkwBV9qT9VE7+zWg4huMESzDLCLQHNpP41AndBfjUxSb/V8vu
NJpECvQW580vWnag6SjcufFJo44vSyPGA375Novhp+rqjlAxqAk71t692XkqG0np09tbNRU7Er9Y
5yoM7Jmz9yk6N+TOaaQm95cE8Eu9RK+l0f+oCE0MheUkxp/ORAi28mS/MKGPyEiKCZtFmjqs1BDy
X1V9aAvBBM97quhAWHu6Lxf7bMqn0uWeMnCPTyktsesbF/6FWzRQw2NbeXB0+TkW3iu5TxxFwEf2
djrzHKb6e5Yb99PsXr1++pew/4ZT2qtPdmQ/N17zM+sE0pt1/GXy7cYRqIUkOZeSoKXjHzyajTEj
t9gxm6kHc5dU4rXQmz9StqfcvLOJ+Vf+GWDQe4WuIAb3N0q1u4ovuZvnk5NZb3PDqd3lx0jwA7hI
RCBO+1h/cGN0CK28ppKBK2Xs4vUhoGQeQASutAv15cVhsM6Orr01IN9rZ5XcszItNHA8ZtRQviSJ
ER1AH61HHjlINzCxYmZ1y0e/K0BQKkaPNabUElfsUhyI6xApm3c9cXuZTEd2oodxT5eGr3kyOLKW
div04tlfTTIccgad20IyrkBUrnpmloyCA7MbgjG2HnUk/KrItvi1ZPw1rcGt+kVQnnRY11Gaby0b
VAYgijwwr/qcnZbVSKiV+9zBh2/O8WVMv+yMyTCvVcuaArTXsdEO7lxy43n72q6u1mJdPeuXMAa/
fLYpCLcqkw7GrTad+5oxO3BsbHPxr7f4AciqZ1U4X4zivbhYvfRgJNm5cph6dzd0pMy9AUlOfDOF
DrN52OeoHHr8Xa1Qc1+GScmYe3ieUJ8UN2CtuYc8tRFqclqTaJ+bPO8VdZUuvhxuGRbv8NESEocM
MlCVXuFXXKuq2anki33UO9t1dzNU2tXmjdEd6kC57dH9SotJpuuvPNJ1EeXGm0QgRqK9bXnSGFAU
XXdsGfPXK8U3ttGXtOPEuq0OiW30LhmudQN/3+CjlkDskgzbmeHhWKE3oDZqqu/KxN8Qk8ZEMIqj
HW48wqjxvtPGk9A/7AqDwGJuarhJqYk3sv/QzAtwU35+GADTsyIIM3EYEiCn/DzWCkwsCVH4eKC0
OZ254nuj37cAN8Gp3o31a6mRmfaiJkySS99ZOGvN31Zx7XGtNCWCvEbDzSBXPYnxUsinSh50cm2+
PCzjMZvb0GaRsqwi1ByuHbfYZ1O+reMfD30iBztiLzeWWux0jb5hpaU7Jxgkd55V7RzMCn4Sf3p6
fFGV+c8CQa580M2aUQWjGMN4jOGUGs92WaMidz4bF1wcT+P0a3FuxviR9KnYsoeSc31Qu7JFuJ8F
ydyO1Qg0oTHpwOYEr+Riet6DXSoaqJxAaf3bdeq+n68apB17is7C0bZzqgUC5ljKDHdW3b7n7rXk
E/1CZn57c8Jo6zCjzTXSogozthKkHT02rBnqWdkSx0TkLnmxGeYuqw7Us7qiGY/IkYw/WNaKT1Is
zQWE5WDJTR4DZ9SM0CNuVC+sV4/dwzJ8DT7Cp+0fpXxMB2BuuJpywukUTOjrS7szeIu8vrz0RESt
uzgB59fS4xuD+0jgmp0I90N7mvRnwbtopKGl7ThwUOm/shjMsfHW1UctYf+OfJSUF/HD3L9U+d1g
CTYmrHOLHwxMm4ZxkGds43Vo4FlbY8DgZr9mTGdIRNpzcRCSMX0JEDjTw3S0NrO7Np3skqiHXR9b
2wVSrMBFXuKP18GcxQwwgBPxuvxYExSxnKTyipNO1N4c9ZtVsePAvejuji5phdUbyffSvTU0RPGC
VEcNOSd8uxkkLIJrGlar9uhxQZh4+KW5W/VPo/zEXFe0l0Z9VdioGyJeS/zP+4wakp7pXUV3ihTs
4Vo0uAQhBsAOCmzYFM7WnT9THcL2PdMVZ94xnUY5I0i3l90ejmPcXt2VGA4PLANXBtXQoUm0m13p
sYv+2enCCf+x08PKTTny+4sd/1nk/kzWkfVLOGlYYPw7TyzbIZ5P7JjeaBYZ+bw61dwUQ+mztaBD
c5y3HZt5OtPnnCDFQyYxNon4MIxF0Ny2CXc99Sdr+ijijiyv8aNfx2ZbXn4nfHM/e1pQomF4zK+V
vbp8Wem3lBfLP/LOITwT/m8RAskGCOfNTyCxivyAy/fUp+CenfyvzrRgqLu/UbMBD+p4AOZ2wMNH
frwsjduqWbPTI6EZSxI4DYv8tmI49jVgUtaFkSFeifRF9uILDEi2mz0wzwcpAMUGjEZKDKSe3QMb
5cISuYCyLzRTejdvxza0RD0OkYSt/Gw1uPIIIkzVZhFPBZTKTs+2AKsJ/QOZHJ1T0puB3g0PLpUk
U4i32qYoYCZaJemx1O89HZTj82A/xNMVVWojaIu1hVU1y+fMRGq0tGtef0wGSQisgYSySjt96xVn
ewOrzWnO9vSkZdrWwwYJcDAcUvfkYGkEV0bbFEr7XSdIgBEFjNGmpElDa7HqQ+m8QwJ3I8LIXVih
dFb1x6C99fhFjLTfutqCmYb4INjemAVU+vqWcV/ET03yauvvunPuortJxuiVdwp880Bqr2EKFmZQ
+wx1ol51XOZ3qMPWT45Vex1xgMZkgPdcNoqhQH7sJ38nct5dNuCUxF5tlvAU1vO47C3/VrP2CLwo
zsj6KAhwT9aP0c5kX++sDDTQnj02V3/5kARasSBtAYeFKfTqkQYcwbOy7xROx/TF9Y6F8eTV7xBM
bcfZSiCPjnfIoieHB9DOjouxw66DDIGpwzPe2YaJdoG/hLnqabUfrh5fGR+mGRAuG7BeUv/OYaBO
mMUfi3Aed8hudrYz8fOajDxTsrzDLWLvko2R1C8uSctOiW3PphieUEl8NpLujvjRpeFCBRmx3tWb
AtoCW/XQ7OydkambX48aiGcoY47J5eXF3jsygmSTAu8PcmSUklzGlkuw1n9ZzOlRh4ZpTIh02nAa
u/zUSvIqzX1d1vTtT0zqT5DzH0oYNkmtB3O6BLB8EBSaTcL808j9zxJDpksFDPURAd8NLXVlEAhv
12A/Ar9DDyoz7XY2m/uQCszutYVX1R97VmYt2oO0LnH7LPv7mTRksa+KaueJ4idNeFC1oT7PGpEs
SH9MdgMT72VUmHvwuJ+K/TesT3N2OSuHK/z1LrZ5f8KsmBmXocz/eaQkels+UtidNHbbdKTXueaZ
RhmHijmZRB2Pi0vXyNPUs0RFQ5hbd5BbagBD3BKXmgP+nOOg/1qeHuqpAxGLIqhRv4up36Zqel28
9Gr0y97RENSmllO3Nr9jlyQwnK+ltDeWBtmaMTsRFTDBEeeLyzocGS3Y0zJBjO4v1pqHUW0NZIrh
Y2bW6/ibVIABYMUigxR1LFqyJC9RQ72kwkG19+Y8w4F7XJtl+DWHSGVb9vewGPKwlPKLBYjYTvA8
99VWc6dTzj6CeCjfPF0F0mAJ5SHrJ45Xuemq8aHPYFXztl4B/qGklTrKnx72uD0ZmL6XGn5/096P
OgBV629qzgtVtltel0XsHUQdT100o9lO7X0MM0ZqLMEi28Dsesp0rKz9XUG4ia0FkYAae9KiXU1T
mCvzgpP1IJt7YvKcKKyZGjBHLdgDUls+4SQPJ7ZEtQNSXK4/GI7cT0P7AubsYuMCM3qM/u4L+chi
3VRJiytwYNim9tj42qs1MtSiIItEcsjBgVXygWDKr6X5D3UzUyKWcElYo8cSe9MF4qV4WEG3UDEB
F8HEFoUUxzfmqGABViJQsjdTMFOddUTD37KAiB2Q/0ZEyaR/16kgZiJOeMX85GRp7xWzm077kXN1
FPqvAxu4kOxrQJHomuvUvALI5+WmzLeik0ydi2BQTLR2ryRcdBT3yePMRL9MZeC7YletyHcY2Wxp
D5Ilg5Chdq2F2W0cDuVM4rpLjqyles6s6JYO17FZdiL+5QTCAU7kQmIDXOiqHCrvgntGu9iWdSzB
54zT48AloT9VnXvk3de9H51isBze++61tvntimPevSRk41PqzywiydPGzxHu3wIPLhaJbW5LvOPj
v2pFI8iEEgqQL9UthqcCunhXWMBQtz59udM06K0TaxacsDVJWskPApyJOHWxwVWkHYkszQ0yKV5v
q3lTyesSsxUophdJ6AvLB3aH8Z8wty0/M7zN+3HAjbDgqvdOPR1MSqotNck15jdyc/w8xTYiPzlN
fFNyZlckC5MM/zbbocpeBnGcKkWj/qjVtKeGtodyusVL5WrDtUzw8pa07rb5FvFV4wOtqm/PffRg
+bV4GKr6fmYs6BevffvRiyXsHZ7s+V1mpx5HVcMaOIYNfBr1h4ucXIHNCeIe1jvXy7oDm5PXnouq
xeDu7ucuVBJrs5QbG2QaI9lA9yFOkcZKVb9r4A0PimkfAVKWN5LQW1jxIw7rypNIq3cZLnNafVop
OARefc69Zt90zj4ira+b+hUj5DO3BPQ4jTmxwveVHuVobvM8CsYWtSXpgoo41jq6IlMS0ofi5726
o/2Ywt02cP949nwoecFrTqAF0N2iCbbDWCfSagfIKxcMhkc9ouxq8lfyR08pqwEB9AbzMoWt8sHB
IPwCykpYmZV0w4bVqtu0IIzB29YIFEyHVCuvfT396pS7XC74i/roCJs+HDD/ZAvZgtw4gC4+TqX/
qPufdpbeJ2xJiKV2aGxg4h0lrgm2gBteWSW9pw5SVg9LwoVmlkKWikgjqrCNvafM5WxMobJE2Z7E
+IVw6tEhbB242K/ul4hpsFHhaqHsctLsfXJcJA6XbqFVrMJgXBVvBq+ATljkfy3c2WqEczil11zM
LwvGqtyt2LPZ3guyluVY7K3R/PrP0Xkst4pFUfSLqCKHqSQQylkOE8p+lsg58/W96FlXJ/tJcO8J
e68tRPh9smelTfckeVWZj1ir/xh68ogl5ejjDi+VaCcG/qnv602jWW9/sD4CdrRVIfKdzNfHGZya
7cfXOuW41MQ/9ievRupWpi7Z7diT7ldsgemDKyqRHpbIAJ5ZjrzQmqejJkVbPUH5NqZ1Fbc2CoyV
qaa7rmuPeVM+q7Fi7LSPVajGSAYsiFma7kCaF4QOaEu2NZkrBfl4C5ikKaq0Ngzx0hIMOlG41mLH
3Fe54qpZg2BjhP1ZpOdOZ+1vbTmw0TuNkg2p3NH73laHbst58huH/I4cvJDjXrAMTnGAFxNvvarw
pDN7iPg9TEqUpMvc1lQPsTS7Cg9Sb3W4nGRqZDh3wm+AK4r3yviakLQ38g8VUELkgpH+jQhuk0hY
BUPyaDhMAin6AtDJIYinRPSNRQhbTud/GckfyIUYcLwajZWxkdBIhvRimr5tpyc8vf8bnnHAeyjF
x8Cz0fu+fD76vhWXGpcY7nb4IdTWhhatK3xWORiVPJNgyP/rkvtAplmnl46Mo633dCSLJA6obLRM
/TCM+anKk1VU6lgJMdzm1Xaqa1iZKpxKUjOG5tlhH8tE79hPhS0xS+VO2sMcXhkV87UiOMuMNMxU
eDHKfGrxI7L+wvIRCdBNPY1gM8DXUk+tW6/U6TQWGj62BmIRQDpV/CkU7rMYrbom4R7gbZ/AfGqM
DzLEGcZYrXIjc0qDABUrcrlBVv1EWmDc7cNQ3sYNzrr+gphhowaPObGDiEk+2pD6LLYRJJ3CBEF5
S75M9RmKEAXagdS3BmzDPPzx90LY2mVsoeORL35cujKj+RlD5HV0RiO0CjzCsrDtTaqHVtlqIYvY
JIBzZdFRU6GpYU3MDaUATT9kX02ibMpMR+emE4hKJDnuDRWfl6ywk0Qnv2QKcY5v4xaJO6lCZe7b
mo9JBk7aoU00nPKxbRUK+E3fQTBTtxrQC2a25FQP6YXJ1zX2GvwCxl1P5kOInSc/sUTAVmtbjbme
bOlraRK/RG+GzGhsAGG0CA1dfoSWL+ZXaAS0zGkrXUQt2Ypt+4qnGrxR9xtj66OaBmUUDMgahhSk
cKzE+qJrx3/ABC/W0B57fstlOiWIN/B9zgp5CnphmrERsHDSVHMqoxr5EOLkjiKuPmXj6J2CMn+Y
KrHdkmqT9M1Vn5a3BBAWSUfNd6vAXyCUjiMi85Dqxcp9DPw/fG9PIYhfwECejCFewxRQe0ucnmUP
ISYkb842SurXqJB++3agLVBYDuVj39pK2WNe7qcahnmsrWGr7UZY2B5fdVG1SKK1qqBzz5O1pWE/
CIeTHkQ13hDhT1HiMwk34XoKB5Zb3jWle1nVfLDLXs0LDB4+uJVYfcg9h+/Y412F6ymtrZGYB21W
TSuZR0AOf2bioAl2lKwWgxEHRFnL7yLG0+YnCuqVrj8auOqZWxpYOkRdWHa5ZKFPL24iE+t5KnSW
AbQtAU3yqGjalx+OazP2zm2WOP6Ub5tKdAOZ0zeT7yYlpZQpa3kwjrj6jZUkwbHRY7Ti6rVSGN8T
xrVQ+/Kdi9DIffnpg3jFTh8AlsY2qonCNqiye03Ru0gVsBH49ZS+/xCjGHhPPD4UMXyklaqvslbn
KgdNGAJviKV2h1cUuGmDjtFYZ3PAeGz4J81EXWQZsG1ZmOYiO0EtFRiKGzg+4n1Hqm049nu96rYs
bFxY1vk6SqePMMcdDu8e55ux6ny6yE5wEKZd+4TRo1egP9Z+zL48Yyizlcg6iwNDowFBCBx1Lx6+
UKTsi7xmAoOYl5GkEhikt1VPghEOSVNdNImGFM8lHnTR2MvDxNJRdgaSs6sZK8URxzzk0TNyx/ly
zdUGWoIouWWlu73KtoEZBfdZWfAJt+nN9P1LFyI1qWRzl9fJbxAyOK6JYmoZAQTTm13It1qSrdy3
q0YpPjqNvKtAYZYWa7dcmW7jwKoM3gYxFHq8FzxOHCJxLV2RqL+8D4LJLoo0MpSOT3qaPrskOPSN
/zOjlZR+2FeMP0nZ2Pj5VDhK2zqezCigZNubiXZNeJgSSsdC9t/MXcFxDRtNVDc10lGsoOmqH5Ri
UTeUFCmFTtAKjALFYyyZnEKyC1sG6wLas4L7lajbqjI3EZvaVBi2EK3cKqhX8FMQBjbUqGwRkDDt
BQEcQKI/SpPlgxxjaprbmIImLh2N0yjHtF7hugYuQHYgqRs6a9ps443SlmgOxywSMOuAkyxwjix/
2PqI8XWSPScrIGJ0/8qQkLreRZNgDwWeP24/0gcXiZksoT50FbUvakTmFwek5msykja5KZ90rbnD
ftoMXXoh2XmlUWX6beq0knBOyleIvKzTUIHjzVnPeOHAyy7mmJw4mVw5bHeDCHGDdYyQG882Ftwq
vxnTp4ZZRGzvoig4pBB8m8IcUGhce/kMsPjoKwAJumjXs+nrI9yVtASI8JfTaFxKJbYDPQWuR0Kk
juxhQiEUmcXWGEekv/nSsvYzxYqg6BW+n1VjYDagDsyscC0LBoUhGRBly/2uIuPT9374K89jOqHc
KpjHEOHU1m82ElrUgFtj+RAEim2MFFi8jBmow8hiZ2bx+zAsUa+TT5/EZi+3PkTWwxUzA4bQPM+E
j4vqtvG8Q2YqJHxBRuEWbfViLcrYG7xX2lrOkKhOqQhroppccizszMCsrcoMjbCpW8zBYyZ3c2+U
c0tS7/OlvZUi/0kEdFjtaCLBPYgGeSJ4BOFFeVPs+h6z6XjkxS7e1I6bSnrIaeYSVrGodcQPgV0m
8b6C8C7GP3H2LGppKYzqlzLsR5yYPsYnjTz2GNU/YUjLrKeELhlEoi3ianEg1+GouYcAwzP0sqFI
rD2rl6bGlhDBDMkV+kDGxtAYCxlWV1K1VxlxlSiBP0+GrTUGuCeGpSSkdG0VQgIEzwCcTGVvpl8m
E3VCf5iAZjbkBT+5SFOyFmnrlJlWNieGJD1zkpwaDQhiDhpjoMrNatmZpTZVzwGOh2IEvNL807uH
NM969ds8ampN0huJhPM1a0+uhquIwnKygl1F3Z9jI/HJ+fLaf6W0i3ttVSPd06Z/RFEufVH6k8mr
X0QTI0O2a6XHZrmBMqKnq1Hyf6U4uEpab2dhtA+n8pBOwPIG7vrK22RWaps+Ru/wjeQq6ouL3lX/
BJ/0qN6iGohY5eJTYTRFTMTONMk1xq+FT3BjFsq6Q7k3GDcV2hD8AuI5DCTpg+Oh2LLI+UFG7xi8
xUYMdqj4aYOP1CQ0h/mKhKhXBhERzFXLOBMFGIN3lKgq/jyoOKgA9oIqbv0Av3fHsTqO3xxhK27w
fVn7e5EVdTudfOXTEm2h/wB4yqoPfK3oO0NtPMto+Ml0g8jKAr+18pRG/c3puIWiDMBBPPQpQCU2
VnJ6kfq3jl7Fp5UBkom/etY2WPXBwrhgjDeRSiufv9Y8d7PRs5GA2ol2J2dp2V9LwSds65AyDNd5
uZoCvi0AOUR0svQYhOzpVeKv1JQYqfHAoKXkT9qWoHImmBv4X1sLvgcfFswcd5Crdy/I/4BojNHA
aipgmEpqA4cFU7UoJrJp2tZ4ppnHJMLJmHNiESn3aMNKho+1gBuF8zoVkVTViTtN88Zn2GXQ6kcF
EAib8QaHdqSkBxHZmYlIqisrLEjViixLdMMSibVgZgDpvyPVQhVebk12ITzpDY9gSrJ0i8GJRBse
9Wc84Qvmqw1ZcvdlOLuAnmTY8Foy3ca1R743OZYlNIdk3QEnsNRHnVzxwff9gdrQRLEs7ArfDZt9
hN4XfsVkuTFdDhpYct/L8VAguvMjuxFdRpd1s+Gi7sF0nHTQK9anXD706TPtENWh3Z3Uz1R5aaxG
zK2unY1cspmWcH6FybJhForvq1fOACEnAWgXfK8fCc+d7mAjZUkIiQRutsTNboABSHj9kACgqKGc
q+d0rsGpOBUVPITabzp+JkxP6hdYmilaMweQznG7VzpySmzepZlCX/9TQbTDw2R1N9IT6uMDjAC5
A7dJg28FxDbZeSp2NmrNdcq2LtSDde8/h44SJDgY8Ls0gN83U/kdIhQOK8k6IvVza+MbpQMGXBlA
Wmq1G1+eNNtIPs3s0XBhEjllh9DI2KBp2ACGte/vlHTdCluG5yR/23lU0AyuVdCAnTkSI3Wn8lqq
AZI5AW0MK+5vobro4TsfLqUG5RIWG4y4Y9ku1HRRJiBIF0X9J2Bprz/0dG2IB8rCdPpnJrOOEvQS
sBCSspR9nzG4LO4k3EfpBYVAJGBj6Z99gSjZzrS/MKQn2msQXUh7Q7oXr8MPACimCc5plguVO6D6
lbYhaSYxV2rnyOUX3asIyNErASxC9SAausqfABaM/GoIEfxs+pYNEFNQCIizUlRqMMQAvNsZBsfh
bUj2cC7oqYzymADKkW6Z+TOL2Q3jMFbsfz8T1KBib8u505qnRH42c+DkA7TLhJkHEc7UH0AwFumP
OKdkjHbIhl8Gvo1lwqdJAJMtYtlfJ6F5SDt/owvnLnVyCSOLr54Zo3LXLD343QsylxLr3A5Amok6
xOBJSldIZbXO9O9BJcTQB9iWbwOmFAn/UsNsSGChEzXa0lJ88qfZT1yk4RNxUFNv2uBGpgevFqa8
6jfrVx1Gym7dlnjaQGHAW+9Oev7AsM91maNcxkThs+InfxclNm9Pw8j+s/jICOnROFn/0eRgnzqO
qEs81HcKOe+4WZm63Ov4zJNi4KixlBND56iAfzZHojgJjY5G3daD8cMqmxM/xAA9sOVqJ6YfMr9d
HFzi/NUCPaDaEM5aASQeGUuQOoG8ifpNU1/64Yw/b4unq1TXLFI6LvGgQ8D/B+gzNFwFUjHQfmbQ
exxgd+D08mx4HPqdwpduUfzH9eyuxc8ZEkmAlCqFuQJET+SzivBQrZR/UIUEfwtgR5qOg/kQOsIf
ViiMgpOAAiwBbs6Lg2u2JAmuBU7j9oJJ+OShHi8K0y+JnqGKp+cg2N58rGF7LtIDPkhkmGsNz4jV
rroff/ojJyUM3qxOTKGzRbwVxCviO/cJCjqPtZsy5QWgPj9ZqAVW/XzuFU8LbVslURfK71r2V8GI
uA3NiE+tLw5sHe54DLrxWxE+epQ0ufpSpg1Sjip0MsPOSCYfzZVJFVb7B6ndAIiJUQOSbavwgMTm
WfJ3Un5LMUM1UJvGf1G2r+Q9HDyahQOsxcL4NzJtN3ihg1vSO7hY+emBfjKtp584AgZMxqT9O+b9
JyqsvVngT0VXZ6Hd7lPkUBRalnJERF0b/YzyAMoP84FSCcXseBiNZ0jgucRJ6GQduAmYIttM+0nq
L6NwOv8UR1+a4oQeDTeIuRsGMvyHVfoz8mSqa/5RPq2Ik7x4uOzNTZCxaElXsbqNgn2H+05Q3QG5
wiR9QmBoLBa5EJkIwDE3UN6NFoM1MzVRHh1hVr4SmShjIEIfNT0z4IWN+E/EDFjvRu1AuDqpouP4
1we/DbEG3J2QC3JrPcpLhGdBT3WOT5MEg9mN/s08XE+WmIZzeiVKSc4/7WRitSAuhab/1oW7snWJ
B1QjuiLGGEyriBA0OP6m5MxIq5v2rboK5pXyv6hpGKUup6+hRF/m8nL63TJVbEZW4FQRWes+i3Kk
ga1wSv1nWnwWAXNltjVdOh2xtZc1rlpmhhzQlv8dyL+idc8S4AbzbbSL2ZNaD0u5TwAqDXtmPQkB
aMzQSdJrNX36LKUModvLYbDyo8scPRTmXDfdb01r5q/iZDNGB913zWQNid/p2k+stCimvxLA8+Jf
qPykJXoOOrXa/2iKL/zJGEuApycZk110P/bgb+R6PfifYv0hyOHWlMUlzj8eO4uF/6A8YmSclcqf
ouMDye/BHwvy+hoN/dbs8HqOi7rbp/kvJdBK036m+FNlsYq4KP0XBd6KUQlsz1MF2VCGCl5SZwFa
97TToMsOm0QdeDhS0eYeQLiRhtnv9uV3X1rX2cM0rJoEh1jA6ASZt4b9AKpSM90zDi48mbAVOZVJ
USpRX7Eb7ElcMyggZNuH6J+j5TRooqoMfaIGm/0I5GtCt5Lkbn9NdPnE2iIXTpnmCBLqK+Whh+PC
UA9sLJRPQ/wX8RwmuPEyBZ4Q6lsYzI/AtLHFLkzh10ACBP5Fju566tbxpk3OVvRQvRNeIpQZCfgf
6aHXK7PZoTS3WAl1HJcciuz3RYRLts/JGwJfqjQns65tC+hGeUt8NQx0YIbu5PomInXMtBvsRvS2
62mwFmU/qItGe/PhBdFJJfJI1W3SBKiovvi54b4lZBLxj+UdvfTiWQ9RuTTaRpKOvX6uio+0B+nr
+OmnOh0qwPgyCebEhvgch3AX0DLQoBf5XgDdUJEfQFywyOXsyuOqMB5Z8SVRdPqWuDJhWwrMG9ke
y+Q1I0NpuIOhaC0CY9s1xJFXm6h5C93P4F+AWSCuWkHzBtXfwtqxO81G7RNjlcSfRbrvkh8zJhc1
tEVrH2ofaksgEhHmIaUSGZvo0t41y2DYXzxO6K9KvsVqI1BJ57VxjEeGuQD08qUwp1Z1D1G4sP+x
stMscvUYa88Lh0sG6iwUtYNiqtCWMQKtI4kS7CUi3ku+WwP+E3u56Vfqfyw234GmrPVmZxYfOiMU
0SYbr8RYRgNGQYg/jxGMCm0zGiBGCusMO06OKwcrSoXwOjp5EdHarKCh18CVUtcBt8bErPnWBJ/y
B8wRVWdTQdiFJgPaxAZ5L2p28s1rSm/gKZpkWyGNY94TENISgeUvcAL/jdG6bw6m/qtxKdXnfvxl
ob4Mxk913JienViUodwTrFCF8RkGrHJoOJe9ALiDsZIJbIxAQdeQN+2wE1HoR8oOFYI1vDOIBgjr
a5ImWKN5gngICdVgUo2IbEWvA5V2tCCOuCVz/5CtuoTuHj2mXx0FBM2jiC1sXLbKEzVZGLhzPMXA
fDonuTufdzxVQW+AxbV3R8nx9IcvfaX0r2goWvQ3ffxOq98J+6dkgKIBJcKSlzlyK8Ax7pg0HdTi
LEFQDnSqBR6LibnJqpH/BhiRWgqyJvrumauU8rrkdAKjrMHkjdyovJstlrBiJxXcmj0VjLoxOJ/6
DxwEI6lY0wdjAdCqW549Vp6ZcgmY1pWuXn7rwPgs5rwghb4kCfPK/FfAT2K3ibahyIuRMSwq1lX5
E0cEPB1H1Zl67OzdF/6EWVqGj9UGHewTBlU3exIvmGwPyxLwl0cV32SgS/9ydPpttG+ZflYOIo3F
yGNQwwyM42PuvSPqPilOHEN1jOKsoIuCnM2xofMfa3bvc7YD0cYGyA79o4mgjj4IXB1b5LTK08y+
ZJpa5HpBeTekt1ycawsQfLGYM6rzEmfLskZGLn94zDuwIbDhI9wlvejEuVj8FQvdjP9NcewhEM+A
LvTJEz5NztAvcqbVMF+xugxF0JIYGgoOyyQclwnEccIQKsPNzCfR8cwLdT76sHoow78UuqTxi54A
A9bF/IJnpvtOmRyr6eWXVAIkzZvLMPtOELQWzdMPuL75LWj6ramnfvRXAlf4Sgpudcd8A8OL010L
noBqVSIAaTXMkFtfQ8YQAqdb6fVbrYn52kjyZ42fWLNQENbHzFgNR2yJy1m9KYHhB57pc9UDDmu1
3cDR6NEiMLLw010IXmHq/6SJ4OiVMO4joo3ocMBegs3vw1cU8Mi+8+xfgYSFeK5NrL7M6Tv4p6GO
kIVNonxj43K0NCLDaN3ztVXzY/2B3NMUrkKBt9fgRmGJ3Nyi7rtDTKRaqLuwSx/G8URYFinKGp4k
wyPezRGROoNW5liRxDerk0Q4eMK2FMhBvNGGdGypq+nYRjjOErLQQfpqgduWxdqKCI2FQqLj66A7
kKSXTgoY/w4GNXbXqHZPOtY0TM3muNZ9/GBPhSF0Zqi2znHPj+IcBbVmTd8Jtqyq+FODXSft+9Zb
iVQlYbIK8SWnQXcgjlzkDxTHuxia3nQAsNf2O6s4i/7OY5nhPbUryrmm/9QF5m2PBCqdNjpZQNPF
lvZHRRFlIo3TyZ9q4lv5R/YcDIug+8vxETLvAQF48BG4QkqVn/QjLdAE3TU95qJLcIdpN7NRFoP4
LemvqKARZkWz1LqnUfxV2l2JNsADl3q7LXgtZaiAN206Qom3Iia8B4mVgKdShsxfscLdezO6nyj8
IWcjwBasdI6WO0jOwBDxyrNENoZnn8An2IgBx7otmcvCcPr0oA1Ldsk1gz5twyU+6fhNoI0gBIw5
THk6xnxDv4r/b7RWbX3VzHFRDt8T9xOfnshBHR/gRNeoY2OWsfqNFo+klZjButwxVtsSx+qAeEQ5
t7ACJy4uCFOZ6OrpbgqPnvAR5F9C5zBJU+NbkGKSyr67hPXDTRTROa5JJoAXaaBcrVTHU8+meuwk
GypTmFzq8cpKrAvxkzevGHFdh/lynH1NHJBRF5Ko4lKJa/Ixrvdj85KK2K243UF7rSYSRfOf+QCM
U8z0IQO98pnP1nRGmEo5Dz1pbNNvI/gtpHirF78mI1asbWbHCmKZG+eM5gUTGHmKbNS5oJBiVI5g
7suWeZ+b9oeoJSCcJAdi20hlRGXc/kBfQFW2idLX/0XbQzLvAZ5BlfH1KsWUWXPmWhxNOuppEFwt
F3eX06tHT1XByHScgfM9X08Q4KhdBHM2xj9iwFEVHYj6VVLXys+1cOo4pklU6Thoxr1MajABAqbG
cb+VdWLjtqG2JRCz/4Pc0xavSQYqAysP6AaaRhDhKBFQAMfPka1E8DeNfwaigJZiMi33soIgdSCY
iX1nyyKVV5ancl3nZ4MOM9L+fGbVYoRd8DnG57i+9ZlbS8ghXU+5ZBYqCEzjubIQIkhK3IIxOlcw
Duh/8lU3oDQlT7FB2IDVrMJo+Wp9/K03ze/47UERzC0eUw0BypVYi+Qy+Ad4KyHjd1xg1tQdpCfb
pZiXr93O9FkULHQ+uFN1FLssFbLUUV/zvkIxQ2fmaXYTWiBQKPdYxyC5VOMdi4QeSjmnc/up1Qdg
9sG0IciuMJ9Ju4VxjXoJSFVJp5wOQNSVhXjG+cVzYZ7ZU7bNHgTVSEKW0h474W0ox/ApeDhqsDlV
yGJYhUaAFBJW5kXNXXOEz0VOgo37jMbKrLnuFjM+0VSAHi7yO4m08OLCZSyxy5k7PCJOURg0bHgW
lGBm5bJIxZ2JQGX+F2r5WaS3XJxdfbgb7Eb40geig9aBSZ8BL37koZlW5IFliAu4J6G7CT7C7Vep
2f6w8+sAJe7APWNLOjEfmL9vXmziQAKp/aMqt2JYj+wJMAWqDK6xK6GcQiUoklOR816gSlqMh8i8
k1hCDbEidFUtH6h3yPWok+8cSxQ8oRpOf+xMCR0IjPK1YqHqVugQji0t69GPnaa7gAihmjkQI1vw
AmVX9nTCoMHapg1hJy05YbApeH2CcR8Y35HyE6gf9fRvEK5W/ysXLnPcFjU2W02rhT2uGuxZOSOq
b0m+BY3HgGnJGoCBH8Jbpy53uqbhwoBUd1LZkmnhNsPJi9FHIynYxLdsyDeL/XdYbBhgELoKIYa/
8Y/ySpxzAdAsY+Vfx+FWnJRbizpSkmaKe7XAYLOQpV0Kzyb5yzHkig6ltoR2fGvcDIQ/vTq6wT+x
O5TNMWcD6JUvBetvx4CUJlxke6wgEl776rP3FpStqfrHx7VueZ108x/MiWjCAtwXKMcvXCJY9ydp
17ePqMUVzxeArg/SSPNV/8TVOUyPQ3zKpl8VcYPCpqvArrINGK4YO628jBZmUW7jiJ0QSpduV6NR
YfShYDE8F+rVNCnNKlfWtkVtezBEGra5nesX5y747YAFlxNwy7azoWetTejrWf+nxS6ujc4klVvc
R+ix4IER5MUEAxx2Ft4b8nuT9K0Ou1LcBwmflvVVjpsmNNHT4+k/icVnnRc2AA4U9KLJjbEJeefy
3iXJHbLKOY7WA6KRRAJvQfYnv4KVHAWwgnQ+6sYkP5l2LLmOEuYZ7aT+RVKOevMidttuIjwx3aUk
eXkFb9w+ZkMhbtKJGByuo0G+9NKZfq6IzyEuLsboS50OSj4qnmPGthErJEf1S8G6Y+bGpgUVL6cK
506ebIEjscDYQUIhFVMAJCRtnjmnDLLMtHzLvY0wTaYDHznk27q2SZ5eNLh/IpJ91GCJgrohcSvl
z0aHQPB5gSY4/qBoEtnbev/f8jbvX6uw6ZO4LrjF6nn6X7Amq7VLqq0a0dwFw08K76EDPJxTS7ao
/GqU3Y9uuIPscCzCXVRxGWs2sFSwh39i96tp99S46KhWkb1RLzEbqz4AVyrlmRVJN7PRluyjW0JJ
idqY9HBF2Ps6jRlUoLWoPRiUwQE/kxuTFKyH6Y9X7bXkloCeYsxccf5RLX6hXcFKHkKiwUJmklRH
PVS7TLs7INNcF/5bx3lpBbihfcZnB4JqSFUxpt+aYUXi7aTurf4Z40nSHV226xT/Ap/KC/btCMgy
idcRiuPxQvGnMGxR73q1r2Oe9rXescY/6ZUrKT2OabvJ5A0gElpOx48w9CHhzqvYtWBE1lN1R5ME
smAMlRU34kAQYFRz/VUhblrO8nEZZT9NtJsLkSClXu+lRSZv++g7ytYRbSCnD+E3o/okS1OblW5b
fr2ask1TNyIquA0RnDUUAMXcD5/kA2nK0tL27Ie87tdMzgBsNAPsU3SLzZNUPFneIZRV9VMvAu9C
L0aPwVews9Jz1V3lnKg7h/VRkSi22Z0ZcCvmjo/YC6+mdq0QvQYYX6dma4hnQTx23PoIf9jdmEzr
5PhfL2GmQCmGctwvDr0PUDsCutqe9PoYM2SX6lPYHkYAXx2DBvKnxPlMIreVIdp8xy6acMOYWTep
ZhB8wK6TCCHTvmStYOgGxIO9RxV/SCBQY/0fi0r0YmQTbsg7dLBTsDgktYpI3F1uwtl4Nu0Bvz0c
K5YwnwUcbchTC1Xjq70Iytky8KUxgsrVs95dtOTiUyXI8k39LLXH1P+QcSQTTEkPk1+D5D4vZj1s
meqf6q+9xg7y31Dy3EwDgFx8lMMzyK49YXmkHOo0kJumvI0eT7hdWOTS9diRF1OAsYGcX5phltQC
6mEUUP3ZY6Cd2VPLIhNtQbLxmL6al1jaCeOhtzjQHrWqOjOYsgIKmVD0/0UmYxfJSbJXIiqHRmPu
xfgfNfw+UubYmt6WJlj9OCw9ldbZzNFA5k5NeViqUCDf81hFHl3CDbA8JXwOnB3J2eivkbQaxXOo
ngppDyqMYi4iwpflSqogZyQZollGyheqaE9ZlR2An1dqOilDX0qaFmW4ykin4NGXig/iOSGybupg
n1FbB2ALqjpcqN5d12xzWtZoIOvw0+LUGceLlv3hT9d6Z0LqxnYURb1cnFj7l3mAsPyZ5qQNrT1q
JM7nmmtjdu4cM+kXPgO+S7+FRHTo/iZpXFj6tFULgsln3++Tv+PWUBBqyA86uokMtQR+b/zvJpPs
8At9Cs8/oE7TewTWTuQL4rYIYHBE72I+onjLq+iV5t98qOyFM/+7YQwHWcWctQQFgMJ0L7/GnI0s
NxHaUQVdp8iy+aHTjXoy2y5WDLiWmDxsDd4wlWnaBYKoMXJc4YUSfngy42FNSImBz7h0Lf0qMLCs
5F1ZrkVeuhrPai67ePhizI8ReRnxPArdT96LQgSUNEOipZK7ZYymcYUSexS4/Rg8+wAS2q50lZ72
6WEU/5RaJ1DgT2S+MTCK6H942yBaKOqbnUOZ7swMqQMiDd7UHYMrKwLr+oVuhH4NTm7G3C8nKWJr
sQ7BlxbLKLUZrhIdowDbuNW4mAEGS9apbRlOd0RwcRN2NrsH+RnUzc6yvqXkMZPNEgnUrxktx2MQ
nAr6bSG1mJWVoJZbuxJPYdWuhuLVIhiQVoqxiWAgT9JHhqqQhOOlMD0j/RkNZ4guVuVkYGTqZxNR
PuaXoGEIG29DFQBr8S2ynsiI5NCbZt9gN4y0fWVsiyJkrXSrYoJ0FRoW8WawO46eSnDHR22KLNmP
tRCvDPFUTOinrkgDrArH69nTnHbuM+QzVFEq3r0Y3geOJlOn/xhstRjX7ARN+GI5XRGyW1rej9B4
ykzjRsCJBA2MvW1EH6J/tLDclOWrIhSGT4A5gbeDLcB/pZscPDAsW+pPhnD5EgK+G0bXAI9c2n0a
7Gc85C7600SniIQYKyUXbEyxE38L/kUuj2r5NIdLPDqFuemPUXqggQEP0ofOxP2UvzO0VHm8wcvI
lLNPV/J0SRvK8tYWce+AUo63rLeS2pUf6M4U3Z30dZNf1cFOJZp9e1BYFdQMnpFZ5t1PiiLFz25k
pOJov2T6iTUVo8qOFcc2G4DhrvzhAk1BHjZqe+/bbxlIefAjx0cvcRUm13756DWLafG05KKwNbXe
6Op50O8iEAjR+sljTAnXOKWYGGxtZHyN32WpEhxKuVa9R4rbwnwkxTEm9GHYKMNf6rmzMUUb9ZUU
uuPwsvDdpYhB+Ql4bbRjNoA742wmVkfGJx37vygviF8YdARGa8pfwUL03V+VBLk7gZM4f5R6kwW/
qGBD4xrP7c0aWIGnHgcKaz7gKHpX3S/6qjjbzHNOPz0MwEWYGgWGUwz03/hL8Yp2ySkz72J/8fhs
U0T8KlJ8Gx0r2x02PN3G7x38Lx6xtdqhYTUXMVOuIN9jgv9uaE0DbA8dsbUCKJAgOYeo/CGrqvmn
CcU4tUH8mf0atX0bXQ1/h+0vLH4F45/GEhvBIKt+leO6DtcBEfThUo1cWb2NE4Vjg37grobYfZ32
qyC6QT4PaIgblCXifLO1hCI5vX8pYWhjklP+lBh/FUpWBuDoR2gQ2+RWB4eu5QixVqJ3Y4ahGiX5
qdcUdU6B9ctJQxen41Cfu8ZbWdlx/I+j89ptHNmi6BcRYCimV0uicrbk8EK0E3Muxq+fxQHuwwC3
223LZNUJe69tGdj2/9BCrZu+RMXVLFrhbmCwLztG/VNyc2aJevMpZq/Up1HNY1vC4xLG177gDv+p
22fpAIZ2+P5pZVnWvIwU4AYFTEIVlfHdSFW9k1k7HPKajEGGZR9B8tFTclTRRbHZopL1WAAMZPAY
0juX2kd90wOWws/mnsbokcmO4CWl5+TyE62nqId2+FSUYsMVQDGvcqjINU0zhJHa/9WZItkLaZys
ied7U1vwKLzxK5o2ekiJP33CU1HY2/fDl7AeIWglYguI73px7LOiHJzhOYeljOuoWymmN8Lkxiki
7lOxZ0Y6ik3DD2J8R/13B65kjgBP+30vPrJ4q43vPuyRRhwDjZTvC42QgkeqxxKEcsx5Fggpq/Ns
ws7+mo8qHxY1CjAWWHp7N1CHlDyCNF1ptJqso7BOo7FL7PeMXOdig54buYLxYEbr51C8lzg3KGIB
N73YaMon3ktnzlp95mxJbW77yVlNPK9WDv2KnRX8E8XGWMBU4C2pX4XNEO7flIJ/8P+M7KCae4Ew
ATt0h4owfOAJM4anbuzzlFqUR4DwBprpuobZfTR5MRLLc+Zf549RHJp5HtfscVGm4c3ABqZTuAxU
OAmLxTG4DdW9TEwK2H9OdtYKUmznMes6aXdITDD/ZvCR22A3GJ9aD88wW1pfKqJmGCtyPMeYF4v0
Pcy/YvdqFjvxHsiFC6+SCTJ8NoGTlnGAliElR2So83lSWNZD+AIyIbBuqpypWei0Ui5oOmNf3/dd
uOtAycWctQTTaAgSZ2X97FeUQbts1c1oeApEs+JZoLccxdXEExCj+NfzVZbvFdxZUBvEQv/S9Y1G
G5f65wT5b66c6RszVNrKDCr7rtolO+8xpy5AxMeq4eyCIOuJOyU8lTzwd/hL9qcMr+mkkgQGcBMd
F4gl4qfaPvOcsVsE035SD1r3Uyk30ogj/cDHigK7Hdc4Pl7qf8q8/+jQzjL4Y7TZ8iA4WNbMaOlU
35m/snoqnOBXGVa9+GF4nPqeCcDB0Oi56HBC7bus3BcLyU3LAEK8J/qiCpkrPFKuCKTnHgYC7Shy
gGCP0UBDUz5t5a0DsZAGN6e5YBNjEGl2r/CJm+CZ2DYDThqIdjOgbNB6KA244AJ3GfCVkQnOZ+BK
wcndGf/s5p63fOvpsUuOoMF6nOOpvzOqPxydlvrljEtBki4OL731NIUQ7snnN/kztGdQjV337MDS
Du7rQFmm6J+RXq6t9DpitJOockO+FYIiFgmjLW0m8M1yRfaYboybZ6kG6yLOV6r+kP5mZkPZKzG9
j8wyG3SLLdVrccgHzzWxd2RnHaaMvRH1jtAzTvC9nexDcWJvhIfvqyJGbDJYExPzMmkXOkBLHIv2
2BOane2ScqlYqwDvr7rHayiKz4ZBZuI8QvPutH9AHUr7MhR35IkcBlV24EquY17j1VhTPl/air/D
phW6D3m3sF+XTbXJw0PFe95k2TLUbwJtOYzB+SIqw80o77m8o1cH0nmoqq38x7XKOVSSXpQ+gpCu
5iXVIDAv0YZk9q0brgzxnQlw/S3Tj1xR/Yelo9p7A0G1qO6smFlpsMKMuMMK8jI4bQhNwG4uN4ie
BIEs+q0r7tpnltxk2y3kW86mU+VTJQnkQ3O4W1tSD9VkpRHZxXGMyj6K7iiICn5eRjnsx9H3OneT
3mzOe2gQaie4WXXU5SnUo9w19ljveLA/rIPqrvPq3CKbj4K73259bZnb+1TKC8iyZcTEKArgIcIU
JgOsRcetsxheY9WuBAOpyZt1+eOztgOk1je8zGpK2eMl9YoLqWxX0aNzujvc1CWjmXxiuxafQODC
nfO7X7gPTU0ySoRukHwt46hMV7MFLpbd1PY6wN3092b6lQA8SYffwrwkJXc0o6TacxDQAOQl0LRm
IdpdkvDDH98lEnYOpPco/K0FIlNnD9iuJK3YHZZV6a4VSj/lgxLBma9KLL4QUzMKF5XFDqUgfvoC
iQ1mWDbeWfca9Nv0GUZoYoUAUHZFfURzrCCZRR82wHxFbVObbyPcjg5lr+v+DvluYovh+D+9+q7r
4yqADm+1HzTKYwli00FeAh0qRIshGEKlEedqvFPMVfewYJLi4w53OIQY2pbpksu9hGCH4ldjmu8Q
ubvqpy/G9Wb3o6GoGMjeZtJ6SLRdbh0qysPBfPTJflQ2A78gfYQMprEBKcwtx8xkJtckZwyuLXj3
QMUb/HShfOtJ+5OSgtaGAnUXxrFkXVVflekIzmhBU42xhFMwDz0LdAs8JaK+fXXV8RnMYmmxikEV
N+WRRy5nb8jYp7B/M8ospgiQjRqLK6T/auzzkJ4EQV1tXHJ0k54D4Fj/N9owUBi/SxRz2VEvX2wq
rxE1LNKEas0DLuKTqW4Den9yKWnKoSdUL8x8GutTe0TxN7puRV3F5kIN3o36o4p/BTBklUzaaV4A
6vJZVjsXnmv5qnMjY+6XezFc+CVDVBDuaSad9OzrSRun4a8YwWVMh+uf0oDVudcRjAAydzdWg54T
seCmA4UF81Dd+yY5e6jRmqVEDcVpz3xhllyg++d8KXkP0gHpQffEorKsk3tiTZ7VkRQyyIdufWFk
8yYTNxJY2GChiJtABy0K+TIqAPkHpGz82VwXbP/555iXR5mPqLp4txEzkJ10qZxyUcCw7shGJ/Wm
NdW10O9Z/R4r9daUT7zZdfTh5yZ3FmpT+9rZH22Eg5OZlNHdR+axKWV062vrCbmAFp/a5o9gw1WD
qE6nMEAlOATjxogFWuzwUhFeXvPxuwwOQZOGzUIBUlEiTBSUZ4n5mWTbtrjU9THAehBBJjbi/JFi
/Xcx31Wap/iXFP2jka0iCnAXxs5IUneqW8yVZnkzoxbxHMCrk3K56AHKEXe/DKX+IuCqtB0piF7F
3k0lLBYdaQcJCUuYN/l/I9lq4T8XGhyrQja2zUESqpU294x4iYBT0TG9IfBiZrbAgF961o04HuAl
EaGDfsVhDz3FFnssFkMY/3rScIF60j9siJTadhMJVf7KIUihYoIRS84wehy8TQvRo6NgzGKQheVW
yXoUP5FlUXbo6F/QLY5ePbIqsSacL0xcljgrc7Z8YoxQLeLwxzrFCHWAoWDhgXWpfnRIpIDXeYSO
2MhWMfKufHgjNGYzxbchYq/KxZGg/8FggLga65huLnQNWz55aMJuX2GDnpGZ7YThIsBM0bc2X5oP
76BukhfWFXG8zQhAGV2vmU35j2D8bZ0rBivclVe/5hxkcwubTORXV/lQ/H+Zc4CzuBjGR+dfU+1D
VB810Dy6g+mU56cw/tT1a0l4ZcALV3PrjQMrSJYrlCMQCkb4WCHnDzPDSs+4ct/wTC9i7VVN70J+
TvG75h4b1mij81RR67DyjFl1m5W/CFwmqzpzap3zMeTeIi+S/SEjl2lyTtlQrUOmXlFznP33pYqK
q/5NYuc+zirZkFTGLPp2S2pG+IQ5XTW0hJdaO6uEzzjXPm1f+n6+wcB6gOdM5Dl0yj2Ro274HiOW
1w10hwrxTCFfgdqgy+JNysywwydGHtwiY9Coo+6zsF+UpgFYZP6F9k8VT7/bcc/oxWpQlBV7BRDd
rKItyQSTvqUSGwIduDA05OLfXc2KrJEBJ7ZxKPqKxW31J4HM2TwVYMq4qAGqGxH4qmpVtfUGgvcq
Qqg4dBQ1kY80c2PWxz4WhLYld63+jkl1TEkjquu3SgbEAN2ICjHlph92fl6eI5Hg1XFeVJZTlUHz
2o0rgqgZ53wW87c+fxhNuxpdi7sgZxduuShW57YKaEvEAEPflbrJL0IChJXdX2bEp8bUfhXUTGH/
v0Bl0TK7VJxXwzqTXQCKhgsGXohpSISnAz7qdpmiRmBqarnY6DyuvVDivmPxEQON0qMfnBFANamZ
QvTpW2HudTYHSFJ9cfXtd6c7iJjjtl+LJt1X7zq1zcQiucD0Km1zESSfdve/WYsobwVsz5HI7goJ
YdcYQIxJakliL6Jy65XwxafpmQADuA2mxP6eJVwQm4xpmuWwL5yIQBIUf6w1D40294ZXYV2i3mVn
DBgPil6/dtHQdNkiE99F8TOpCc7/Cf6gV7NZbsov1IwnJX4PUZ8rHw4lHfVZ7XgtGl/0n1GAsIil
6Farecz2pQQHZOxUSW6SflSDfyr76hKVirpgSHcpDfM8mtkzZ1VHIyLyXQv6PkWON2nkiCYHMxRz
JsJCRRPoYNuxi2+7HL12+AMxk2COqBGoMY5hrz9D5o2TItadunMsY5/kNoarnsrd4Jc9k8GABlCT
OTW0yuGmWd9EtE3Ie+DZ439p5JeB7oZgW1b1O6AtBqPDob/H+oxgfZEGwzeTTN9NwOIuxPuz5CUg
4Cf8tscLBbKuvMUORiJGIA6qmLR7lBWkB/VRJDGgMWotOLlzuhMTAD87ZP2rqycY8yjNEaLoy4Kn
qeGXoEXvlcN1Qtp5nyOUdSCFenH6hfg5aG9deRUV4D5+5nThIAfAIvcibazwaLUFG3PmkUtDA7O/
7N135ARxbiwNNqLrwH84CsBAfalyfitO58HZfokZbsFQCVlWcGQlzjKHQhVuE20bmhbI4+fgIz6D
0MnWinXMj+BZr/AjFHbjmVgkSejkXxoB+DP5G5K7a9F99nxad9SvNf9V+RuhXtRxn9W74S8D1+eM
yqJCLjL3smzZtOZCfiXqD6KvDkWOBv0yTUg62Kv5SGpONE1xt9EwDHUM/oaIqYE8Jf2PMCtAxBgH
9rZOhrTGd/tdlOylZ2ZZSsXaezVDLZENIOKW4CMxQ9mm/RJgnkrVaWU73TrRqKeIEc5gDKKmbFYj
aH0fe8BMEenMDfK3DGlgoBZbW39ESPeHtFjOXyVjmFJIfEzxXUIIDNaVPI7tTnGYJ22zR668tcHX
7DHgfxWCLmNV+7sMXlYDFmZ6VSIPKWfA7sfgEbji03HKmx2hnYRpXhPpqM0rQJBaBpArHSvHiByJ
HL4r5s6jj1qlYP8xMo5O6HjzoDpNybzQhWXajKqHGsoLsdyneA+Is/s30gTIrt1KN8WlzqxJYxgb
plveKbI5TSaV1SUo2jWiy5RHIyBeb88UdxTrOZ8AeBypVD0AnTOmpdDwcrI7VI9wLzfZpsPKSi8p
CYrBgQaCkIdZiIxRPCDcs2PejruREFYHTSYzzGFpMriXQDVf23IN78VM1tCasI2MLGDKzah7uoFu
46ngcr/r1bnQFyXenpxEGT9OYPbcuULbCVXEF/9O18QfKtvXQPUGFi3sgPG9oMxwSYBujK8CF2kp
z1a7rfO7RBMw/DbU2nXFZdS8Eeb2QrdI9EBqzukZ3x0T9qGeuC1I7ZDFMWWR33Bgq/b/aNHR+JjU
c9Owp9DXeuAe6KaZ0AnOiilcCxEtq3pao1fH3WAMCgqZp04LlMRvY9x5RX0NUrZIwbYkYythOwup
N1P99WBSOZwDHct+z1UyMNXB6ypvKmtnQWQxH6DOBybI7WQznjEufpTd3wTetoEPjuOdiJxTN6yk
ea8Q+Uvn6ag15fclCQ4yOtrUgbriUmAfQuPsyotps15R927+HOx0OdJJW+WHoUFYVQncxtyKE7Iq
QCumgTdDV4b0mBnX2vgLWUso2rOcUfb9zsXyaGb/RJsxg8sRcB+JbCb+OjboxPgTDSlY5b+sJLQN
JgPl0slRrykJbdi3o7ci2ZBkxBQGIe9mjMsdUzrNvxToIVLsVIr943JIjDSTdXOvW88AK4wDBJA5
ihuoYuAbX2Pba5tgmYfJvSDHTbsM0TGcPhANRO48UZdmTTaZWAY2qaXuezteA/NUUYXDkPemfAOL
BTOTYeLQQ6o6K/R8fOsZufJvEzOOlhePmTpe6oBs1WSlWNJDvdlBIoiYgvs5xTHeLVRmmo7kA461
/qeBpol7B/fmWiu3Uch2Pgh2anQJ++8E1b9e6pQU8dox2SAob5KDXMPSagWzlxMpwMyfZvPRxmc1
pfD1cJptu+g0+TenvtvEQVg5qp/B04ozAzOoySg8aWclK+6vQMxzJJjpSDx+I32ZEpPkv1n9scuR
DiEIMl2AYijVY3FT3l3XWrrBR0yMZ8W7IpQFOi3i2SyBbXNRsfDL2VKEm8ze2VB3C03fBwoLbJPG
gnc7vjraawKyAYqOJ5WJoGfppQ3QrlpjhgxgEgGezWBWM+p1Fdes2H4cGiFc+i82ogV+14nEg8oH
XuMqwczAnYTmdgVox0Kjan0I8D3RsPWtXeW/DcNeVMov+/N73uSsoi189lwixD6o5KIGHAWEq20s
x+d8gf5VIINX+KF1/NrqNkx+tOijZYU22OO27Xd53dOEdh5hm+tOZy9BLR/hu+gZDJYkThQZRO42
az5jJcL85C7T6FK6DrRB00aazoRKs7qNo7vb+ektPxtmA6SWo1UumY5ND9Wh8VY7Iquzt4ndsJ78
axHWlFh4MlQwIqfeQIqR+ijeSvfX6Y7x0LIlxMSmhaxw3BXizn8RYzhfCw/SQFcWMODzIf/W3XGS
I8oSgPxMxFuMFYFJfhlgGt/lpjKGZt9b/3erZAHSiwW+tbTpB1sytZS8RlyPj6YZmnWF/sTS8alz
83bseSm7EtG85zCT8AcMW4dYNF0TYAlwdAx8G5P1kop6XU5Pizkv5XLwOiGLcUkH0nQ415SIyBtj
5viGjguOJy01mh0CmKXdWJtogocE2a6SNnrpeTbyiCYw3aG9CkziRPF/692yVu/mEK4IKKSVfw48
/jrTwY6YOMLQpPULgQFYR3TME/LQY7Y1Wd7/YYJjnNb4LLfIjRa2NxYp9hN79ALL+DRxtKZsopy7
UjCTTdc9VtOMwyNBce8HsDFx+siB+SN4YwPBf+Twattb2jGqc9auGFd8PmbMcAtbchQ19buCJq3G
Gt76O7v94t4KEL8UGBjSnPQ2W31G7L+AouGqsFcTIfBozX1ybBVRXvPJIFi6esNZm43yu7Ig+w8F
NIMCexIZg4gik8hfKvLfqALaEMYh4O3MnVk9HGxTDprCzOgMMT3wyFZV74WS+Ty7ipjrvOOhKWo8
4sFWMkPv5b+svRAcdCZVfEEk9ouN6dtFZmXW4ym3njNkQXUPKTqCfvIx7bYLJ0XoJhNYTy7hEgKp
R+CGJ4vthl198wevbWFs1emzKzB0Mp+qM0+STOcW4wOjAWudfCYZryKERr7GyBInclK7eyfbq+DL
rMpdt2l0rjpmbZny6dSj/tIBrLX/haxHA7yYGQOs2FgYIGuVGFF9XngJpnS321j5oUNRMWRbI26X
Dq+yOm0CdNtjcVSQjrgM73Qwznn/XdK5j2hstA6nN3BwLnN+drFq9TPsPW+qMfiSwmBDe65T0NfF
XaKQ8OePd+CfSFCmmyMCjrFFPn4qEaQTY/4Su+ouVjNSZOJFrme7dGK6glYU/VTRPvgYtmTdwbji
MkFdYGjBWskOhN4wXoNjXlYTlpiZyNkuo1Q7VHV4rkfcP9hkWiidliU3Ws/018wpeesLAZEbfbbz
6ukts4dNiUFEIGosWNzq8mZxPboazW5Hd1+FJXFjCin1f9mYji91252jkDRMGHKu6tLCrWEWLd0m
W9JZrBWDKolO1GdfRG3VtazHQipJ8+FjLfQbTtHI6ZZaZRzo/1+TkGm9A9nh2EKmpohauogf8rZc
GLSpCpaCjOybsYVcC9PNMkDCSmepGDDbMVwBXWrhWxuGslXofFsOkKfRr1vd/eppUn2e5VhofxO7
Me4Otq1i4ejmkp055puFioW7MGgPjOQ9NstnSJOpsdiVmc7MovMkVhyUly9d92vD75sqCuewghbB
XD+wzlofLwdk3ylCHQjO3uzMZo7nGUHP7pP6QVvLbNcW1sqMX23G+goJjOn4Y0aQeY3vsUL38c90
wNG0EK+N+Oiialbs9DFYw8eoHBH2DTraRycl2Q2CZLfO1fJJogiy9r7HySiC72JM9l3gzvrYZV6W
r5b9KgsTMk4DGLsIIGHA+JFXt37YztE2CuRbn25NHNaA5zCA0y2dayn7q4nY2+fKbriHDbR27bNB
Y0UYSgLrOnv0tr2PAneTGQ2yAE61bDyHivszVhHkPKTJA5KYOsS5eG9dzJoFdS9wJ4KBdRO5pD5b
qe5FpzDbNneRtDd97LNJR9lQgY4j5QHzLsp8iVMvou0RP7BaF0VM6zqLGrge4VALM6bDfdeN94Tp
lJ58tTaj9tj8JVuW7kkDbMOyM8DUFzWbZCRLT4bEscb0D2eN575tgS/g7iiCfxNiXj9oRzY0Nf5y
0EhhedNzLDeKuUQxgp8/z7+ZlQ8VWZHZT+063240S7gIbNH6pWCZyKqAfa27KhiujVjY+gZFNQ40
q1UIGTm3ds3veqOg9jV4eQzGFEWf39I569OnXCNnr+ufJUdl1XEGn1ljqqzfQuMOUr5yD6VJ5VI/
XNxBMd1LuDdahDGEARSC+fNHjD3cCHziR+iD2X5HbcA67Oja81Z71hf1qJ5/x+qrFiBVg0uWIAbu
sQJzXs+xGMUIproFD0IQkMakbrA9OPe0+zGdLxCNKnJWvW7cFfgYEwIqGN3Ljm1thl/N4l72M5Ce
frSZ2GaH8/KXB6Phd1aD9FMj9eFjCmh1Fap6j7BXbGJix5TKPkxRvINXSKjY/HKT7Q329Zw1BH/4
HJUxmnqBYy9wQZxxlbhB52mzxBZRDnt247cx2hcco5Vbr6bC+eiSIWOcZa+p/AiCS1iyQu4kAs2C
M41G1TWvQ8iwgMHvZKMK4mHUMcoO4a1hu85f5Ln8InlqG0k44DzXTGQxzO8cCES1BHCuvgv6wkZf
9qi9zYrs7Bx2zr0mh6TBalhiRKpkB/fSfinzr8nE1cp4tzFc3G6kopWNZ+FdsDPo+s4uxoGosR4a
ssqr8USrWb0dzZiWNVopLLZLfZ+OVz+Q+4Y45axWjwb2DFGki8w8+mm2iYhIh8z3aXRylzkGEIyW
aNRdMufQmbdS1VkFoktlQKN32Z/CVjFRFW4eaOjZnCy8b3jPKhORF3IkHUdMz9gxSsSmD/Jt3aGf
N8Z1hmSSzJhVQr1nIWnUnWhdNpC16upz7Oy31BoRaX0XTCA1wLW2ry9i+ZEVxjE2WT9zWKWuvBFX
vjTYere1ztpzOgF0e4kYUFQqLIS+OM2q+ATAXsHAAVzdDeIHITivjkmTLNkmSm3JZUposLHXndYD
K1AXl0Fv58yRnzk7eaCerdXbELcXjZonn2yKOrmuXWtLGveLSKuHDHv6ije8e6BX05VN1VJU1UoT
3XakOHGlDzntOUvNFKpCh7hFnequw7aWlMG2t8a9UJ112eXrau56YNZRzpMQQ36Aw9vBjpx04hjE
ep6o73RbqFJUL0ZYqPbRaxQ8g0w7my4yYGZ6ciRh6ZqiBaioD7Px5qvE5OChwue6dRVwZ5xdIwda
jOsv9/Wnjs2W/UTUkv3JvkwnCpZwPy9PCs//nxdqrih6edG7tShRWPjE507FOWawJeqVwytWKv/a
7CKsGGg0WyryTfsIMAjOwFE9VQ3jwDr7G5LJK2mWpObv3TBaO2l+7ut8VwFncPi4Aw6IEsxRXr+j
OKUbkDc+/BiNlEA017XTTRSHTlCCOBG7a4oqBQqZ01Ar5u5JBv7Rt5Oz3TrLdKBvIxGxwuzKtidO
6vVQGV5MYmGqx55AtOomqqdr9i6IwKjRBqsMBDRuEkzwtqofgc0WzaugkHAfcYR91LeQEJHjUNL0
1HybPyxzHD1a9PjwG2RbrBAXQ1Wce5yaAUCe3Cetga2hL1gNUBTbbDe2FsuDshzQCuLfp11XbZW4
kmKdNzsHPWuKyaqEmWXidgfyAeV47cOlsWx4LPlbSIMa1QlXPaMi7qe8TPYOqVR2HRwpJFHU+acI
s4vo8lUYsa9Sgo022ptGlquSuhzQPnLd5iZ95VHjvpVsBQYM0BOjkjHjLPbbFYv+vmMWooZw5rSV
Dz9FzXveYbayK4P/h0iwhW2km1AwV+n9XUnWkWVBauKbsgRWsqclyW9A+slnkGi8I/juSnTkDmZU
8e1Xn+QH+vGbxsQhD9SlC4ohBy7lFhsqo3XkT2+uRbZV2HN30gdh9TaNrxpQWMg2v1dfs3yZqOj8
4BN2olr0E8Whb10mU2FEQCyNCfwHBcesFbFHhlw5OC4DELHbey2DV78LPiRJm0mGrjGreRWQOsOG
8IF/1AgrkBtsxISQPaUUw68j4nRvWu6PIb6Sgqo6UO6uYR17bVj3xoA5XVuNlP5DqLwqLqEUUh6l
/9eOP1m0lFyOcTDXR9redhUYaJ+N+YgndxWov731q5j+TaW/mOf1TfVnWP0iQCYxpCrzWGNXOfQ5
ab0Cwbc0cJqozAkyflTduOpwyYeMzTHtZMIRgY1XYYcL1Q3IXosuroE+zL4P64+ogGoiTaqnDc3Q
qxW6GMKw7jIlbtyUTt5fJg3QCqef3m3kTh2m0VaLjiNOmDIc1qHCYLMSO82Q2zIN9yZ71aF+iObU
Dmx+VMaAvi9wZLNGxe5gQRrCY3XCgbfRVAXphnuFFQhjG3MlpTiKhk0mukPA7thJ8CxEGGd1BzNR
Tj6Kv7XRemgqktE25y+lzapO63/TOGxtJitOV62tCU2a3XJd8GmP5CoAQgCGfhi76mk76S52pmug
M0Ozo63ABl5AYO5U5pVTtO/QTasjUasWSAYrWcNhXg/DW+CMrxR9TEjVVeJCqzWQQogCDkRk5ugX
Uhzozs6FNaNifg+wYLY+2RlFDWZxYBAUoEplOYsgWU80oPfNbbROLT1zSkqv6ud/DdT0lyI2rgFL
vpbgkoZJZzpV67xULwkSh9bViUT9joIHW/K1rWCXgOzYVDXq33n3AGums6DJGfuaP600WEfBibHm
3EtWLoIzokfk2w9QVkINSXlyasrolZf+NE7hm2Mm3BO6lS8G7akxlderJ8OmjV0AXkUQVbKjyhBr
KdVPQeAPYc4bwL2/Y7mGv+2FiPxC+UEnSPUavFDoYyxCZnruQ0ptw0IRk4MywlOLyyiFdh/b+0L7
roJtzd3IM7c3R+dVI429Bg6dDXwCc5QhXYI/TfvOHX5kwsAee1tCNktIJqUWcEqC7x2pWxzzU5bR
umAzPBY4WwcWS9rLHIfT2NxG6PnCuPrJB7I7LZqutEm9Ed+BypC6C6lHOH4cYHKa9dczPlLG4OjD
RaghHZSRdle1meJJSw00zhR3ZLl4SpOFDmZetnSnaAlM9MGx+mMi+ApUFatlhbUD/qowLoNar+cp
bK5b7Zq829mNBbYugH3xOsg3FW9tBA/IH3daRb2rctmXsFvYbB5C3tSqMp8kgzwQcV59iTfHyuZD
O4KmFx1odC52DAuPxZ80ljaFqkJoDyuyF01lbqUzMsgZbvqhsVYV7ThwHkcjmMje/ovyeYXLFzOx
QAjWzsAyPgJmAgPCvtpE3w55Z1S8IStulct8KRy3MetXFxNvFue7QLCZkzW75mwhiQZrcBwoVrXN
NJL58JiOPb11aH/ref+sOW4yRafgEujfDPuZVggcqa+LJJhZLyzAqr0R3HI4J3nQXdJJrJwmfA+A
OjpFuh+y5taxMVDHdKvUPG1z/kOFXsZIHnyZe2P/q6bhGNY2A6FyAWB/VfS8qpLIKXh8+jCuerb/
+mwQsp03EdK4DuUuBxRRpchTDPdXpmaEZrUFtmPfiCCM8LRpfvasOW6IIkBQHk0HkYD14zMsApXg
r3xV9u6xxSumTt1rSOE9jfimEvA/JZC8wuOV2dpDgG9BTmui6ynYmX5rluqpxlMKKjgtwH+Q8kBY
DXo5vVbf4vqK0cxNrG3ZF+jVKQlTLT2T4nAR/VeZPvtu2leC87EyD66hcvd8zWEuJlC+Uiy1Acsf
WGdVuvtpGLd2WQGTc7VVLxkrhVj2g84lKwCdoiqhEmUnCWXBTV1sD5TNVXXXcwQtebRWidhrEqQR
DvNT2e4N2+IKCUgyaSnUaBpMFKt+l7+Wo7WxVAS/FgCiytyF2VP1kaLMKSJEIbS2ey/AJVX9iIdg
XvTVWBCZSKHgCgzTS/RjP1nPoJabxjBOXeSsDXaOZh4uNLXcVfbgiVruM1kgA0Jixsjyr/KzfV/x
HM6XYN/gHU49QaiVMbIQsS2vL+tnn/wLsq9JAjepCg/AN8cQW6a884wp2GVqv42S6eKX5cpF98wW
iMl3shATti+czcZ0MJiB+a294mJG35TBNiLmUvuULtnq7tKBTlqp9klv2JMk6qZFrpKlx8jnMgk6
8nt/eCgw9JCeB8V4mGihoDOS7s4dbJ6CGEwlJPcuMLe9C0uRJUwBMaTSbLQ5jA3HROeM7W8OO/+e
bJYwitY6WUuYJYQ9dw2zy9XakX4FAJyVCAvAkDRbtehxl7lHkDSyK64+4kHu2vvYtMs+x05gBuxG
KH1rgEGT8pXRlerIMEVQHdLQWcex9R30aDbUZqOJiQNx5cT3uQeJ1eadfos1QsqyrUVJ8lmijBsQ
e09qvyujGonxbyBR5Nt4NWcpgkT7opXdOVOxp2jq2bCdtVmXOLmG3WCC3E9CkiDYfiu2dqxdf+sb
9srsmpuiWRjnIHcwUbXHAEPaySIZfHLWrQbW7iPXulVacpiiVEyZGHYaltpiEzQoYSm5zar+yvrP
Gol07v4zGW3Dnn11J9bbdrEmPI4U5zT9TLiRw2jElDOE+7BnQBvLL8sK7yXr92VqtVh8fBbwQutn
G1KCAVo1n3Z3dsr8GLjJYsju9mypx5ToRAe1SncZDuGODRAQBCZsvGt9z/lo3WfSSQ7nL4k3RfWe
TvHellcBQSZKxiNmj3WFp8G1hnMaT1g6cQL8x9F5LbeKRFH0i7oKmvxqZcmSLTn7hXK6ZBpo8tfP
Yt5mamrutSXoPmHvtRGNW/aA6Vuv0pHybwELDP5HhWTA6obnaSpO3iCfJDFbRlS92jEzstHdtOiB
7iYDniBQV3dADUlhGTrF4vifb3E8A9MobqZXo2Ws/kQdsuwbmBOlP6ZWlH8DD13XOWBz0vEdlR1p
SBFzIZ34DDvsJiSGKtylCUFKpFl6wCtUle0MtChzfamn8mqZZFyhPinT4jGQcAi8cxYl4Kt0Qfxd
JihG7Psq+Y1Kj24WUV/MlqZ28i0TvOOIQ7JXgFxq8y0umGJOelEbA8GAeGtnBSEYSPnH385mmg6t
bmOE3dGYXKY/1S6bIgzxgMBbea41fqFArcMhkuhoqNLm4ByX/c1GApxytAmjvUS+e62y5OIZ01Zm
zn4oO+7PDoeFR3zNg6Ne5vBRTJQzo/fQ+ibWf1wERXVNlXWaYn3wcW/NaIy1FI/C97BKMhgm6tLq
u4cM4nQTw+QP5uAwRcgaLcDWy8yZ7IVMYMGkmxJNd44gKycLLRBIHsRoLurilI3Gqunfg7zdRQ5X
JPS4wWtWLamICccQfx9LJkTccX5ajOh1ZUD2lTvq8wXxbXJ0RbusKw6OcC6Cy3qIIp56os7BSCUF
QEkygpyRznDRq3PJpxZ6XoPBJFqJcabAi52VLhYtOdo5K2W82GJm5wA3o0Nt/E6ERkj2anlqHAIo
KBnAYvgzpHdbh05O+1rwRxYSkwX6Mwf+RegB7J1i0F/DNfb86Kp09w8R3l4nzktcJ5rpAr0Yplz0
qQMKR6i9nVSv/hLrnSLW7JBRpUsfjHupDYYHKj+0FpjLnICzi4/1K6dP04vbRbDXyE37U4r2vg/D
Z6H0H0fJw9Q4lylV/2wPVVCJNtOgV3RnCFIZe1NFRnzvB5JBj2RY2dE3FtwQoFRB23oz97afWLzQ
3bdaBNi6wP4oQ/fUZRWAXR/nYlzHLwyS15GK8GYBC77jTrvrKoxDyWdvvjfTU13Nuz7M2NMRlDqo
wxLdRE95Z1nx1vOmvzZqOPUoVeumJtITKrpZUh1zn/SQ0CGRo4HR9IBzQthMWhzMKn9uvDdp8cQ0
FA+W7QFUho8UQmXykIiMmoTagc5V+GzDk8a/ZQJQnkyPPWfVBNvBG6KTnVuXgsAdME02anZ+8gQQ
Xx/VH1MlX+2AOGzafVF4h7y1QZDArgxNZ1f4Ys8Ac0WNvXegUqW+sRMUwoz3toMcntNSLus9HAwY
ujhxRa6PSTqxwHAZNpXrNmKfmbdPmgXfNubNL4dhO3GURkgPJm1fNED81lNfXTscTZdWu3DWc16d
C7h5FsvfUvwL1XNGFB7jWXzamHRkSczvjMCH2COaLwaGuPlt1J6iBduIm7NMcXRW6XNHjo+jFGGt
5TGLh71ffw/U+Z2eV33/5FLb0K3gLEf41ma3Cv8WnlRANK++Gt/VjBZoIPLceaLr/VB4+hJT7iys
ySKvmPZouMe4eyK4ktzXYgEq0GH1yX3UIiVLF+HHegDUGdrkgbntvY6qW5YOT25p3kQJdXi2gJKA
ezTc5zEfvpyo21fT3sceWTdiXXXUgA7pGyL8qLS7mtnN+gwcjAGzJ2OqdDKRJUx8063JtCH/TYRP
LNLiEzCSX4LIb/2E/7wz/Zeh6j813LK7WC+AdPMEi5NWKYJrNJfWDeHszUuRxIsRR59DiWKiV6ss
F3yVj3vL+KxxSOd8gAV+WGWOMN9mPDh19ajd7GiSbiS98AcC/D2LeLi/0S3AHNLZfJvlcK0t77G2
iFsh00giqkYhcuViGJlkMdESKF+T4qFw1M1krpdOWjApD3d2o05OSdpnRXuokEYjM3FE8NlYaKsN
41m05tm3cLANUUvAUbKz0MTMln2xS38XxelOB0iJkOs4A5VWKp+B+EMygk3GxOYyGkw2S5fDoYvZ
fRgJNQTMG6mbp7S2t6bhv6iaxqbNxm3TRdSINqoyslYK5zNAEYC36y+hPCF+5Op2sYuJdsL9DHO9
SE2HWgEJSyQIew8BVEdL7lCXGEvyNrQRO2Vr0UTNi6mjRzvonwaaUAaaoBclYLhRIWOHnMZnv9NA
mloGd/TCDwVCECOLmWLq+4CvuhLFfDcGBOL5kaI7zHdm225calqdiitTCyICe9jCWAGn4U1pemaM
4T0NfiJ7IEuUfZnDodimMT3L8Eav+UeHik8IhVldMRyrIeajkGfyyIzes19r1hU5vst81L+yZ/cp
yVGp59WYoySPxnvJrlPAL+bDoVkuDlM8bt0y2Bi2g8fQ28SBTzA1sAoosybtCiLp9QwBQHRy7eL9
8aC82khVXMZdXeI9DX3erwt/iQVDq1IF78oCF0jZ4WrN/qn54oZ1V0XsHzqzpr/AKZ6MQYp/fUFS
0xYvIG0dGU99jma3ci848Qi/DfGTKcAY/3QHI6t8L9uKks26b+zppCv3VOn5UhX5teizXVjAHZON
fUis5xgWkNUihHUZXCBBt9nGrqZGIlDwpLtnMvKoY2ulljljUJ1ZeP/lFRhcD+yWSkiGK+bujJIT
jX2RXuoYhHpJAEAufPZUCF8VZ+dm1vaTxzkbhwpZZYVnFEsyhrsihVClUEOnXnMSTXvtlb4QdLet
KCWARlnvVY5coko7NvQiW6nGx4/rwteQG9XX9KlW+eQOTFuH6oGp2AW/C0YB87WRnYEmi2Pd6+id
VOrSSxZfreVWZFz47GuN+uiI/k1N5XeQDuu5dE+tldwYcTNTAs9CwiRw32iL+/2nD1jbtzVhjJrX
ELM2/+BBRHA89S6r+Rh12V8ZFYSZiVOGNt2pXB6F5Gr3SP/5jywvmEi1OtyaHqOiIjo5lESpjyyx
FiwgYobvGl8iByQxIxKq20xWsM5YOBlY0qKYktanFFO4ss06/O6K8h59/74hxyCykMPK+M/IhsdK
Av5VYt6ZGQrmYLKfY19+9Q74zBQ510SZFvceKkUqaVDjU8M8hhwpb3aDu7Fj0lnCiimdLl37xnwY
rIEIakxljmbREMAnxs8TYlWr2/Iiw+rsjsW/zOvJ+gYfq6Jqk8mWYD+n3pYD8WIiPRbEEnPdqCN1
Kq4GpB+mfyjpadzmI0cbqOfooTHgW3uQsJhvmTmp9Xmwsr30uc6MHUG/FPjQnm3SumvdPLM63EgY
3oQr4UqKjceCXeJsd2thIg8y3Ys0qC/VhKVE1gc+PERkYjMszqis01vGS6dhlpcwQS5DwdqU/Vka
1pNKOPCL8hxnwbYojX+ZQNdTowbyXULWpY5whVfbAJohkhu8oia7NWqUwUdH5KFRZZolEbHlVwdh
2d3EPrTwWLQxzUOAiPd+np9HD3KgjgRGfMPfzlTXI0IpM01Onsc6KmPzZ5g1guLxKWnaSxo8mTI/
REZ/ShL7h7ywjXLTU2VwIdfGWbasvi2CrDz0ccApoypcjX71EQfxcx1NqNKc+yxgTz+xUCf2Fs0J
gALE4Xb5Xnjz8/JRqQH4m6G2vAbYY7H2sLbKGF1G0YjRNvrXhIAWKqEeOtE/xJgsRcAVkVpnB4pz
2s+7NA7oYCSml/hfr8BtS9uyMPiN1GxocWJ1GYXzrNljiY5licRZOPqQR9BQ3Kk8Z9bt0yf1Ej0C
hRboNXmaTGNndSiGJgLgbG6SuHWu3ZRxTQFLGY0bIb13Ze+s2Zvv3ZyUNurku5KoztLsAKZTxaAg
7zvzLQwQ6LNPJqI6wGuHWwnScOE2F8NhsKEwu4UO/e1InY7pmijF1lnHFWaUKSnutYERunVQ57U9
RshyEcDq+Dj73kuREmiHRXPxOCFSOWgcPo1hvtfm+Ny5i3JFhTsjmDf90H96ruDvjneeF19yeLvo
Fs11g6sLXs9NdCzftWs/lWG9b2f4W2Z0dDt9nfnclYMqpQAGHdsxEo0f3wF9lUxPjuVTd8mSxV7+
0lWMXN2Akm14yAPNCVheO3o1FzCcFZZPXZQ+G258nLr5pZgFiyj8N1X2VIBNUDbwC1bXbGEYKYOt
MwDeEzeHnRMAA9aRIToQTEiDC0sGfVZ/c7D703Vt/Wihuqu9nzoba8jPDqHRMgCaZ3TBp08PIjjk
484JIMCh0hyHH+2/cWa8m2H3ZPoMiAkIccwne3ZXiaILH8StA4o0UZo6bnP1cTC5pXx3p+AxZuRW
EApe06WgADjI5gpmFvtEs7Hslwx8ClcPnCrWRWgD5SQu84iYoueJqQrvJWF55GJNce36D4nWW+yl
+DZfnEFecen8WZzEKnliW32pU+fgjHD9kw8n5/1EDqIcbt4acrA93JsF+pek1CfTGs+EGOIufbHN
nA1ngr4sc7v71FtiXlCJRwl5AqSXBQbDdhsRqJq+65ANEN5WC1qLwBTIBvhxnHioPHc1qlfhaFx3
Ob00uLhaHnoZHiLxq+ADtq3aTy5QdNlpilUoELPm221htfX+S63ex4yPKJpekx51NFNSExCLyklQ
xlw62gy2VEzOCMFNE7d4N+OoCwroRPBCshIQBqjoZdcwfyQpco/Q/XNMzsoSgFUGKpBAQcDovo0b
zPhq6IYHPO7ZMBE73d2rDNR4G5wxPF7Cwf20uBaqQb77dXnXwHEY/PRlMm3S2n+GRr14EYDroYWV
iRyYXZFZ9juBz8lL7s25x4GElcwKUEBkuWJmmh+VKRhRBQtdbFMRjOXnBIK4hMOM6Tk1QEaIxtgL
twO1yCojISh0DCFBzVSqcKkf0gY1muMn1yHSFydCQmp2DunIHdGc7ODZwaBq2clEnxLctZ79My/L
Ftd9wLdBffZdj+5v5rcPs1rG1CgM8tgJ6IjwOtXMU4bhZ0LcPHtEnCfCvlZ+wzZ9WoeQISzWJDCm
NbtXC29QWye/uiqRSvKVB910IXVjOyJXY9p/mJBetwnJCTwiRuu/gYp/Fw25WPjCFPLOwgmW1EVx
V2rui2Jy7+cerW1bsqdvyx3qKWPdTKxOUjbRJSLuu8ZSJf4NMNNZkXAeliBvYLcL8Z1HE9LDINx7
U7c3kvYUGBzMUpAeXczjgxhzcEeaSq34Eb5r3JcVGzN3wAysSvSiWUR+YB9oMgcrrBuGnt9bw7o1
uT5UHQ5aSYHb6H+YNm5xxZqVmTtBTwFanrzpiWFQAXKWfoclFM9ULv/sCcPa5InPBkU8JaBb3C0P
h0+fg+IB2cIITKTsGW6aFvMDjsnbXGpiA717RCX4D+LkoVmQYmbNBswYLnZf3ayOUTtjAdAO7WkY
IYcMhTxy29CnTIioB5c9wyCzC9AxD4AE6Pa5mL+Fqh5k6d+qlMF8XfMzo/67pkV1L6Nyb1eEW3v6
ajvxUZCl7rTZqwbJMGAlKohaQxoQfDhMwxpKdj0IgF8JfbJvQwbOXRerGc57sv2WqAYT5pvV8rmn
NXSAyagOc44IXXgKWb51ToziKYjqrwCV/OAZmCIsPHVguFwAXsRpuRbZwXlCk2Hmv2CI13P2z9d8
pcI/Aii7jUP5xfTgkSCIfZpzOffpD0wka9t5NnIzwH7skBhtc58ELCqS3DmkXN53Q/BlA2l2IBU0
mLQ8p/p1bfO9y+Yjk8irM1a7qI2fK3/eBnIkUVUw74p6H3tadMxyg4pI4FQHUUWYyCpM22en1k+W
UzzUCggl1SqqFEKLUY6lM1HsmAJG9B4B12cm7c+0j9Z17jylDcrniUphAguVZgPKOpSpo0l2nk/2
oYlF1Jf1s0yCl1xCp/ar4Nk2rBciHv4GRh2j9iGnQovw4gMQj3t36uGY+d2xcYzDyMsf5cV9VDVn
VlMb38Dn6onLEPor38R9brT7MIF7l3J+U1hjSaWNdu333AZ20k7YXKdhHSY0c72DkRvNnekmEPFS
bNMWBMSwIo9dhPtMxSdpZA+TNN+ykng4bW6JP4BIteAQwbhaHlNgF5lB1TeXoMOoCj4wMdP14D2Y
8BBH5j+OXIIYjObaBWrHlb+NR/fQWMfBcUxAI7l9dk2IbWX8SHT0tOrJqmrLbivHnEwtppooU80J
DZqDAncYGzIlpnQ7WQ4BNHoz5vW9lbH25tckoTV+7HJYlqFlbDB/ZkR4wbiUI51DNIDQnrsF20UI
WsGMeR7AwNQGg0/qlQnB+aTEs4XCZzLT+0aDLS4jxBaCWrAiG9mhA1zLCXpfJuZj35g3J50PpUny
zmSittFZQ0ym89N3/qVtuufRBMGqS+NDauvdL+gD6wUSPqAsdRWer0BnHKkViu8xUXtdzttGsbCV
SbEPMROORWRvh8ad10Ucv7S+xPHGMS/hNITjSzrlL5YmT4RdPYeQLxbaDKeUVt3Bia3PIaUnA/n7
kFCVb80h2M4cRK6wqQIgOjGXUBuFv+BOm9m3ityf/6f8cn5PLDJjo1n8iwL3uTICvVECaykxmAc/
H0/E9J2zZP7yjRCRy+y/+AVe9baJj+Sr7kbIpNx8mKBGKGcq9t46f/qs5ujKjG+XkxpZD90+pldD
WNk9QToKwZiG664sR1j0MI8MTMvKqm62W7yIojdRI/afTHOL/ZI03zeDgepqOEQNh+ngL711irSj
HZlpQS5m88Iot8gKTIpGhWZuodeV86qS4aa1h2dVpJjHU1gRfcveyS4xFMaFdaMmXnLmqqfCddjb
ImfS1ikZ/Ld+wuIYZtmwRKtxtrXmU6NbvsAYllgVlWc38y92PjgrCgqiOsaBZcWETwa0pmGwofV6
uoh0McHWlnmLg7K5H3wg4/zNP4PFbrf23Ve3Zz9pDtSvLZ3+nQjUawGDIhggCuiRD8EQotmapLMG
WU4Y8tD+igI79oADBkAPIBu/q79RiTwnxmSvRT1CcZQ30Q+fZVqhATPpt+0o3kdDxjCpPDUxsosE
lftMRmHx0IX1j21TwmQS53eghrM2nQ8e1G+qXM3ipwaNxI9GS8HXOvoTDgQHyGCVMP2DhPCc2J13
cZDC45/KBdd/Dg7NS0NUZQlQJ5l7EJw7ozeGh8KMqd3HMGZ3yBg9KcCllOWuZNqbJNm/HtScIM+r
6DqyGMgNApRpVCyYPIjPPlnc50i9kvy4cfzgqPvvhulFyOAWO20SUv+ln0Ds2TalLCk/QcxcI3K5
g5L+deboFXTvXadZ4pQ8JlG0LSsszLk6G9305ZGAlnkVgPmOPd1DYBqXUQ9bo1MPIsW9gv4o4gvj
z3kKdPto1M4dpPxKTyvdm9dp6k+uN0CZ/oKctTYW6QZL7Fl6X3ZU3BMfvKswxfdkCwwIb9cOaRNH
HZvFrkZLR+po+93o+o+iGIefRSZLj59s0yWwKnWsy+NYu6xHATL5QVefRtycj72JwMTW4MmYKSGA
AC7eVO509No8vdVuXWEgVmiycvJLo8dsBo8Lzr+tmNYSSuASHtst8I6RA6bFteLScMZGcDPKEA+w
kv+KmZ1XBtujgYwC5ArP0XSzkJyh1GK1ykd6P9LN+Jdqkdx/cvoYxa4AONO8u8O6qy/tfDHbRX5C
E+HsU4LPM1RKK7B6fbrzcrGBZLpK+yeQ/jGbdMk2pX6ZvYOj3y3/UCtiFwq18ZtyHaovFcEfFVsJ
QHskCcqL9sAm12ZWbEINHyBYIxwesAKT8NN5j/5w7VAp6E9cmexK2PrcVcMrplQGkEm7hY9WdWeQ
VpYC8b6fWcct0RkL+59nCMHrXuIRYHUal0/WxAIVleqSknAp+h1NO57fDFVIGb1F0LBDFz32bdQb
v4ODBrtnBrQAz0fleGaRcSYXCsacft9yzlP1leCtisOAdvOfAD5JoADjoL8IL1HfF6sUfZ1rJQ+M
Nnll6fo5TT32fAGPrxWlq7RhTS64JlreXdFecmR/Lo7DhL8zwSYAEgU1G0NfsJtfPbst0gnbe6uB
VqwOdcDnAX36M7aOrXhjU08kmAhP1hXj6JrtNfN3sldZ3a+ktysgntoxVGBMgdFBgTSHgZO8Ta67
HxuEaHfyk6/HrAlA9jcKwSUtHFr408hk3OYSZcVHp6WSh2X5X9evFckBMZtptoyKyF5FfUhYBqB3
dm2HvNwkNuok6hUab9wtXDr9Mnhelah8jeIVprPJu0Bkmd98xPGRx7hrd0xOSD5z+uPYb9H83DVs
0OI7Qa1UVn/LZ6tPVXnvmAtMS1UfZXqw2kcNJaTDvpEw4VrVI+uRauWV5z5/jM1xhQbL/GsY6II+
kNYDIRdG9z3OaD4uerhmoG3lzokMEsp2NBl35q9HE+8yFDa9vWq2PTqedNnyIFHOLl55w+cWABSk
pY3hvpYEXmj+6LcMPUObHJc9PeZV5LOl81q3t6n+qzLMJONfReqBT2MRMO8hWqzhK8yqQ5te6Mwa
bAlhgPAAlD7oy7K8s5m/0O8gOylO6TTcTDiMKhFHl6YAhwzXIOaEk89PND/V+akMkJLSMgAPqvk9
4BN4+IXdN8z0s31rfBgHrxobpNhUwUF0h6b96fKHWd9m64T9A3kob0VE9XYD9kScQsHMTdRrc+IM
DmGPzjAT82dJAAWoDxaITI8w/njALb4wN+j4lYp4mYPP+8HeJNF6VAi+93O7GyMqmR519t1QGXeY
VOhS0bvvFmEWW4/c5W7g6SsT5srIF+Vaamb5NxgQFvTy/itMn1zvVJgSv6K9Lxdkhl3iguk2PptL
fenTD5Hnu3mB8pvdHUEdaGWk/t/WusTy0n0X4lzBgaqDc7M8fsxT3LWp/lnGNVE3Y/zAI1ngWEWJ
AIxtx6FOyEcWf2X1vrZemAs6HCSjzbMEIiB75N/Wrof/RSF0pIHD2pGdjQRCbHNfhOSvrw3WShWd
stv720CjRtmYKEzFl9OHT4XcdQ5/ABa/yQZwTdWB647F010yXSaWUrRhGx0jouvBpVdP+G3XtYED
w2aJlJA15ZHhuHPGD0gkW4ABKx/3W+RQwLj0ko+Nc1XJJgp2KRCGWV6t8dAz9ZiXpDb9EqKSbeeG
+3PvimXp8cHFG2dfsb+tR/iC1au2XxUCL/FcZAtNAo/DqvCruzpyaYO/oaEl/TYF/Om2J5c7ZiGa
ESuL3sHaQ/ggv0aKjYQPJoFE0DtOCZgV+Pz+vlWXRL4lzBMkbJksv7AWQ2FyFDMsU+Oh40IeO5Ku
7HXf/oALtdvTGJ9ZYGcKldKmGxDAJyxnVi1PaHGN0V1zPcrgtxnv4+lXW18gU2u0uYpJSzbe5+o2
DBJl7T5dnLDjsZ6A7cWXsWuuUXVfDfOKRLddlgLTh8UYntvkLYp/AzwNY/oR8VpxbPXAJozqvpM7
YAN9/IKex35InUdSbgJ+cyBAgdqa+AsjPp/GerPMfwaVzLwOrHdaWNvaevJkjA+QJdEcFON2yvHI
PA4oAgeOI14xoi2n7E1GjAtJfhsfvZKalk8kO9S0VaSK5BqCzVuzXBhMfpmN3mU83yrcUuMdHKKG
4n2FRGe61MOLyTje+RYYtOKO3NInCPh3VrPAC3KADVVwjfRjOW0dKvYQcB38YOtdE9/EgryRKD0R
kTtHXC5Fc9+gABQAAIGRdu0+x5pczAHH+jE2T63z04hPTxx64jBS8u0cm83LxvzUOGMM1I36YCa/
JhiZrrgK/ToLC/cT4BqHywO3C7vXkrfCJjgzbg+afFghgrdsImwDWGY67z0XbDRDWkrnOFqb9muq
4BAcG19vBus1FxJx2aF031v9WJFVYryXSGxC2vOG8DU0aT1ROtPCg7gfEUHili8lCS43J8nWFnRL
NzwKXl5YQTRqa4sLJu8uoUQTxbCLo6XYyqDZ6RKQPU9cclukFTyeMrIwJuwXllQHx5ExIPb0akDS
jNcB0HFxrOnJZfxBvJrKjx5AzjS9pcFLZaLiMl5kv4ysmN7GAZErVwPEA2t0+AV79kgcvJ+OkQPT
slDxn5vkeSzeveC1a1gL7S2Wcj4HmTNw7w6fDpP0AvQ+1g66nYqi8uzmFQKkbk0o3Lb1mxViRE4G
qJbTfTf1bGOqXZuxDd0aQXTQ1rSdmNzSldLqvyuew2bcg2zfzbrYDeXFtjEPWxe/dPZaAAG39q2N
cAfYfLq3vfeFt59Cr0M/1njvZpZskC+uNGpY3LgzYYq+YmfZ/Zj+xcECgzydgROqeSy+3H84pBqg
B2DQOv9JRF+txLGFETNIIHCMOIAbAIU4rxcxlDu8enCchtjbS1XflBl/hiTm+LXk4VmMZmib0BGY
SMZ9nxAkdsGhUvjj5Z3ugjNbTuItxqOoxVPbMygPcHPki18jcZMD3ItdTPKcmaAsBpICkfcDxS6t
XwEf1CjB26rQ4ex21g67DYMY+JirJx/yTeMupjSir0bXqM6qURI6ZYieJcie0YcA4gUGVRhylXjB
vl3kRWUcP6FZZm+K1sNKcMAG3m6C04DvXJ8MByjduHAPBAvjVR1aOyf0drkfEmgWpn/ou26V4gHy
2zw6dE79PNVI3QKmwo+do8ODjOECT1FAoH01FmuRdNVb2tYYtibo7IhbJ2qtoEu+x+D/CQj0kXoK
7ofAO4xWtfAPZwzWDm+AZfNGV+RHaGeOocF3ziEqxaPnRdk+LLr62HmI1iZdIiR1jLOq3TffNEeQ
RTxyQ1ExYotck1McfjnEAX3x+XHvssF9IyqZJaM32Ft3dMJXZA4sFqwWhOrIThYCIvMb7zgXUP3R
SVLPzeMlEBh2isrylk/zcVB2dzJEVK88m/gpb8BG70rzwpCXfmo+53gdAquh2himU0KhlxcSs4z/
YAUMEmNKq5Vs8FOzWNxXWInb1PiyLFyUHfcHwgE61GplNNJdFzWLGsX2o7B5ZWXSDQzyoYt0QP9c
wlPADGRqOpY+mM7J+fEFOnVgmVyzLV5xXVu7UTrWHtnJfkyWaKL06DgeIKJgxFph8/vURX8Zrewt
YXiC19c/zDQ7EwL9yazZ4eEMmxbqIVetZkOufMCTTbdkGWQsqSoojYbrkmNBLgEGKR/TygQ0PozT
f6hxSQUmxbVzbpIkTpFCYk5aEGYlKWsTgnKnY3iiPhLbv/Vo/2IsCGvd97u28v7KOfuJavYj/Gxs
dEboJ1p8jTH2PpslQdkaX2272MPFr0yjv9gSL8oBhxJQ2lvinJP71aEV0LIBeKfOqZ0c2phvXBSX
wo/X1RiTRskZN1uHlsI+t/1XxDtIH4PyzH5LsmHH0dMWBxyH296jLfejfQoeOEnxU5PMZrsaU6c+
Wp7eWYbxWgxoJZH/ID5L1mkD2LHFQDG7eEvc8kJzDBHOTa9FQ4J51j4nmn5JBzBWIA4KTQMjP/NQ
tKBRTNzobehZJAabHrQCuev9aTD+YNKMGDQcXTrDt2EltvsVZchSf82+qzt2a6D/LYNkrNwg+HHA
0ADJ0xJ5xiqiVH1J0aVcVWZyGzW24iZpRT2DWeJ6ZjUbW1XOgksHoJQYZhC0Ql6iR/mI1y+KKyEf
YuU7QIHbIgRduLLKMrDJl9SQNbhPvaZCC0vefMM4iytN5Qy/5mIRYTeSr+0O4F1D5DF22cZmpTmz
m/6eEhqdfwbKS0IcvFlLAqRs0Yf9e8j/u4wGAjPqvFvdewWsriLN2Vmh/Q07igZRTJX/EYcuQgaG
YF5cP9Dr9nBEla8zzgYPCNWy5On4qux1ZouWhh+4KE1Dy06Cmcg8m4yDmCpJ7hXVs6A8DVnRl/m6
9gpnoPSIKPTP2iL6G1Sb11vVSrsRKRVDHNhHJxvSgltoYEex1r5VwKLDQReTWYy4tqQlzZAz5p86
YMQ8rUojVozHMuRL4XfosI8oNpjpbGb5CVnD3ExFl+Sdt47yMdSEETkh8lxgHxFhASoOZ6dGKNgP
1h7spKIf8MKKfI2V57MVLHjwkHfCVGgDQLDVNKp/cy1N+WmhtwK54/N00943ElkusLk6dhRJqo4e
wtcO/In/HJV+VMGEDF3ma7M7Ilcjdlk4FFd2rtzuH9R+RQyH7mQPT7to/QxIS1lW5lOrmoaxsJHV
+fCStQiWUMuxeENmh0z/N8jAipLvqeNW/kWmrEfwxX3adW8m0ye5M3muZrEoG2swXn6flTLdAAad
yGls7KyjkbfHwvC/59SVXUrNYSootIUIS8M85qHhF//ycjB8e230HlWC7dejzFjdyIZJrsFD7i5C
f1ER4mabZumfs25o/We0+JGHlrSdXT/YxVOWBxaDk9aB8+3YvgoA+AbWND4M3HLonsuW62xIrHDc
5nUsCaYfptZ2SH8ovJAx8BC57LfuYmf0w/e2TxMsd37bTMlv4vkpZlTN3dr9uGgqsZpxerSHqRfT
4mbVQWOyUtMR1eHGizF0xANx96wnPRyTTAll32cawQb70kTu2xJD+XD0pFDkaE1x6rFP7oSbgGAs
4LFkEn68FVgkwxhammLbBZUaXx0MHZhpUzvN3HaDpFQxbc167bKjNduQ/ZOcxjlrUIKXedhDHora
HuG0Zj+DNNGtzHjDz9b4e1nPNZuW1hWLjKfAfxr10EwWEn+EtgomT1c29KN4fhQVY9s2PVC9Bhk+
KyFPBtNr4etIi1Opu7QcN1oMka/PhuXkhbvu4qjROHVyayGChlNuV1+930VzAutJ1/aH5IdG5Woa
RmEwHIYumNlrXrboP87OazluJk3Tt9Kh40EPkMgEkBvz9wHL0HtS7gRBURS897j6fcC/Z0ZVZBRX
qwNFSDRZQLrPvIYaCLiCtvc2Iqojcd8I30+7TeU3hWnfpoiKA980YAZ0vywK+112nzs0G/MX2RgB
UNs4KfWMnr4Z5ZQT2jDy0ifpy8S6DJJQVpR4C5UDDRsqCNDI31iFhOU/GW6mFzPfxuk++8mQiOk4
qQehR5AiVQjwmIihp1xWwveTHMpG6Vz7upbizMyqHBNFwRw+jHZfkM1CO+OhXVC3tBGDJmAVZFEc
VF8BCEm+uQIb2F/6AF+AnrXJFpUX9yEwFe5Io6QFehuaIR4W0+zmCO73AoFkjk9AS3rSS3QZdpT+
AI5l53nnAXgHYef1L0KmCptPF6PZ8cvUjCUmvbqdBPlRN1e19YsNHcyXPBtLIZ6DJLpF4LGQF7ay
loIBwiPc3bEZz8lxmEaWfaHGmhu94gSHYhg7pEJVS3q1obToxZeG9JYiYF1r46KnITufom7cImTI
D0/3cxuld0xxFJ9Hulb9D9cS43xqFlGKOFdowVVC5NzxbydqCi5QiNbKT+y5yzSaIm2uu2MZpCaC
aalBbuvOWYTYYtmGDqXWMfaqO3hkBgKHXpGbEXWwua76EzCRukWWNoYzBEueHsfnps0bKKUGkEe9
oVYqw7Vs69kzuUNgxn3Xc0nhlCVsU14QNkBvihHTHP9yVZYNkJ+iIKrvgQRnFBEn38A4KhCJV30d
GhkRSDNHBmWQOpgHqJKp7wNgCfJgiGgZAVE4yUaszWGPFzNrhxLmAq1z24JYBic3lcaM4M9F2p8l
CNP4FnauPcUxdJ2Dxqc9n5rOeOlqythnbIrSoW3R1xB4ia6B9BFYTWp6NqoeA/hAG59rQHvg8+K4
m91zQ+aJpPGQ5GmMapIeA+DM4zihcY8cA9JtmyDyK5qjJfI/LOlpI2neIWQZoO7npTMJY6GnMgoB
jHiBRmekwpGiGF3pN5iqSwO91qyOugh8SNGnKBGlTpgcj5ZH6ztTnGJbGxMu99iDyWH8GLkHKMAN
dM2P2xyDwAsjLGDh2xn3xNoLIsCbXl6iYemiX+FfGFrSMjdNrwufNQTxjs5L2PvHlRGI6Rw8Vt88
4iKSwOuqkxxRPViMIxApW/gcHgY3882UZBLVJQsPUOpWRZJzypUiwec6bH/aLOhL0VSF9TPMm5og
q1Yio25jq87s0GvyimxbSRMemBEDMKEjRwZ2OWsUB26avvGs83IwBs4L1mx1mttVJc+rYPZLChyB
1U4vvl+76UlkzxPVmLwNaDh7Bjuq9tsGgGHSyhqHkJYw1pBzHj+GdZa3j2zVIl4NDTc3EhlWN1xx
Yk/xGRgKn7N6VON80bbscWt0y2DdtC6MVxgq3UNeS0R9Ei8ZBV48Hlpko+dEeA/S/MEStwsL1p6B
rqsqz4ZxwPc1oxUVXtAX7Vq4ggXC5QAWweU4iYqGM1sRJB6NSrrhpZlXdGgGqpX9pu5p6G+lb5o/
LenMy6XWe/LG8v0EWH3ZA+NBSs0JyPNKC2+iIaeY2ZpZ7T7NkUggfOTu0N9Sf031cSZdFxCr67ac
TXXiAWgrDD2kp4i3dXKj2CxylaiSY3EY7UKxDAs0EytRCyTvpyQhZtOteA6duv/Z66Ll44Q2dgDW
1GvkXPLBuuJh4mspZFjhBMUhvzbagZbJ5AKzw32tNmKgGUNCHT1BdohS4WxQmZMt8sMTmH2cgkKN
ca8AsHXkDjPs2NR0wQFOVEenI+0UCuRGa1ewy4py8JbaqBNfSTcb1apEDxoXz9ZpfySNlHT50IZa
bDm8LKUOZMX62Ks64GgGbXHrTkRiBKLgJFrezdFMg9WyQE1dJ+ivXIvSj79BFUFXxW7jAFH6KpsA
cwgcZBSw8e+VU0+3ru/Bt7KaJDhzfZdCd8CBAloNWD4lXrsqMFQKXAzXqwIlbh9a7Y+iEUm6GkWR
8/fUTz9Bxbv0mEHdJ9sYTt43U/jqSVsjnH16yljtJtUQwSoJOKhQJBDdD/TIPDQ0shAs6UQN6etE
R/UOYcTqOUpL/HVUmYfQ6eqoAGEGvRBtfRl3SOoA9sSrVzohJpvgZKMT25JIchraFchMIqJwX5vO
jGtdC6EOQSTE5pZwnVVgKFumFCY9tBiNejCm9cQpwy9uhgyVHDtpwQc0uqDGyDk+bcbOwpmkhcee
r4fAxUo4qE3BhWR4kBcZPA82OQGmPoqEVmjMw6MwN1A7kVedwoiWTDPEeNE7iEFAcnTNvKeEV7cP
owFaapNlLpLUEHyUseU0d7yLuNfmsIpVkOvTMFDtT7T6+xzHb2hmMA4nRVbEujK4qSVQVCMEsIBG
VX5WZp6LPjS6ukjGDYkT3hG8SGRs0t5GGrgQuC0HUqHRAtjJxaUyCZEghJRIbKNMyqPbqU/N6hFp
pbzdtmRgyVcWZN5cQy/Ko7WWhgnwNxyz+sQzBqN+cooB+1Rvaobwe911cGYtNMSjn2mA1t+26Cwg
O0idTSLHKgOlruRGo5nGmp+B7EqPcKWHxGIlTuWdILc6pZ81+KuEe6t0+ouWrtVwOvpmET9zfaYs
knlCoQbUWx/SKyUiMPyLPnIAERwN5Hg9YWGNahoFHSB/PQWyRZXbmuabkYgdHFE0TyMquA1RfO8o
Ud56tevaOAzoEWi7rjpw6QnAuXFVoHtEW6bOQpPg2kVNmoUeNic+Wj3Rz9JqcgKEKjLwDQhLjL60
jIDOJ5kH6r/NZzLSuDfSu6EvDTBlU2GBWRPeqK4xl3DHY5TPsrukd4R7J+0WcCxy18ETAeFcb3q6
GvIk7aUTPAYoheJp05pmSV8nrHLOhXH0Yx9RMVkM0XEPsA5VyK52UGvQ6XCpir6LNrIMi+wKVCtF
0QiC5GmdjlbJNncpmKtOoafbV1mSnFdD7bbHEYCU4cQc8yQE8BtkUNKC5eCauyJHzmwm0zFotiSF
XqW1Pfibkksu/OKCCdRQ+GRGbzYxdNk9gkNpiNsDuB20YMZ6akGTStfaUomTSOVKm+bmf/hRBNmy
5NCHubXmBKWz+1y597JZ1CO7FYkisZiHgDRcrARqVb3E+ApgRpiCU2hbKvl1RWZLS9wsRtSgKdrM
yeeKfdyB30pD8HKgHbQcV5/+8Z//+q/n8f8EL8VNkU5Bkf8j77IbaDpt89cn+ekf5d//e/rzr08O
G8N2HM8TnmcKodCz4uvPT3dRHvDN1n+UIqwRkuHwD+LWvOCod0967VnrPxyF38wW1K4nXNtyXb07
ClobXVqGMK9ThDfRgVFWGK2zxG/to8MDufuPszuQZ+4OlKFPUxgu5ZsR95r4vDZTP8MNC8GkFSp0
OcqAOLsMc46S++GBreVF7bxIhXSRR9YnlRImqMndkdvAaWgr0wuhjDShG10o07tUloCbjl0x9p+1
UZU9aj1uUx8n5UyvqHfGZjGhiXBLKOOKLr9EoOLH4Q+mPvhcexNsuErYSOCCTh1wdg6QkgbpU3er
KB/Cu8NDWcsz7r0DVwKR46izhKcsb/cdBI2SdDJpGjZOiCYcYSj4YGBSJ7ZtC3zm2+gEwUfKqZbd
craEEQVMIXAD7UBzfrDk3pkQ5Uj0F5SQPJ7r7i2Fqo6qxkBemaXQT9MRjO4fIHtRXKk7+BsB/6Mk
xAEC6iPch8cH2GlsNmS3VoE1Vw+HX43z3ptxlWt6igOYXbD7ZuZ2SO3C5cMMyWxi9qk7QkYXwVno
WGnEBeKVavY+eAXvTD2D2ZLqtaUsKZYP9dveTtkrRtVCMvNrVZ8GiWovNPN3HGGZdfvnz0cP0dUO
+9vWQu4ONQt6PTm9SORR6+nYlqPAOxkJUcPvumtUWPTm8HjW8gv3lppnemw4RWNGIna4O+AAjEtY
IbgHD6lcJ/S3I2I3LDY1Yi/anLsj6CbLWsPzwuev07gOgjsZvRHJ27A/t7zmg7X/zgR7lgvKm3iZ
fEzvLf1+qhSpCWRZaTTet7QZYfC20rXJbVELpCJo2NrfHn4Jbw87VhKrm5OENUWHaPcdhEnulLFN
H6Opre45HmrrgRDbPkakFYiQLH5qysZfDo/5zpqiFGtblq00rMj9+6IOxjLGw9le+eYUGQ/R6EK/
r8lPyx8DbirTy+Hh3nutSkqhHcky5vLYfcRYcSoOpbCQcQoRWQuNIbruqXlc0ExLL4D3Ts+HB7SW
l7a/sEBjcoYJVrKw9naq0Qkva5dNA83NevFcrwBaxkVd9srcKCgAx00wJusRXPpSaBL5aQKO8aPl
/c5Jyknxv59ibznVBIphamNLqBDVP7L99ldhpzBiSiQFCNmeayhDv3wT7eE8sMyTuEHMrCBl/+BW
e2+XOSYhqtbSVmCkd1+/gIRnNhMJcNqZ8X1Iv2xjoILw51cUG4ZTSlmWq01rb5J70J6geXMssTLa
WEUfl+caosgXk//+fnh6nXfWL4/ivh4ZnqXV8vXfzkSPYklQaxJsyxmadd0ZxrY0fCSbco8LOcS4
jNLgovWV4OdI54++vVi5o7ZPU9kn29AtMZgmSqStIj97RM03BJNU5QYkR7Sl4rMOTH2QF+4GHkoG
6Qe3YKdDb9hw3WsqaOdgNR6rVt4bJRVmBK9HrkB/S73uV5/HVB1dAL55YlDvS/pFrvdzFjkYnRiU
nJPcomgOxX2Ogv6slMDw6KyT94zJj7gr7+Ni+MELRkepkZDosCSxEU1IR/uxH0NA2A7KFO1NZGcv
Taq3SZ6ABq2w41UoqkSxeduF9U3SqC/kKViu2h8dke9tLc1RbTqWpW0prL37KBep4UzLp45pS6Du
7AcDbYcQnC/BbW7dzGCgf4VUjyzACkksV+TAXXZMb5XY+4N18HaXayVNl7BU2YLVvbsMlBwhjqmQ
JWfBRMP710maVcot2lIzkdZLntVs78Njvl16hEZLv8IVjme77t5myv1xTOGJo5VgDvZ1O2fWl46e
wlHoOuPD4aHeHpsMRVwvlak0T7n3eP0YuKZBqQ9gZV+/GHWBOldDETPvfZPGeBV8MN7bR9uNtfbG
KyWMkLCkD9O5TgvUuArRUbBQDomBVzrO1Z8+3fIKicxc8n+bR9ydPJMCtuujVXckUenfhp0c7ufY
dm7GEdnopk3yP75nCdrolQnHAgHhOmJ3PNsRUmFqAQU4sy7mkBYDWKpyxvsKDBNyO/kFPcX2g9Xy
dgoZjRk0TX6/4OjYHbQUc+I4EVorlu2Y33Gy707qKEZiyJqRywdxsqDlD7/XZQHuXn2OhU8AYApP
cdnKvVnsQMNGpIrVURO1ABGr0TzWdOb0FLTHJmSEZh2PLfJOfzqqZwvpYGlkKraH2jv9iykcCrpp
5INDj0/DQuQJs5imUz85l2OonsWMqvPhMd+uV08plAc9x/JcLfTeVnTLKKWlHhdUUJrwNivw36OY
6ZzUoTS+/PlQDGNqYREbIoO2O4/CnejS5ByoQ90jItYlEMTiLlfAftLQX//xYK7puoT6nGtSeHtJ
aCdLO217svm6WfwS3GnoziCElIjtxB/N2xKC7K4WmpAI4vFk5PUk9bsPhk6AKjGArpBuhExDLVS7
yFiEwGy657Zy0QLscz8MVphEyfI7fAloqX/4tI5pkkHTE1cEwJba+wRd74Pcwo8BvGBlOed6StBD
jgMPdVkoiIFzfni4ZaZ2HngZTihqJctR4Ii9HYkZLdda0+Mrxtn9GVRYt6X2VVwcHmX50PujQNJk
71MsMdWboN4ZZqMaMHWWySCOaYo0952HYofrt7hjqpIOiurd4U8XjmNStCBJ5NqwMPbbWzg6bARE
RI9RLTdDUHEhcai0PXOrfPrz1yg4shwOGYrAltzLWoh40Lhq2wwtywZlyUpmV7BqAJUcfo9vZ8vm
TLGkVpoFasu92XK7gD5fDVm0ptYXbLrUwb03zfv0+M/HUVwKS5ZCPLK/KmqrdVGQRAVpRIYVqpON
wwckh7KrLg8P9DZ8gvW71JYsaS35/P61F1DB9JwBRl9s+s22mYoaaaM+eS4cOz5PHNDDnYrAmE8T
ylsOZIohBzF7+EO8XZ18Bm5eDd3WdEi9dzd9bxXjiCxhsG6RlWKLDyNN+PXczHjrrKwqx9VwFTVk
ouPa6KnD/1k+4nGGClcvab9HcsQb3x1+Hkw6wooQyqyb/lQWWQfM1onvDz/k3tX7OoqmuGBrk3Xz
JgXUsxmjoJUtZSxvXNGp9DcaCbNzWlchsiMy/GBm31uq0JQVy1QhKLWf/8yBAlYG+R0/drBMK9oz
w6kFYemj+33vuVxMVh2Ps4V8ziT63q9RDFYQJAOABYQ+bVFdSh4z/IbpzBxcpV2Uxcekna7402CN
jc4JzREttXDZ+btT5sgCmBcKH+twbDGkjK0eOnsLoqRCIz6dopOshZbzwebfu9+XGeT0JD5cAjZL
7t8MGqwv2BtAz1aFSwIepQ8GYKr1ELtqe3it7M3d60gav0JLOLASzf0Che5iGngtkTZF36lZh2kM
S0pMbdecHh7oNeDbvRhs12TtU88zLeXsFyb8zJunqAD/O2R1DArYUeUlSjpQE2RSXAzKNp4c8Kpf
QRSMl5AxzTs5NeV150DJSWKwxK4/SuAhmb4Ew5DfHf54b984h637Wm01PdMSexX+iL6jHhrKJl2S
Jed5gLDm5PblaTC55Qd31d4ZxCu3LSFtYboem4Yyyf6Kwogtz8DVCcuX380k8E/qvoMHJLzpm4hH
cZtoNB0+WFLvbB7UzhyXrIVYR76Wm38rHJSt0yMCh6toCvUFp2wz9lBKKrJs0S0DvdIoLH8LqFqH
3+ubKGtv+yzr77dhjW6gvBAwbAJ2+FqAyiPEAhCMuKh5nvVC/0LdMbgw3C7+cXjk9xacZztL5Y0y
GM+8955BfZQD5UXgcLk4sxGSWs8jUOCyxz8M9T14C6DNzlthuDeaI+tCAhYDnqSAdBseIne0HG+7
heLceqX7wWvZW27LUcYtYNukI3BvhdqLV9KyNCq46iQNqGni8WL43Lk+Motggj64c96bASoF1B9N
2hSMuTcDSgWTECDRQ5AHR1QuEOuaSDKPZn9IbjMkqU67KiFrGtpQuR8M/s6qIwX838H3ph9DKGRS
yfvwtq7R5bbtdLqc0Du5EF2LFUTUo+58eNqXjfrbMfPv3UUhm0cVkp7g7uPquokRF4RWFXVhc25n
Ifxzsl1o6QWCTh12rjpEMKYnFb1FHVXcHB5+74H/Hp4Ig5BKUSuxxe7ws28sZ/siooV6AHQPB1Qw
Qcfc45ZWgDqM0KU6POJ7xwlx1dImsjRH694yj61wCtC/oCpVJaDoWivtA0RCRurqRVLULYRCWYFz
yRrAxoeH3g/pXp/WXRJ8j+oqEgB7p2aCe0IUNIsiNerrxynI81vhVdiqxMgj9WlTHrtRb5yULacL
kNkc18Z4/mCJvff8JI20LG3uMGXvPb+0U+U6PTwDv1OGhADddVwkzaxQAS014oXaWdR2Tdd3Phh5
bxPz9NT0XYuQltrvUpLdneugwFIENCBmi31ZbQvQEWd2oqON8P4/HpLofJlc8irqfvuJsaxABJAv
M6U2h9lsj19FXdw5kJ822sNnhqvk+PDcvl3IgKkoNFuUOz2663snVEawA2qC11qa0WJd15qXpW3G
x1Xq5ud4nvWnh8d7JxARS3FVEPZI7uG9aTSazIAOT9A6ZB089iTRXUE12Uas9PBA78waShcmWbAg
shN6L38rbQ9Epae5fvsW76AJg1SkcsfbsINvd3io14bx7mFEvM+SFMSrJDf7DwXPA9SGTbUeDlN7
HsY4kdiY3m7TxXJOR8l4jFoH2mDz9NUN4YrpWrfHamn1mQqG3AxPYz3aOLxiAuScDXL6FYUB0v+6
dD7Yyu++FaaZTgnvxt7fRZNEkSzpEUQxrSnfuKWpqJsV4ByB1X6wsl6feu+tQANzX9+MBfRt74gm
53UQ0Uf/JJyAe6KDNn1tWvm1GdHMKUWsVwFY+C9NRo3dKLO7MYEqF6Wjpn2FggywPOSJwAGtfdsb
z+qoB8zS6X7D9h83nVd420Ih+RSolBC9w0i6ogiwdiv3O1wTcPTAiNGpdUwYjMNXq6eJjw75mRwt
tYBpnKPcRts1NUssZ1IL66LQWikzPE+MDv8D+6XUPq6Y3mVX61+Vl5hkrWNwXorMO8c75yu59MLH
rpDLRl4jMCe1Gk2RXeZQGo4bmZzpCQ1TYdbBypyVtaoagHOHl907W4kCD9NIc5Xu134smwQ9fgQF
cHA318h0T0rnxtabJa2cwwMte3J/IinVkRsJCq9vypAibYBhV9CXvRjPD2qH+X0MxntdZUJfQxIE
7W6Y4oP7znp7w0vPJpxhmRDaccnuHruxTisOJxOkSj9HyQqcJ7EcdijtRoLp24S2yK7GoXDXbhiH
J0k3vmplVw9zn7fHZaEMpFIitIL8GS5YHNjpXaKzDu43nUkMAT37Ji3K7KNJeWeDEQkxIVTZNN2G
vcuibCfPmxxkH4pp8E/DAagFtNW4/Nw3CqWkwxPzdjAK4NpdWgxEQNJdVshvUTdyn7h1uKA/+wqN
d0DPQEdhGG8T2Ih/Fsky84TYFpkxo0kym73ZiIyoDr3KAFtZiWibghxAdg0weOwa5cnhp3q7rhmK
dolYICG27exdSfbUY3wUIZGQ9QNM/zwa1pbuvQ8S/r14+e8H+ruSz01r6r2JqjW5WIeqBTzLBj5Y
VaFhNWXg/2N6m1hFTN02Ize/rjuEiP78ASlt8HA0kbl09x7QqGH/pAGpXyGi6SIwEjQNKT18UMB8
u2tZGvSCLLYRofn+pSSdyZv7AMfSmEZevAb5163HsA9PfVO79hWK6LP1uRq0ejz8dG/H9RjSVB6w
hCU8XyKO3xYl/TyqDSCsj/rGwqS8nOVNRolz8SEfzyu3AchER0FtDo8KPO/NKcXz0iT1HBdUBKW/
3XExYwOAW7NCGwURGHXh48loUBtd0a7h3zihF9mXvPya2TiKtT99FDnHPlwbAY7LLtommMKBOZun
VZpcE1sfGbVAzWDde4hsDOCrI4gXDzWiH/Pc4v6xqoLvAb1xLzZXXYA4enrXzTdeYW7rEeH1PNnA
baC/ngL8LE9tJB9Rx0DEHmXHiqTF2kLbN6MT6BOrzLlqrRGhpAjrDnXhYRMf6AsD0XD91CN5kock
0g5OeNC8F2MH5OZQQvQW/g7KozV2DKWDAuVIc8/30ouhi6uzLBy/GUQkAV7p+jSN6pXlx1yb3wOA
GrU/YncKw6JTX7BnGdqtG54QBRAZWa8F0osEupx17XUI0/hyPcPewSp+VaDlgbC0nB58D5eDxxB6
POfbpD7DfUD/5lH2cJNxn8ogADykGKbSWCnFXdeBgnfPBuybh8o+quZrfGFgLxy51lWClUgBoW58
xJGhCGtEjQB24+jl0nYKIUV7/vOMoa/t/MIRb7avcIiaMZ4Ngccl6Dlw3c7ls6IKmbRPSUewvNEo
nWfoGPW4tLcmHuv5l1ZXZ1IjjJMk1wTZRxYCYXNy2WNV12XbHBYK6FfpbkhwYFGcJdjn6m+N8o6Y
WnR3EHrEJdfoEGQRJ8L2zzrjWKbbpLMge15U7spBusO/Cv3makyPB6QNkvpyMT+MQRYCQi+CR6RP
cXiy5uvBvB+qc1QFTP2jQLYsOUYhEZGV7izEd6Htz8FHBzgCIvZsFXejREuqv/H740C3G2hzuBXc
SATHixC5O+ObmPET/SxqtOqS+2h4wroINwtkJSzEn4aXYH4s2gsBWhhkLmFwe+Ykd9jMqPRWJNse
D/eS0KxBRbKpvo+gIev4Rw2ep2qxw4gi/CBO+xGVLPcU8PlcIg2soRHOSIkvSOurUp66abIKIami
wgxG0EHcCn2b9rvqrhDVz9AqiSA1jtO3Wb8UPXHDfQrsOEnyU1q3ln/tpd8V0sVljnEfTGOljMc8
L9AVAmWMarNKxjNEJE9KxDFb58iPsYPp4m3pnPX6NoTPj98DpDxkIyYJSB/HwbQ7QbZ0A1d0U3fm
OiWxaJ2bBFe1PvMugYXxJaK2XG7jnllyNtq/FsUaXD/kVfRnfwh/vIHjvbHqE4AsCfQ0B82yw6fV
Purz9fb5/bBabvbfDkkl0sksfB8c3uj/zOPx2ecg31Dsv9OGcb/whiYvu7RHWKVpaD3OBQodTv1B
MvB6ae8Gdi45LSmSSaMQhO3eRTSqOGhoB1F/HtWFDFNQ+1ixy+aykDbWrm6bbBwImT89XwUXYdMg
14+l6Qyc7ahPsDY//FLe3shcinJpGWk+1JssCopLMGQWB7gdBOVprcf4xG1H5EXTvH6Cag+3qI57
XAdsTEsOD/02kGJoavBAxyj/e87endXA0evNAmxU5OOx2+HfdFJmUC8yv/komH4b3dASoqPP33Rt
qNXuzrwX+c04F0jqhXTiltxo1BcIoOo/r1qQjkqPQiDd0rcFMmEPXQ3/ZOEzpkgAjm18a/lejM6K
H3+0mt9evVQebFBDpPb0ovaLcbOqsyEPQJ4U9RScRV01n45ujpXYWGPYDMSB86ZpQGkkNY5gEuM6
00/uLIJbqCU64NZx5OKuhpLA3HPIVBPi8A4WVB980Hc/J6jQJatQytlHhWJi5oB4RVMwB+WM+O84
mt8Gy5OPpjei/grrEtO0rA5D84NA/Z39zhsiqvUo7tCU3C8E24Uj0EkxsbvBcRxsy204wJqxGufc
XXxxxwpZ0PnHXFX+RhXoSXLhVqiyHF7l7yw9ummOTUYOycHcx/4rMv+hh58HwDjMTyy/hmNYB8EH
FZ53trGm/WCCRCIVpBqyu8CRx7ZjJ4BBayvoo3U2hleVjyMSZEv7JA7xH4Sk5p74De7ph5/vbcYI
dYP6KM+o1VJ13x05nksHLkwAoERlj/DNL7F7+dKBeF7XiCsrw/1GEusunrDXhwd+95EpynKsayAe
9l6tCX6v7pqWR55hdT2GaSgue2U1tLLQC8NpediizxxuMeL8qN2zz2VgRI/KJFVhoKkLOGkvjaGC
UphhxxVdOqWLlDaSYfaRkfnmjfSz6k7R+P9RlFaMlIOP4wSClnmCLwwa9pgt61j/8RTwcWjHAJLi
JH+D5YfGnMetQpy6sR7QnK3OoTcgVM8flG5zZEo95O9EiHKflqL8IAd45z6jk0qJmk3GQfSm7V+V
XTf7i1K174vPqhrji6YUzV193pXTcIrWiA0IeuUmot6gsmKhDQUUOQmnDO+eD8GGbxfF7odZDqPf
rniv06ERVRKO/Oyb594igeXXV56BIh3V2O56bDqslWw3/eAtvD3klnGXJroFIO9Npl6jaspLNysK
bsmwNv0q3bSVCdAB2hddx4egc6oPDpa3q5DqA3cM+w4Y59sCKCb1NLkkKJbKagYUbewBRmCOJOZM
LzeD2YKQIc5dfmOh3j4vthhOT4FmYBI+CCKWm3onpHn9JPBDUDKhS7CfBUa22cEjCsK1RxusP7Up
pI/fgZ4KjbDbZNgC5xjBezl8ALw5eQTwUAZ9hXhBm1lO3t/meoIghUUD77yuneC4so4z4zPtZVZi
jRrIVdDq6QjrCuMDmPjbxgzjwhqyFV19MFivX/9tXF6q0bilg2Qrap1y5dnDXZL3jzKeQziQjncT
lBMUIuCp6a3nIBRAewptgpPXp//PHXZe88rWey7KqY4wedr7578uo+e6aIpf7X8tP/Y/37b7Q/+6
Ll/y+7Z+eWkvn8r979z5QX7/v8dfP7VPO//Y5FCwptvupZ7uXpoubf+bR7h85//rF//x8vpbHqby
5a9PTz+zKF/jglBHz+2nf39pIR7SGFlW0P8wFZcR/v3lq6eMn7wr6qcoe3rnZ16emvavT4by/gnG
UWv60rQ8EBRjuw4vr19y5D+p34Kes0EHo9yhWMs5nbrwr0/qn4IrjIuM22RhGiyMBmTfly8Z1j+B
hC6/kjh54Qco79N/v4Cbv3fC33PzPrFyASXsbhkbNhSFNmhwls0KBpW5u3iDMS4bJ6uLlUwhDq46
0KWaWkOU3VemqL402oyfaKO6v5pBt2ddiCXO2L84FdZzBRTMtsA6CAc/f9VjAoibgu7y05xy07Qy
QweuL2IFRIajqHGKslLU1Gyjf25G6d+OnexJrWfcMSYVVLdNDlsGJb8lfZ/kC+YD7RdvLv0XK0ec
vIhq42IgR4CvCsjxqGua4inFoIPqQe2UqDLG1Tc/1MlVpFR+HyXwdldVjsk3hPgceybL7DHLhgr0
1SjdHr+pcDobOZ2+2QgdXorQjq8Jj9oHgABtciSj0caOsEqby8EtAjRQnPwm80VyDjm7vwuLyjjx
okGfQ+sKLzWiO/dRGzsX3mgHt003j89hMPiYQNvFQ9bWJQqNHtKLIwTlk86KivOJFgfgcPwLz4qp
7y6VETY4PKRFd0utuz+2jalMj+wpMQ1oGV6PhXlTUXvVLcKaXYiSHhqFJzg4EEUvAg138YyQD/oy
WEIo1LGtuEsxSSoTFKJmEGEoe2xsDMDvvaI2twge1ZvMLsUFCgPtw0wfY+tOyXxSCjlvI2Tk7xJ/
kfkuTDRPxdSv0rgathnCpT9602qwcOjbp0bjDhzMbv0whgScR46RGPexNgkyvapK76digQLFBZJL
R0WnaKDkyXA3d/SNTTMyH+syQ9ooQhpyJmjeRt1MdUCZ1Jz6OseABluqdVYo9wy/x/DBjlrnDErw
vC2yBEXKxGuctQ6V922mb7syhW9SBfe6kwGy6lnAztqMc6fvAsMeNq1lzo9SOiDDKycqYbx5Ij0z
fO2con0hjkyv6G+alogN//MIvRLDOJ07x7oZkK89bzIfUVQjpGgQj0W6YkuPm5RA97rAfh29Jtzi
UhRitxChgovJKVGvhpO/zumoYkhddxur094isBREJ7kckktI3BKNb9WsGx+dbTULKOu902UnmaY3
FzU1sgETxlYMyA/mdZ8swo80r2AqIHgTEM12zoWB0NnaQbKflm2fPdph2dy1iDWgVFwhNd+CwpBH
+WhMl0MTmiiIGoAIxN3sNLa47SmyifKOMm5/g0AKcpZeNlX3hRzCL1CKqnvZaSpiSWdH54UxDS+J
Z0XnZr5o6retfEzJ965nSO/HTVSFt6bZkEvZLt9SBu2paWjvCratjbJmQT0uwBri2ExENK7DVmOe
2xOImXWLlEEn6q9m0pUbqcfwS0MP/GpwbeOcCuvwMpYGOoY9gqZDA8WmtOzxXDWLnyI6ej9TdswG
WTQ0hazYfOiaIryyxdBt+cAcKVbqnRbIhtwEukrvECDiY1J3Py/YggAoQh4lCVWJnHmbnzUJRQhq
QTxp4RfhFwlX9KymgXw1z0hoUaVsGkSpB/PzQOa9KnyBaTu+B4CMUMe8k7r+v+ydR3bdWrZl+5J1
/AFvqrje04lGFQxSEuHdOfC9ybZkx3JCESO/SOqLI36+yKy8UpgXQVwAB8fsvdZcvLSxNPE8JBNn
yaQW41lB4HbJk7BcQSGiIIpWIvV8I6U6lTSxfaWUuUU1WVDyMpuQGtYw5OlcOLev6rGJNri/3M63
urS7U43WXFtRXz31+SC3oT55ty18kdVIN+wqqHvjPCqu2wHKjoh0ynTSUfSKp+6yPyBaRZG1Dynd
pxR6SxCbegoAHfoZZB2Y6gMuji42DEa4impnjAm/5J0l7XmYpiTD+CDdo6h10GhaZ6TXjW2ML+Qb
FjG0/0RdWs7Q3ZpQ5J6DQMptVCXWDQQ8SM6mMh6seMJEFDRxvVLoIxlIc0Z536IpfZ5cgCp+0ijG
aWzZugHjyQ8VreqVakOGNaOUaQ3mEkA5x9mwDLR0aQX020iEN2oIdYJCeK3thNJhzHOTwbypUuJX
YpnH62SsOAZ1Lb9/SrsLOD9BkLZm5VeEKllXaU/cahlrkGJdCyRnIbt+b/eRvOtN2PRuiIPHh7si
VlK07qUcUv0RVk66iiMxvCCmhFOR1+G30UocegYdwx5GB1n1OvhErjhcLGkxPmrSG5lBFQICm6G/
LcdAfWgr8hbMZiLA3FGbYyWVifKmluQ/0lQja8zM5Dp26nGf9Xq79bqSFKXG0ZdZaY4vWqemW8Nr
HMqycXIFhbM6aY2drcogCe/6yWXvWWZi1c4MB10a8YbVVt2RZgAbr/CYYBxFX4RqpR3o7BH3nhXK
kYTaZNd3qr4EzaTtXN1Mb20T6BcEPndttLB+urEjSUwkNVzh0XwcUThui152eAurbMni4eyFkAN8
E2titouMk0me/S4Y+yd3NMC9VQ1sYBJRNioQ3X0Tk09a9MRAeJmtw4QZvbPV2O1KQUjFjmIO961l
vkpyDEVrxxPVdyuPLei6pQ2WgTqqgvrLVTZVA9MpnypvEwS56BcjSbIr2Vj2eiBmdxPw0O4mzwqZ
qUx94VUNlURc4swVhAwuq3LqLwqIpBUxNnS6IYAR/lV77cUtnWTTe8r4HMeg5BuVBc9zFLksDZFt
9Bbr9Bg5MTS/Pj3QjW3h6hfTAyIXbauCitoI3VPOribylU761JWels11iJl+JVQQf6ENezR2BhPS
QTbs+yGXsE2kbd/KBM+BnwFF3YVi6khFTUr5MJVRtyLHJVhDK6cQPqfxRole7RKIyJtgkMmuKmra
A25O5klLlJDNBLUca4dWEWgu7UrJarEBnBVuFNA25wiuyHWsimnrRhYDM7BptkyVK8qN4UXd3URm
zV0rOEz7pMhXhxKZGSyhQD8WtBgXQS+GdddLDVp5Xw/BpnfqiJxUIyr2Lnwif2xyc8cIC05x2ygX
twqr25lrc93TIf9hBvBhzDjoGp8xHp7youhLKr7TZCwV3PNgcANXHAu4ijswhHDbmtD7NvQmaQxg
Kcqtk2gZeHGEsDsIwnQ5hsbLJZ2hxr6o/KCvTFX0H2Kw39kAXxavgX49YQNcWNIzN/DGvo5yJD6k
KafrqUurVcDe4TwMtEgNr9VMf2KJ2KuQVV/VRvFeI5XAAJnR9fbIZjh4lJU25JzXvAqp3VqY2pfc
7PSINiSClS70dGe5SfYdxUr1LZBJx5a0t1hEnDm7TTMH+LSGXA9aXj+3k0kk91gSWoab2XrOUS2E
vmeWxPDpTvagMe0t7SbU7tVSqpvANGFata5oXiTRRdtujMUmh7t8wnwgzzKx5Ua6EPyY72qS/sK2
2E5Jqea+HbMtW3QcNB5RzqDfiEwCRaJauzfdCJb71BnwNiWptaoMTyr8uKNdVP0ZOlzwDKlQuW6G
MfoOl13fxS3HaScoFGDldUXPLm/1o5e7pP7YtjKL28eA1GmDD8puBmBWit44xAzHnIvbpl2pXi8e
ilFJZjlSvQoISFgASySlZxz1DbGaZUwoDThKJbBa8nOqbEUxezqPVagujHpS1iLP8oXImuEUo3U7
Jp6Xkc5mgFY305i9dZmsJxHKpxgL5r0Xi/wU1wpEspotJPHFxUpKu9xUIOnXbQIBXyOE8AfhwsMX
wxCPpSU40xJnd9fEJay72hjZDwt1h4ooJgHboYLTmx3BGF3duRS5Ne9bl0rjpWcFcZBXjeUzpgK5
zruAYB1ugpTsSL12k8o6ZlNiXeuJrr5i5MguoiKeHn24drJrltk4j8xTCw8XfM5DnbknNilryLwJ
vxue8KXV9eA4JTLf2iHwqyHVrDV6byC3VMjuWDG1iwgDbTM0qnwANZ6ui6DP1hThCCgNLU9ZQknM
d9FMQFnO8cIrB07U1qsi9azUZM6A/x2v7TESK2ewJeENkH9tG2635OXcWlCQnxo7mVYGH+wVpDb5
mstB2U/hWG8nz5WPhj24x3hoszOjJLhUbW9fHLbEfsf0CZKx1ZzT6EnCN0alv4PhzXiIDeuS1Um1
zVgrdoWTmOsGlMeuGrL2oEcxtUQkn/YPJdLkQXdFfZpcYprqRhK26Ebquq0ieRWDntwgnCECwyzr
tY6cbDOKbvqSNYmzlsR77UNwtmerTvOjA0F2YnnO3EPduMGZ4FLzoATkQY12791kqQKhKtQL69Th
S10OgylOrSYj/t2UrxvZDF8yJWDEQ22xzk08c6C7WuoqPl8bspdRBDAX4coeRvZo7IGV4JS3mbsY
4QV2izh2+teGmfjA6bCGpC45D/pV6aVfVFDUIBfR173oWch5MRlU58kYS95+o7pfpsmuzWWWBHlI
JnaUngQ8k5WGlZOvrZ42dTrnPiYEYsVLyjr6HcXp1ySpIY7ahRldl/TQv/ZFZpHlwzFHnZDZZW0K
CC4I5Va181xZqKaKis+q63Bbsitd9d7EF1VH+bKHurZkIGmPhSjqsyBOcSHJcb73GvwyCxVSWgiK
U8x5zCyQ67pXjU1v5M5FrYhtwZXl0vZHBVBPanlWm244gMAEhO5mKVK+kAQY2Ye0kAE1cjyKLw3c
dwKqDe/amWYTWeFVO8/JU9D1WfvYmKF23QaKdgwDN9hzDHXPahqkq77RrU0BU0GeGhgF8JM73V0a
ta1B5dLIJ3eqmnw1j0iaOw9Ft1yogRbuUrt3r4VrwzIwyzkCy6mH/IKdmoVPuEnwOLppIoBpNdoK
PVF03TS1vYJSGm/Ze9lfyw4+OrLqyF7pWdDuFZ1wEn1ISNeZm3NXcnR5D9jDqrNqt8FNnmI18ll/
0n3Dza+dqWYPxLewkgb8/IUJ9G8NsKY3fcy59VKHD0S3w2xMm+EvgtsG/h0/3TLumlaxDk1V5Iuw
y43bNhusrVbHHkEiIS9/MWWVu497ozgY+qhsNbtlUmmcpr1EzIu+wiR9cdrRufM65obYZdb0rYbf
78PiJyiYgLFHzmH6V2l5rxyoiBCd2WBbz52IdlHYZNKwZU+tZNVJVhkrLRL9B2Btw5EdKTt2YFuE
ukaSUA29rzZTYNNpJ153WhpRl6xFq8tdHo+vtTqlOznJVSLn9Fic1tsWQf4d80K3LMHEbr3ZniV0
vbi28PK+DkFHjK4t7PXUGgqyEGVML0kkrKtctbqVAUz2lGWALLXRZgKOq2EXW4l1roJeHsoAGDeo
+gTxc2GpCHVMnTQgpfRe23KWwzicVW6AYmgL3nD2GoYBhDZWYxihndi0tnDJw0HKyhFLF0fyevMr
pVbbG29MrI05kMUdItf0lhbg4K9Kxo68aCYBJNgR3U43pvJG79T2Fk2EcqPkMdVzPIZbJYLN7IZ6
vxkTrzg2dRKdo17rHkIdpVIIuf3Uh4LgFNo7S53OzyKi1X1xerffWuXkHfOBrJ6kr+BVdkbHxjQj
0QLi+73bd+V32ZK5nUmHpFegfgc1ARc7CPbfMk/0g6itau3SIN+mIUHdhAyUy9EmzhFwYHgz0G6c
/KQlr8OwpTt/7lH7pYim/KVzmEyk6KABUM/kXKkUcXa2zdp7DHq9O2Qio2pT5o63pkztrY2wsR5L
Y+bSubKlTaVb8oaNuwdg2kCKoZoQLkXo+NZgGicgxRmlk6A6YLasboAIjVeorqODV7nyeiZ17Fs9
rYCXl4PiW73hPYZNQjQ9doajnWb1dVqozcawO3Ufm0P51HRqDVsZzcorG39z19qTvPRQ7skpih3j
mUzm4H4Yym7jBDq5oPAilW9eiRpMRAbVTzKqSQQNTXEDPh6jsAStfUoUkoOsuNI2VgoW2gb5fhw5
73xvUjDnTOwuCe0DG3YWguEU0GbfNmnsbkkhVh4INzXWzP1sssosvarMQp6GPM6/AOLTYStw75oR
tF9k2PWrSAlQMrVad2Yz8JqMjXfLLNjGfuyg51emtCSwy8iPRkJ9RnCOnKmnFlNoSqDKIF49GiOs
cYm9LEjW2rF6AIYrTfW1gWB+pRWJuG8LO74H+jdsB60bFsPksnC79NCieV/nDa6zmxKkbRq1M1J9
hznN3WjzQ8ne/orkXtKdnKamhF8qm7Y09AuEf+3exa1+sftRe2xiczqEudrsdTg8k0/8pn5fuIQ2
lbbMb0aFNMIQasghhXTzAxpjtx+VzIH3ELIpiOshPup1NN55EH9zwtUGymBJD8cSFI0EqJjM3FuG
kBJxVIfQDeE11xBhUAhkU5woQsmODieS56J3TFKvEmfSgOxEw11I1gc7AGecqaN64xrb0BbBBQC/
xspJUwz7mS6T566iYKTULU8CQrzxlMis2RmpQMYuioZkNVCSes9qQgRQ1yqHJO+txkf5JIkC06y+
fVDCBJZlKmMKZgX5Bk+Ky4r4j18B1ZjyVFq2Y78Qqoiu8XRHhAR2IzU6gm49foTgn7mNCQqKROSy
28qpiI2V6BmjS1GlxbIch+ElaXpK9Q5hNGc2G8rBNAVBokIo1N1ERB0QzhAPpmjb4aVISn6A0kKe
dPumvmUTyH9uhmiCTW9oKCIDzupIsaoZRzwjdME4APLmkKtuAZIME6uhSmFQo36sGiVPIfHc+AB/
H32iK6KHn/dZ6GwQy7Yv9h1iKLRZHGgJY+gb5dBpmbr9WVLs2EAspZcLe1PmPSLEuc6IrZHbYrFD
OzgMq1C03RVnSgLbOiB2LttGlq7WuArhseypVIXg2PATn2vD8770ttUBZzegVqHM2cvQi76ZCvF9
SaOqm8oqTLR6UXpE0kpdl6eyd2Vlr9Le1F/ZLc+ZSlINX4RTkZcZkATLmE04EY/Bbci6vFH0pF1N
DdsEKZjJmL/lyiF++mhrfbtkwmTZYyTn65w8iLVTFfgRUmiMBQIi8rZrRJ4BYYd9PhLOqGU1cJza
uy5UdVoRmVTDS/TCCznPcj2GJLgJQU6SK1hh4jDo91XStXT6p9BcWtIUewJHkmeZQiUuBhJJBTu2
Z80Sw2OuGfH9NORsuJUueigpUAUkLw+MEjEFWecP9oQ+FsUsi9DQDsGudEf9sZsAdggZEqiT9HVw
72WTkNu6qYJbJcqGK/xU7bkt1JLDTBYSkCY8wZ+EJi8ewrRRbXJ6Mo67Iq0qEgGlsIZ/iNz+bk7+
D+yks6vpv25OXj2L//U/f21N/vP/8c/WpGn/B266mZuGIAhUwUzT+Gdrcu5azv+1C3wGjyVyvP/T
mtRpP85mEw/4DjgchGz/2Zr0/sOd25U0Oy3+dUaP/AudybeaPAvGz2wQA96HXAoxoP2up65lyMrG
EoG+UL07Yq7BXdMaI8bUefzlofyzJforW/atYOLnhWzoLFyFq1kfEBz6mHpeUKI7rFy3X5A9fJ2V
08UzErGG0nSoYu0TZf5bZcjPCyK2BE3B/OJiTXunkMqLWmXBxrgzlXm4FLbzPWuHIynnt6GsFCoZ
+VIjBe/Pd/mbi85oW0wVSKRsy5uFE79IBf5Kv8PbN8kYcWlgW7OXw9PxNb5/k+WYWW2uEHZQTOWj
ipDemZ6koz79+QZ/c5XZ0wb1xkOGghHg7Q261CgntoNAN6rv/RASOPnVUOxP9E0fL0LIKZqaWUVn
0LWfn/IvT9EbY4twB07DHVmwTnKqUFdQnP1Ep/j7q4DvQZaC2/dnx/6XqyRNJruQfqTfA04fPQ18
+A3yrk+uMr/xX6QyvJb5XqhXIFjRVD72t/ei0fW3jN6GvkbZL5dn+lqcGC75Z6zK+UP9cB0LKYOJ
FwVF4Pz9/Xo3AeTyKkD6Vhge1U1ny0qRffJe3ku//nEzvHVUf3xaCC3eXuTfLGX++AIttI9gMFAW
OXzl74TVXq/HNmZ7NlARXm2UUBN5YOZqCIv8k8/648PlSriljJ+6JzStb+/7v+kl+t1VIFihcNRQ
HMHCe3uVmKVcJ2hu9r4g9his6BGm7f2fv9/fXQPgEvhO4NSzVubtNRQa+t5ID87XScVzK3VfmPLm
z5d4OwfOExEPijGvcyu2qb+3RP2VCvPf3Z2putwbeBkAHe/ek5dGwaDNW+o8H7GZeKRWIIlW7/58
g+9Nk/MdEsRkqCxjuMhV493A6xIZxtb8rVl+t4y387asOI39KSl8ZWH66lo/RoLay0JrlyJdjfG6
f3GWf/4RH+cVfgNWaKgICN2Rlb19kdNfApH+zatFcsxqig7WUL2fIOZfJhn8BE1Y5bPZWNG+NXR1
eED3VVgvzVF78Jh//GGqPtEafninHrMmLHqSsni1CKrf3mhMYMdEuiLr+PQ9Mq6F+ETe92EW4e8j
pmSkmsBgP6B0/kJ7pzH/enWGquF/mD++dwpmL83yge4xt2KpgP6r4JK3+VOhKJ+MjQ82vXmEgm/Q
sXngEsQ0MN/0Ly/qb5ve3za9v216z3/b9P5/2PTengx/7hdwMgCXUp3ZLuRwCv51rkLf8NdYqD9M
/MyRtkrMnu1wOuSk+Pa6fylE4OeEDLIe3S+44lnG/+5ipvi/gSJ/uDUWGk7ZHLZnhiflhbdX+wud
dj/XNNDpBupF22ORfncgtEr6VVZmcr4Jz+qEEU6kn2wAfnczOrcy2wd4Xe9JxEBTCC6biMug6b/s
kgdjfGYH+MlFPuwy5sFAgcakSEFJ5X21QEldOjYkO/lhfNLcp9H5jEL4cZTPsAp+/3wQxLv/7ujk
jbrIzZF8sYoQSFy/jUs3ylnXTo2cK17Hc8Txn3eIHyTn7ApZ+sFic0cmdIJ3m4B/j/31w9tzZ5LF
LMGHjMgGyHg7FFUhqzSn8kO59CUxXjSBQvtf3sLN10CWCMVEn+EZ74Y7wofebVCA+05G8igdcM4G
u4Et1icPdN7Xvz1js23jbthS2Zw3349ERLb/vkibj/t/rj87F0AQY+g13r3ckuSoJq1oCxBktkN4
8CVyw8mvMnunN9X3P9/4b94h3CW2k3znM0zj3Tv8C7EkzJMe2/zZlcGImatZb4dLGKdOAy8ePVPU
2rvYLrG0qZ+isT9+7VxF416Y9qnVvT/AaV3Dl5jOg5LlgbZqXyxMXPv/8lPjC8YoN9/KHM3y9laM
yeuTNGdKwYntI/VfKnJYZNnLn6/ym1uBxMG5QmO3Px/L3l7FtJSkduarGE20gt4GGuCzqes3l+AW
eFy0jwnJeG+mHsPEbHSAbP6oQrs3U/dkq/HmX7wNTmHkMpGEQEyB+2EZ6RN9sPqB8jDL57YKXfIb
i3b45AP+cCNcBAcQnnC+X8os79/If495M/+VN7OEN+fhzKA3THqw19+dzEUk28FReVwuGvCp1QlE
LJELMJD7R0WpF39+cB++Ta7GxoL2tAX+nC/07fsXJmnqMZmgXC2mzaNt8bvsIzda/vkyHxcTTvtM
ef+g6VBgnp/tLyfK/6cJWmw6sK0zF+MCdpiT3nOEBxSdZOJC3SHk8wGHT+BXYUcgaW7cpYn3ya2/
L3rgJKe2TiWDwgdv9T3NTcHQnvCQWV0EYV2jRw6MMZ47294hIz52zURcQPUJN4k39/Pv/jKOqHhA
EMZ/5vCP2KS+nz+0TvOkNMDQlJ0L64ROtlEs7apTlFUVZRXN/Txy6EAHSd/Ik0nM53SPqcaCtlUH
Kfh6vy9kFW+tQjPHRVPLVurgWCKtXKKM7PL71g6GamWgOcCe0FeWSwYlfiwNAhiiwxaAf0IHStvS
LiFkMVYsT7/RxjqUd+jTZIFDxe6mlyRqzWZVuSNlRb8rbHcivtGCxH8fCWWQC3xpQbs14FyEj5nU
wPRNnlFVJ3ZEFWxiWrXNRisqBWVUMoZ2fETC4dBaruij3+cJnjKcAzIQ+xaMIXyZTlWQJ3hxuG+d
wYGsZ/dGu/DcOjF8o8e+uVAaVSPAVk+GK2Cw43pE17AFhpQk+5n0ZpLHaKFcsEGf0bW1DXomeuvg
bzEUOZ260HNuxFC3ZraZzNpamYbi7YgXELu0IX9Vk7qXPNTe5LTukqzrAXJW7OpIQKaiQiUdeW5G
ojHRqJbkN4DOH8GTY47CyqKgXJ69RShd/Fp1YbPrKf44vyUidZ+bGepcHY+TnxVSZgtTAacY2STF
9lkYLGMYIwF6CzHsvNgUt+RsnZxWRah3Huq82lRNby5hQ8QLfnq8DseoWIfkk8Cq7dB7xZZ6lq4y
LfOG6/ICI1C1Yb1VtNDaEL5oHlGfOytTUU2UQRqB5hVd6HXreth8M6dHUa14h1rr7aUKz8pHBpaf
wK+rp6FW+BK1QllCooxWehjgHwH+sGqMAB1Bo2bIw/CD4IxPF+jyopUJm+tSIpbYtW0Rr1GfTzss
qMU9kZPjBk1LvFZiREXhVKOThoN2ISBB7Mn5bZajLPOrSusUdMiBDVXH0lZJlMh1bQXdci4AHwYV
Wl5ewi9yem/cZOnUwtskTdewkpwEJg2Fe2/pr3I09du4iLzb1MJag1LK8zN8dQvcTdbChSmwMEND
WbOxrw686Qrya+u9SK9u9rJTDQaEgxgAxdTC6CBOWkYLhxlC7VorUTh3UVfu2tQiI5X88UvFx7Ec
imgkHiOevnh6be2tZtJuhzFpjsJoskPuVJqvxylacrR/PMnZd1BXztlUyCjl5Sn7PgceGtaDs7Ry
CK2KLOShAMSxcqImuxAO326SKe+wtyXqVRhm3jGpzGafJa2LWbBrjlZookGJig69m6eupp4Mc+la
/ZZBpfqCzdcmRYRwaFUvQqcjXszeCDadO+RnZkmenJARUOdOX+B/nk5pLal9J6Z9w98o9gm2U+g6
pnoz5abETpP3a52Z4UXHhL8D25fgeuyTI80qe9M1fJhhnSjnLq+9feZwfgTTKc+uG9XPeTUpB0tv
xpux0OR5wliwRPKobyVbnhXVf+OkjGR34hiJ93o65KvAUOVuqlICEarRJcJW057GNqcTQDbHZhpG
BK6Wh33TKytCrNEpb8jLHp+UFihYGQr7oOQoeJVBrZa9agGUKAvrvhpM7VonCuFH4IzhRpvKbp9V
fbwkLTddhbM4hTY9di2H7PgEXcemY07aZbJ3d1oTKsx0dgTsKjE2paZVhy5T6o0Vpg5CF5Ms5LHv
t3GYdDdSmOM28pwUg3sCp72v4gV98Rwbnh0drTIcVnHdVt89pCSzWj+Pk7Whd96VlqfZsxfZEVJQ
N9H23VSLgxliaFy0Tuo+Z1Ynz6IKtStekcAk1mQ+ecrKC6pna5dU/UR0XAkJhVzlalsGjXhyrETA
8BDwUU3iiNEgK9m3oQqjV4tkLo0ETcM7l9JJliXf1IM2rx6+pFmxjiaJsgXTLASUqjI0cqKN8IHs
yVz1Q7UjnjzPzfCgOEJ1fDLihbPlBOvcxUZk7SSGo2LFOs4Eo6FauiuGODljlHjoIJmse0Vz0fro
gM602vwG+KYhMg2V+ZETcPGIKDX8QuiZvBdxbl+jiUKvwwH5Xhnb9CnCMWj5RRrY6EbLrFu7tZv7
Zmi1933S1Eg6k36SS8NMoJAZgATuYyK9vzRF/hTF4XgbRRAmyiraEBx/mEq412IyXN+EPrp0nOFE
Teboohh0WDLr0r41E5KuyzBds0ncpX35nJrq2vVIcxsD0tcKc2m0xTHL3POU4U6zq5TgabmxUC87
kmOy6ebuWmvEXReII1qQfeASx4KCqD60afYQ68Y6dNyLjUB0GdWu4iOyxeAbLYkoRD4usmKHN/vQ
hVoOEW1wF7HnHmxFjXya3e4q6mEVJeVNZ9UdpNqiUJeVkM/tsCObTVtqE3GkwARXYX8crG5nW+VD
NkYPkzKhJh0rY5EW8dF0227RYnoiMHVdE3StVmsz1A+d/k0LioZo1djauiYXV4R1oE6BcbNX1qUX
LURr3mJFWKpNfkZEte0TcccuYWWMDr8m3GtBdt0N4/VkWLdkpeGjSncOR1xwH+vWmGZB8nHsXXSq
sfGjwxBgZP2lDRJ0pPqwTuxvhiqcpSQRnm1M6y300cv4FXOIMkpjoIHRCpPRitE61yY6Fq8k4Qcl
DeJ/3V4oODyRUiDW1fScHPLCXbapLJZVVWzNelhVuvJjMOAZeUO4HGw8KCKXIdGB8ocVYXnxCv1J
19rXTgY3XhPCWyOvb7IuE149hZ2Xn2XKQirAYpRYJgut6B5FGmu+aikPdtHw2VT5U4wdfdSy28rD
cmmXll8REI1BjK/3B5/IWpKntIlDc58OygLyjAY90XlACsIKntYvsmxWPduTDEHmIujifAXI5mgB
qIJF5q56KMAQdndDVG9w+L/kOk5qWK59ncBTwdBIxWURojl1jGrlGPDsYth844RtX1bhF6vxwm0g
9KWagvZUqwRsQIW6PBmPDMkVJiaUjTLyRcpL7vVTg9rXdNNrPQJmF6coc4I6PTRKwapq0iw1anP0
jdF9rl0PN2t3SD2nWtQ1Enw1ytM9Qc2tjzlu7fbWbd55N1oF8iSMrGDniVK58jxAO4EjjqPgJsHN
lD2bRkP3A7Vejt73XjAKVXSTqfZVcWLPd5j3F5FX3Qx6860QJfTGsHcWVqg8uoN9m1e96ke4ZgiO
X0dmjwup6C9QWDZea+CqmXhbfed8N+vuSzkF97kmv40Bu7falXu9/SaMbuS0HG2m8GgGAhslefA+
qxViRr1/LYonZZomZuzbYnRPhZdu8sk6GP1t7gCS0Qjx7GJKhUwnR/4HN8zKqIzT6spW+6+4Wu6n
aqyWrF/GxooHxmGsPiapdsEjdXJl9xrNoTUd6Yp7K7DuKrf6Nqhl6le63iwgsR2QLS/yKDrkvbqi
hrxlwj60SbmoRe+HZWOso0K/h9z8I8EbmxpnqywWhXcwp+axsHsfe9n3IFbOBQ9ZDMPeTsyHocoX
k0h3CLePlqP4QM9PMlSvnBBcjYIhjDqL0RNZ6TLNhh0DEKByLJYgA9Bp+pSeNmbjYIs4jNGl5u40
TlwJm0ZYk4sqgE8YwWDRFqFO+oGU66Ss+ennLCwuo0GGc3dV58WinDJU7IY/wc6QYlr0Ubfr6bGG
UvENjYKZxpQ11StdzdAwZ/ueSU4rCswamAwidVHIknTghgEpGqCj5rWqhEAX2ZvLqz587lRCl8ov
OrsRLHF859ZN3WEl0cm76NV7dUj2k+6tEyXfpHYT+cYQHtv42UpuwoDPqp7WrT7ASlK2zoC6P3A3
pVWczMk8ueb3JkaVhpIajLc/Goo/h5MK5z5h7bSt+LYIv7uTh3S1vxsz+7kW39wQ92ZRR4kf9Pa2
k84ahwrnkWaVFvpLZeF+H4jXBgyBfBbD37L1esyDXwj/vOvE7HnD/Kk42zS2FkkKD84LcAMy3otp
Eav6M1V5v80O/LTISTiHjHvVuWejfSqKaj1Gz+zG1wQmrgfD3IRlR/pThUkG61oBCdzEaOh4uwEn
zmzWcNkzYj9dVnW+V9hyEGOxq7MYasnkMy9/YWO0m41Zog9WrXtMxmytpfaiAS/fq1y8Bbw8ysVI
lqlKhmlVvBTsN6zwNdY7CLPBWuv7peuGG6G0e119sjAdjnjWSiDxsUFehHxSDBTBDq+/883ubsQ7
0zEZVmKje9Ou5FyUO9qmnQPPBLMzTQCpyU0Nxkt4WDvL+xzYbeYG1TKKjmzXWnxY3+uRZY9lpcpr
HmXnt85Gjrd6e8z626LfqjjDPKyv7S4Z6qWl9Iu+CHxO9HO5epOwhSzDbxR5/TQIFtZ0ozCwyetc
CC1YpfYeK+nZNYu1neHLicKvCBixNhivJhRQzkMANrRi0ertMmzDbZNpd9DKk7UqOLUlzqxA6b6b
zJthlizVLmP7QCFKa0aE0FBTB32KERYn7P0DGLJ9te9C50iR9ooqAkG2qVjo5XchxoscToplwkcI
DrqtrIZYAXkQLmIDvu8osOr2F7O/dYIDNX4XsXWvb4e5ktebq9TUVr3NCdFoFnbOJrOvNyOHYeb0
hVfamJI4rElrEVTtLqusdSjclQaCVJ+qo6o9N2bvpyHRbQqOduCyJSWPPMSQ3zw3nlxQr9z1/XXc
3Fv41eP0EqUA/z1ALPVa4ysiZvdI4vhgnkM0ObLuIm7fuU47e2lUl6bed+qdzreoxUuTk57wFmP4
/L85Oo8dx5Elin4RAXqzFY28K5VUZkN0OXpvkuTXz9EsHjDAa1MtkZkRN26cm0YtffFbWxEQjloi
roLyIrpM3b3MTr2u+jrbOIb0raOY1BRUtsLCESeLrftKL1a58cB9tyrY1YWqqoqOZ8NZybSYbDqt
JstaqXqxjqs+wNPtE6S8Us3aK2aZor5foed5qpbzunzrI1ThTFq1OW9ITJb6IL/oJeWrdZCtgLFR
thBeHH8t7Vtt8iUvihdGfCMxn246u3XGIpm2Zs+E7m2llTYb4wE7Qa5SfMr5Pm8O9cwWhuzWaDZL
9Gd/hrXFbXIqE32VzS7OkpXCJbgsJyXOXPgdicmO6mci74fwPI2+OQWJyVCuYslhLdq1HtLOHS0c
LqCO6SDYAiEFvun5rezDvnb5q9l6I3qA2UlBlnDkd/SjvzrClMYSCMjbUXJ41062uvh9NO1QAQkv
b7ZqVu5AUnh94SAAtOvUnNisKvatRn87j7tUhbKgmT+tyKBLR37DapxE/VkjvZe82SR7hD8mpOIl
O4FzW0+25OLFWdsLxYcBm7cGrbAUB91hHXE3OfnqiTRms8BFmXtjcXsvq9kmbLpdlyRwcLPfKpVc
eCi/bAAeIxWAfjw1/WXsFn011tqL6SxupaUAgYg4C9J6EV96lGebarEzGLhTwJ74bslTZIC4cA0r
vZStuWMVzXXS6JiwxlVN4Bux6xdKuqbsQ8AJ8JkCJtrE87UPxbbSXvX6bvM4KBTwi3rLy3DfymS1
mmngmJZPmbmLyWeQ2/5iUUnGsUljRlEgaIPiZFvIZ5ueTHntjUs0Hk3+1WpnbyTofcbyObEKAVPk
mFUfo3JsImnVWVlQGMlbB8ajqKHYmPXeGG9SKvk4Gj2EdyKurZ3pkIw9gSOkiTbeZWv22O9XwCcV
JFW2ia9Xm8J8dwTgRli47CNIKZyJj56UCj1bKQmbG9LiRo3Nx1J7UXOt5Odbxn0R3er4Ycjvsrlv
w9Mo0CktFnoGNlL8ob6qqvdc2lbmHfWqaYlVPa4V/TvL5y1rtW6F5tdNr0U9u7rGtuPoBGrGu0uS
ZlGAfunZ8NVfh2WtOy9V53hamNK+VVuVYKtR/1YacN7VSU9d1Vqzk3d0lg9Rl2st45arJuQ5Pq8Y
IvrilsbpyetI7pa9zZWbXb1rnPwmTRkrRKa9ScObyQNopNtFgVf5petrXfNs5Z2GMYTgyiRzSXd0
GyvT0lxWc8fprPcbS9wT52TG51nvPQfWyjQEy+IbqACE2Whx7CcpSzAvIPlWhpESn3uISfbL/M4s
4YDw8st+KCxEMV58LlTyIp93NWqjw+Cw2aSqESjp/OJUg+Q6GcvULKGzxRPZ70kP1EvLeH/IHAsT
9JAlLP2pdO6LNoL6oS9Ffw8lyGVttiMvcd3X56qofLW4zWq8y82FxVDTiyvZndiB0nM00gk8L4QJ
JXM+C5F+WVTAUmR5OYk1+nxc5PdB2ypiD3De7VpzlbSBAdG36gKtfTTWOuq2XUfBKV2EfoiaV9Gd
p+JdgsaVlwHLZt9JzIMq9dV+wgeqsBAmOupGufTCXFujkH/OwvSTwTaDDD54adev1kxBN2qbJlUO
fZH92SCGOkNcKex2ElnuLYZOrnk3p5kri94TsAej/NDWYjd2Y+lJiJ6qjagw9+CcAP00k8ufs+3l
HziunpyYW1ayuTnnn0WTX8ZyfCw2hoNuWZtSB9Wt4dSttK/Iit1I9KulMMCPKy2PA8u6hNsMIeeL
1S07EcIfmFN1BQeQPf3LMPtKzefzMRHHZTqrRMVP0JMCoEfzNm+Aet3Dmnpp9vq5OWvT5JbJ9dks
V2yvsYznV9LsDdNmKcS/VKL4B9wSdaUvsf2XIbJFffFmy7MrlMDJNmk3crwKPNfDpUsLKnLWGGUn
yVdjIZ9SVi470m/GdHx/7ihKmrEe5NaL9d+x3i9U2VZxXBZ1bbKhbM8HSan9sYFAs0Ub8LKF7Vbz
GSrG1FTuTvn0fJH9UN05CSCxoKIpzGbt0OX6RtTIHzIninKs+zJbLX3iJvBVxoWbJF78ph9Qf+WL
YgrExuYuKdbB6E6G0vm9sO5NdIdG4ApaXBUgjKFJ19qRHvogr1MKslAl8aT3jVJcHC3+0SXnUtXQ
Va2ChAEEQ9YfNGtgQ5SHVW0OVExrylIWuTyK4xeFq1wF/jMY8VpLag9m01YSud9Ry1TZ3zCQVt69
y1QQE+s3Rv/ixDtdemdb1m2lbzGVW1X+wYbg5iJ1JRSJtj6O9aOyCP41KPP1EKSbeVCfeQa2sp5F
u4U66Y82Z6Z4I8/DBeMbAAPzzDL3S35ZvKQIv3PQQB50hh5kqHDhMG/zqH1N9fAl6Y9DvQRq9MMJ
5FrKK+2wXycLXZVJ5Z1zz0gHvE3bIm+DYbz2XBLyrWytLe++bH/LFINF/961j8rgu8u3WXuPM1ZG
qT9ToHEQnF7DrOMwqNzcQOA0BBkBw1/5hJ8JKD0WNC2qWxlIxEzBl+veADmevtysnzjlcZXXptcQ
JNuLD7U7xequjRSuImlb9UDnI/KeO1ev3+b4sUQmFQ29CNOV57zguaIuNB/IETGgI1SHs6EtK2uy
d/AN6Q4sDyYX3fRLNTy/ntwPDV7HkU9KTOFZk6pXxXmZDG9O7726HQlC1sSVhXUvVaR1BKyprT8t
qT8WcGDMgtbd0N5CPuqyXJXll21dbYZUDWbwsjpPNV6m/NE1H526eJ3Jkz29i3TXATOqJ9sz24af
Zv6diR3ISoMTxNo871w7bRFnx2fPRdXCThfXWevNwnANIVZGG5G9BJ/PQURHwE7mLqhR+fu53E+K
7mVa7MXZcpITdVPQdYVSFaRW79Pq00rBTbKrfWYzRmLrMxwozTT5OC7mK7eEm8eSR2jHAd15KwbN
z7LQHRrUlrh1S9smqIPEPLv06EP9OmUqZVyTmk62YevWmDYFL3jFCcR2NMf1k5Ou7wiGYToQHVo7
3MohZRfTviorbknRuQzXWXsevWZ2VgrCCfFlflzkfkwA3+jYfpKPvs7bVqudX5pQwnjtq/EH6B07
5EvhT124JZPS6zvnI106Smhl42Tjdiycq+x8GmlyjpfwHAkA9IYJ+IkSVwN5zw0/6wW9p+wXlQyK
TXe1NNlmchgMIazwyL6lFmdjIvlZmK4tUily1Qa2nqP6Rk9IX2iudaV8ReDQWNJN30fTQuKw6Baa
WeOtAwaw6u3c5OHOfpsK4OAgvGpMjpk63ZexczOrdKWsISzBWcEuWeuD9k9Kf0qzfLTG8prnv20Z
BbMl3iahch9pp8iM3YbQZzmOzkJ02x5URDQ5b0+uXFvLfCfP6+MyEuoVZS9dwXFpyD/CHH57ZYRH
o/gsOq/Lud4pOt9g3bhUNG4UPcpKWefOUx21Kdq6heGQtazbbIAzH3m2XuzHcThVffNo5xbZ6ZDp
vdvlrKiXMJfMgKwdSRo3SwSjCl0prpDQUdI0XVkj+F+H1PFJkVp18ojuq73onQTKvtk65ntdXEbz
M3GcHQc2pMpZ8ecwCkwhfH0ad5wnXxmhYBEHr1xXvwSIn7NYR5nMGdbypKM9pPwcNiVKDrFpsPUj
e85eNh0V4YxuFqnUyNNfJX3FCwouCecfS5UdevUfFVBuMpAofmZhMQuUSCrO7z2HSaykH3mIYqJM
RSCDR0gc4C78kan61vLKTdlvb2Q9PT2NZEIvZpi7YXkkRDg9G555Mqm0M8JLfPZ0fyM+ejHIhKLp
m/y5Vo+6HTBzWbdFv6lMw6vY8k6L7zF/hYIDsBK2DgMuEZrbrq63INQC1mCO00x0UpV7aWNeIP14
UtXuFuCJkM7Wmoj8fOofo8QashyexFJDxwRnIqmHWmk8q0Vfq+OLiqRhF9IvUubDyO6p85M091TK
T1ZoMM5L+LEFtW7n6ct5rg0NtF71fIM9Xf5Xa9xnmaow/WWDmbd9ydW9gXxQdlFgza1XWSUWx3QD
iHLDDeKJRQQgFg9Jou6yHtCpAE+bbvX4znjLLQF8yVFCfUYkRpSckzzZL0N5Vtv3BOwzC9GPKu4D
UuY4sci5TQa/yZxbO6rXKGs2KtI8xMZVONIZzfqqk75HlYmpTfUwaDuDuD8Evn7HDGbVUqHpSfei
aZQCNP0t2otC2VTagclNJxHjonXZX06R13J65bmZIEgkQTPtsgG6vRl6DaA0Iwo5Nyb9OOTGTlYy
36nBi9qwdWiTBmPV2mi2Bql1xRXlC9YrwYWD9WqSx5LyB7LrnZCG3XRMgtH1VMdkvCh/yKENPRU3
xdT44Bjo8lNYNhk/Qi/pzNEH5Sob+U4eht9s6b6GdPzKnBk+Y15Y63iq0RgKJlOZlpmrcZi/SSG6
OtNwEvyU4BJzNuZsOhG4HRT00jKhDYYxYzkjaK125kPI8ldW4btzOc/hOW6qu603QaGwW2eVXPVF
c8tHCAid2n8OhDxwb5KmpJfhDB1Le53j6Eeqp4cUZ79mVT+QIX6nJab2xpkFnagJcV2A5rMa6te0
Vr7EMNEWgMd65rkNvtaIMZCYxW3KPjPWgnHb3BpeyFddQ34C89/WdO5VvsYbdHCS6Wwy//caXfrR
tOxitnmyXgijKmtgP3QvHo4N0xU6ySO2E03rMtPvquDwnUX1fKwhiTuzhaw6IEoCkSLbmH/zi4g0
5A9ncP4/IJpO/auzAQ5MrjHBH8XJ6iYV3dJi0C8ThTxW0CRFW99kFOunKnTBVMKBaGg8KobxESXz
2s7CywBdKFpgMrbyJlY5fUv1lcEeEyBtDTb5ZNJDe4oyXSIz88JRf2k15PuSq1AXzV8lW7coUh+R
nbzXchivOqfmtJWlXdyWrx1F76rQ8r9Eku6aEG9EI+E0yea7Jif3otXBjgwmV3n1YSUwBTJl2FdD
csfBQ/qNBce4gPdrRWfjiTRxLG03hFOAl2Fb4jZAFLdezCE7jBLkr1kc4IbuGNhssDlW67RY3gCo
IHj38asaW94Y0UWOUsAW3ouAhKOEdRDXxj9bNBdJ6X0tdS7yhGg0lVQHzS7Mpg+Fwr6uOhQYdZ8i
SWqxtcUJ9LCt+Jj37dVQaEhrRY0pcayDOi0MHdVgIrSpJYgairWPHnJnMfmQ6PlLpZNmNMiMY1tz
I4hsdNEouM9wVHjKUNzsKLqOyVR5rWrvqy7/ihOE4650cXm8VPHyxyzkU2/mTQVEotfqt5EIpijW
0NIy41Zpy22eGJWZSx6uJDM7SCEnjoa1gwwJ6q/wzRHKVVOI/LKzM5Cvx5jHR9FH/wrR4lWaDi3y
ZzhJ26haasCfQxCqSAHNsBWlDP1tcLVEOdVq9Ifu6rX9tMW9tO2smS54eXLBtHrV9ZQUBYVOPECD
ASmXMdt1anUTRvU1g0+q1NyvSgKzwgZfCfRbmnZSpm7wKXrsm2qrqKdGZYogqfZBkoaPJDfvjc3w
QSVACqkQFY0mjoXK86zCTJmTdTeOQTxXwIpNxrRP7Kiyi5F97DrfTFACbWfCYLCg7w1y9gJpPCgZ
m0fjd5No4HE2PaHKE6FgCbefysgwt3O3NI9jS+27RB76xVEa+3VREBFoq2fT6F/LuNqSHnNNM5QU
qsyIQLFBkcAL/iaQjEYj5KC1s/VUGX4clld7zs+cTBs1GbADae8t4xipsh5DJsFJuVnLuwE/TR5e
ZVkK6jr8tKWIqFPrRagX9hxOkTYfjTHdCyZ9IiXHlJYAn527zNa10TI/NgsYHvWuMusIBwJDY7ve
WfO8yfvKdZxDGdkrRVu8Ze683rLdkDqwdJK1KhFjlmi7tBm433Wvz8xDlHyBjnVlqdlp8Hgk5bVz
vsoZ7mmPM4ThQxxrvjVTYPEylhBXUoeZmcPPg1iivzyxIwOTvcp5kxkPt2gGiNA8zzNbBfquD8Nj
aWsrvVS9jlt0MOu1jHlBDn+LwQmmXA8aTVoXA5VIU/qlZbqYphGNRuw76OAZyt2zN6q4Jan3+dL+
tBokvITpa5jtXWsdZesfk0TX6RlCL9kG/xfK2syLXf9RO25b5a4W5Qam8aozX7I09p9Bmm0xkKb2
LysfdYdnb9Y/tOkwD3y1DXMGXJxQooM4ZegoKKEbhEicU1wtwQyMS+SvSQlxe9DQCCwQbUzWuo5q
XVuFlUYf+AwZTKCsY8PN2+FF7bm2oJtO0F+dOfYzwEqKVNC1PclmkGkX/F7awS4+bBT1rmIKvOBD
AXGXX5UFnjZtnVaNq7BFXs8FOklFjZb3yCdc7lS5ZacGPNarVnCAg9WZSZfuv83xjvMiGMzbU2oa
7HZlyEMAyg90p7zRZMldnHjfUvdDkg2ikgN/+G6UfQa7tMv51cu3xZwnkpUfdYAYC/BnuzBda0Im
ywDqO5OsQiX6UrKYoCfhl0l6SJbmCIneNybu+jbclk7h21HLoPUP6nMq6qs5tt8SnO1KOFQDKaPc
aGUhTeEp3cN1583N8CU6W7vW1qSEepN101u+B+5tO7ECuSNFcRQrRym2eorHjrfYynKa9H9D/FbY
kN7QV5QQdE6N+fBZtRDQDJSbLDhKVDB/BbZIXAAHbGK7KFa9ZeRYnedPjjCPG/zQdNFBZkSNaS7S
3jGpSeJttFJGfalnyFEwddajSad/pWnF1LD9btYecOb+OB13wKw96ENHUaRBz8RKLa6K+DPxq0S0
MlO6J67g6W1wuqOTMfmebyz+g+vja62qTTmHPiAFPzdeQ4bV4qWRIjB8xycXyOTl6ut5dhOpiVas
994nqXyErfyl9E2QPEOQ5won7TjAypSVt/LJmR6cu2rxYQ2S2ID5+ROS+p0TxJBOjKZixNRYhBwW
qGpp5lrlsuuARKLH5NLZshGzQnEQee/CMvE6KcfJodHkdy9Ll2+W5TnxmfYloQezprg5k/He4STS
CmIjn7fhgKwG9K5ovcyk/OqU8T6UKUBI8Zfqjl+Yzc5mFsKT3vMIFpXzGCoWuYhqqMZHhhkPpOAm
YcgtmuRmdtojnGZeS9RtwOerMlxH3C95kq/HET6jfu/yl1J3hWAXnr8dhWFfg5XsDyl5n+w7Lc4m
o8uBE8aaTjOD9TjEpCSC7ke67CDZKxtRufLZHMmZf1ebu7m8F6PMg8Z0SidS9NdgNGLvTONiVYqP
WsL5leRujxYK7FRol376XiS/cfxJ/afMx9gMyMNhSAiiX5svCjc7FEuG6we6wAFHDeVcJ4jZm4KW
U1ED52l8FfN7jnrS/co21Nc1OoByyYaDNoK89nmX8nybdt+67uJsxIO+mukJzfmuNgyyzdti3CRl
WCn5PtQ/u4Jac10wrUvARovoMcHXUXDtVgRq+4N8s7WvKcXh4CnOSRJgxKxPnA7y6Kl5tyqcYQt7
Hmdn/m6X954LUypHP7HPBg2lUcG4XEcRXO71IO0Qz1e56VdpTTO41kcZUt587rNXKi9Xj2FTk9Fs
MeL+lNqrmfxV07Ux1k21Tsy7kZ0awGIkNpC4QK5k9yNpQP/ezGJtyUfKwmL5tsn/nga2qybC1dY5
qKwS4bJ+NbB+FVccAqk0uIp4iNqltCuNnyShJzoYDe2EVK6yLlsnb02IsxMC0NMu1OyN8N4a20EC
gOXBgVObD7pXGYZC+AQEdoGTLH5bPfJqbVUvFuRijGEl4MfK65gE26sClxoEzZXU+mV4X6Y/iyCK
S01PZTWnHH6scivxPuKwssDftsx/33N4zLLw1Qpb8zlXH/20ltr7kEEdRD6wj4s4lsq+Lv7Jne41
s58w4VfjN2MEDkOTUHJrvk3JOk/sYzFGW1O6jEVQgVHDg3VBRuWuccPXiLhYzcudyzClKPYbLk/G
7FpCZbUuzc9JF2tsgau+2sWoFDm/qEcbkhjopL3hOlpEmh/ziasyvWMO6rvtEN/ADfNqRfOx/SoF
W5AHY1wPAF5CJdByvF1ns7q36prrsiKEo8r4pUERbwtpk/L29Ej27/Vbmd1Cg5P1myZnazI6w10S
4r7TNqHU8ABcxtcuu/CkWOwbONoZ0TmtA34uIw2DnEbHoG4TQUSablodrRYBHbt3u5eLN5WfLouv
WfULOhaRQJcuRn0qa2wscRHE6jYV2767iumihMlunv1GXzNIGbnE49ELrR+smglwS1JjsdejQR+y
KiFl3FVzHH6T2Gt86Q7Ff9bN0AYbxqFEC2OlKjLfKOKVzGeV7hXuj++BSybaaSVX72my7xKZKoWH
wyg+SzjAcjjavDh1TlvkawMEzo2Q2MUsj9181VC/ADRgWVsek+SHz2NNIDYUx5ERNRxLQxx6Z/DG
f9HyU7I8EP8xOsEMDU8ZZw3qI/nB72K5zN2mQOWd9P3zycIt4InnuVc/HLxtrUJdiPtcjbx4xtyG
ZySi1pcnpg6vRrsf508NLCVOmkr/1ZYtVo42CUrLLwdXzLZnU4UBDFeGrYa7AjdgzMfBA5LZFyXa
K9WtGIjkNU/J/J2Wh1aFSxrSLBxlnUHy94zabvFCx7dcBCrTmXEVm2fbeUR5IMWeiUwq/jLef21X
DjdnWEvyxlRejOFQYIei0HKItY5BS4ldn3XejMkto1TqV858nK1HIjbUShVxA+MtGQ5C34FYz7sP
qybb55ylH4YGXJeG2zesG+R69qPa4t/Mk6mv+b+qxTOz8BpmW8fe4tgnbcXL9F0aH8aRV13fTNgV
FuVdVEfivlw9dDHrzISPYMdmF4L/EVAzBxJ+yWbsfIi5qDnlAt8y5o74lucPqyMG6UhaZmee5/lH
xF+9XBB64ZJPXTnrWXUxnsX4sguvIHIGZGUpf6KHm7mr2aQcr54KCOefcbZTAvYUmab/Nib7ZtgA
TtNTuiJkDNSqEfQjx9+SX5C0xuUw6GwnMFL+TvseKdVdPtjseJp2qJhHMup8JCtL9ivz24wYlGMN
HKRzET2K+r2O0ZWZ1ozFckqroOn61YBmyAHtRJ+x+gW7rcxPxv+30T5jTurcHe110TEI++jyKyne
LjGhRsVLCzOfoRSkt4OaxF6UXmFarxLWLIvxq6M1g3yZb+f0aEYbO18XVRmMw/vMcz2FH7n9K+Sf
RPtXNPg56NS66K2vP8hE653r9FxbQdnF9wOCaat26ymCQ/YmqcmOXSdXMjc8dnjXvUm7Z9g4W51/
BZDkqnqNfxiQdy/pJHb2WAZcyd14KKovSiDPMP4t2bvOYBVzUfGdsgyKVLJC820jTudqszQFm06O
FxrnyVQDJom477mD4/41zqxAmbBpzh/R+GGMI0lFk9fnoZfile80tgyzZbVIh355LTm4ZpQ+CsBc
CVKnwX3FbFA8nMiigFD9yNb8Ci+nRRPVlvgTwbLWpxovOL6VvNqIF7I1zowtKulcGoEEYFTR7iZo
Kks/MrHQ3i35O+U5zE1EVO3TZlYy+jNRlrbfM6bCj29hARrZRkpfzWLTZezEXJz0rodns7/hzMjT
nabczc6z+32DpYWR0MhxyaHIfF/GuORHnLwJGM3WCEjKGQYWo7Q/ha8GQceN8r3a3XB6Y1C49bmL
33a9TM6qERMRRsYfH16cnnUs+yR09DykQvvg700Og8TMsXad8BQW19C5y9q1N7aKchLmpa3fCuFF
dhAV7/pybAvePz9ZvEmOOA5X2YKXgQa9rg5SxKSSpJyIcTuX84b01dq6l/WHQtFJjJRnl+ZKQm9k
eqzW3oANpecOVjCixdZu7E923W7T/k8a/03RtUY8B02cs33RJYOr6/5o+Lh9MmHzpa6ylCmx7M3k
qCe+7BwS400fAMMOcZBQKi2dgi/tr2MYPNpXHif8Vw3fYruVqKTZazhlM2KuiunaldgKIu5Plq7M
f5zy/DS5hsjaz4HDlZwZOlDjqNlApPu1zPaNQgn2K2Peyz8HK6aYRyD4UsQ/h8l3bGhrs9/b9ZuJ
hCL7ZeQ19jNug3kB3ZuHBKPnGNanzBPSulRe5+rDQaBPWozX6TlMNW9gBK2E/AaO85hbg2jyhJiw
d/WNIBvdZFKRcQOrazF6afZad8zk+9+luI3zvz7ftVjj0HtinWRx56TVl8X4mYle6Y+2+fVcieou
Yv5ioO7G87s+b234pA5lKPcEI1RpfiTEl8c0nK5glVVHVrLdpwkCB526Haa9jEM/1fa4EJzpr+wZ
hEp0so3PGC2U5GOSpC5KNSYy+Mc7kupnx1X0TYPunzBVV/Dd48eM2pOEoXmWPbWd3UF74CZL4o2E
xW5Cn64yRrTPGU9b0xvELsfWrASheY+Uj4L+FQ/FgP9GZH9F+7V0kqdYXylnlMqQFx15kPqVNqI0
HfX6ouSC649qgcdiQTfxevXnCRAzChUy8adAV2nUdcPpJLPVqPki3aTNqz30PDF7pebWFFQw+tbi
fBJvbBDMui8vkF2NNQo9zx4jz1K7Pin+zcZsPs3lJDnovKtS+iCLXJ2e/0V2W7bp0x2BEiyIIRbV
67b5l6VnJTnNerAIsR3GD/YTMCqxZ5T6To8mQEPH2lhco2xPLvm71M3Dqi+PsvpT4dMf0sOA+tkG
mDRWM49BZzL6yk5V+JdS9ylZHlh6YNUXDV9UO/3j2DD5zYYvIs72nYosiu61vPXpZqjuSeTPA3Za
7WGXHypNLXa9uHm1lD+1vnTOifCAVe+YQdW4tK0dNnL1jUyZ5xoCEz7I/sXVTMlu478Y6Jb8MfVJ
ZL/sUHsZ/uTlVCmcoR+6dNCTymN0mcgDC4MKibsaLebs5haaDFqStSnthwo62TyafPRJe9em7yJ+
sawv/AQrJ7zaH+wYmVHQ5EQl/EYNlUDL0JXon88cQ2vdP6KY65ufgqbfWQT1Y+RJXOHwQG/diL7B
wkswvtQ8Aa3XYAAZSA6rdiwKEbDqLYZndn96R4DDVlHfu4VLxMFB2J1Ky5tOBm7Pp3tTifH6eUbE
VU9s02DsJ47GkBYBySIq9snMuSh+lGW7AAaYD2l2aulw8lUc2a5IftOYR/avKr9rLCwAsreZ/msv
n/G3gTtClba59hk7RWAU6UHv1yyr+e3zsX7D7mnDtK89lW7JxkxZ9Ld0/BwxE+kO7q61Yh/n+Uw4
nGkGxgwlNFwnWSBjdU7EmmNFkf8YneTSMZR2hMlM4402ZGRK3S6nAb5ykx8aq2OlJt4MTb120sRP
CaE02eugO1CUXzM6WvyanjHooOHaJcqkWTXFxp7XZvQ2hA8NEbq0dN/kuOev4hyFOO8sn3lNtkH9
A1t+VA5iCD2A/6iNHpm2qyIej3G9kfkHZSDrLd9ZiHx4HQQc+osc7UOGGeHDeME514t3U0JvuxO4
xug4KGOaLqa0/3QcUTbWOHPSkF1vzU8/8IR/xuNPpbkzes+qC48RBlcFP/WDfmRoXTz1dogu6jbM
VUZ0PRwG8qdi/qY1jTAjGtcYH1b90xqvWrod2sg1h13Na6muy/BmLKe43zgpCu9RYSQQ6pQhz69Y
4+69WeO/NPlXYYojnkIbA6MKsJypocsrzxDZmh4EgRntVo451n3FdmGTClZuQcKz9orQZ2y5xBdC
KXjjbIyAGYcpT8dcbelX84k1L2/oXgybffDpc+F+4tOTOaizY5V5He7YjGGseaPFG8O/DGFdHZHV
dmHYBzpL5DxPThxk9RVjKoquWeyX5BRKb3H1IY0BSpqe3eKCJanyc8wZP9xkGZ/j2mBNb+Jcab1W
D0L9YuunUfE7Bub5tZtfGImNycBr9ZthrhsrBJTnXhMHZDomQdhtqMQN9ZR1h7n/JSFm03K7t7w0
y4As9e95AGZF7FUJgl7zqCr+KCRMrXmKnjS2xacVf9VKtjPrLxuJVXuuHTCCcCvr8h9H57XbOpZE
0S8iwBxexaCcLV3LL4Qjc878+l5sYAYzmOnua0vkOVW1196V07xgAluVFYo6FxQoRu0J5qHqmPdt
MvIbO68E2+VRQvWFao+7T8GHpmm3bIv7v2h7SOYbC6c6lfG1k5UMtDlzSWrmvPkzJ1akcnH3bC3I
46eqYGQ6dUwFB76eMGRnICHjK0n6JvwYquiI8VnJ2G91aYRzzzHNHsaeg2Y6yCwojaB9NY57HOv7
0d9F2s4cnOFHNlZd+TvL+SptWSYE8T4wPKe11CGAk+eEKhH+zNOPARTQUUxm1YF1F8SQb4A8MC8j
pPLK8lSum+Ji0GHG2k/ArFqMJVt8Tsklae5DvmkkcMiNr1xzCwrCugYF687ZkTlxCyZwrn1HK1gV
Tj9Cmi5RhoANWM3qP0X/7YJ3bb5rQc9P34K9cPgx1RBCxREb0fal4BhkdsT4HReYNfdH6Ym6lPDy
dbuAbwuChc6nxyoAsYuokGee+rvoFYoZ4cfFsDHDAq2i7C1h34tlq8keIWHQkPgJcnnXmuNsXMN5
mwTH0nym3a6gfBScNnxVdMrZuK0tZSVecH7xXJgXdMquPcjpevLHldKdeuHPUE7RU/Bx1GBzqsFi
kEJjFfgMybxsuGtOMdjwOLi4z2isWGPTIKhnNQLCBi2ueGsYlrdxZGPjFjhLgo11RdzHTMSKWUow
s94gpNoAudj5+Qsa+Vlm90JcXH24G9xWeOnjKu7XoUmfYfvFxEMzk2dwzYELuCf18CgEgNu/hBME
4z7Ajz3mI/eMK+nuhKJY3v3ExIGEPf9TVe7luJ7QCTAFqgyusStBTkEJisM+KHgvoJJW0zE23zrE
Eh+rHHVd9YDeUXRKt48CS1Q5AXT+iYk3p3QgmyZdKxZUt0KHcGIlVnHC5dr2175FkhGOXcIRyCaG
GzqdwEYcwaINQZNm82y4JbpiFU6H0PiIlc9Q/dfM36Nws4YvudwwxyUOgLWA4InEqKr4g6ll+/pD
ku9h6zNgspEBGPgB3npNtScCExeGzf5AFZVMi3bs1vQx+mgJGR0td5t8t9C/o3LLAKPvRtvQ+B++
Ka8Ix0hbmGXWna3ZXibOyr2DjpQkykS2SmGwWcnSPgs9P/0pZA/jLqW2BDu+M+4G4M+wOLW/xf5Y
tacCBdCvfhUZoyADUppwEfVYARJeB+pz8FeUrZn6w8e17niddPO7FNx4Hm1zYA9eceUSIa5glvZD
92DDiwMFY8P1VUwIX81nUl+i7DQm53z+UoEbFJSuErvKLmS4Yuy16rpEV7NPjJg0PE3MrPYsWEgY
fShYDC+lejNNSrN6I2u7snH9aaW3qLn9JigvffjVJwF3W88b3bP7Z2YVJ4jA8KMlG1wbvXlg3QoB
Amw9DabVgNAYmoOXR2+tQrWe/anjvhIPYcqnZb2qadtGJjz9LkvYPPXeFKWbDScIetHkxmCF3WLJ
3DSmfDCGSxKvR6CRVMKn7z9zfgQrPQnRcel81K3Zb5mZpeltkjDPaGf1J5YK6M2r2ONuF/EO7TPd
WPklb9whQaEQt9lcUViZeJqug3ShnyuTS4SLizG6rdNBySfF98yE5WvkMbSDLVhv8rjBppXr3wVV
OHfy7AociSXGjg5dgC2alUJaxrPglAHLzKo/eXAB02Q68IlDvmsaV+Q/2UsVsM+oVEMbgrrVgLj4
3egQAicqYYITtsodRHRb//9b3uX9Y3G0TzvajdxizTL9L5HJGu2aaU4rmvtw/MxwqffsNy6oJTso
vway+9GPb5MyeFYqQ1/ZiebGKoyE/yP2X5r2lhlXHWoV7I16idlY/c/g/60uSCQ9OAXy6Oywd3w1
VrtZZ1NjWa5Z8OyxkYblPuyDDI/4mTYs9P7W2cbu1wctvacjS/LSVc35R7X4gl3R1F8Wx6Ppeaa6
T6mHmg3T7l50CefNgz+SHikbcEMHjM+O/nyZZb5KMjOYe/h7qf9Tf4zpLOmeLrtNhn+BT+XX+tWm
2NbTZB1DHE9sF0MHdNklqteHJuFpX+s9Mv5ZrzeSMuCYdttc3sr8uxu9IMbQB8Jd1MnGKllSNtdv
MElJ5EyR4nAjjiVLaRquvzrCTctZPtlx/tnG+6UQCTPq9UFa5fJuiD/inPQMmGTOMXU3qU+JmfdC
uu348RrKNk3dilBw2xx81ywYCB7G97bdaoptaQf0Ib//MtNLHjHcTFZZfE/Ms1Q+Ee8AZVX9PIh3
Dg9ppMfgK9hb2aXub3KxlXoP+ahMFddkOzYuaHPPR+xHZGrcaqDXEOPr3O4M8SKIp55bH/AH7cZk
Wicn34OEmQJSDHI8KI9DULk6CzDD7qw3p4Qhu9Sco+44RRylDBqy+FtczqQDs6O2Xe7YVRttGTPr
JtUMwEeORXp+5NpL1kqGbgk8J1EHyT8pTtARvxEq4cVewbw14eGwUyAc7gMMsIQjmJ44PFuWrDML
b3JEmPeSvZIE6qxUja/2KigXAl6A95Ap1IveX7X0GlAlyPJdfa+0xzx8spZertyeHqa4henbIsz6
2DLVHzUgpcYNi69I8jdsDUNd/leNzzC/Df5Nl6lLaCC3bXWfSKGu3NLqVt2AHZnVohgbVnNPM4xI
LUAPQ0ANF5+Bdu7OHUImbEG69Ze1Y9dE2gss8WYRnvVoVNUru3NbNwx/Kfp/YpOxC5v78t9UVI6t
xtyL8T80/CFWRofF4640l3aMw9JXaZ3NAgay8BrKw0o1bPlvGavI0wZdGMtTyufA2ZFejOEWS84k
XiL1XEqHzrQp5uK8xtruZgo4Y8yqIZsdRVDR5OlUfeX0v0RDZAx9KWk6yHCVkU7Joy+V/2SMh5W/
bcJDTm0dEltQN9FK9d90zTXZGwgD2UTvFqfONF21/Ad/OkEnM6gb6ihEvVyekf2rIgQsf2aFJ5tr
nxqJ87nh2licO6dc+iKfAd9l0LGp+tj/zNJEDNO8U0vCLhbf75P/ZdOQgtCQ/KDDTeTQEvi98b+b
TLKjF3wKz7/GfeM/Qmsv8gVxW4T6qo3/2Oy3GnnL6/g3Kz74UNGF8+CjZQyXdGtzYQkIGi+yg/w7
FSiy3ESwowpcp4jY/NDpRn0ZtQuJAdcSk4edwRumMk27FhaHD8cVXijhkyeTMCpjQl/1JHbq6TeB
gWUt76tqLfLSNXhWC3mDhy/B/Biz0T5ZRqGH2f+lEPEZeGiZrRSbKoFpdCCxWQqOExRRnoCErq82
bDP1kodRfiuN7kSc0sw3RkYRwydvG4kWivqH5lBlezMHdQDS4E3dM7iy4nXavuBG6NfGmGW6Z7/Y
TcbOQg7Bl5bIkNoMV9NHwa5m8Wbwi8QGpOK56xhOk4GUchP2LtqD/Aybdm9ZH1L6qBORAVvsNWZs
T6cwPJf020JmMSur7NDs2JR8Zum3M5a/HcCA5CjGljW2qxmSAaow7bky52esP+PxMvvvVu3l2S5o
nm1M+Vhcw5YhbMKONxGk80NEnsgrxgJte2ixG8baoTZ2ZRkhK93rpMTcTsMi3g204/iphG/4qE0R
kf3UCOykFM/lDD91Aw2wahyvF1/zuqXPkC/K/xXvQYzeRo4mU6f/GF21nNZogmYCZU5XBHZLy/sv
Mp4y07iJrUg1v/PgGvE/MThZWG6q6ree9z6fAHMCf0+2AH+XbnLwaMRnUX8yhCvYbu1vovgW4pHL
+ncDfcYHd9GfJpwiCDFWSi7YhGIn+RCCq1yd1Oppjtdk8kpzO5zi7EgDQzzIEHkz91Pxl8NSFckW
LyNTziFz5PmatZTl7GPFvSMjSe6Qt9JmIz/gzhR9M+vrtripo5tJNPvuqCAVNAyewSyL/jODSAny
u1AhMzOK1s/IVIwqeySOXT7+TlA145U0BXncqt3b0H3IORTMJ4FhfrpRmFwH1WPQyESSZ5uLwtXU
Zqurl1F/EwmBEK3PIsGUcEsyionR1SbG1/hdbPXdoquz6r+J4rY0H2l5SlSwma0y/mT+ZjGmaJPu
SNFmGn8tfHcZMCh/Al4b7ZSPbADlbC6TnYxPOgm+IC9YeDnqAEZryl/BAvoebkoK7p5vYpw/SrPN
wy8o2Mi4JUt7syaswFdPI4U1H3Ac/9X9F3xVkm+XOWeQHUfCRZgahYZXjvTf+EvxivbpOTffxOHq
89lmQPwqKL4Lx4q6g8JDRtvg4X/xI9fSji3SXMxMubZh4Gz5o6U1DbE99HlrC0SBhOklgvKXGqKE
3k3RljN3IidtWEPbd/HNCPbY/qLySzC+NURsgEGkfpXjuonWYWRXka3GG1m9TzOFYws/8KZG2H29
7lXGTNQvIwxxC1kiLjdb5+J+GIJrFdD1bCflR0nwV0GyMgCHH6FB7NJ7Ex77jiOEjEL/zgxDNSoW
sN0y6JwS65eXRRucjmNz6VvfsfLTpCvY9v9godbNUEJxNeTGWaySw7PMqH9ObuaCqDcf6uKV+lCq
ZWyrrtKE8bWvcof/1N2zJHZIJawzopVFrFlNFOAKBUxCFZXx07Dd7d7+RuMhr9nMzLDsFSSvgZKj
ii6CgYo6skR9kvn9MFgQOCC96pscIAo/m3sawyMfDJ2XlJ6Ty0/tPEE8dOOHIBQbrgCKeZFDpV3T
NJMwUvu/MlMkw24VVmjzfG9qnTwKb/qK5o0cUuLP7IrFt4hcOH6p+iOc+IH9DyHGKmKcBeFgjs+a
OnZaR70raB5BwhFOEfU+F3tmpJO6afhFlO9o+O6JK5GpXdNhP6ivLN5K07tP9kijHgPJicGjl7bG
7gYsQZBj5pNVhLh6FhN29te8qny0awgwBCy5uyvQISWPIE1XGrmzflT106TsEuM9SxEWNvDc4ArK
gxmtn5/bnA2DDkWsIzBMhilnO3loYpYWnjkqqcFtP5vuzPOq5/1KQbMi/0QwMBYwFfiX1G+qwRDu
c06Jf/D/WFUpansVMAE7dA9FGD7whCnjU1b2eUotyiMQuUszXdcbNTxqvBiJ7pnL1/mjFIdmmcc1
e1yUaXhTsIHJFC4jFQ7LIwkXuY3VvUw0CthPkxSqYr1g9w09d7cDMcH8m7EmsAt2o/IhDQawsaN/
iUDNZKy00znGvFik72H+FVtXrdip7Ba1rfpfyASZZEkVJy3jACkDJQcylPk8KSzrMSRucBXoN7Hd
Dk0Fp5VyQdMZ+/J+6MMd+6H9mLO2K2wJIHEh6xe/YstO+U7cTIonJBe/eBbwlpN61fAExBD/cu5m
+V7AnUVqg2rLX7K8kWjjUvZTgv/mwpm+MYPSFvCrNd8V0Y4osjl1ARAfUsPZ6m7NsK+bU6vvY+ud
/CXjow2v6Syua4NtMXBcRCwNrdMNmWdOPeGH+1k8SP1PJdyK2I3kAx8rBHY3rXF8rOpPYdE/ethZ
Bn+MNjseBBPLmhY5ZvWd+a4+UOEEv8LoDuoPw2M2H2oEOCgSPRcdTih9l5XFlnpqSAYQ6nvCttOQ
ucIj5YoAPfcwEEhHNScQ7DEpMDTl0xD+9UQssJHWbC7YxBhEav1bPRLz82RHOwNOGohuM0I2SAMp
DbjgAssJ+CeDCS5nIPGBeFKUT6O5s0UVbfXYs01b2w84x1N/p1R/ODp18cucHHX0PRxecudJguVg
2OOb/Bm7c0RmWf/sS8BU622kLBPkj0gu13p6nTDatVC5IT+KIhc2O+eQywa7XHBFdEwrxs3jiMG6
IF9PlB+tv1myoUi9nN8nZpkN3GJH9Voc8tFjZwAw9VkmU8bYsNWxwOqDOGEk+1A9oRvh4fuqkpJX
DZlYM51ZutAB6uqx6I4DS8uzXVI6gu4GeH/FPV5DtfhoGGQm5iPU7mb3R6hDaVzG4g6eyGFQZQeu
5DrmNXanmvL50lX8PSitpPv0k6NLQMHVJg8PFe95k2VOKN9U2PI5HpaLqAw3U3vP2zu8uiPnh6ra
tqzAsDmHSvXDTB9BSFezSqUNLgbYkMy49eOVIb45O4lxy+QjV9Tw0mWovX9EUNnVHYkZSQMJM+IO
K2xcZSbLMBe7ebsBelIlppK3vrhLH1lya7vebv+xe2tgjWi1n6uXZHK3duMae70rWaDszgxlH0V3
CKKC35dRDvo4fK951+jNQl61BlA7wc0qQ5enpB7llrLHeseD/dIPosV68XMHNh8Fd7/b+pKTG/u0
bS9EljkRE6MoMC5+BmDW4qtZNTLC8BqrdqUykJq9hcufnrURgFrf8DKLKWWPl9QkNK/Kzo0evdnf
+4JXkHkAK+e1+CTHW3Ln/P6X3Iem7p0ughsMUPiOwnzVOsLFspvYXccR+XWvpV8JgSfp+Ftol6Tk
jmaUVHsmAE1L7JibsYKaBj8JX/703oKwcyC9R+FvrQKZkrRYeWXjzNboVKW1Fij9hBclgrlclVh8
E7fPKFxEhB1KQfz0BYgNZlgU76x/C0icfIYRTKyqElB2hT6iORZAZuHDxtLWoW1q7d9EbkcP2WtZ
v2O+m1ExTP9nEN9leXIDNXb07kWjPJUq/kLwEtKhQlgMlSFUGnGuxjtBc/uHntkTPu5wh0OIoW2Z
OlzuJQl2EL8S03zzqy7cYf5iXK/1PxJExegy8KN/SqRdrh8qysNRewzJnq3oI1+QPJEMJqGAFBoB
ns9ZS9gbzRhcsnn3ppZWaotz798gMnhqKWgNUqDurKcukavqqzAfiTOyaaoxlnAK5qGnE91CnpJQ
bX3R7fkMFlhadWNxya4jqhFz2EVk7FMYvxllFlMEko0anStk+GqM85ieVI1N4zH79IJNRjGmy5+T
QQYK4/cWYi47yuXKoPKaoGFBE6o1D7ganzRxG9D7a4lOU056QrVi5tPoH9Ijir/hugXRjTVbDN6V
+lXFv2pEduipQfFgNCi3z7LaWfVeLt9kbmTM/e1eHS98ySQqqNZpSToZ0Ostu6DhrxjBZUyH659S
2Sh8KAAjmidbG0JVfQFYcNMThUXmobj3tSPEM/mkTgsNxWnPfGFBLuD+OV9K3oN0BD3on1hU2Fh2
T/TZ03vLqcf2IetfGNm8WcONZJ4mdhSrNxUOWi3a1SR0zjSCsvHX5rKK+s8fx7w8ynyg6uLdAGbI
he5SmaVdsLe794m2GlHDxbUq37P6nW3QW6194s2uo5efa9xZ0KbGtTdeXYSDk5mU0t8n5rFkmMLS
SusZXECKT13zF8Sz2wDVyRQGUIJjMG2UWIXFDi+VuGNs5goWg8OQbr2xBUIqSsBElfIs0T6SbNsV
l7o+BlgPoojbLs4fKdZ/C/NdJXmCf0nhH5XMJXWZARiRFEtirKwzV1rwZkYt6nOUQztdGDEC5UKf
GV8rr1RyVbp+W4Vehe4mJtccjrQnCQlLmDf7f9NIWPGnRRocUiGKbXNo+8RJm3tW0Y5xKpqaNwZe
zMx2iMrVgNyI44G8pMRhkywXO7harKNjIQxh/Bv8EmIGE0ywMTgQ+/k4j75r6lArTDDiljOMHgdv
k02K74qzmDg6/dOqkvWk/kS6Ttkhw7/ALU5ePSGV6DPOFyYuDs7KHJVPnSKoRRz+WKcYoY5kKOh4
YNnDsZHjhqEZ6GxxxEbmxuBd+fivyNXNHN/GCF2ViyOB/8FgAFyNdUzWbFnClp8sSGz3RjboGcxs
pyoWAGYK39p8ST55B3WTrJAr4nibhcN2srxmMeU/gum3M68YrHBXXv2acxDllmwyNb9awkvwPzPz
QM6iPU6P3r+m0kutXjWheXQH8ynPT2H8IcvXktj4gBeu5tabRiRIxBXKERIKiAweyKCdmRlWcsaV
+w/PtB1Lb2J6V9uPOX6XrGODjDaZTxFaB8kzRurWKt8OiPhckdK/ljkfQ+6twMcspDNymWfzlI3V
OmTqFTXHxX9filBc9W8Sm/dpoWTDeE8A8bdVUjOST5jTVZOWsKqls1hDMF8HVmsPw3KDEetBPGfS
nkOz3Ps1BOB7DCwvs+R9FkI7DPknUBv0WbxJmRn2+MRaDCskKZMwJns69otSUwgWWb7Q4Sni6bd6
7hm5cEdi5dEVbJ9sj1pvmWDSt1TqxgeA7eFPdOO7r5HImjbgxFYOxVAh3FZ/LSFzBk8FMWVc1CqK
YER8VeVWXb0RZS5VQMWxp6iJfNDMjVYfh1itoDjuUv0dk3CcNoVT1/+qNlhH5c0Udlq7Gcadn5fn
iGDtlm9FRJyqFJrXfnJ9coWj+qNYfvTlw2g6d7J07oIcLVy3IFaXtorQFhKSLXlXyhpfREsgbNv/
ZUp8ajTpV4BmCglwBlCxO2aXgvmm6OcqNYii4YIhL0RTWsDTER9156TQCExNdQsbnce1F7a47xA+
YkKj5OgHZ8SqXGqmED59q2p7GeUAJNVXr77xbvYHNea4HdZqk+6rd5naZkZILjC9toZmB8mH0f9v
1tok3JwRRRgnOwhh3yhOScSOkZCYTeU2CCGh4I09EwzAXgAeiHuWcEFsMqZpuoleOM9MFCn+kDUP
jbT0hldVv0SDhWZMMB4pesPagqHpMztTv4viZxYTnP8z+YNejbLclF/QjCchfg+hz4WXSUlHfVab
XgfjC/8ZBYBFiKJbqeYx25ctcUDKTmwdQZOPYvApoleXUCqizZDuUiramWUEzxypjkZEzXddwHkJ
jjdLZC0nBy0krp6hpwgTaGLbMYpvo5y8bvwjYibBHFEDqDGOQdc3fvVQOQnquhd3LA3eJ7mB4Wqg
clf4spdkMEIDqMnMmrTK8Sbp30pBcgDDqmiL/6Vpv1juRGrniFS/I7RFYXQ4DvdYXiJYV63C8E1z
0mATINyFeH8cXoL2OoffxnShQJaFf7GJkYgRiAkVk/aPsiLpQXwUSUzQGLUWObmqZQdMAPzskA1v
lpxgzKM0B0SRnYKnqeFLkKL3yuQ6mRZgGVDWJCnUi9Mv4Oegu/XlVa0I7uN3Tm0THACL3Ko1sMLD
aqso5swjHUVyWTc6WO/gBHGuOAqK6DrwH6ZAYKDsiJzfgtmT+z+sYoZbZKiEiBUcWQnLCkihCreJ
tA01ncjjJ+vlZ0YvBqoVcsyPyrNe4UcojMbTsEh+mAZ/0hQ7GZO/MblbOt3nwKd1h36t+W+Vv1HF
izjts3o3/mXE9ZmTYFfgIksvi8omNZfyM4f+0FTrUOQw6Jd5BulAV/NBak40TXG/kTAM9Qz+xoip
QXtKhh9VqwgixjiwN2SVt4Gf9rso0aWXzLKUinXwaoZaajYSEecQH4kZytCMVYB5KhVn1zD7dSJR
T63DOSNjEJqycacS+QR7wJIi0msb8LcMNDAQi60hPyLQfRafO8s/JWOYUrT4mOJ7S0JgsK7a49Tt
BJN50jZ75MK/LvhaPAb8qwLoUtza32XkZTXEwsxvQuSBcgZoPwqPwBWfjlnejAh2cswI9YwY1DOz
IFJLIeRKxsoxgSMVgnjF3Hn0oVXYi8ANQxtEx5sH1WlOFkGXLNNmEj1oKC/Ecp/iPZgs83OiCWj7
bttaKS51Zk0Sw9gw3fJOCRMwIqauS1B0a6DLlEcjuM/VninupK4TkwB/XKLLYDxqz5iWQsXLZTcV
vQqTR7JNR1dPL2l6MIIDDURAvBkyOkbxwNxATqAzDd0rSE2YTGaYo8OmCaMlVPOtK9fkvWjJmrQm
bCMTAky5mWRPVuA2ngIu97tcnQvZLvH25DkyfpyQ2XPnCu1mqIgv/py+iV8i6msgeiNCCxowvhfI
DKukBle+ClykZXvWu22d31uYgPG3odauKy6j5t8UodgdxDJ2Uo05XPndM2Ef65nborXDtjimCPkN
B7Zo/B8tOimvWTw3DTqFvJYD60A3zYRO5ayYw7WqRk5Vz2t4ddwNyihAyDxlWqAk/jfFvVfU1yBF
RQq2ZSVSXOLNi+6Z6K9HjcrhHMhY9geukpGpDl7X9iYiO6vlS+ADlPnAVNNuUMYzxsWPsv+bibdt
yAfH8e5opByObqvdKyD/1nyaYk35fUmCQxsdDepAWbAosA+hcrbai2Ygr4h7K3+ORupMdNJ6+WIV
0noWt52PuRUnZFUQrZgG3hK6MqbHTLnWyl+ILCFIzzIEzh52FpZHLftUu4wZXA7AfZTCtQ8eotCJ
8Vc08ioo2c5wwwOWtpRLJ1O8polXYN+O/hXJpkNgaVNA3s0UlzumdJJ/KeAhUuxUgvFjcUhMNJN1
c687TyFWGAcIQeYQN6SKEd/4Fhte1wROHib3InQn6TJGx3B+AQ1E1jJRb7V6pRJWHhgee+rfu+ka
aKeKKpwMeW/ON2SxYGZSNBx6oKoLoefjW8/efO3fzIyj48Vjpo6XOpCJ5HAFvfWgN3uSCCKm4H5O
cYx3C8pMkkE+yLGW/9h748WDiXtzLZXbKESdD4KdGF3C4TuB+pdL9jwN8drUUBCEfy0HuYSlVQ8W
LycowJI/jfLRxWcxpfD1cJpt++g0+zezvhsJiEoO9bMsDjkzMCM1GcKTdrZF4v4K1GWORGY6iMdv
JDvpvPX9f/pw7HPQIYAgbVmOCKkeqzfh3bJ0xwpesc7Yg3dFZSM1k3uLjhjbpl0h+OWoFOEmM3YG
qbuFJO8DAQFbo7Hg3Y6vpvSWENlAio7XCrM3gYOmDaFdtcQMmYBJADyDwayk1OsqrpHYfkwaIVz6
KwNoge86afGg8oGz8qXFzMCdBHPrErSjw6jqL5X4nmjc+vqu8v+N416thF/083ve5EjROj57LpHC
tEWxcAKOgsZMNrrpc76Q/lWAwQv80jJ+bXEbJj9S9OqQ0EZj2nbDLq8HmtDeMzJx3cvoEtTyEb6L
gcFgWRZekZHI3WXNRyxEmJ8sJ40upWWSNqgZoOlMqCS935iytV2e3vKjYTYwSjmscsl0bH6IJo23
2IcOcYgz2rCcfHaANSUWngwKRs2pN0AxUh/irbR+zf4Yjx0qISY2KUTCsVzgzs+IMZwvhYdWgSsL
GPD5JP/W/XFuJ8gSAvmZiHcYKwJNt1WCaXyLm0oZm/2g/9+tbruSXizwdcegH+y61hPyGrgeH00z
NusK/kSX8alz8/bovJRdidq852Qm4Q8Yt2ZHxIOkEkuAo2Pkx5j1VarW63J+6sx5KZeDtxksxlIG
4m/JuaZEBG+MmeMrMi44nrRUaXYAMI7R6JtoJg+JZLuqNeCll9nII5qJ6Q4NN9B8W8b/LfdOLd61
MXSt2KSVf448/jLTwb77TESONv2XBAbCOqJjnnT491Frsnz4wwTHOK3x76GfOeWos8opxX5iTF6g
Kx8ajtYUJcq8CwUz2XQ9YDXNODwSiHs/IBsTp087Mn8k3lgB+I9MXm1jSztGdY7sinHF52PGDGcb
LUdRU78LMGk11vDO3xndF/dWAPxSYGBI89ixDPEZoX8RioarwnBnH8hLuPsNWoxaXvNZsTOp+oez
Npva70on2X8sSDMosCdl9gAUmUS+I7Sfk0jQhqocAt7O3Fzo4WCbctAUWkZniOmBR7aq2D/TMp9H
q4i5znsemqLGIx5sW2boQ/uZdZdEzc/dLNgxl5+B6dsCs9Lq6ZTrzyVkQbQOKRzBMPuYdjvbTAHd
2oSsJ4vlEiqoR2CFJx11w6i++QuvXaFsxfmjLzB0Mp+qM69l55hVTA+MBsg6+ZJk7LKrFI6XkSVO
5KS29ma2F4kv0ytr3aXRueqZtWXCh1lP8qonsNb4DJFHA7yYGQOsWLEVImvZ4cNGqcJLMKVb/UbP
Dz1ExZhtlbhzTF5lcd4EcNtTcRRARyyGdzIxzvnwXdK5TzA2Uo/Tm3BwLnN+d9Xt5DPZe95cY/Bl
C4NB2nOdEn1d3Fty3v3l4x35IxLIdI2tav7UgY+fSoD0XJhWrH3axWLmqBSZuZzt0pnpCqwo/FTR
PfgYtg1TwyVK3YIuUKRgLWSHBLVXEMkxL6sZS8ySyNk5USodqjo8s4mLehAAmJROXW830sD0V8sp
eetLShctL3ZeOb1lxrgpMYioQI0Fwq3c3nSuR0ui2e3p7quQFZKDYAfdXzal06ru+nMUJu5Mhpwl
WrRwazKLHKvJHDqLtaBQJdGJ+uhF1FZ9hzwWUklqDx9rod9wikZm70iVcqD/f0tCpvUmyQ7HjmRq
iijHAn7IO1bs0KYKWAoyJSeXheRaMt1YloZbzXQEhcx2DFeELnXkWyuKsBXofDsOkKcyrDvZ+hpo
Un2e5ViV/ma0Me4O1FbVNmXNQTPHfGOLWLgLhfZASd5jrXyGNJkSwm6bycwseq/FigN5uer7X4P8
vrmicA4r0iKY6wf6WRpiZwT7TgF1SHD2Fmc2czxPCQa0T+oHad1mu67QXS1+MxjrCw0V4fSjRSTz
Kt9TBffxqZnE0XQkXivx0YJqFoz0MerjaxKOgH2jDPtopq5ekCDZr3OxfLJRBKx9GHAyqsF3MSVs
2LEWPtbJy/JNN97aQiMZpyEYuwhIwiDjp71a9cMwj4ZSgG99WHW2Kkc8hwE53a15LdvhqgF7+1zZ
DfewAmvXPRsYK5ahJGRdZ4/BMPZRYG0ypQEL4FTLpnMoWD9TFZGcB5o8NgexZlVgc+8szJrsXwKE
9auVKGvgkvJipboXPRufDG0XtcZmiH2UdMiGiug4tjz8x9GZLDeKRFH0i4hIZthas2TJtuSpvCE8
MpNAAgl8fR961xHVVeWSIPMN956LeRdlfodTL6XtcX5gta5kRuu6iBq4HuFQO25Gh/tu2e850ykr
/+p9Ru2Z+ztUlFijCdiGZWeMqS9V+3xK7pIuWcFqon94MHnu+x74Au4OGX/OiHmjuJ/Y0LT4y0Ej
JfXVqrDcGO4axQh+/qr6ZlY+NiFa3582DL6JJ0PCRWCLqdcOy0RWBexrw41kuDZhYdMKRTUONK8n
vYkkIL/lu94bqH1tXh6bMYXU1bUgNceKKNfM1TTo15qjshk4gx9YYwrWb4l9AynfhPe1S+XSvoS4
gzK6l+Rk9whjCAOQDvPnfxn2cDuOiB+hD2b7nfYx67Bz6C9b7UVfpFE9/07NV+uAVI0fyxwxsMYK
zHm9xGLICUx1Dx6EICCTSd3ob+Hc0+5ndL5ANJo02GjLvhnwMWYEVDC61wPb2hK/mse9HJUgPaN0
P7PNTpblLw+G4jtrQfqJVLxEmAJ6S0BV1wh7nX1WgcZu/Ps5zY7wCtcaSZcxuey1A/lQKoI/Io7K
DE29g2MvDkGccZWE8bA1F4ktohz27Pavsvs7HKNN2G5mGfwbSF1jnOXvqPxWGpw4koHBm3fSgzON
RjV0n0ZSCFsGv7OPKoiH0cIoOyZXxXad38hz+RWO5iHt4IDzXDORxTB/DCAQtR2Ac/Hu0Bcqa61R
e7vNezJUsHNuLTkkCqthjRGp6Qa4l/5dXX3NLq5Wxrtkk+F2MzZJrbYe3gW/hK4fHDMciCbrobFs
ti2eaFG2h8nNaFnTjcFiu7ZOxfQUxd1JOSarFXG2sWcQFbYq3XNUlPu0Yp9vjh/20B3LwAaC0a8j
bKwl/jH3WguLVSC6VAY0ZCP+GWwVc2Fw80BDL4dNoE+K96xxEXkhR7JwxGjGjmnu7HVcHdoB/bw9
7Uokk2TGbHLqPQ9JoxWku5pEsqhtPqbBfyu8CZHWt2QCaQKu9SOC+Lp/pbTPmcv6mcOqCLtrNjhr
m613TwhiyIwboNtdyoCiEbAQtLwsqvgcwJ5k4ACu7grxgxCc58ClSe7YJnbmmst0pQP7ZAX9dmpP
rXwcrX7JHPnJLHM/Us+24jpm/aNJzVPNPkVdt2tD79BA8HaK5qVLNH3FG9490KvFxqdqkU2zMZ3h
MFGchF0EOe11kZoZVIUEr95ZVHcDtrW8jg/am06OCHbEJu6apeuBWUc5T0IM+QEBbwc78jQ+ZSDW
q1y8022hShHbDGGh0OlzGr/GpfnghsiAmel1EwlLTwVagIb6sJyukSAmBw8VPtdDaIA74+yaONAy
XH9VZL1a2GzZT6R9c8jYl1kOXtFo3la53Eb/80LdDUUvL/qwc8hd05F8DGf5kDHYctpNwCtWG599
+eh4GdBotlSBddEpYBCcgZO4NIpxYFv+jfm8rWmWOjM6hUm6C4rqQbfVsQHOQKgoxykSOzBHVfuO
4pRuoLvy4WdopBxEc0M/Xx15PziUIEHK7pqiyoBCFihqxSq8dHF0jvz8YYkqLUb6NgMWJWZXtj1Z
3u7Gxt5m0bwrrGzrIFoNc7G1TP8Yp2DUaIMFAwGTmwQTvC+sM7BZqZ4dConwJUuxj0YeEiJyHGqa
npYf84dlTmClK40PXyHbYoW4Ghv5oHFqxgB5qoi0BraGkcNqgKLYZ7tx8Fge1PWIVhD/Pu268AVx
JXJXqWOAnrXAZFXDzHJxuwP5gHK8i+DSeD48luotoUFN25yrnlER91NV56eAVCq/jc8UkijqokuK
2cUZqk2Ssq8y4r05+XvV1ZuauhzQPnJdde0i46XFfduxFRgxQM+MSqaSszjqNyz69cAshGQ9qzQ3
EfwUUWneYbayG5tfIRJs5dvFPnGYq+joWJN15HmQmvihPAcr2avXkd+A9JPPIDd5R/Dd1ejIA8yo
znfUfAzdvyh7M5k4VLFYh6AYKuBSodxTGe3SaH4LPbKtkiVOsFzHWL1d+6sFFJawzdfiuazWuUDn
B59wcEiLnSkOI+9xdg1GBMTSuMB/UHAsWhF/YshVgeOyARGHetszeI2G+F+n0PyW6BrLllcBqTNs
iAj4R4uwArnB3pkRsheUYvh1nKw4uV74YztfuaSqjo0baZxnbY47bY+Y083NROk/JsazERJK0XXn
Lvrrp58yXXdcjlm81EfmyQ/JNE0+lPuSzeEmFr/a+yUh9yroL5Z5vWr+bE+vYmQSYyGYx9rHJqDP
KdoNCL61jdNEMCco+ada9pMFl3ws2RzTTuYcEdh4DXa4UN2A7PXo4hT0YfZ9WH+cBqgm0qR23tMM
PXtJiCEM6y5TYhUWdPLROldAKwI9v/vInQZMo72ZniecMHUy7hKDwWbjHE27O9RFcnLZq47ti6Mu
/cjmRzAGjCIHRzZrVOwOHqQhPFYXHHh7UxhIN8InWIEwtjFXUoqjaNiXznAfszsOcjwLKcZZK8BM
VJGPEh18tB6mQDLaV/ymQm3aov2cp/HgM1kJhmbnzWjS/J7rgk97IlcBEAIw9PtpaF79oDhmwfwU
W8zQ/PTgYAOXEJgHwbxyTk8DumkxzWvLA8ng5Ts4zLtxfIuD6Zmijwmp2OQhtFobKYQj4UCkboV+
ocCBHhxDWDMC83uMBbOPyM6QLZjFkUFQjCqV5SyCZCs3gd6r6+RdenrmYuD1iao/BTX9Tmb2U8yS
rye4RDHpLOZmV9XiMUfi0IfWasy/0/iFLfnON7BLQHZUTYv6d9k9wJoZPGhy9qnl/zYU1lFwYqw5
Tx0rF4czQiPy1SOUlcREUp5fVJ0+89Jfpjl5C9yce8LyqtVovppM5a3mlWHT3peAVxFE1eyoSsRa
RvMjCfwJ6N8A9/5O9Q7+9jZB5Jd0/+gEqV7jOwp9jEXITB90QqlteyhiKlBGeGpxGRXQ7jP/JM3v
Jj603I08cyd3Cp7NMt63wKHLkU9giTKkS4jm+TSE40+XM7DH3paTzZKQSWnGnJLgeyfqlsD96Op0
J9kMTxJn68hiybxb4nCUz22Eni/Jmp9qJLvTo+kqVLGd8B0IhtRDQj3C8RMAkzO9P834yJjicwQX
oYV0QNrsTZgLxZOWGmic69yQ5eIpzVcWmPmupztFS+CiD87Ej4vgKxYCq2WDtQP+qmM/jqLdLVPY
yvL6nU2JhhsLbF0M++J57N4E3toUHlA0Hc2Geldw2dewW9hs3ie8qU3jvpIM8oKI8ynq8OZ45XJo
p9D0CAaX/aOfwcJj8dfZa59C1SC0hxXZnSmYW1mMDCqGm1Fi74RhnkfO43QCE6n9P1KeOZT5w1ws
EA5rZ2AZ/2JmAiPCvtZF3w55ZzK2YymvTch8KZkOGevXEBNvmVXH2GEz17XsmstVRzQYAcMotJpD
aZLMh8d00vTWif9tVfq15bgpDYuCi3jfwvZfiwaBI/W1zOOF9cICrDnZ8bWCc1LFw2MxO5tAJe8x
UMdAFidi5a8DGwMxFQej5Wlb8h8a9DJ2/sIfc1P+ZzOP56T1GQjVKwD7G6l5VTuxkvD4rHHaaLb/
1mIQ8oM3J6FxHetjBSiiKZCn2OFvV7gpmtUe2I5/JYIwxdNmRuVry3FDFAGC8nS+d3KwfnyGMhYE
f1WbWofnHq+YmIfnhMJ7nvBN5eB/aiB5cssrc/DHGN9CN+/ysqZgZ/ptemIr7NfOoYIzY/wHBQ+E
p9DLWa14y9onjGZh7h1qLdGrUxIWZvFAisOjo7/q4lUP86lxOB8b9z60BXfP1xLm4gLlq521OWL5
A+ssuvA0j9PBrxtgcqG50R1jpQTLfjyEZAWgUxQdVKLy0kFZCIsQ2wNlc9PcrApBS5XuBBF7Kkca
ETA/7fqT7XtcITFJJj2FGk2Di2LVy7LndvL2nkDw6wEgIsE7KV9FhBRlSREhCqH3w5sEl9ToCQ/B
suhrsSAykULBFdvuNrfOevZe47bbK9u+DGmws9k5ulWyMkV9bPxx67TdqewkMiAkZows/5qoPOmG
53C5BLXCO1xsHUKt7ImFiO9tdd2+6vwzLr/mDrhJI7cAvjmG2DJVw9ae42Mp9CHN58eorjchume2
QEy+85UzY/vC2WzP9zYzsKj3N1zM6JtK2EbEXJofXbgNURAE0Ekb4V8sxZ4kF/seuUpZnNOIyyQe
yO/94aHA0EN6HhTjcaaFgs5YFD53sHuJMzCVkNyH2D3oEJYiSxgJMaQxfbQ5jA2n3OKM1deAnb8m
myVJ051F1hJmCcdfuobF5eodSb8CAM5KhAVgQpqtkBp3WXgGSdMN8ilCPMhde5tUv9YVdgI3ZjdC
6dsCDJqNr5Ku1EKG6cTNfZEEuyzzvmONZkOovenMHIibILstPUgm1Dv9FmuEgmVbj5Lko0YZNyL2
noU+1mmLxPg37lDk+3g1FylCh/bFrIeHUmBPMcWD7Qc7t61xco3H0QW5nyckQbD9Nnzz3IbRIbL9
jTuoq2F6GOcgdzBR9acYQ9rFMy5iDna9CdbuX2UOm6LmMEWpWDAxHEwstXIfK5SwlNxu036V+qNF
Il2Fny6j7V7Oz+HMetuXO8LjSHEuio+cGzlJJ0w5Y3JKNAParPvyvORWs35fF16PxSdiAe+YerEh
5RighfvqDw9BXZ3jMF+N5c1fLPWYEoP0XjTFscQhPLABAoLAhI13TWvOR++2kE4qOH95tpfNezFn
J797ciDIpPl0xuyxa/A0hN74UGQzlk6cAIjGbUdj+larbKT8W8ACOvhXIxmwe/08TeXJ19bNImZL
xPWrkzAjG71Nhx7obhLwBIG6eho1JIVl5JaL43++JskMTKO8mn6DlrH+NZqIZZ9mTpR9m0pS/mke
ur53weZk4zsqO9KQYuZCKg0YdjhtRAxVtMtSgpRIs/SBV8g63wm0KHNzaabqyTbJuEJ9UmXlY2jB
IfDPeZyCr1Il8Xe5QTHi3NfpT1z5dLOI+hK2NI1bbJngHUcckoME5NKYb0nJFHNSi9oYCAbEWycv
CcFAyj/+9A7TdGh1GxH1RzF5TH/qXT7FGOIBgXfWuVH4hUK5jnRsoaOhSpvDc1INVwcJcMbRZoju
EgfeU52nF19MWyt397rquT97HBY+8TUPrnyZo0djopwZ/YcuMLH+4yIo66dM2qcpUYcA99aMxlhZ
xqMR+FglGQwTdWkP/UMOcbpNYPKHc3iYYmSNNmDrZeZM9kJuYMGkmzLa/hxDVk4XWiCQPIjRXNTl
KR/Fqh3ew6LbxS5XJPQ47berjlTElGOIv48lEyLupDgtRvSmFpB9rR31+YL4Njm64l3elwfXcC8G
l7WOY556b2eAkUpLgJJkBLkjneGiV+eSz2z0vILBJFoJ8uF5eN2VKhctOdo5O2O82GFm5wA340Mj
fiZCIyz2akUmDiEUlBxgMfwZ0rvtQ29N+8bgjywtTBboz1z4F5EPsHdKQH9psLgyeZqn9g8R3l6l
7kvSpIrpAr0Yplz0qRqFI9Te3pKvwRLrnSHW7JFRZUsfjHupC/UDlR9aC8xlbsjZxcf6WdCnqcXt
YrDXKEznwzK6+yGKng2pfjlKHqbWvUyZ/HN8VEEV2kxBr+jNEKRy9qbSCzZDEFoMeiyGlT19Y8kN
AUoVtK0/c28Hqc0L3X/JRYCtSuyPVuQROl8D2A1wLiZN8sIgeR3LGG8WsOA77rS7vsY4lH4M5ns7
3Zp63g1Rzp6OoFQtD0t0Ez3lnW0nW9+ffru45dSjVG3ahkhPqOhmRXXMfTJAQodEjgZG0QPOKWEz
WXkw6+K59d8smyempXiwHR+gMnykCCqTj0RkVCTUajpXI2AbnrbBNTcA5VnZceCsmmA7+Do+OYV9
KQncAdPkoGbnJ08B8Q1x82+qrVcnJA6bdt8o/UPROSBIYFdGprsrA2PPAHNFjb13oVJlgdgZFMKM
97ba0s9ZZS3rPRwMGLo4cY1CHdNsYoHhMWyq1l3MPrPobooF3zbhza+03k4cpTHSg0k5FwUQv/Pl
Z9/po+nRapfuei7qcwk3z2b5Wxl/kXzOicJjPItPG5OOVRHzOyPwIfaI5ouBIW5+B7Wn0YFtxM1Z
ZTg66+y5J8fHlZKw1uqYJ3ofNF+aOr9X82oYbh61Dd0KznKEb11+rfFv4UkFRPMayPFdzmiBNJHn
7o2u95/E05ea1s7GmmwUNdMeBfcYd08MV5L72liACnRYQ3ofd0jJskX4sdaAOiOHPDCvu1dxfc0z
ffMq82pUUIdnGygJuEfhPY+F/nTjfl9P+wB7ZNMa67qnBnRJ3zCif7XyVjO72YCBg9CYPRlTZZOJ
LGHim+5Mpg3FT2oExCItPgGR/hBEfh0m/Oe9GbzoevhQcMvuErUA0s0TLE5apRiu0VzZV4SzVz9D
Em+MOPpcShQTvVpte+CrAtxb4qPBIV3wAZb4YaU5wnyb8eA09aPy8qNJupHlR98Q4O9ZxMP9ja8h
5pDe4dus9FNj+4+NTdwKmUYWomoUIk9cDCOTLCZaBsrXtHwoXXk1metlkzKYlEc7p5UntyLts6Y9
lEijkZm4RvjR2mirhXg2OvMc2DjYdNwRcJTubDQxs+1cnCrYxUm2UyFSIuQ6rqbSyqxnIP6QjGCT
MbG5jILJZuVxOPQJuw+RUkPAvLFUe8saZ2uK4EU2NDZdPm7bPqZGdFCVkbVSuh8higC8Xb8p5Qnx
I09en3iYaCfczzDXy8x0qRWQsMQGYe8RgOp4yR3qU7Ekb0MboTai/ZPdi6niRyccbpomlIEm6EUL
MNwokbFDTuOz3ykgTR2DO3rhhxIhiMgTppjqPuSrro1yvhtDAvGCWNIdFjuz6zYeNa3KjCemFkQE
DrCFsQJO+k0qemaM4QMNfmoNQJYo+3KXQ7HLEnoW/Uav+UuHik8IhVlTMxxrIOajkGfyyIzed14b
1hUFvstiVD/WwO7TIkelmVdjgZI8Hu8tdp0G/GI+HJrl8jAl49arwo1wXDyG/iYJA4KpgVVAmTVp
VxBJr2cIAEZvrT28Pz6UVwepise4q0/9mx6KYV0GSywYWpU6fJc2uEDKDk8p9k/tJzestyqT4NCb
Df0FTvF0DDP86wuSmrZ4AWmrWNyGAs1u7V1w4hF+G+Enk4Ax/lQPI6t6r7qaks2+b53ppGrvVKv5
UpfFUznku6iEO2a1ziG1nxNYQHaHENZjcIEE3WEbu5paC4GCb3l7JiOPKrFXcpkzhvWZhfdvUYPB
9cFuyZRkuHLuzyg50diX2aVJQKhXBAAURsCeCuGr5OzczMq5+ZyzSSSRVdZ4RrEkY7grMwhVEjV0
5rcno+2eBqkuBN1ta0oJoFH2e10gl6izng29ka9kG+DH9eBrWBs5NPSpdnXzNNNWXT8wFbvgd8Eo
YL62Vi/QZHGs+z29k8w8esnys7O9moyLgH2taI6uMbzJqfoKM72eK+/U2emVETczJfAsJEwC9423
uN+/h5C1fdcQxqh4DTFr8x8+RATXl+9WPR/jPv+t4pIwM+OUo013a49HIX1yBqT//CLLCyZSnYq2
ps+oqIxPLiVRFiBLbAwWEAnDd4UvkQOSmBELqttMVrDKWTgJLGlxQkkbUIpJXNlmE331ZXWPvn/f
kmMQ28hhreRX5PqxtgD/SmPemTkK5nBynpPA+hxc8JkZcq6JMi0ZfFSKVNKgxqeWeQw5Uv7shXdj
z6SzghVTuX22DsR80LYmghpTmatYNITwifHzRFjVmq66WFF99sbyL/cHsr7Bx8q43uRWR7Cf22wr
TbyYkR1LYom5buSROhVXA9IPMzhU9DRe+69AG6jm+KEV8K19SFjMt8yC1PoiXDl+9tzkYkfQLwU+
tGeHtO5Gtc+sDjcWDG/ClXAlJeKxZJc4O/3aMJEHmd7FEtSXcsJSYjUHPjxEZMZGL86ovFdbxksn
PVuXKEUuQ8HaVsPZEvZNphz4ZXVO8nBbVuIvN9D1NKiBAo+QdUvFuMLrbQjNEMkNXlGT3Ro1ig7Q
EfloVJlmWYjYiicXYRnZgAkiEBZtTPMQIOK9n+fn0YccqGIDI74ItjPV9YhQyszSk++zjsrZ/Amz
QVA83tK2u2ThzbSKQyyGU5o63+SFbaSXnWrBhdyIs9Wx+rYJsvLRxwGnjOtoNQb1vyRMnpt4QpXm
3uche/qJhTqxt2hOABQgDneq99Kfn5ePSmrgb0JueQ2wx2LtYW2VM7qM4xGjbfzXRoAWakM+9Mbw
kGCyNEKuiMw+u1Ccs2HeZUlIB2Nhekn+Bglu23JsG4PfSM2GFieRl9FwnxV7LKNnWWLhLBwDyCNo
KO5kUTDrDuiTBgs9AoUW6DXrNJliZ/cohiYC4BxukqRzn/op55oCljKKKyG9d9Xgrtmb772ClDbq
5LuKqM7K7AGmU8WgIB968y0KEeizTyaiOsRrh1sJ0nDptRfhMtiQmN0il/52pE7HdE2UYueukxoz
ypSW90pghO5c1HndgBGyWgSwKjnOgf9SZgTaYdFcPE6IVA4Kh08rzPfGHJ97b1GuyGgnwnkz6OHD
9wz+7mTn+8mlgLeLbtFct7i64PVcjZ7lu/KcWxU1+26Gv2XGR69XTzOfu3RRpZTAoBMnQaLxHbig
r9Lp5toBdZdVsdgrXvqakasXUrLphyJUnIDVU0+v5gGGs6Pq1sfZs/CS49TPL+VssIjCf1PntxJs
gnSAX7C6ZgvDSBlsnQB4T9wcdk4ADFhHdHwgmJAGF5YM+qzh6mL3p+vaBvFCdZf7IHM3ti7OLqHR
Vgg0T/ThR0APYnDIJ70bQoBDpTnqbxW8cWa8m1F/MwMGxASEuObNmb1VKunCtXHtgSJNlKau1z4F
OJi8ynr3pvAxYeRWEgre0KWgADhY7ROYWewT7cZ2XnLwKVw9cKpYF6ENtCbjMo+IKQaemLr0X1KW
Rx7WFM9pfpFovSV+hm/zxdXWEy6dX5uTWKY3ttWXJnMP7gjXP/3nFryfyEGky83bQA529L1Zon9J
K3Uy7fFMiCHu0hfHLNhwpujLcq+/z/wl5gWVeJySJ0B6WSgYtjuIQOX01URsgPC22tBaDEyBbIAf
x4mHyvdWo3w1XIXrrqCXBhfXWIfBig6x8SPhA3ad3E8eUHSrVxSrUCBmxbfbwWobgpdGvo85H1E8
vaYD6mimpCYgFlmQoIy5dHQYbMmEnBGCmyZu8X7GUReW0IngheQVIAxQ0cuuYf6XZsg9Iu/XNTkr
KwBWOahAAgUBowcObjDx2dINazzuuZ6Ine7vZQ5qvAvPGB4vkfY+bK6FWlvvQVPdtXAcdJC9TKZD
Wvu3buWLHwO41h2sTOTA7IrMatgZi89J3U8uGzELK5kdooDIC8nMtDhK02BEFS50sU1NMFZQEAji
EQ4zZudMgIwwWrE3vB7UIquMlKDQMYIENVOpwqV+yFrUaG6QPulYXdwYCanZu6Qj90RzsoNnB4Oq
ZWel6pTirvWd73lZtnjeA74N6rOvZvR+8qB7mOUypkZhUCRuSEeE16lhnqL194S4efaJOE8N56kO
Wrbp0zqCDGGzJoExrdi92niDuib9UXWFVJKvPOynC6kb2xG5GtP+w4T0uktJTuAREV3wBir+3WjJ
xcIXJpF3lm64pC4ad5Xivign734e0Np2FXv6rtqhnhLrdmJ1krGJrhBx37W2rPBvgJnOy5TzsAJ5
A7vdML6KeEJ6GEZ7f+r3Iu1OoeBgtgzSo8t5fDDGAtyRolIrv43AE/dVzcbM05iBZYVeNI/JDxxC
ReZgjXVDqPm9E/a1LdSh7nHQWhS4rfrDtHFNataszNwJegrR8hTtQAyDDJGzDDssoXimCuvXmTCs
Tb7x0aKIpwT0yrvl4Qjoc1A8IFsYgYlUA8NN02Z+wDF5nStFbKB/j6gE/0GSPrQLUsxs2IAJfXGG
+mr3jNoZC4B26E56hByiS+vIbUOfMiGi1h57Bm3lF6BjPgAJ0O1zOX8Zsn6wquBaZwzmm4afGfXf
U1bW91Zc7Z2acGtfPTlucjTIUne7/FWBZNBYiUqi1pAGhP9cpmEtJbvSBsCvlD45cCADF56H1Qzn
Pdl+S1SDCfPN7vjcswY6wCTqw1wgQjd8iSzfPqeivIVx8xmikte+wBRh46kDw+UB8CJOy7PJDi5S
mgyz+AFDvJ7zv0DxlRrBEUDZddTVJ9ODR4Ig9lnB5Txk3zCR7G3vO8jNAPuxQ2K0zX0SsqhIC/eQ
cXnf6fDTAdLsQipoMWn5bv3jOeZ7n89HJpFP7ljv4i55roN5G1ojiaoG8654CLCnxce8EFREBk51
EFWEiayirHt2G3Wz3fKhkUAoqVZRpRBajHIsm4lixxQwovcIuT5zy/nIhnjdFO4ta1E+T1QKE1io
LNco61CmjibZeQHZhyYW0cBqnq00fCks6NRBHT47wn4h4uFXM+oYVQA5FVqEnxyAeNx70wDHLOiP
rSsOIy9/XJT3cd2eWU1tAoHP1TcuOgpWgYn7XHT7KIV7l3F+U1hjSaWN9pz3wgF20k2Eo3HI11HJ
ANrFyI3mzvRSiHgZtmkbAmJUk8duRPtcJidL5A+TZb7lFfFwytwSfwCRasEhgnG1fabAHjKDemgv
YY9RFXxgamZr7T+Y8BBH5j+utQQxiPapD+WOK3+bjN6htY/adU1AI4Vz9kyIbVXySHT0tBrIquqq
fmuNBZlaTDVRppoTGjQXBa4eWzIlpmw72S4BNGozFs29nbP25p9JQmvy2BewLCNbbDB/5kR4wbi0
RjqHWIPQnvsF20UIWsmMedZgYBrB4JN6ZUJwPknj2UbhM5nZfavAFlcxYguDWrAmG9mlA1xbE/S+
3JiPQ2te3Ww+VCbJO5OJ2kblLTGZ7vfQB5eu7Z9HEwSrqsQ/S9nvQUkf2CyQcI2y1JN4vkKVc6TW
KL7HVO5VNW9bycLWSst9hJlwLGNnq1tvXpdJ8tIFFo43jnkLTkM0vmRT8WIr8kTY1XMIBcZCm+GU
UrI/uIn9oTN6MpC/DylV+dbU4XbmIPIMhyoAohNzCbmR+AvulJl/ydj7/n/Kb83vqU1mbDwbf3Ho
PdciVBtpYC0lBvMQFOOJmL5zns6fgYgQuczBS1DiVe/a5Ei+6m6ETMrNhwlqhHImE/+tD6aPeo6f
mPHtClIjG93vE3o1hJX9DdJRBMY0WvdVNcKih3kkMC1Lu746XvlilIOJGnH4YJpb7pek+aHVAtWV
PsQth6kOlt46Q9rRjcy0IBezeWGUW+YlJkVRo5lb6HXVvKqtaNM5+lmWGebxDFbE0LF3cioMhUlp
X6mJl5y5+lZ6Lntb5EzKPqU6eBsmLI5RnuslWo2zrTNvrer4AhNYYnVcnb08uDiFdlcUFER1jJpl
xYRPBrSmEGxo/YEuIltMsI1tXpOwau91AGScv/lb2+x2m8B79Qb2k6amfu3o9O+MUL6WMChCDVFA
jXwIwjDarUk6a5gXhCHr7scosWNrHDAAegDZBH3zhUrkORWTszaaEYqjdTUG/VFlNRowk37biZN9
rHOGSdWpTZBdpKjcZzIKy4c+ar4dhxImt3B+h1Kflen+40H9ospVLH4a0Ej8aLQUfK1jMOFAcIEM
1inTP0gIz6nT+xcXKTz+qcLg+i/AoflZhKosBepkFT4E514MQj+UZkLtPkYJu0PG6GkJLqWqdhXT
3jTN/wZQcwZ5XmXfk8VAbhCgTFGzYPIhPgdkcZ9j+Ury48YNwqMavlqmFxGDW+y0aUT9l30AsWfb
lLGk/AAx8xSTyx1W9K8zR69B9973iiVOxWMSx9uqxsJcyLPop0+fBLTcrwHM9+zpHkJTXEalt6KX
D0aGewX9UcwXxp9zC1X3KBr3DlJ+raaVGsynaRpOnq+hTH9CzlqLRbrBEnu2/E8nLu+JD97VmOIH
sgU0wtu1S9rEUSVmuWvQ0pE62n21qvmlKMbhZ5PJMuAn2/QprEqVqOo4Nh7rUYBMQdg3pxE35+Ng
IjBxFHgyZkoIIICLt7U3Hf2uyK6N19QYiCWarIL80vgxn8HjgvPvaqa1hBJ4hMf2C7xj5IDpcK14
NJyJCK+iivAAS+uvnNl55bA9WsgoQK7wHE1XG8kZSi1Wq3yk9yPdTHCpF8n9B6ePKHclwJn23dPr
vrl088XsFvkJTYS7zwg+z1EprcDqDdnOL4wNJNNVNtxA+ids0i22Kc3L7B9c9W4Hh0YSu1DKTdBW
60h+yhj+qLG1AGiPJEH58R7Y5NrMy02k4AOEa4TDGiswCT+9/xiw5EKloD5wZbIrYetzV+tXTKkM
INNuCx+t7s8grWwJ4n0/s45bojMW9j/PEILXvYVHgNVpUt3siQUqKtUlJeFSDjuadjy/OaqQKn6L
oWFHHnrs66g2QQ8HDXbPDGgBno8s8Mwi40wvFIwF/b7tnqf6M8VblUQh7eafAXySQAHGQb8xXqJh
KFcZ+jrPTh8YbfLK0vVzmvrs+UIeXzvOVlnLmtzgmuh4d43uUiD783AcpvydKTYBkCio2Rj6gt38
HNhtkU7Y3dsttGJ5aEI+D+jTH4l97Iw3NvVEghnRyX7COLpme838nexVVvcry9/9R9qZLdeNXGv6
VRx13fABEkgMHceO6D2T3BxFkZJuECyJwjzPePr+IPvYJIjeu6vsC0eoNCxmIoeVa/1DguKp4aMK
DCnQu8iQNEcDJ3geTPPQlwDRVuIbn0crMEC2txmAS55wYOGveirjBpcoLT5eWllwOzX/i+IpxznA
pzNNlzHDsjcjP8QsA6F3em0XcboNDNBJ5Cs8vGG3cOm0U+F5nYLyVZMnNJ019gKWZXb51fcvWcZN
vadygvOZbC/7dgfmZ1XSQfNXCrlSmr9Oc1td5elRapOYVpZ/TcMLvb6rUAlpoG8EVLjWRU97JF9b
6XUb3/lavwaDpb2WFHSRPhD6LSYXavN7P4L5uKm6+0jfGWIvPRWHsj2PjJX2w+IRb1IU1qxDVu5a
cDzh1OUBohzdWOkDPDcHQUGetD66rymGFxX/9HMEnqEOLqc+PeRV4LOpfCrqh6F4zSPIJP1rjuuB
zcPCod6DtVjJJ4zyizq84WVWQktwHYAHSOkjfZmmK4P6C+8dYCfJVTh0Dxo6jFmgXJo8CmDIcA1C
Triy+YnGT0V8lTpASXkyIB5UMA70CSz4wuYzZPrReChtNA6eKmiQyjZ3LpTmoqy/N/HtWD2M+hX0
D+Ch7AqP7O0BsSfsFBJqbkqx0QbOYBft0RHNxPhRYECB1AcNRKpHEH8sxC1eIDdU/hMZ8VQHHw+d
sQ28TZ8B+D6M9b73yGRa0NmrLldXkFR4pYJ330/ALLoescndwOpLA+rKwBfFRlTU8h/QgNBRL29f
3PCTaV0lmoCvaBzSSTLDSGHBNFubzmV104ZflTjej5Mov9asMOoAKyOqX7TWyZaX13eiXOfoQBXO
dTktP+op5kbLfurqfZA9qP1XOJIJjFWQCIix7TnUMfmI/JeoOBT6Z+qCkoOkN1hLSAREd/xqY1rw
XzKAjjzgoHZE12qAQmx5TFz81zcqbaWcl7LZ2junAo2y1UCYKi+ydT8lYt9I/gEofoOBwDVZB6w7
Gk+rYLgZaErxDNtWPiC6Frn0/BN8202hwsAwaCIFeE1ZeDjuZf8VJZIdggFrG/abJ0lgTN6Sd6W8
z4Kt5+xDRBhGca/3Fy1Vj3Fyaqs+u6Bk67Hk/jyYytT0+MrF60cvvr0revQF86fKeMoAeCmPSTSp
ScBxWCd2vio8k2fw76ihBe0uRPjTrK9M7phJ0QxbWfAO+gGFD/xrhLIV6IMJRCJ4Ow4BMivo89uH
OrsJxHNAPUGgLRPFN7TFQJhcKiNapuptw4XcNzhdGZu2/o5cqFFf9f41DewoA6W0bToA8AHNmXXN
Ck3ufXDXXI/C+VH2R3/4UekvSKYWYHMzKi1Rf4yzh64TIGsP4cSE7S+LAbE9/6ZvynsvP+bduMbR
bR+FiOmjxehe18Gz5/9w4DT04VePbcWx1SI2oebHRuwRG2j9z+B5jNtQ3uFy4zByRICcbKfBL/SY
n1J/1rWfKpnMuHH0LzxhDVSzxZXa36IsCeYg6XdDDEfmrgMR2HEcscWwthyiZ+FRLsT5rb+zUnJa
ZiS6KHhW4SoSVyjYPJfThUHll9roKmJ9Z+6OHO9CYjXkH3IgOsNN0X3WKMfL3xUIWn6Db+knFPBX
ejmJF8QINuTOvVfdpcNOkrG7CNehH6x/qbBvokFeCpCegMjlJSyXpDyWIAAVBAARI23qQww1ORkd
jvVLX7uq5fdS+WYpFy12GCH+dtKg87LVvlUwY1TQjdWFFvzQkJFpknulehoVHfYTwjWSywO2C73X
lF1hYJzp1xcV/rCK4jxHA2YbiGWG48EykY2mSEvq7HsbzXgKM3QILku72nb6U6wIwGUXqfmlru5y
vErULykQG5fneYn5Gpi0FiudYdKDOPaAIGHLpwIHlwcZRBsddUvTvVTYvGgF8VDb6FwwcXPjCjBR
FLs4WpKdcMp9lT6aQFfb4GGCVrA8hadDTDhMWlINOo6UAaGn5x2QZrgOCB0nlwVvcuF/xV4tiy8t
BDnD8CF0PucaKC71s2inkhXVW9/BcuVeReKBNjr6BQf6SBy836QaI6alg+K/LoPHPvliOU9NSVvo
oNOUsznIZMe9232TVNITpPehdvDayUkqr804B4DUbDCF29V2uQaMyMmAquVwbIaWbky+ryO6oTvV
8S4qfdgNVG55lfLU/5KxDsv+gGT7fqySfZfeGAbkYf3GTuWhUhAB1w+1AXAHsfnwYFhfJr39EPU6
8GOl9UWLgi3wxXUFGhY27oiZop3Rs2y+a/aNhAIDPJ2CE6h5KL7cfzCkSkQPkEFr7E+K91ILGFsQ
MZ0ABY4eBnCJQCHM6wkMZXZPFjpOnW8dRFY8ZJr/zcUxxy4Ei2cimoFtAkegARm3bUyQ6AW7WQY/
Xqyqxrmmy4m9RX+pFMqnuqVQ7sDmiCe+RmAGF+he7H2c57QAZDEiKSjyfgWxy9MvQR9UTZG3zVzJ
2S03kt6Gig28z9UTd/G2NCdSGtZXvanm11mZCdQpXfAsTvQIPgQhXsSgElWsA8s51BO8KPX9T2CW
6ZuC9dADGLCOtR/QaYB3Xl2pElG6ftI9UGgYrwtX30vX2se2i6GZG776FgXAjAVk17F30cjicSiA
ujlUhe8aWbkXwkcXePAcDO3zPtkoQZM/h3UBYWtAnR1w60Cu5TTB773zqwKC+kgxOMfOsS56PZ/0
D0cI1pIdoBvs6Bz/iEqOPmrwjbzwUuXOsrzo4CZNcdlYgNaGKgVIKtXrrDCfbU3rkSxiyXVJTonN
MzVOcfTLURyobmx+3FXUmc9YJdNktDpjZ/bSfQLmQGNBr5FQ7enJooBI/ca6HBNU/cFJks+N/Y2j
QNhJct2aZvOuy4zmSlW8Ym0Z2E9ZHTR6U2g3FHl5T43XMVwHRy/JNrrhKiDRixMBWca+1R0KiT6p
1VqU8KlpLB5yqMR1qL7oOizKhvsD4AAv1HytlsLcJAWNmozuR2KwZUXQdBTyURdBx603MU9BZiDK
hsvURqZzkN9tBZw6YplcszVc8arQ972Q+qH0ykMfTNZE4aWUFkJETg+1wmA8RdLe9Hr0HFA8getr
X4w8dgYA+oNW0MODGTZMqodctRUd8sxGeLJsJi+DiCZVjkqjapr4WOBLAEHKhrQyIBrv+uFP0Li4
AuPi2sgHgROnEqLEHNRImKW4rA0AymVD8ST7Ghj2Qwv2z4eCsKnadl/n1ms6Rt+9gv4IPxsdnR71
k0p56X3ofQZNgrRWX+p6oocrP0Tovfq68jmTyKE4pPa6ch3j+9WAFahEieBddh0awUXt88WV5Cax
faQ1fNwoOeNG/aImsY8N+wnwDtBHJ72mvyXosMPoqZMLGIe71uJZbnuHEHngIIRPjTObYVaQOqtL
3ar2uqo+JR1YSeA/gM+CTVgi7FhDoBhNuCVmesPjGEU4M7xPShzMo/oxqHgvVQ4aKygOKhUPGPEt
dpUaaRQNNnrtWjqOwWZoDw5WWXSKyp9uQ438YZTU7mnzhB5HmVerUH/Rf9Slj8w49rM8641aBh13
RWn/GBKtHC4iqUbGF1N2bn20tcBSP3l5IpCmsYsG8WQtHODvpyl0BhPFvQ4gGuwUPztmoz6aLGof
cqVhmDgphgZyJpxGPZx3pWvQX4vSCOqMFw5oowkFWubkYosbjSIkSp2U8W1Eahsz1asNb7Q22HZd
BLkmFKQX26Gqk44kY6i+V/EESAor23EOfowcMOuFrtEeJQ/RoRpkYz3iBHEO9X0UEzYgNCEgyioR
ySFuwwHtLeHCUNRkaI3XnNt6jZWZixFjF/SFfMyIzUsSDayQFJk+/Ki85BDqMPXpw479EnOTMZWu
6DX5oAbShy3WRrxmHBrn2bWttbqDGG1WC7ACtoGQIehgsmOLOptvpi57VNVRrdjHmm8Y163NE4Ps
Ykzoyq4NxymKH5YGNhwwcVYEV4nr+OMBLN6YfhsMYfBCp2zeR/co/uK+qQSDRLIvGMxOu0vCmF4d
mGe3IVkCZl6D0qJ73135rgmMgxKg5Re3vPRbVFRFpg4s28hVyyvbjEMH7HgdxTpqyGFgqxARVEXm
N0VDXvXFNil47r2qHpI7dFd5T1UyHvWbNNHGAO26UaNeVlUgl57tWNgKmsJdEAmxylrauVddlLRp
vKmGOhueqF0mWEx1HQ5mKC6zEwOpC+WY2GBoXylN89wBDaPn68r0cProfMe4TPlH0fauOdeD71U2
6FaL4mNk8j62wCuhAhSjhj2udRj6/hcA2016jBtV5ypDkxfuQ6LYvAlth975i5/SELmHDa7V39JW
cx56F+pbvjMr4HIqKxjom+oBU8sHzxA8H32Vz2aoNG4f0tK16h+GVWfp16bMPPtWU7Kh2nlZ19Dv
1QVrV3aWIUFSlrm4z1WUOBH40MPO2QdF3eF/rVQp0pcFbQj8HobEELBpCtlctibEsI6HmWAz4WUl
PUvwrkTt0imYKwTbR/jMMrDy4EtjZpMeqt44rvyZVprq36aeaBwkpJQ4bI9ZAO6HenIx4ZFzK+ux
8yhMP+QGp5uVur97VV8D7xn4gNmDkFbL2YlcW06DKwKLgaVr5/KEJDdvFC5k4Vo5FRG2hf5cFjlY
zb7yjM+VTNKGeyKJqRfyPmjcKBzyXd+5Q2MBkLRbntGb3/7yX3//7+/9//Zes7ssHrws/UvaJHfA
3urqb7+Zv/0l/8d/vfjBr2yY1qpmmrYDsFvawtL5/e8vD0Hq8Ye1/9W4gS6aBvy5m+w1lMqK7HOF
plsQK8fTgeRCIF3XbCFM6TiObr0PFHfBGHs+MqJZl9s7MuRuPeQNCkSVefWfRbLfR/Il5Gm9515x
61/PpswGEIG0nYhUd306lLY8Ktsk21It05xPnx3IYACYi32rsyqP2Q3ckk3w6u2xh9zjXX1o79WD
vT0ddOmT6aZjarZuCc2xp5/pzSfzgsDu9RJQUNUoN0Ft75OWdu0Q/iBFuzsdapqq+eowNEPQV9cF
A3TehyLLzSLK+9Q3Bnljm1TyKP+B7nHhNERNeFmUGS+f7nA66sIANQMCjqZKoQt9PsAIoAyIItrn
Q2CsW+MIFY1Sr7HmXludjmR8HJ9maJZ0VN0RhhDzqVSSMtVUytpq8YNuJKTx4EwETVsKITRYvrpp
CunMNtggE83SPEJAkttZ9gqs/3HYkSqItbIJz6zHheWoSUMTtjSkKo35ctSDIVV7QVvUDZAf0nVJ
SSVAH1+No/zMKpw+/WxpEMpgBXJT6rYxjfvNKqzq1BKBD7AQTeKDHNXvqpjqbPrBURKU9Em5BWS/
SjXOnCNLi0PSVjdpqjiWrs3m09Glm2Ye+iu9MJ5kndGNGbaDaB/wab05vToWVr/2NtS0et4MsWhJ
QsaaUK24E7hF5sLBjvLT2MTXRoQ5lH1/Ot7S0EzdUKVpGew6dbbb1NLwLRdOK1ZdYG/9xug+jaFu
kgY3FAlAMO3+RDxpmJaQNv08bXYk20HuAGHFjJTWzUoBHauQ9xZ9cWHR8DodamlhWqpjGrZm2pK1
+X4qez1mEBMMNelw3KqwOnJxFxvb5ufpONOPPFuVQGNN1ZSmrZNdzOLodWchCs+QcoWXqjNp1aoh
3Z0wqT87Od1lRxr9mWlcOEQEoXSLuIZEk+L92OzArfoRLd8Vjdgy46jsnSNIBsc8M4cLy4M4VL6A
wNj6hxtUsbm/A71kxw11vUvMdNiriD2HE0suM9CpOz2VC59M8I50bIddLi1rtjoEe7hs9QYVDVSA
ttgPhfeaa4fUZ9zwzAwujgzYkJAGx4lmzL6aU0dOYTtwQKZSvJw8Tut1PD4mYHBPj2nxU1mW4OCg
yk5Z6P2nAokHjs7gUxV000oTQUzj9nSEpQUIZUUITdN1U5sf97opDImgJPDbRDuOfgyqw/fyEd1p
6odQ3dJjhsfImWEtzZ8Gg1uFUGdwJM4+VZJAva5CWqQGypgqXS2FGkAdkIAgHHZ6fIuhbN2m8iVt
VdizxS41x+kdD3yUnd60iOoXkX3ht7cG/hKnAy19Ks3hLlMNy5Es9/efSqSaFcGXhpzeep8bkCak
7ZenQ2hi4bR4G2P6Gd4c8HpmCopWKqk18k+OLe79rjWR1DWvrEmkBAtjJxp/H4vC3cqM5j7izAUl
stM/xeKMvhnobPGbNhWuxJ9+iAjjUlfug+j3vnQpi0Xb05GWdvTb4U4/yZvhRv7Q+CXqgite8Lwm
kCYZnwXSVaejLI/H4iA0pA6acrbHWvLI0FXBdIaow4WAdXihbmxUmZNzh/2vC2p+2pME/CvU9H3f
DGiUZdKlHmskKwfvEhWt8aK3UpjLPSbMoFqcrYyrao8TSQkB2YAnr7rRgyZVpKhHx0M92TTIlSRX
xdjm8F4GsOgmjNfd6SlZnvh//5yztayPZOsAU6ec5RgJe1Mo8S7pf54Osrxh/h1ktpj7MfR18GEc
At61AJkRUuU/HWHhbDNtS3e4wg0pzHl+AvUbSQ2TYybVM7BFY9+rXzvNNj6rdg9mrvcyqOZJ6fvq
mSW1MH+mbauWbVuOcPT5/eCOtVuS3pGkNMFz0BXRprXTg1+B5j89wnOBZjukoU0BnZJA7WACLKqg
rkFApl36n4WZnddu1UaVGRCGSQYH8DLQlQLg/ieCOOxBwdwJe57dkfWNapPytTqRPwa2/sNTgRFa
cHX+sziz57amKLnR+zpuXzQwY+sxy6DeOWey/sUP82Yws2uH0lFR+9PSgytTmf4hLfKN0557Pi0t
cBgQNrhl1WGpzY4uXwZ5yRfnOahexxP/1v85mo+wYPdl93h61hZ2KxnIv0OJ90cXqX4URKBg6TOX
27C6C8PgzG5djKBJzYCFo+nq/G2blqODGgVTJh0KzsyZbPSnPzGINyFm2yWjhZU62vTpW+vHWPkH
u0Gk/XSMpS/vcOrwQrc125KzsxP2kJsXQPlgTGdflCD9VtCv1ErjTNFoYbYsFfUT5OnIDz9UAqSM
oEZFfI/e9tODhqYwrFcEs08PZpqQ2YVFFMuhaiMwDZjfjYljRqlvEIU2Lp6TwRrR5HrFPYYjH/DZ
08EWnq/Y1ID044Wuk0HNvg70BD00PQjQOqD3fZn0/k3hwkh3c0fHcBz9F4Q7rINbnU0BzkWenW9t
FjgN4ocFl2xcf/ZjX1y3kgq15QKbQHCu23kN1L0KsYczY174jDaUAUfa0lShC8wiJyg21Okv6fWu
fgrDcVdX+ZlvuLAgp2WoT6eR7jjzpyxl3cq3NbrxegUDOIyQKRva6iVFy2hz+gMuHEeOpqmWLm02
sDZ/gSlQ0WENYL3QVhoq7/lo3CU9csoIufdXhVVp9NB8utSnoy6Mj6hUxTTaKFMh6f3JlCaAxbNY
RSa4zxBo+OzYmMyjX3E6ysKHcjTBy9Lh1cIinR21lSR5UCOimChd2qCKXBSlTodY2GyOQAGJ6jZ6
g1C/3w+kRxytkoJEtJ30QRSZqeDTUTlGeIramyL++Lp4F24a8ZtkNAg1224DkrwWq3t0p+GcBtBC
Dn9iUEybPqVCphSzi3CkaAqigSi8AmtIZlh7puYzGew26uyn07G0pRlkx3DucmhZHyobsHZax8tI
kauthgwI8KO1+RLvzA1UnfX4BB8Fwz27Wnubc4+IpeXxJrKlvp9MozYrBUAYxzEs7k61V1qn7U+P
bmmdvw0xW4GtKZxWS6cQBXCcCmFKtwSn7J35YOdGMrvodYrZyGFwR4pk/BG5xAuH9o/fkdQ9Dbo4
jpSGPj+SWtkoneJxreRReqNod6UzHiHlnTlbFyfsTZRptbxZ4E2X1uWQE8XrLeDUT9WQbmPv5+mv
sjhdb4LMDvC0cnnUxQTR0LFCmCc8iqj543f9u+marq83A4m0psr86UugMTtJTpTHoB4+/YlxcE2o
0nJ4LWmzw8fqdFLJqccflD9t96XNHv6zf3922qBcEiRArfAv1pvPTo1v3YR2PR1j4RqnyvjvMcxu
gmgoOBlcxoB6Ms4itXarogA5aIje6Rjicfchng2S+nTUpWVmOlxApCyaQZ3u/dfRatNB65+oLuQS
LcJYQ4V+UZ8Ls7TQ3oSZnzC2W5eJkTOB2fCi4cSkumdW2ZlxWLPzRfG7RDHp+sPkRCrKuJKIU7XF
y+nJOjeK2emSBbBO1OllXNovheVvSMjPLILFS4D+ps0a5r6x5ikVr4fUzKfDheq5e69u1VfYSnSX
lDXQ3UnaYDUc0cZeI86iOpvTw1vKgOhPW4LOsXA+9LNEC4kuDqbuxOQiGaDYXP5uYxY+eo9BeKZy
uzSVFuVGIumGQcH7/brzm6pvot6D3UgmTlsQXnhyZjhLS4JmC1cpo7Gp5b8P0RRDHiq+w11Q5lfV
qO7cAdn9tjmTiSxd22/CyPnlqY2ARhPCeL57AbmT6cKzIRkulCj4E4scjRAN/ziTEsM8HbFGxzWM
gg9kl9Zjpae4siLo2/6J9pHzJow+G1FTm3o9hIQJ6mALymSnuc62b9QzKcGvU3n2PnsXZ7Zna6UZ
RDatN7/aFj/LI+ClNfYp61ZeOftsA7P9TMTFRQf7TPJSE3RAZgG9FO4GFEbgy8pj2U00xGR7egtN
a+rDkN5EmJ0Q4ZibTt4QwZLJ575JrpE+em4KrFJKiMZSsb4WXWZN+shn9tPSKqTuxAuC7USzZbbY
PS+ywyz1UXYb8fss1ehSNNoByBdSBFicnB7lx2A2b3cQCLQWTbo7swWSizEyzQClNw4x9Vuto+9W
BpPAIXshTMG7Tly90yE/bmZCSlpkyD6rNOVm50UHak2SRyCFann3toVZgjmOmxRI6ZlAH9eITRGH
TrTFFqArPAtkON5QuxAFVwBTb3vf+YnIlDwTQzsXZJYTZXE4OFnYFqT6xqUZHwJIKVvkuz41+GQg
V4Kv4gYK35nEdQEdMY2NBzvdU3AE836t2SmZ6jcQhLiJLV4VEB30lZK46p2BKdaDLLX69yzXwhAZ
MHRyoOGlEWpWKG+sAumE5+q/01S+3yzMM70tCkGgoj7gXcDkSSPpwCzzf5fkOeaq9uO7sPIegDpg
Gx2fyXU+ZlhTPHrHrFkI8vps1m0gZkpQoJdTj656ZU/oeLe8sRXIKiy75ravcNFLdCs+cygsbRda
dVSFAHCYHxqugNa8yEtZUpnuXGDvttLgsXW+ipTOOYDZ0sJ6G2r6Ud4k2/6Yx0YbE6rDFhFQiP6M
qt6ZU1T7eMgxj8KkbGcImpLzvq4soc8iG4LQ4z68M/qVgWwYmrIeDrGRc0z2xqZfa2tsp9vbbjxW
sl51Jn5Q63PreelMmNAb1NxUDvT5VgW2Z1UWSrXQ2W0BYLpo1n3uHZWz6f9ioKnfOx094Pem338z
q/h8jBUwRLIw10W0DRbCKsLifUVXOj2zR5f3xL/X6Owcb+AcBoyGkyGooXsVvUpDDWzF4NV7Fcp3
tQn7GhHd06frYlTHAHtgUyES84txHDQFf1rg8IrnfGsj67bEA3AgA9k0WXADiOZwOt5CLxhoCocs
OL4JezbPzeB9KGFm1ahpRJa4AUnlQRIr/EukI5BezP1s28k4+KYn7bCeWi5rwODko71VYflVp2c2
6NL3ffPTzFO4ZNQjREj5adToEDpf0XRAW/vMFC9kO++GPK/BaXWFuqNWcfpA2Vw1yEmvpboCmSq0
jY+Q4DqCQ7cljzwz1VNSMz9l3w5OvF+8GPDJ0LeIi4Tfd2OLgPiX8qleRzuEGc981qXT522o2TMc
TJrnayahtBzZ5QpflJS22JkBLZ2mVIsmvNFUZxez8UilolgFGh8BWDOA4jq267DBfSyuHrwyOteF
XVwaQEsslGJ0gE6zOyMZ2yT3pjPGLG1sCJXiqvNRkwewrv2Jnc/V9K9Is51fQosvg4IabexE3UZ1
i3hbF2q/UdB8Cnvx6DVmsTm9Nha/F62KCV5Cf2zetKKRNXpI8VBcz5jPbrCvi3H8ejrG4gSSckzI
EnCL8zdLqcap35QTKbmZgOvxi4oYWJrVZ/LfD0PhMqLxMt3uBlDdeR3DaryGYj1FrNI1FG/bxGb4
0MRpG5+5/Bbj6Cq6H6BxJPfO+91EhmSBMEfWFvSZi3aFjmUjrPW8Ka5Pz5s2JdHv9i0jssgaOB8d
SsLzjrLnZZptdpQBQtWtdtWQlWjVttH3zNTDq8iEDtrIANLwMCClbMKO71IokGd+iA+Hx/RDCDHl
woD8PoCDscEKgQUzrYWGPXGTYlMYlCmk+7E3DnR+Jqp0a6zdSkMfapyE98xWoreliHPbY3k+pt4F
btcqOOzZTtRUTVR2muCOVZs6YvGjgmuJjwlt7evbrMWDBY0W1CCx1jlI8t+nBC3kM1//w2IWkttf
p7sxoc1IXN9//bjVA0BlZKxVC0tcs7vLSqYXhrTPYcymwcw+/rtAs0Oui5wqFg6BQBB4ayPVbwqk
skyzgyMVYGET2I/SQlbm9OdeHh7fm/HJjx0INzeghZp6sRJthC1CyOPKjL1JrcYKtv9RqHlBMPUV
L4wNQpUIw+RJs4d/fYmRz5kT7uOt++uL/WtI87pgkTcN/CryKRcDQFn04bFC0e6hvGryocOZe8PV
L9ZWJMptzqIFxKriougPCbrChff4JwaNZBpL1dY/dg7GGgEgz+IBorTq5072a9lF26HR70+HWTij
IEfwdAXOT0dzns25Rm/1emKjsqLhANm9jME5SM1yBIPn8YSR/YCdxvpVz6PWRLMEs7ZYI2kZw/r1
9CiWNvzUTKQzquGqAbTi/WbjYFEqK5+CoImBybDePURp+9kIR/8B5KB950Fywn4Vn7576mXIMGh9
3eZncpqPOxFxPqqIKtsNRJcz+ymUJByz3LZxh4EejFG0jtquhq0yuMy9puGymg79w3gWtPRxhtn/
rBMHhip1f2dWYsHTT8s9wy1XTRuHX2Kf8mXa+M7u9BwvRTEpF3EvA1sBuvB+insQwKbtEWXo8zs3
iB7Rhjq3Vj68LcQEa5bwdeiY0Vaffv/N4ykKPVTjzBCHBdwD/BhzA+eLkybHcfg6Kj9Oj+fDy3Ta
7XSAeK5DtXLs2e089FWLZic5VFma3r7Q9onyFF2lbP+ycfIbr3aGFVqmyrfTYRfPzTdhZ0PM9Qzi
oUrYLEGpfFJoQCBzkhc9HUabTv0Pt8KbOLMr0KhdqNMTa9lWc94MKSIi47XMnJvYjbbIHCKiE+Pv
3Itd58qN1qgXcV6eqUEvTTFNAuA0tD+nDPz95zTSKA1rSbpYaY/ImxVXJK1oovI/RNVSFLFslFaE
j0gMdIdzNJgPuT/f11JBggjCT4nJ++Ai8eK2qvmcY6I917pmYG6UPjRYhK6dPj2HFf64O4gGicig
xCEMsJDvoyXCHapkug6LMjk6dv1pzJNzbd6PnLZpSDpWsRC+FmoLbmKPQwCJEo3SMoS+b8r8etBU
NEWMKDt2QJdeTIjmXxQ/669RUVMfjKHKbxsTLZ0oRATAcknFRJM410XspA+nl9zC5qXuYdNT5ZD4
CGvMRYhbm5ZMGmdJc5TYw8LhzrCMIOPDQoWSbxSE9eZ00I/zPt1eMCR1m4MXkP37eRdpUylliRKK
EncIWeijBrJDJhenoyxt2rcTPzsrks7I/Dpg4ocOGaO+BslbfvY950wev7hk33zf2dkgPQldy+bO
7yZVKtoB9IfkBmgtUNG+PzNzi2MyeZxwKwNEnKOJfBwugmbg5m9UC2nJchsgqQGe78+EsajFm+xB
/cO1kWSOWsAYIMFABIv7b5eifxtafxi/N22NN2Gm0b65OfIuSEeMqUBkRVNHpcOrbAABCf4xe+0V
/Vw58eOym8JBCAMoZQp1Xta0NM0U9eAUqyDyb9R22MZh4J85whdXA1CsKTObihezB0QR4o9UKH4J
KSDU9jL3P7WWeoxicvomSMWZ77QcDWmS6bEqPtBHgjAUhWIojAg7qpWv+c9KGz2FuvxW//FawpQj
2RzM03OVRs1sZH4xFokzhvi9tAiNWTiq1FpTbE/v2YVPxMnAMUnjGFjnvDuuIUILxpLXt92PzWVU
I/eGtE9+Bv58Lsrsmg2hYLlJGvOR+upuzHrO2fCPDwT4EIktzWmbms/sVAibJNZqn6xyQF/HdD1a
4NaZetLCKPgWNOh0ri7jA7LQzVNl7DpyO7X6rluPrjjXKVs4bAgAKHMSvxEgj99vT0XtGtUvGUMa
PsQRAoMu2n2Kf2YNfxyGSb+bYh8dInLUeb7Bo6zgso+4DIKHIvxuyPjMlvw4DGoKqsnuYLYogM9y
igEmB7K/Aw6mgaXfNIpibIxBNbah19e708t3IRQ1FHojFiV2SePi/YzhgEZzU6exhgOSI28lktEC
GfzTQT5ueh4s0+EiYZELynrvgzRqUKm15bB6S31Em4rXWwYKrsSoJJQppKp+9P0znbVZZmrriAyw
1Jg/nrVQoufrGY+ngn3JOzOzmovaQnvGpzqBt8A9YPVViMpvj6hhMIwXpaLubOx7/on8+6932grV
L62F71k+lAGWN7Nf/v06+F5mVfaz/u/pr/3rj73/S3+/zV/TT3X5+lpfv+TzP/nuL/Lv/zP+5qV+
efeLbYoi/3DfvJbDw2vVxPX/qEBMf/L/9zf/8vrrX3kc8te//faCV3q6Caq6DL7Xv/3zt37JRkzd
kX+pTEz//j9/8+Yl4e/9n+/l64c//vpS1X/7TTHNv1Kngu7G5TU9Yqc7rXv99VuW/leHijYnA8cQ
z4apYppmZe3z16y/0rlSJ+EI+qQ2LHpOQOSvf/2epv1VAxpk8h/xaZVgAH77n6Hf/eOt8o+v8v8Q
xDBny5WVo/KIALhACZojcb5cQTfCR+08dVPRD49fKk0ZLnJErMJ15mQmVvRj713aTVsfLCvvHvxE
TY4FlLPDEPrlozc22B0oWWDd+l5hPeMPnuNhVGELW5gdVkJZ1yOcmkVdjRByHm1bvE2Cdenp5a7Q
FRdbnDQKULDWEESvwCId/QL3OcftrWMmyihA2CZE/it3UEWR/nDsk9BaR6IQG7Vv+qM9mPJ1RMII
y7xC+d6HafKUqwN+snUW7kJt0LeULK1tbXU4dPUjUje4J1z4Nb6odWEnGCR4erxuS7vYuIOm16va
qBFgH8zkEgmutj6qUSuOXYiYYoi+19c+j+IX2aL1g5RiaTx3Q5qisGe0xv3o6EjM+6hqumaNxRPW
NOhXkTpdWlkZXSCGIq6TUm92XqkmXzU80r4nvYH+i+K09wgE9be63kYXYyjVI9B+HMbV2L8YQgt9
3LgXt0HW1zdFoCW7XtW9JyqfbrB2HJ5dA+ZJV3oeorVQouu0EkovtrWKAAjIKHEhBFLVkkMJw1Pf
uwTNiL2wpdHFtFScxgrTGPY+Zvab1kiwdGr84To3U9wd7SycwCTjRZN6ztZg+W7dsUHRy0u+qUqO
f4qo9lqKDNxoYNSDqTLK3i6gc4jP4X4q6GxytUHFsY/ptyGXj5N7YiVbJ87HnVq08bFsyuiBG0bd
+Eht8AMMw7auFVRSsVzYVSP2hGDiwsuY6+/7iEj5ZelkOXUgCNTrRGkVvB3y4mm03eRgFrp7G5UB
fmYOyqpGoJHlRQhUmwN2bAIFtTAG6OYjsbQeDMd8aHghH5J8Ir+1arHOkNS+K+ocl/o0Hlaqrqh3
UR54AIyz/8veuS3HjWRZ9l/qHWm4OADH48Q9SAbvFEW9wERJ6bg7AAfgAP6mv2V+bFaosqareqzH
rN/rLc2UlEgG4H7OPvvsNaD+OP4hbZxgP4eL+w7Ryw5PGXkCHbQAy+LCOe4KnX+rwyExYu/4pOTF
H3Wiog5mpO6dfNo7xD+2HbGHXTM5JBjqoPEuLTtlRFPOeEH6CM9AU/GyPJNXvqz5bVSOc+k9EqYW
nya6zx0PR3ZmlUq/Og0dqFAlWJul8N4qJ26fRoYWr7KceTtKwtxllA/vzbwSsmBDN3mcwrS+QpiC
HyzVex9dhvFLZvjcrQfrrjIF0Yo81WqDi7u/nfogvkupbJiWoheTP9ZPN2tp+r2pxHof2sR/dEOv
/EDgGo55q8nhslPrEr4kgse1w/K3Df2U1WKstffNTCrQJmxLIrW9yu0fCqeEa008KXuHzYo/WQP1
oWuSS/BtqsoJkgNhdysk9zOB7O0pprsGLFZFlmzaqbgp2Fo8mVgtT/0I1tPnJyS8uauA4hhShfOi
WX9mXeUTmxz0ENgd/WJ7F9zHKHg528Vnt8qd3kInLYJN7JvyUjahPlcYL46kHCDwDytZ6iqs7+PR
1fs8L4LHUfbJe4vzgZCjyOm/2D4BfkswJJSjqiIkf7NA4PxFPIrzRsJV/jQXXVMzaC77zwH3yweY
0LHCdGnalzj3xY57lnjttayLnw3MVB67cSXqfW5D4iOYt09Ht4LFlfUpoZTkMUzkY/kFObFkbMHp
i7PssYqr8imRS7mr/Cu6A9+RvpSkZj35Fq43822ZweTJSgA+drb6MJDW9RkQR3VuXSItM6fJblM3
r94IXZ1uK0xdxIbNK6Q9wCkkrw3idW5lxKwl7e59f7GYBH2nf3HTJXzx1jA92iUOv6dx7d6sWRLc
LGnVfquCtQu2QThmhLsXRu95hpJzkJfR6brABZ1C876pMAA+0IzJfacK84WYMdYPu0HAvi3K5Giz
0P7QTujBmmTjaMo7dcf8yzmR4pseXM+rH9aSmle3Jj7lsgUW2kX9sdKk//U5n+CWbz8ik3LM2ctu
Oze/yUke2dUOAfFFXCzHaw0H2YSm48zcYIUAFgoSXbq83kRc6pturPL9KF1z0gvkk3KJ5SWJjfiV
FfBu+ZLuIWdTGJZZ1E/3A6zy27Ez40O/hmyrYOM6e9qEXztftKeZXGPK9JpsYF5edZ93WtzJxss5
yzK//NMNiviU4BL7FnEMPMBPCLxta5W8PprNZVjYJRs4kpjt93isi6QOXqt0GN5q2IAKIsE439jM
VO8VoWn7fCyvKYqOPx5z359eiIKwj90iemLAO+8S4g/AoNiKiwm79pARB+omTUEI6eBPRcKMmI2c
M382fYx1BjUnS937VnkAS+amrfaLI8UhMA7umBZKKzhRI76POhiPdUVwtJW24jQVzm3Us4XLPDHi
Z4kAym0aP0ohHpK9l8+DZYDRTeCjtC/W46ojC1WpCJxX3Q3eUxAMKZeGqhMPene7/MimPNwvXFaf
qeyWP0dRQGqrm97hKs/jct+3iz6RJF79ULpDVBppCJ5WSaiT3wbVQ83btQt0CA7FdyLu/dm7RI1J
jo7qux2RdONNkvtwdgLSR/vGd7de518rd0xdx7Kcui36RXjsusW9iaW9MsGS7j0Gfr6TIznVONST
23UU4a2pIX6uxI4eAGSGr8IHDzoxvtgsWQpeferrvV/01X3geOF9K/mQ+mJNz6IKzcXrI3NcfG6M
1XG8nSore1f2I8ybemlPvtt6R1uu3hd8dvk96/Yk+6cLu69zh6OWar8ivYdSk7JNdS47Ez5h91Eb
pbdARdvnoZvDn65h1geenpT/3LT9wzA3c3PwQSAtLan9NJfOnUhF6V1qPvh513c+yI26+kXUS+Ju
AnZ7gg1ZrtOL1rhBid0b7grVWViHaxZNm9YG3qdHsN15Nbm7xVQIF43Uu81oWx/IIXF0Gy9137Xu
052lAthJ4tQ+rOm+eyE3QFz5Fna3XA6ls2Ba4FDfht2QHHoWo/dyXji3Jrns+gH+U5mTqZ6N9XwX
E3t2l6pi3FLM1e/AdOyPaJrj/YRTbTsXk3vwyki+LJ6cHoc2ni+MQoonxxpKFXbhwcZS1m5aiiV2
Y41z35erOpR5oB7hYJBRn16pZ0RpJlCdB3Fuq7Y8hTbqd7mK5puYXD5SrKNoF/VjBj6lr5pL5Xfl
Z+wAbs8boUhqteGJjf54gzp6xevNes8FHt31Krnum7gwBloyyomKC46C8dftIEuz63hTOfqD5sNb
UfzysChu/aofd3VbhpeiISRn4gc4ZI4vDqtMhl3VeeOZSX57zDNifplb6FPnTdxurcpP1YwteY3K
4AaJezy2rXE/cN7qX+TxkCSaGMc7zbFDlngAgXu80rDHusCHHrZ/1pDqblK9VECrm/iQunNyllng
3Q0RqAzTe4SXklj5GE/aPfeqAqO41OMee8K4t1zmW5UC1CosRAcdiZUDwKSoSV4A9Npco6bIepVx
GW2yinq+XCtLgGTY7G1dwmRq6KcbJnJHaDHBRS+jOakKcPZqnJj3bIbzYvKE0aiHbl3J7oX/JTl7
FE2ntpfFdmy4YB0PuEDqBelOQXOWwhBEkvzOWy5fI4gQu2EUzS1frfdBwOEyhDwHYmUb20b5S7rC
jWB0Zw/52uwotM3tzOV806/a3U39iuMy6+Cuo9yctQMMhsR9se+NhZsNScvsnKnznpwoWV5EKv/a
zfx3K/43bBEBos1/34y/6h/f6ekb888d+V9f9VdPLsI/iBNM0OcxXrFzdbUQ/dWTh+4fMaNYdjsY
ezBqlYhh/+jJwz88Rl7XQKrI90h6uTr8/29PHvxBrhjyFYujV2tc8j/qyaki/ktTzveEhZ5VNI/V
eXwu0X9RQBX2gbjC90Yw89Lc6EBmV8IgeZybWawcn3SWUPXU7Ki3q2mI2H3jPfLNk7kXOt2x91S2
662WR2DM3ZuwAA9rOI6Y9h1gPG4b4rVcATJuvWTFcunY+r1N5+BLkjUxKatr9CfE8ejVk03wKCOh
bzvlJW++gIkQJ6m9i8jNlhtk/GnfpmHwRZAf+tGN8E75vYr3mKLhibRdeUj7WX2kk0M1ZZJ1OhqG
6vfZuHSfZQjZKWTVmvRNUWz7mBFD0JfOIShqtXNrsq0JSHDvsznMzobP5DnVcmCrvom9Qyd8RAQu
kbu+azADBHXNUhb0LYy6qTyMVqknUtXj3eoTplzZOj2Sio6B1Qv7wzoS/pblfgDWa5pv447rxp2E
91z0bbevzbQcZxb+tmmaFh8YYNPlbGOYQ2xnBVunI9w1D3JsyOmoYeMApy2Ae8lD1Jor/WC4rods
yo7eGXIcHG68Gn1y9osgvQ0r9WMdHWLZAB9dC6d6Mu07KDH2o7Kyfphg9hE3UyYnYNXOrsbLnu2c
QlRHSabOMXSgtrte2cZHndV1cLBCZO/oRhUgW12QbZ6Y4FFNs3dfUZYTtRx3/TtinpNtixojNzFI
c/vL0SEESFtPtxMdx35Yw+ZRk+xZbpTpoN8sK6+LtMmdIuCZcGNTPQtDRvdm6kcYZbQi4jSHw/jq
WVh3SduoSzm45WOnE0E/3qTFDYaf6iSicvkyVv4117zzDHTZZmhuXa8dzsEYyu3U2DA/E1jsz8dV
+M0xT0fvkg7SXES/NP7GBrE3beKZ0OWWed2bqbIGmWrOntQaZO88UIvdulnYvbjKF2+/f9vaCwCA
y04e3WRs9yzlZE9u7RIAj20ZHE6R3Ms0WefN0gXtPkW5utVjEOwwB9tDGani1g5dCfooXsGd8uy/
0ba23MgunJe0DPxlnyeibXdy6QlEmEg9JkiwMKdxAGWL6rqmdPRBeWWLT1QlIfHSTOb9Qu6lPyV3
pXLEW9H0JDn2HuwFWtVT2tb9UQezPHlmWh8KjD3nsVyac1qL5UEu3JoCZD1i2iryaKemYf400dy9
SLcbzqTJORQmg+eNe9dXoCxG2jh1mAtdHsEyczUbrc0OWRx1YfRK4r7m4RSo0G22LpdmfQT3mhRM
W+L8trSLePOo/vhgwnAhFkj0H4PNQOzGply/BI7hMxn1XL8b2HNP5Tzyy4TrkL2Lob+ur/PT7zQ1
Ir9DW7onMfAOlEufLPdC12u9F2NHgLwXQOE4kaZcv9l1DsOPMpgh8NT4R9h9HGfzPrl++tHPkf8t
KkX33aRD3h9TJ66/atbvfuEV8urNGiCT7uN0Uq+GOvO9Ic6oAw8YzQoGJdPzuywgDHkzuEuS0uWL
9j0ExH427lyHe9mJIbnpNVla2yICSuGasUU1WsvsqVGuepzaIt4LY9KHDGy2PCxmke2hIzr+19Lk
M8Y1p2BdP1WrJQPXt0G+qwbp3SntEC4Me+2iy54NIy+c3iphwbOHDDuY0uAm3Iy9m7zyOLNkGhSl
2Iq4jr+5RVXSwjuBfS0q5qUAMlcN3s724bDBjpUgeTZ+yAAu4uEP/TlnMpv0+ZNxDE/XqNx6I/WS
Peki4YMydFFnGTjyvox59EuTynu1RMuKTjfLi1qFvHjC8R6ydoxOuvD52Moy+VmiakLAzif7y0YO
XGdXDfYglGNfYeAW3+3ayL2oQTBu7erW4I1zRUCHMRF/1nfuSZsVYkXp1lmwK5eVnwmlTB7tZOSF
1SgIbq7h8/79Vto6qY5K1/OrXOvxgVfCfCvjPHsiBPT6hAXZlQXjijdbovCh5C2kaqYtozXafnmh
00xZdOFg3Jq4y55EGttfTGTzW1vxM5pxVD9ldP3XVF67J5uNfM2c81Q6gXjD9c0hJ3lSrxzEGwFM
4aHsWnnUkVkpCFcp72Xb8NENfbs3ppZHlv14Gd3c+emqQOyItwZXAaDn94mjdFwBoSCGWfZRfiur
mqwrDGDJ3co6104XlKa6kdURJYgPwC/nV+3wf5e1ARQSOcGWXNTqaMimv2bie+mDm9XNrulcXquF
896NSdzkbeCbyfkLLZ3bjbLQVEw98l2P4/xZOppfu0A+oC/jAXDX4Pr0uEH/VXA/bkj/mSG/80Mq
zdn3+6shivJUGF6IO+2xahZf/5jJQPbUL7AiZGctPCT+S4jWPcVubw+W3/5eKx4hvDMQZ43LN8oO
QLOJTQJccuCH4R1INqaKeJrsyiSgSnKIjAQQ3buiGs7cCHLPWwd3DerfXjKLuL/ezy9q4sP4+w8d
Lde/G8+fOUxRfj0GmxZinyz7iK8IRf/VvTpJtu7ESQJzGAI9AB6Oa+1V/HJ/V1D14nDFGj4KBFMe
tmV1bm1hrj+xk/B4Kf/65FvRViMkz3AEKhFadSpTRIpokMNzQzz1aUgc80IT47wsYTzexDam0K8W
777EqPOKuy16cuoueDCBdO/rVKWnqlLCw4rWqVvSYrsdcWHeNrFNeDtmzXAaS6vPQ1l0p8grBbnp
bf/eRFn1hOza7ERo+m02NUt9XRi8emVTYGpF+UX5oM0WAvova+KNJ+JYxZFX2TvFqfX3TuuqbdjC
JQ1m4AdZ4qbn0RbRbS+C5MmswgJCb/I/Q6dECOtdb0uierOXS8hj58p0H8SNvqDzDZ8O6UOw+mi2
S19n28hrO3g6q9y3C5tQKy07QeOsEe6EHvpDPwDrYIgs70ZHdodu0t0BBcD/6c8w8qjjkl3pjEQX
AiTaIxyLrTtW9kvFpXdJJps8O1yE476OVXbbAfr81Sa5twnpnN9ChtAPxu3aT7n261eZO92dJ+rc
3Sy1a26rse9PjJcY6NjMi5+06yKHNE3jPnkZstAmxa37Ojr94JMdYNOf0l0kJ5sp//T4+719iIB0
9Foey0TAAb2m1c/TzkNYijfdQvr9Tto4vB4RKtiLsKcAICQg+1kvg/8gG1t/XpV40FUmhkjMb7x7
rkyGyFlxQXxb03ycziHe4+9wdloYOZ2o38A+qH6bIoB8iapu6LfLOAH2Q6KdK6TKfGwPg54Kta3X
rnlTuetIdm7c9NFoUGxh6kdXJpoO9S4MZ8HTO8boK3IW4s3FaEnyfpKXIwM0FxIHCwP0EIpRJQzT
ydS/nKwr7jnH1vxYtmGgDhbcORzm6+FtreBIb9rr5ltRe9Fjva7mg4qWI8nVCdBL1eXVsyuvl5KF
LxucXNibyb5tirHZTZ437dnXk5dipFdipJEO4w4Fx78v1QRsXacxmC7ZOEWyI+eg/4pMFgcUvRPf
qduvhgWHsOEfEGuGSDEsYuSmVW2xX9K4NNArdX3VWUoIyStVVbrtRxJLi2kOxq1x8vYyhjp91PMK
Oa1kxPdQkr71OKokfvYds168Ma40TJkAkX1dsO75YZ4Ru4MlmCK57pg4zZz/pwyV4AAEatk56+ow
NorVnB+k7BgZsBzCv8asna7M2loKJJqrrB1MrnPvN2vc3VSmFBO/R9vVW3hX5iOvvPrX2Il12E7p
autjL+vBIh2H5RHcbPjug6tOADe5IOUmxskPQjsrMOeo/DWFwfDTRNo/Vwi5gHsCX9kjchp2nArJ
5VwPnmD1wrPo+l2b2W3QugVeRt18DYyiZPBzXPZhPMXQ45VvDz2jNReoMH6sS2ubrt93dJo5LV21
OMB+iCTaqi6o8H67bHbtYE/0dg8uzvn0Ojn7m6hN1nQrGHNjw3ZTN2adzqTrTa1mOKSklSKQUkin
7ka7ham2jBN89ckhyn1vpVst96sn4PPIouOpiKRR8N01audGpFM9XjS3jrP3IBTd4rYjYCpDc472
op31D1i/3ocV8XKpDWmZmzkgy2DbF16fHeVg1xcaWjPt83gczblwen7ofqng/M6jV8DptLGKdo3q
HXUK6tLVOx6BviISSU/2Ka/7pNkrP9P5iSWXWZ9EqEV+mEUazdvCpRRmI9LkyFk545dty0Zzs5uT
2VCNqX7OGS4r9y6r/azegBVcOLuLkVi/DnXxDOuAF8thmHjM4CAPuxKturlf5hXuFSSeJd/0VSZu
py6OvuVGR59SD9UKc2uuftVxln+paCq/rRGZ8Zt8Dqfb2o7ix5RcUX1jGK8srLVrEyDJrxFqeE6O
Gghsh38uc/Nuq2o7/KodA+/OtlVz23LupYTWls37NFfxLsKckO94sqY7mlrvWDWCrCi/rsTZDqO7
bydkQgZEbbRjWKiiQ1vU1buqC8Q1KixK4YUmDnk5Gxug7HaAjUmX+hGN63Q/DeFcHFwTM9QS+fKl
yEfOv9Wwc5fiqwG8tKgp26aVy1BUT81q75TsQqpU3p3tmtOUH+u2AYabtgt2t6QI4wdfo5ZvTDfP
j9FcOM8iyJ3PpPPbt75KPdh2xMM+9T00b6d07bOdR7AVvo0+MfAmMZjiamZULksLyMsv3xY3mr7a
uRt/rZYSK8Dcd2E5XTFp8ClGNrn213GTLlP8QOMKYrfzp+UK7eluc89X92TKZu8yuTLTcYZECzJk
GX2b19y+BE7oPseLkR9mnTjyYgCwKbsPTyXHCVwaRuaL6uWpsF301oeEC27aYAYh5fXJA3NPzAol
0sxDbxz7tWuFv7exg48p9HTxLe666ljmYmG2yKyxL2axo7MP72aKmQsOaPC9jl8fGjsNN2DV3F3i
6WpTFylnTlHZraeUKRjnFMF2TNYPv4Vs0Pbc3BsvB5TOjHBGNA31XdnWON7B7kyoAoM+xb6cbjNf
z7+EFutTyuDh4PNJjGg6ZjpELhSUtYQxK9IAgppKh+eobdGol5Bxcq+Tp2qo4g/I8fm7V6ftjazD
YhemdnqQbU6zxNYBxaOneKh7e+FVKZ78eB5P7Wwagr8X5wHLY33rJWj4IXg3wo8H8z10wLilyVyc
mx5LWRmuIBKzMrtrYChtrQMvzveHhFKw8W6ows3dnAT9vO3bNbzjColu8kUWL37G7GMiZvk0OCAR
E52m5L868bMbVc6LVXp90bKNzni0h5Px2I5jO9VP/Y+C6cSd7uk1LOLZfbva9Qb9bLxhJQrdXHTp
xaXtfeDOih4zTvkv07V95ta4FtvUx24NjwmrLJDw0kWhEE1VPbfTKr4G8TIcusxEOwcjPsWOSton
Xkd8GiVPhePAYMujydv581TsPNBjW6+uh7PNWrx1YbI+Qo4sboz2yosABbUvOtBtCW/fSclcP6CN
D1TuYSbtzguy4lXqdCWMcblu37kjfOLadtzhWXXQmapOM2uBhqifPPhMQ8ziILPsHVjC9ZY5v7gN
cNdeFssY1Ze6PlFY+eCsmNu8gDhnz62CRhQ3x9n6tiKumqxMgORu3x1S+tRPPEINCO66vIs81b0G
TH24aLFgvLLQTTm7mj59kE6kvopWOftsDhJGpoZh+Vo54SVoiupERCzMNaWWi25t+sqZ2zCVJFRs
71q6HHdYk7s4rNFSUl9ou8GNL6vtzLrhncjm/AcBhwkuhusT1EVVcKjLvjQZlwqzalUJRj6s6T3H
AMt/Cs6tmyj184s0oXRuEYKuDcvSeO+jHIKN6IuGGpDOSEZOjnOH7u13t1T0gDXjaim+N8KvjlgY
6GiC3iJ2Bai5ghy6NevRv2RJ+82a5LZIEJVogvLb3+IAl/j8Kbngwo3rjOKN5ZDsyeiWv4YZPN/Z
OtE2C2JI3oVTu8Hmt7znljR3OrsKNaq8dlJXmayZZ5pNbh4ojFX6LItQPYf0Knf4taJvoW7yVx/5
5RsrdXLfWUZUDIAdYpECROIe2RVdDRNQmI2EDGixidu5GTH7dxk3XdPfKDe2lzZmpypwHLPlQe9Y
cCjNq4nlcVAjWMnA6jtlmVDjf1o+e1GpjZgj9a0Zp2AXJi1nqi6dY9nI9X6e8flsBCEjO0bIw6tq
w/VHZBMe8bbOaNjk/KPEDXwjShpUsIM83GxkgxnnuPuum2Z+LSm0X8qM54BCB9ET3fBENzucJ7/g
t9aXvqHixtP9YnDT3E3zgjDiSD5GN6Lz7TskByEtpXM+6vjEPgfjOeRKkX78nmn8e8DzN4Lw/v9m
y/r7qpvv/zLe+fvX/DXdCaM/GGkyhyEZ5Zq1c7VO/jXdwXF5TSck94KcfrxnVxPtX9Md/w/+d25Z
tv3wUuMIZ8j0j+FO8sc1EZQty8C9LkMyi/kf+C3xuGH//acdMlZqMOlDTmEDmg1f1nz/1R4sbJ50
iwy7XQQPcdGHa9Ctj/oZghkcZzfH6DDnfT+3dAhDjTOEgNVg+HQb3tG9kEPmHXVaZuluLOJy+YFT
cci/R3FBak5KcIF/G6dyGlPimbpEVZtYtDEKMwu1rGdyoNF7zpzepyATiVbbZa7LcOd3rvG/NtJ1
nOcsx8W0b0XrlafS6Di+LXSEyBgSKvWsDBsGvyajComvjNvurlqnsH7w0gJzEGyBkgzLC+DTCZdX
MfAi3vVoWDLelNJvl6PT0qPc97qP/V/TWqDlSLFqrHPrHONJ9gOnotrzEGEKxUDoJms6J7hpRowM
O5aww+mga1YLn2gbwvWKLGaOtgYHtOOm+AgKd7R3c1mn6SUJdODeFZJx/aWuQ9lzp3j+4H93WGBI
v2OM65a97U3h6a0Isnj9Mfs9R9HoU2F9iZfIUIPWrS5YcK0h3YxPvOdp9ehZhcWF8nxqXIB6M/e/
lPm2VWkGpdqPJ0Y7H1mxDFmGepqI6WC5EVy8OSVK9pe1iTh+tghFg/iW8CHD9/MYO/lPqglUdSFc
Q9RHbZSXYvSZ8uUxc0SfnhKzXGOjkpIo/Seb50701HZiyb4FKkhb6rY0XrfdmpdhfQir3HwvysJ1
PlKE3/65x501fMQZWHGmJdKZv1gQwzHFbKjy6sIgkuo9lJhTlm2JU4ZT1h+LCi7wFZI4/J2Y6Eqn
nEgmzMk+U9gxQCOiXVSLS2PJ6ulVbpES0saLXQnsvTGUFMMzLyg8SZaGaFiPXlfE/WNT4agES98O
+TU5L2r5W+Ym1lveF0EdkDlRIxgM4u5rw21j4zT4PjXSyYtNOCku1w2zx16cJoT65pdcxnJarjmQ
QXqIykG6lPEmwwIwyBQ/I8XeWjR2Fy9tdTKrAoBLz6swEyaaFAcniWrJZzMuY3Ua8JgoENFyrI+K
aPd135MMLfyt14fqelMugC4/XWIuVgSSCpVfTBDIb8tZ1mSFtjSen6j916/OClQWiZCUJsxDHIYB
WzfosuVDMyFIaFRWLQBd4YzDcIz3RGIn9JweW/6i00L/6JNCgTzt8UOfVqY945e8D5354k4xhOp2
ktneWbEFZoQ9Ky++URBdqxt3TZoIaKXntASYCt6A+RzzNrkHbObfytEO8hUhRtGvxjVYY/SOupja
h1o4UTxvMFpm1S2JU2n3mNSOX940WVJH9+tgx5Rgktqx3xdfBfLe6QNJaSPj1j0XeT2FD4ICg6JW
rxoibjOM7fvk4OPcVSlewqio1py7V43Z+5R1NjqraXVRAJzcm7+UdZwK+2oV8zAGHwOO+TfiZUJ5
HqYi56qW5PDmP/NYFrHcGtDR44+oyizBi7iPqWdDjrkLyNbFsgxpkt6L8Z8rEOj7ODM0mdaJUNWc
uJJTBjebxXVFvFCyrF9kTTU7b9tgqXP/FHFMLG+aBrHaBLIOEsx+rZtPt0Wmq+RbjIGUrr2ZsjY/
JqMTN88htF51M/pLqZ+sdsf2zxVRgjVkk03KnKs6nbPnbIX2E278SK1065rlWgmuFjrX/CXkAQnp
1UVRRsN+IuBNvELKKObncjKExe08zG/FvU+3U/bqjJO68p48lTfVO2pp67x3Zar0EyJMVL1ZF+Hw
bBZ8XXdT1JI8wE9PI4m1qgtuKM6d4NZf6lKfaK/DNt95WRqzOdiJCN8XUmr1aZcgLR+9agi6nyNb
CdXWGdxovGBNz31qZUYXAGMqpyxJ/rMN7Rc+rqZK5IF4tWb+wbSsaG6GoZ/U3dwzHF5pf/1k+VJz
mPf6rLDIVEec0ZUkOCgd3P4uE4OHUjnFcEiLjYjbQge7ODIsTbDFLCwbgS7a8xAHV9i6V3dcKptk
9IbiG5N9p6z/vl3978rqb9eah1Wk/94687/q7+3//o9/8c38/Uv+4ZuhECIGh60/n/hCFsIo1P7h
mxF/AAkI8ZewkYo/hprnr8JK/MF+C46HOMI38/vP/rOw8v7wWWNhPYZVY0y2HsiG/0FldbXE/Gdd
FfLlJDVQSiSCPH+WWq511z8tqw7FYhw30vOGeVTOXkSm2/s49LG4ZIG+YX9DP4Tk5zxYv+le/un3
9NdSzT9TZUnE+H//cf51N0KR5Zfjh/9lh832Y9xNuIc3Mg/G79Fo5DfIwe1dHHj1TZnEVc/GdsQ2
K5Yf/YX8pPV+nFX8VRRec2NpNqZt/ht8TeqQ75yGNQCIXYsVaJO/LFwmjqzUsKFMqpqvTho63wZg
J9NTmiyZuIii90gstgEsPmzp9C9Kusy/lKeDdV9UKfmACZGOVINJBMV7Rb+0LzShq3/woAG/x3Hc
0ErS+7/0k9/91FPtT79HmkK2MZ7XtvTqHfnRA2MGWThdc7tMVZ4erlu8eiPYB0gPDNPT6KBKdvei
DeJ5bR8QUOiQykVF5g1NWIptiNIBVTxxaHw1amhppifrzeXRYSZxCMexOjiTGu6lbxIOp6YifL02
fmWu3Cp5oHyK90Uh7G4Ufqe+9mFMbC33sL0pl9CMj/nSh/aixt7HpTwFq7mZRAhvQXa1bre5YX2W
dUngCHt8PCWbHnpiit9EKoy2YhE+GdxwLgh4SGafPM55LrZT7KPzNnQaj7b3nZu6DMwvblQqvE6n
3lfM7s6MaslnQ3kUVv+HujNJbhvJwvBV+gKIwDxsOqJJgpNIidZY8gZBSzISY2KezlU36Iv1R7ss
Syq13St3eG2ZYIJI5Hv/9JRVUctkE0moQNT8HsO57VrTzjsx1PSiSYP9ZYJHc2KNUsC1zWEVltop
cUy2f1QytpDPB1TMvPzFLfWbuAxoOc9PfUKIx6DwrrRCeOhiTC/RfJfGu8R5k3cNdFWhPcE/a92i
mU4fCb+EP6fykmal0cymu1wR4PimqegxzB+FH/aeQhJSY2bkj0rXi+BYrajbMyc7OnYohcWSh2oE
WI+MRp27E9yRDwOnhNuutO3rbHJ7gBrpuIxNt0J9uK9sJ3cXwiiajpJdl49tbEGD22XsT0kYbANh
SwUR/NhThiS50fqY98vHwqOCSdAK+3FdwNAwXYKoknbsZLszsy5EPRQwI3Q2wUPG8wHRM/Zt5rQ/
TQ3dDPC+OhsCd1xNkXoq+J0zMyqCfUtJvHV7PbtxK9c8n+Bqb5A/ubeVXtkqPhQXMi7jsWYEeaYM
9SxlwleJCax2nGQHkJ+vHWg7Jjh3eeV7QzBBQdeJH+ZFzHBbpRWf+PfgomZ0/XXUa5TzunDHuZe4
WA2LwdvWYzgc8q53P2XS9gS6BTVdcgBzF3GnefPKypNlY2bK9WD21cKB7DiiGRiWmSehRxg3W28m
cJCVUzfhpcBPvFZDjyCXIkbE2mZ9sdYGo6CyAdLzMylBn3GDXo9p1qBAKY3zAvHWGQFxzpUhAC/x
rsU7JRXZFZ3yuJgKFwD1lA2/y3tD22OchXHrR22HXQPdEZjtutA6eac5RfEBfat3SUkJRKozOHDb
ZmOs+6dY7ActMZp6VjemumhVxVwHuDu2Hon2m0ZIZ+umY+q7Sl1uRimbG3C+eGUTo/WoZq66TShp
zRlcdrMLmwltX4pE6uJUF1+VsSLvsiRI0uVUqxhZVCs27woNAb5Si2CJlHNiWqKKXSUxkOvHWTTH
9yBQOSb5aqJ4PJ+m2Nl3kcjORdEoLcqNWrd9HFCopV03xUnUIqMyJu8MMZq5jptiXDuOHc7zOFc+
An+HHxyOojn0trrBQWD6vQCT1JEoplCWe6+tvD1S7GKPuxnQ11OcT6Hhia3BpPRrW62MTSY85cBr
pgcl0hJw216e6WELTD2k2oq9xdM82sayUlp2YOhaDzpwIvIwJVoInUKJoUbjtsuAs6SmY6wSFRdR
hYjWlcSkU0QGi5lM9Wwa8+ygBaFg+yZy4REZAp3mFj36M2XcicQUW16g4iHJzGifBmixujzrV1No
O5tqbNrPvTfJ1QhVxNwiNnHfePkcRXXAr1kDL+DdWsZ9hK+qUxvYrRF55ywNw/Ipxxi3h0CT21Ti
ohtERbtmxXl902iduvNgdqn+OGkC5E8XWd+rc0bY817ozehGylR7DHlBEwsO30I8Ua0xHR6J9MZm
avWa7wjOQFL9gRHzHju7NJcFPHA9B+EVs9GJ8AbyUN6TSpMeUUhUfluPw8UUpc06tatwJzSjX0xR
114mSTjmMyUriq2JQC6flYqV7PrACB4VSUtF9nSjrLNQK6cZrSGK9L7sEQ60+Wbg8bzztEqF6TJL
XytMax/xrqVxKiBb0IbMTZI4bnJFmg+ccfFNAxl/qMEA7rpYRCtZ1uGHFhx1O6RpM69r2qSpy8O5
IvuRw0bFnzIV+jqqTESBk9avqwE6Bp08kdTTyIDJqeSPRUBxrcUjRi8D1zepskzhdWKYL7u7lVPn
oX2vbQWnhuzzTZQUtEWlFZlXOScbZ+PgsoXhB84QyiALNI1pXU1JhLjQk3QRGopc3Gc+SysfTQX+
EPTbXTEfu0avp6VbT50izHlus0rCJvVmbRs5d1kcwrfX3JykNcs5TelwDm4Uf67shosMKUBIruok
lMemRLGiq3vP7HF5Z5bY2r0ezu286mb5NATXhoEyiMfW3hgJIjyif7Sruq/Dz3EXKfMhbIJDzODQ
tRcqcpmoVn+VpKpzlZlCm6N1JpkoDzN+7kGB5x6LeVIKeh4KmSsXKcWs1KIEzaXq3bkFEW1O21mb
0rbgG9SoX6IOkLOuPGlckjw7a0ADHhz29pVWBtO16IVzE9Ypg7GVuL+XlLloHdt+ETI9bluWWbxN
GLhxcErPOARVat+TGtUu6y5OseiZ8dqIGtMfvbC+V9IyOzZDaZwFFBg4ftvuJOuqb4Kuc/2O9uek
+i18L8oj/GBqt21d+scc3eiZGOP4IAodbL5r041sguwP3au9S7i/2Ie9ta4Gwlb8MOSGeVNRMQYt
rbYZjiXGMWQltkU9g+znVFIDs910RR4gNJTqyk5hmepaq5bNIOR50OvFNirqDktJaSx4qPWLEsn3
unQCueiG2FpEaRxviqh0LwpVdKuC/eNHdqMvEQbVcjaoxJqVfYvKfAqWGDpu6T3rmV0VsPIt62vr
8IkIK/dKKIN11gxRi1gg77apgyS45jk95lnk+F7SIjhSu73IUo5sJ77FlfvRTJPhY4yRbzV1rrUW
Y2l9kGWvzw01jO5TOvJL3epGamDdWoKOcrm2VA6tVIa1Gke9H4yJct4Wus6x2qmIeBhegui0eFSb
xrgdSq9dUPe7m1gWysZTRuo9Gl5DzHIGs53nveJ9IPPd3g+Vc0IlK7CFqQuzPbCdeTYqU80Yrnys
fCLaQIc0wxLLyrX6+8qxhp2Ewuhm8IfaRYHY40xWRXYL2DD5SEjKLdbmTxmxOReNnnRbK5xqfRYG
PSbdlv3M3HTp7gynyNaVGKNdag/VnWs7yVLtCc1Cz1z5CNwQ4fQBSo7LpvfkRWshM8Gw1FkDXL5U
liK0wJsrXIJbbta45ChImNCrDSKlhmuIQA0mdZjnHu/hKm37Ve72FZZFo1+B17WbkJYMiahokzON
meRnlmqYl6JWx+tSqMosUqkjobWKnHUiyVyp6CLurSrAMOMivT3tRc4ZZgg9hKITaBjwVs7JTIgO
at43O/DF/GYCscUAxYy9ZRQa7cExyppWBpEZbnCu4uD3tIFkOWk49xsI1TX+W/Q9GBbceyFwU89w
1Xs725DdB63L+odgMqLbMbDFMA9rth6dCmQ5ykeZHRkC411UUedeVB5P0KwKS/2mwznxqNHsgfhi
QXtsx5wvMgbRUya6buWhHhwXVhlw1hkmiXtNnXX9DCsubwUlcM6h2K09N798wI3bL7VpkDvyMZvM
Tx1HJKtCtZS7Pk9x5keNUSytKMr8gGNqY9U5/l42TnFZpTgrVrzT6gfRD80HDa3zfTJSWM7MaUz2
p4H019OYlsdINeujNBzK5sbODV5mnjNgWeza3Nqg03DROqK+EAszdetx/uOm+M0knS8N+ZeOHIcN
3RAZO68bckdYdDSGAfHICEGNUzFpk5VejuS2txm1w4xImzahXjblDbBoZC6KcMguwrxsmY/X1PnF
VBYGyl+RKtoKsWjTruocLcSCu0TZ/pOva7zTwltYoW2+LaG75ikH5wV+IFG1Mg4NAzY5EsnKk0NI
JyT7A/Lx+uPY1IxPjib1s5UUDRLF0uwyeHk0AajpquYPM6SJncN/5Msff693YA2LlE8CqzAWncbb
vv5abkh+BsMreyYNW/ExNCJDwWSQjpetYrQ7TxfasdSF2MdB2kv/x9d+Hf3z5Re0DIJ2eV8QaQaI
//raYAX01/gTiRqMmwMeD+3a84pu/eUqvxHk9tdXfTc55nuYyrEiLcY/BcZET/WL4Jmf/8UzqvX3
j3gRM/OG+vxypfF10swb8vPd3JpngO/w/WrfPuaUZnN6gvibbz/P9z96vaoffOfLp5d5Oy8u8+0T
XixKJy76Jer4zqr4gO+w42+wJFLZQSq/A6nvLOkKNZv4x7+yJ6KEjt8Q1a9Le5Ane+JTTsLQT38p
cqq+3rtf9GP99Wh8TXx6Z1mz6kjt+XY97WkQ4uVTGMn8f1jT8837VWt64xh9Z1l/84z+Dg/hGzT/
nWW9xvN/kzVxBD1vi3fWdCmrY5S92VJvgrue//+LN9P/7wVoPG/i/7qtXm+oIj3mT1/fDr9oixBA
/eO7/jLh7Dd4jgjPR3ML//P8JLz7JOWP//4zj37Rs/Szn/KvpLuH9OlY/fM/AAAA//8=</cx:binary>
              </cx:geoCache>
            </cx:geography>
          </cx:layoutPr>
        </cx:series>
      </cx:plotAreaRegion>
    </cx:plotArea>
    <cx:legend pos="r" align="min" overlay="0">
      <cx:spPr>
        <a:noFill/>
      </cx:spPr>
      <cx:txPr>
        <a:bodyPr spcFirstLastPara="1" vertOverflow="ellipsis" horzOverflow="overflow" wrap="square" lIns="0" tIns="0" rIns="0" bIns="0" anchor="ctr" anchorCtr="1"/>
        <a:lstStyle/>
        <a:p>
          <a:pPr algn="ctr" rtl="0">
            <a:defRPr/>
          </a:pPr>
          <a:endParaRPr lang="pt-BR"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olorStr">
        <cx:f>_xlchart.v6.19</cx:f>
        <cx:nf>_xlchart.v6.18</cx:nf>
      </cx:strDim>
      <cx:strDim type="entityId">
        <cx:lvl ptCount="32">
          <cx:pt idx="0"/>
          <cx:pt idx="1"/>
          <cx:pt idx="2"/>
          <cx:pt idx="3"/>
          <cx:pt idx="4"/>
          <cx:pt idx="5">649</cx:pt>
          <cx:pt idx="6">1008</cx:pt>
          <cx:pt idx="7">1419</cx:pt>
          <cx:pt idx="8">37690</cx:pt>
          <cx:pt idx="9">2593</cx:pt>
          <cx:pt idx="10">9363273</cx:pt>
          <cx:pt idx="11">9132</cx:pt>
          <cx:pt idx="12">10442</cx:pt>
          <cx:pt idx="13">12285</cx:pt>
          <cx:pt idx="14">20242</cx:pt>
          <cx:pt idx="15">37692</cx:pt>
          <cx:pt idx="16">20597</cx:pt>
          <cx:pt idx="17">20600</cx:pt>
          <cx:pt idx="18">25190</cx:pt>
          <cx:pt idx="19">25208</cx:pt>
          <cx:pt idx="20">25687</cx:pt>
          <cx:pt idx="21">37693</cx:pt>
          <cx:pt idx="22">9340570</cx:pt>
          <cx:pt idx="23">27818</cx:pt>
          <cx:pt idx="24">27824</cx:pt>
          <cx:pt idx="25">9332975</cx:pt>
          <cx:pt idx="26">37694</cx:pt>
          <cx:pt idx="27">27825</cx:pt>
          <cx:pt idx="28">29612</cx:pt>
          <cx:pt idx="29">30351</cx:pt>
          <cx:pt idx="30">29821</cx:pt>
          <cx:pt idx="31">33535</cx:pt>
        </cx:lvl>
      </cx:strDim>
      <cx:strDim type="cat">
        <cx:f>_xlchart.v6.17</cx:f>
        <cx:nf>_xlchart.v6.16</cx:nf>
      </cx:strDim>
    </cx:data>
  </cx:chartData>
  <cx:chart>
    <cx:title pos="t" align="ctr" overlay="0">
      <cx:tx>
        <cx:txData>
          <cx:v>Brasil</cx:v>
        </cx:txData>
      </cx:tx>
      <cx:txPr>
        <a:bodyPr spcFirstLastPara="1" vertOverflow="ellipsis" horzOverflow="overflow" wrap="square" lIns="0" tIns="0" rIns="0" bIns="0" anchor="ctr" anchorCtr="1"/>
        <a:lstStyle/>
        <a:p>
          <a:pPr algn="ctr" rtl="0">
            <a:defRPr sz="1800"/>
          </a:pPr>
          <a:r>
            <a:rPr lang="en-US" sz="1800" b="0" i="0" u="none" strike="noStrike" baseline="0">
              <a:solidFill>
                <a:sysClr val="windowText" lastClr="000000">
                  <a:lumMod val="65000"/>
                  <a:lumOff val="35000"/>
                </a:sysClr>
              </a:solidFill>
              <a:latin typeface="Calibri" panose="020F0502020204030204"/>
            </a:rPr>
            <a:t>Brasil</a:t>
          </a:r>
        </a:p>
      </cx:txPr>
    </cx:title>
    <cx:plotArea>
      <cx:plotAreaRegion>
        <cx:series layoutId="regionMap" uniqueId="{1D556866-C191-4F4E-A47B-1CD892B62C73}">
          <cx:tx>
            <cx:txData>
              <cx:f>_xlchart.v6.18</cx:f>
              <cx:v>Risco</cx:v>
            </cx:txData>
          </cx:tx>
          <cx:dataId val="0"/>
          <cx:layoutPr>
            <cx:regionLabelLayout val="none"/>
            <cx:geography cultureLanguage="en-US" cultureRegion="CO" attribution="Powered by Bing">
              <cx:geoCache provider="{E9337A44-BEBE-4D9F-B70C-5C5E7DAFC167}">
                <cx:binary>nHvZchy3su2vOPR8y8Y87Di+D6iqbpIiRYqa9VIhy3QBqAE1T19/srV3nCsWedmhY9kPjm51IhM5
rlz4r+/Lv76XD9+635aqrPt/fV/+fGWHofnXH3/03+1D9a3/vXLfu9CHf4bfv4fqj/DPP+77wx9/
d99mV+d/EITZH9/tt254WF793/+CX8sfQvJt+JbWgxvWt+NDt94/9GM59C9++v/58LeHHz/zfm0e
/nz1PYz1cPq53IX61X8+uvz7z1eUvPrtj59/4T+fvflWwV8z3bfNlfvvP3zrhz9fRUT/TrRSSCOO
OaZCwk/NDz8+kvR3rSgijGuJhdRCv/qtDt1g/3zFfyeIYqqlwppjjRh99VsfxtNHEaW/S47hLxAt
qaBE4f+xy10o1zzU/2OJ//z/b/VY3QVXD/2fr8Sr35p/f+ukGBdYS8kJRVxywRDXCj7//u0eTA9f
xv+nG9TgZLtZMyrbflIL7pKtXfjVqFuWqq336U+meUYefyRPUKURkfCHSIyEJgjM8bO8kZBQ+3q1
Zl68JUaTXgSzSq7jfCqK5GVhp8P/P+UEE0gLISkoqJiSmu6UqyNa47nSk9ma2t2MWS4/6mWwN6IY
1ruORf5YFj27U6zT8cuSd2r+kCwRJgwJqplSOzW7MhpIvm2lcf0k/p7HPL/UuHSFqXI9npGF8VM1
JSUU/EujkzTwo59t2nRrp7rcLmZtdQ3ajrPDNHHlZNVNExbr3ohp+5Dr0hom+o+6GHxpZDbNLCnK
qFaXL+vO9sfBBGs4jRbgWBhTuT+OKKQeo8ngSOBLPy7qWrsg3/+yFKoIU1hhJEHx0w385Li8GKMi
D3Y2LGqyZB1kfzOBV9+/LAWfLuqRC2GG4A4hQiBMNZI7ZfqV9nisytm06zxeK5HLwaiQ9Um7CX5P
slCbtlRTSnvUHtQScCrVWL9xdaPiTblwxrb7u+Yaol4ScG3OCaQFfjL+T2q3jlElVFOZuauE6ca2
NOAS+dVA86Sv/aGKImeCjLOmXg6KLesFRrm4eNkqj5OGeHKIne19jrdCUjrHfNbTrUO4TKsxb2NH
pY0R6/ozWj+JJgzZgkPOUEzDddCd0vmczcvmsslMedWacqymeJqYSFu1zOkvqcYEiKKKc8jHkBxB
icf2LUSleCuQNU5GWdJ3QRuK2+ZigH+O9eib1y/Le0Y1qbVWGFIc1Dp9iu2f7jPnPS+qIp8Nmdbt
q84yeel11Ccom876zunsj3yZE4m40IIKDU6yT0oqGoeuHiAw5433B6K7NZ03K46WofxQaVulYsqz
uzYsvfFqFEk0umE09TxmF2Po6liLvj68rD9Gu0OBrZVgSnCEOTg22iUvp0a06RYMHlHyNizrly4M
OGmkvQ7Rlvp+kKbasnTC7mKw5OZl6fsCAcK15IoJLZHgTO5vuyWDrSBDmk1QfMiy4v1iq+9RZS/7
rO6SoYDCsJXq7mWp+yBmP8QqTTVl4NhS7eKn7XQou4mVBmuvL+04oCZeBlWmvGm4wVvb3Mw1EWkj
UH7JCIrigSB3qdAynYnkXa4Gn8OQ2SjjjELeEGRn/XaL5mIhujBTXTW3LaLz27FYNTVnNN7d8g85
GkO3gYWmBO9vecsLX66r6mO0Tk0yMDVddRyVR9Ww8TCG2X5bp56bfpsGqFFgiGVDb18+w0mVn7z/
lLS45pDMJWICisbpiD9FWqNRGH05TnEtuIqnMEdJVUQ2XQdSvl5x1yW2qtDbKKf9/di76Iz4U6F4
SfyuIyhyrNemHUB866PBTJ4qaSYRui/9Fuq/uRhqcTlHulrP2H6XYTiUYgguaEQIh8TG5D55Fku1
lWGojGva5WIOeEtGsXWmUMKdCSf8pDCALKG0gGaXcAlu9djGuJxVEVZUGa27qDE4Q1262kZbaE0i
dJPzTUJIa35nFzRzI1o3+LTQGUlttPq/BXTF0ZWUA/vYu7J93a2E3kJ/6s61TE9sQuCMjCiqKAPT
7BvDxndKr2U2xmxwLvaUdBeVnOQbIVj3q+aHgo0V9IJSEAVt9q4HbRfUS4GmygzBd1eoEVVleN2F
zcwsa860gk/sD8Igt0OLcJoOIDM8tv+wtt656YewPBSGdlQgMzQENYmvRHVfCUbtGZnPODZIgzlG
c+hK9D6ZoZIFHjJcGVX0+qbr3JX3c/3dTbK4aauVfS007/JfterO0U6G+CmYMzrPgkasMmXjSDyC
bg+eYX1hm6y7fjlvPLEphZYANAO3hrae6F3gDg65tuW+NpDdok9V0ZTvneaqPw6+G76yCWa7w8sS
nyTlk0QYGRlMLIz+mAt/Vm4ktOgogs4SwtbewnTJ7jvfkQ8vS3kSAyCFgGcyfpqSYAx9bMK26i0T
pKlNHkh+oG5u0nZgNhFl6c8o9MRFdqJ2tzXM2Hc4qmtTbN27YYmEsQWq4rars7Sdu++8HbN3L2u3
q+ynrPdIu13f3rAKrqxol1h1i3jYQlkkwybpNauCo2b223oZLQjHU9aWZwLiSaE5iYbaDr0MXB50
rY8NazOuyiWSS+xKriKXYrJEWSx4rcPfpWgo5MEmyupk5WFaLtZ1iWxS2Sa0Z2LkOTcicIUAEShI
B2KXeYpaEJa7ZYnbIY8K49xM3mEWdcdftrQiHNINJQSzJ81MqQfRZqSvDTR3o7HzlBvmpysqs2sr
EUlCqD4NBeSHXxdLARmBYVMyqOs7nwIHCGMli2AG0clYtqQ+QMxEKVXlQ6lQdp+HNkqDhUr364IZ
xgiyOZYanOzx9bbKlVE5Q9yMGdaj0XwRLmnZMAVTtv3ydbEjF2ZWWfNplhTXZ8Q/E0uKYcYAV9CQ
JPbptg1rhYNgS9x1oTzYIboJ2xsXIJzmbmaQlMr1TI/4jD8rqJUEGlUlMbTrjxX2BS90UbS1AXBn
SLkrWdyLrDvSsZrjuh9R2i+Vv0CdUHHJo/L+V+1NAL6h8IcIyaBPfSx+akSfOetqkw3ZKkyBSnSx
rXN5cAvBR+QQMXggRRJJ7m9fFo2f5kiQDcX0NHVyhfEulEXnAuR7Wxs/bqRNxlw0LLHTuM6JL/kG
rfvSXw056td4bvLs09KU281kx7AlRa3He+gsFm9atq5X41hVb7MMWsAz6WYPUShI4tBZMxhjKBJI
0l0PP1db5IMcYDAuJHlD3ZrHGrf2qu/6PlkaG9KZl+4rraY1pgQuyedsiOki+yTMQ52+bLPnTKYR
OAqYDSb1ffbrpkJg30Our7UdL4tuHtNMz9nbaqzyM+3m0wQHbYcGt0AU4Euid4oLGzB2PAIsRI7i
NYEydt8MU3TG/Z8GHKBYpySjMFOEMPLY/3qNeWi2U36TlYyVXdjB1xlgbIaOtQofhjFfmhiqQZBn
9DsF1qORAWAnEKw5Z5jDeLrTryYbq0cK+hXlSpjBnOZvsta6d1RtS6oGIcyGTcjy9UxK/3FJL0jm
uz6y1k1wvgbJZHIXm2hZLCZ/XVDy3lI7GVlOPp60R8Yie9FP4e9MjZ9J1dyUNcC5pcJ/NX0HaD/5
2OithojxEdSfdYj1iHhKQyYNqfQaAzDQm2nDOFkjQeJ1nW4rG51p4PYBAqXgkR35LmP7pRr6sRmh
/YgmFFeEdjec2fGu9O2W9FX0GaDxPNX9ik29oSgZcS+SVXlyqFs1f3k5Pp5zJwKjNviThi4B7VKK
Qr5WUwMpZaHj0qVlaQEVHvNmbY1n8JnBIlTaTP3anKvUz4Qm5YCGI6QBOZVyZwctyxaCpAsmn5sN
R/FMh2L6XFsoryQZFeqqM7o+IxAqJSAMSmDoDsjp85+69NLPyzKhtoG5HnlD+rH+1OtCXVvNxl/D
0U53DAChQghBacbQkDwWNWW0HFxZN0Z3jfqOm2U0gg3hQzOs51YYp7B7FBxQ+BlscqAoPNfwBCaj
uurKwWSeFslaV+OlY5v2hs9KxDUj28WM1v42o1t209TRdKabftafuYCaDMO8REjtKiK281Jsiqzx
smF15Nb6eLaLu6zbCsehG/FRR8K+zocoStBWoFsPEOb7aRLsZvJcpC879HNZWMBJOBiDE5gBH1u+
tXCWrl6C4brkddpYNC6XGetnccabnhUkFTiwRrAZ47vIKbdGoroPwXRuRMNd8LTs4wmvCJ1Jfz/K
+qMbhoQBOwUopoAYKSJ3KkmGAHOwboutlD01chUuMyKPPDGU5cUS4wp3fQzwKIDts+1EGc++WH1s
SbFuhmdkdYCDV7R4XQai8qONxuIzsmOzXkeyjXycteLcquKZasHA8yHAKRydPEGSNzpMXJ4iAEZL
mqxNuVTHvMoGdtsOTjUptHhbuOOyXXVuaJZzfqY13YW7AIweoFRJYF8C5Z+qXdWocL11M8q/2Lb2
0wG6M3WPIbdUV30jpjNJ/XQFP12RgD4UsEQG+gJ0Dll0FwMbTPyLBGubJhJVe9dqvuLjDDZgN2uU
+/w7dpUTv9hqCQyoETQ1EHyYQzeqdo6xlXXZhJEDZATpE/a+cI9tZuph/hBaKMb1dr+t3hrp17dW
8ENhUWuEWP55OeJ2JeTfuitYJsM5JNL4FCg/pVUAmrjMs3I1ytkyhRqDPofNjkfFLSwcedZfLGQS
54Li1OfsLU4QtCJQQGClpHe3yztmtS7q1cioSGpiH/hYXGV996F1+Mr58ca1/tMEGKNBckoLbGtA
17r2zDGe+BjcOxQxuHoqAUHHu3vPii0jIWvhFOOq4oi0PGVrE6VSk+3wspl3+QbMDDimPPkygj4E
OrHHZm4cKsS4+dUsgErf6maoXm/LOP+yQgISDIcSSQHJgWX1YykAqgGOxJbZQPZmhoWle984qUyt
6PJrCfSkEIhSUCcprOCBQvBYlN/ctkAiWE0tK0xSpputSVmer/pM4/rkkgQsc8BLIFELBQlhZzmm
5bAsPHMxaXLWp1LMdRZL307OZPXqpsuXL+p07p89E/ANiEkQhxADmEPvTCibUBO39DAHqB5/yX2J
L+BY6h0Jk/0rQ1N5Js/tHYNoWNQBxkrFaSimYhd/YyiGCU4BkO688kPdZdmlDtn0+WWt9kYEKbAo
YdDWQL8mANZ9fFvSTe2UC16ZLYxQ1selOIztUsTZMpa/NuJAsTiJAteQQEjhsPF+LIoTFxXdqMGA
bMMuZlHmvthqLTDQFaZGGd0HYeMNEk1/xpT79d8P0Qz8EdZwUjCtd/GMbaiadawATVG6+zKhiSUk
mnAyIWiOs67GZqlxfxllsNOW6/LBF26+etnQ+yn/32eAtgJgFcBdYTn0WH2yQluB8wzUj6LpA0Jl
cyGgNT5KXKnjxrs51sTnCemW4bLmMyvMImDIrttSxNnMBCyTpgz2/rBFpfOg05eP94y3AUUIE6js
ApqS/eU0UI2msSpqA01R/XacvHjTaCrPlLbnvI1JTiHbKeAB7XODa3Ur8JQDyKMnGs8VppczjAtp
N0zZmby6719/2BuKJ7CNgHLECNnlIZL3S1FZWhnY5mNuWM/CASwPKRD3xLBWbmkvu8hUVdTXF2u0
ofrz4gEf5SwMh2nqq1/FUH4cCeAthJFCFAJul7GGjcoiXwUMvNpvt2PH2o9rWcvDVNU0GaoJvXbM
rgfUcf9pk2u42dDNQoB7ARuuXywIp2AE2wClBTInLAB2R5Ed+BngGrWJECp4AhWObSZbXTckau3D
9r+4+J/Fncr+T83EqFRBsxUufi5pjowLub0sh0XPwBKgZfKyL58y8aNMDQQlIHJwdcISBezeHgur
G4DOVQTRTgBX++jkkiWw9uwMrkb/njoxVqZaW/XhZanPJRlojf8N4mjY/O5TaUv0iMF2JudTWaRy
KpEzDWwIvjVWAoVorjwqY14DjGgUk+U3WJja933Zi3OOtmvSwc+gceRwwdCzagI98mMDVIIWOREw
/dOWi8MWfDWYoHgJ9IuhKeOAcp/mo6sOQCd6/7IVnrE9U1AgCYCoHMyxq5JV2+iI6RrmNDXXwlTD
uPy16R772Ieo+avKGvtumAvoZ1+W+zSzYAoLf6hgBCn9ZP885DUs3BsGKvuZJk2NbcqDbY71TOoz
jcDpHh+7F4giADpCHDOi9+vnoon0WPXgXs001EljYQV9auKcGdzWvelgu34FUSdSuzF6dBX6xVX7
6XahIz3tCE/xK/aDuWiyDXAyusUzkMmOEfAJvrg6ApA8D2tzxqzPeBI0Oxz2EJCygCa6K5zFNg/d
3EBZkKus/yEDa+JaF/ajD6GOS8zr2GHUXfDa8zNB/LQgYSDrQJbksBfldD/wF5RbMSlIUN43lh/K
LvP5AVOgMfy6ikBcAGIqB2ABsuLOY8fODfOCIDVFMoOOWHtgqsTVRshXnK3LV2J1/Y9TuH3bEg5R
/LLbPg0X0FJDqwwURiCe7XNGpvy6DBXg2Ay1+PNgG/lxxlUzpMPaycYspYq6uKsyoDG8LPgZJwbB
kKZgpwWkw70TD9MkOwuXaIBZSdPKF8WhgFbwolgL2LS0c3WMItuYiYo6RdW4vXlZ/DN+dXIqaIZO
6D049OMMNeWeuH6FdbdTzH4sm3y52LwsL6Zo2OI+mv37Riz+sprXcP+y5OcsDpsewJJ+/It3uTHM
dYnbFXLj0BTLNRnCmi6wOX5b0ACLi0ijeFALOtNdPacuB1+mEiY99UTduWk7JxrY5vmsH9OpU+44
T1IDltcXr+s254cWOX6/8Kk5V5VOhXyXrThMZBrmMlD7CTpqy2GgBZDmzbwiGhdhyL7Wk7X3fjZe
FFPaZz771PsyN12lNTENguUTXvIzDcAPuGB/DqCTwv4W1hsIVkmPb3wO3reOqMpEdh7MRiN8QbLh
L8UdsMIzrFJcLl87R15nbD42PQMuSeG7i5IuLrZcQyWN9P8ixZwI7pgI+O9JO9apehaew4QFPdBk
Y6CxCJ5KDwzmMxVjV5wARaSQyoDYC4tFQJL2wbaCPTJt8wBUpbpXcbu4Nu1LtZRmKXL77mUH3yXO
H8LgpND6AmoDrLtdaI06c170HvjuFOpwDJQ7V8XMBjr+svkITHEAiYN6pw3ZrsGu6RYiRSGGaZNV
3ywwXUXCy8L3Z+Q8DR6QA9RrYI8As4/uPadzE3z6I1dsgVx3objLM5Ldga/Ppmp89lWXDb9VTRsu
Xrbkk4lf/0D76QkMwhRS1WOX7aMt4LmxJMaZXw7NGlzS86GK1VIsySTH8tfQRniGAewmxEEeQEHA
yjm50c9NMnI9GqTuTN/RTcUwQelgPNDuS+N5TdZk2aw9k4j3XSsEI5dIwfIRgD4YTve0flhzkF7B
psHMg6DHot+iS7QBSTcfLE3DNORxPhdRPFk/XJzIeB+rBRXHXzG0gq0l+M+JXwHF5sTP3Smu8nmx
VkRwnTD5fMupo5FRNdrGpCXW3visnEP6ssjHUfJDJKaneg9kbwo94855B7/2ERJhMSMqOp62a9N8
71unljN19jk5DKByiHsgUsBo/fhOtbAdlxbgSmiBh7tiQPi91s05gu3jBPNDGwIvbKDfBnYt4nwX
81nfAGkcdv9JDv1mLHCXvdfUkks3ZNvfLxvujKjTS6OfnVRajrJA6WJg9vLuL7yysXkoZ6zKdwTQ
HPHwy+IokIYBCwPXOLW8j8Wtm7fc0rUzwkn6ZowilrAVsdTny3B4WdTjzuCHEX8WRXeiGuJnWBJX
PexGq/Ga80x8LbPA4ijr8bFSsjeF88OZ5PaMOR8JPX3+U8wH1qA25IA0t00h+BH2wS26EmTNiys+
TM1wJqUBaeMH2/qnSrxPM3sgU3fd0FgYwdJmkLeul6QdATb1DLbCYRmB3nsApuUEc6xaconmOOrD
BKhdN0YroCdTl8OrmHguSVBHOXo6maLLJBBnatmGyehiVtXndcz7AlBEWH4xCehvsK5Kpg26ywGG
sz7qhngOHVruCDwp4R9QyXFZxPW6TAJa8KEBDm+ssrwPOgGqFThBPG40NDbm/QhrsRiCLTQ0nrq6
bk9rfVZTexznLiN3tWD9ZICIPYdDI+Y+a826qWIyLJ/RcrAsX9LINf7SA6Xr9doQC7s+Efmrut3o
VcsHcV2jXMeMlNyMi6vu13qaRuDZMdzHxbihdKn0dk/qxsVZ17prWHLVSTnP+k3X6faw1QTFDYbF
gWprADSB2XHVlS29VzPqr0s3jimBtvqYwyFi34Tssp1QdbBimeJsy6pYlKS7Yg1ZL5ZKRpc9gMSp
A5TyOhry5TBg2hniNX/NAbGDMh/N4iEivDgE2FvcwgK1uspHKsBifUjxYvGXniJ/AyGmvizLXNxs
clkOsHmOPmwA0c9xgOQxJ8Agbu6jKXLvl1bir74eygTBZiKN4G0XrAz6MTdlN6JkU2i+qXI5pKrn
1bt5Eu6vqAwAZy5ueW9hM35wm4bFv5zL2PPSGzcN6IPLti4ROCq3eNp8DUyyKoRvkrb51ZrPsetf
n9j70jTzNAxmXYvpG53LwRqNs+2o64EaGEVtPLVX3TqaIozqK11HeDojUZsnJSBCSddF4bhR1d3k
vUaXE2bFbVU17Ue+QGbPms5dA00Km8YNw5sRXhR1xg64+idqkP8obJ4XIKMfXvsyatZERPDaSERq
SVAkBlPCJsPQoqyuy1KGmHvYCnG8kK/wKqu5EdnYHXSRyXdrCVTBxmJ8zBf2qVoyZ2AMs1e66Oop
lZUFEChE/MJuG/uy4XxMlayJUZnuEtJKm4zLUt1E3YZjeP8ETka7yR4inquUzGpYYw/blGMY+Nth
qHWK/CCSUNvhYoZFwZXW/jBbnm5Nn/emV9ucp4usFx6PBV4+1fUgvleLh13yhrLU1UomWYtn4MoT
h2Gp1raHaiEDzEfYTs0RyIb4PlsnePa3FHeYeWByjP9UuPgAa8B02tz3rdQXbegv/Fi+rn3zoSlb
eE0b/Q0zJ48jwBkv9FbBstDWgPmvS2UW0p7e4bTvIz58CBL48W7Z5rQXa3clWkpu2NCYqB+d6XCZ
Q8Trj5Gt4RJUcRnYfOMj+g7ZZk5pI9t00XiJ1xaxO59Vt2XplrjpqxRIkSd8uQdgH6ShjScR6z6H
0X0QjnyegLpiWngvEkdDBJh71l8W5XQNz0o6E4rtK+S6D2ysrMlxvsLDUQHrdlvQyxYGxQHBMyJC
6rda+Ietqm+dcvnBhSzA+FjlBiDk1TBb2YugtzyeWwQuCUzRmtdHEgl6gOVCH6+1+0sxoHRZYP6Z
HNgVCVA84FVlqxO/VsApzSL2KcMsAXJLcbVtfjDFyOfrZpruwKNvekpAYEfyOIONfEKXYYNwxVfD
RmCZM1b3lFf3g8VHBfY2LWyYIGnAq5iIV+yQzSJPJ7ER42YPKGW1dn2iRwH4ES0JaKxtZFqFF3i/
URemRBGCbS/+u7CFMn2rarPi+jDmhT3kDXN3mVA28aoH/lWdcZjVSt8cJfDpGlPRrEswrbs3eKXL
XeVbmHsBg93ulinXt21UTN4APOwTqR7WyL7Wlb5dcHYLr5I/QxoB3wb2hBEK3c+5ulASqLZlO98A
IeKuBwJN3MLzueOwNAL6Hn6Elz9m9OxizVhKUHGba3rV8CzJsj7VY29GC/vPfBYAfMCgC11FAAZ1
PX+37TbGW18c4YXIe5/7L6NYrjZm4fkIL67lqo4eOMiAmm7X3bZ8oF1/05DmLTw3ColD8HMlADXt
EqlYVOXrcqWv275MJuDoOnjznC5Rfjt5dyzy7GFpMwsMD+WBFRZyA+v3VE/rXdUNMoElpItDVBzm
CubiiVRdPAm0GTuRtA7RTbvxz9VcfS03CKa+NF1o34YmxAM0gHFUUHAlwHrLYf2su3BRe2bKEiVY
wnjf2OUDPEKD28xbbyqxPeSNCAnzOp0a9DChLJ7UEGIgn8YZvBrKx/WaTxW5aa14h135OYhtToKA
B5KLdvd9VcDM0LqDpu6i7IoLyPYmw/aCN/1VtFJ4hKzBlxUCd4SN2DdZu+s1ogCvQGNgNmS/I7ul
RE6gLkDEG6LHsERjWozFG92wm3Hs/Wj42uP1iLjzOhFjlHkjBtrcol6H7+Xo8r9zoavXZOpIElny
qes2WAFvXWdq+EYMvnc99CqdpuhqawpAltwyfS3Z2qXFbHtgNqwHxyG6uuLYgYP4XN0PQAS9GLem
S/Jo7g/dKHyio24EAL2vgPKav24hn8H/5W8wfKnA4UiH7LYqaHUF/Ussgj16XaSNJ+DGAVyMAImZ
rRehqIC8BbxVqD7lm3kgB5gDbrrZxbLu7lc2AakJvylRdSdr0UIrlpcJR30X6yHL47GnPXyBTsAb
nNoEeXuM4O0LLE11ontyhwO8biqdf2Nz7eHb7qoHvH9sX2PdXvTBXWV1SBuu4IfhiSXsrPvYT34y
qyuvNp1fs0IxU0jpDCndJ1QB76idANiO2MFu8HCv7D73ozjMUh+0KKG/Kfn3vO5jB3VSbvRT7XrI
8xt4DvqC0XooZ/uBRn0PeKpPPe9gHbIdxqyO1bx+HXzRmryN3q5CHKpevNeBQCUAgEQ6cpGT/NiH
LF1ZkbBxPrCIvamLDFw5a//Gmf0r5+QjR4uE+tC5xDbYwK4B+DCLustG+QnT7c3g+WS4+2+KrmM7
UhyKfhHnkARoS6jscrmce6Pj7rEFSAhJINLXz/VupoPbFuKFmyreRePwLObgDh8KEE3c1Ii/pv36
2YWwq8dF6g23TNLLBuisIIE+tpm+mKQV+Uron0FMT3NcV26MS75kpdiifGnDQxaOldTtGaPXmtsV
ZrrG58+LLz8hdbT54n/3LHyfVtDMvWSffFW3LdiOHicFC+enjka3mi8kj+alqOfwT9tmVyL7P3TA
qr9Fasq5am7Esm84vzF7reGfLGhhsahp2VjvpjKbR7799WrC/26CL/zmXkHbqZZPwufSsDguM9Jd
SLS9brU9er/muLFfrj1fICMUj577j88TbnDwoFPMeTCHtCGOekWhcMyrRIt/AuY1jYE3OE21rXgI
kLqPb8r0O9qRA43ZDwQn+xpqrBIyQQOATnx3fvPXULzY8Oa/Sl+9c7auedKFjzDHfJNw2Iq2swfR
ZyXtXZlZnCjpjJeLocWDD5LCbiA8lRd4uQya/TI7mZu5LgcPI1Yct/lC4lPYhu1OxP6Dbddz2MbZ
wXr0uooOEjh1bjv3e8zP3jbto4mclnAoQflWJNn2s8ko1oHpDDXhtz8Qhspa7+Kmfya9f5Pcdgcq
m/+0h8Hd8LivvI4+z6k59VF7J1H7E23zk9jiQup6Zzx9ZhgSIDiAcf8vvLWYtJJneD7/8ECfFsz4
TOkD3p2jrZtyHZqD4x5wTVeKVlXBMLS569N75/MyQv+S67KH0YvlcZeAqibHcU6qyLgqTs2fjiUi
TxNxX0lULTI411NcEUavs7SHEL58DW8KnDggjGNRxBuquGpHm8PEtptcU/be+p6tv/8SPJy5r3BZ
WFJ0va3MNh+Ja3OxJP+NhlUB1Nijdgh4eKVoXaP0n/wtui8LDctQiXS/9vqdIk0D/cK+jwneh2E7
dW0HOJP0BbSJz1FERDHb8QmimQcHU30O8+2SkymBbSeaS7jjUTlwBPBFyv6lHuK7idLcZyofuP0Q
UQaLjyzrlQIu5hiW7J4o8qKivozwZ9CvtctKJ3jJqb3Ca3WMVVPxbLjCcFCua1MuzIF7/cYLUE1R
BOf1ktehubRehqcd5X7T7rNG7+CieOoncfOABAFpWsh2qjvxTDpZ9WrLPQ/ic6of+tTm2r4kHJ02
2l6W+MObv/rgWct5D1rzbRyzXY8BzDXYoekb0X/84e/QChweKeB5w32MXxt37PBDysTlzfLJxKVZ
5BuAvtPY6DI1Wb5Kkwf9tZ+vXv9C6ww3Zi3ncc75pEql/6Hc7aNoO/qzj8b46k38wDzxCFRI5p0X
XDDr5NvMysn65TR8x61fpKLJVa/LKLp5CuOCL69xnxRtcqn9LwflBUbGAtrRZzcv1yFglTCutAN0
pSCp62nKM/MhJasiHp5MBwk5/eYwfs7JUHF9b2x6mUP96I1vjN3kZvJuYNdGDlWm3voamrZurFIO
zWLc7BayljK2pfRCrAUtDIES1sPPaBAPILvyzI1QZjzFaMvCxxzZdceBH9fRYT7wzohX2XH3b0ML
FRt2E7nhjZvOvo9eR9luYWK/4tcylRUL5bsampkMy1srVAWY4dRGT/G48yAGifhURsG9945B++qa
T4kEjYz2VWvq3YoFx6DyJ7sAE7XH/+tWXZJt2nnxsdfXQD7E4gR5Hdx+cSkjBQOy6UsaecWS/Zni
Oh98lq9igMgh2Gn+yuNHL8zuanwfuz2Lw1LY3ao/LdbIoc6AOsTZcfXRB1y8mLwe/iXJU4fVdiDe
3i0RBu3+aqW/I7yuksac2unqQ5dkIqw+XXq2cXrxVMvzZVlK148v6UqLNXlnvM3tAOPS5+TGK5PD
25D9jaIZKEdTNS2L8rV2J4WyH61dJbpXatYjS5onouLnlfs71qr3IMTEQ00FfXI1c5t7TGAGd4Ub
vVP8G6az9rkirqgVuoYUh193v8geZnPcvLHqu3W3zesRqDVM2eFULeHLNCC1hL9k8/caqaqLnzX5
2Py4jMStT27cnbZsK6nwwEglD16zT+LmPMBwZjVKaD/jeajfTBREygB9IvUuyvSpN/Me+mwsKNkp
JfYc4iGwuuNlEz+TbHp1E77rboaDildc/lXdY+pWAEvNJcJlFiZ68uZDDecQ4LfvJAQcE7U7ghG8
kbakdmuwKpyTOngZtDvNptuZabj0Mi06GHMIrYCn/4ehP4ALYLlB+vA1JaQtgGncmkB/Sb+/W7Ng
xwe5pLXOQ8+TBV3be5ORL9SCwyy9DuzC+BRDd2PXCNN+w7Fh9ZhJRfNTrz0KeAjQAzE7L32AP+wz
M5VrlDyELDlkmbzgvzE2Se+hVl4h/AdgTocBDJvCdmC6/mZhNYmx6LkkzWlzNUs1B2klFijO0csK
S8ghcMsV4pxdT4LX1jboMOk+bnx0m6kaVVv0sj01jb5YbMwAUaZSJVNJ9KdQN8abF6emvwubiyGr
D9Rf8kQPFdorNuafaNlQcz4mtmJ4ayttkrCEG/jsGIZcXMg5xsxsj7HuHiQNL+NK7iKbd0py7CsJ
zX2zuKKTkFYkn0OQnOutwWANjZ5M0AjcT5hADe99e8l296isJDp8sC4Vm7FZzFHFp2iPDS2XcXvR
PXqph8XLvATivxbFwo50F+BvrDDIK0fuo11OnhfmdfbPhAFOp3mg8y2Z0hybnO4WIFMB0oae0g5z
b+zw1MPMlazVle3rnYN2oFXoE9Ay7JdxeZ54elJh9rKk9oQB/JlEbyLwCyP4KZ1oufh1FdPnDYtz
qIIqUYcIT3TTQIhQ1Lx+fugn8wagaSdVBOXna0PwR4PR3OLInV0XAi2lZcfiL56EL4kBgBRgDhX2
4LWgNCMuzmlDHzBbHKJQfxAfc2lUlwj2eQz5ixV+QWl97KYIXhaax6QCUJjPdC50ylBD4adLORYk
VSXC7OA1zJX6F2qy9zIceQO2OGmKMX22fl8NAXj08Kj6/r9AVRE7CL8vHfvbNjLFMY4HOgfHIIsq
uYUlVrl88OwBYTu5Qs7OmLAy9VzZkQs0NRKGrxmzojr0uPpJ+x47h6sz5g71Jt7+eCwq2dxdlB4v
IqkR3wacIgGAQI4Wz8w0PbrHCHTpjTb7pgV5xQ81fhEG/nzjJN+w/AzhfxAj5z5qVYSlH2v3iYXq
AykpQAnWD3iQ9zx7hfAfMnf/n1ePJ7BQu9ThhWFvvkEN3baz8RBZsyxHp8RHj/cbQBr83pE7BEuG
gh5i621U8gFd0rU13kUYIGgLHf9jQ31coGevLF2DcnDh3azDT21apEv54gqZCsg+LMcQMPzX+vFb
FOs7lM3PnOEnXdP5UUMbgUihexR110zTv54O7mKY0DWWV1fvumnc0fTKfffsknucjCVXj2H6IdFD
7PBJAhiKgq5kgTxyjrYWUezioqTxmW7XAV6DsfYe/GUtyRDvp5rueCcPq/1xjJYm8RD61BQEQTmA
JRM3o/D866et6sDPpfjfmEDmhmaQeXkd/61ZuOPk000zlNJIvWjLDd2sQen00p8RZymwOUBwmaDp
JrUpM2EKX7F9x6OTsChZ5gA+YJ8E7kQTb98be+ftI5nqLxbjOXstTAK4Nbo9jHLJQ+u6Q5Ks6xXS
T6BGAKNQo+hywyU+6m0rCfV2Yj7Mowci9bMRvwftdtP2TkGW16TbY8E/JoYeEv6RUnZapTu3dQtX
rsmRk1CsWbpvxV+EF4EuCYu2Tg8dNm9v0dAzkOW5q7eXLRCnCQLPqD3VobrFCOAg9YvHgnOS3Bqk
DNnpe2OPdEEfw7gEM2nB1x0346FtUVR8WSZWltvsDlkLNDZ6CjE7ixB6VfUwLM8p9zBofzGb5Cki
2LrprTa8sNNzg129x8E2zSlqAVOIJ1znvNmyXK4+oo1Qq8x7F46FzS5kjErnsK6kZVwfpHf41WSr
Hpv/+i2jlxgoD2uWM3CLfAzxBey38nWebD+qX/YAdC9q675GglyuLi3bGE7GkVeyiwotIugMqT0u
PjlM0U3JW5e+zLLfqwlQps0NKISBXhV5JT0gjR5gPtunHv0zp7p0Mqg2gOHakrw1WGKBL3XknE1v
YWeu6wRoK5Nl1zFAvtBhpf3BD+e9N6zVgIm5gWqkacaTN4FEaVsHhHbejSa7s3lAQAjaSJ/1eybr
nUrEEdLRZzmSQ9iqg0i8O0v6fRdCZFIP84Pt1H3uEKDSzrUPP2G9t/6AWhfEEKIALdyCyvPBQSkd
n6GuPbRaCTRvlxRQGzcPtZ1FOSn+TxiD2B/+3o7mDi3/OVmTKvRopUN+WBd+Wvzga9LpbQMac+jq
7IVILJPUlw1wqhodXKxNLgn5kZMFYtdn47/Jn6ejzjAjt1M9FqLlJ0gn9kuH5Zx6TkO9be0+84bH
4JczDQFMz43mO2GBSVtr7oieGfORNtvBtzXWPxdLDGXkEC/1YUPsSs4QmQF5MjsgHeRlGnWYTzN9
1fEMfEVtpqBG7pbO7AdrP7ogeYxHjBtD8tgz7GlbjSfSR3ghvUT8VVkDwkDhHwjAN/WyQegSH3zA
2EmwAyOHvteg+s6XLJL7cAtJAbAAmzw7st8bKUCNYbxU13Bd5qJrwXrZef2SIvzUFGRsRofmMRCb
KacgvJh03RkXHbeej7vfgMxyajuIu8dQHwNaNzsXTX90gkCMuSfjebb9f1jasmLQeLaQOcA0zAbo
oMyVpcvdtyl5qn11gqLzmZIWcy+ZkaVDPOyHsCxjirCI1mhkiyCTbM43NlKAYxEBYRJ1CTyTitX9
kPcIJXlO/VW9WqoFhVt9dm8xA5z4KnDSuORhaI+4DAISPD3SX7aiPWOUmOmLJUs6Ihxt9MH1WIDW
hPvHmXL9lxIGW1aX1frg1S1569Iu9i6bc7q7Aerdmr/NEtnsX+/1tt3FYyIAKeCduCxkiB5Mhmu1
2p4++MkMfbkPfgJZqv7HgDSJMhwzLKZYKypQLPUJJGf/GbqYHZrJThWH7+ueuIb1+cDkAott3z2I
JjIldoQtl908PHl1kBy5t5FzxNr5EHXtsAO60V/8DbLysO2ayrQuBuwZmXYHv2VXZrO7O2y1x4Zj
WaRKRrfA9n2b+0DcKi8ITbElOi1WOXlYAsT8PVPTFnqGVKZPadEi4uWcAOO5bBZ1QDLwEk6uTSWt
JPOuC7PxCFhJwWfQTWdwzbDWdZl8SRfQmXin1hxpRoCLV1c/tcHip5VHMmwjWbrUl7mOKAo+3KcY
7fDV1r5NdO4mJY4RXcCVTNx/ivU0VLEIzbPHZvWI+xuW/hQ5jAwEdF8dcOAiMfidPujm/bxA8p0q
NWERT4eDYImt+o2yC2VJWsRJjT0uY11brIyH7+vvFZ0lVulYJKxQQdveqPytcws8ciKEUVBF3nTS
JjWIC5AtFn0erOtZB0N97cTm/NzWdEgwzqHcxCbojj4AwarTdb1noc/+MjhRwJJZMrxytY4n2tRB
+esWr1bEKmGkWgBArH4I4sjPDls9dhfrVLCPp4nk2UqRi0HoCBoroSflAdRFjCUaSjakLPfAUZx7
L44eeIhAwJXTALSkWirXNmm1ctedZ/G7kgBv3ulNiSqaMAErSMzfCOn+EDGn+ejstJck9H6hw+CF
kMkWIbMAM8Uk3sLRjQhWU8heA6EFEmezfVd5apL3GCrwnyadVBHIgRcDnJU7X89dERpAlmM7Tpe1
d2j0Iw+eZaeggI2mTts9UldntFkXGhm8rwo8IPwRGXT8r9sQPI5CkROOW9QP1OMi0b9iaCHAl9U6
qlUZ1stEL9r6At7dCOC85oAMZS3PkYz88Yv6HoJWXyF6ajlYDjg+LYYMr5vku1GdH3/BubItwy6O
t3E0R07WTYI4SpV537yN9TfdejZ92ahN8Bdhpxglxh08iOk9TbuI/MThSBaQLcILwOJl25itJ/i6
MvEkRsQJn1o6xxTTCCNqt6bojxdnPfnLDjUIYQnycaONl5VaQLgARg3CTvkZ6IRE3zyGKPhv7/F0
+Q+ZICHWhKinK2inBDpqjMEsmoaGV1qLePwC2OHswzRslpkyIAumtXzNRm+7NX3c0VOQmLlHVhnt
F/3uC51wlkPLGhKAPDG1HJfIzm2vc6NiCmwPEBzrPgWM3wA+UHhq9+2loM6wqdf+4P+Hy5YCJYa0
BN9SrtNmNJ9OGuWeknha6NGL29i+MxYM9ChTHrKfFFd/fVx7tqwfSEIdolOb9GwshjHliCmOnSIH
riab4G3UTYNYO6H8t56CszsnMZaLCrHA2ZgP6xDbHagOvDWRP6f9JxlMONxlOi0ag8CC9IfOwQSG
UIYk5Qf4QIL4Ohhjo3I28INUzeBYBBlKxtN9yFfvcw377HOIsxTbC/ENa6o23IYaVHgdw7ladDyg
nX/MEE4L+HCMEdo875n2MowQgfSF+8GPbJIKps8UxByMwj/Od276tgv12qbYJj7Zzw5KAwyT8ZL6
HbAHto3Nq+e7CbmdQC3wOHytk4+MouADpmuazRzHcfExgrcJ2aKXPurr/4YsXMx5UfFyh9DPRftV
J2P7SBMbdlXXAwcH6hdFnl0LnUGikuaqWQNQzeHAJ1C63rrxoeSJH+rPeNpQVg0gaFxVQDNYhvNe
a1/mCLruebnANx9gA+fpemY9D9NnjirYlYOd/G8E4K3jHZl+YbMfDY3MaRbg5n5WRAYiZrOVpi9M
gjwXlg/pNEDHBnlhgyUtnLxCcxdEuzgdMHzbKVzbc7bqwOBwXO+Zv7rLVLPrfeQgnz1DLCntstnw
x0x9upSRZT55o9zf2L/IiukhteBGpt9IrCgFi8M56/fr1jTAvODAVZgyYtHXpWmk9r5hq86yt8Rf
Fo5J1wOy/7cf9eY/g6fZ2LX2J1dfJF6q+hDw1iGCamsgCXWbnMavDb/rfaSqRfnM5TYxi9gAvyNF
gARC88MGQsUzNF1bc8gSJMkgBCXxaWOhN5JaAS6bpe8eB0kw/NV92jbvToML/uBLupA9Y2OUXjK4
I6YX0q+JrmoxujjJW9sa/Sdo5rSYFaKhi8aNZigWPJL/ZFAPfI8vS+J8nUXbljEDYrMxf/kXC1r/
ZkQGH2qwdN4NYR0eFlnP8ZHaLDtvLR9OYSSZzRtuoIhqh22Zb1DjIQCCMZVda7CjVxRKaOZ7E37Q
Bvw08mYtK8DZ1W/TYsd9wjGryswRRBMNK0z8wWAAAMnaQzRC5voYyrWpya7Qq2Gcocw/I18RorZ4
FU332IpO/22HLPqA4hh8hDek6bcOMrdTeBWfSBuLe4Qcyj+1gJPTehaArcgmgXllwq4cT2jso/Zj
dg2WaR2OcLwBml9dtjxrn3ox9pGMDVBagAUoHPQtUAnVApi1avjwL4RHas6jrF8oBAUs2iHFJSwa
tg5XY1wD24+Q2VMy6ml7GaXtIeev1TfcEs1YjlPcEhgr+m0o5zWITt0y1I/IizaPdeDZymPsI+bu
E+PXm04HUwxDBO2d0TxXMew1wTxf+Dbsg8S9kW6D5A8efEwldKi6McqKjnjv/gKSLeHJe0NTd7Fq
7XY8hMaun9KbhNEF++SiTjwZv7rBqp3fb+krI6P9B8iZ40HKuWqS/gt08qOnsBV6dN5uadrXZwRc
bHv0QXUhLLJ/sFbUGPXNiUF+Vwyt9krSMiBUk9nyre3jPWdB8GZGOxysnr1biz7gF37rz/KaChY8
QLyE45Mw0LZr3WCQ98CRTdMxjQP5RIDS/V29bn4zZu3MPfJFjCArNgXHbMRbhQAr0z1ARwBhT4f7
CIX7Yuh99cLoNCYuckWQIPknh75lKGuEur5DTDLmuh+/m7FPym3QoHGmze3x7f9MSnu7ltINUHoP
XBUWvV9GbdgprcJiwMEel2SIS5PZSw1IK+ksXMAG65EXAJRaEYWAsAPwDtFgIiQ1Ma/oddYV4zrR
KmDxO7EWTLuKyAMimuGrQBu9IZpLFXNk3kIDcNNP++1sQ8bvo9ma3zlwylUYPYwyPPtUYkWBg6PQ
XdQVS53EuTb0aQvMBUMN9AEsRQWjy/bmXAYtSLuaombBrneWl+mSzggoQXIKi7G+BQtO3IX1bdsa
gheNxAXt7GNsBcn7pEOq+K9MY5GQm0JSl0DqlhpEt2ak1C4Nz5MjNwwiX57EfMTBNuJadlsBXSnC
4YTG9JdilJ8g3M8J2bDy+QFOtcXgFs0JAn/bDJ5PxU9mik6O9xAQDUIV1qcFm2QHfBoqDbzYeZCJ
tKTK909LvyU7oi00DJNb0HWAGSDpXmG1F30x4zW9Ip0wBZ0r6qJDA4Kq8mmhSN/XMHTknvit7mCL
jv7YiF2ywMWOEKgzyMm6CLeAof11W4V0GVrC1/ZBxxF4JQbXKstg05C1+TeDM9AqXS6eiF/iAclp
MFO8uWSLisGvSYF4rqWCpUscF8QclOg0Yym4HveNWMkZYY/eHoKA+TWNf51G3hhXEEmc9TRj4lAI
4zcCNbQedGHRjgtt5jDvo/CID1Do986Sg6lBeiw9tINtB5NF3YCZHF3ZwAqQj1OL5+xNUbUlwR87
IGsVxhCwVgoHjNi0rRCxlEfg6gFkAgKsBsdI0gm5h4wDrEEzXTJKQHwBuQYTay8xG8AwChIdcau8
QnYYj0TdvocTNA3xb6vm20u9CF3Gcjz3nfechuDQdfrRRgC/QY0fEA9IcprWNwi8Xl0MdGKb9R2S
7Y8as/uvSiEseGymJ94bCN8QTXdraTvvpAuj0rdByZZuKWaq3lFsYXZoUKAbgXQhCh1jsRIQKj4f
+ZGvIahq/BoM0lwXTSNiICfYi7pfXliu4tsFflKKyE8LhONEZT2m/1joHoNm/YTs9kNr82mdfQxt
dm1q9wj8YqcwDOcjcmwT5XlvDQ8eu1SBOszUipj/DOiQe4OO/15bP9qlW/AYTCvwsmZYfvq5y/YR
aYA7Lp3f4stgSkFEkJA+dqehPcY2BOARJlsBwqk7Lh3w2bwnLX9IYzFCguPjWmQIPndjRHbr2PrV
CL80cIahuQMfG8ArRPLcIrTjBqhhuvtQKb8pOmyvNo6nOyLEot1EJ/WgMzrue1j1LssU1ilI8x4a
KLBaJKvU3Jr1ydcDXspkDpqlpIky0IelrwGkOfiEgxU+eOyHydiXbFMBoCHdoUQbf3gYSLTnke/n
2yQgSQji8SoW472NfrLussYfShzkP+4TkH+pxR6JjPnjhKULCr95O42+WQvRYP3sAe5UPRaBMiEO
Ib6/EqhkbeoCabEgC8dM59i8wwOl/Lyw/gPZ0qJoICp97yxYkFmu5oh1WFfOT+xZdFjshajLBnqW
XYNPRIkjexVkiUsybvaXJVhvSLGKK+YF8w6YzoFvGghvMB4bxqH/AGLQZgq6Y+wS+1Wlfq6ibjxA
xB1iC+q+wEhtV+c46poeII7YpsLfMnpcgZOefIT4PwwCx4JTDRAfXwsQSQN55RbWPdWCLg3D+rEW
7gp0Eppur8V7N1kIHnj9FG+L2lMey99AIXzB5ALRHzZtHzjYYmbI6ZE1BUX6EpUKj+tbugGg+LY8
bzRywPVSC+1KbI+BrCE3Gf0q/QU9+wAQte11iz4nrhjBgTjNWL0IXXM26wNZkK7BxqPwpw3ugOzP
ME7/9LCC2cXAvIciAzqgmn+PTf0b7nPUUh+ttLvIU+KC2JrHrQMTQwwCQVOUekDxkPAA/cbC4y+8
Guff6gktE9lmZFFTWthI3EPKT6jRpavDf+2g3+UEUFsO280hc6XQxGEJMP1n2ul4J3ryHSyNqNY0
/qdqXKHNGb+oFxRo4swxlBG8sSCZpl8BCZtfOKtphXUHER3EBjOEI/U7GUNWcMg3IWBX8k2T4DnI
OqjHBIVacV0v6STexTwcuhD7+Or8f7MvqqyXE/R0hr8lDAUaIo62JJwCmBjlYVzkGeEg3smfUBjq
X4nKHEt7yVrwJsgAfUKLPY98XgslxgucwicVYcpVq4YwwYJ6Cwd2kg1grCz7gxtdTKl8CNe1WJfs
0W/ZW7DONyeXQxiD6F7r4CuSKwD8WYBMQmDgDiEodZlq5Om3LbyKcd0iUnm2+D57RaGLdW2BT3/B
zVdQNTXBlEDqEgG0S+oUYZJQbpB0TF+XlAcG9DOLT5ir8REUFFIBZ82DEdmQpzVcdUJBElqH6aVL
g/1Se01pNSxgQE+g8xfiDcgk1GjZAJ6l22LoUjTUoMiOLDb07aDtsDZtZ4BLGrLk9XGpp58m/NUi
9hBbwlQwFcmM5Ynp9ZFhZi3COXjC5y1EFZFBaQAKQ4mxfFkuXdkOI1IoA/fNqE4fkTGP6F02fa1q
/CM6kDUhlPsFH7GKWhM+ySl64tLuawY/sT/T58ZvgWWQ7BvuXihT0lEWDfQHhXNzi2c6Ymxpho8F
q2QzIIi+jqOSgyc6GssWtMbQ7EBje7kbQkgvpammVJPdTLsTMqLGU+ZBTx2xYKt8eHbOow5Aw8r4
BzkHEKFl4avu4wg/HVi0Wv2osN0HLXnQYNThrgCcyXh9cGt9wh76qBf+OHAMQgNw9Tad/2Q1u1us
i9Vmmv8UxnQAm+pot+kz3CTLN0M7lLjA5YHlTx6kYpmnrsOUXuIw+FmQaoJPTPG+oK87og5CLkDi
nWwBL9eCVkhpSgu3wsmORAZu/ufoPJYbR4Ig+kWIABr+SoDeiKK8Lh2SRoL3Dfv1+7i33ZiNHYkE
uquyMl+135GHH36oqQQXs725i0Xwyf8x48QPmMKDx6isN2joVzPPzpM/RMcuUR9JMkUg/433FKGM
EQmNvFMtH0QpBj4VbyfxzT8O8zhtejCwge4BzS2S00gv8UjWxzx7tL+ovXYgnOmoqnImNsEIPUL9
86N8BcxiA7pq2/YQSTia+FxK858uqjU0YG0bI18aAQNG65hP+r/U7T6ipcQqWRfPSxRfK3N+10ti
FrreMljT1KPGfxfofbJNRb53p/SolvII1qkLyAHo16jw96WmBPO9BJfWQM1Rjz5q8WBHaLFjuh4a
zDpZnR7SUe2tyhBhXsDvAPV/i2XF7S+8X5mNT7TsW47GB2loEzmH6Y+FPfcNF8LcEVj9avl9nBED
A3fV2syGX67hS8kUaO3n1IZj5F9Mw8Ocpd2cyOjDvCofXVWqIG8w0HbQ0wf56d6BKj0PJJVlxQk6
7o0BB6jWpDuWYznMfqrdErX6StoFEWdNirBY1G/cJFFoTM2n0sY1iNdXgmD4xsSDJvtX6pyz2zjf
LLyhHx6zat1q2FQQybRTOYJKspp4q2TB3LUmMs+ciKwKo+7Bi8t10qjuPHaLT7mVnjPdPNiRwEA0
/hiT+R6VNM2yk8wF+Flw3qRBhNh6N7eKoKUr5+BEwBoqFbrIQNjmsapkMzpiLbLnNLYeB2k8Cll3
q9qSAjMqj68723g9UnMVU5jdXdBFaSf7OPUUs2NOH6ug7YvUa2y5O6ZxeNyifA/e6cXXqqPWWjtX
YQVoxd6WMswKj9I3trdtneFqKzyuhioUuSLksDgfjBXe/bljd1jKKxnv5wSBHRj5gHti2SCEOCEG
lifPSeOQaVMUti31hj7ukkownPa1Y0QpEFQmRoUeM4Rq7dPk2Pc4yYx+mP5UleGs2E62L1vSvyx9
0fekCLZZP44BV0x69nLt13J6sjp994yk06wmwElSc44dVtShMUkI4qMzO4wd44lXYE0Mft063zKu
H4WqQ19NP7nZHDVP8cqJSyeK24Cw66thW4vlPfGjNdLYeioXxuTd/FT2WmjmnGqp6D9tIePAHZPD
aPWhX1j6lob6EW4PsSp321QpFgoZMExda5lYLRg9R2bhCSCxxnGBGHG0mskhn3991q/hXyNxxtX7
XHnTuyFHFQyT/aTsftvpAMWT5m4E6Lv5XKnmwsIal0E2j11TEFGY/kiWkGxkBh1E6fJSpvPb7Ikn
u8Y4YHf20WJnw3asytvMUxTA69xV7OlSKH6kN+wHoqtMxYpzF+Ga8GKCQcr69Er321b2+ywcJ7At
Hhaih2tS9jvQM/GqQhhGNNaLnUqKfVsghKu23Yja+ZuNgle6OxSMv1JL35WLu2ra4cXLy106WkcE
9TNDXx7S4pL4ZVgoZ8ummQxrrXNoYtA7hqHheou8wNbKq9Fb5VpGuDf8ZHzwZ3lURrlPpX0y73lO
LDHYipz208bihQ3zUEZI/Pl0QZ7rcPd0m5QnVlPYY8q4upVl+1qbw1UaKoJ4dE8uSVY+jGACejPd
Fv2E1a+ibPFebGwDtbi4y7DLPfxHVY7tHP95ojV7x0xOrT7sZUJEs/EYqruPpkrDxNfW/RRdKZzJ
4cfeY1z3W03UQeThemQFVr6iCahWWmm/atM9PZaQKrCp+apiukz+tJknuUHAzTnL8CAsEOFDDv6H
LCJoqfsF0kf643Y8VHdLCY5Av8NaT6Unu5x1ScYxyoZ/daZ/wmY7mVbxqunDzV6meT14rhYaUbVf
3PHJtPtNd8dAW8W7ljUhav6a+BM1uooZChp01IZp7go29bT1PYo1rGfHwpZDzEH35NVsyEAudbLL
CucyyPFr8cdntFw64uJYi+LAcOfQKkKWs/en08WtxGJZq66VOKWGi3JcNygL96K7+toxHY7N6FMT
1t80qCeHwNDKHJw31Eo7MPXkb0k4IlvPYN4t5jyM8BUCihzWVWce2w5fNxn2g6nsZl2Y1r6ZxKZ2
s8282Mwms4Ck2i7WyRZYw0dky32ikkPMIVM0CIa2i3SNauHN+KPa6UuvzYOYZMDzsUm05Y+8dUin
fzKoKNpMhGNiPkSC/mF0hs2QDIdUn/+YKNrkzdMzHB6GPngDo+/x7iMrKnyuSu1lMd5m8cRSkTdL
1ymrvdAhEHm3mwt8/Xa32EE3ys+60RlWjccoSTYCOC3naPcMkf8RnY7RYdofrCVfxwV6zjghSskI
ezBTEDfAQIE1TuLikmPfhYMs9shf36nM1m0LttCv0idLSEIQ3bhx5XL1B+N1jFnpVy71Lpq0f0Za
Ai2Nypuvy5On5yJUTfRiZ3SAxZxvVFyHzuJQyA3O2ZuXr9mxr36GSIJAga2Lt6/GgbSaxgV/m2Eg
RpTWwTWGPa5C+pRyK0q1MjEWDSIv0PmQJkqnRikvKembkNLwBjY2jLEODMnIYW6f40V81ZHxHVV4
Sn21IVN/f4K3iYOnVrULwrRubTOGUp1nrL3JZwTL+15UD7kDT42X8+S6ubfOGd2odPiJ6+JGLvWS
Eo0jPtDsJyFDtgaE3dS9VqLYw49teUFjGAV9A9lSTbupb77byrrngcwdaSsdVxaJVdFd9L48ecSr
TXUbOjbERYvYx8589FP7USuSzxE/TeMzI029Bzt6nwpWqcn6WBDDMO+/qGNtorE+doW1qxqPEJz2
xFqJg1ZPOxiEZ6LQ8cohAVwP1k24ehhbLUWvp+0ph5uAOLciYocjxyj0bNNhDFbLq2IYahTy6EW1
uR6L/C/JvGcHkndYEtoI3SGdN8IjCkpbUAZVhSJm179QnrMVXhpmPSX1m8PQBfW2DaYU9VDI+Ymw
M6lv8gJJmZFzspglNDL79WrvsvjMSxYX/zpnTJ4Zj6P0j+5S//Zu+mGW2UE3St5B5q6mR2KwedN7
sMzNcG16ONz8QhjRx0R8pH3H6GKAG5wPxdr1SBwTjmdaeM+NYQ2mHcAplmrLk2Z0186oQrywGAl6
+aeP2MSmhrVSOEFJQ7Od6YUXf13Eb3Wkb3Ph7RKLp8mjm0rGLYpkQMgTt2duQC9XCGY0skX6LUy8
ZrUIO9MjXOeMDCakTVhRL8NotFRolmN86RYXGtKEPovBwGFoScNmWAMPrSGnhyEmzOM7ijqsdKtz
EyUKbV/Mx2ZW5tZzum7TsPr1satJVhJg/hkip8ZmWUaB0SAQ5rpefrlkK2FWswAwb0Ua6vh7zrpo
c2xdqE/QLd7bOMIwUERr8Np/uVYdKPR2HM5rd/ye6hFOkbMdyuW3TY3ARc2Iii3T4n3L3AfoXU9g
AscEUUXOb8OtKTVAm6TiMFcwjRuG3ih5aObnWMFlqqI+6Caxwwq2r8lWZBkFUJljlJJtt7XzeuMb
6gLPdkUQeBWTN7SHam27Mw+sfi3ZdCB532VRn+9ZeEDDYU+pbXr9Vf+//RzOKkZ3tViQkJVhRmap
zKbANcYu1NJ8jydolZr4liL1VetyOw7gPGwSmuRsCuGstDx5LkfaQRWnJzvt3v3SOfNyEOYzV5J9
DG5FNIbkhxkdIpUcI9zUHg2X9jOMOocu/IzIOPNhnZJC7GqLgCytAT77nccC4MQz34rI+vGN5lym
zRrtgzLfqdIQFSf7KceqDxg7p5t26taZ8DfpIDCrtXxfRggMcENjG+RtgUU3OU3MYAg/PZbRlZ9q
U07ML+bR+tNSY49FKlCqP1tYGWXED6bJ1yZipIbc43ZZOJLltadtlqMfIf74jnxNNQcL40s1Plfj
j59ihHfRCbsciguKVlOAkpzeM2cI+vK3S9znqHFYYOk+GJN6cVK1kcv4G6lhY+Igt4dkPfQEjpmV
f0IEYBhLrASZYbhHEZKbU5Xb3ih2psqhUeFMLY2Moo6HuO4/kuhc6sm252bppv7HqdSZYGiYR9QK
DLLx8Fd2sJT61sXPdd+/u3g0FL57YE6y77N+O3gv/N5hlc23gWDunecw91+9O68VD3LTJ0evrS9u
VRyriA6tSJ7KJTr7/XRQo3mEoXOqlvlMUBaoDKUiUjcqpsrmo+XqpyKq+DpH80DF96BHyXryvFCv
GXXE0xN5V2Jt6aH2uS+14SG2ZjAP9hm/joGz1D1PFlK3thzl4n3nkbOKWBzhk9PUSLF2k/7cxcZR
Gn/6ku/F4hx76uoaETCbYXw0cCxWXc0R6A6fvAS/vq1RhKYbCqSHfN73zpVZ5lMsirNsujMMpaAu
5ysxCybMBx/hxFuIp9wHjFJsE2YEs48KN9Ym01pt27rd1WzNF+HSJ92FUm90v1n0/VPnkuyb7ZSo
AeW+sI1T1hffuVc/czCFU95vKtj38//bTw2WFXnrLtG/7oPSXuZHI42f5mQm/IRk64z5u1PlbyLz
jABD1DmXOEiV9uQnMJkTvph52dQ9Nxg8/s19roJZqVtRkWBtjI6AEwgoORdmqfQe1dZgVJJl1bEC
Fm3XWeh1PWIdcySWN3QEsPl6rjw+p3ya/3Int5hykUho9NcSIpxrtH8RLoiVtnSwFeJPQaGT5P3T
iD4Pfmin7pya0V2epc29FQsY3458a+5ynt09wzZmzEeAu+l2Cd4sDBpiW9vgLwsCdwl6PD6ZW99p
j2YzXVkbsE4t49H1PwdrIdteBbqyX53Eu8fL8cJkdA2mzelKFJBlX/xh6NP1q1GFXUoYYOziV5qZ
fUFepGhvss++YIEFbv046ibvRn4wUFA6Nj3q7Rxqsl3XGO4L4voFU1dHjhunjo8mRu3eO/SpQfvS
yMvU4NAaup1rli9Zah5mwhBzwqXi9xsNP6pcSLtBgzCZB7f2SyPHh9bVagwKylsNUt8wIG0M7R8J
mQBZhKRY8jtZ1nVKx5PevA1QwqMs4ktMrnqXH4hI7ugoL5q+7JahuAzEw/zZJIXMwmcMFjQd2GUY
8NA0+Dn4vojiN0UIHjpk5yz/GdgahCze7HtmCL3Z/VDmHQqL+gKeEAEQ6800hm0rFIZ67VEXy76J
y1dHTYBMiNDh39XK9YS3STTuo9tOO/JcWMD2BHRsTsqI8wTyQLv8LXkBtmXZtGpa1yXbfBeK2fxY
Ta9cFAcuiT8JaETUgLv0l8Tz8YviEZzpIYii+Y3/4nFx0TiHqT+rtZOK12watnFp7FJT7Z0+22hd
FhgTtwTzbI/qwyDxBDM+TuwwG7xHC/ljspjCt19pvYSJ9HmivTP1y97u5CqSw9oqki9qsZXVaYGJ
29bCUFsjmjVUglmpheWUre3a2MRYpnWsu8ZMm1dPrLHW/Rel6b84Q7Z5QYHssLlmBaHtKHJ/E0dI
5814xdV2Ujaijo3JBnrYrjStNQdf2CYu4XOC39WinSrLf1OYa/u4Ihji/JsqwvX9EiJP71MNMC6x
UHRktsYt9iHLmDO2+jr2r9povZsJ5l+vJ+RJ9MTVNq5ogxkERBX5G2YdIQkwVOJfugLu73JrdObf
0Mtji+SpaS8ehJFQ1OPVKuaDhT2iQmorsYeucIxeRnc4Kad+bFNrHavslFbYLirz330UkkziOlrG
22SUO8i5W1GZ26XrGdazgAlQlDN1+3z0yQqW6xRr9WJHBzZfHDr5JafswgXHmA8gRV1SNNqPvmFg
wS7X/NpvppXcEC0/QHq2q8hFSCP9guBvrXPa/2YqNm7UwTd/mQnkTTZ8A3vBgTGm5BOsNUDbo2jA
7jE07uRgUXC0Ee466DvYSzOsdNFiMRTuWYjz6TEJLRjHJKn5OrGRZMUQmOExj538qEsi2/3D3d/U
EuiZBa+w8wz6Ca+VLgLMxWsfoUAU29Jutz4VaY/WFkrvLJgKdOpszucs+2q6P70pA9P7M8EfWZxL
pqy+xEQPNHZGuBjpgVDdZzz6e5DezL/S8aHozPdKcyjpcDSwu4ZQ0XyqUi9wnWOhiY3dXXuCGZb+
D/rRpcut9TC7fxWZBzbcw5VhlAa5omzVabS+rZScfTatU5gMs5QrM/7r6xmLtGIW+kcPR2C3/UlS
wqzSPTmA/LVOhUXXIIDF55xi3MP3TdsflyaVL4Qr8lknoKU7NF6A2Rx5KusOkvbKc9ttlu6lHocY
GjjAebFscZy7d9UWodaSystF/8xYzwqzZLoMufnttFzLS19dKIM/IgzXM0cBJwKJV8+ignWa/iu3
26sF66+pm8D2XAga8tsp8arZcUNZ5FRBD23Lt3H75XzUelwEUZ+SWuwfJ5W9FJCG+/auVmeQIbC7
GAkAqS5+a/irWWf/MBf1KeIDHQUWbGLtGFqQNDjMWtcj2nyL5HedfHAxBdZ9gGd7zPwtPE6cLf3C
z7X089Yu4vuHOr9NifEZo7zf17L+2o2OZda9YzEIvccR1ZSqv0qdYL0Q18ZuPhLD+7T7V2RrfS1m
uZWpvins+A3R7TP2HqYy+1Pz/FIW2457nYQF8JQPgGQbQSNUJ0+wwT70sTz5RhfKyvhSif+vkzWn
2BFEY9Dm8lfTzV0JccsG4b7VFXgiBwxP4Ed+HpJk52YroEZkp0hSjZXafCFxlty8aZaf7f2RzAr1
kiSmh4uQOSGOsRl5WCRrL/eqR1VrMAQXJiMsuomx6AidvGXnHe3as/aiVhA5oE+tVWYecTVJwasQ
8/oCUt2VBAjDxlIwNFx6e9zicCVMQB+Zq0jS5010nHW7wd6vmmAyTLIkmjVj2/W+8MN/LXPGCMev
P13Bl1cYd0VbVLeiqbKNdOev0TaI+fkMArWJLHM5udaKJYQvfePwb1o/3Mez52Vy+m1joYB2KaTO
0ZyOca/1e1vD/YPCwAqAO8xJNSCXUe2uo8HYG5JnHkQl8wmHgnKwkw3GAf43BYMs/I8Pw+zdvCFx
UVELk0qsWUtB2DDujWSVzqXYevFychAOOWhJ5/bVsB065wvjfUfByQ4pN2KFsIV1rnMjpMHymxX1
0AsMfgMLKDsB54J500pExlVk/uNgo13bzi4DaRqAo44JSTJV9/onr+x3tc5fgabKSuKN47XhpMo9
OKcvD53ERQ5JO3nVNCan8z3v05snv+3vcyvtOaeeXBo3ZPzdIRCpbzyMzJCGIM4Fqg6ZKqu88L/G
xM5nGkkzWfW1TT5FLd/ZxAvTLvG0Xgpa29EAnhJ7BcO+qSUQqF8t4e35ev6BpXJIXmr70skfRzBQ
gzs/IpOV69YFcmXaxP4xeSCuZvXGFvnJrdDFmGo+j5gb7Wx6Szr0hhTnYTBZOS45r98XyeIziK2p
B33nux0W51oUFbKXbCtWNbhRAFImXDiOEiBhLG09ejpFaxd3/8CGk+6jhQ4WK382VPbLfppzmndE
E9WtF/qT7lX/rGW+30LIYixCIjw21D+OqWGcL+M9sYKwbq1P6ZG+sGzy737KkCppLDzCxa+ROAY2
QUIKXUVhUJUoyhZWwrJ1yCkS4nD8ZS/iGf8AGw/2sH8faic+42n/t1iGONCVfvO5/oD91oMlJ3pt
iCs2uc+7tlXdq5IyvctPbRA3gBlYIp0Es2uw5JBRx9h6cgWxeAjGeIyDOB0/DbW8deTQpmX5yu7J
70b2m0ZYcIKkvFRVdhYJxxxNTLIaigRIUL9kmCqjDahEhQcBhGFtTOlGpOAnDE7lwOLVWqWq+lJS
PC283CUvNt8iEColeBlj8Ob73kQLHnHsMwrE+1ZaEDgmR/8tMKyv546wC3flq1937gobGS7BFJAM
/e5aCZTrDHS+MRNAw1f/m5S4bJrRbcCzkfFyG0haBf4KtqHuumL6RQAYd20nyGGlwyMr5ncMuumO
sr2GORGk2hh2d4nTyjW0eWwhEGYOzL2+cstb1/wD0T6cK+NE9WlpzCny+Ry7BYl3AziJHHQq7/tI
fxTGyQa6FC7lMHIoCOK9NM5uyoFrZtqG4c4mHnRu59w+pnaktnKun6sp//J8cq1FbWxzFi6s0on6
coguZkMDx06G1QgTJYiMgpYvGzaOlC/L7Dyo0vkpe59LqgrzvLwObf3ZKKyPlcYUEkp8mKS0OEI8
1TjKAOiUVjh2NtjyWGr496tjU8gL7vtTO4lj2ho70+pdlOUPNr/om3x2nkDOvQwevgucP7dy7n+y
Pn6YezbOpO45TVF4Ctzu99yWFRvXNkEKESLfJnX/oAzrsyuit2UcXo1GvCHrU4bq5pFB6UZXGhKz
/09gtt3HYzeFs0DlTVKj3y0eVvh82Zqx/stEC5bxHedIYJuoM9FNezUDQCXOD3Nw6iLAACl1DYel
tPp9V7MCB7vgB02YSciI3J9jNl91xuxJTzknGYpdprG4pem9Olxwn+oCPl/a8nCkdvtQZl6x8RlA
JqLUw8zlxtEwGOheesnoxFZuwbpVoRKc2Lbl32+Bd8A66Yr45IeISNwvEDxs1RUr14WFTGTA3URt
UwRzZTbrNh73PKdWwID+qREevge0VJu40DobeAArOfNKszRXJ3sdzdGVg+jQpeLb67LTlJEEAEEE
/Cj3h7VsSrmJa3zPusC7I6ZjIswHw6v/Fh1tfnapU6FzYlqH17JnHeu548+HjrFHZ+5l7cw7bVD8
nDZsL7OBenofpi0pLKsmRVbXSnWcYViGid09jI46mLCgFt54vDhbEBgJA8jhWJhOsYZbRlgnbVlm
wVTc1rxbWol/LF9gb3vvc3unGmWovEtPjAp2yuGOrgbO2TlTHE4l8B9012Td2+4tjjlnAEfsUp9n
smPiIzH8YJmiNpyGddz5H51mv7kwbGQiz4SXdm6iP/pFcrA1hgyVljPNZTHVitbuxpLm4wiodDXM
NKq1k4e5qiAyCBSdBjGIfBEmqeSzwX6x0HBrUfStD1CGJsGJhbqND1PsqcIZxE598qQ8qCK5W76X
BaIo2bR1z69e3D26cz+g1eTIsHSHqTMTaZ+HdAMI3QziqFO7zofkSUSnPUX6QAdeY8wZXHxi9ijd
K95wd9fK+gT4+lEIy9gYpfPip55OPBpo2qIcaISCOEuVgKkcykYPVWGlmL/p7V19qSGbyD+/h9FD
bR7gts02qYEETMATW2NzByIggtY2J83Yapxk6tbWI81z9Jqi4tSp81lP6P0WGx3YE72xMCsEZl6c
yzx7xUfFV3Pf3BEDvNAOvUF3ZGITiDnzsYEvs9opV3tePHEdXOuVrVwrm7G/t+jvM9yqrIJhXwv3
rM8sUFDlZmyz9TL04VywhMVJ7+71+950E7BjU9UvHXi8uiUGacf6p6rHPZu49mbjvjfj/MFaPR2E
Ss9QXrNeigwQqZUKY5eweQQ3SnRnxc6MRAxzWHujgFri16eBPcFO5Dartq0+mDVcBrThVcSYD96f
/pTFFIi1Y78sVffUURVYZbfXXJge3bK7955plTxrsXYhqv0CffwsfY32Xh2t2DyJ9sGdEaDocu5c
gcCoq6OhAYAY7C2Z0mVVI9oGHVQjAH0bq53OTkloLimmr6h68tP2BST+jkHuoc+XW1l1dDrQNTI2
jjkagi9qXKGQLSmz+th94ZlqgxEnqiB5htwlr4s9v3tdORIatP/sBgxtRA+mo7kylgChnDp0+FbA
ox0d8Tg2d5P2y5BHD3MmjzFjwh4QC4uOV1xKoduLF7b//MvmeCP14qKQEVT/lan5bMGISjPvDUXo
QeU+rlVGLqrb9f0XA+BVUuvUcXSL1nKSeTXcCZHfFUJuqAntAZ0Ou2z6hu0jyMvP2YV3NRsvNmP3
RB9PVaMOrUuwB/bXquwxc2CtJhx2qjr9W+rYZDwuYctUz33lAFGG0wiSIBopSP3uDxG6Hew9BsuV
9O2NcNkjvmA/m3L3qHGY1qSY8XBdoiE/zmNyKvxyG7Phoq0IuuqtBcBFFq+y7t9MzTnk2GviQXsD
pQdj034YKViQcz3eVY/yoOixLJUdpMe2jUNp6dz9/WxvlU07W6ptbCIItOmbxOXA1vFD7KsQwQQd
tg40WW+X0YNB+MmesRv5sh3Z0k95txxhk9+naAAuuF9fm54tHH5W+aUjphk1JmIMOp2xwM9wTEIO
uJiLaJcPPClzxH8/hhZmcm2J0ETKd7e6+ty4URSFlgUiQf1URFMpgWuM7EvyNijrC4EGYXhS31QN
T8RIQyjIW1J6t8711pXrXpvc/Uf4AqLHfKgH7Zeydd1LVDXDu41ABIdebQrH5wsvQ1tOQcExTIh3
WTuLtXeQD2ktqZuwOkXZn8iIaM8J3lJkjCUbD67TMD8rx5eGPoq7fGM4w9bw0oO0iGy52tXCOJxr
zISzAc+m/jSU5l0R5oQANGGwE2aTokfAO7PZASLHk7IoNqvZOysm+kOlP0LqJNRqZYyNl5PLSc/s
PAublCeeH2I75KBEKhNm4EIhtnTjp2qcraUtVIra8k4iBKVW7LRWOxGAfhwxQkQEyBjGznEI0nOH
kfg4uyqY0/YtmjCP6QXNx/BnUg8EzoR9oGmKXVzLs4GZjIjYsfKrY+uDaJWFohdnvQFziz4NVQbA
OGNb7coV7s6Wxs4zSRyzJERB41WB0eaBNpFBYxQCjKvlaS4Jl9ZCA1tUHifIlKGY1XtUtW9x3nPk
TFQ4rN7dajnX4h1RH4t031CZsywWjROinse17Jo43Q10RjjN2Rpt/bVgO9XKce1g9KE8FNks1nks
xJGu9dk2LDL5+M+4eQg0ZUFMuj/wF8zz1fBpldV1dGe83O2q98QFm2q3EiWovbhpH+vE/5wLfwqG
VD4nDhSdmlbAj8/1HUtO2H3H8f2CKB1K114Z7nzoButG2UDzrnGsaiu/GC8VKEBSdK4BcRbz5aiN
RwvPGL16WDEvG9m6WjnfNmSRuoABgv9lobqrsPVlIDK8J714gQHBW+YR2m+PZUuzz/hSx+EVZ2+E
bwAjIWgDYgNlVNEtFXq1G5bu6DnqyccNByxIoGXP7RVpJ4USFNOxgemaqKfQYh2f29YvqhuCZ7VS
WEDnOD2W8YwPk68IxYBsYG2/SQ3+bQUeTBkupKz4hWI1MJS5Znf0h0Gti/OSk830Se4MjTbvsR5u
E4zuq8KJScrYIHRi5T9GJEycTHur0+IGMXmk0BSPLNkC9eD8zEayH1rmbS5IWAbdI6UY7o94dPKt
57Xrvu7vjEbmLhN7ijMtCQr3F645pxenjMVtWmfZoS+pFsQns8l116aog/9A6rM6Al5/rp+mBmYe
20dZU3TnabtnaafI1632sIAqWvn4U0IZT1Woi/7Nds2HpcedI13r6tc+jbijUZ2l8mAzYO6x64bK
8Db+2HD+LnSFzpMu4qfCQW6r2w6qiAO4cNZrKrTJ+nYmbmY8ySEoEB7sRacSttqEWrG6saIcR7bx
06LSm964JpTKdJTY0kT0vG3IZ2fWpWa5/VaT3i2fy2hNKXqNc2+r91ivGBv8ixriZ7D0n1st86Av
tBnbtWKoNOwvH4fkUdr2BRP+No0Tqgd8YKhr3dbKqGl6Rd+W1HBfFBtm+2J+qYT/y1YYegFEpw6v
URUzwY1sfrIKthdGdTsiTAyWrrIfHWTboMrQTlyrx3YRP5MT+4nzfNNCEFO19SQK94WdtliWzBju
U7sDUPvg3ge2tJiczvmHrxnPs2t+97p3mbWJ0lIeF1JlqCKk3EdCGk7NSgWJqq1syMGpaNBBh/Ga
9PYzYz6GBzFpgcL5daYLwQvwwS25jdqNEZll+u5M9mNTmWc2CO3JXYalg8uQOZE1jNj2+Rl0421I
jF3OQR2p+1Cja2nc+HAExbLsOPBsbZ171kYfHbAGMIHmeeFcwolShkthPNcLcQNXdlsy+dT3Moxt
2gnAwvrYfuAEmXi0PgxLBl7n7Zh7WlshEIyGKDrFi8GFGCFpM4x5K7kKEyMGyjcfclmg3ouba1U8
QDpNT0vtMnnLOa7uGFbnobPUqW9wWvmsEqiYiOf99NvyLpdLiq/K0Lk99bfO5CpAe3i3FzZcCKVd
6CVDqWtY53MVTESvZ/1W/MfReSw5ikRR9IuIwJutBMiUVPKqqt4QZfHeJPD1c5j1dEyrJch85t5z
hbpmwFEuOqa1JAZXcKkl6ISDaDjasXbQhbNFCeEqOsQj1ToHusSbbXI0p2zPGbsPAzMb5IUx0++Y
uQCNhbIN0JxFZe/b2jVC8B8OEEJUlVo2sLQndtwTY7LkgJusfHFa58cYtS1u+j0eQLyHQYplAgWe
+a3V02YM4JGTELgTdUJJkJ7hofwi/OCal4L3QUcpiSVlXndx89YH7XUO3uuY/UYyvoWZuCpNUviW
CiiDEM1z0o6eGqKzSzXqZrbgQpZfzGbMmaelIGRKe63DEVVzlOp4CdxgKmZ3mnFOyc6lmQsPo4w3
6ha/nYi9fBpuxPHEblU07JP0COl+m/9pZn9tQyXY1MFIJYEYFitWjmQaWT5jrhrV8WxSs5rXcKq/
5ZjbgDkdXboTmSuU176hFYfQbr9CFUWZY5frNrRy2hD+/ay+naH7qHslgxepejTuW1lRSP1C4Vjl
+T8sYBSLNfUkT+iF6feVb2INK2XfL9WHxt7M7raW4rwsKlxRqL5uolZxDE91in8S8li563eirQ9O
F38yNdvFZcNEhGUX+XeRq0liM7XVK1zrHXGODA2MK/JLZS1jAGYDL8k+s4ffGikGeVolFWy16TVl
q6OfLFh1Sg1L39IZFXgi7Wc/7goV34pCSBP68tELBVyfYWca5Vs2RQseBC39RDhKysKfoTH6FJDC
idX4dW1v5crXQ+y16jdZZEz7IPpsGQoRct4Y0Kygvk5CQr8AsbLXb6NAK97lr2EANy1p7mz60NYB
6sVZqwTZZRiny6wZN5S2G8lKd1bIpB8tdc+z4mTTYRIUZkas/WLnRTAsTn1AQ8pJ7yc8qnKDMnCp
8BKjd9bqxK3LL46DwpBKqtXIk4uZy4B8FrsZJJjnCR+IHARG4ibORhuX+Vx/Eu2WrwmIWHjALRdc
VfDNsaRWqW5BuawcFqdsBUCv5RzncdH+GpzLrCHUD1Xp/2oB/DYP7vRv2242TnOkHSXcSoDzJW54
Si0Jr85aKYb3ZmlMUdy8mQUKIGxWH/HAmEXJbhU5TyuzZIdjDStEZNQqvxpdS5uExiYOcT6N0jrI
sSNpkvVWTmSiALv7asvOE7FwsyDg7h1iYiukEt878h0wgp4YgYUNuH2jGnlW9JWryAwTCeo+W8CO
u1ix5HVoKdR8lWdpiWfErEGmuWM9jerP6BwAwQ1bsJTLVq6SgwgxClXJdMimzJv1gK6MG7hJ+ZGF
egTpsNMBxKgRUTxxCvIxqNOXTkIpOOmUhhrRKczF7M8al1CvDy9IjCrUIz04+mhRehdFv4qAKtvC
uOWDc1UqjuEwQhJMGIF0JpnEoU5oDsCnDgb+v1I0+17DUiDXKG9+mGWvJZkJd6r8o1FHlyVh4wG/
fB3V7rtoygZTMagJI5Te7dG85ZWg9GkNbxoyH8cv0rkCAXtibhyKzhW+cxqpwfrBAfwo5+CZK+33
FDATY8KyV/vvRmMQrKfRZmZDH+CRVAdkFnFsEqmhir+i+JBmjAm2fSvoQIg93eSz8aKJW25xTymo
x4eYlthylAN/4Bp01PDIVs6mLP71mf3E94miCPjIxohHnsNYfk9S5TSM1tFuh7+I/BtOabvcG4Fx
r+zqe5QxpFfL+kvj2w0DUAtR9JILjJams7VpNvoE32LDbqbsND8q1GcmV7+4bPep9mpg8y+cF4BB
7wVzBbWzfoJYei34kptx3JuJ/jZWnNpNugtUfgCLERGI0zaUz1bIHELKj7Fg4UoZO9utCyiZB5AB
V9y48vwwWayT0bXRO8b30ssUnYhMcxUUjwk1lCNwYgRb0EfLkYcP0lprSDGTsuajv2YgKCdWjyWi
1BxV7JxtsetgKRv9Fru9iIYdmehu2NKloWseFI6sufZUObs7i0iGQ06hc5txxmUMlYuWnSWr4LXW
dOs+1C8yI/wiSzz0WiL8HBbjVvlQKU8apOtMmq81CSodEEUemKc8Jvt5ERJK+SY10eFrY3jo408j
YTPMa1UTU8Dsta+krTXm3Hj2pjSKoz7rR1v/wYzBL5+sMsytk0YHYxWrxnom7A5MA9lc+GPPzhpk
1X3KzE9W8XaYLVp6MJJkrmyH1vK7Bpe53TGSU7/YQrvJ2G1Sphxy+FUsUHNHuFHOmru7D0yfJm7A
UrK2aWwwqElpTYJNqvG8F9RVsvppcssQvMNHi3AcsshgqvSEX3Esisqfok/yqH3DsvwRKu0i80bo
DnUg91rmfrnOJtNyFh7pEkS5sgd1rfZYe+t8L7GgyJpmV7PmLxeKb2gwX5J2A3FbDSO23j4kqNYV
9H2dw7QEYpdg2c4OD8UKvQG1UVV8FRr6hhA3JgOjMPBR42FGDTeN1O9V+cMoEAjM2qqEmxRraCPb
D0k7ADfl54cBMNwnjDADhyEGcsrPXTmBicUhCh8PlDanM1d8q7SbGuAmONXXvnzmEp5pO6jcKDq0
jY6yVvupJ649rpUqZyAv0XCzyJ1uan/IxK0QWxlfmyO2c79Lxto1CFIWRcA0h2vHyjbJkHpl+G0z
n0jBjhjzlVALX5boGxZaurmHQfJq64VvIlZwovCfLYeHqdD+dBDkkwO6WVKKda/2btiHcEqVu5GX
TJEbh8QFC8VTP/zonJsheiR5yDxyKDnXu8nPawb3o4oztyEagSY0xB1Y7eGVHDTbPhv5RAOVYigt
f5pmOrXjUYK0YwzBi2pK3hhLaxXmWMwOd5yaTcvdq4sb/UKifdljxGprOzKbq4ROFaZ4AqQdPTas
GepZUWPHZMid82KzzJ2XOVBLdEXV7xhHsv4grBWdpDpXBxCWnS5WaQicUVJcG7tROROvHlrbufvs
HAafhrMT4hJ3wNxQNaWY0ymYmK/Pta/wFtltfmixiOqvYQTOr6bHVzrrguGaTIRTV+8H+a7yLiqx
q0s+Bw5T+s8kBHOsvDXlTorI3xEXQXkRnsf2UaSvna6SmLDsLb4RMK0q1kG24oXL0sDWPaVD4GY8
E7YzOCKNMduqgjV9DhA4kd2411ejtTSdZEmUnd+GujdDilVRkefo42UwZyELDOBEvC7f+gBFLMWp
vOCko2mj9fJVL8g4sA6y5dMlLbB6Jfqam7eKhiicGdVRQ44R324CCQvjmoTUqt7ZXBAaGn6h+cv8
U8n/Ia7L6kM1fRbIqCssXnP4Z/8LKpye8WtBd8oo2Ea1qHAJQgyAHbQ2YFOYnjX+i2UI2ye2K+bo
s51mcoaRbiOaDRzHsD5aCzEcHlgCrgyqoUmTaFR+bpNFfzcbd0B/bLawcmOO/PZghL86vj+NOLJ2
dgcJCYzzaquz14XjnozplaTjkU+LfclN0eUOqQUNM8fRa0jmaTSHcwIXD57EUMPiwzKWgaZXR9z1
1J/E9FHE7QivcYIf0yAtL31VHW0z2tI6Z4Zhs7+ejEXlS6TfnB90Z8c7x+AZ83/NIBBvgGq+OREk
VjXdovLdtzG4ZzP9LRNp3ZXNby8ZgAdlNABj3aHhwz+e58p1mVmT6RHRjEURnIZZfOkhHPsSMClx
YXiIFyJ9ljwcFQGSYSVn9vkgBaDYgNGIsYGUo7UlUc7NGRdQ9rlaTO9m+6ShRdOlCwRs5bteocrD
iDAUq1m9ZVAqGznxAFZj+gcy2Zv7qNXWctOdLSpJthBvpUFRwE60iOJdLp9sGZTjvTPO4XBkKrVS
aYulmaia+d/IRqrXpWNafgwKTgikgZiyciN+ayfO9gpWm1m9GMNNSiTPRgYJcNDtYmtvImkEV0bb
5ArjXcZIgBAFjNEqp0lj1qKX29x8hwRuBZiRG7dg0lmUH5301qIXUeLWs6QZMQ32QbC9IQFU8vKW
cV+Etyp6GvK7bL40wesgQuaVrxP45g7XXsUWzE2g9inTnnrVtNjfMR3Wv1Ok2suKAzQmC7x7Xk0s
BdJdOzi+mvLukoCTY3s1COHJ9Hs/b3TnWhJ7BF4UZWS5UzFwD/q3Uo94X1/1BDTQhhybozN/CAyt
SJA8wGFuDL26pwFn4FkYrxNKx/hh2btMudnlOwRTwzQ9AeTRtLdJcDN5AI1kNys+ch3GEIg6bOWd
NExmF+hL2KvuF/nhovEV4XYYAeGSgPWInVeThTpmFqfP3LH3GbsZia+h59VYecZ4ebtrQO6SgZDU
yQ5RTaaE15IUwxMqsM8GwvKxHx0qLlSQEctdvcqgLZCqx8zO8JVkujplL4F4hjJmalxedmi/M0YQ
JCnw/jCODGKcy8hyMdY6j1kbLjI0TGVgSCd1+75J97XAr1Kdyrykb7+xqd9Dzj/nMGyiUl6P8byG
5cNAoVpF7D+V1PmXI8i0qIChPjLAt1x9OrIIhLerkI/A79CCyowb3yC5j1GB1jxreFXtriUya5bO
Qj+E9V20pxE3ZLYpssK31ew7jnhQpa58GSUsWZD+2OyuNbSXQaZtwOP+m8i/IT7N9FMihwv09Ray
eWdArJgohy5P/2xcEq0hLhR2e4lsmwb3Otc82yhlW7AnE0zHw+zQVGI/tISoSAzmlgxyferAENfY
pcY1/59dJ//otuzKsQkRiyKomn5mTb4OxfCc7fiotPPGlBioDTWnbql9hRZOYDhfc26sdAmyNWt2
LCpgggPOF4s4HBHMyNMSFRvdbyhV537yFMYU3cfIrtd0VrEKBoCIRRYp0y6r8ZI8gop6aXK7qT5p
4wgH7rI0y/BrtsGUeOT3EAy5nXPxSQAishM0z23hSdawT8kjCLv8zZantVAIodwm7cDxKlZN0Z/b
BFY1b+sR4B+TtFxm8ie7LWpPFqbvuYTeXzM2vQxAVf8dqpeZKtvKj/OsbkyGOvZ0kJTKG+pTCDNG
SIRg4W1gdz0kMlLW9jXD3ERqQaBCjd1LgV/SFKaTdkDJuhXVCZs8JwoxUx3iqBl5QGyIG0pydyAl
qu4YxaXyWTHFZujqB5izg4EKTGkR+lsP/JHZklRJi6uiwDA06VI50lPvWWpRkAVqtE3BgRXijDHl
R5ecc1mNlIg5XBJi9Aix1ywgXhMPK+gWKibgIojYApfi+MoeFSzAQgSKNloMZqrRd8zwPQKIyID8
6xlKRu27TAUxYnFCK+ZEe116L9jdNNK3GIudKv+YsIEzQV4DE4mmOg7VE0A+Lzdlvh7sRWweVBbF
WGs3k4CLzsR9sDkzmV/GYu1Yql8syHcY2aS0r6M5gZAx+bWO2K3vtvmI47qJdsRS3RM9uMbdsa9m
Xw1/OIFQgGO5EMgAZ7oqk8o7456RDoau73LwOf1w6bgk5FvRWDvefdn+likG8+69bZ6lwW+X7dLm
EeGNj6k/kwAnTx3eA9S/GRpcJBJeagi04/1fsaARREQJBciX6hbBUwZdvMl0YKieQ19uVhXz1oGY
BdOtNZxW4gMDZ6Tum1DhKpJ2WJbGijEpWm+9epui5xySChTSi0T0hfmZ7DD+Cs2r+ZnhbZ76DjXC
jKre3rd0MDGutljD15he8c3x82RegH9yGPimxEhWJIFJinMdDXdKHp26G4qJRv0ilbSnirSBcuqh
pbKk7phHaHlzWndDewv4qtGBFsWXbV1sWH41GoaiPI2sBZ3s2dYfrTq7rcmTPb6LZN+iqKqIgWPZ
wKeZflGR4yswOEGs7XLn2kmzJTl56bmoWhTu7nZs3EkgbRZiZYBMYyW7lh2IU7ix4qn1K3jD3cS2
DwMp4Y049GYiftTtEnkSSKWfoDKn1aeVgkNgly+pXW2qxtwEuPVlTT4ihLxzS0CPk9gTT+i+4p3o
NS9Ng3VfM22JmnWBHWtZXeEpcelD0fMerd64xHC3FdQ/tjFuc17wkhNoBnQ3SyrpMPoet9oW8soB
geFODii7qvSJ/+gWEw0IoHc9zoNbTw44GAa/gLIiIrOiplsRrerFGWYM3rZKZYJp4mrltS+HH5ly
l8sFfVEb7GDTux3in2TGW5AqW9DFuyF3LrLzz0jiU0RKQiikbWUAE28ocTWwBdzwk57Te8ogZWU3
x1yoJTFkqQA34uTWoX1LLM7GGCpLkGxwjB8wp+5MzNZrC/nVaQ7YBisFqhbKLjNO3gfTYsRh0S3U
E1EYrKvCVWdn0Amz9LeGO1v0cA6H+Jiq42NGWJVaBTmb9UnFa5n32UbvtU8pwe9TPBtjvmfZb1OE
iLXE2yjII1a01xB3eK0lL3IUnoRod53h/IWj8xaxo20qmd9kuT7O4NS8ML22OcelIf+wP/ntlMG1
TcXrJ0G6X7UHpg+uqEZ6WCMDeBYl8kJnmY7aFG3tDOXbmjdN2nsoMFxbz1+GoX8tu/rZTA1jp0Oq
QzVGMuBAzDJMH9K8JA1AW4q9zVwpKqdbxCRN05WNZcmXnmDQmcK1lQfmvtoVV80GBBsj7PcqPw8m
a39nz4GN3mlSPEjlvimEp4/DnvPkK435jBy8kON+YRmc0ggvJt56XeNJZ/aQ8DlsSpRsKLa9rR9T
ZXEVHhXhDLicVGpkOHfSV4QrivfK+piRtHfqJxVQRuSClf9MCG6zRHKjMXt0HCaRknwA6OQQxFMi
h9Yqhi1n8r9M1DfkQgw4fjuDlbGV0UjG9GKGue/nJzy9/xueacR7qKSvUeCh9/0N+epFL68NLjHc
7fBDqK0tI9k0+KxKMCplocCQ/x6y+0im2WDWvoqjTQQmkkUSB3Q2WrZ5HKfy1JSZm9QmVkIMt2Wz
n9sWVqYOp5LUjLF7DtjHCjl4FXPlKcxSuZMOMIddq2G+VkVnlZGGnUu/jDKfRvpInJ+4fiQSdNPA
INgM8LUiqHVbV59PU2XgY+sgFgGk0+XPSuM+S9GqGwruAd72GcynwfigQJxhTY1bWoVfWwSoOMmW
G8QVM2mB6XCIY3WfdjjrxAUxw06PHktiBxGTfLUx9VnqIUg6xRmC8p58meY9liEK9COpbx3YhmX4
Ex6kuPfq1EHHo17CtN6qjOYXDFEw0BlN0CrwCKvSXthUD722N2IWsVkE58qho6ZC0+OWmBtKAZp+
yL6GQtlU2L7JTScRlUhy3B9UfF6yyssyk/ySOcY5vk97JO6kCtVl6BkhJhk4acc+M3DKp55TaeA3
Qx/BTNsbQC+Y2ZJTPeYXJl/XNOjwC1h3M1sOIXae/I01ArbW2BvM9VTH3Ciz/CEHC2TGYAMIo0Xq
6PITtHwpH6GT0DLnvXKRjWwv9/1vOrfgjYavFFsf1TQoo2hE1jDmIIVTLTVXQz99AxO8OGP/KviU
63zOEG/g+1wU8hT00rxgI2Dh5LnhN1Yz8SWk2R1FXHsqpik4RXX5sHViuxXdI+mbqz6vbxkgLJKO
un+9Bn+BUDqOiCJAqpdq9ykKf/C9PaUo/QUG8mQM8TvOEbW3wulZCwgxMXlznlVTvyaV8iX6kbZA
YzlUTqL3tFpgXhZzC8M8NTaw1V4mWNgBP3XV9Eiijaaicy+zjWNgP4jHkxklLd4Q6UfT0jMJN/Fm
jkeWW8E1p3txW77YtdDLCoNHCG4l1R+q4PCdBN5VuJ7KxpmIeTAW1bRWBATk8G8mDppgR8XpMRhx
QNSt+leleNrCTEO9MohXC1c9c0sLS4dsSuuhVBz06dVNZmK9TIXOKoC2NaBJHhXD+AjjaWOnwbkv
Mj+cy33XyNtI5fQt1LtNSakU2kYdrVdc/ZarKHBszBStuH5tNMb3hHGtdFH/lTI08lB9hiBesdNH
gKWxjRqytI+a4t5S9K5yDWwEfj1NiDc5SYH3pNNDk+NH3uimW/QmVzlowhh4Q6r0L3hFgZt26Bit
TbEEjKdWeDJs1EWOBduWhWkpsxM0comhuIXjIz0MpNrGkziYzbBnYbOFZV1uknx+i0vc4fDucb5Z
7hDSRQ6SjzDtKjJGj0GF/tj4tEV9xlDmaYlzlkeGRiOCEDjqQTp+oEg5VGXLBAYxLyNJLbJIb2ue
BCMcs665GAoNKZ5LPOiydVDHmaWj6o8kZzcLVoojjnnIQzByx/lyLfUOWoKsbOvG3AqdbQMzCu6z
uuIb7vObHYaXIUZq0qj2S9lmX1HM4LgliqlnBBDNf+xC/uk12cqidzutehsM8q4ijVlaatxKbb5N
I6syeBvEUJjpQQo4cYjEdUxNof4K3ggmu2jKxFA6PZl5/hyy6Ci68HNBK2liPDSMP0nZ2IXlXPla
3/uByiigZttbyF5LeJgWK6+VGv4xdwXHNe4MWd+1SEexguauGLVq1XaUFDmFTtRLjALl11SxOYXU
LWwZrAtozyruV6Jum8beJWxqc2ncQ7TaNlHrwk9BGNhRo7JFQMJ0kCRwAJn5qG2WD2qKqWlpYyqa
uHyyTpOa0nrFmxa4ANmBpG6YrGmLXTApe6I5fLvKwKwDTnLAObL8Yesjp9dZDfyigogxfNcxIXVi
iybBGys8f9x+pA+uMjtbQ30YGmpf1IjML45IzTdkJO1KWz2ZRneH/bQbh/xCsrNrUGWGfe73inTO
6t8YedlgoALHm7NZ8MJRUFzsKTtxMm3VuH8ZZYgbrGOk0nr2qbRtyps1vxuYReT+LsuSTwrBP1ta
Agqtq1DPAItfQw0gwZC8CDZ9IsFdSUuACH89T9al1lIvMnPgeiREmsgeZhRCiV3trWlC+luuHeew
UKwIinbx/bidhdmAOrBw4o0qWRSGZEDUPfe7jozPPITxl7qM6aR6r2EeQ4TTOl/FRGhRB26N5UMU
aZ41UWDxMhagDhOHnZnD52FYol/nkD6JzV7pvMmshxtmBgyheZ4JH5f1fRcEx8LWSPiCjMIt2pvV
RlaxNwS/ee/4Y6b7tSZtiGrakmPhFRZmbV1laIRN3WEOnjK5W3qjkluSep8f7U+rys9MQofVTzYS
3KNskSeCRxBeVDCn2zBgNp1OvNjVH7XjrlEeal5sCatYtSbih8irs/TQQHiX08+0eFatspYm/UMb
DxNOzBDjk0Eee4rqnzCkdSEooWsGkWiLuFp8yHU4au4xwPACvWwsE2vP6qVrsSUkMENKjT6QsTE0
xkqF1ZU1/VVFXCUr4M+zce9MEe6Jca1IOV1bg5AAwTMAJ1s72PmHzUSd0B8moIUHeSHMLsqcbWTa
Om2hlS2JIZlgTlJSowFBLEFjjFS5Rav6i9SmERzgeCgmwCvdtzk8lGXWa96WUVNvk95IJFxoOAdy
NbaaLK1nJ3ppqPtLbCQhOV9B/10rL6kw3BbpnjF/E0W5DmXlRyWvfpXMjAzZrtUBm+UOyoiZu5MS
filpdFUM4RVxcojn+pjPwPJG7vom2BVO7tkhRu/4D8lVIqqLOTTfUkh6lHCoBhJWufhUGE0RE/Fi
2+Qa49fCJ7izK20zoNwbrZsObQh+AfEcFpL00Q9QbDnk/CCj9y3eYisFO1R99tFbbhOaw3xFQdSr
goiIlqplWogCjMEHSlQdfx5UHFQAB0mX92GE33vgWJ2mfxxhLjf4oW7Dg8yKup9PofbuyJ4k3gCe
suoDXyuH/thazzoZPwvTIrKywm+tPZXJ/ON03ENRBuAgH0UOUImNlZpfFPFnolcJaWWAZOKvXrQN
Tnt0MC5Y002m0iqXn7Ust8UUeEhAvcy4k7O0FtdaCgnbOuYMw01erq6CbwtADhGdqjxGqXgGjfyl
dDVGajwwaCn5l/Y1qJwZ5gb+196B78GXBTNnO6rNn5DUbyAaUzKymooYppLawGHBVC1JiWya9y2e
aeYxmXSylpxYRMoCbVjN8LGVcKNwXucykqo2287zsvEZXwpo9ZMGCITNeIdDO9Hyo4zszEYkNdQN
FqTGJcsS3bBCYi2YGUD6f4nuoAqv9za7EJ70jkcwJ1m6x+BEog2P+jOd8QXz08YsuUUdLy6gJxk2
vJZMt3Htke9NjmUNzSHbDMAJHP3RZld88EIcqQ1tFMvSSxVu4+6QoPeFXzE725QuBw0sue/1dKwQ
3YWJ18lbRpdtt+OiFmA6TiboFeddrR/m/J4PiOrQ7s76e679GqxG7L1pnK1S8ZiWcH7F2bpjForv
S2hngJCzBLQLvtengufO9LGRsiSERAI3W+Fmt8AAZLx+SABQ1FDOtUs61+g3nIoaHkLjK5/eM6Yn
7S9YmjnZMAdQzml/0AZySjzepYVC337rINrhYbK6m+gJzekBRoDcgdtswLcCYpu9BDp2NmrNTc62
LjajjQif40AJEh0t+F0GwO+brX2NCQoHV3FekfptW+sfSgcMuCqAtNzpd6E6G56VvdvFo+PCJHLK
i6GRsUEzsAGMmzB80fJNL+0ZnpP87ZVJRTO40UEDDvZEjNSdymutR0jmJLQxrLj/Sc3FjP/K8VIb
UC5hscGIe637lZ6v6gwE6apqfyQs7e2bmW8s+UhZmM/fdrboKEEvAQshKUs7iILBZXUn4T7JLygE
Egkbi3iKClGyVxg/cUxPdDAgupD2hnQv3cRvAFBsG5zTIheqX4DqN8aOpJnMdvXBV+sPulcZkGNQ
A1iE6kE0dFM+ASxY5dWSEvjZ9C07IKagEBBn5ajUYIgBePcKDI7jn6V447mip7Lq1wxQjnIr7M9F
zG5Zx6lh//ueoQaVhaeWfm+fMvXZLYGTD9AuM2YeRDizOIJgrPJPeUnJmLyYDb8KfBvLREiTACZb
xrK/yWL7mA/hzpTOQ+6XCkaWUD8zRuWuWQfwu1dkLmXOuR+BNBN1iMGTlK6YympTmP9GnRDDEGBb
uY+YUmT8oY7ZkMRCJ+mMtaOF5E+zn7go4zvioK7d9dGNTA9eLUx5zVch3AEj5bDpazxtoDDgrQ8n
s3xg2Oe6LFEuY6IIWfGTv4sSm7enY2T/Xr0VhPQYnKzfNDnYp14n1CUB6juNnHfcrExd7m165kmx
cNQ42omhc1LBP1siUfyMRsegbhNg/LDKlsQPMUCPPLV5kfM3lU+XRpe0/O2BHlBtSGejAhKPjCXK
/UjdJWLXtRcxnvHn7fF01fqGRcrAJR4NCPh/AH3G1laDVAy0nxn0AQfYHTi9uhgeR/Gi8aM7FP9p
u7hr8XPGRBIgpcphrgDRk/muEjxUrvYNVUgK9wB2lPl1tB/SQPiDi8IoOkkowDLg5rw4uGZrkuB6
4DRbIdmETx7b6aIx/VLoGZp0fo6SFyzHGrbnKj/ig0SGuTHwjDi9O3yG8w85KXH0x+rElgZPxltB
vCK+85CgoPPUbnOmvADUlycLtYArlnOvejpo2xqFulD9a9XQjSbEbWhGQmp9eWTrcMdjMEz/NOlN
oKQp9V9t3iHlaGK/sLyCZPLJdm2qsDY8Kv0OQEyKGpBsW40HJLXPSviilLccM1QHtWn6TopDox7g
4NEsHGEtVtb3xLTd4oWObpnwcbHyt0fmyXaeYeZLGDAZk4q/lPefqLD+5oA/lbcmC+3+kCOHotBy
tFdE1K0lFpQHUH6YD5RKKGan42Q9YwLPFU5CvxjATcAU2RfGZ9Z+WJU/hKc0+TA0Pw5ouEHM3TCQ
4T9s8s+JJ1Pf8J/K2SVO8hLgsrd3UcGiJXdTfZ9EhwH3naRvR+QKs/IOgaFzWORCZCIAx95Bebd6
DNbM1GR18qVF+UpkooqBCH3U/CyAF3byt4wZsH2ZjCPh6qSKTtOPiL46Yg24OyEXlM5mUtcIzyJB
dY5PkwSDxY3+j3m4ma0xDZf0SpSSnH/GycZqQVwKTf9tiF/qfks8oJ7QFTHGYFpFhKDF8TdnZ0Za
w3zodTdaVsrfSdcxSl3PH2ONvmzLyxkO61zzGFmBU0VkbYYsypEG9tIpD5959V5FzJXZ1gz5/Iqt
vW5x1TIz5IB2wn+R+iU79yIDbrDcRi8pe1Ln4Wj3GUCl5S2sJykCjRn7WX5t5veQpZQlDQc1jtww
uSzRQ3HJdTN8tbRmoZtmuyk5muHWzjaQ+P2hf8dKi2L6IwM8L//E2mdeo+egU2vDt676wJ+MsQR4
elYw2UX3443hTm03Y/gut2+SGu9tVV7j/OOxc1j4j9ojRcbZ6PwrBr6Q8h79sCBvr8ko9vaA13Na
tcMhL78ogVzD+JzTd53FKuKi/DuJApdRCWzPUwPZUIUKXlNnAVoPjNNoqj6bRBN4OFLR7h5BuFHG
xe/2EQ4fxjB44zy6XYZDLGJ0gszbwH4AVamb7wUHF55M2IqcyqQo1aiv2A0KEtcsCgjVCyH6l2g5
LZqopkCfaMBmfwXyNaNbycqtuGamemJtUUqnwvAlBfWV9jDjaWXpRzYW2rslfyc8hxluvEKDJ4T6
FgbzI7I9bLErW/qykACBf1GTu5lv23TXZ2cneejBCS8RyowM/I/yMFvX7l5QmjushAaOSw5F9vsy
wiUv5OSNgS81hl84174HdKP9Kfw0DHRghr6o7U1G6lgYN9iN6G038+isajHqq87448uLkpNO5JFu
eqQJUFF98PfGh56QScQ/TvAa5JfAecjapTN2ivIqzHNTveUCpK8f5u/6fGwA46skmBMbEnIcwl1A
y0CDXpUHCXRDQ34AccEyl/NWndzKehTVh0LRGTqya8O2lJg3sj1WyWtGhtJxB0PRWkXWfuiII292
SfcnDZ9jeAFmgbjKheYNqr+HteMNhofaJ8UqiT+LdN81f82UXfTYk51DbLzpPYFIRJjHlEpkbKJL
+2tZBsP+4nFCf1XzKzY7iUq6bK3XdGKY+x9H57HbOBJF0S8iwFBMWwUqZ0u2tCHsls2cM79+DgeY
xWDQ0+2WyKoX7j0XgF42l6bUqvYuSxf2P3Z6mkSuLmPtaeFwSUGdBbJ+0CwBbRkj0CpUKMF+ZcR7
8asx4T+xlxt/lO7bZvPt69rKqHdW/mkwQpGXZOMVGMtowCgI8ecxghHQNsMeYqS0SrHjZLhysKKU
CK/DkxsSrc0KGnoNXCmx8rk1RmbNt9r/Uj9hjgiDTQVhF7oKaBMb5EdesZOvf8fkBp6ijrcl0jjm
PT4hLSFY/hwn8HsIV119sIwfnUupOnfDDwv1uT98iWFjucvYpgzlnmCFKg2PwGeVQ8M57yTAHYyV
LGBjBAquTXXT9DsZhX6o7VAh2P1fCtEAYX1F0gRrNFeSDwGhGkyqEZEt6HWg0g42xJF1wdw/YKuu
oLtHj+mVRwlB8yBjCxvmjfZATRb46ymeomc+nZHcnU07njKnN8Di2q0HxXGNu6c8E/pXNBQN+psu
+kvKnxH7p2KCogElwpKXOXIjwTFumTQdRH5WICj7BtUCj8XI3GRRq+8eRqSegKwJXx1zlUJdFZxO
YJR1mLzhOiw+rAZLWL5Tcm7NjgpGbEzOp+4TB8FAKtb4yVgAtOqWZ4+VZ6pdfKZ1xdooXgYwPps5
L0ihp6JgXpn+DfhJtK7DbSDzYqQMi/JVWXxHIQFPx0E4Y4edvX3iT5ikZfhYl6CDPcKgqnpP4gWT
7X5eAP5yqeLrFHTpO0On34T7huln6SDSmA08BhXMwCg6Zu5fSN2nRLFjCsfMzxq6KMjZHBsG/7O+
7DzOdiDa2ADZoX/WIdTRO4GrQ4OcVntY6VOlqUWu5xcfpvKn5ufKBgSfz6aM6qzA2TKvkJGrny7z
DmwIbPgId0kuBnEuNv/GQjflt8mPHQTiCdCFPnnEp8kZ+iRnWgTZgtVlIIOWxNCQc1jGwTCPIY4T
hlCa69R6EB3PvNDgow/Ku9b/S6BLmj/oCTBgXawnPDPDc4r4WI6/XkElQNK8NQ/SV4ygNa8fns/1
zU9B02+PHfWjt5C4wheKf6ta5hsYXpz2mvMElIsCAUijY4bcejoyhgA43cKo/kRFzNdGUb8q/MS6
jYKwOqbmoj9iS5xP6k0FDD/wTI+rHnBYo+96jkaXFoGRhZfsAvAKY/dWRoKjF9KwD4k2osMBewk2
vwt+Q59H9i9L/+VIWIjn2kTi1xpf/j8ddYQqbWLthY3L0ZOQDKNVx9dWTo/1J3JPS7pKOd5ekxuF
JXJ9C9tXi5hI2Ki7sEsfhuFEWBYpyjqeJNMl3s2RkTqDVuZYUeQ/ViexdHClbSGRg3ijDWnZUpfj
sQlxnMVkoYP01f11U+QrOyQ0FgqJga+D7kBRfg1SwPg1GNTYXaPaPRlY0zA1W8PK8PCDPTSG0Kkp
lgbHPX8U5yioNXt8xdiyyvwt/F2r7LvGXchUJUG8CPAlJ357II5c5i8URbsImt54ALDXdDs7P8ve
zmWZ4T70K8q5uvsyJOZt9xgqnT44qU/TxZb2W6CIspDGGeRP1dGteJM9B8PCb98ZPkLmPSAADx4C
V0ip6oN+pAGaYKwtl7noHNxh0k5slFkvvxTjN8xphFnRzPX2YebvUv/Qwg3wwLnRbHNeSxUq4E0f
j1Di7ZAJ70FhJeAKypDpK9a4e29m+x0G3+Rs+NiCtdbRMwfJGRgiXnmWyGb/6GL4BBvZ51hfKtY8
N50uOej9nF1yxaBP33CJjwZ+E2gjCAEjDlOejiHb0K/i/xvsRVNddWuYFf1r5H7i05M5qKMDnOgK
dWzEMta40eKRtBIxWFdbxmpb4lgdEI8o52a270T5BWEqE10j2Y3B0ZU+/ewptQ6TNBHd/ASTVPpq
Y9YPN1lG57gimQBepIlytRSOK86WOLbKEipTEF+q4cpKrA3wk9e/EeK6FvPlMPmaOCDDNiBRZU0l
rqvHqNoP9a+SR+uS2x2012IkUTT7ng7AKMFMHzDQKx7ZZE1nhKkV09CTxjZ5mf5PrkRbI/+xGLFi
bbNaVhDzzDynNC+YwMhTZKPOBYUUo3Qka180zPvWSXcIGwLCSXIgto1URlTGzTf0BVRlmzD5/b9o
uyvWh49nUDC+XiSYMivOXJujyUA9DYKr4eJuM3r18CE0jEzHCTjf8fX4Po7amT9lY/wjBhxV0YGo
Xy1Z29m5kk4txzSJKi0HzbBXSQ0mQMDSOe63qkFs3DbQtwRidm/IPU3+O6pAZWDlAd1A0wgiHCUC
CuDoMbCV8N/j8DYRBTQUk0mxVzUEqT3BTOw7GxapvLI8lasqO5t0mKH+9phVyyF2wccQnaPq1qXr
SkEOuXa1S2qjgsA0nmkzKYSkxC0YoXMF44D+J1u0PUpT8hRrhA1YzUqMlr+Nh7/1pnstPz0ogqnF
Y6ohQbmSK5lcBu8AbyVg/I4LzB7bg/JguxTx8jXbiT6LgoXOB3eqgWKXpUKaOOJ32ldoVuBMPM12
RAsECuUjMjBIzkW0Y5HQQSnndG6+9OoAzN4fNwTZ5dYjbrYwrlEvAakq6JSTHoi6NpPPOL94Lqwz
e8qm3oOgGkjI0ppjK/2Z2jF4SC6OGmxOJbIYVqEhIIWYlXlecdcc4XORk7DEfUZjZVVcd7MJn2hp
QA9n2QeJtPDignmksMuZOjwiTlEY1Gx4ZpRgVrlmkYo7E4HK9Asq9ZEnt0yeXH24G5a19DR6ooNW
vkWfAS9+4KEZF+SBpYgLuCehu0kewu3fQl96/c6rfJS4PffMUjGI+cD8fXMjCwcSSO1vod3yfjWw
J8AUKBhcY1dCOYVKUCanIuO9QJU0Gw6h9UFiCTXEgtBVUdxR75DrUcWvDEsUPKEKTn/kjDEdCIzy
lWaj6tboEI4NLevRi5y6vYAIoZo5ECOb8wKlV/Z0Uq/D2qYNYSetOIG/yXl9/GHvm69Q+/bFZzX+
66Wr3f2o+Zo5boMam62m3cAeFyZ7Vs6I8qWoN792GTDNWQMw8EN461TFztB1XBiQ6k6CLZkebFOc
vBh9dJKCLXzLpnqz2X8H+YYBBqGrEGL4D/8or+QpFwDNMlb+VRRs5VG7NagjFWWiuJczDDYzVdkl
8Gzid4YhV3YotRW041vzZiL86cSw9v/J7aGojxkbQLf41bD+tgxIacJltscaIuGVJx6dO6NsTcSb
j2vV8DoZ1j+YE+GIBbjLUY5fuESw7o/KrmvuYYMrni8AXR+kkfpZfUflOUiOfXRKxx+BuEFj05Vj
V9n6DFfMnV5cBhuzKLdxyE4IpUu7q9CoMPrQsBiec3G1LEqzcq3q27xaujBEara57drLz63/0wIL
Lkbglk27hJ61sqCvp91bj9a4NlqLVG55H6LHggdGkBcTDHDYafBRk98bJ3+i3xXy3o/5tOxnMWzq
wEJPj6f/JOdfVZYvAXCgoJctboxNwDuXdWuS3CGrnKNw1SMaiRXwFmR/8iPY8VECK0jnIzYW+cm0
Y/F1UDDP6CfxDpUM9eZFbrftSHhisktI8nJz3rh9xIZC3iQjMThcR7166ZQz/VwenQNcXIzR5wYd
lHrUXMeKlmakkRzVzSX7AzM3Ni2oeBlVOHfyuJQ4EnOMHSQUUjH5QEKS+pFxyiDLTIo/tVsiTFPp
wAcO+aaqliRPz2rcPyHJPsKfo6CuSdxK+LvRIRB8nqMJjj4pmmT2tu7/t/yS96/R2PQpXBfcYtU0
/c9Zk1X6JdEXtWzt/P47gffQAh7OqCUbVH4Vyu5723+A7HBswl2EPI/0JbBUsIdvuf3R9Y/EvBio
VpG9US8xGys/AVdqxZkVSTux0ebsoxtCSYnaGI1gQdj7KokYVKC1qFwYlP4BP9M6IinYCJJvt9zr
8S0GPcWYueT8o1p8ol3BSh5AosFCZpFURz1UrZl2t0CmuS68PwPnpe3jhvYYnx0IqiFVxRx/KoYV
sbtT2j/xNoeTYjiGuqwS/At8Kr+wbwdAlnG0ClEcDxeKP41hi/gwyn0V8bSvjJY1/sko14rW4Zhe
1qm6AURCy+l4IYY+JNxZGa1tGJHVWH6gSQJZMATaghuxJwgwrLj+ygA3LWf5MA/T7zrcTYWIn1Cv
d8osVbdd+ArTVUgbyOlD+M0gHmRp6pPSbcuPV1G26WIjo4LbEMFZQQHQrH3/RT6Qrs1tfc9+yG1/
rPgMwEY3wT6Ft8g6KfmD5R1CWWGcOhl4F3oxegy+gp2dnMv2qmZE3Tmsj/JYW1rtmQG3Zu34iN3g
aunXEtGrj/F1rLemfJbkY8utj/CH3Y3FtE6N/nUKZgqUYijHvfzQeQC1Q6CrzcmojhFDdqU6Bc1h
APDVMmggf0qeziRyWxmiTXfsrA42jJkNi2oGwQfsOoUQMv2p6jlDNyAe7D3K6FMBgRoZ/1hUohcj
m3BD3qGDnYLFIalVROLuMgvOxqNuDvjt4VixhPnK4WhDnpoJna/2Imln28SXxggqE2ejvejxxaNK
UNWb+Cr0+9h9k3GkEkxJD5Nd/fhjWsy62DLFW3grt1762U+guOtUB4Ccfxb9w0+vHWF5pBwaNJCb
urgNLk/4MrfJpeuwI89GH2MDOb80wyypJdTDKKC6s8tAO12ODYtMtAXxxmX6al0iZScNh87mQLtX
QjgTmLIEChlT9L9Di7GL4sTpbyxrh1pn7sX4HzX8PtSm2JpuqYyw+nFYuoLW2crQQGZORXlYCCiQ
f9NYRR3WhBtgeYr5HDg74rPZXUNlMcjnQJxyZQ8qjGIuJMKX5UqiIWckGaKeh9oTVbSrLYoWwM9v
YjkJQ19KmgZluGCkk/PoK/kn8ZwQWTeVv0+prX2wBWUVzIT7YehLa5xXaCCr4Mvm1BmGi56+8afr
nTMidWM7iqJezU+s/YvMR1j+SDLShlYuNRLnc8W1MTl3jqnyA58B36XXQCI6tO9RGWa2MW5FTjD5
5Pt98F/WFRSECvKDgW4iRS2B3xv/u8UkO3iiT+H5B9RpuXff3sl8QdwWPgyO8C+fjije8jL8TbIX
Hyp74dR71YzhIKtYk5YgB1CY7NXfIWMjy02EdlRD1ymzbL4bdKOuyraLFQOuJSYPW5M3TDBNu0AQ
NQeOK7xQ0jdPZtSvCCkx8RkXa9u4SgwsS3VXFCuZl67Cs5qpazx8EebHkLyMaBqF7kf3l0IElDRD
ormWrYsITeMCJfYgcfsxePYAJDRtsdY62qe7mf/TKoNAgbfMfKNnFNF987ZBtNDEHzuHItlZKVIH
RBq8qTsGV3YI1vWJboR+DU5uytwvIylia7MOwZcWqSi1Ga4SHaMB27hVuJgBBiv2qWkYTrdEcHET
tkt2D+rDr+qdbb+U+D6RzWIF1K8Vzoej759y+m0psZmVFaCWm2Upn4KyWfT5b4NgQFlo5iaEgTwq
nymqQhKO59L4CI1H2J8hutilk4KRqR51SPmYXfyaIWy0DQQA1vwls55IieQw6npfYzcM9X1pbvM8
YK10KyOCdDUaFvlmsjsOH5r/gY/aklmyHyspWpjyKR/RT12RBtgljtezqzvN1GeoZ6iiVLx7Ofjo
OZosg/6jX4p8WLETtOCLZXRFyG5peT8D86EyjRsAJxI0MHRLM/yUvaON5aYofktCYfgEmBO4O9gC
/F+GxcEDw7Kh/mQIl80h4K+D8OrjkUvaL5P9jIvcxXhY6BSREGOl5IKNKHail+Rd1OIoiofVX6LB
ya1NdwyTAw0MeJAucEbup+wvRUuVRRu8jEw5u2ShjpekpixvljLuHVDK0Zb1Vlyt1Tu6M81Yj8aq
zq6iXyYKzf6y11gVVAyekVlm7XeCIsVLb2Sk4mi/pMaJNRWjypYVxzbtgeEuvP4CTUHtN6L56JqX
CqTc/1ajoxuvNSbXXnHvdJtp8TjnoljqotoY4twbHzIQCNn+ziJMCdcooZjol/rA+Bq/y1wQHEq5
Vv4NFLe5dY/zY0ToQ7/R+nfiridjij4YCyVYD/2vje8uQQzKn4DXRj+mPbgzzmZidVR80pH3g/KC
+IXeQGC0ovyVbETf3VWLkbsTOInzR6s2qf+DCjYwr9HU3qyAFbji2FNY8wGH4V/Z/qCvitLNNOf0
kkMPXISpkW86eU//jb8Ur2gbn1LrQ+4uLp9tgohfIMVfomNlu8OGp914nYP/xSW2Vj/UrOZCZsol
5HtM8K+a1tTH9tASWyuBAvHjc4DKH7KqyL4sKMbJEsSf1a1Q2zfh1fR22P6C/Ecy/+kssREMsuoX
HNdVsPKJoA/mIlyr4jaMFI41+oEPEWD3dZpnTnSDeu7RENcoS+TpZmsIRXI671LA0MYkp721CH8V
SlYG4OhHaBCb+Fb5h7bhCLEXsntjhiHMgvzUa4I6J8f65STBGqdjX53b2l3Y6XEwNGz7f2ihVlWX
o+Kq5o2w1zDYFy2j/jG6WpNEvXqJySv10oppbEt4XMT42hXc4e+yeeQWYGiLn59WlmXNbKAA1yhg
IqqohJ+mluUbmbX9Pi3JGGRY9vSiZ0fJUQRnyWSLStZjBjCQwaNP75wrz/KqeiyFH9UtDtEjkx3B
S0rPyeUnGkeS903/kqRszRVAMS9zqNQrmmYII6X7qzJFMue1djRGnu91acCjcIafYFyrPiX++IKn
IrG37/ofYdx90ErEFhDfNbPMkyTtrf4xhaUMq6BdSrozwOTGKSJuY7ZjRjqIdcVfRPsXdP9acCVT
BHjc7TrxTMKNMny5sEcqcfAUUr7PNEISHqkOSxDKMeuRIaQsTpMJO/mrnkXaz0sUYCyw1OamoQ7J
eQRpuuJgORoHYRwHbRuZXwm5ztkaPTdyBe3OjNZNoXgvcG5QxAJumploykfeS2vKWn2kbElNbvvR
Wo48r0YK/YqdFfwTycRYwFTgMyo/hMkQ7nuMwT+4f1qyl/WdQJiAHbpFRejf8YRp/UPVdmlMLcoj
QHgDzXRZwuw+6LwYkeFY09f51rJ9Nc3jqh0uyti/atjAVAqXngonYrE4eNe+uOWRTgH7bSUnJSPF
dhqzrqJmi8QE828CH7nxtr32Ujp4hsnC+JERNcNYqYdTiHkxi7/89Ce0L3q2FV9ePbfhVTJBhs8m
cNIyDlASpOSIDFU+TwrLsvdnIBM84yrXEzULnVbMBU1n7Kq7rvW3LSi5kLOWYBoFQeKkrJ/8irXX
LBp5PWiOBNEse2ToLQdx0fEEhCj+1XSZpDsJdxbUBjFXf1R1rdDGxe4pQv6bSif6xgSVtjSByv4V
zYKd95BSFyDiY9VwskGQdcSdEp5KHvgX/CXzVfuXeJRJAgO4iY4LxBLxU02XONbQzr1xN8p7pX0X
0pU04kDd87GiwG6GFY6PWfktTfuPFu0sgz9Gmw0PgoVlTQ8WVvEvcZdGR4Xj/Ur9shNvhsex6+gA
HDSFnosOx1f+5YU9M5DcNAwgxFekzgufucI95opAeu5gIFAOIgUIdh80NDT5w5Q+WxALsXe1qjM2
MQaRevsBn7jyHpFpMuCkgWjWPcoGpYPSgAvOsxcevzMywekMXEo4uVvt26xuacOPHh/a6AAarMM5
HrtbrfjD0WnIP9awECTp4vBSG0eRCOEeXb7Jd9+cQDW27aMFS9vbHz1lmaS+AjVfGfFlwGhXo8r1
+VEIiphHjLaUicA3yRXZY9ohbp6F7K2yMF3K6r121xMbylyK8WtgllmhW2yoXrN92ju2jr0jOakw
Zcy1KLeEnnGC78xo54sjeyM8fD8FMWKjxpqYmJdROdMBGuKQNYeO0OxkG+ULyVh6eH/lHV5Dkb0q
BpmRdff1m9X8AXXIzXOf3ZAnchgUyZ4ruQx5jZdDSfl8bgr+Hzat0H3Iu4X9uqiKdervC97zKkkW
vnoVaMthDE4XUe6vh/qW1jf06kA690Wxqb+5VjmHctKL4rvn09XMYgUC8wJtSGJe2/7CEN8aAddf
E/XAFdU9DRXV3icIqnlxY8XMSoMVZsAdlpGXwWlDaAJ283qN6EkQyKJe2+ymvJLoWjftvP5M2XTK
fKokgTwVi7u1IfVQjpYKkV0cx6jsg+CGgijj78soh/04+l7rptObTXkPFULtCDeriro8hnqU2toO
6x0P9tPYy/YqLU4NsvnAu7nNxlUWqbmL6/oMsmwRMDEKPHiIMIXJAGvQcasshldYtQvBQGp0Jl3+
8ChND6n1FS+zHFP2OFG55ELKm2Vwb632Bjd1wWgmHdmuhUcQuHDn3PYX7kNVkowSoBskX0s7SONF
b4CLJVe5ufRwN92dHv9EAE/i/jfTz1HOHc0oqXQsBDQAeQk0LVmItufIf7rDV42EnQPpK/B/S4HI
1NoBtstJK7b7RZHbK4nST3pSIljTVYnFF2JqQuEis9ihFMRPnyGxwQzLxjtpP7xuEz/8AE2sEADK
LqiPaI4lJLPow3qYr6htSv1zgNvRouy17d8+3Y5sMSz33clfqjosPejwRvOkUR5yEJsW8hLoUD5a
DMEQKg44V8OtpC/buwGTFB+3v8UhxNA2jxdc7jkEOxS/CtN8i8jdZTf+MK7X27eCoqIne5tJ6z5S
tqmxLygPe/3eRbtBWvd8QeoAGUxhA5LpG46ZUY8uUcoYXJnz7oGK1/jb+fVnR9pfXVPQmlCgbkI7
5Kyryos0HsAZzWmqMZZwCqa+Y4BugadE1LcrL1s+g0ksLZYhqOIqP/DIpewNGftk5m9CmcUUAbJR
ZXCFdD+VeerjoyCoqwlzjm7ScwAcq9+DCQOF8XuNYi45qPnMpPIaUMMiTShWPOAiPOryxqP3J5eS
phx6QjFj5lMZL+UehP/QdUvyMtTnsvellc8i/BXAkGUyacdpAajWj7zY2vBc8w+VGxlzf70T/Zkv
GaKCsI8T6aRjX0/aOA1/wQguYTpcvnMNVudORTACyNxeGxV6TsSC6xYUFsxDeefq5OyhRqsWNWoo
TnvmC5PkAt0/50vOexD3SA/aBxaVRRndImN0jJakkL6+q8YPRjZn1HEjgYX15pK4CnTQIqtngwSQ
v0fKxq9NVcH2nz+OeXmQuIiqsy8TMQPZSefCyucZDOuWbHRSbxpdXgn1lpRfoVRu9PqBN7sMnm6q
c2ehNjUvrflsAhyczKS09jYwj40poxtXWY3IBZTw2FR/BBsuK0R1KoUBKsHeG9ZaKNBi++eC8PKS
j99mcAia1K/mEpCKHGGioDyL9FeUbJrsXJYHD+tBAJlYC9N7jPXfxnxXKI7knmP0j1qyDCjAbRg7
A0ndsWowV5rkzYxaxKMHr07K5bwDKEfc/cKv1ZmAq9K0pCA6BXs3mbBYdKQtJCQsYc7o/g1kq/nf
NjQ4VoVsbKt9TahWXN0S4iU8TkVLd3rPCZnZAgOedawbcTzASyJCB/2KxR56DA32WCyGMP51pOEC
9aR/WBMptWlHEqrcpUWQQsEEI6w5w+hx8DbNRYeOgjGLRhaWXUSrQbwDw6DsUNG/oFscnHJgVWKM
OF+YuCxwVqZs+cQQoFrE4Y91ihFqD0PBwANrU/2okEgBr/MIHbCRLUPkXWn/SWjMegyvfcBelYsj
Qv+DwQBxNdYxVZ+rCrZ88tCE2XzABj0hM9sKzUaAGaNvrX4UF95BWUUz1hVhuEkIQBlsp5pM+Xdv
+G2sCwYr3JUXt+QcZHMLm0ykF1t6Su53Yu3hLM774d66l1h5iuJZAs2jOxiPaXr0w5eqXnLCKz1e
uJJbb+hZQbJcoRyBUDDAx/I5f5gZFmrClfuJZ3oeKh9yfBP1awy/FPtQsUYbrIeMWoeVZ8iqWy/c
uWczWVWZU6ucjz73FnmR7A8ZuYyjdUz6YuUz9Qqqw+S/z2VUXOVvFFq3YVLJ+qQyJsE/O6dmhE+Y
0lVDS5iVykkmfMa6dHEz67rpBgPrAZ4zqk++le+IHLX9rxCxvKqhO5SIZ/L5HagN2iRcx8wMW3xi
5MHNEwaNKuo+A/tFrmuARaYvtHvIePrtlntGzZa9JC3ZK4DoZhVt1Eww6VsKsSbQgQtDQS7+ry1Z
kVW1x4mt7bOuYHFb/NVA5kyeCjBlXNQA1bUAfFWxLJpyDcF7GSBU7FuKmsBFmrnWy0MXCkLboptS
/gtJdYxJIyrLz6L2iAG6EhWi1+uu37ppfgpEhFfHmskspwqN5rUdlgRRM855ZdOPPn0YVbMcbIO7
IGUXbtgoVqe2CmhLwABD3eaqzhdRA4St279EC4+VrvxKqJn87n+ByrxhdilZH5pxIrsAFA0XDLwQ
XasRnvb4qJtFjBqBqalhY6NzuPb8Gvcdi48QaJQavHFGANWkZvLRp2+EvlPZHCBJdcXFNb+sdi9C
jttuJap4V3yp1DYji+QM02tt6nMvepnt/2YtorwlsD0HIrsLJIRtpQExJqklCp2Ayq2T/JlL0zMC
BrArTIndLYm4INYJ0zTDYl84EoEkKP5Ya+4rZeoNL8I4B53NzhgwHhS9bmWjoWmTeSL+Zdl7lCOc
/yP8Qadks1zlP6gZj1L45aM+l54WJR31WWk5DRpf9J+Bh7CIpehGKXnMdnkNDkjbyjW5SepB9r5l
9tU5KhV5zpDunGv6adCTR8qqjkZEpNsG9H2MHG9UyBGN9rovpkyEuYwm0MK2Y2b/zHxwmv4PxEyE
OaJEoMY4hr3+BJnXjpJYtfLWMrRdlJoYrjoqd40veyKDAQ2gJrNKaJX9VTH+EdE2Iu+BZ4//pap/
NHQ3BNuyqt8CbdEYHfbdLVQnBOus1hi+6WT6rj0Wdz7enwUvAQE//j9zOFMgq9JnaGEkYgRioYqJ
23teQHqQ71kUAhqj1oKTO6U7MQFwk33SfdhqhDGP0hwhirrIeJoqvgQl+CosrhPSzrsUoawFKdQJ
4x/Ez15zbfOLKAD38XeO5xZyACxys9rECo9WW7AxZx650BQw+4vO/kJOEKbaQmMjuvLcuyUBDFQX
Mue3ZLUOnO1ZyHALhorPsoIjK7IWKRQqfxMpG183QB4/ehfxGYROtlasY96CZ73Aj5CZlaNjkSSh
kz9pAODP5K+PbrZB99nxad1Qv5b8W+GuhXyWh11Sbvu/BFyfNUjzArnI1MuyZVOqM/mVqD+Ivtpn
KRr08zgi6WCv5iKpOdI0he1awTDUMvjrA6YG9THq3kIvABFjHNiZKhnSCj/tvyxnLz0xy2Iq1s4p
GWqJpAcRtwAfiRnK1M2Zh3kqlselabWrSKGeIkY4gTGImrJaDqD1XewBE0Wk1dfI3xKkgZ6cbUz1
HiDd7+NsMf0uCcOUrMbHFN5qCIHeqqgPQ7OVLOZJm+SeSp+N9zN5DPinQNClLUt3m8DLqsDCjB9S
4CDl9Nj9aDwCF3w6Vn41A7STMM1LIh2VaQUIUksDcqVi5RiQI5HDd8HceXBRq2TsPwbG0REdb+oV
xzGaFrqwTKtBdlBDOT6W+xjvAXF23wNNQN02m9qOcakza1IYxvrxhneKbE6dSWVx9rJmhegy5tHw
iNfbMcUdxGrKJwAeRypVB0DnhGnJ15yU7A7ZIdzLjjZxvzTic0yCorengSDkYRIiYxT3CPdsmbfj
biSE1UKTyQyzX+gM7mugmh9NvoL3okcraE3YRgYWMPl6UB1VQ7fxkHC539TilKnzHG9PSqKMG0Yw
e25coc2IKuKHP6etwqfM9tWTnZ5FCztgfC8oM2wSoCvtJ8NFmtcno9mU6a1GE9D/VtTaZcFlVH0S
5jajWyR6INan9Ix/LRP2vhy5LUjtqLNDzCK/4sCWzf/RooP2HOVTVbGnUFeqZ+/pppnQCc6K0V8J
ESyKclyhV8fdoPUSCpmHSgsUhZ9D2DpZefFitkjeJidjK2I7C6k3kd1Vr1M5nDwVy37HVdIz1cHr
Wl9l1s6CyGI+QJUPTJDbyWY8YVx8z9u/EbxtBR8cxzsROce2X9b6rUDkX1sPSy4pv8+Rt6+Dg0kd
qEo2Bfbe1052fdZN1ivyzk4fvRkvBjppI39qCoRVmcBtzK04IYsMtGLsORN0pY8PiXYptT+ftYSk
PPIJZd9tbSyPevItmoQZXIqA+0BkM/HXoUYnxq+oSMHKv5Oc0DaYDJRLR0u+xCS0Yd8OPrNoTZIR
UxiEvOshzLdM6RT3nKGHiLFTSebb5pAYaCbL6lY2jgZWGAcIIHMUN1DFwDd+hKbTVN4i9aNbRo6b
cu6Dgz8+EQ0E9jRRr/WSbDKx8ExSS+2vZrh4+rGgCoch74zpGhYLZiZNx6GHVHVS6Ln41hNy5T9H
ZhwNLx4zdbzUHtmq0VIyagf1ZguJIGAK7qYUx3i3UJkpKpIPONbqnwKaJuws3JsrJd8EPtt5z9vK
wdnv/kWo/tVcpaQIV5bOBkH6rDnIFSythjd5OZECTPxpNh9NeJJjCl8Hp9mmDY6je7XKm0kchJGi
+ukdJTsxMIOajMKTdrZmxf3jiWmOBDMdicdvoC5iYpLcT6M7tCnSIQRBug1QDKV6KK7Sl20bC9t7
hsR4FrwrQpqj0yKezRDYNucFC7+ULYW/TsytCXU3U9SdJ7HA1mkseLfDi6V8RCAboOg4tTQS9Fw7
cQW0q1SYIQOYRIBnMphVtHJVhCUrtrdFI4RLf2YiWuC7jmo8qHzgJa4SzAzcSWhul4B2DDSqxlOA
7wn6jWtsC/ez73eikH7Zn9/SKmUVbeCz5xIh9kEmF9XjKCBcbW1YLucL9K8MGbzEX1rFry1v/Oit
BM+GFVpvDpum26ZlRxPaOoRtrlqVvQS1fIDvomMwmJM4kSUQuZukeoVSgPnJXsTBObctaIO6iTSd
CZVitGtLtTfT05u/KmYDpJajVc6Zjo132aLxllsiq5PPkd2wGn03CGtyLDwJKhiRUm8gxYhdFG+5
/Wu1h7Bv2BJiYlN8Vjj2EnHnd8AYzlX8fa2hK/MY8LmQf8v2MNYDyhKA/EzEG4wVnk5+GWAa1+am
0vpq1xn/d6tkAdKLea6xMOkHGzK1pLREXI+PpuqrVYH+xFDxqXPztux5KbsiUX2lMJPwB/Qbi1g0
VRFgCXB09PwYozGLRbnK/+PoPJZrNaIo+kVUNRmmujnrBoWnCaVIpskNfL0XnrnK9gsIuk/Ye+3p
1WHOS7kcPiZkMT7pQLoB55oSEXljwhzfNHDB8aZlZrNHALN0G2cbT/CQINtVrYteep6NvMQTmO7I
XYU2caL4v41+WYu7PUQrAgpp5V8HXn+D6WBPTBxhaK3zC4EBWEd8KlLy0BO2NXmh/jDBMU5rApZb
5EZb7nqUGfYTd1yHjvlh42jN2ER5d00yk802CqtpzuGRorgPQtiYOH3agfkjeGMTwX/s8Wm7O9ox
qnPWrhhXAh4zZriF23IUNfW7hiatxhreBXu3++LeChG/SAwMWUF6myteY/ZfQNFwVbiriRB4tOYB
ObaaVV6LySRYunrDWZuP7XflQPYfJDQDiT2JjEFEkWkcLLX2cxSANizzGPJ1Ft6sHg53GQeNtHM6
Q0wPvLJVpdZRy3yeXUXCdd7z0sgaj3i4a5mhq/Yz754JDrqQKr4gEvvJxfTtI7Oy6/FcOK8zZEH4
xwwdgZoCTLvdwssQurUprCefcAkLqUfoR2eH7YZbffMfXjtp7sT00UsMncyn6nzdkkzny/EFowFr
nWImGa9ihEaBzsgSJ3Ja+wcvPwjwZU7lb7osvlQ9s7Zc+/Dq0XjqAda6nxHr0RAvZs4AKzEXJsha
LUFUX8h1iind77dOcexRVAz5zky6pcenLKZtiG57lCcN6YjP8M4A41yo75LOfURjo/c4vYGDc5nz
d7dWnXGBvbeeagy+pDC40J7rDPS1vLcoJIL58Q78FinKdHtEwDF2yMfPJYJ0YsyfEl/sE5GTIpMs
CiPfZxPTFbSi6Kdk98Jj2JF1B+OKywR1gamHGy0/EnrDeA2OeVlNWGJmIme3jDP9WNXRpR5x/2CT
6aB0Ok671RXTX7ug5K2fCYjcGrOd18huuTtsSwwiFqJGyeLWaG8O16Ov0+z2dPdVVBI3ppFS/5eP
2fhUd/0ljkjDhCHnC58WbgOzaOk3+ZLOYqOZVEl0ogH7ImqrvmM9FlFJ2i8B1sKg4RSNvX6pV+aR
/v+RRkzrPcgOpw4yNUXU0kf8UHTlwqRN1bAU5GTfjB3kWphujgkStvWWmgmzHcMV0KUOvrVpajuN
zrfjAHk11aYz/C9FkxrwLieW/jexG+PuYNtqLTzDXrIzx3yzEFi4pUl7YKbviV2+RjSZOovdNjeY
WfTrFisOysunvv914fdNFYVzVEGLYK4fOhddJcsB2XeGUAeC83p2ZjPHW5uhYvdJ/aBv2nzfSWdl
Jw+Xsb5GAmM2/tgxZF7ze6zQfXzaHjiaDuK1mZx8VM2am70MzvBv1E4I+wYD7aOXkewGQbLfFKJ8
JVEEWbtSOBmt8FuO6aEP/VkfuyzK8uG4j1bakHEawNgyhIQB46e9+vWL651cUyLf+vBr4rAGPIch
nO7Wu5atutqIvQOu7IZ72ERr1702aKwIQ0lhXecvynUPcehvc7NBFsCplo+XSPN/xiqGnIc0eUAS
U0c4F++dj1lTUvcCdyIY2LCRSxqzleoue43Ztr2PW3erkoBNOsqGCnQcKQ+Yd1Hmtzj1Ytoe6wdW
60ImtK6zqIHrEQ61ZSd0uO+G+Z4ynTLSr85l1J7Yv2TL0j3pgG1YdoaY+uJmm45k6bURcawJ/cNF
573vOuALuDtk+Dkh5g3CbmRDU+MvB40UlTejwHKj2UsUI/j5i+KbWflQkRWZ/9S+9+3Hs4SLwBZd
LS2WiawK2Nf6K8lwbcTCphoU1TjQnE4jZOTSuTU/662G2tfk4zEZU0hV3LI56zOgXCNnr1evJUdl
1XMGX1hjCtZvkXkHKV/5x9KmcqlffNxBCd1LdDA7hDGEAUiL+fO/BHu4GQbEj9AHs/2Ou5B12Ml3
5632rC9SqJ5/x+qrtkCqhs95ihhYYQXmvJ5jMeQIproDD0IQkM6kbnDXcO5p9xM6XyAaVeytlGHe
NfgYEwIqGN3Lnm1tjl/N4V4OcpCeQbyd2GZH8/KXF6PhZ1aD9BOxeAkwBXSGgKquEPZa24TYMa1y
j1Oc7OEVEio2f9xke4N9veQNwR8BR2WCpt7CsRf6IM64SvywX+uzxBZRDnt287cxuycco5Vfrybp
/evTIWec5W6o/AiCS1myQu4kAs2BM41G1bevQ8SwgMHv5KIK4mU0MMoO0a1hu87/yHv5RfLULm7h
gPNeM5HFML/3IBDVLYBz8W7RFzbGUqH2tiuyswvYOfeaHJIGq2GJEalqe7iX7lNZfE02rlbGu43p
43YjFa1s1g7eBTeHru/tExyIOuuhIa/WNZ5okde70U5oWeOVxmK7NA7ZeA3C9tAQp5zX4mRiz7Bk
tsjtU5Dl25iIdMh8H2bf7nPPBILREY26T+ccOvtWCoNVILpUBjRGn/9pbBVToXHzQEPP52ThQ8N3
VtmIvJAjGThiFGPHOLW2Kix2dY9+3hw3OZJJMmNWKfWeg6TR8OJN2UDWqquPsXffMmdEpPUtmUDq
gGvdwFgk7b9cmqfEZv3MYZX57Y248qXJ1rurDdae0xmg21PMgKISsBCUPM+q+BTAnmTgAK7uBvGD
EJyHZ9Mkt2wTW33JZUposHkwvG4NVqCWz4PRzZkjP3N28kA9W4vbkHTPOjVPMbkUde2m9p0dadxP
Vla9tJGir3jDuwd6NVu5VC2yqla61e9GihO/DSCnvc5SM42q0CNu0aC667GtpWW4U854sIS3Kfti
U81dD8w6ynkSYsgP8Pg62JGTTpyAWC9S8U63hSpFrBOEhULFjzh8DXP9YvvIgJnptSMJS9cMLUBF
fZiPt0AQk4OHCp/rztfAnXF2jRxoCa6/IjBeDWy27CfijuxP9mUGUbCE+62LVK6D/3mh9oqilw+9
31glCouA+NxJXhIGW1a98vjESu2zy58tJwEazZaKfFMVAwbBGTiKc9UwDqzzvyGd1iXNUqsHBz+K
N15WXFRd7CvgDB6PO+SAKMEcFfU7ilO6gfbGw0/QSFmI5vpuulny2FuUIF7M7pqiSoNC5jXUioV/
bsPgFLjpxe28ZTbQt5GIWGF2ZduTpPVmqMx1QmJhZiRrC9Gqn4q1obv7MAajRhssGAjo3CSY4F1h
nIDNyuZhUUj4L0mMfTRwkBCR41DS9NT8MX9Y5nhGvFD48BtkW6wQF0MlLwqnZgiQpwhIa2BrGFis
BiiKXbYbO4flQVkOaAXx79OuC1cQVyI3RbP30LNmmKxKmFk2bncgH1CONwFcGseFx1K8RTSocZ1y
1TMq4n4qyvTgkUrl1uGJQhJFXXCOMbtYfbGKYvZVWrjVR3fbtOWqpC4HtI9ct7m1gfZS475t2QoM
GKAnRiVjzlkcdCsW/apnFiIiOHP6KoCfIgrFN8xWdmXyb4gEW7hmto0s5ioq2JdkHTkOpCb+UI6F
lezVaclvQPrJM0h1vhF8dyU6cg8zqvUdVB/kBwbJm87EoQjF0gfFUACX8uWWymgTB9Ob75BtFSnu
TvogrN62+VUDCovY5ivxyItlKtD5wSfsrWqhJorDwHmebI0RAbE0NvAfFByzVsQdGXIV4LhMQMS+
WncMXoM+/NeStJnm6Brzmk8BqTNsiAD4R42wArnB1poQsmeUYvh1rCQ72I7/Y1pfqaSqDrW7bzon
pQ8bZQ6Y0/XVSOk/RNpD8wmlaNtTG/x1408eL1suxySc6yP94PoaDLSPxn5JJn8Vil/l/Gp2cBP0
F/O8vqn+TEctQmQSQyaYx5r7yqPPyeoVCL6lidNEMCfI+asa5tWASz7kbI5pJ1OOCGy8GjtcqG5A
9jp0cQ30YfZ9WH+sCqgm0qR62tIMPZzIxxCGdZcpceNndPLBMm2AVnhqeneRO/WYRjs9Po04Ycpo
2EQag83K2utmuyuz6GCzVx3qF6s5dwObH8EYMAgsHNmsUbE7OJCG8FidceBtdaEh3fCvsAJhbGOu
pBRH0bDNrf4Ysjv2UjwLMcZZw8NMVJCPEuxctB66QDLaFfxPWbOqs/pzGoedy2TF66uNM6FJczuu
C572SK4CIARg6Mexr15dL9sn3nQNDWZobryzsIFLCMy9YF45xYce3bQYiVp1QDI46QYO82YY3kJv
fFD0MSEVq9SHVmsihbAkHIjYLtAvZDjQvb0Pa0Zgfg+xYHYB2RmyBrM4MAgKUaWynEWQbKQ60Pvm
Njrnjp45I6VXBMVfAzX9SSbmNWTJ1xFc0jDpzKZqU5TiOUXi0PkGkajfcfjClnzjatglIDs2VY36
d949wJrpHWhy5qHmv9YarKPgxFhzHlpWLhZnhELkqwYoK5GOpDw9N2X84KM/j1P05tkp94ThFItB
f9WZyhvVK8OmrSsBryKIKtlR5Yi1tOpHEvhDmPMWcO/vWG7gb68jRH5R+49OkOo1fKLQx1iEzPSi
Ikpt00ERU4AywlOLyyiDdp+4B6l/V+Gu5m7knTvYo/fQSWOvgUPnA09gjjKkSwim6dD7w0+bMrDH
3paSzRKRSamHnJLge0fqFs/+aMt4I9kMjxJn68BiSX+a43Aal9sIPV+UVD/FQHanQ9OVNdl6xHcg
GFL3EfUIx48HTE53/hTjI20MTwFchBrSQRnrd6HPFE9aaqBxtnVHlounNF0YYObbju4ULYGNPjgR
PzaCr1AIrJYV1g74q5b5PIh6M09hC8PpNuTdzm4ssHUh7IvH0L4JvLUxPKBg3OsV9a7gsi9ht7DZ
PEZ8qVVlv5IM8oKI8xq0eHOcfD60Y2h68ZFG59lNYOGx+GvNpUuhqhHaw4rsSRfMrQxGBgXDzSAy
N0LTTwPncTyCiVTuX1zMK1x+MRsLhMXaGVjGv5CZwICwr7bRt0PeGbX1kMtb5TNfisZdwvrVx8Sb
J8U+tNjMtTW75nzREg3W4DjQnGqX6yTz4TEdFb115H4bhXqtOW5yzaDgstC/me5rViFwpL6WaTiz
XliAVQczvBVwToqwf84ma+U10XsI1NGT2WHIm1vPxkCM2U6redvm/IcKvYyZvvDL3Bv3s5qGU1S7
DITKBYD9lVR8qi2RU/D4jGFcKbb/xmwQcr03K6JxHcp9ASiiypCnmP5vm9kxmtUO2I57I4IwxtOm
B/lrzXFDFAGC8ng6WilYP56hDAXBX8WqVP6pwysmpv4RUXhPI76pFPxPCSRPrvlkdu4Q4ltopw3R
9RTsTL91R6yF+dpaVHB6iP8g44VwGvRyRi3ekvqK0cxPnV2pJHp1SsJMzy6kODxb6qvMXlU/HSqL
87Gyj74puHu+5jAXGyhfaS31AcsfWGfR+odpGHduWQGT8/WVahkrRVj2w94nKwCdomihEuXnFsqC
n/nYHiibq+puFAhaingjiNhrUqQRHvPTtjuYrsMVEpJk0lGo0TTYKFaDvniUo7N1BIJfBwBRZe+j
/FUESFHmFBGiEDrXv0twSZUa8RDMi74aCyITKRRcoWmvU+OkJuc1rNttY5rnPvY2JjtHu4gWuij3
lTusrbo95K1EBoTEjJHlXxXkB1XxHs6XoGrwDmdri1Arc2Qh4jprVdavKv0M86+pBW5SyTWAb44h
tkxFvzancJ8LtYvT6Tkoy5WP7pktEJPvdGFN2L5wNpvT0WQGFnTuiosZfVMO24iYS/2j9clW95ce
dNJKuGejYU+Sim2HXCXPTnHAZRL25Pf+8FJg6CE9D4rxMNFCQWck3Z072D6HCZhKSO59aO+UD0uR
JYyEGFLpLtocxoZjanDGqpvHzl+RzRLF8cYgawmzhOXOXcPscnX2pF8BAGclwgIwIs1WSIW7zD+B
pGl7eQ0QD3LX3semW6oCO4Edshuh9K0BBk3aV05XaiDDtMLqmEXeJkmc71Ch2RDNVrcmDsSVl9zn
HiQRzTv9FmuEjGVbh5Lko0QZNyD2noTal3GNxPg3bFHku3g1ZylCi/ZFL/tLLrCn6OJiut7Grkuc
XMN+sEHupxFJEGy/NVc/1X6wC0x3ZffNTdMdjHOQO5ioumOIIe3skAw+eZtOB2v3r9D7VVZymKJU
zJgY9jqWWrkNG5SwlNx2VX/l6qNGIl34nzajbdizD39ive3KDeFxpDhn2UfKjRzFI6acITpEigFt
0n45TnQvWb8vM6fD4hOwgLd0NduQUgzQwn51+4tXFqfQTxdDfndnSz2mRC8+iirb5ziEezZAQBCY
sPGtKcX56Nxn0kkB5y9NtrJ6z6bk4LZXC4JMnI4nzB6bCk+D7wyXLJmwdOIEQDRuWgrTd7NIBsq/
GSygvH8lkgGzU49xzA+uMu4GMVsiLF+tiBnZ4Kxa9EBPo4AnCNTVUaghKSwDO58d/9MtiiZgGvlN
dyu0jOWvVgUs+xRzouRbbyTln+Kl6zobbE4yvKOyIw0pZC7UxB7DDqsOiKEKNklMkBJpli7wClmm
G4EWZarO1VhcTZ2MK9QnRZI/+wYcAveUhjH4qiYn/i7VKEasYxn/hIVLN4uoL2JLU9nZmgnefsAh
2UtALpX+FuVMMcdmVhsDwYB4a6U5IRhI+YefzmKaDq1uJYJuL0aH6U+5SccQQzwg8NY4VQ1+IV8u
AxUa6Gio0ib/FBX9zUICnHC0aaI9h55zLdP47IpxbaT2VhUd92eHw8IlvuZiy5cpeNZGypnBvbSe
jvUfF0FeXhNpHsao2Xm4tyY0xo2hPWuei1WSwTBRl2bfXVKI03UEk9+f/N0YIms0AVvPM2eyF1IN
CybdlFZ3pxCycjzTAoHkQYzmos4P6SAWdf/uZ+0mtLkioccpt160pCLGHEP8fiyZEHFH2WE2olel
gOxrbKjPZ8S3ztEVbtIu39mafda4rFUY8tYTdQ5GKs4BSpIRZA90hrNenUs+MdHzCgaTaCWGiQIv
shdNPmvJ0c6ZCePFFjM7B7ge7irxMxIaYbBXyxKx86GgpACL4c+Q3m3uOmPcVhq/ZG5gskB/ZsO/
CFyAvWME+ktdI9cLr7Lp/hDhbZvYfomquGG6QC+GKRd9qkLhCLW3M+SrN8d6J4g1O2RUydwH415q
fXWh8kNrgbnM9jm7eKyfGX1aM7tdNPYamW59GFp77IPgocnml6PkMtb2eUzkn+WiCirQZgp6RWeC
IJWyN5VkxPeebzDoMRhWdvSNOTcEKFXQtu7Eve3FJh909yVnAXaTY380AufQpSWAXQ/nYlRFLwyS
l6EM8WYBC37iTnvqSoxD8Uevv9fjvSqnTR+k7OkISlVyN0c30VM+mWa0dt3xtw1rTj1K1aquiPSE
iq4XVMfcJz0kdEjkaGAaesApJmwmyXd6mT1q980weWNqigfTcgEqw0cKoDK5SESGhoRaReeqeWzD
49q7pRqgPCPZ95xVI2wHV4UHKzPPOYE7YJos1Oz8yWNAfH1Y/RtL49XyicOm3ddyd5e1FggS2JWB
bm9yT9sywFxQY29tqFSJJzYahTDjvbUy1CMpjHm9h4MBQxcnrpY1+zgZWWA4DJuKZRuyz8zae8OC
bx3x5RdKrUeO0hDpwdhY5wYgfuvKz65Ve92h1c7t5ZSVpxxunsnyt9D+AvlIicJjPItPG5OOURDz
OyHwIfaI5ouBIW5+C7Wn1oJtxM1ZJDg6y+TRkeNjS0lYa7FPI7X1qi9Fnd8106Lv7w61Dd0KznKE
b216K/Fv4UkFRPPqyeFdTmiBFJHn9p2u95/E0xfrxsbEmqxlJdOeBu4x7p4QriT3tTYDFeiw+vgY
tkjJkln4sVSAOgOLPDCnPTZheUsTdXcK/aYVUIcnEygJuEfhPIZMfdphty3HrYc9sqq1ZdlRA9qk
b2jBv7JxFhO7WY+Bg1CYPRlTJaOOLGHkJ93qTBuyn1jziEWafQIi/iGI/NaP+M873XtRZf/RwC17
ipoZkK4fYHHSKoVwjabCvCGcvbkJknhtwNFnU6Lo6NVK0wFf5eHeEh8VDumMB5jjh5X6APNtwoNT
lc+Nk+510o0MN/iGAH9kEQ/3N7z5mEM6i59moa6V6T5XJnErZBoZiKpRiFy5GAYmWUy0NJSvcX7J
bXnTmeslY6MxKQ82Vi0PdkHaZ0l7KJFGIzOxNf+jNtFWC/HQWv3kmTjYVNgScBRvTDQxk2mdrcLb
hFGyaXykRMh1bEWllRgPIP6QjGCTMbE5D4LJZuFwOHQRuw8RU0PAvDGa+p5U1loX3ousaGzadFjX
XUiNaKEqI2sltz98FAF4u35jyhPiR65OFzmYaEfczzDX80S3qRWQsIQaYe8BgOpwzh3qYjEnb0Mb
sRK2FnVYv+hN+Gz5/V3RhDLQBL1oAIYbJDJ2yGk8+00DpKllcEcvfMkRgog0YorZHH1+1KWWT0+D
TyCeF0q6w2yjt+3KoaZtEu3K1IKIwB62MFbAUb3Jhp4ZY3hPgx8bPZAlyr7U5lBsk4ieRb3Ra/7S
oeITQmFWlQzHKoj5KOSZPDKjd63XinVFhu8yG5ofo2f3aZCjUk2LIUNJHg5Hg12nBr+Yh0OznO/G
aFg7hb8Slo3H0F1FvkcwNbAKKLM67Qoi6eUEAUDrjKWD98eF8mohVXEYd3Wxe1d91i9zb44FQ6tS
+u/SBBdI2eE0Dfun+pMb1lnkkbfr9Ir+Aqd4PPgJ/vUZSU1bPIO0m1Dc+wzNbumcceIRfhvgJ5OA
Mf6aDkZW8V60JSWbeayt8dCUzqFspnOZZ9e8TzdBDnfMqK1dbD4iWEBmixDWYXCBBN1iG7sYawOB
gms4WyYjz01kLuQ8Z/TLEwvv36wEg+uC3ZIxyXD51J1QcqKxz5NzFYFQLwgAyDSPPRXCV8nZuZoa
6+5yzkaBRFZZ4hnFkozhLk8gVEnU0IlbH7S6vfayORN0ty4pJYBGme9lhlyiTDo29Fq6kLWHH9eB
r2GsZF/Rp5rF3VFMW1V5YSp2xu+CUUB/rY1OoMniWHc7eieZOPSS+WdrOiUZFx77WlHtba1/k2Px
5SdqORXOoTXjGyNuZkrgWUiYBO4brnG/f/c+a/u2Ioyx4TPErM0/uBARbFe+G+W0D7v0twhzwsy0
Q4o23S4dXoX4avVI//mXLC+YSLVNsNZdRkV5eLApiRIPWWKlsYCIGL43+BI5IIkZMaC6TWQFNykL
J4ElLYwoaT1KMYkrW6+Cry4vjuj7tzU5BqGJHNaIfkWqnksD8K/Upo2eomD2R+sRecZnb4PPTJBz
jZRpUe+iUqSSBjU+1sxjyJFyJ8d/GjomnQWsmMLukqUnpp0yFRHUmMrshkWDD58YP0+AVa1qi7MR
lCdnyP9StyfrG3ysDMtVarQE+9nVulDEi2nJPieWmOtG7qlTcTUg/dC9XUFP49T/MrSBzRReagHf
2oWExXxLz0itz/yF5SaPKhUbgn4p8KE9W6R1V039YHW4MmB4E66EKykSzzm7xMnqlpqOPEh3zoag
vpQjlhKj2vHwEJFpKzU7o9KuWTNeOqjJOAcxchkK1rroT4Yw7zLmwM+LU5T667wQf6mGrqdCDeQ5
hKwbTYgrvFz70AyR3OAV1dmtUaMoDx2Ri0aVaZaBiC272gjLnkb2obnLoo1pHgJEvPfT9BhcyIFN
qGHEF956oroeEErpSXxwXdZRKZs/oVcIiod7XLfnxL/rRrYLRX+IY+ubvLCVdJJDKbiQK3EyWlbf
JkFWLvo44JRhGSwGr/wX+dGjCkdUafYx9dnTjyzUib1FcwKgAHG4Vbzn7vSYH5VUwN+EXPMZYI/F
2sPaKmV0GYYDRtvwrw4ALZSavHRaf4kwWWo+V0Rinmwozkk/bZLIp4MxML1Ef70Et21YponBb6Bm
Q4sTyfOg2Y+GPZbWsSwxcBYOHuQRNBRPMsuYdXv0Sb2BHoFCC/SacRh1sTE7FEMjAXAWN0nU2tdu
TLmmgKUM4kZI71PR20v25lsnI6WNOvmpIKqz0DuA6VQxKMj7Tn8LfAT67JOJqPbx2uFWgjScO/VZ
2Aw2JGa3wKa/HajTMV0Tpdjay6jEjDLG+bERGKFbG3Ve22OELGYBbBPtJ899yRMC7bBozh4nRCq7
BodPLfT3Sh8enTMrV2SwEf606lX/4Toav3e0cd3onMHbRbeoL2tcXfB6blrH8r1xrHsRVNt2gr+l
h3una64Tz13aqFJyYNCRFSHR+PZs0FfxeLdNj7rLKFjsZS9dycjV8SnZ1CXzG07A4trRqzmA4cyg
uHdh8hBOtB+76SWfNBZR+G/K9J6DTZAW8AtW12xhGCmDrRMA74mbw84JgAHriAp3BBPS4MKSQZ/V
32zs/nRday+cqe5y6yX2ylTZySY02vCB5onO//DoQTQO+aizfQhwqDQH9d14b5wZ73rQ3XWPATEB
IbZ+tyZnEUu6cKXdOqBII6Wp7dRXDweTUxjvzug/R4zcckLBK7oUFAA7o76CmcU+Ua9M6yUFn8LV
A6eKdRHaQGPUztOAmKLnjSlz9yVmeeRgTXGs6heJ1lvkJvg2X2xlXHHp/JqcxDK+s60+V4m9swe4
/vE/O+P7RA4ibW7eCnKwpY56jv4lLpqDbg4nQgxxl75YesaGM0ZfljrdMXHnmBdU4mFMngDpZb5g
2G4hApXjVxWwAcLbakJr0TAFsgF+HkZeKtdZDPJVsxtcdxm9NLi4ytj1RrALtR8JH7Bt5XZ0gKIb
XUOxCgViavjptrDaeu+lku9DyiMKx9e4Rx3NlFQHxCIzEpQxlw4Wgy0ZkTNCcNPILd5NOOr8HDoR
vJC0AIQBKnreNUz/4gS5R+D82jpnZQHAKgUVSKAgYHTPwg0mPmu6YYXHPVUjsdPdUaagxlv/hOHx
HCjnw+RaKJXx7lXFUw3HQXnJy6hbpLV/q1q+uCGAa9XCykQOzK5IL/qNhs/JjY/61ONAwkpm+igg
0kwyM832UtcYUfkzXWxVEozlZQSCOITDDMkpESAjtFpsNacDtcgqIyYodAggQU1UqnCpL0mNGs32
4qsKm7MdIiHVO5t05I5oTnbw7GBQtWyMuDnEuGtd63ualy2Oc8G3QX32VQ3OT+q1l0nOY2oUBllk
+3REeJ0q5ilKfY+ImyeXiPNYs66lV7NNH5cBZAiTNQmM6Ybdq4k3qK3in6YskEryI/e78UzqxnpA
rsa0fzcivW5jkhN4RUTrvYGKf9dqcrHwhUnknbntz6mL2lPRcF/ko3OcerS2bcGevi02qKfEsh5Z
nSRsogtE3E+1KQv8G2Cm0zzmPCxA3sBu17SvLByRHvrB1h27rYjbgy84mA2N9Oh8Gi7akIE7aqjU
8m/Nc8SxKNmYOQozsCzQi6Yh+YG935A5WGLdEM303grzVmfNruxw0BoUuHXzh2njFpWsWZm5E/Tk
o+XJ6p4YBukjZ+k3WELxTGXGrzViWBtd7aNGEU8J6ORP88vh0eegeEC2MAATKXqGm7rJ/IBj8jYV
DbGB7hFRCf6DKL7UM1JMr9iACXW2+vJmdozaGQuAdmgPaoAconJjz21DnzIiolYOewZlpGegYy4A
CdDtUz59abK8GIV3KxMG81XFnxn13zXJy6MRFlurJNzaba6WHe01stTtNn1tQDIorEQ5UWtIA/x/
NtOwmpK9URrAr5g+2bMgA2eOg9UM5z3ZfnNUgw7zzWx57kkFHWAU5W7KEKFrrkSWb55ikd/9sPr0
UckrV2CKMPHUgeFyAHgRp+WYZAdnMU2Gnv2AIV5O6Z/X8CPVvD2Astugik+mB88EQWyTjMu5T75h
IpnrzrWQmwH2Y4fEaJv7xGdREWf2LuHyflL+pwWk2YZUUGPScu3yx7H09y6d9kwir/ZQbsI2epTe
tPaNgURVjXlX2HvY08J9mgkqIg2nOogqwkQWQdI+7Kq5m3Z+qSQQSqpVVCmEFqMcSyai2DEFDOg9
fK7P1LA+kj5cVpl9T2qUzyOVwggWKkkVyjqUqYNOdp5H9qGORdQzqocR+y+ZAZ3aK/2HJcwXIh5+
FaOOofEgp0KLcKMdEI+jM/ZwzLxuX9tiN/Dxh1l+DMv6xGpq5Ql8rq52VoG38HTc56LdBjHcu4Tz
m8IaSypttGO9Zxawk3bE5jqqZRDTzPU2Rm40d7oTQ8RLsE2bEBCDkjx2LdimMjoYIr2Mhv6WFsTD
Nfqa+AOIVDMOEYyr6TIFdpAZlH199juMquADYz1ZKveiw0McmP/YxhzEIOpr58sNV/46Gpxdbe6V
beuARjLr5OgQ24romejocdGTVdUW3doYMjK1mGqiTNVHNGg2Clw11GRKjMl6NG0CaJrVkFVHM2Xt
zV+ThNbouctgWQamWGH+TInwgnFpDHQOoQKhPXUztosQtJwZ86TAwFSCwSf1yojgfJTaw0ThM+rJ
sW7AFhchYguNWrAkG9mmA1waI/S+VJv2fa3f7GTaFTrJO6OO2qZJa2Iy7e++885t3T0GHQRrU4h/
RmO+ezl9YDVDwhXKUkfi+fKblCO1RPE9xHLbFNO6lixsjTjfBpgJhzy01qp2pmUeRS+tZ+B445g3
4DQEw0syZi9mQ54Iu3oOIU+baTOcUo3sdnZkfqiEngzk7yWmKl/ryl9PHESOZlEFQHRiLiFXEn/B
U6OnXzJ0vv+f8hvTe2ySGRtO2l/oO49S+M1KalhLicHcedlwIKbvlMbTpycCRC6T9/IfZWeyXDeS
ZdtfSctxwR7c4Q4Hyl69AW/LvhUpcQIjKQl93+Pr30LUoIqUjDJN0iwVEcIF4PDmnL3X9nK86l0T
nZGvepggk7LyYYKaoJyVkXnqvfm5WsJbanyHjNTIeuyPEWc1hJX9PaSjAIxpsO2LYoJFD/PIxrRc
OtWdcvMvVj4I1IjDM9Xc/LgmzQ/NaKO6Gk/Dhsl09NazdYK0o5uoaUEupvNCKTdPc0yKdoVmbqXX
FcumksGuU+NDmSeYxxNYEUNH30kVGAqj3LljT7zmzFX3uavp2yJnap3zePSehhmLY5Cm4xqtxtzW
ifum7XiBESyxKiwu3dS7UtmoN2woiOqYRpoVMz4Z0Jq2TYfWDJwiktUEWzviLvKL5mL0gIxz5bfR
obdbe+6jO9CfFCP7146T/onll485DAp/hCjQTjwE27KavSCd1U8zwpDH7ruVY8ceccAA6AFk4/X1
KyqRh9ie1daqJyiO8s4axuciqdCACc7bKoyO4ZhSTCrOmwjZRYzKfSGjML/ug/pNKbYwqcT57Zfj
ZSv0NwbqK7vclsZPDRqJn8aRgtc6eTMOBA1ksIqp/kFCeIhVb640Unj8U5nF8p+BQzNJgKosBuok
MwPBubcHe7zORcTefQoieoeU0eMcXEpRHAqqvXGc/hxAzVnkeeV9TxYDuUGAMu2KBpOB+OyRxX0Z
lo8kP+6055+1w2tD9SKgcIudNg7Y/yXPQOzpNiU0KZ9BzNyG5HL7BefXhanX4vTe9y1NnIJhEob7
osLCnJWXdj+/GBLQUlMBmO/p0137wr6a2nFv9+W1leBeQX8U8sL4e+79truxa30CKb9q5007iNt5
Hs5dM0KZfoGctbVX6QZN7EWaFxXmF8QHHypM8QPZAiPC260mbeKsjUR+qNHSkTravTZt/YNNMQ4/
h0yWAT/Zro9hVbZRW5xNtUt7FCCT5/f1+YSb82YQCExUC56MmhICCODiTeXOZ6bLkrvarSsMxCWa
rIz80vAmXcDjgvPvKqq1hBK4hMf2K7xjYoLpcK24HDgj27+ziwAPcCl/5gs9rxS2RwMZBcgVnqP5
zkFyhlKL1iqP9GLiNONdVavk/pnZx84POcCZ5qs7bvv6qluuRLfKTzhE6GNC8HmKSmkDVm9IDiaz
dpBMN8lwD9I/opMu6abUXxZzqtuvjndal8Qu5OXOa4ptUL6UIfxRay8BaE8kQZnwCGxyK9J8F7Tw
AfwtwuERKzAJP7258cbbHpVC+4wrk14JXZ+TanzElEoBMu728NGq/hKklVOCeD8utOPW6IyV/c8Y
QvB6lHgEaJ1Gxb0z00BFpbqmJFzlw4FDO57fFFVIET6F0LADFz323dTuvB4OGuyeBdACPJ8ywzOL
jDO+YsOYcd539OVcvcR4q6LA57j50wI+SaAA5aAfIV6iYcg3Cfo614mvKW3yyXLqZzY19Pl8hq8T
JpukoU1usUx0fLtWd5Uh+3NxHMZcM8YmABIFNRtFX7CbLwO9LdIJuwungVZcntY+zwP69HPknHXW
E516IsGs4Ny5xTi6pXtN/Z3sVVr3G2kOOcRTFUEFxhQYnpYgzWHgxE+z6x6nBiHaiXzm9YiaAGRv
VyK45AiHFv58ojKuWERp8XHSKuPrtflf148VyQERnWm6jCWRvSX7Q8IyAL3TazvNil2sUCexX+Hg
jbuFRWdYC8+bApWvnT/CdBZ8C0SWec23KDpjGPfdgcoJyWd6OJuGPZqfk4YOWnRisVcqqh/rs23P
q+JCixWmVVbfiuTU6W5aKCE99o2YCtemnmiPVBtTXA7ZTSSmDRos8aOhoAv6QDrXhFzY/eu0oPm4
asfbFLStPOjQJqHswCHjRHw3HOJdisLCHMtmP6DjSdYuDxLl9MoUd/jcfICCHGkjuK8FgRctf/VT
ip6hi8/WPj3mVeSzhX6su7u5/lGlmEmmHxWpBx4HC596D9FiDa8wrU675IqTWYMtIfARHoDSB31Z
FCeK+gvnHWQn+Xkyj3cCDmMZW2cuhwIcMiyDmBPOPX7Rcl9n54WPlJQjA/CgmvuAT2DwC7tPmOkX
ddd4MA4eW2yQ1q7yT63+tOne+ux6ae8W5xz7B/JQvoqQ3dsdsCfiFHJqbla9FTNzcAB7dIGZmD1I
AihAfdBApHqE8ccAt3jB3NBGj+yI1zr4chzVLg63U4ng+7h0hylkJzOgzj4ZK/sEkwqnVPTuh1WY
Rdcjc1kbGH1FTF0Z+aLcypZa/h0MCAd6+fASJPeuOc+FxK+ojsWKzFAFLph+59G5bK+G5JuVZYdl
hfKL/oSgDrQysv3H1rrG8nL6zq3LCg5U7V826/CjnuJuRfnTsW/j8s6evuGRzHGsokQAxnZgUifk
I41e0vpYO1+oC2omkkkxlkAEpDf8v61r8L+UCB05wGHtSC/tGEJsc5EH5K9vbdpKFSdld/D2fosa
ZSdQmFovegjuc3noNX8BFr9ZAbhm14HrjsbTSTxfzTSlOIbt2ggR3QAuvbrHb7utbRwYiiZSTNaU
IcPxoKdvkEj2AAM2Hu63ULOBcTlL3jT6tox3oX9IgDAs8taZTgeqHsua1NZ+CVDJdkvD+nl0rbXp
8Y2FN0pfIm9fT/AFq8dWPZYIvKyHPF1pEngcNrlXndShyzH4FRpaPOwTwJ9ud+6yxqxEM2Jl0Ts4
Rwgf5NdIayfhg0kgEZwd5xjMCnx+79iVV7F8iqknSNgyaXZFWwyFyZm1wDK1r3sW5Kkn6Upth+4N
XKjqzqfokgZ2WqJS2vUjAviY5symY4TmtxG6a5ZH6X9vpoto/t46LyBTa7S5JZWWdLrIyrtxlChr
j8nqhJ3O6hnYXnQ19c1tWF1U47Ih0e2QJsD0YTEGl138FEbffTwNU/It5LNi2hqATdjVRS8PwAaG
6At6HnWd6BtSbnzuHAiQX+4F/sKQ59M4T474abOTWba+85UjrHL2Rp7b0zVkSTQH+bSfMzwyNyOK
wJHpiE+MaMs5fZIh5UKS36YbU7Cn5YmkpzXHKlJFshaCzVOzLhhUfqmNnqSM7zLYs8c71UQNRccK
ic58VY9fBOV4/Wph0Ip6ckvvIeCfOM0KL8gANlT+bdjeFPNes2MPANfBD3a+tsQ30SBvJEpPROT6
DJdL3lw0KAAtAIDASPvumGFNzhefaf0sEuedfmusZ2OdDsRhJOTbaUXnZSeeW5wxNurG9lTE3wUY
mT6/tdrHxXJwPwGu0SweuF3ovRZ8FYrgzKg7bcmHtSz/KZ0J2wCWmSxH44KNpkjL1jkKt0I9JiUc
grPGa3ej85hZEnHZaeF+7dqbiqwS+2uBxCbgeN4QvoYmbSBKZ155EBcTIkjc8oUkweVOx+nWgW7p
BmcWHy+sIA5qW4cFJuuvAokmimIXU0u+l35zaAtA9oy4+G6VVjA8ZehgTDiuLKkejiNlQOzp1Yik
Ga8DoOP8rOZMLqNvxKuV2ZkByJkkd4n/pRKouOwvclhLVlRvI5/IlVsbxANtdPgFR/pITLzP2s6A
aTmo+C+b+GHKvxr/sW9oCx0dmnIeE5keWXfHZ00lPQe9j7WD007FpvLSzSoESP2WULh95zUbxIjM
DFAt54t+HujGVIcupRu6t/3wtHXm/UzlllMpR/2vJeOwmY4g2w9Lmx/G4kopzMPOlVfoY2sBAXeO
nUK4A2w+OSrzdeXtJ9Dr0I815qtI4x3yxU2LGhY37kKYolfSs+zfhHelscAgT6fghGoeiy/rHw6p
BugBGLTeu7fCl07i2MKI6ccQOCYcwA2AQpzXqxjKHR8NHKcxMkdZ1neliJ4DEnO8WjJ4VqMZ2iZ0
BALJuOcRgkQvOChL/PHypO39S7qcxFtMZ1Zt3XcDhXIfN0e2+jViNz6Fe3GISJ4TMcpiICkQeb+h
2OXol8MHtQvwtmWgmbv1VtPbsImBj1h6sjHbNe5qSiP6anLt6rJsSgmdMkDP4qcP6EMA8QKDym25
iY1/7FZ5URFF92iW6Zui9XBiHLC+OcxwGvCdt+e2Bko3rdwDi4bxpg6cgw7MIfMCAs2C5Af6rruq
ZAB5XRae9rp+mGukbj5V4Ztet8GpjOACz6FPoH015Vsr7qunpKsxbM3Q2RG3zuy1/D5+nfx/KiDQ
R+rZvxh9czo51co/XDBYa74AR/FFV+RHtHqJoMH3+jQsrBtjwvQY5H191htEa3NbICTV9mVZu0+e
EBPIIobcmFeU2EJXMIvDL4c40F55/NyTdHSfiEqmyWhGtXcnHTwic6Cx4HQgVCd6shAQqd+YsyWH
6o9Okv3cMl35FoadvHLM+jRvxlL157YV1hujiJ8yIzZ6V4orirycp5bLDK+D7zTsNsb5PGajl+US
s4x37fgUEiO2VhvZ4KemsXissBJ3if3iOLgoe9YPhAOcUKuN3Uh3m9c0akq6H7nik5VxP1LIhy7S
A/1zCU8BM5CW81nhgemc9ZtnoVMHlsky2+EVb2vnMEntHJGdHKd4jSZKzrQ2gIj8CWuF4n7qfLia
nPQppniC19c7XTjszAj0Z1HTw8MZNq/UQ5balg556QGebPo1yyClSVVBabRdlxwLcgkwSHmYVmag
8UGU/ESNSyowKa69vpMkcVoJJOa4A2FWkLI2IyjXPcWT8lusvLsB7V+EBWHbDsOhq8yPYknfwpr+
CL+Njs4E/aS1XqYIe5+iSVB09kvXrfZw67tMwh+RY30pNTgUn629Y11m5H71aAVa2QC8Ky8TFZ92
EW/cyq9yL9pWU0QaJXPc4px2bOwz5T0i3kH66BeX9LckHXYcPV1+iuNwPxiO5V54TMADxwl+apLZ
lNti6mzPHNMeHNt+zEe0ksh/EJ/F26QB7NhhoFhcvCVuccXhGCKcm9zmDQnmafcQt5yXWh/GCsRB
q+UAI5+zwOpAowjc6F1gHBKDhYFWIA+DN4/2D5g0EwYN3RZ6fLWdWLkvYYos9bsY+rqntwb637FJ
xspsgh9HDA2QPB0rS2lFFOVQsOkq3bJI5T5sVMlK0ln1AmaJ5ZnWbORUGQ2u1gelRDGDoBXyEg3b
R7x+YVRZ8joqPQ0UuMsD0IUbpyh8Rb5kC1mD9dQ0FVpY8uYbylksaWVG8WvJVxF2I3ltJwDvGiKP
scs2ipbmQm/6dY456Py0UV4S4mCWVhIgpawhGL4G/LdracAXYW/u6sHksLryJKNnhfY36Nk0WPlc
ed+iwEXIQBHMRPU1Z90BjmjptSlzgwFCtTZ5el6V2qbK6jjwAxfl0NDRk6AmsiyCchBVJcm6Ug40
KM/HNB+KbFubXI9sPUI2+petQ/Q3qDYzONWmdUNSKsbIV2c6HZOcVWikR7FtPSeHRYeDLiKzGHFt
wZE0Rc6YPbc+JeZ5U9hRSXksRb4UvAaafkS+w0ynqOXHZA2zMuV9nPVmG2ZT0BJGpAPkucA+QsIC
yihYdI1QcBidI9jJkvOACSryNTbGoyuYM/CQd8JU6HxAsNU8lT+XWgr57KC3ArnjMbo53jcSWS6w
uTrSJUmquh2Dxx78ifcQFl5YwYQMXOprizshVyN22dJsrlRWuv1PqP0lMRxtLwd42nnnpUBaiqIS
913ZNJSF7bTOxi9ph2AJtRyNN2R2yPS/+ylYUfI926iTP0Ih6wl88ZD0/ZOg+iQPgnG1WKuysQbj
5Q1pIZMdYNCZnMZGpT0HeTXltve6JK7sE/YcooRCm1tBYYuzLLC9/GdWjLantvZg2CUor55kSutG
NlRybQa5uwr9rYoQNyVE4V2m/dh5D2jxQ4OWtFtczz9Ec5r5DoWTTsP51sorfQC+vjNP1yOrHLrn
omM5G2MnmPZZHUmC6ce5U5r0h9wElIHH0KW/dRLpyQu+dkMSY7nzumaOv8fGSzCjtqyt/ZuLphKr
GbNHdzoP1ry6WVu/EbTU2pDd4c5EGDqikbh72pMGxyRVQjkMaYtgg35pLI9dgaF8PDPSKsnRmqPE
0E/uLTcGwZjDY0kl/HjHd0iGsVsprH3vV+X0qDF0YKZNVJK63Q5JaUm1NR1alx6t6AL6T3KelrRB
CV5kwQB5KOwGhNMt/RmkiW4loh2/rfGOsl5qOi2da60ynhz/aThAM1lJ/CHaKpg8fdFwHsXzU7Jj
7LpmAKrXIMOnJWSkPz/mXhu21nnR9kkx7VprDL320nZ0lrvbPgqbFqdO5qxE0GDOVPUyeH24xLCe
2lp9k/xoVK7CtnOb4jB0wVRt+dhCaiDoCrrB28m4ieV9K4Mg63d10Ja2c5sBFUe+aeEM6H8KCvt9
fl+4NBuLH6q1QqS2SVr5Czx9Oy4oJ3RR7GUvKlCpuAzTSNWUeEtdIA0bawzQ4G9EqXD5z5bJ/TXM
t3X7xyAdUzkf0maU/oRSpI4QHrNjGCiXVfj9FJOyVbnXgd8oeWbndUGIouQdPkzOUHKaxXbGTRtU
t7QRwzZkFORxEtZfEQgp/uUabeBwGSB8QXrWpXsoL+YhtDXpSJOiBXob2REZFvNiCoD7gwSQzPSJ
aMmf/XV3GfWU/hCO5edF7yF4R2HnDT+kyjQxn4ag2elpbqeKkF6/myXno36pG/GTDzpcLrk3hkKy
hGl8C+CxVBeOFmvBAPAIa3diJ0t6iLJYOBd6aljRa2ZwLIaJy1Go7jhe7Sgtesmlpby1CNg0vnUx
0JBdTqEbd4AM+Y/n+6WLsztecZycx36jh1cj5LSc2mWcAeeKBF4lIOducDtTUzBIITpRHJ2lz32Y
Il3h9wcVZjbAtMzibGuWPAa2WHWRS6l1Srz6Dh+ZBeDQKws7pg62NPVwRBPpd2BpEzxDuOTpcTy2
XdFiKbWQPPo7aqUq2qquWTybNQRn3LO/VBROGcIO5QXpIPSmGDEvyU+j83zE/BSHcXOPJDiniDgH
FsFRoUy9+uvYqpiNNO/IogzShMuIVTILAgQsYRGOMS0jJArHfCLaHPd4uTB2KGGu0jrTlexlSHLT
WcIVgqXMhrMUME0giHMdKI7BdQ7bgPZ8ZrvTpfEpY5/xUVQubYuhwcDL7hpJHxurWc9vVj0QAB/6
1mODaA99XpL0izm3VJEqGg9pkSVQk/wpRM48TTOMe3AMoNt2YRzUNEcr8D8M6XmnaN4Bsgyh+3nZ
woGx9OcqjhCMeKEPZ6QmkaKcjApaQtWVBa81b+I+Rh9SDhkkosyN0sMkPFrfuWYW2zuEcJmDh5PD
ep1YByjAjXTND11BQOCFFZW48J2cdWLrhTHiTa+oYFga+BXBheUrWua27fXRm49BvKfzEg3BobZC
OZ+jxxraL6SIpPi6mrQAqoeLcUIi5ciAycNiZb6Z01xBXRJkgFK3KtOCWa6SKTnXUffdYUBfyrYu
xfeoaBs2WY2WOXUbR/d2D6/JK/N9rWx8YFaCwISOHCewy8WHOHDTDq0nzqvRGpkvGLP1aeHUtTqv
wyWoKHCEopt/BEFjsmPsLDPVmKILaTh7Fl9UE3QtAsO0Uw0JIR3bWEstRfIlavKi+8KnWiabsWXl
BpEh+vGKGXtOztBQBMzVk56Wi67jGxeTqcJt2xkcrzhU+oeiUUB9Ui+dJFk8HiyyyXNjsgdp/hCJ
20clY8+C66qrs3EayX3NaUVFF/RF+w6vYAm4HMEiuhw31fF45mg2iSeTVia6tIuaDs1ItXLYNQMN
/b0KbPu7UO6yLmqDp25EEKTI6qsBGQ8oNTfknFcJsonGgmJmZ+eNeVlimWL4KMw43FJ/zfxDroxB
xGpMx9zUpB6CttLyx+wUeFuvdpqPRW1SXTEtjpNTaoZhCTOxlo0EeT+nKXs2v5NvkdsM3we/7Pg5
kUMcgJgHH5xLMYorbia5VlJFNUlQTPJbqxtpmcwGmR3pa42VIM0YU+roKdghSoWLRWVOdeCHZzT7
JAVFPsG9EsHWiRkX3LGZbdABzlRH5xPfLTXKjc6pcZeV1eittVE3uVImn/SmggdNimfndq9pqxRd
PthQayyHl2fUgUTiH7y6R45m0RYXdzKWExIFN/XV3RIvNFiFQDV1ncJfuZZVkHzDKgJXxemSECh9
nc+IOSQJMhrZ+HPtNvOtCTz8VqJNwzMTGArdIRMKajVk+ZR4nbokUCk0BK7XJSTuAFvta9nKNNtM
siz433mYv6OKN/SYUd2n+wRP3jdbBvrFFxOefXrKRO2m9RjjKgmZqCASyP4VHpkHQyOP0JLO1JC+
znRU7wAj1m9xVpGvo6siwk7XxCUKM+yFsPVV0oPUQexJVq9yI0I20cnGR0cokJyWbySYSSAK943t
LqTWdRjqACIBm1u364wCSzsqozDpwWK0mtGatzOzDH9xO+ZQcpy0Qx/Q+iU1RubxeTf1gmSSDh97
sR1DQ5Rw2NiSBcnyMC9y8SLcFWww/ZNY+hrGPD4Ke4e1E7zqHMW0ZNoxIYveBQaBydHYxUAJr+ke
Jgu11C7PDUhqDD7a2jObu95FMvj2uEl0WPinUai777D6h4LEb2xmOA5nzamIcWWxUiukqFaEYAFG
VXFW5Z6BDw1XF2TcmLrRHZsXBcYmGxzQwKUkbTlUGkYLYidDSmUagSDElMjeRtuUR/fzkNn1F9BK
RbfvOIGlXxmQRXuNvaiIt76ybIS/0ZQ3R88arebFLUfiU725HaPnpu/xzAoY4vH3LIT1ty97gWQH
1NksC6IyIHWlNz7MNMb8gmRXeWxXBkwsInVr7whudc4effRXKetW5Q4XHV2r8XQK7DJ5Y/nMGCTL
DKEG1dsQ0StlR2AFF0PsIiI4GTnjDWwLG6hpFHSQ/A0UyFYqt5iXm4kdOzqieJknKLgtu/jB1bK6
9RpjHBIG/Alpu1/36NJThHPTpoR7RFumySObzbWBJs1Aj9pjAKsn/l6JtmCDUMcWuQFRRdCXr2Kk
82nuofrvioUTaTJY2d04VBaasrkUaNakN+lrwiXMdIB8lt+lgyvNnXI6xLHgrsMXNoRLsxvoaqhj
Nig3/BJCCiXTprPtir5OVBfMC9MUJAFQMVWO8WFAWAcVsm9caA1+Nl7qcujjnaqiMr9C1UpRNMYg
edpkk6j4zA0Fc91reLpDnafpeT02pjvECFLGoz0VaYTgN8yxpIXrxLX0ZQHObOGkY9FsSUt/kzXO
GOwqFrnoyaAJ9LHwqZzebGr5Vf8FHUrLvj3E20ELZmrmDjWpMmJPJU6BylUOzc3/COIYs2XFpI9z
a8sMSmf3rTb3ql3pkf2GgyJ7MQ+ANF6sFGtVs+7xNcKMKEOn0HVU8puaky0tcbucoEFTtFnSx5rv
uEe/lUXo5VA7+Gra/Ptf/+f//d+36T/DH+VNmc1hWfyr6PMbbDpd+1//Vv/+V/Xff3r6/b/+7fJh
OK7redLzbCk1PCv++dvLXVyE/MviPyoZNYBkmPzDpLMvmOrNcfA9sf3Lq/A38wn6xpPGEcb4768C
a6PPqgjndQZ4Ew6MFlG8zdOgc04+v5D5eDvvL+TZ7y+Uw6cpLUP5ZiK9Jjlv7CzIScMCmLSBQldA
BiTZZVwKSO6fX1isD+rdg9SgizxOfUpraaOafH/lLnRb2sr0QigjzXCjS217l1pIvOnEFRP/2Vh1
NUDrMW1zSKuFXtHgTu0aQhOTllAlNV1+BaDi9fMfpv/wuz68YMto6YDARZ06kuwcgpJG6dP0m7gY
o7vPLyXWe/zwDIxCIsdUJ6Snhff+GYStVnQyaRq2bgQTjm0o+mBkUkfHcSQ58118BPhIOVU4HXNL
FFPAlJI00B415x+G3G9eiHYV/AUtFbdnzIehUDdx3VrglRkKwzyf4Oh+RdkLcaXp8W+E/IlWGAfY
UJ+QPjw94E7jYwO7tQnFUj98/mjc3z0Zo43taSZgvoL3T2bpxswpDT9mTBebsE+/Z8toAM5ix8pi
FhCv0ov3h0fwm1fPxRxF9VpooeT6o/7Xt53xrVh1h8ksaHRzGqa6u/B5f4eYyKzbv78/eojGd/m+
HV+q95daJL2egl4keNRmPjhqkmQngxC1gr6/hsLi7z6/nlj/wg9DzbM9PjhNY0YBO3x/wREZlxQR
ugcPVK4bBfsJ2A2DTU/Ei7bnZkLdJMQWnxc5f71P6iC6k8mbQN5Gw7nw2j+M/d+8YE8YVN7slzmP
+R+G/jDXmqMJZllltd63rJ1w8HbKOJxtoQVSEbQcP9h//hB+newYSYxuZhLGFB2i988gSgu3Shz6
GG0j+rdkbMQDW2znAKQViZAqv/uUjZ8+v+ZvxhSlWEcIR/u4Ij+uF004VQkZzs4msOfYeogng/2+
4XxavY6kqcw/Pr/c7x6rVkr6rmIYs3i8v8VEMyuOlRRgnCIga5E1xtcDNY8LmmnZBfLe+e3zC4r1
oX0cWKgxmcMkI1mKD1+q1Usv79aPBpub+OEZr0RaxkJdDdreaSwAhzac0u2ELn0tNMniNEXH+Kfh
/ZuZlJnif37Fh+HUsFGMModYQg1U/8QJup+lk+GIqUAKsGV7a7AM/Qxs2MNFKOxj0gIzKzmy/2FV
+91X5tpsUX1fORqN9PvHLzHh2e3MATjr7eQ+ol+2s6Ag/P0SxQfDLKWFML4tPrzkAbUnat6CSKyc
NlY5JNW5j1HkyeaPnz9/ve5vxi+3Yv6ZMjzh6/Wf/6850aNYEjY+B2zhju226S1rX1kByKbCY0GO
CC6jNLiyvlLyHOn80beXGzP5zmmmhnQfmYqAaXaJtFXUo8eu+YbNJFW5EeSIL3Ry1qOpD4vS7PCh
5Jh+SAt2e3jDljHXVNDO0Wp8qTt1b1VUmAFeTyyBwZ563c+hSKg6GgS+RWpR70uHFdf7mMcuQScW
Jee0EBTNsbgvcTicVQoZHp11zj1T+pr01X1Sjq88YDhKrcJERySJAzQhm5wvwxQhwnYhU3Q3sZP/
aDN/nxYpatCaOF4NUSVO7Ns+am7SVj9xTiFy1fnTFPm7T8tnqrZdIXxHSfFhPSpkZrnz+qsT2hLQ
nYNwpO0QofNlc1uImwUN9M+I6pFArJAmasMZuM8P9FbZe/9hHPz6lfta2YZtqXYko/v9MNBqwjim
I4acwIlG9q+btpuMVbSjZqLEjyJv+Lw/v+avQ4+t0dqvMNL1HGM+fExFME0ZPnFYCfboXHdLLp56
egonkXGnh88v9eu0yaXY1ytta5+7/HB7wxQa26LUh7ByaH5YTQmdq6WIWQyBTWO8Dv9wvV9v7f1e
68P1KoUjJKrow/TG7ZAa1xEcBQE5JEFe6bpXf3t36yNkZ2Y4/zvc4vuXZ1PANgGsuhMFpX8f9Wq8
XxLHvZkmsNFtlxZ/vc6yaaNXJl2BAsK48v31HFcqTagFFuBcXCwRLQa0VNVC9hUaJnA7xQU9xe4P
o+XXV8jVeIO2zd8vmTreX7SSS+q6MawV4bj2M0n2/bGJExBDYgGXj+JkVct//lzXAfh+6XMFOQGI
KTzNYqs+vMUeNWzMUbE+aeMOIWI92Qefzpw/h93BxozQbpOpA+/0t1f1HKlcIo1szeehP8z+5RyN
Jd00zoPjQE7DauSJ8oSm0zC7l1Ok3+QC1fnza/46Xj2tIQ96rvCML/0Pn6Kp4oyWelJSQWmj27wk
f49ipntsImU9/f2luIztS8HeEAza+/cozUyXpmBCHZsBiFifYhBL+kIj+8miYPvXFzO2MWz1mdeU
9D4cQntVOVk3cJpv2jUvwcxjf4YhpAK2k/zpva1bkPejhSYkQDzujHM9h/r3NwYnQFcEQNegGzHT
UAv1DRiLCJlN/9bVBhbgUARRuCEkSlXP+CWwpf7l3bq2zQmanrhmAyz0h1/QDwHKLfIY0AvWwj33
5xQechJ60GWxIIbu+eeXW9/UuxteLyc1tZJ1KnDlhy+SMFqWtXYgV4y5+xFVWL+n9lVefH6V9Ud/
vAomTb59iiW2/mVT746LVY+EOqt0lAeaIu1970HsMEFHOqau6KDowYx/O3Bcm6IFh0SWDUGw34eB
40etxIjocVVhcoCKq4lDZ92ZqYv57x+jZMpymWQoAgv14dTCjgfGVdflsCxbyJK1yq9w1SAq+fw5
/vq2HOYUoXztM0Ad9eFtmT6kz9dgFm2o9YW7PnNJ782KITv8/XU0i8J6SmE/8nFUNKIzECShIE1g
WLE6OSR8YHKo+vry8wv9un3C9bvWloQS63n+47IXUsH03BFHX2IH7b6dywa00ZC+la6TnKcu6uFe
x2jM5xnylouZYixQzH7+I34dnfwGVl4fu63tcvR+/9EPopwmsIThtgMrxSc+TjTht0u7kK2zEXVB
quEmbjmJTltroA7/d+cRjzlUGn899nscjnji7y+/jDYdYc0Wym7a4VSVeY/M1k3uP7/JD0vvP1fx
KS44vs24+eUI6C92AkErX8tY3rShUxnsfBBm57SuIrAjKvrDm/3dUMWmrBmmGqDUx/PPEmpkZZjf
yWNHy7ShPTOeCgxLf1rfP9yXIWTV9ZhbOM/Z7L4/1ihGEYbpiGAB0Kcj60vFbUbfCJ1Zwqusj/Pk
wLHTyL/drPGhM0MzRStfGr7896/MVSUyLwgf22jqCKRMxICdvUNRUsOIz+b4mHfYcv7w8X9Y39c3
yOzJ/nDdsAn1cWXw0fqivUH0LGpSEsgofbAQU23HxOj952Plw7v750o+eYVCurgS7Y8FCr9PaOB1
7LQp+s7tNsoSXFJy7vr29PML/bPhe78wOMZm7FPPs4V2PxYmgtxb5rhE/zvmTYIK2NXVJSQdrAkq
LS9G7VgvLnrVrygKpkvMmPadmtvqunex5KQJWmITTAp5SO5fomEo7j7/eb8+cSZb80+11fZsIT9U
+GP6jv7YUjbp0zw9L0LAmrMZqtNwNtUf1qoPcxCP/P+zdx7LkSNpnn+VtrqjFxpws505hNbUKi8w
kpkJrTXeZp9lX2x/YNXMZETQGFO91buXrkOVZUWSHg53uH/iLzRF1TVVtmxeGsokpzsKI7YkBlen
Ko7+TQ5dZ1U0NTwg1e5f1KBTb0KBpsOFLfXJy4PamWmRtRDr6B/l5l8KB1llNojA4SoaQX3BKVsO
bJSS0jgedctAr5QGlr8pVK2vn+tZlHXy+oz775dhpbqlvOAybAh2+EoFlUeIBSAYcVF5Gzeq+Im6
o7uTrDp4+3rkzzacrZlj5Y0yGHM+ec6gPrKW8iJwuETdaAhJzYYOKHDW4B+G+h68BdBm20qVrGvB
kbXTAYsBTzKAdEs2Ine0HG/qkeJc2Zl14bGcbLfxKOMW0DTSEbi3qnESr0RZJuVw1UkaUNPE40Vy
uHMdZBbBBF24cz5bASoF1B9l2hSMebIChuH2qgoS3QN5MKFygVhXT5I5GZw2vImRpFrXeUjW1Fae
YV0Y/JNdRwr4X4OfLD+GUMikkvfhbV2gy61pUb/v0TvZqXWFFYTfoO789bKPL+ovx8wfbxeFbKaq
6vQEj6crijJAXBBalV975VaLPfjnZLvQ0lMEnWrsXIWHYExDKnqDOqp6/fXwJxP+fXgiDEIqg1qJ
ph4PPzjSeLaPIlqoB0D3MEEFE3QMDW5pKahDH12qr0f87DghrhrbRIrgaD3Z5oHi9S76F1Sl8hAU
XaVEjYtISEddPQ3TooJQqOfgXOISsPHXQ5+GdB+ztcYE36a6igTAyakZ4p7gu+WoSI36+jICeX6j
2jm2KgHySE1UZkvLb6RVVnG6AJlNcG0Mhgtb7LP5kzTSstS4wwztZP66FhmW2cAzcGpD0iFA1zUX
STkYqIBmAvFCYY5qu7LlmBdGPnmJmT01fUshpKX2O5Zkj9faTbEUAQ2I2WKT5YsUdMRGC4U/V+1/
YJJE5+PikldR9ztNjPUcRAD5MkuqcZgNWvesFumtCflpLmx8ZrhKll+v7flGBkxFoVmh3GnTXT85
oWKCHVATPNZM9kfrukreZ5ocLPPISrZ4njXrr8f7JBBRx+KqStijcw+fLKNUxhJ0eILWNq7hsYeh
qFOqyRpipV8P9MmqoXQhkwWrRHaqOMnfMs0GUWkLrt+mwjuoxyAVqdzuxqvh23091EfD+PgwIt5n
S6rEqyQ3p5OC5wFqQ6NaD4ep2noBTiQapreLaLScE37YLVHrQBts6J8tD66YKES1NMZWn2zAkBvg
acw6DYdXTIDMTav3P33PRfpfZOaFV/nTp8Iy0ynh2Winb1Gvo0gWNgiiyEqfzK1MNqibpeAcgdVe
2Fkfsz55KtDArI8nowB9OzmiyXlNRPTRP/F64J7ooPXPZaU/lx2aOZkaiKkLFv6pjKmxS1l824VQ
5fyoE7SvUJABloc8ETigmaPZ3abwG8AstWjmvP7dvLZTe5EaSD65RkSIXmMknVMEmFm59Q2uCTh6
YMTo1JoyDMb2WWlo4qNDvtE7xRjBNOYk0dB2jeQMy5lIwbrIU6aG7G1Dqcb/QPuRCQdXTHtfF+Jn
bocyWWvnbjM1trd45zyTS4987By5bOQ1XLk3pp2sxvsESsOy1MON6NEwVeXCncqDoUzzEuDc19vu
k1eJAg/LSHOV7tdpLBu6DX4EKXBwKxHIdPeGSKSFPei0cr4eaHwnTxeSUh25kUrh9awMqUYlMOwc
+rId4PlB7TC5C8B4z/JYFVeQBEG7S7J64b5Tzm943dYIZ9gmhHZcssfHbiCinMNJBqnSDH44BedJ
LIcdSjXXwfTNPU2ND12bWjPLC7xVWHcfWtn5/dAk1TJLDQmpFB+tIGeACxa4WnQbiriG+01nEkNA
W7uO0iy+tCifvGBEQiwIVTZBt+Hkssiq3rZ7E9mHtG+dtdcCtYC2GmSPTWmglPT1wpwPRgFcWGOL
gQhIt8Yd8kvUjdwnbh0W6M8mR+Md0DPQURjGixA24p+LZFl5QmyFzJjRdDKbk9XwJb/w7FwCW5mr
/iICOYDsGmDwwJKy1dezOt/XDEW7RB0hIZpmnlxJWt9gfOQjkRA3LUz/xG9nimjsCwn/Sbz8+4R+
r+Rz08riZKEKQS5Wo2oBz7KED5bnaFj1Mfj/gN4mVhF9vYjJza+KGiGiPz9BShtMjiYyl+7JBKUC
9k/kkvqlqt/vXClE05DSw4UC5vlby9agF6TwGhGan15KutnbQ+PiWBrQyAtmIP/qWec13tqRhaUd
UEQflMe8FcbD17M7H9dmSNmwgSWM4fkYcfyyKennUW0AYT1pSgWT8mzQr2NKnKMPebfNrRIgEx0F
Y/71qMDzzk4p5kuT1DYtUBGU/o7HxYwNAG7BDi0NiMCoCy97qURtdEq7hj/jhJ7GT0n2HGs4ilXf
HRQ5u8abSS6OyxbaJpjCgTkb+mkUXhFbT6RCRc1g1tiIbLTgq32IF/cFoh/DUOH+Mc3dby69cTuQ
p7WLOHp0Ww/Xdiovig7h9SScw22gvx4B/MzWGpKPqGMgYo+yY07Soiyg7cv+CvrENDYPldIhlORj
3WHsbGziXbGTEA0Xrw2SJ4lHIm3ihAfNezR2QG4OJUR75O+gPFpgx5CZKFB2NPccO9q1dZBvYq97
kYhIXLzSxTryi6niBFyb31yAGoXTYXcKw6I2nrBnaauF5a2IAoiMlI8C6S6ELqdc2TXCNI4+G2Dv
YBU/TdHyQFha7+8dG5eDBw96POdbbzzCfUD/5kFv4CbjPhVDALiPMEylsZKpt3UNCt7atNg3t7k2
yYcrfGFgL0ws5RBiJZJCqOsecGRIvQJRI4DdOHpZtJ08SNG28z5g6KuZP3HEG7QDDlEDxrMe8LgQ
PQeu2yF7N6hChtVrWBMszwVK5zE6Rg0u7ZWMx3ryVIl8owuEccLwiiB7oiAQNoT7Bqu6Ol4ksFBA
v+rWnAQHFsUmxD5XvJSGPWFp0d1B6BGXXKlGkEVdqZqzqaWlHi3CWoHsucutqYl0h3PwnPLQRcsW
aYOw2I/mhwHIQkDoqfuA9CkOT8pw1cp3bb5FVUAWbymyZeEShUREVuqNh+9C1WzBR7s4AiL2rKS3
nY6WVHPtNEtXVHNoc7gVXOsIjqcecnfSizrgJ/qoFmjVhXd++4p1EW4WyEooiD+1P9zhIa12Kmhh
kLmEwdXGDG+xmTGiGzVcNHi4Z4RmJSqSZf6tAw1ZBG8FeJ68wg7D9/GDWDcdKlnWGvD5kCENLKAR
DkiJj0jrQ6avrSicepBUUWEGI2giboW+TfXNqA+I6sdolfiQGrv+ZRA/0oa44S4CdhyGyZrWreJc
2dE3A+niLMG4D6axYUgPSZKiKwTKGNVmI+w2iEiuMsQxK3PiBNjB1MEiMzeNuPHg8+P3ACkP2Yhe
B6SP42BUr5AtncMVnRe1PItILCrzOsRVrYntPbAwPiJqS/RF0LBK5lw4V2o6A9cPeRX92TfV6a7h
eM+VYgWQJYSeZqJZ9vVpdYr6/Lh9fj2sxpv9l0PSUKNeTh0HHF7nfE+C7t3hIJ9T7L8VknQ38oZ6
O95rHazSyFMehhSFDrO4kAx8XNrHgZ1FTkuKJNMoBGF7chF1RuCWtIOoP3fGTvciUPtYsevlPtU1
rF2tKpybEDK/247h7ryyRK4fS9MBONukCbE2//qhnN/IXIr62DISfKmzLAqKi9vGCge45rrZuhBd
sLKqDnnRKCleodrDLSqCBtcBDdOSr4c+D6QYmho80DHK/7Z5cmeVcPQaOQUb5Tt47Nb4N62yGOpF
7JSXgunz6IaWEB19/k3Xhlrt8crbvlN2Q4qknkcnbsyNOrFDAFX8+aoF6ahuUwikW3peIFO1ti7g
n4x8xggJwK4KbhTHDtBZcYJLu/n86qXyoIEaIrWnF3VajBuMIm4TF+RJWvTuxq/zYd1ZCVZiXYFh
MxAHzpuyBKURFjiC6RjXyU54qxDcQi0RLreOqY/uaigJDA2HTN4jDm9iQXXhi376PUGFjlmFYZin
qFBMzEwQr2gKJqCcEf/tOvmlVWz9QbY71F9hXWKaFheeJ18I1D9533lCRLU2xR2akqeFYC01VXRS
ZOxucBwH23LjtbBmlNLcWqMvbpcjCzq8DXnuzI0UPUku3BxVlq93+Sdbj26aqZGRQ3KQT7H/Bpl/
28DPA2DsJSvFKeAYFq57ocLzyWssaD/IIJFIBamGHG9w5LG1wHRh0GoG9NEi7rxD7uCIBNlSWwUe
/oOQ1KyVU+Ke/vX8zjNGqBvUR5mjMMaq+/HIwZCZcGFcACVG/ADffI/dy1MN4nlWIK5sSNYLSaw1
esJefT3wp1OmKMuxLoB4aCe1Jvi9oi4rpjzA6nrwIk/dN4ZS0spCLwyn5XaBPrO3wIjzUrvnlMvA
iDaVSarCQFNHcNJJGkMFJZW9mis6MzMLKW0kw7SJFDvyte7E+a1B4/8tzZQAKQcHxwkELZMQXxg0
7DFbFoH400vA16EdA0iKk/wMyw+NOQkqA3HqUrlHczbfQm9AqJ5/ULpNkCm1kb9TPZT7hK5mF3KA
T+4zOqmUqHnJOIjO2v55VteDMypVO476aORdsCsztbwttnXWt2u0RjRA0FMrVIs5KisK2lBAkUOv
j/HuuQg2PN8Ux19mPIx+ueLtWniSn+tw5AdH3tqjBJZTHGwJRTqqsfVVV9ZYK2lWdOEpnB9y47hj
E10BkHeWqReomvLQ5ZyCW9jOZCeP5lUuA3SA9kXX8d6tzfzCwXK+C6k+cMfw3gHjPC+AYlJPk0sH
xZIrZYuijdbCCEyQxBzo5cYwWxAyxLnLKRXU24fRFsNsKNC0LMKFIGK8qY9Cmo9vAj8EJRO6BKdZ
oK/JNTwi15vZtMGatUYhvfsG9FQVCLv1kqbiHKPyXL4+AM5OHhV4KIN+QLygzYwn7y9r3UOQwqKB
Z14UprvMlWUsPdJeZicWqIEc3Er0E6wrpAsw8fPGDOPCGtIMuvpgsD4+/2VcHqpUWpmJZCtqnfrU
1trbMGke9GDw4ECa9rWb9VCIgKdGN7aJUADtKbQJVh+z/x9H7Lzyg633nmZ94WPydPLHf9/770Va
pj+r/zn+2H/+teMf+ver7EdyVxU/flT71+z0bx79IL//j/Fnr9Xr0R/mCRSs/qb+UfS3P8o6qv6D
Rzj+zf/uh3/78fFb7vvsx7/99vo99pMZLgiF/1799sdHI/GQju3YOPhPpuI4wh8fH15jfvL6tfjf
/+uTn/jxWlb/9pukm3+nYTVSE7hzQQONgLX2x8dHhv13e/zfNvhO2phEvL/9LaFP5zHq30FDU2cV
4FtBnBIr/vY3RN/HjyTxd3gtxBAgffnviO77j9lf//4a/L4wn7Mqj8NewBnjeyLDjyEiId42T7at
EhG59Sk1sEIW9yjJwyiPUE1zXOv5l4fyx8C/0jePz6SPgUwAkIzCaBC9T2ICtQ+FcFJC+8y2sS2P
k5soHfAmwcwdIPQWa/gLxa/jw/djQPIZ0F8aT5Huz8mAcZLLbtNSG8dVxp0VpvU9qrsdRgJ3bomH
XhFhXITQ5Nez/GTQkT1K3ZIoxDTESRbxV5YUj1eSPcKdS7eLcqkglaPufHwApX1k1LGEnkgypM8y
tSpreCkt+eXrCX4yytg2AlgqOOmptR2PYtdFPpRj1ipn39sOi9LomyaZF0KI80HQEebaGgNVDd2K
8Sn/cqaJ3jfQT6Ft1CC3bAX7jAOsGJoLqcDno4CQ5eSnoX6KkwmqqGxcGdZUizZBL/AN12+JoC6M
cnIbsSzjXICqcycoMi/78VyUrOTgbk0IDsqjHpeHumivrPYqvkQHG5f3l1vv93EMG9Qc5V6C7pNY
I3AQB8CmcExsxHYU4Axa/Iy/XvzT6Or3QVh1AmteLeWUZfVPrhacL6BBegHSjMsbPP4ZFLhVffzY
cdlGPo8NkgQDknv6HJue+MJrff5wGYmGhPYRWpA2Hi/iP1iu/2wUQOIkEaiLmtBNjkfxvahT0XIc
y8tYsXWG9wxt9PHrJfxsDDDNMOTgf9OBPxlDCg1X9Db8FxXhSTuTN4le3n49xPEZOB5EPCj2vDqi
JagEnOzEv7KI89nswEwwNxCcYOBO1kmEntMpHTUV1Lyo5AqEYag6yPdfT/C0LznOEK0zTeYaA6gh
aydFsyYocVUb3zVj0sz8FVKiQbLv232At8gUW+eFuvOKiYkHVT0rwnnvL9o3a/b1lzg/V/gOoA0A
HlFLInI73ix/DU/7k6Ulq+c2JdXUZPHBdf7lYKZkV7lZPPbzJeW98uxvPKDHzM1neq88Cc4fPM+z
C+H82ZoKTk3kHhCjY2mpWRxP1EcTZ0DAlHt8+O5pN0VxIYI+O0X4/eQr7FQdvuUZWvUv7KBiispx
NfIWKDGOL99JkQDbF6yjABEjwiKjpZE5V3Edv2CFdmFvnHXCxh0KQkqlkkojjrrcOOlfFupfnbB/
dcL+1Ql7/Vcn7P9HJ+w4M/yIFygWgt+WrbEib5EF/3pW/WUohbODnzPSlFGyNC2yQzLF43H/UpzO
x4GMKgSERxjBY6XsZLD/O97x2dTG0j5hGLca1w3lhePR/sJm1sedhjqBBs7DFFzSJwmhkRqVakQ6
+Y17kOn/1EV4IQD4bDLwC1klIJwWnZvjyYBLRBsQ386JyFGYD560/pUI8MIgZ1HGuBko0OgUKSip
nFYLpNButAbxNHye9or90mO38XW8dr7LRzwY339MBIHHnETFoleLWO+R8MvQWaWxXtnU5CycXfJZ
BpzKH1XEvx7xtOPEnjO5+mGeMyMdANBJEPDP6TCfrZ49gsVAKfJfmwBIO1496G8YIVH5QWTyLdDe
lAKbij8dwo1jwPcEKKiO+LST7d7VUWsjzAkMMkLct28X5AbrjhDrwgMd4/rjHJuwjdkQUpnkm6c7
8Z+qGnUe/zM+6T6Plnic+u/xc00RZ6tCrPvo0YdrzO4ePNvFHS0y12qVff964p+sIdBmwkne8xGv
drKGfyHyjz07ql2MOi7smLGadTwt1w+tCkkG8Aheba790ZCrlS+yz8/fdkZRmAvHPrW60wROaSre
xHDclFwPk6Buk6kOMOZPPzXeYHpR41RG9aPjqWiDaIMw5kgB7DDx0QiXym4aRW9fj/LJVAC7kVco
RPtjWnY8im5IQW6No2gVZozQegJ4KH96CKbA40KIAB2aU7xC7wZ6pY4+Zr2MoIQe2nvcK5Z/cgyy
MKTPEBtBCcQ+u0ZajI+NtqM8zPWJt5GNRGqCH+2fH8QgJ4KCD/ASLarjZ/UPwkrH33J0SohRcmrk
UtAHQ97gJDMvEADuLJnHZVuUcmoVzdF0pups5PZZkvLp13M6ezcZjcBCoWSEwgBv6PGcCh3DAh/Z
XUbzcTxRsGQJNh6mG18Pc36ZkO1z5P0OWKXAPO7DXzLK/6cidQQdIEM4i2m0W5xJp1TdDrI+stMA
W9HRfeoLFMwyt0HzN9buw0BcmPpp0QOwxoihoUGC8pOCHs7xzJHKR/zf5bCwCvTwetx2bK0/NKa5
7uJy11QDihzZBWgyK/fxe3/ZR1Q8IOniT2rxEUHq6fmhNIooMW3ypmljAydEc0RLZmaG+fo886JM
WtaxZ6H35QRtVe51lHSHRz3qDQDtuROiEDFpkzLzV0ai6P20ysu6VEE8ego2qp7cxI+16eD/piUB
niGTNjNsZF51v1MA2RtZV6OREdCBUla0S9Ax9SVDqLdKn7vlfTaYZbLF8a4Z3gJkbbDAsHvKipMm
Me0BhVQDsYtHr5BwfUv7zKlXGlAy9znCp7hbDkLLsj0RUQb9tw8gwihJJgXQNHvX9HcGyuPNtZ4V
WfgYB0YiLVO/dIpNDVMICGcjSwe3Eb67qa3OgrxitlqNo3keaBOtpUM6lSoZ62r41N01fEtcr1Kz
xPzMCILNSKYYzSwNlJxM2AVAIEyNnolaW1E616Ry2DeusG6LLq91/AX13JjrmiTWKHgU67BC4lgp
VRE85WKwanuGnDxOPzPfVmuAS0kWBRO4txGi4agPGyXfAXWKHgUAV+JanUqGgwBzVHS+NcllG/kD
NZQ9DGBQId7EehTA7zIjFyvIsoymugRjyTMRY24j15n5wPgc/CKLbi18vbhDym5v1fIE8/guj7Nl
VrX6DPiVP+Wr+wu395KFiwQQdNBmmGm+IR9KW8KIumJcFtCDDermK0nBSBB9U30HWsKaozSsQx5V
8AzIPLVd1Lagkx5Z7TRnsttcac2ZDGQcge0m3qNwIO+7XOJNxHB9BtnLm6suJlYp+Kp5pWEuX1Yy
bi5SoU8An4TTjk7FXAf+fpUWnraua9x3U8ce1nR5k0dUXfulYnT+QvKzaOoOObZyUA2u0CApcPfm
gfRlGl9nSiPtRyVbgKuGMg+8oFzkhoPRKgXgbSdDSIlTIMJWK/plFA41lDYEqzUjwDuqVhD/bw31
Z9nr6p2feOIuNAKAogX+c1Eg5GmZesbUBrYz1V1NWhDYZ1tWOoNcWYu3UuTVpmxkjQ1hhctC1sOp
1kDqMrQaqjMk0IWSYqPXeE26rsPR2h6J/6uMl2PWJV6PAo0/PAg1NzZGNSh3XR9Uu0Kr8DO3MvxY
/VCZOF3i8CTxufXyzDroEjLALJ60aWP4eW7eWTMjhgQplUm5TcC6YWNSRVf4L9TLYIibFQ4Z8rXr
RmIXZHq1iYLaxkENVwzD1Ydp4SXNSvLwoxxabAJK22hXbCqs3Qi+luEgxBZ3Bm9nOcWb3mrOsrG7
+MApyZMrSg/edIOdIWjbPVLn1L4D3bzldySbQJMaAKy6fDvEerkSTdwuVE6GNxWcyxpmTLDwMfLZ
0awyl03Fi4nvlHRo4lxsIov8ESYc7mG2l7/G2SBtDbXqb/tEKQ/YhwwzybPVVUnIM6f6r+2lHnlc
H1u3jRp2WAhrcrkeshDNkay3UYlWlJe+jukEIH+D02uP2L8hsDoRKY6pUdEMSyTp+xepBnefuoW5
lTAFwjcSh6FWNsBspRioZp2u3CAXYfxwrN5dKkPabKKsxWIHC6e5O3rq0aZXJoqFPUMgNd6y4Uxa
R2Vrr5XKlTjpTA88eaAtU0XJtk0k5VjPhhYAXx258b5tV74bNLdlofcrT1j43xZ4IoYtHrb0xeOt
gUrtDufqbu7ndfZdGBwguDRjU7LQ1EZcK3EYvQrPRJ+bB6xsmiEvtrrb0WivrdB+jYymPBSZq1yz
RMXW8KtogmS59IYMuoGhYIvzXZICNkS6PFulTlW8WEaAObBeQEHUUfyeEZtF713mej8NxO8URGo1
cUhLK5ilvFNPynh7TEqaFQtvKL0ntDogt3RZpilIsWvuE/KusTxx5QYHgDjW3a1kFbI1wYahsFZk
sNa9r3nGukxSM5lzj3PAKK5d3CedHxyGRntqAAsuWkmxl5KqwiVQcv0dbCnmi2wMa0cGnDx3TuM+
oCtYPhZ+bN4M3VAuehLkRwmh+RcvBa82SULHxOEIE4+Fndsx7sxG/dgGVY7MfdAO5UzTA4D+Glid
R+Ru/YcqiV88rG7uPA8QV5p5S7wZtkMKtbwYsIDSIfjNLKvbU5PZ2VAkLK7MPDXv9AAx+dQNFwSJ
67BNX0NdXtgCwcQer+k40WdaneyiyD4M0YAfZRai7V4uDdxLLTDZU92O7YVSFfeNU+zAgmwcG8Uj
RfPzbR1GT76qLdDSvzIRb595uS1hd97NB9mboQJqztsiStbIlm8bV4khHXT21Bf21pRkb0Kz2557
LXDgIL1tjLyBDJok8iwryte6WyN/qMyUAcVf+Dpzt911RrM2jfQp6r2nQRrQ3u8zrJsSf6fbdTOt
oaCgSQz70l7J2UJ31W2jvisOlmYxjbKVrTO4VBhb6hTYsrTSIhXetKj1Oxz7ZnIVH1ynXbVBcU+U
MNd6HMgTd6M40U3T9TeDZtwhR7iUyHMtUlwQdYtaG1Yi6nd9a1sTw9d+NLUB37a9qp3RUlbtFoH5
rsmFNSsxXSCMqQVSJyLiW4w65YaUwsvx5nIyzNmtY22i4fIKAr5QUI0QOXMqSbYNlCLHRkGNkfpP
cOQOy2SWZclKz7t5pko/Og3IME4tGELWoyQ6RrR+Uv4wPKwyRaK+qEr9symdW1G5UBqQxByMq8Hj
2CLymkSYXpcSeEzJLzGZTprnIvQV6MDSk5ngi9Fn8YvfwNlQortMIDeKccUkQ4Ndxog9i3/wiixK
JMuWvqtvwg7nu5hDSJOsJ6Ag3OBh/lam1bwlPMHoJsT304/nYEV3Bhhw4P72vIVoC4l13eG0Ebne
W6zqCO6AyctRbanQfafiMh29Jywtm1salBEf+ks/VBjXZdBZKoFpSKHO5BD2nJwFu9bNPPTB+x1b
cj7oziSpS29ShCxyq+6rWl/rdnijevBF/BBkjpOH20pKuFV1mqVaruNc29uvuS3mtd5sQ4ExY57X
kGi8ONyghY6do58t7Na4ixtxq2SgCl3PcNaiSKVrMWJZHavAS5RJguhMW4JGTZ04cj7rxfe2YBfK
2IKHCv7pvsCVqcaiW2S3nVq9J0UKQcptranhSs92Z97FWYsVbWnM8WZYeDhCTsKkvQLouBS1hpfQ
wGq1jfVdz5uHdHAeY6V87x2it9wuN2r9XmhNT7bsLbE2151Cg4YOYYfbCg9WtcXy+0XCE48T+y7p
7X0iwmU8GFutvYstsJoKOrkNTj3jcbLjL9xyKvuUEbJrU26/1ZH9OGR9ho9wiGuo37EPffk5CJWr
prP2dtn89EZdqAYB043hGPeZnb138uhdq6rVFLLD1nUwL/M8PH7kOTXkFQc2zkrpNC/aiZtW2sJL
1EfI0T+CvOf2OhhpMk3EVh+q58Rsca63vju+dEh4yEXXbcxAf+qyeDoU4dpRWQBLmqArsC9d+dpy
QYRK8R5vmamGr+Vgc8y6DRsQzrJfzOThwVRaCOnaUq+siSRte+8qZ3YKGVdA0AidC2sWKEBYs+nK
1MWSWivLRZDmfPVD5CZXvYZMenOdY6OcDtEqlLXJkHeLshimrdesW3qsbilNNIWCmcKRNeRzVY7u
RRltWg45JUmmQ4TTAqYTSZkiwF2xIYsKXp9+g/covCZi8/K6dV8bGV2z9EElGilw6xOJcZs34aZS
kZRp5Ue5CzaDKhaBFC+xffMwNHd3tf9qBLeuw2uVD4ta7YAjSyuri1eRYy/xONvrg763caL0QaXB
hYMpjwEvRiPw9wrrMeDuxJf4LnG/24OYYoV430fma168226EzWzuBROnNVdNaS2qglTBrub4+r1l
hjwqYeKOxsHivmFANqtFO/PiB/R17xvcrHusFvEhWIW+MQ1CKBfCWYYa+z0Zpr6s4o+qTupoy1fz
LHyOon4jW48E2nusCBe990o0vkCTdNFp+tJNGwTW8A2v4nmZQLbX87ljCXxEygnU/olNzIg74izL
YxzAfQKwYp1H/gTRlAnn8gOBEb7lyqzA5qLGjQXfbAxKphUKDq3M4DXc5r6c9sgFy8gEZ8lbQrxh
uD99tYHE6SyUtp3ZtrsspHqjyi9GgnvSoOGfXSx8DUmW8kXSdnTnWf4G2th9r3v4vweTrFhi9bVO
yYtiS1nWo6ZgwelME6BUymUOUr4Q/aFOH2P4pPjzZjPP2xGu1dNS+573XHtcK1mc8yibSW0ty/5O
rXdRezd6e8R4bbSroV4HXT4zpHaKw9KEjH4sVy8DQsjUfafIOwkdZ2oMtxIbG0ncaYElfGhuhiA9
2HqyMKNkKjz3GwDGXZ9oP3WIduRDqLYrybTGBNqt3VUVKfcIAgQLuSBrC6wRgdJ81zk33SiYyU1E
+EAhSqn6RZxDTOzUwZ+go0Ps70DTbLNN41o7irTXVBHQig6LqZp+L4r+quz2kqFPMLPfqjizd740
VdFN8DUotD2+2dy9entnOVtq/DaEuVZddWMlr8WAVVfmrUmGqFVTMybIbPNlTzLMmT4VqbkcHJK1
0pg6Wb2OMgO/VHuuwPJTh2wnK68VrmgoYU8KCUNp+JspJY/YtVZD9Vrhhky9ct22N371aBgR5+OV
F6KpIWbEwAuFtwgl6x2i/p1+cMHklDnujggh3uAAM9OyqyrfNPK9yruo+JihLjhwpr37GuDgKykY
sKPBT7WkvWkJL9zrrnxIwkOlq3PdGiaG9K5TMckIqGxl7lLsa2x9rlTtJDIeQd9NcGLEAnKltiV7
Q0xkUkwfOm2HVZCqx0svrRali7Mc1l6qmc3iHv+kuJpQz5upWsTr8q43EHdDaVJEvCEedgU1WmkJ
4au1k60FbaNwQB/cexuKp8xkkfHcdlxWxOPpBv00C9WJpC2HfE32NtESjOq0RavCKo2/ydE2yndZ
/4qV5zSjZjO4P+1vTmZxmxwSH1eZfgqyZKJwCQ7DQfHCqZFNfXNudd98eVs7V10zN7uFP9o+p1Or
XbbFUndI5/YWCBfYxGQQiwAiqYn/lJEtYvu+jO7NYtZQDzBLaRH6HPkl+ShukFjnDphPD7NGErxr
Bxubp8rtNlQB8QfI12qYbFJuiioWFACKZWB280LE20Ijv+2bTaCqU1czvxdYx2FBOM897nriz4zS
e8KbjXiO892EDDyEBxgTy87G9K5TltiuwV2G/po13FbxThdr3rlORJORNVzpELRU80l4+lZWccLO
y03p+1BNwx9pIOFOWfyoJWPvqmhUYJ1VXTfloE+aTLs1BS6UWoAKIyqCiyAb2jcsEkNs0e0Qmmm3
QPVzM0QBZQAvnhpWcJ0U5ib2cT8J3L2vwRXvYEhlxSzGoZ2wjwLOApzpIhIrr7+pnHadavd69mCz
HRQC+EG9ixIHHxnkkM1ggf3FnDBz4yGBIhfVtUUk6XkmiRlBAVaxQCbXsXxlk5PhxWBcu83eZNZq
aa8kCDLG8K3rpUmtS/swfWmUfe5Kk9IKFzgFPpV4qscZfkFmtjWaOymQ5iAaZxTeUZG3NqZAfL6D
8UMSbTzLVj9TYCXB84sRgy1wSEpXsfksWrhR0E0Lamg4TKcvFUIwGK4pfont3TB1c5vHks3c/CaV
x7eM+8K9y7xHQ36WzW3hHBrczQzr0Cs1hPF5nd2o6iygiqj0G+JV02onWbNU9Pcw6tcGIo4pNb+y
u8dIcqpr4bpsxELFghPJWuCCzcSo9Fmk39fDUhe3aSlmmhOQvqVrFe24Rn9Xchjz6QFPZhUP98jd
i+GlzZKlFnLLpR3lOZ6Xh+jAME2MQ5+sEv/BsteRcmenzxonP87dbY+buL0KnDuTDWgE60GBEvaG
04muzWzlmYTRgSRJJ3MINmQbE9PSpq27arorvVpZ7YMvDqZ31evVTNT40NeLYZgbVAHQi9I8b+4H
86G6hfUyMQz8RKOdh3hmOC/NZMkObbX/w9F5LDeOLUH0ixABb7aw9EYUKbNBqGXgvcfXz+EsXsTE
G02LTVzcqsrMyhS9cDIAxXjxKahYsj5rNWijBXHYbFJZ86V0eSE2XXCsLLRcXaF4mZH5nvTjxOoU
7w+2fmECHrKGpTeX1n1VxqtYMZeCv5OovYP/32FJGvT1uSoqTy5uixzvcn29kB3rxpXozMnqqDkY
6cwGbA6gmlmfxZT+M+iAhchwc0yh1OW4iu+DspWmPZ4OTtfqdtL6GkuzVecr7aMxgqjbdh0Np3CZ
1EPUvE7deS7ehTwo89I35fw7iTmoQl/tZ3Sgkjyxf0bfKJZumBM9komfy6R7yWDqfsYKfmnWr8ZC
QzcqmyaVDn2R/ZEphpfEdKWx2wnEJZBe4lLmnZxhrix6d2K9J8oPbT3txm4sXQHQk1QOWyVwPRue
SV8zCd7Z9plNSIipmOhbsaYJqpefVRFfxnJ8rCaCg24NdKFrnbHh1q2Uf5ERO9HU22uhseEvtRyH
FFOJwRnIpLWNbt1NzxzrJZVtVm1wP7sMiyfVfD8fM453+jMRDz1Bj9GGGi3bvHlVkntY0y8tbr80
Z2WenTK5Poflqho34ZISqre4w7whLvErFWj+2bKOutITjGfYKSYaffFmioszSb6VkeJBwjxZwW05
XLq0oCNvcIOwkpwNe/GUCqLbYTA1puN7IQiUIC0YxNaN1d+x3q902UZxXFc50AvFNpeDINXeSJ54
swUbcLM1shf96dsHayp2p3x+vsheKO+sZId7YsVQmC3KocvVzVQDf4jcKNKx7ksSVvvESbTpNq5U
knj1mn4A/RUvkj4BNjZ3QTIOWndiMdPrJ+PeRPc8zcmbAHTtChoU4VqTy6oOYpDSkIUypkK9p5XT
xVLiH1WwLlXNAqNRYOIBYMj6g2IMGNxzWOXmQMcU0Ja2a+jSHL9IlHJZwEBEiwMlqV21VbfClHsd
vUyV/Q0DgQDdu0gHMbN+o/UvVrxThfdS7J1W+J7mciuLP8gQnHxKHQFEoq0xq3hUBt7aGm2+Sh5y
oh/kp2WIKQXL1G5Z7PJGkztzesMyx2FT1i9FUj3K3Cv5sXhNAX4Xv1Et2xp6tvImh1XnbR61r6ka
viT9cahXX45+uIEcQ3plHPbqZGWq0um8c+qMcEDbtC3y1h/Ga0+REG9la2x590XzW6QZLPr3rn0Q
KYaP1zZr7zHRHQn9ZxqKh4IFyzDruAwqJ9cAOLUJG47hr6T/z6aYFqrZV3S34urkCw1frroD5gzM
5Xr93Fge7bzW3Qav5n76kLtTLO/aSKIUCduqx9chwlK9c9T6bYkfa6TT0TCLwK48+QIBc5BJ8Roe
s9SM56E/awqZ7rO565hgEsVwE0Vhmn6piGuuSI8JNV7HkW9qmsOzIlSvkvUya+6S3nt5O+I1rkxX
gQy+VBKCaGy9tv40hP5IELutF4zumvIW8lWTSFOW/0zjakJSNYjBy+o812iZ8kfXfHTy6nY6J3t+
n9Jd10qbejZdvW34NMvvgrNHVmrcIMbmWXPNtAWcHZ8zF10LO12Us9ZdJqIWp8nW2gh7MxVPEUB0
AOxk6fwalL9fyv1MCGKmxG6crScxkTcFU1coVH5q9B6jPqNUwb1V7TMTGqnVg3CgNVPE47jqr1QJ
IlUFF1+cA7jzdhoUL8tCZ2hAW+LWKU0TL5xnVErpMod6dQorpV2Tmkm26QkVnDcFL3jFDbTibrIK
TysCdYf3EuxAdGjNcCuGtF2wfVVW3JKicyDXHYw03WYhmwPgBIdALy5yj+xOm8w/L8lHT+VtY7PX
K/XMI64NkvRHpN2luBTe3IVbbF/dvrM+0rWjhZY2VjZux8K6itanlibneA3P0YTHg6ZvIzx8VgVX
CSr8ohbMnkQlVyIxDwS7pMk2E0N/CJ/Z2uYtNbgbE8HLwjQgZf6QyyZ+Bjmob7RE5zXUA1UqXwE4
FEdP0vdRJ/F+MZgWmkXhrbOkyO7NXOdwZ79NNdklgcXkbh8zeb6vY+dkRknuYoMfiWUXQx6og/Il
pD+lXj5abX3N89+2jPzFmN7mSaYeKadIj50GX3Uxjs7T1G17zfqLZustflo91yLP5Fk+LiO+eVH2
0hVcl5r4M+nDby+R4axL3rBMQUleuKTyBOvGoaNxouhRVlKQW0901KRp61bIIWMN2mzAyiFyTbXY
j+Nwqvrm0S4tsNMhU3uHjFwgkcrRdB87K0EYN2tU7kxwpbgCQgdJU1QpAPC/DqnlYdRmd+II7qu8
EAmPW0SztfT3uriM+mdiWTsu7NTWFslbwsjXp8lT53HHffIvw3cv4uIV6+oXj/4zcfEgkzlkLScd
7CHlc5i0KPlYbgZTPWaS7mbzUZqs0ckimR55/quEf/EKgkuIwMdaZYde/qIDynUIieJnmQy4QAEz
8PxOZCI+S+lHHoKYSHPhi5FhJ0TQ6/yRqfzW8srN2W+vZT0zPYMkMYmRpu+G9ZHgkvYceJZZp9PO
8AfySrH6jfjqp0HEd5C80ajrCF3KfDgXzBJ6glo0tyLXOS2+x/x1JvV41BtfhuCaQn3b1fWWIGef
NZgj8eDntsrdtNEvSktSctXu1q5zjVkNFCLO87l/jELtlGJ4mtbak8BSqUmHWmpcowVfq+OLDKRh
FsIvUOZDy+6p9ZM091TIT0aoQeclfOyJXrdz1fW81Jpil331fINdVfwixMPriKiH/W2dlrd9zeW9
BnxQdqRcL61bGSUSx3TTW+mGCuJO6+SP2XgghXSX9ZNfTNd5SLdqfIfecsql4atN6M9wnYmSMxG+
+3Uoz3L7nrBZPQ/zo4p7HyNHbiyspJPBazLr1o7yNcqajQw0PzF0hyOT0aLanfA9yjCmJt3DoOw0
HDUB+PodHAwm6D1ah+5FUWgFGPpbsBeJtqk0fZ1KJ+CUpHTZX06T13J75bmeAEgkfjPvsgEDCcJT
myrytCjk3pjV45BrO1HKPKtW8AuL/JUxadDs1gSz1TCGLK4gXy/kiO7jwXjVsTxK+QOxG0swnG86
mGBwPcLloBfFDzE07UZHTTE33iL0TPkpAVgZH6EXVHj0QbqKWr4Th+E3W7t/Qzr+y6xFoZsujCCe
azCGAmYqUzLdHoflG6OvqzUPp4lP6RQrMVKlySQiZ8BH8Dkz2GAYQ8tpfmvg3ZSUWf46FUt3Lpcl
PMdNdTfVxi8kdusM8mDEornl4zI5ndx/DvioUDcxLFPLcPHmTHld4uhHqOeHEGe/elU/gCF+5zWm
90aZ5TdTE6K6SIBuG/rXtJb+TcPMWPDM4MQycfCUZhp9AS5uU/aZFkzQbUurueSV3+qWdONYa2sm
9yoP0AYdrGQ+6/D/uKUIP4qSXfQ2T4IVv7eyDl8KphcXxYbuTCrmPibR8EGZqXd54vJdpup5rFnW
txYDWHUAlFTKEPtw/s4vU6QAf1iD9f8F0XTyH3HDEf2+AoM/Tiejm2VwSwOiX8RtfKwky5na+iaC
WD9RoQuiEi5ETeGoaNoHidaBmYWXocz9aK12fStuYpnbt5RfIfZggJRAno2TzgztStJ8ifTMDUf1
pVWA70tKoTo1f5Vo3KJIfkRm8l6LYWx3Vs1tKwq7uC1fO5peu1Dyv0QQ7so0veE+htIkW+6KmNyL
VtXdctAp5dWHkZCzk0nDvhqSOwoeDKaMoBSKyM5Iw9RM9Cx47e2GcPbRMmxL1AaA4saLPmQHLAcu
yTId9HbcQdhskDlWQVqsbwnxUk8h4qscG+4YMUWOgs8W3suUAz2GtU/01pc5NRdB6j0ltS7iDGg0
l3QHzS7M5g+Jxr6uOhAYeZ8CSSqxsUUJ9DAJtc/79qpJDKS1JBPHKhoHeV4hHWV/xhetxevd5IoD
D7mzmHxI1PylUjEMG0To2FbfTLiiOmAU1DMUFa40FDcziq5jMlduK5v7qsv/xQnAcVc6qDxeyBf/
gwv5VJtlU00ElSj124jLWRQrYGmZdquU9bbMUGX6moc2IfAHIeTGUZB2YNNC/xW+WZN0VSRc9czs
rBfFY8zj49RHX8XUolWaDy3wZ0jSZ1Stta8Mgx/KQAHNsJ1K0evWwVES6VTL0R+4q9v28xb10rYz
FqbgtYCTx6Kr62kpChqdeBCAAsVTBrdr1fImjOor2d22VFNfpSRoW3ObwtQWwrwTMpkEqY5syFAh
7pkeFRZBkM2DIAwfSa7fGxPyQcajDagQFI0hjoXK8yJnjF5J0I2jHy/VvhJ0aNpyGy7SLgb2Met8
M+eFY1ozAoMVfG8Qs5dnamAJbR6N302iPLJp0+NbPuO7l1D9ZCjD3MydUj+OLb3vGrngF0cyWYKi
wIXTlM+61r+WcbXFoOmaZiApdJkRnn3Ew1/y5jfBTW7UQi5aMwvmSvPisLyaS37mZtrIyYAcSHlv
oWOEyngMmbBpq5uxvmvVwxKHV1EkV7EOP00hwk3YeJnkC3sOp0hZjtqY7ieYvinFKpiRAJ2dsy7G
tVEyL9aLbSnUu0qvIxQIkMZmvTOWZZP3lWNZhzIybUlZ3ZWojd4wHaIwYc/IoSHRXk+UXdoM1HfV
7TP9ECX/5CdMJzQ7RYfgll4761+55IHcowyBfIhjxTMWGixexjJE4mvBmVl8HsAS9WWNmJNg9irr
TYQebsEMAKE5zwtbBequD8NjaSq2WspuRxUd9DoQES+I4W8xWP6cq36jCEEx0Ik0pVcauoNoGtBo
RL4DDk5ej/2cjSqqJP0+D+1PqauvXED0NSzmrjWOovEFk+hYPST0mm3Qf4GsLbzY9R+947aV7nJR
bhp+aae/ZGnsPb1q22LAsPArKx91h2ZvUT+U+bAMPNoGngEVZ1aRYkmAXDnRQjcAkSinKC3+Mkb2
lL8mpUr3rIARGK4M9dJ3Hd26YoeVwhz49PFMNrWMDDdvhxe5p2xJwnbOZ2yZYy8bZ9JrCqa2FiFB
79Yrei/lYBYfJoh6V8ECr+hQpEOUX6U1D0TGOqUayScGXs8ncJKKHi3vgU8o7nS5ZSf7HGu7nbjA
cRUk9KPqv/XxjvLCH/TbE2oazJZExcGPNOtgFeJGEQVnfYbS0vdXZuETOe+Gw3cj7bNJc7ucn16/
DXieSJR+5AEHzHQFMoRda0KY5R6dmo4dqBT9k7IYL7XJK5P0kKzNsVhjT5up9W24LS1isqIWovUP
T5x0qq/62H4LUWdXk0U3kELlRrYBNIWmdG/iilmvGbpEa2vWSoARrzsbN7XlOVC3zcTwxQ6j0pEs
C6nYqikaO95iI8sZ0r+G+K0w520CviKFqyfXiA+fXQse6GMHDD7SopIKWiCLRAVwQCa2i2LZXUeu
1WX55ApzqeCHposOIhQ1orlIeUekJkxvo5FC9aWuJkb+3BmPJp2/iCiP6WH73aI8pEX/43bciTAM
XSoepyL1exgrubhK05+OXiVilJnTfVM6T22D1R2tDOZ7ubH4b1fPx1pVm3IJPYwUvFx7DSGrp5dG
iJy5PBaA4TovV18vi5MITWSz3nufhfIRtuI/qW/85OkzvlQoaUcCtVZReivXp1OldZcNvqxBmDaz
3P7hd/Sd9/slnaGm4mdGyhRyWYCqpZljlOuuy4kzaF9z4WyYgFnhdJjy3sHLxCUjHCWHwpDfvazk
Oa7rk/GZ92XNw1UkJ4cZ7y1uIqXAmfVZDQdgtdY2itbNdNqvThrvQ5k6szH9parlFXqzM+FCOOk9
R7CorMdQscjVfHDUHxlivJpHSyofipDkpnfKI5wXXkvQbS3GETQMIupLnuTBOLa2pd67/KVUnWli
F57fDsKwr6NN0h9SLHXZd1qtTcaUg+EfazrNgq3HIcaItBc3QJddv6VQT5UjnvWRKId3ubnr63sx
ihw02CkV195fDWrE3OnaxagkD7SE+yvJnR4stBeBty/9/L0KHrEUs/wlLcdY97GcgiTMIX+Xi0Rl
N4oMcv3AFDigqKGd6yacLGe/5VZUytHR/hXLew560v2K5gHfZ3AA6ZINB2UMQtK1OBr5Nu2+VdVB
2YgG3V6YCfXlLpM/iehr1W6CNNhSvifxpyvoNYMCti7R42CKHjP+OhKq3QrPem8Qb6byb05ROOBu
fRKmcdMZnygdxNGV884urGEbySvKzvzdLO89BVMoRy8xzxoDpVZt5DmIIoJPgkHYAZ7bue5Vac0w
GKij6Izmcu6zVzovR41XlwMcGlDcn0J71ZO/ar42WtBUQaLftezUYKNa2E3uGFi3dj+Ckrvdm14E
hnikLSzWbxOL/RkPX7KH+zHIlQORbfZcv2pIv4orCoFUGBxpeky1Q2tXaj9Jwkx00BrGCaIlsi4L
krcmRNmJA9BTLtTstfDeattB8HLTVUdfbj6YXkU8FEgttoXOt5LVa6tHXgVG9WIIqYcwrDS3OLV2
MMGmXaBSEwQYztYrw/s6/xmSN19qZiqjOeWaO0u3Eu0jCivDOC4t/O97rjWOOHlyhaz5nMsPYiGE
9j5kX1hn2Yhw1ulYSvu6+BI71W0WL4Hhl+M3bcQchiGhpGq+zUmQJ+axGKOtLlzGwq+k0UaDdQFG
pdY44WuEI7Pi5tZlmFMQ+w3FE5pdSeisglL/nNUpQBZo99UuBqXI+aEebEiA0ME4z7GUCMNM+Imr
NL8jDuq77RDfrNXm1YqWY/uvnNiCPGhjMGDwEkq+kqPtOuvVvZUDymU1eX2V8aN+EW8LYZPy9vRA
9u/1W5ndQo2b9ZshZ6tDnaEuCVHfKZtQaDgAl/G1yy6cFIN9A0s5Azqntc/n0tLQzxl0NPq2yY8w
rE6ro9ECoCP3bvdi8Sbz6bL4mlW/QwaQDmtx0epTWSNjiQs/lrfptO07PKEvUpjslsVr1AAiZaSI
x6MbGj9INRNjo2DMjLweDPqQVQlG/o6co/Cbp73CQ7do/rNusSHXoUNx70ZKVWSeVsS2yHeV7iXq
x/dAkYl2SknpPc3mXRhxm3JRGMVnAQVYjvMbL06dMxZ5yuDN7WYS2MUsj91yVUC/MGhAsrY+ZsEL
n9faBNhQHEcoapHEjunQW4M7fkXrT8nyQPwHdYIY2hMTlDWgj1h0v0/rZek2BSjvrO6fJwu1gDs9
7736YaFtayX6QtTncuTGC+I2NCMRvb44wzq8au1+XD4V4W1CSVOpv8q6RcrRJn5peCWBxYvpmnRh
XXQkzklBXYEaMObr4IBk5kWK9lJ1KwZcr/VTsnyn5aGVD8UcMiwcRRUi+XsBbTd4oeNbPvky7Mxo
x/rZtB5R7pPspwOTTn8Z77+yK4ebNQSCuNGlF204kPc90GhZOMfHWEtNuz7r3AWRW0ar1JMiclyM
RzJt6JUq3S/HWzIcJnVXal9592HU/hids/RDU3xiZqzF04zbglpG9tria+FkqgH/qlpdPQuvYba1
zC2K/Xws3EzdpfFhHHnV1c2MXGGV3qfqiKOeo4YOYp3F3FbIsdmF4H+OKC++gF6yGTtPTm3QnHJ9
lGZMjfgWlw+j2y/aEUPaTj8vy88U/+vFwqF2YgFfWcEiOwjPYnTZBZFdh1Es7FL8BA/Xc0cxMRK3
nwgI9592NlM8LCWRof82Jvtm2GCcpqZMRcAYoFVj6xhcf2t+AdIa18Ogsp0Apfyd9j1QqrN+sNnx
FO3QMY/YQHpAVoboVfq3HkGUIw0chHMRPQqiRmJwZdiasVhPaeU3XW8PYIZc0Fb0Gcv/8G4r85P2
fzXaZ/Ck1t1SXlcVgbAHLm8L8XaNyWwoXtr1PYKUwuntICexG6XXkJE/Yc2yGP91jGYR+W3bJT3q
0cbMg6Iq/XF4J+LRnsOP3PydxJ9E+Soa9BxMal301tcf2A721nV+rq2A7KL7wYJpK3fBHOFD9ibI
+HrLoiPoG44d2nVybu4ZMs5W5W8x8oVUr/EPBHn3ks7TzhxLn5LcjYei+kcL5Gra15q9qxCriIuK
75RlUKASG8y3jbidq83aFGw6WW6onWdd9mESUd9Tg+P+lWAWX5qRaS4f0fihjaM3r7Pb56GbopXv
FLYMs9VehUO/vpZcXAtIHw1gLvmp1aC+ghucHlZk0EDIXmQqXoWW02CIakv0iZqX1acaLTi6lbza
TC+5Lp+hLSrhXJKxJ6G+Uu461lSGeoSxUN4N8TvlHOY6IKryacKVjN6CW6zp9dBU6PENJEDkT8jp
q15suoydmIuV3tXwrPc3lBl5ulOku965Zr9/5kFBCY1cl1yK8PsiwiUv4uZNskPaan5pYbrPYpTy
J/FoAHScKN/L3Q2lNwKFW5876G2DdbbsZppVu9f++PLi9Kwi2Vd1r+eQTsoHvzc5DMIzz9exwlNY
XEPrLirXXttK0mnSL239VkxuZPpR8a6ux7bg/fMSIsfFiOvQzla0DAzodXUQIphKxZEj6HaK8waD
49q4l/WHRNMZWSLpfbotgDfCHsu1OyBD6anBEkK02NiN/cms223a/wnj1xxda8BzYm5yti+6ZHBU
1Rs1D7UPuaE8VJscSYdfsxBVkHiidUi0N3WQ7GaI/YRWae0kdGl/HWTwaF45TuivGp5iuxXopNlr
OGULYK6M6NoR2ArCUVMUrvA/Vnl+ilxDYO0n4XAtWUBIRO2omLicEj7O9o1EC/YrIt7LPwcjppkH
IPgnTV8WzHesKYHe7836jaSyWPRKInRMT2AAoyHEbRwIRs0RrM9EgApBKb0u1YcFQJ+0CK/Tc5gq
7gAFLYX8B1znMVUD9//k1sfv8lve+aoOU5FRgeVgGt00e607OPn+dy1u4/LV57sWaRx4T6xi3m+d
lPqyaj9LSirA0dT/PVeiusu0/INQd+LlXV22xCOyHxQ96wQUqrA8EhICYgZOZ2KVlWBdSupTBIGC
Tt4O815EoU+qNSoEa/4re4hQgUm28aDRQkE8JknqgFQjInOZdQiDIPtKUjcNuD95GrmE7h49ZtSe
BATNi+jK7eIMygM1WRJvBCR2M/h0lUHRPjmetmY2iB2urUXyQ/0eSR8F8ysaigH9zZT9Fe2/tRNc
yfiXckfJkLzgyINAhMUI0nRU64tEsEes0y1wLFZwE7eXf54GYloh+2n6OYGrNHLQcDuJbDUq3pRu
0ubVHHpOzF6qqZoTHQwZCNxP0xsbBIvqiesbsEAAQs/Zg/IslWsMWtds9OZTX0+CBc5rl8IHdv/y
/Pynxk6zTZ/uEpEXowQsqoO2+crSs5ScFtVfp2k7jB/sJyBUYs8o9aweTICBjrWxuAbZnh0srumb
B7svj6L8U6HTH9LDAPrZ+og0nhHuYC9QX9mpCv9S+j4py31D9Y36oqCLaucvrg2d/1jzpoi7nciF
ygX3Wt/6dDNU9yTylgE5rfIwyw+ZoRa5Xty8GtKfXF8660RQmd1bul81DmNrh4xcfgvBO1hDgOHL
aS6veurkFv8EoVvyx9SnKftlh9rN0Cevp0riDv1QhYOaVC7UZSIOLAxKmForjJhEshhgMmBJxqY0
H3JrgxfqfPVJe1fm7yJ+MYx/6AkI2LyaH+wY6ZHf5Kd2/Y0aOoEW0tVJys8cQWvdP6L4mUJrlwz9
1jrRP0auQAnHD/TWkW7VsfDijy81J6B1GwQgg+Y01Y5FITyM3VVz9e5P7fx82Erye7dSRCwUhN2p
NNz5pKH2fKo3JeJUVleLKPUdD0Pbz1yNISMCkEVU7JOFe3H6kdbtijHAckizU8uEk9txZDpT8pvG
HNm/qvyukbAYq7TN1F9z/Yy/NdQRsrDNlc/YKnytSA9qH7Cs5rXPY/2G3NMUXoTalZmWTMSURX9L
x88RMZFqoe4KJPO4LOdkdnXd1xZcQsMgyXwRqXMyBVwrkvgHdZILx1DYNYIzjzfGkBGWul1PQ4q9
c07YScdKTbwZmjqw0sRLw8XR2etgOpCkXz06GvxMDw06KKh2z7re2E2xMZdAj96G8KEAQpeG6ulc
9/wq7lE18631M69TCOsfNd6PEgk2oSvSlSS5i220XcTjMa43In+hDPNyg5jro6K/DtPeqi9itA8h
M8KH9oJyrp/edQG87Z53mCIvfhkzdMHSfqkookykcfqsALvemp9+4IR/xuNPReweeI/dhccIgSsx
j/KDeWR4Zu5szBBc1GngVUZwPRQG4qek/6Y1gzAUjaOND6P+abVXJd0ORL3pw67mtZSDMrxp6ynu
N1YKwnuUoARClTbk+YgVau/NGL/S5KtCFDeSbTP6WuUjOZNDh1ceEtmYH1O+1dqtGHOte5Lp4E06
sXI7O3DJHUCftqWIrzr7Jglwy+plXKacjqXaMq/mM2te7tC9aCb74PPnSn3i2xO5qLMjeTQd6tgM
Mla/MeKN4V8GsC6PwGq7kCA9lSVyzpMV+1l9RZgKoqsX+zU5hcJbXH0Iow+Spma3uGBJqvwcc+iH
myiicww01vRm7pXWbVU/VC+meholj+CQJL92ywuU2JgMvFa/GeK6sQJAee41cUGmY+KH3YZOXJNP
WXdY+l+JnbiW6t7y0qwDsNTX8wLMititEgC95lFV/FFAmErzBD0ZbItPI/5XS9lOr/+ZQKzKc+0A
CsKpjEvJ8MISmF03MOoUKKQYrS+Yh2YA79sU+DcOfo1sl6ME64uqPR2+hBA1Tb9Ni9//m7a7ZL7G
ObpY4Gu3IKei487FqZn75s9cnhlGGWpoZvX0oSosMp0ItbaJKDLj+MRcHUMWS9+YH6MqOrL4rBQb
q7oQlzxyTQt7PAzAxQ5yR0+B2lfjumdjfT+Hu0TbmZM7/ciGPdS/q1zaeZ+5Jor3CfCc0VJHAZw9
FliJ+GddfgxEAQPNZNEcZAVB6rxB5MHyMkQqryynMuiqi8GEmWo/EVi1mEqO+FiyS9bdpnLTScgh
N6FyLS1UENY1qkgUSDXKCA0WOtdxYBRsKnecUZo+rQwRNrBq1v4p+u8QvWvrTYtGPj25Ws8RD1RD
iBVX7EQnlKJjVDgJ8DtbYNY6HqUH7FLGyzfsIp4WChYmn5FVARS7kApl4au/T75CMRP2cVnYWNEC
2UnxmumebDlqtodImDQofoxc3rXuuBrXeN1m0bE2H/mwq2gfBbePPxom5WImVUaxxQubX5wL8wJP
OZCOlAdLONvKcBqFP0M5JQ+BBOWQNacWWQxUaKoiPoMyrztqzSlFNjxPHttnDFZmR7mzy6KFQNjA
xVWvHWB5nyYOa9wCd0m0sa6Q+ywTiYJNC2a2G4hUB0Eu6/z8QCc/6uJWkXyCZKpC9y58kPSVjkFM
TFdJgOXCoVnxM7iWiAuok3p8FCKE27+YExCoFrGPPZczdcaTdG+BUaxvYWaygcR6/peq3Oo5WOAJ
WApUAa5ZV0I5hUpQnPZRxXuBKslejqn5OkCWhKzK0dc1d9Q7ik7r9lmxElUvCDr/xMxfcyaQTZcH
ioWqW2FCOA2MrCe2XPvxOvZQMsJxyLgC3bZ8gacTZm0jWIwhcNKSn8RbrCtIvDnExmeqfMXqW7d+
z8KLNf2T6w04LnYANqymNWCjqrIfTC87tp+SfIv7EIDJgQYA8EN463fNHgtMtjAcazirsGRasivJ
fWDRh5QT2yRv2pBvFvx3Um8BMMZhdgyN/+Ob9gpzjLxHsxwIrDslO3FVboT8EX1Gm9i3Ngs2tizt
i9gP859K9lncpdWW0I7vjNt/HJ3XbutYEkW/iABzeBWDcrZkyy+E02XOmV/fiw3MYAYz3X1tiTyn
atfauwzAn2Fxav+I/bFqTwUTQL/6U2SMggikNOEi02MFSHgdqE8WkVG2ZuovH9e643XSzZ9ScON5
tM2hhBy/cokQVzBL+6F7xGz3goKx4foqFMJX85XUl4gtl8k5n79V4AaFSVeJXWUXIq4Ye626LtHV
E7cxu2RVSJd+38CoIH0oWAwvpXozTUqzeiNru7Jx/YntbExz+01QXvrwu08C7raeN7p3YzBkMwAR
GH61ZINrozcPJtxmDI/lB9NqYNAYmoOXR2+tQrWe/VNZ5ycewpRPy3pV07aNTHj6XZacxfKjKUo3
G04Q9KLJjbGNeOeKYdOY8sEYLkm8HoFGUgmfvv/M+RGs9CREx6XzUbdmv0UzS9PbJGGe0c7qbywV
0JtXscfdLuId2me6sfJL3rhDwoRC3GZsFAm4jkb5OkgX+rkyuUS4uJDRbZ0OSj4pvmcmrsFmN6sd
bMF6k8cNNq1c/ymowrmTZ1fgSCwxdnTMBVp0NYW0jGfBKQOWmVX/5MEFTJPpwCcO+a5pXJH/bHH/
xJldqqENQc02ujrjd6NDCJyohAlO3imaROa2/v+3vMv71ylM+iSuC26xZlH/S8ZkjXbNNKcVzX04
fmW41PuygwbnuoHyayC7H/34NimDZ6Uy9JWdaG6swkj4v2L/rWlvmXHVoVbB3qiX0Mbqd4P/t7ow
IunBKRiPzk5Xc3RVu1mPHFbTr7MEoQLWovELpwyP+Jk2SVj96FH25dcHLb2n41FHZq45/6gWX7Ar
mvrHbgZmep6p7lPqoWaD2t2LrGO95sE/kh4pG3BDB8hnR3++zDJfJZkZ6B7+Xur/qb/GdGY5uy67
TYZ/gU/lz/rTptjW02QdQxxPV4o/BbFFfWPhWZPwtK/1njH+Wa83kjLgmHbbXN7K/LsbvSDG0AfC
XdTJxioTXET1G0xSEjlTpDjciGOpreKG649VVIbFWT7Zcf7VxvulEAkz6vVBWrFse4g/WYFMirjE
6ZOru0l9SmjeC+m248drKNs0dStCwbFI5tmYBYLgYfxo262m2JbGXlnevm8zveRszSPFIYvviXmW
yifDO0BZVV8W/3F4sOhRbPgK9lZ2qfubXGyl3mN8VKaKa/YXBG7F3PMR+xGZGrca6DXE+Dq3O0O8
COKp59YH/GF2Y6LWycnPIGGmgBSDHA/K4xBUrh73dtid9eaUILJLzTnqjlPEUYrQkMU/4nImHdCO
2na5Y1dtxHbKrW5SzQB85Fik50euvWStRHRL4DmJOkjepThhjvjDoBJe7BXMWxMeDjsFg8N9gAGW
cATTE4dn2x3x26+anCHMR1kAEHLqqRpf7VVQLgS8AO8xplAven9lCWFAlSDLd/Wj0h7z8CWz8rly
e3qY4hamb8tglq2lnJ9qQEqNGxbfkeRvck1kuvxejc8wvw3+TZepS2ggt211n0ihZh8mu6W6ATvy
ag4xNrBVjGaYIbUAPQwBNVx8BO3cnTsGmbAF6dZHfTWvibQXpuNgcaA9GlX1yu7c1g3iL0X/b2wi
u0hemv+lonJsNXQv5H9o+EOsjI5lDq40l3aMw9JXaZ3NAgaStYqUh5Vq2DJbLiViCDbMhbE8pXwO
nB3pxRhuseRM4iVSz6V06Nj2yJoeNukwXMkUcMbYNls7Vl5Q0eTpVH3l9H9EQ2SIvpQ0HWS4iqRT
8uhL5buM8bDyt014yKmtQ2IL6iZaqf6brrnmbDcwkE30YXHqTNNVy3/xpxN0MoO6MR2FqJfLM2P/
qggBy59Z4cnm2qdG4nxuuDYW584pl77JZ8B3GXSHujr2v7M0EcM079SSsIvF9/vkf9k0pCA0JD/o
cBM5tAR+b/zvJkp29IJP4fnXuG/8R2jtRb4gbotQX7Xxv3I5onjL6/gvKz75UJkL58FniwyXdGtz
YQkIGi+yg/w3FUxkuYlgRxW4TpFh80OnG/Vlpl2MGHAtoTzsDN4wFTXtWlgcPhxXeKGEL55MwqiM
ifmqJ1UbS7+xX3pVy/uqWou8dA2e1UJmX5mTYH6MNXC5RQo9zP4fhYiP4KFltlJsqgSm0YHEngRu
P4TngICErq82ykD79DDKH6XRnYhTGn1jRIoYvnjbSLRQ1H/MHKpsb+agDkAavKl7hCsrXqftC26E
fm2MvRzdr9hNxs5iHIIvLZEhtRFX00eheIZ4M/hFYgNS8dx1iNNkIKXchL3L7EF+hk27t6xPKX3U
iYjAFnuNGdvTKQzPJf22kLH0lnojNDu3Fs9RzYLg8q8DGJAcxdjGBWQ8JANUYdpzZc7PWH/G42X2
P6zay7Nd0DzbmPKxuIYtImyyWzKE4vJTZDyRV8gCbXtosRvG2qE2dmUZMVa610mJuZ2GRbwbzI7j
pxK+4aM2RYbsp0ZIHEM8lzP81A00wKpxvF58zeuWPkO+KP9XvAcxehs5mkyd/mN01XJaMxM02UNa
0BWB3dLyvkfGU0aNmyRUIn7nwTXidzE4WVhuquqvntlHRyX34FoiW4C/Szc5eDTis6g/EeEKe/L9
TRTfQjxyWf9hMJ/xwV30pwmnCEKMlZILlnWyYvIpBFe5OqnV0xyvyeSV5nY4xdmRBoZ4kCHyZu6n
4l8OS1UkW7yMqJxD5sjzNWNjt9q5Iu4dmZHkjvFW2mzkB9yZom9mfd0WN3V0M4lm3x0VRgUNwjOY
ZdF/ZRApQX4XKsbMSNH6mTEVUmXPiGOXj38TVM14JU1BHrdq9zZ0n3IOBfNFYJifbhSU66B6DBqZ
SPJsc1G4mtpsdfUy6m8iIRCi9VUkmBJuSUYxMbrahHyN38VWPyy6Oqv+x37zVWk+0vKUqGAzW2X8
zfzNYkzRJt2Ros00/ln47jJgUP4EvDbaKR99Gg4go2Qn45NOgm/Ii4wyQgcwWlP+ChbQ93BTUnD3
fBPj/FGabR5+Q8FGxi1Z2ps1YQW+ehoprPmA4/hf3X/DV7FRdtE5g+w4Ei6CahQaXjnSf+MvxSva
p+fcfBOHq89nmwHxq6D4Lhwr0x0mPGS0DR7+Fz9yLe3YMpqL0ZRrGwbOlj9bWtMQ2wOb5W2BKJAw
vURQ/lJDlNCHKdpy5k7kpA1raPsuvhnBHttfVH4Lxo/GEBtgkFG/ynHdROswsqvIVuONrN6nmcKx
hR94UyPsvl73KmMU9csIQ9xClojLzda5uB+G4FoFdD3bSflVEvxVkKwI4PAjNIhdem/CY99xhJBR
6N/RMFSjWpnFLYPOKbF+eVm0wek4Npe+9R0rP026gm3/HyzUuhlKKK6G3DhrU3Nd9kj9c3IzF0S9
+VQXr9SnUi2yLcugE+RrX+UO/627Z0nskEpYZ0Qry7BmNVGAKxQwCVVUxk/TiuK9/YvGQ157GXRN
/wqS10DJUUUXwWCKOrLGeJL5/TBYEDggveqbHDAUfjb3NIZHPhg6Lyk9J5ef2nmCeOjGT0EoNlwB
FPMih0q7pmkmYaT2/2RUJMNulZM+83xvap08Cm/6juaNHFLiz5/kqQjM7YfxW9Uf4cQP7H8KMVYR
4ywIB3N81tSx0zrqXUHzCBKOcIqo97nYo5FO6qbhF1F+ouGnJ65EpnZNh/2gvrJ4K00fPtkjjXoM
JCcGj17aGrsbsARBjpnPApCyOi8m7Oxf86ry0a4hwBhgyd1dgQ4peQRputLInfWjqp8mZZcYH1nK
YGEDzw2uoDzQaP383LLLkgmTOjkCYjJM+cx7aWKWFp45U1KD23423ZnnVc97FumauG62goGxAFXg
PanfVAMR7mtOiX/w/ynZQdT2KmACdugeijB84AlTxqes7POUWpRHIHKXZrquN2p41HgxEt0zl6/z
VykOzaLHNXtclGl4U7CByRQuIxVOwmBxCm5jdS8TjQL2yySFqlgv2H1Dz93tQEww/2ZBvuqC3ah8
SoMBbOzo3yJQMxkr7XSOMS8W6UeYf8fWVSt26kfQ2lb9vuw8J1lSxUmLHCBloORAhjKfJ4VlPbJ6
W1gF+k1st0NTwWmlXNB0xr68H/pw1/fIxZy1XWFLAIkLWb/4FdugczpxMymekFz84lnAW07qVcMT
EEP8y7mb5XsBdxapDaotf8vyRqKNY6M3m3WpIc/0jRmUtoBfrfmpiHZkIptTFwDxMWo4W92tGfZ1
c2r1fWx9kL9kfLbhNZ3FdW2wLQaOi4iloXW6IfPMqSf8cD+LB6n/rYRbEbuRfOBjhcDupjWOj1X9
JSzzjx52FuEPabPjQTCxrGmRY1Y/me/qAxVO8CeM7qD+Ih6nvqcR4KBI9Fx0OKH0U1bWSge56RAg
1I9EtqsQXeGRckWAnnsYCKSjmhMI9pgUGJryaQjvPRELaXAzmws2MYRIrX+rR2J+nolhIHDSQHSb
EbJBGkhpwAUXWE7APxlMcDkDiQ/Ek6J8Gc09Z3W6kB775Eg02IBzPPV3SvUPR6cufpuTw15sD4eX
3HmSYDkY9vgmf8fuHJFZ1j/7EjDVehspywT5M5LLtZ5eJ4x2LVRuyI+iyIXNzjnGZYNdLrgic0wr
xs3jiMG6IF9PlB+tv1myoUi9nD8mtMwGbrGjei0O+eixMwCY+iyTKWNs1HrHsm5O8L2R7EP1xNwI
D993lZS8aoyJNdOZpQsdoK4ei+44hM6Y7ZLSEXQ3wPsr7vEaqsVng5CZmI9Qu5vdP0IdSuMyFnfw
RA6DKjtwJdcxr7E71ZTPl67i72HSSrpPPzm6BBRcbfLwUPGeN1nmhPJNhS2f42G5iMpwM7X3vL3D
qztyfqiqbcsKDJtzqFQ/zfQRhHQ1q1Ta4GKADcmMWz9eEfHN2UmMWyYfuaKGly5D7b0TQWVXd0bM
jDQYYUbcYYWNq8ycK3uxm7cboCdVQpW89cVd+sySW9v1dvvO7q1B5FPdz9VLMrlbu3GNvd6VLFB2
Z4ayj6I7BFHB74uUw3wcvte8a/RmIa9aA6id4GaVoctTUo9yS9ljvePBfukH0Vrn1bkDm4+Cu99t
fcnJjX3athciy5wIxSgKjIufAZi1+GpWjcxgeI1Vu1IRpGZv4fKnZ20EoNY3vMxiStnjJTUJzauy
c6NHb/b3vuAVRA+Yma7FJznekjvn93/kPjR173QR3GDAhO8ozFetI1wsu4nddRwZv+619Dsh8CQd
/wrtkpTc0UhJtWcC0LTEjrlZzUC0vyThy58+WhB2DqSPKPyrVSBTkhYrr2yc2RqdqrTWAqWf8KJE
MJerEotv4vYZhYvIYIdSED99AWKDGZaJd9a/BSROPsMIJlZVCSi7Qh/RHAsgs/BhY2nr0Da19j6R
29FD9lrW35jvZqYYpv87iB+yPLmBGjt696JRnkoVfyF4CelQISyGigiVRpyr8U7Q3P6hZ/aEjzvc
4RBCtC1Th8u9JMEO4ldCzTe/68Id5m/keq3/lSAqRhfBj/4pkXa5fqgoD0ftMST7SdiMfEHyRDKY
xASk0AjwfM5ack1yZHDJ5t2bWlqpLc6990FEeGopaA1SoO6qciwZV9VXYT4SZ2TTVGMs4RTMQ08n
uoU8JaHa+qLb8xkssLTqxuKSXUdUI+awi4jsUxh/GWUWKgLJRo3OFTJ8N8Z5TE+qVnPOsk8v2GQU
Y7r8NRlkoCC/txBz2VEuVwaV1wQNC5pQrXnA1fikiduA3l9LdJpy0hOqFZpPo39Kjyj+gesWRDfW
bDH4UOpXFf+pEdmhp4aJB9Kg3D5LtoDXe7l8k7mRMfe3e3W88CWTqKBapyXpZGBeb9kFDX+FBJeh
Dte/pbJR+FAARjRPtjaEqvoCsOCmJwqLzENx72tHiGfySZ0WGorTHn1hQS7g/jlfSt6DdAQ96J9Y
VNhYdk/02dN7y6nH9iHr3xjZvFnDjWSepsAW1JsKB60W7WoSOmcaQdn4a3NZZfrPH4deHmU+UHXx
YQAz5EJ3qczSLkTGOj7RViPTcHGtyves/oiFequ1T7zZdfTyc407C9rUuPbGq4twcKJJKf19Qo8l
wxSWVlrP4AJSfOqaf0E8uw1QnUxhACU4BtNGiVVY7PBSiTtkM1ewEA5DuvXGFgipKAETVcqzRPtM
sm1XXOr6GGA9iCJuuzh/pFj/Lcx3leQJ/iWFf1Qyl9RlBDAiKZbEWFlHV1rwZqQW9TnKoZ0ujBiB
cqGPxtfKK5Vcla7fVqFXMXcTk2sOR9qThIQlzJv9f9NIWPGXRRoco0Imts2h7RMnbe5ZRTvGqWhq
3hh4MZrtEJWrgXEjjgfykhKHTbJc7OBqMRvqiSb2Mf4Nfgkxgwkm2BgciP18nEffNXWoFRSMuOUM
o8fB22ST4rviLCaOTv+yqmQ9qb+RrlN2yPAvcIuTV0+MSvQZ5wuKi4OzMmfKp04R1CIOf6xTSKgj
GQo6Hlj2cGzkuEE0A50tjtjI3Bi8Kx/fi1zdzPFtjJircnEk8D8YDICrsY7Jmi1L2PKTBYnt3sgG
PYOZ7VTFAsBM4Vubb8kn76BukhXjijjeZuGwnSyvWUz5j2D668wrBivclVe/5hxkcks2mZpfLeEl
+F+ZeSBn0R6nR+9fU+mlVq+a0Dy6g/mU56cw/pTla0lsfMALV3PrTSMjSIYrlCMkFBAZPJBBO6MZ
VnLGlfuOZ9qOpTcxvavt5xx/SNaxYYw2mU8RWoeRZ8yoW6t8OyDic0VK/1rmfAy5twIfs5CO5DLP
5on11+sQ1Stqjov/vhShuOq/JDbv00LJhvGeAOIfq6RmJJ8wp6smLWFVS2exhmC+Dmm3GoblBiPW
g3jOpD2HZrn3awjAjxhYXlbgDoXQDkP+CdQGfRZvUjTDHp9Yi2GFJGUSxmRPx35RagrBIssXOjxF
PP1Wzz0jF+5IrDxzBdsn26PWWxRM+pZK3fgAsD38iW789DUjsqYNOLGVQzFUDG6rfy0hcwZPBTFl
XNQqE8GI+KrKrbp6I8pcqoCKY09RE/mgmRutPg6xWkFx3KX6JybhOG0Kp67fqzZYR+XNFHZauxnG
nZ+X54hg7ZZvRWQ4VSk0r/3k+uQKR/Vnsfzoy4fRdO5k6dwFObNw3YJYXdoqQltISLbkXSlrfBEt
gbBt/y9T4lOjSX8CNFNIgDOAit2hXQrmm6Kfq9QgioYLhrwQTWkBT0d81J2TQiOgmuoWNjqPay9s
cd8x+IgJjZKjX5wRq3KpmUL49K2q7WUmByCpvnr1jQ+zP6gxx+2wVpt0X33I1DYzg+QC02traHaQ
fBr9/2atTcLNGVGEcbKDEPaN4pRE7BgJidlUboMQEgre2DPBAOwF4IG4ZwkXxCZDTdNN5oXzjKJI
8cdY89BIS294VfVLNFjMjAnGI0VvWFswNH1mZ+pPUfzOYoLzfyZ/0KuZLDflNzTjSYg/Quhz4WVS
0lGf1abXwfjCf0YBYBFD0a1U85jty5Y4IGUnto6gyUcx+BKZV5dQKqKNSHcpFe3MMoJnzqiORkTN
d13AeQmON0tkLScHLSSuHtFThAk0se0YxY9RTl43/iNiJsEcUQOoIccw1zf+9FA5Ceq6F3csDd4n
uYHhaqByV/iyl2QwQgOoycyatMrxJuk/SkFyAGJVtMX/0rTfLHcitXNkVL8jtEVBOhyHeywvEayr
VkF805w02AQM7kK8Pw4vQXudwx9julAgy8J7bGIkQgIxoWLS/lFWJD2IjyKJCRqj1iInV7XsAAXA
zw7Z8GbJCcY8SnNAFNkpeJoavgQp+qhMrpNpAZYBZU2SQr04/QZ+DrpbX17ViuA+fufUNsEBsMit
WgMrPKy2ysQcPdJRJJd1o4P1AU4Q54qjMBFdB/7DFAgMlB2R81swe3L/h1WMuEWGSsiwgiMrYVkB
KVThNpG2oaYTefwcfeAzEjqZWjGO+VV51iv8CIXReBoWyU/T4E+aYidD+RuTu6XTfQ58Wnfo15r/
VvkbVbyI0z6rd+O/jLg+cxLsClxk6WWZsknNpfzKoT801ToUOQz6ZZ5BOpir+SA1J5qmuN9IGIZ6
hL8xQjVoT8nwq2oVQcQYB/aGrPI28NP+FCVz6SWzLKViHbwaUUvNRiLiHOIjMUMZmrEKME+l4uwa
Zr9OJOqpdThnZAxCUzbuVDI+wR6wpIj02gb8LQMNDMRia8iPCHSfxefO8k/JEFOKFh9TfG9JCAzW
VXucup1goidts0cuvHfB9+Ix4F8VQJfi1v4uIy+rIRZmfhMiD5QzYPaj8Ahc8emY5c2IYCfHjFDP
CKEezYJILYWQKxkrxwSOVAjiFXPn0YdWYS8CNwxtEB1vHlSnOVkGumSZNpPoQUN5IZb7FO/BZJlf
E01A23fb1kpxqaM1SYixYbrlnRImYERMXZeg6NZAlymPRnCfqz0q7qSuE5MAf1yiizAetWdMS6Hi
5bKbil6FySPZpqOrp5c0PRjBgQYiIN6MMTpG8cDcQE4wZxq6V5CaMJlomKPDpgmjJVTzrSvX5L1o
yZq0JmwjEwOYcjPJnqzAbTwFXO53uToXsl3i7clzxvhxQmbPnSu0m6Eivvlz+iZ+iUxfA9EbGbQw
A8b3AplhldTgyneBi7Rsz3q3rfN7CxMw/jXU2nXFZdS8TxETu4NYxk6qocOVPz0K+1jP3BatHbbF
MWWQ33Bgi8b/0aKT8prFc9Mwp5DXcmAd6KZR6FTOijlcq2rkVPW8hlfH3aCMAoTMU6YFSuL3Ke69
or4GKVOkYFtWIsUl3rzonon+etSoHM6BjGV/4CoZUXXwurY3kbGzWr4EPkCZD0w17YbJeIZc/Cj7
fzPxtg354DjeHY2Uw9FttXsF5N+aT1OsKb8vSXBoo6NBHSgLFgX2IVTOVnvRDMYr4t7Kn6OROhOd
tF6+WIW0nsVt52NuxQlZFUQrpoG3hK6M6TFTrrXyL2QsIUjPMgTOHnYWlkct+1K7DA0uB+A+SuHa
Bw9R6MT4Kxp5FZRsZ7jhAUtbyqWTKV7TxCuwb0fvRbLpGLC0KSDvZorLHSqd5F8KeIgUO5Vg/Foc
EhPNZN3c685TiBXGAUKQOcQNqWLEN77Fhtc1gZOHyb0I3Um6jNExnF9AA5G1KOqtVq9UwsoDw2NP
/Uc3XQPtVFGFkyHvzfmGLBbMTIqGQw9UdSH0fHzr2Zuvvc9oHB0vHpo6XupAJpLDFfTWg97sSSKI
UMH9nOIY7xaUmSSDfJBjLf9j740XDybuzbVUbqOQ6XwQ7MToEg4/CdS/XLLnaYjXpsYEQXhvOcgl
LK16sHg5QQGW/GkmH118FlMKXw+n2baPTrN/M+u7kYCo5FA/y+KQM4IZqckQnrSzLSPu70BddCQy
00E8/iLZSeet77/rw7HPQYcAgrRlOSKkeqzehA/L0h0reMU6sgfvispGapR7i44Y26ZdMfDLmVKE
m8zYGaTuFpK8DwQG2BqNBe92fDWlt4TIBlJ0vFaYvQkcNG0I7aolNGQCJgHwDIRZSanXVVwzYvs1
aYRw6a8MoAW+66TFg8oHzsqXFjMDdxLMrUvQjg6jqr9U4nuicevru8p/H8e9Wgl/zM/veZMzitbx
2XOJFKYtioUTcBQ0ZrLRTZ/zhfSvAgxe4JeW8WuL2zD5laJXxwhtNKZtN+zyeqAJ7T0jE9e9zFyC
Wj7CdzEgDJZl4RUZidxd1nzGQoT5yXLS6FJaJmmDmgGajkIl6f3GlK3t8vSWnw3awCjlsMol6tj8
EE0ab7EPHeIQZ2bDcvLVAdaUWHgyKBg1p94AxUh9iLfS+jP7Yzx2TAkxsUkhIxzLBe78ipDhfCk8
tApcWYDA55P8W/fHuZ0gSwjkRxHvMFYEmm6rBNP4FjeVMjb7Qf+/W912Jb1Y4OuOQT/Yda0n5DVw
PT6aZmzWFfyJLuNT5+btmfNSdiVq85GTmYQ/YNyaHREPkkosAY6OkR9j1lepWq/L+amj81IuB28z
WIylDMTfknNNiQjeGKPjKzIuOJ60VGl2ADCO0eibaCYPiWS7qjXgpRdt5BHNxHSHhhtovi3j/5Z7
pxbv2hi6VmzSyj9HHn8ZdbDvvhKRo03/I4GBsI7omCcd/n2mNVk+/MMEh5zW+PfQz5xy1FnllGI/
MSYv0JVPDUdryiTKvAsFmmy6HrCaZhweCcS9H5CNidOnHdEfiTdWAP4jk1fb2NKOUZ0zdsW44vMx
Y4azjZajqKk/BJi0Gmt45++M7pt7KwB+KTAwpHnsWIb4jJh/EYqGq8JwZx/IS7j7DbMYtbzms2Jn
UvWOszab2p9KJ9l/LEgzKLAnZfYAFJlEviO0X5NI0IaqHALeztxc6OFgm3LQFFpGZ4jpgUe2qtg/
06LPM6uIuc57HpqixiMebFs09KH9yrpLoubnbhbsmMvPwPRtgVlp9XTK9ecSsiBahxSOYJh9TLud
baaAbm1C1pPFcgkV1COwwpPOdMOofvgLr12hbMX5sy8wdKJP1ZnXsnPMKqYHRgPGOvmSZOyyqxSO
F8kSJ3JSW3sz24vEl+mVte7S6Fz1aG2Z8GnWk7zqCaw1vkLGowFezAwBK1ZshchadviwUarwEkzp
Vr/R80MPUTFmWyXuHJNXWZw3Adz2VBwF0BEL8U4mxjkffko69wnGRupxehMOzmXO7666nXwme8+b
awy+bGEwSHuuU6Kvi3tLzru/fLwjf0QCma6xVc2fOvDxUwmQngvTirVPu1jMHJUiM5ezXTqjrsCK
wk8V3YOPYdugGi5R6hZ0gSIFayE7JEx7BZEc87KascQsiZydE6XSoarDM5u4qAcBgEnp1PV2Iw2o
v1pOyVtfUrpoebHzyuktM8ZNiUFEBWosGNzK7U3nerQkmt2e7r4KWSE5CHbQ/cumdFrVXX+OwsSd
yZCzRIsWbk1mkWM1mUNnsRYUqiQ6UZ95EbVV3zEeC6kktYePtdBvOEUjs3ekSjnQ/78lIWq9SbLD
sSOZmiLKsYAf8o4VO7SpApaCTMnJZSG5lkw3lqXhVjMdQSGzHcMVoUsd+daKImwFOt+OA+SpDOtO
tr4HmlSfZzlWpX8zszHuDqatqm3KmsPMHPONLWLhLhTaAyX5iLXyGdJkSgx220xGs+i9FisO5OWq
7/8M8vvmisI5rEiLQNcP9LM0xM4I9p0C6pDg7C3ObHQ8TwkGZp/UD9K6zXZdobta/GYg6wsNFeH0
q0Uk8yo/UwX38aWZxNF0JF4r8dGCahaM9DHq42sSjoB9owz7aKauXpAg2a9zsXyyUQSsfRhwMqrB
TzElbNixFj7WycvyTTfe2kIjGachGLsISMIg46e9WvXDMI+GUoBvfVp1tipHPIcBOd2teS3b4aoB
e/tc2Q33sAJr1z0bGCuWoSRkXWePwTD2UWBtMqUBC+BUy6ZzKFi/UxWRnAeaPDYHsWZVYHPvLMya
7F8ChPWrlShr4JLyYqW6Fz0bnwxtF7XGZoh9JumQDRXRcWx5wLwLmd/i1Itoe9RfslrtIqZ1XaAG
rkdyqFUtpsP9kJWPBHVKTr47A6k91v76nBJrlAi2YdgZYOqLmk0yhauwDW2ymugfzhLPfdcRvoC7
owi+ZmBeP+gmJjQ1/nKikcLyJudYbgTNgRjBz5/nP2jlY2XB+v7WlvnDejIQLha2SIOjMkxkVMC8
1nILxLUJC9vQQFTjQNM7tjexCcio+a43ArSvwsujIFMUQ35L2Zoj+5Rrkj31w7PkqKx6zuAzY0yR
8Vuo3ImUr6xDqVG51A8Ld1BM9xLulQ4whmUAhYr+/IqxhyuBz/oR+mCm31EXMA47WsYy1V74ogHq
+W+qvmuVSNXgkiXAwANWYM7rZS1GMRFT3REPwiIgCaVuNDxy7mn3YzpfQjSqyHQHWbkL5GPMAFRk
dDs909oMv5rOvexnRHr60WZmmh0uw18ejIbvrCbST4zEh48poJNFUtUHwF51E+dEY1fGYY7iHXmF
zgDSJUwac22zOGcNiz98jsoYpl7FsRdYRJxxlVhB70kLYguUw5xd+WuUboVjtLJqdy7MV8/WNeQs
Y03lZw/EiYMM9Pq8LnRypmFULe06soWwRvidDaggHkYZo+wY3hqm6/yNPJff1ihto5YccJ5rFFkM
8zuTBKK6JeBc/FDpCxvZGaC9teoj7HOyc+41e0garIYlRqSq7cm9NFZl/j1ruFqRd9lNhttNcMOy
8XS8C0ZGur65i3EgSoyHxqzyajzRYlZvJy2mZY1cgcF2Ke/T6eoH7b5RJUYr4lHBnsGqMDvTjn6a
baKceb40fip9u8tMhRCMzvGxsWb4x7RbKcqMAuFSEWjYjfhPYKqYiAI3D2noWe+aw77hPas0IC9w
JBlHzIDsGCXqZgjybd3DzyvTOgOZZGeMm1Dv6SCNshmtSzaS+XX1OfXGe6pPQFo/BQqkRHCt4bOI
r31lhXKMNcbPHFap1d7iXnUUpt4dSxAtNG4C3VYRAkUlkoUwFP9xdF7NrSJrFP1FVDUZXq2AgiXZ
khxfKPvYJtPkBn79LOZtpuZeHx8Jur+w99rnRRWfAdiTDBzA1V0hfhCCc/dsmuSObWKnr7lMV8oz
j4bXb6fm2Min0eiXzJGf1NB3I/VsI65j2j/p1Dzl7FLUdUHjO/sagreV1y9drOgr3vDugV7NNy5V
i6zrjW4N+4nixO9CyGmvi9RMoyokePXBoLobsK1lVbRXznS0hBcQmxjUS9cDs45ynoQY8gM83g52
5El0TEGsl5l4p9tClSK2KcJCoZJ7Er1GhX6xfWTAzPS6iYSl5xwtQE19WEzXUBCTg4cKn+ve18Cd
cXZNHGgprr8yNF4NbLbsJ5K+3qfsywwLr2g4b8tMbsP/eaH2hqKXF30ILHLXVCif/FleUgZbVrPx
eMUq7asvniwnBRrNlsozzioBDIIzcBLnumUc2BR/YzZvK5qlTg+PfpwEXl5eVFMeauAMhIpynCKx
A3NUNu8oTukGuisffopGykI0N/Tz1ZKPg0UJ4iXsrimqNChkXkutWPrnLgpPoZtdlqjSfKRv02BR
YnZl25NmTTDW5jYN5yA30q2FaNXPxNbQ3UOUgFGjDRYMBHRuEkzwrjBOwGZle7coJPyXNME+GjpI
iMhxqGh6Gn7NH5Y5npGsFD78FtkWK8TVWMuLwqkZAeQpQ9Ia2BqGFqsBimKX7cbeYXlQVSNaQfz7
tOvCFcSVyKBsDx561hyTVQUzy8btDuQDynEQwqVxXHgs5VtMg5o0GVc9oyLup7LKjh6pVG4TnSgk
UdSF5wSzizWUmzhhX6VFO31yd21XbSrqckD7yHXbaxdqLw3u246twIgBemZUMhWcxWG/YdGvBmYh
JOsZhb4J4aeIUvEOs5XdmPwXIsFWrpnvYou5igoPFVlHjgOpiV/KsbCSvTod+Q1IP/kMMp13BN9d
hY7cw4xq/Qvrz6H7CNM3nYlDGYm1D4qhBC7lyx2VUZCE85vvkG0VL3GCxTrC6m2b3w2gsJhtvhL3
olxnAp0ffMLBIi12pjgMnafZ1hgREEtjA/9BwbFoRdyJIVcJjssEROyrbc/gNRyij65F81ugaywa
XgWkzrAhQuAfDcIK5AY7a0bInlOK4dex0vxoO/6PaX1nkqo60m6kcZ6UPgbKHDGn65uJ0n+Mtbvm
E0rRdacu/OunnyJZd1yOabTUR/rR9ck0jT9b+yWd/U0kfpXzS0LuVdBfLPP6tv4zHbWKkEmMuWAe
ax5qjz4nbzYg+NYmThPBnKDgr2qYzwZc8rFgc0w7mXFEYOPV2OFCdQOy16OLa6EPs+/D+mPVQDWR
JjXzjmbo7sQ+hjCsu0yJWz+nkw/XWQu0wlPzu4vcacA02uvJacIJU8VjEGsMNmvroJvdvsrjo81e
dWxerPbcj2x+BGPAMLRwZLNGxe7gQBrCY3XGgbfThYZ0w3+GFQhjG3MlpTiKhl1hDY8Ru2Mvw7OQ
YJw1PMxEJfko4d5F66ELJKN9yf8pbzdN3nzN07h3max4Qx04M5o0t+e64NOeyFUAhAAM/XEa6lfX
yw+pNz9HBjM0N9lb2MAlBOZBMK+ck+OAblpM89pwQDI4WQCHORjHt8ib7hR9TEjFJvOh1ZpIISwJ
ByKxS/QLOQ507+DDmhGY3yMsmH1IdoZswCyODIIiVKksZxEkG5kO9L69Ts65p2fOB16fsPxroaY/
yNR8jljy9QSXtEw687kOyko8ZUgcet9Yjdm/JHphSx64GnYJyI5t3aD+XXYPsGYGB5qceWz4X2st
1lFwYqw5jx0rF4szQiHyVSOUlVhHUp6d2yq589Kfpzl+8+yMe8JwytWov+pM5Y36lWHTzpWAVxFE
VeyoCsRaWv0jCfzx6N8A9/5OVQB/exsj8ou7DzpBqtfogUIfYxEy04uKKbVNB0VMCcoITy0uoxza
feoepf6vjvYNdyPP3NGevLteRLsGOHQx8gksUYZ0CeE8Hwd//OkyBvbY2zKyWWIyKfWIUxJ870Td
4tmfXZUEks3wJHG2jiyW9IclDqd1uY3Q88Vp/VOOZHc6NF15m28nfAeCIfUQU49w/HjA5HTnTzE+
0qboFMJFaCAdkDZ7E/pC8aSlBhpnWzdkuXhKs5UBZr7r6U7REtjog1PxYyP4ioTAallj7YC/aplP
o2iCZQpbGk4fmJRouLHA1kWwL+5j9ybw1ibwgMLpoNfUu4LLvoLdwmbzMeZNrWv7lWSQF0Scz2GH
N8cplkM7gaZHMLjsn9wUFh6Lv85cuxSqGqE9rMgedMHcymBkUDLcDGMzEJp+GjmPkwlMpHL/SHnm
UOaH2VggLNbOwDI+ImYCI8K+xkbfDnln0rZjIa+1z3wpnvYp61cfE2+RlofIYjPXNeyai1VHNBgB
wyi06n2hk8yHx3RS9Nax+88o1WvDcVNoBgUX8b656b7mNQJH6muZRQvrhQVYfTSjawnnpIyGp3y2
Nl4bv0dAHT2ZH4mVvw5sDMSU77WGp23Jf6jRy5jZCz/m1rpf9Tye4sZlIFStAOxvpOJV7cRKwuMz
xmmj2P4bi0HI9d6smMZ1rA4loIg6R55i+r9dbidoVntgO+6VCMIET5seFq8Nxw1RBAjKk/nRysD6
8RnKSBD8VW4q5Z96vGJiHu4xhfc84ZvKwP9UQPLklldm744RvoVuDrKiomBn+q07YivM186igtMj
/Ac5D4TTopczGvGWNs8YzfzM2VdKolenJMz1/EKKw5Olvqv8VQ3zsbY4H2v70TcFd8/3EuZiA+Wr
rLU+YvkD6yw6/ziP096tamByvr5RHWOlGMt+NPhkBaBTFB1UouLcQVnwcx/bA2VzXd+MEkFLmQSC
iL02QxrhMT/t+qPpOlwhEUkmPYUaTYONYtVJ03szOTtHIPh1ABCR4B0XryJEirKkiBCF0Lv+TYJL
qtWEh2BZ9DVYEJlIoeCKTHubGSc1O69R0+1a0zwPiReY7BztMl7pojrU7ri1mu5YdBIZEBIzRpZ/
dVgcVc1zuFyCqsU7nG8tQq3MiYWI62xV1byq7CsqvucOuEkttwC+OYbYMpXD1pyjQyHUPsnmp7Cq
Nj66Z7ZATL6zlTVj+8LZbM6PJjOwsHc3XMzomwrYRsRc6p+dv/VREHjQSWvhno2WPUkmdj1ylSI/
JSGXSTSQ3/vDQ4Ghh/Q8KMbjTAsFnTHPXe5g+xylYCohuQ+RvVc+LEWWMBJiSK27aHMYG06ZwRmr
rh47f0U2S5wkgUHWEmYJy126hsXl6hxIvwIAzkqEBWBMmq2QCneZfwJJ0w3yOUQ8yF17m9p+rUrs
BHbEboTStwEYNGvfBV2pgQzTiurHPPaCNHX+RQrNhmh3ujVzIG689Lb0IKlo3+m3WCPkLNt6lCSf
Fcq4EbH3LNShShokxr9RhyLfxau5SBE6tC96NVwKgT1FFxfT9QK7qXByjYfRBrmfxSRBsP3WXP3U
+OE+NN2NPbRXTXcwzkHuYKLqThGGtLOjncXsBb0O1u6j1IdNXnGYolTMmRgOOpZauYtalLCU3Hbd
fBfqs0EiXfpfNqPtXs53f2a97cqA8DhSnPP8M+NGjpMJU84YH2PFgDbtvh0nvlWs39e502PxCVnA
W7pabEgZBmhhv7rDxavKU+Rnq7G4uYulHlOilzyKOj8UOIQHNkBAEJiw8a4pxfno3BbSSQnnL0t3
sn7P5/Tods8WBJkkm06YPYIaT4PvjJc8nbF04gRANG5aCtN3u0pHyr8FLKC8jwrJgNmr+zQVR1cZ
N4OYLRFVr1bMjGx0Nh16oIdJwBME6uoo1JAUlqFdLI7/+RrHMzCN4qq7NVrG6lerQ5Z9ijlR+k9v
JeWf4qHrextsTjq+o7IjDSliLtQmHsMOqwmJoQqDNCFIiTRLF3iFrLJAoEWZ63M9lc+mTsYV6pMy
LZ58Aw6Be8qiBHxVWxB/l2kUI9ZjlfxEpUs3i6gvZktT2/mWCd5hxCE5SEAutf4WF0wxp3ZRGwPB
gHhrZQUhGEj5x5/eYpoOrW4jwv4gJofpTxVkU4QhHhB4Z5zqFr+QL9ehigx0NFRps3+Ky+FqIQFO
Odo00Z0jz3musuTsimlrZPZOlT33Z4/DwiW+5mLLlzl80ibKmdG9dJ6O9R8XQVE9p9I8TnG793Bv
zWiMW0N70jwXqySDYaIuzaG/ZBCnmxgmvz/7+ylC1mgCtl5mzmQvZBoWTLoprelPEWTlZKEFAsmD
GM1FXRyzUaya4d3PuyCyuSKhxym3WXWkIiYcQ/x5LJkQccf5cTGi15WA7GsE1OcL4lvn6IqCrC/2
tmafNS5rFUU89U6ggZFKCoCSZATZI53holfnkk9N9LyCwSRaCfLheXjtVVssWnK0c2bKeLHDzM4B
rkf7WvxMhEYY7NXyVOx9KCgZwGL4M6R3m/vemHa1xo8sDEwW6M9s+BehC7B3ikF/KbC4Mn6ep+YP
Ed6uTeyXuE5apgv0Yphy0acqFI5Qe3tDvnpLrHeKWLNHRpUufTDupc5XFyo/tBaYy2yfs4uP9Sun
T2sXt4vGXiPXrU9D6x6HMLxrsv3lKLlMjX2eUvlnuaiCSrSZgl7RmSFIZexNpeNtBs83GPQYDCt7
+saCGwKUKmhbd+be9hKTF7r/losAuy2wPxqhQ+h8BWDXw7kY1/ELg+R1JCO8WcCCH7jTHvoK41Dy
OejvzXSrqzkYwow9HUGpSu6X6CZ6ygfTjLeuO/12UcOpR6laNzWRnlDR9ZLqmPtkgIQOiRwNTEsP
OCeEzaTFXq/ye+O+GSZPTEPxYFouQGX4SCFUJheJyNiSUKvoXDWPbXjSeNdMA5RnpIeBs2qC7eCq
6Gjl5rkgcAdMk4Wand88AcQ3RPXHVBmvlk8cNu2+Vrj7vLNAkMCuDHU7KDxtxwBzRY29s6FSpZ4I
NAphxntbZah7WhrLeg8HA4YuTlwtbw9JOrHAcBg2lesuYp+Zd7eWBd825s0vldpOHKUR0oOptc4t
QPzOlV99pw66Q6td2Os5r04F3DyT5W+p/YXynhGFx3gWnzYmHaMk5ndG4EPsEc0XA0Pc/BZqT60D
24ibs0xxdFbpvSfHx5aSsNbykMVq59Xfijq/b+fVMNwcahu6FZzlCN+67Frh38KTCojm1ZPju5zR
Aikiz+0bXe+HxNOX6EZgYk3W8oppTwv3GHdPBFeS+1pbgAp0WEPyGHVIydJF+LFWgDpDizwwp3ts
o+qapermlPpVK6EOzyZQEnCPwrmPufqyo35XTTsPe2TdaOuqpwa0Sd/Qwo+qdVYzu1mPgYNQmD0Z
U6WTjixh4pvudKYN+U+iecQiLT4BkfwQRH4dJvznve69qGr4bOGWPcTtAkjXj7A4aZUiuEZzaV4R
zl7dFEm8NuLosylRdPRqlemAr/Jwb4nPGod0zgdY4IeV+gjzbcaDU1dPrZMddNKNDDf8BwH+kUU8
3N/o6mMO6S2+zVI916b7VJvErZBpZCCqRiHyzMUwMslioqWhfE2KS2HLq85cL51ajUl5GFiNPNol
aZ8V7aFEGo3MxNb8z8ZEWy3EXev0k2fiYFNRR8BREphoYmbTOlulF0RxGrQ+UiLkOrai0kqNOxB/
SEawyZjYnEfBZLN0OBz6mN2HSKghYN4YbXNLa2urC+9F1jQ2XTZumz6iRrRQlZG1UtifPooAvF2/
CeUJ8SPPTh87mGgn3M8w14tUt6kVkLBEGmHvIYDqaMkd6hOxJG9DG6E2ov2T3YveRk+WP9wUTSgD
TdCLBmC4USJjh5zGZx+0QJo6Bnf0wpcCIYjIYqaY7aPPV11pxfww+gTieZGkO8wDves2DjVtm2rP
TC2ICBxgC2MFnNSbbOmZMYYPNPiJMQBZouzLbA7FLo3pWdQbveYvHSo+IRRmdcVwrIaYj0KeySMz
etd6rVlX5Pgu87H9MQZ2nwY5KvW8GnOU5NH4aLDr1OAX8+HQLBf7KR63TulvhGXjMXQ3se8RTA2s
AsqsTruCSHo9QwDQemPt4P1xobxaSFUcxl194t7UkA/rwltiwdCqVP67NMEFUnY4bcv+qfnihnVW
Rezte72mv8Apnox+in99QVLTFi8g7TYStyFHs1s5Z5x4hN+G+MkkYIy/toeRVb6XXUXJZj421nRs
K+dYtfO5KvLnYsiCsIA7ZjTWPjHvMSwgs0MI6zC4QIJusY1dTY2BQME1nB2Tkac2NldymTP61YmF
929egcF1wW7JhGS4Yu5PKDnR2BfpuY5BqJcEAOSax54K4avk7NzMrXVzOWfjUCKrrPCMYknGcFek
EKokaujUbY5a0z0Psj0TdLetKCWARpnvVY5cokp7NvRatpKNhx/Xga9hbORQ06ea5c1RTFtVdWEq
dsbvglFAf22MXqDJ4lh3e3onmTr0ksVXZzoVGRce+1pRH2xteJNT+e2naj2XzrEzkysjbmZK4FlI
mATuG21xv/8bfNb2XU0YY8triFmbf3AhItiufDeq+RD12W8ZFYSZaccMbbpdOTwKybM1IP3nP7K8
YCLVteFWdxkVFdHRpiRKPWSJtcYCImb43uJL5IAkZsSA6jaTFdxmLJwElrQopqT1KMUkrmy9Dr/7
onxE379ryDGITOSwRvwrMvVUGYB/pTYHeoaC2Z+se+wZX4MNPjNFzjVRpsWDi0qRShrU+NQwjyFH
yp0d/2HsmXSWsGJKu0/Xnpj3ylREUGMqs1sWDT58Yvw8IVa1uivPRlidnLH4y9yBrG/wsTKqNpnR
Eexn19tSES+mpYeCWGKuG3mgTsXVgPRD9/YlPY3TfORoA9s5ujQCvrULCYv5lp6TWp/7K8tN73Um
AoJ+KfChPVukdddtc2d1uDFgeBOuhCspFk8Fu8TZ6teajjxId86GoL6UE5YSo97z4SEi0zZqcUZl
fbtlvHRUs3EOE+QyFKxNOZwMYd5kwoFflKc487dFKf4yDV1PjRrIcwhZN9oIV3i19aEZIrnBK6qz
W6NGUR46IheNKtMsAxFb/mwjLCMbMEYEwqKNaR4CRLz383wfXciBbaRhxBfedqa6HhFK6WlydF3W
URmbP6HXCIrHW9J059S/6Ua+j8RwTBLrH3lhG+mkx0pwIdfiZHSsvk2CrFz0ccApoypcjV71Efvx
vY4mVGn2Y+azp59YqBN7i+YEQAHicKt8L9z5vnxUUgF/E3LLa4A9FmsPa6uM0WUUjRhto78mBLRQ
afLSa8MlxmSp+VwRqXmyoTinwxyksU8HY2B6if8GCW7bsEwTg99IzYYWJ5bnUbPvLXssrWdZYuAs
HD3II2goHmSeM+v26JMGAz0ChRboNeM46SIwexRDEwFwFjdJ3NnP/ZRxTQFLGcWVkN6HcrDX7M13
Tk5KG3XyQ0lUZ6n3ANOpYlCQD73+FvoI9NknE1Ht47XDrQRpuHCas7AZbEjMbqFNfztSp2O6Jkqx
s9dxhRllSorHVmCE7mzUed2AEbJcBLBtfJg996VICbTDorl4nBCp7FscPo3Q32t9vPfOolyRYSD8
eTOo4dN1NP7sOHDd+JzD20W3qK8bXF3weq5az/K9daxbGda7boa/pUcHp2+fZz53aaNKKYBBx1aM
ROOfZ4O+SqabbXrUXUbJYi9/6StGro5PyaYuud9yApbPPb2aAxjODMtbH6V34cSHqZ9filljEYX/
pspuBdgEaQG/YHXNFoaRMtg6AfCeuDnsnAAYsI6oaE8wIQ0uLBn0WcPVxu5P17X1ooXqLndeam9M
lZ9sQqMNH2ie6P1Pjx5E45CPe9uHAIdKc1T/Wu+NM+NdD/ub7jEgJiDE1m/W7KwSSReutGsPFGmi
NLWd5tnDweSUxrsz+U8xI7eCUPCaLgUFwN5onsHMYp9oNqb1koFP4eqBU8W6CG2gMWnneURMMfDE
VIX7krA8crCmOFb9i0TrLXZTfJsvtjKecen8mpzEMrmxrT7Xqb23R7j+yYed834iB5E2N28NOdhS
j3qB/iUp26NujidCDHGXvlh6zoYzQV+WOf1j6i4xL6jEo4Q8AdLLfMGw3UIEKqfvOmQDhLfVhNai
YQpkA/w0TjxUrrMa5atmt7jucnppcHG1sR+McB9pPxI+YNfJ3eQARTf6lmIVCsTc8u12sNoG76WW
72PGRxRNr8mAOpopqQ6IReYkKGMuHS0GWzImZ4TgpolbvJ9x1PkFdCJ4IVkJCANU9LJrmD+SFLlH
6PzaOmdlCcAqAxVIoCBgdM/CDSa+Grphhcc9UxOx0/2jzECNd/4Jw+M5VM6nybVQKePdq8uHBo6D
8tKXSbdIa/+nGvniRgCuVQcrEzkwuyK9HAJt8Tm1j5PNRszASmb6KCCyXDIzzQ9S1xhR+QtdbFMR
jOXlBII4hMOM6SkVICO0Ruw0pwe1yCojISh0DCFBzVSqcKkvaYMazfaSZxW1ZztCQqr3NunIPdGc
7ODZwaBqCYykPSa4a13r37wsWxzngm+D+uy7Hp2fzOsus1zG1CgM8tj26YjwOtXMU5T6NyFunl0i
zhPNeq68hm36tA4hQ5isSWBMt+xeTbxBXZ38tFWJVJKv3O+nM6kb2xG5GtP+/YT0uktITuAREZ33
Bir+XWvIxcIXJpF3Fra/pC5qD2XLfVFMzuM8oLXtSvb0XRmgnhLrZmJ1krKJLhFxPzSmLPFvgJnO
ioTzsAR5A7td077zaEJ66Ic7d+p3IumOvuBgNjTSo4t5vGhjDu6opVIr/mmeIx7Lio2ZozADyxK9
aBaRHzj4LZmDFdYN0c7vnTCvTd7uqx4HrUGB27R/mDauccWalZk7QU8+Wp68GYhhkD5yliHAEopn
Kjd+rQnD2uRqnw2KeEpAp3hYHg6PPgfFA7KFEZhIOTDc1E3mBxyT17lsiQ10HxGV4D+Ik0uzIMX0
mg2YUGdrqK5mz6idsQBoh+6oRsghqjAO3Db0KRMiauWwZ1BGdgY65gKQAN0+F/O3JquLUXrXKmUw
X9f8zqj/ntOiejSicmdVhFu77bNlxweNLHW7y15bkAwKK1FB1BrSAP/DZhrWULK3SgP4ldAnexZk
4NxxsJrhvCfbb4lq0GG+mR2fe1pDB5hEtZ9zROiaK5Hlm6dEFDc/qr98VPLKFZgiTDx1YLgcAF7E
aTkm2cF5QpOh5z9giNdz9ue1fKWadwBQdh1V+cX04IkgiF2aczkP6T+YSOa2dy3kZoD92CEx2uY+
8VlUJLm9T7m8H5T/ZQFptiEVNJi0XLv6cSz9vc/mA5PIZ3usgqiL75U3b31jJFFVY94VDR72tOiQ
5YKKSMOpDqKKMJFVmHZ3u25vpl1cagmEkmoVVQqhxSjH0pkodkwBI3oPn+szM6zPdIjWdW7f0gbl
80SlMIGFSjOFsg5l6qiTneeRfahjEfWM+m4k/ktuQKf2Kv9uCfOFiIdfxahjbD3IqdAi3HgPxOPR
mQY4Zl5/aGyxH3n5o7x4jKrmxGpq4wl8rq52VqG38nTc56LbhQncu5Tzm8IaSypttGO95xawk24i
HI1DvgoLBtA2Rm40d7qTQMRLsU2bEBDDijx2LdxlMj4aIrtMhv6WlcTDtfqW+AOIVAsOEYyr6TIF
dpAZVENz9nuMquADEz1dK/eiw0Mcmf/YxhLEIJrn3pcBV/42Hp19Yx6UbeuARnLr5OgQ28r4iejo
aTWQVdWV/dYYczK1mGqiTNUnNGg2Clw1NmRKTOl2Mm0CaNrNmNePZsbam78mCa3xU5/DsgxNscH8
mRHhBePSGOkcIgVCe+4XbBchaAUz5lmBgakFg0/qlQnB+SS1u4nCZ9LTx6YFW1xGiC00asGKbGSb
DnBtTND7Mm0+DI1+tdN5X+ok70w6aps2a4jJtP8NvXfumv4+6iBY21J8GK357hX0gfUCCVcoSx2J
58tvM47UCsX3mMhdW87bRrKwNZJiF2ImHIvI2qrGmddFHL90noHjjWPegNMQji/plL+YLXki7Oo5
hDxtoc1wSrWy39ux+alSejKQv5eEqnyrK387cxA5mkUVANGJuYTcSPwFD62efcvI+ff/lN+Y3xOT
zNho1v4i37lXwm83UsNaSgzm3svHIzF9pyyZvzwRInKZvRevwKveNfGBfNVghEzKzYcJaoRyJmP3
rfemz2qOnpnxBTmpkbXqdzG9GsLK/gbpKARjGq77shxh0cM8EpiWpVldLad40YpBR404fDLNLXZL
0vzQKIHqSu2jhsNUeUtvnSLt6EZmWpCL2bwwyi2yApOiqNDMLfS6cl5VRrjpLHWXRYp5PIUVMXTs
nawSQ2FcmFdq4iVnrroVjs3eFjlTax4T5b0NExbHMMvUEq3G2dbpt6bt+AJjWGJVVJ6czDtbubJX
FBREdYyKZcWETwa0phBsaN2BLiJdTLC1qV9jv2welQdknD/5nzLZ7dae8+oM7Cd1Rf3a0ek/aL58
LWBQ+AqiQDvyIQhNa7Y66ax+lhOGrLofrcCOrXDAAOgBZOP19TcqkXsiJmut1SMUR+OqDeqzTCs0
YDr9thXFu0hlDJPKYxMju0hQuc9kFBaXPqz/WRYlTGbg/PalOrW6/cGD+k2V27L4qUEj8avRUvC1
jt6EA8EGMlglTP8gIdwTq3fPNlJ4/FO5xvWfg0Nz0xBVWQLUychdCM69GIS6FHpM7T6GMbtDxuhJ
AS6lLIOSaW+SZH8DqDmNPK+i78liIDcIUKaoWDC5EJ89srhPkXwl+XFje/6hHb4bphchg1vstElI
/Zd+ArFn25SypPwEMfMckcvtl/SvM0evRvfe9y1LnJLHJIq2ZYWFOZcn0U9fLglomVsBmO/Z0118
XZzHVm1FLy9ainsF/VHEF8bPuflt9yRq+wFSftVOq3bQn6dpODqugjL9BTlrLRbpBkvs2XC/rKh4
JD44qDDFD2QLKIS3a5u0iUMb60VQo6UjdbT7btr6l6IYh59JJsuAn2zTJ7Aq27gtD2PtsB4FyOT5
fX0ccXM+DToCE6sFT8ZMCQEEcPGmcqaD2+XptXbqCgOxRJOVk18aPWUzeFxw/l3FtJZQAofw2H6B
d4wcMB2uFYeGMxb+VZQhHmBp/BUzO68MtkcDGQXIFZ6j6WoiOUOpxWqVj/RxpJvxztUiuf/k9BFF
UACcad4dte7rczef9W6Rn9BE2LuU4PMMldIKrN6QBm6ubSCZrtLhBtI/ZpNusE2pX2Z3b7fvprev
JbELhdx4TbkO5ZeM4I9qWwOA9kgSlBvtgE2u9azYhC18AH+NcFhhBSbhp3efPJZcqBTaT1yZ7ErY
+jxU6hVTKgPIpNvCR6v6E0grU4J4382s45bojIX9zzOE4HVn4BFgdRqXN3NigYpKdUlJOBdDQNOO
5zdDFVJGbxE07NBBj30d243Xw0GD3TMDWoDnI3M8s8g4kzMFY06/b9qnqfpK8FbFoU+7+acBnyRQ
gHHQb4SXaBiKVYq+zjGTC6NNXlm6fk5Tlz2fz+NrRukqbViTa1wTHe+u1p1zZH8OjsOEPzPBJgAS
BTUbQ1+wm18Duy3SCbtHs4FWLPe1z+cBffozNg+d9samnkgwLTyazxhH12yvmb+TvcrqfmW4QQHx
1IqhAmMKjPYSpDkMnORtcpzd2CBEezA++Xr0mgBkbyMRXNLCoYU/jkzGLS5RVnx0WjK5LMv/un6t
SA6I2UyzZZRE9krqQ8IyAL2za9vn5SaxUCdRr9B4427h0hmWwfOqROUrileYzjrvApFlXvMRxwce
474LmJyQfGYPh3HYovl5aNigxQ8atVJZ/S6fbXusykdbX2Basvoo073ZPbVQQnrsGwkTrlU9sh6p
Vm55GvKnWB9XaLD034aBLugDw7wQciH673FG83Fu1XNmbi0jsCNBQllAk/Gg/7g08Q5DYd3dyWY7
oONJly0PEuXs7JZXfG4+QEFa2hjua0ngRcuPfsvQM3TJYdnTY15FPlvar3V3nerfKsNMMv5WpB54
NBY+8x6ixRq+wqzad+mZzqzBlhD6CA9A6YO+LMsHi/kL/Q6yk+KYTuqqw2GUiXZwaApwyHANYk44
evxG863Oj6WPlJSWAXhQzd8DPoGLX9h5w0w/W9fGg3Hw2mKD1DaVv9f6fdP96/PL3F5n84j9A3ko
b0VE9XYF9kScQsHMTavX+sQZHMIenWEm5neDAApQHywQmR5h/HGBW3xhbmjjVyriZQ4+75S1SaL1
KBF87+YuGCMqmQF19oOqxAMmFbpU9O7BIsxi65E73A08fWXCXBn5orE2Wmb5VxgQJvTy4StMb457
LHQDv6K1KxdkhlXiguk3HpvL9jykH1qeB/MC5df7B4I60MoY7f+21iWWl+670E4VHKjaPzXL48c8
xVnr8s8Uz4m8ivEDj2SBYxUlAjC2gEOdkI8s/srqXW2+MBe0OUhGi2cJRED2xL+tHRf/i0ToSAOH
tSM7iQRCbPNYhOSvrwVrpYpO2Rm8rd+iRtnoKEy1L3sIb4UR9DY/AIvfZAG4purAdcfi6SGZzhNL
KdqwTRsjohvApVc3/LbrWuDAsFgiJWRNuWQ4Bvb4AYlkCzBg5eF+i2wKGIde8qmxn2WyifwgBcIw
G8/muB+Yesz/kXZmzXEj157/Ko5+HvgCmUgsE9eOGFYVWSSLFElRpKQXBFsL9n3Hp58fZF+bBDFV
0+37cCPalHSYiVxOnvNfZqe2+pMHSraZKu7PvaXNTY8vXLxB/BI45+WAvmDxVJtPOQAv7TGNZzUJ
OA6b1CnOSt/iGfw7amhhdx4h/Gk11xZ3zKxohq0seAe5R+ED/xqh7QT6YAKRCN6OY4jMCvr8zr7J
b0PxHFJPEGjLxMktbTEQJlfahJap/qHlQh5anK7Mbdd8Qy7UbK6H4IYGdpyDUtq1PQD4kObMpmGF
pvcBuGuuR+F+r4ZDMH6v5QuSqSXY3JxKSzwckvyh7wXI2n00M2GHq3JEbC+4Hdrq3i8ORT9tcHS7
iCPE9NFi9G6a8NkPvrtwGoboi8+24tjqEJvQi0MrLhAb6IJP4HnMD5G6w+XGZeSIALn5uQG/0Gd+
KvksjZ86mcy0deVnnrAmqtniWh8+oCwJ5iAdzscEjsxdDyKw5zhii2FtOcbPwqdciPPbcGdn5LTM
SHxZ8qzCVSSpUbB5ruYLg8ovtdGzmPWde+fkeJcKq6FgXwDRGW/L/pNBOV79rkHQClp8Sz+igH8m
q1m8IEGwoXDv/fouG88VGbuHcB36wfJzjX0TDfJKgPQERK6uYLmk1aECAaghAIgYadvsE6jJ6eRy
rF8FxnWjvlXaV1u77LDDiPC3Uyadl53xtYYZo4NurC+N8LuBjEyb3mv106RJ2E8I1yguD9gu9F4z
doWJcWbQXNb4w2qa+xyPmG0glhlNe9tCNpoiLalz4G8N8ynK0SG4qpx618unRBOAyy4z63NT3xV4
leifMyA2Hs/zCvM1MGkdVjrjrAdxGABBwpbPBA4uDyqMtxJ1S8u70ti8aAXxUNtKLpikvfUEmCiK
XRwt6blwq4s6e7SArnbhwwytYHkKX0JM2M9aUi06jpQBoacXPZBmuA4IHadXJW9yEXzBXi1PrmwE
OaPoIXI/FQYoLv2T6OaSFdXbwMVy5V5H4oE2OvoFe/pIHLxflZ4gpiVB8d9U4eOQfrbdp7aiLbSX
NOUcDjLVc+/2XxWV9BTpfagdvHYKksobKykAILVbTOHOG6faAEbkZEDVcjy0Y0c3prhoYrqh57rr
X9ZyPB+p3PIq5an/OWcdVsMeyfaLqU4v+uzWNCEPy1snU/taQwRc7hsT4A5i89HetD/PevsR6nXg
xyr7sxGHO+CLmxo0LGzcCTNFJ6dn2X4znFsFBQZ4OgUnUPNQfLn/YEhViB4gg9Y6HzX/pREwtiBi
uiEKHAMM4AqBQpjXMxjK6p9sdJz6wN6LvHzIjeCrh2OOUwoWz0w0A9sEjsAAMu44mCDRC/byHH68
OKtb94YuJ/YWw5VWah+bjkK5C5sjmfkaoRVeontxEeA8Z4QgixFJQZH3C4hdnn4p+qB6hrxt7inO
brVV9DZ0bOADrp6kT3aVNZPSsL4aLL24yatcoE7pgWdx40fwIQjxIgaV6mIT2u6+meFFWRB8BLNM
3xSshwxhwLr2xYhOA7zz+lpXiNINs+6BRsN4U3ryQnn2ReJ4GJp50Y/ApgCYs4CcJvEvW1U+jiVQ
N5eq8F2rau9SBOgCj76LoX0xpFstbIvnqCkhbI2oswNuHcm13Db8fXB/VUBQHylH99C79uUgi1n/
cIJgrdgB0mRHF/hH1GoKUINv1aWfaXe27cd7L23Lq9YGtDbWGUBSpd/kpfXsGMaAZBFLrk8LSmy+
ZXCKo1+O4kB96/DrnsW99YxVMk1GuzfPrUF5T8AcaCzIBgnVgZ4sCojUb+yrKUXVH5wk+dw03Loa
hJ20kPY8m3d9brbXuuaXG9vEfsruodFbwrilyMt7arpJ4Dq4siLb6MfrkEQvSQVkGeeDdCkkBqRW
G1HBp6axuC+gEjeR/iIlLMqW+wPgAC/UYqNXwtqmJY2anO5HarJlRdj2FPJRF0HHbbAwT0FmIM7H
q8xBpnNU3xwNnDpimVyzDVzxupQXg1ByX/nVfghna6LoSikbISJ3gFphMp4y7W4HGT+HFE/g+jqX
E4+dEYD+aJT08GCGjbPqIVdtTYc8dxCerNrZyyCmSVWg0qhbFj4W+BJAkHIgrYyIxntB9BM0Lq7A
uLi26kHgxKlFKDGHDRJmGS5rI4By1VI8yb+EpvPQgf0LoCBs6667aAr7RzbF3/yS/gi/Gx2dAfWT
WnsZAuh9Jk2CrNFfmmamh2vfReT/CKT2KVfIobik9lK7SfD9asEK1KJC8C6/iczwsgn44lp6mzoB
0hoBbpSccZO8bEjsE9N5ArwD9NHNbuhvCTrsMHqa9BLG4Xln8yx3/H2EPHAYwafGmc20akid9ZW0
6wup609pD1YS+A/gs3AbVQg7NhAoJgtuiZXd8jhGEc6K7tMKB/O4eQxr3ku1i8YKioNazQNGfE08
rUEaxYCN3ni2xDHYipzRxSqLTlH102upkT9Mito9bZ7I5yjzGx3qL/qPUgXIjGM/y7PebFTYc1dU
zvcxNarxMlZ6bH62VO81B8cIbf2jX6QCaRqnbBFPNqIR/n6WQWewUNzrAaLBTgnyQz7JyWJRB5Ar
TdPCSTEykTPhNBrgvGt9i/5anMVQZ/xoRBtNaNAyZxdb3Gg0oVDqpIzvIFLbWpmst7zRunDX9zHk
mkiQXuzGukl7koyx/lYnMyApqh3X3QcJcsCsF7pGFyh5iB7VIAfrETdMCqjvk5ixAZEFAVHVqUj3
SReNaG8JD4aioSJ7uuHclg1WZh5GjH04lOoxJzYvSTSwIlJk+vCT9lJAqMPUZ4h69kvCTcZUemIw
1IMeqgC2WBfzmnFpnOc3jtFJFzHavBFgBRwTIUPQwWTHNnW2wMo89qguUa24SIzANG86hycG2cWU
0pXdmK5blt9tA2w4YOK8DK9Tzw2mPVi8Kfs6msLkhU7ZfIjvUfzFfVMLR4VkXzhavXGXRgm9OjDP
XkuyBMy8AaVF976/DjwLGAclQDsoP/DS71BRFbk+smxjT6+uHSuJXLDjTZxI1JCj0NEhIuiaKm7L
lrzqs2NR8Lzw62ZM79Bd5T1Vq2SSt1lqTCHadZNBvayuQS49O4lwNDSF+zAW4izvaOde93HaZcm2
Hpt8fKJ2mWIx1fc4mKG4zE4MlRTaIXXA0P6gNM1zBzSMLDa15eP00QeueZXxj6Lt3XCuh9/qfJR2
h+JjbPE+tsEroQKUoIY9bSQM/eAzgO02OyStLrnK0OSF+5BqDm9Cx6V3/hJkNETuYYMbzdesM9yH
wYP6VpxbNXA5nRUM9E33gakVo28Kno+BzmczdRq3D1nl2c13027y7Etb5b7zwdDysT73876l3ysF
a1f1tqlAUlaFuC90lDgR+JBR716EZdPjf63VGdKXJW0I/B7G1BSwaUrVXnUWxLCeh5lgM+FlpXxb
8K5E7dItmSsE2yf4zCq0i/Bza+WzHqpsXU/9zGpDDz5kvmhdJKS0JOoOeQjuh3pyOeORCzsfsPMo
rSDiBqeblXm/+/XQAO8Z+YD5g1B2x9mJXFtBgysGi4Gla+/xhCQ3bzUuZOHZBRURtoV8rsoCrOZQ
++anWqVZyz2RJtQLeR+0XhyNxfnQe2NrA5B0Op7R29/+8l9//+9vw//2f+R3eTL6efaXrE3vgL01
9d9+s377S/GP//XyO//lwLTWDctyXIDdyhG25OffXh7CzOcPG/+r9UIp2hb8uZdeGCiVlfmnGk23
MNEOxwOplUBSGo4QlnJdV9pvAyV9OCV+gIxo3hfOORlyvxmLFgWi2rr+zyI5byMFCvK0HLhXvObX
syl3AEQgbSdi3dscD2Wsj8qxyLZ027KW0+eEKhwB5mLf6p5Vh/wWbsk2/OFfYA95gXf1vrvX987u
eNC1TyYt1zIcaQvDdebf6dUn88PQGWQFKKhutduwcS7SjnbtGH0nRbs7HmqequXqMA1T0FeXggG6
b0OR5eYx5X3qG6O6dSwqeZT/QPd4cBriNroqq5yXT78/HnVlgIYJAcfQlZBCLgcYA5QBUUT7fAzN
TWceoKJR6jU33GtnxyOZ78dnmIatXF26whRiOZVaWmWGTllbL7/TjYQ0Hp6IYBhrIYQBy1dallDu
YoONKjVswycEJLlz2zkD638Yz0kVxEbbRifW48pyNJRpCEeZSlfmcjnKcMz0QdAW9ULkh6RUlFRC
9PH1JC5OrML50y+WBqFMViA3pXTMedyvVmHdZLYIA4CFaBLv1aR/08VcZ5N7V0tR0iflFpD9at08
cY6sLQ5FW92iqeLa0ljMpyuVl+U++iuDMJ9Uk9ONGXej6B7wab09vjpWVr/xOtS8el4NsexIQqaG
UJ24E7hFFsLFjvLj1CY3Zow5lHN/PN7a0Cxp6sqyTXadvthtemUGtgenFasusLdBa/Yfp0hapMEt
RQIQTOd/Ip4yLVsoh36esTiSnbBwgbBiRkrr5kwDHauR95ZDeWnT8Doeam1h2rprmY5hOYq1+XYq
B5kwiBmGmvY4btVYHXm4i01d+/N4nPlXXqxKoLGWbinLkWQXiziy6W1E4RlSofFSdWetWj2iuxOl
zSe3oLvsKnM4MY0rh4gglLSJayo0Kd6OzQm9epjQ8j2jEVvlHJWDewDJ4Fon5nBleRCHyhcQGEe+
u0E1h/s7lBU7bmya89TKxgsdsedoZsnlJjp1x6dy5ZMJ3pGu47LLlW0vVodgD1edbFHRQAVoh/1Q
dG94TkR9xotOzODqyIANCWVynBjm4qu5TeyWjgsHZC7Fq9njtNkk02MKBvf4mFY/lW0LDg6q7JSF
3n4qkHjg6Ew+VUk3rbIQxDQ/HI+wtgChrAhhGFJaxvK4l5YwFYKSwG9T4zAFCaiOwC8mdKepH0J1
yw45HiMnhrU2fwYMbh1CncmRuPhUaQr1uo5okZooY+p0tTRqAE1IAoJw2PHxrYZypEPlSzm6cBaL
XRmuO7g++Cgnu+0Q1S9j5zLoPpj4SxwPtPapDJe7TDdtV7Hc334qkRl2DF8acnrnf2pBmpC2Xx0P
YYiV0+J1jPl3eHXAy9wSFK10Umvkn1xH3Ad9ZyGpa13bs0gJFsZuPP0+laW3UznNfcSZS0pkx3+L
1Rl9NdDF4rccKlxpMP8SMcalnroI49+HyqMsFu+OR1rb0a+HO/8mr4YbB2MbVKgLnvGC5zWBNMn0
LJCuOh5lfTw2B6GpJGjKxR7ryCMjTwfTGaEOFwHW4YW6dVBlTk8d9r8uqOVpTxLwr1Dz9301oElV
aZ/5rJG8Gv0rVLSmy8HOYC4PmDCDanF3KqnrC5xIKgjIJjx53YsfDKUjRT25PurJlkmupLgqpq6A
9zKCRbdgvJ4fn5L1if/377lYy3IiWweYOucsh1g421JLztPh5/Eg6xvm30EWi3mYokCCD+MQ8G8E
yIyIKv/xCCtnm+XY0uUKN5WwlvkJ1G8kNSyOmUzmYIumYdC/9IZjftKdAczc4OdQzdMqCPQTS2pl
/izH0W3HsV3hyuX94E2NV5HekaS04XPYl/G2c7J9UIPmPz7CU4EWO6SlTQGdkkDdaAEsqqGuQUCm
XfqfhVmc117dxbUVEoZJBgfwMtKVAuD+J4K47EHB3Alnmd2R9U16m/G1elE8ho787uvACG24Ov9Z
nMVz29C0whwCidsXDczEfsxzqHfuiax/9cO8Gszi2qF0VDbBvPTgytRWsM/KYut2p55PawscBoQD
bll3WWqLoytQYVHxxXkO6jfJzL8Nfk7WIyzYi6p/PD5rK7uVDOTfocTbo4tUPw5jULD0matdVN9F
UXhit65GMJRhwsIxpL5822bV5KJGwZQpl4Izc6Za+fQnBvEqxGK75LSwMteYP31nf5/qYO+0iLQf
j7H25V1OHV7ojuHYanF2wh7yihIoH4zp/LMWZl9L+pVGZZ4oGq3Mlq2jfoI8Hfnhu0qAUjHUqJjv
MThBtjfQFIb1imD28cHME7K4sIhiu1RtBKYBy7sxda04C0yi0MbFczLcIJrcnHGP4cgHfPZ4sJXn
KzY1IP14oUsyqMXXgZ4gI8uHAC0BvV9U6RDclh6MdK9wJYbj6L8g3GHvvfpkCnAq8uJ86/LQbRE/
LLlkk+ZTkATiplNUqG0P2ASCc/2530LdqxF7ODHmlc/oQBlwlaMsHbrAInKKYkOT/ZJe75unKJrO
m7o48Q1XFuS8DOV8GknXXT5lKevWgWPQjZc1DOAoRqZs7OqXDC2j7fEPuHIcuYah21I5bGBj+QLT
oKLDGsB6oasNVN6LybxLB+SUEXIfrku7NuihBXSpj0ddGR9RqYoZtFHmQtLbkylLAYvniY5M8JAj
0PDJdTCZR7/ieJSVD+Uagpely6uFRbo4amtF8qDHRLFQunRAFXkoSh0PsbLZXIECEtVt9Aahfr8d
yIA4Wq0EiWg364NoKtfBp6NyjPAUtTdN/PF18SbcPOJXyWgYGY7ThSR5HVb36E7DOQ2hhez/xKCY
NjmnQpYSi4twomgKooEovAIbSGZYe2bWMxnsLu6dp+OxjLUZZMdw7nJo2e8qG7B2OtfPSZHrnYEM
CPCjjfWSnFtbqDqb6Qk+CoZ7Tr3xt6ceEWvL41VkW387mWZj1RqAMI5jWNy97pwZvXFxfHRr6/x1
iMUK7CzhdkY2hyiB49QIU3oVOGX/xAc7NZLFRS8pZiOHwR0p0ul77BEvGrs/fkdS9zTp4rhKmXJ5
JHWq1XrN51op4uxWM+4qdzpAyjtxtq5O2Kso82p5tcDbPmuqsSCKP9jAqZ/qMdsl/s/jX2V1ul4F
WRzgWe3xqEsIYqBjhTBPdBBx+8fv+jfTNV9frwYSG22dB/OXQGN2lpyoDmEzfvwT4+Ca0JXt8loy
FoeP3UtSybnHH1Y/He+lyx/+s39/cdqgXBKmQK3wL5btJ7fBt25Gux6PsXKNU2X89xgWN0E8lpwM
HmNAPRlnkcb4oKMAORqI3kkM8bj7EM8GSX086toys1wuIFIWw6RO9/brGI3lovVPVA9yiRFjrKFD
v2hOhVlbaK/CLE8Yx2uq1CyYwHx8MXBi0r0Tq+zEOOzF+aIFfapZdP1hciIVZV4rxKm68uX4ZJ0a
xeJ0yUNYJ/r8Mq6cl9IOtiTkJxbB6iVAf9NhDXPf2MuUitdDZhXz4UL13LvXd/oP2Ep0l7QN0N1Z
2uBsPKCNvUGcRXe3x4e3lgHRn7YFnWPhvutniQ4SXRLO3YnZRTJEsbn63cEsfPIfw+hE5XZtKm3K
jUSSpknB++26C9p6aOPBh91IJk5bEF54emI4a0uCZgtXKaNxqOW/DdGWYxFpgctdUBXX9aSfeyOy
+117IhNZu7ZfhVHLy9OYAI2mhPED7xJyJ9OFZ0M6Xmpx+CcWORohBv5xFiWGZTpiT65nmiUfyKns
x1pmuLIi6Nv9ifaR+yqMXIyobSzZjBFhwibcgTI5Nzx3N7T6iZTg16m8eJ+9ibPYs43WjiKf11tQ
78qf1QHw0gb7lE2nrt2LfAuz/UTE1UUH+0zxUhN0QBYB/QzuBhRG4MvaY9XPNMR0d3wLzWvq3ZBe
RVicENFUWG7REsFW6aehTW+QPnpuS6xSKojGSrO/lH1uz/rIJ/bT2iqk7sQLgu1Es2Wx2H0/dqI8
C1B2m/D7rPT4SrTGHsgXUgRYnBwf5ftgDm93EAi0Fi26O4sFUogptqwQpTcOMf1rI9F3q8JZ4JC9
EGXgXWeu3vGQ7zczIRUtMmSfdZpyi/OiB7WmyCOQQrX9e8fGLMGapm0GpPREoPdrxKGIQyfaZgvQ
FV4EMl1/bDyIgmcAUz8MgfsTkSl1IoZxKsgiJ8qTaHTzqCtJ9c0rK9mHkFJ2yHd9bPHJQK4EX8Ut
FL4TiesKOmIeGw92uqfgCJb9WqvXcj1oIQhxE9u8KiA6yDMt9fQ7E1OsB1UZze95YUQRMmDo5EDD
y2LUrFDeOAuVG52q/85T+XazMM/0tigEgYp6h3cBk6fMtAezzP+7Is+xzpoguYtq/wGoA7bRyYlc
532GNcejd8yahSAvF7PuADHTwhK9nGby9GtnRsd71a2jQVZh2bUfhhoXvVTayYlDYW270KqjKgSA
w3rXcAW05sd+xpLKpXuJvduZAY+tD3SkdE4BzNYW1utQ86/yKtkOpiIxu4RQPbaIgELkM6p6J05R
4/0hxzwKi7KdKWhKLvu6qoI+i2wIQo8X0Z05nJnIhqEp6+MQG7uH9MLcDhtjg+1096GfDrVqznoL
P6jNqfW8dibM6A1qbjoH+nKrAtuzaxulWujsjgAwXbabofAP2sn0fzXQ3O+djx7we/PPX80qPh9T
DQyRLMzzEG2DhXAWY/F+Rlc6O7FH1/fEv9fo4hxv4RyGjIaTIWyge5WDTkMNbMXoNxc6lO96Gw0N
IrrHT9fVqK4J9sChQiSWF+M0Ghr+tMDhNd/92sX2hwoPwJEMZNvm4S0gmv3xeCu9YKApHLLg+Gbs
2TI3g/ehRbndoKYR2+IWJJUPSawMrpCOQHqxCPJdr5Lwq0y7cTO3XDaAwclHB7vG8qvJTmzQte/7
6rdZpnDpJGNESPlt9HgfuV/QdEBb+8QUr2Q7b4a8rMEZTY26o1Fz+kDZPGuRk94o/QxkqjC2AUKC
mxgO3Y488sRUz0nN8pR9PTjxdvFiwKeiwCYuEn7fzB0C4p+rp2YTnyPMeOKzrp0+r0MtnuFg0vzA
sAhlFMgu1/iiZLTFTgxo7TSlWjTjjeY6u1iMR2k1xSrQ+AjAWiEU16nbRC3uY0n94FfxqS7s6tIA
WmKjFCMBOi3ujHTq0sKfzxircrAh1MrrPkBNHsC68Sd2PlfTvyItdn4FLb4KS2q0iRv3W90rk11T
6sNWQ/MpGsSj31rl9vjaWP1etCpmeAn9sWXTikbW5CPFQ3E9Zz770bkpp+nL8RirE0jKMSNLwC0u
3yyVnmRBW82k5HYGricvOmJgWd6cyH/fDYXLiMbLfLubQHWXdQy79VuK9RSxKs/U/F2bWNFDm2Rd
cuLyW40jdXQ/QOMo7p23u4kMyQZhjqwt6DMP7QqJZSOs9aItb47PmzEn0W/2LSOyyRo4H11KwsuO
su/nhmP1lAEi3avP6zGv0Krt4m+5JaPr2IIO2qoQ0vA4IqVswY7vMyiQJ36Jd4fH/EsIMefCgPze
gYOxwYqABTOtpYE9cZthUxhWGaT7aTD3dH5mqnRnbrzaQB9qmoX3rE6ht6WJU9tjfT7m3gVu1zo4
7MVONHRD1E6W4o7VWBKx+EnDtSTAhLYJ5C7v8GBBowU1SKx19or89ylFC/nE13+3mIXi9pd0N2a0
GYnr26+fdDIEVEbGWnewxA2nv6pVdmkq5xTGbB7M4uO/CbQ45PrYrRPhEggEgb8xM3lbIpVlWT0c
qRALm9B5VDayMsc/9/rw+N6MT73vQHiFCS3UkuWZ6GJsESIeV1biz2o1drj7j0ItC4JZoPlRYhKq
QhimSNsL+NdXGPmcOOHe37q/vti/hrSsC5ZF28KvIp/yMABU5RAdahTtHqrrthh7nLm3XP1iY8ei
2hUsWkCsOi6KwZiiK1z6j39i0EimsVQd+b5zMDUIAPk2DxCt0z/1atioPt6Nrbw/HmbljIIcwdMV
OD8dzWU255mDPcjUQWXFwAGyf5nCU5Ca9Qgmz+MZI/sOO431qyzizkKzBLO2xCBpmaLmx/FRrG34
uZlIZ9TAVQNoxdvNxsGi1XYxB0ETA5Nh2T/EWffJjKbgAeSgc+dDcsJ+FZ++e+plyDAYQ9MVJ3Ka
9zsRcT6qiDrbDUSXu/gttDSa8sJxcIeBHoxRtERt18BWGVzmhWHgspqNw8N0ErT0fobZ/6wTF4Yq
dX93UWLB088ofNOrztouiT4nAeXLrA3c8+NzvBbFolzEvQxsBejC2ykeQABbjk+UcSjuvDB+RBvq
1Fp597YQM6xZwdehY0Zbff75q8dTHPmoxlkRDgu4BwQJ5gbuZzdLD9P4ZdK+Hx/Pu5fpvNvpAPFc
h2rlOovbeRzqDs1OcqiqsvyL0rhItaf4OmP7V61b3PqNO56hZap9PR529dx8FXYxxELmEA91wuYp
SuWzQgMCmbO86PEwxnzqv7sVXsVZXIFm40GdnlnLjl7wZsgQEZluVO7eJl68Q+YQEZ0Ef+dBnPee
2hqtfpkU1Yka9NoU0yQATkP7c87A335OM4uzqFGki7XxiLxZeU3SiiYq/4eoWoYiloPSiggQiYHu
cIoG8y735/vaOkgQQfg5MXkbXKR+0tUNn3NKjedGGibmRtlDi0Xoxh2yU1jh97uDaJCITEocwgQL
+TZaKryxTufrsKzSg+s0H6ciPdXmfc9pm4cksYqF8LVSW/BSZxpDSJRolFYR9H1LFTejoaMpYsb5
oQe69GJBNP+sBflwg4qa/mCOdfGhtdDSiSNEAGyPVEy0qXtTJm72cHzJrWxe6h4OPVUOifewxkJE
uLUZ6axxlrYHhT0sHO4cywgyPixUKPnGYdRsjwd9P+/z7QVDUjocvIDs3867yNpaqyqUULSkR8hC
TgbIDpVeHo+ytmlfT/zirEh7Mw+akIkfe2SMhgYkb/Up8N0Tefzqkn31fRdng/IVdC2HO7+fValo
B9AfUlugtUBFh+HEzK2OyeJxwq0MEHGJJgpwuAjbkZu/1W2kJatdiKQGeL4/E8amFm+xB+W7ayPN
Xb2EMUCCgQgW9995hv5tZP9h/N68NV6FmUf76uYo+jCbMKYCkRXPHZUer7IRBCT4x/zHoMlT5cT3
y24OByEMoJQl9GVZ0zYMSzSjW56FcXCrd+MuicLgxBG+uhqAYs2Z2Vy8WDwgygh/pFILKkgBkXGh
iuBjZ+uHOCGnb8NMnPhO69GQJpkfq+IdfSSMIlFqpsaIsKM6C4zgWevip0iqr80fryXMOZLDwTw/
V2nULEYWlFOZulOE30uH0JiNo0pjtOXu+J5d+UScDByTNI6BdS674wYitGAseX07w9RexQ1yb0j7
FCfgz6eiLK7ZCAqWl2YJH2mo76Z84JyN/vhAgA+R2NKcdqj5LE6FqE0TownIKkf0dSzPpwVun6gn
rYyCb0GDTnJ1me+QhV6RaVPfk9vp9TdpP3riVKds5bAhAKDMWfxGgDx+uz01vW/1oGIMWfSQxAgM
emj3acGJNfx+GBb9bop9dIjIUZf5Bo+ykss+5jIIH8rom6mSE1vy/TCoKegWu4PZogC+yClGmBzI
/o44mIa2vG01zdyao27uIn9ozo8v35VQ1FDojdiU2BWNi7czhgMazU1JYw0HJFd9UEhGC2Twjwd5
v+l5sMyHi4JFLijrvQ3S6mGtN7bL6q3khDYVr7ccFFyFUUmkMkhVwxQEJzpri8zUkYgMsNSYP561
UKKX6xmPp5J9yTszt9vLxkZ7JqA6gbfAPWD1swiV3wFRw3CcLitNP3ew7/kn8u+/3mgr1L+0Fr7l
xViFWN4s/vPvN+G3Kq/zn81/z3/tX3/s7V/6+4fiR/axqX78aG5eiuWffPMX+ff/GX/70ry8+Y9d
hiL/eN/+qMaHH3WbNP+jAjH/yf/fH/7lx69/5XEsfvzttxe80rNtWDdV+K357Z8/+iUbMXdH/qUy
Mf/7//zh7UvK3/s/36of7/74j5e6+dtvmmX9lToVdDcur/kRO99p/Y9fP7LlX10q2pwMHEM8G+aK
aZZXTcBfs/9K50qfhSPokzqw6DkBkb/+9TPD+KsBNMjif8SnVYEB+O1/hn73j7fKP77K/0MQw1os
V1aOziMC4AIlaI7E5XIF3Qgftff1bU0/PHmpDW28LBCxija5m1tY0U+Df+W0XbO37aJ/CFI9PZRQ
zvZjFFSP/tRid6Dlof0h8Ev7GX/wAg+jGlvY0uqxEsr7AeHUPO4bhJCLeNfhbRJuKl9W56XUPGxx
sjhEwdpAEL0Gi3QIStznXG+wD7mo4hBhmwj5r8JFFUUF42FII3sTi1Js9aEdDs5oqR8TEkZY5pXa
tyHK0qdCH/GTbfLoPDJGuaNkae8au8eha5iQusE94TJo8EVtSifFIMGXyaarnHLrjYZszhqzQYB9
tNIrJLi65qDHnTj0EWKKEfpeX4YiTl5Uh9YPUoqV+dyPWYbCntmZ95MrkZgPUNX0rAaLJ6xp0K8i
dbqy8yq+RAxF3KSVbM/9Sk+/GHikfUsHE/0Xze3uEQgaPkjZxZdTpPQD0H4cxvUkuBwjG33cZBAf
wnxobsvQSM8HXfpPVD69cOO6PLtGzJOuZRGhtVCh63QmtEHsGh0BEJBR4lIIpKoVhxKGp4F/BZoR
e2HboItp6ziNlZY5XgSY2W87M8XSqQ3Gm8LKcHd08mgGk0yXbea7O5Plu/OmFkUvP/2qawX+KaK+
MDJk4CYTox5MlVH29gCdQ3yOLuaCzrbQW1Qch4R+G3L5OLmndrpzk2I618suOVRtFT9ww+jbAKkN
foFx3DWNhkoqlgvn9YQ9IZi46Crh+vs2IVJ+Vbl5QR0IAvUm1ToNb4eifJocL91bpfQ+xFWIn5mL
sqoZGmR5MQLV1ogdm0BBLUoAugVILG1G07UeWl7I+7SYyW+dXm5yJLXvyqbApT5LxjNdavpdXIQ+
AOO8ofqjiXMv0+RuUKP+jKNX39wH6AmUuAX0EBcu7TLKw6+patza3GkClTz7S+r6VolnZF5pYbfT
kH8sSmQPy6zTUDDMZWbcFHDKkKYcwIJUFpiBLGGzPKBXPk7htRW3Q2zcIaZm7zten1sWR3AJlSp/
1DJeoKYfY2szRsanRLOL+5amxaMTD+yOGDF3xwqb52yYEFnole7edcpLZxMm+Q1SvfGlDAB+OQE4
997A6y6pI6QVWdX+GSju6rqrpH3wyGzollIvRn+s6q6muK52dWJOt6p3xZ2ujPgLBa7mIixydLj6
rtARXzLl3VQC+dso4UEtBlp7mw2oAp2pIkZS20j06kOkxfhaI08K7zCbwCfnmPrwanJG+bVL4g4n
B8TuJpzcLxFkL/Y2r2uMxRKrR5u2i64iWIv72vbH+6rF1lMwQsSbywRTnBpV4TDKpu9BmQhkk2WF
A7uWf+wrHbuP1mRzFqOAW6V3n5TmRfLMFnV8E2cqv0wAXlygckCBv5nQUvdVemu3er4Lw0jetU7l
PhcgHxA5srTqqa9czG8RhsTlKEkQyT8bceD8gTyK9gmFq/B+iMospdEcV783oF++YBPaJoAu6+Kj
HQpzyz2LvPYUp9H3DM9Ull07IfU+FAr5CPrt3YWe4MUVVB6ilOgxdOhjiQidWDS28Omzg+AusZP4
3nXGeJuI2boD3FF+E6OadS96fL3pbzsBnjxBjIFPP/T5eYNa1+8SOarLQkfSMtCy4NrTw+QToqvd
dQKoC9mwYcJpD+MUlNca83EoHItei1feCjH2gASFVn3UvVF9NCblXfSjrV48O9WvpsCVV6OXFF8T
OZVyI1UbIO4e1fmONeReyjC29jOBC3eKnP3mK4n5QNa6t6Uf1U/IjEE/LBsT79sodi/64P+ydybJ
cSPZut7Ks5pDhr6ZBoDoGBHsRVITmEQp0fc9dvPsLeVu7H1gZt4kQV6Gqe60ZmVZYhy4w+F+/Jy/
0frnXNAkvCZhHHVh6R/ofwlbVHy9tShJ6eUUk/PmRW1sQ7PALLTUq02So/5XhbxBm8fX0aRsQ3jZ
RSmG+xDlEScVEIiPjGjczDkcziZcOnb0DSYcwDQVRZcyTFc6h/qqbJPQbU2x3uYjzifxaJhHy6jV
X0GE3y1/Ul6GMIXxMtOr7tTgVX7RlnV7WU0abBVgXDspr7XHUlaL7YCuMWl6ijYwH69/CstcPZiZ
FLKXBXL8h6hExtYCJfZNZxu4xD9Bkeyi9815aWbHZoRL1rAl0duvwFhHVqrcJV7T3Kd4A/o4ErTD
vg/q5CFBNM0N23hWURTkdhPKcneLFER/VY5qhQx4KR018AEAFAv1WGtlsQ6QAxWtLEKEtJG7yKJH
DCNnx//XPbVpgGtO4ImnwpcwLBmyInFHwVTXSi2AjilwacVOtFa/t7nSbtIE4eje7BN2U1W40CtY
uPQTdcaiYyi3ymTdw/EQ7b1waHoaGGWHfVQuq9NmyvUeV6VIEe7yspGuFaXxODT81JJw7y7G56AL
NXfksPrhmeX4R6tGOLWlWSVwlIdG7FbFmG9REk+e/bykqNRyIbieTESd5EJJLlO+LkfJNexQZEHn
3B+ko57V1kbwq9JBkq7dW6GMz46C+miVyaItlfKcuQPq2sRxV9rUL7RNWY7i3jD72RPMKh8MzM8d
s0WnGoS6dTG1qnZRpzh+TsiOrjHI1O5UGXvQjvbFagw87NW7KnXlqEpOiiBpp8LkJVXR5O3URKuP
UqXXm1HmxJgEQXL8OOkPcdXieZOOxVYWC2nTx5P0FZxdeIJuj7K/N8J9HUoQtWT7Ceo9pJqkbX4p
wpmQEbvXC927wFS0uGnKQfsp1vT6sKdH5T+si+qyGbIhW8tYII0Fqv1cLoWD6qmxdEx58YNTlTKW
G2nyC6kXS1wpcHuUFVqu3W2egwZFdq85RH7Z43U4BXq3KnpF+iEhbLeb6lC0ARXii4bq3artCxmT
Q+ToVpInPuR55Tk9GYBjIqf21Nfld0njBDASuce72xzXsTACWmBTt7WysdYVxGjXHEb2rc4cnarB
/ykO0VQP2nQ4GMieHTw/am2SufQBM53+We8Gw+1AqtlD1IlrKdbN21Eyu6umMIYjrZDoWuhrUhW4
8NjGktauCpIluLG1cKriyV/HoeJf4YOBRr03u54hpWnh6tyouyIp4q3W65UT+vqwN9DlQ8Va1x29
agPsU6okOyZyGf8wBIzbw0z1UWrttS2MfmNFdXS21xtylwNcP1S+NfNNRDwGCjTKkYpTNirtr4vG
jGun5Etl61eyJ2mi4hdqUXQhJ1XrpEWsHaMMkZyOAawDQVbXk2k1TlJK7Y5OfrEJA2R+6Vvk21Lq
ON0KP9wmA7DkSY+VPSXudlMUtfgE8jb/hR4PSqJWLUjbwRDQEldw4G5nN+w2jcCha8UfKU51ey8f
E0yrM2PtiYO1MwNFOjQ6Vhl1JSFeimLlldHl4q7yE2wUx7R1gSe0bs9hbvsehlpRj6NDrqsTG0Dt
UU2SFEyv61lqCq1X04j1VZCQz8dT0iMgqWVun8Z4MmXcpzM6chvcYpRjPrb11k8wzp5qweA7G/B5
qUOL1qhE3Toxy1v+ibWTSJq2RWVGdptxwAoS5gKepHiOj5uzqdYIkVgvesvxnY4jhNO0anbBX+eu
orC5NBrrQJ1gY/d6eOtN+EbQuuvX4ZQ5JNr1xcDhvK+mXHS6agJxGZT4rlO52eUCZjAo7qtuVff4
ZuOkVTtCV0rXgm6Nt6pn/sXN/M9V/F8AlbkKf3IXT777+ff69XX8zz/56z6uaF+klyvz37dwxfwi
01WGpm5SqdPVGU/09y3c/AIRee4AA7OnBUX35dUtXPwCpkqnyCPR4UefyvydW/hLn/dVY1G1UPxR
QDWhS6lSwtEXNSOkWlHK9YZkVTy2f/TfUeJ0zV24Sx76tbEPH+N1tHk1LX/VAV4LYS4qYe8CLiph
pKIpiq0E7JTyogsrSK/kZZWFTt9vBaJQTAUMmoJF9ZAJkxaFViqUrTJMJFOJXq8zw/hmNc2VWp3j
nVI4oaz2agoJxEsEKUB5GgDauwpY5QucSYC26FNoWnAliC0dBB2bqZtUQMMbh7sgmg6FmUqJrSBg
KiAyjeG9JnWRjuMSSS+Uq3AqEUuv8/iyzTiFbGXC7kfS0FkOkyld+3QlkN0fZTsIh3v+CENuXZuU
uzYM1BVE8tFJ8GvdgleMbjSvodwUY3Kj8TrWdRA2+L7UoeEMmTrceH2trwvsJZF6KvFCjwSxxilr
xLGC1L3eWWhgf5W0Dg/exhpuIiPg4CkbOcA0kLIRDnKGdMlREjqqStnEb6YwueuGwb8w60F/xKM6
67GsHorbWYyXy1yt7qq849RFjjhwKcf63R6w3vSHJlZG4nQivkTJULaw65TR3Muh1H33aWtiNR/1
yK1nCZVVJxKHbCvCBPkpxOnwtTKk8YdVScJGk820uNOjVD54fYfgWNcJeQKMGqVyzy+1X0YcR8cS
YV3UwcL02Zo6DJFrKUueTAPrZKyilJ2YGdVWbcgN2lI0A3hWGN8OSqufoiCT3QrlddQkYpAZq9rr
5XTVJ/KwlSdeFcD/es9tq9y1odk4aeTjNpRp+h0pQHOTFEa6yWJs8Lqpxls5kPsnzxCjGMS1NDpm
kSUHEkbvshys6uQXQwblIgZzjqVKDIRWaCXz2HGA/RKkKvBtENNF5laTWmNsm3RHza9GZ6I4ehsp
sXUrMKezRr5SPBUNptcxwD181KCGrAroHgFiraW/19Si2LUKjoesUB33gSpXOVCUkIIORjIov0vr
DjS6uIrktkNUwstPJOVWv64w83PkEQfgwcS/dowHzAcRmLUrM0WxVOZOf0k2puzNoAwf6ylXT6rV
J0/NyL1/HcpjCzQY8ICxKtSqxssyvpM7bjLI9pq3ujRq1I9l1K+xOJWutDSdDmxd0oOJjCG+XajA
3sb9oMIXK0plN6Sjt64RY3OsOLSe6rgbdBvbqukWw5fsXiWl7WYz0fQC1XrpOm+6LsOvUZNSu4qi
eK+l/fBVG/TI7aaIbL/MMA1L0wzHgyAf9YsI9vJ0gZs3IO1Qt74iuJ9OK/Q+wq+G5PWOOpTZE0Uh
a9NQAtuPuTI9q2qh/Bq8KsYGFjFvp546zK3MKnfVvvuj9vIELxzZd+vJ0hzdj0WcZUT1explJZZR
qhRe+UbeXxvCgEZfnyi5kyLzEcJ00DAV0bQhu8k6z7pAjlDbDrI0DrB5cvygdHKmEB3mPjmyM3pX
tRao1eUkFpgzg9nScWufoSFFX8SYO1TRte9FXo/di8At1DIj9ccQoqXXpjWl7yQovhYKtR+bi64k
2Cgoh9+bdjAdH/3WnZCo/SOqhd0D5SvvOap7c236evCYokl9FUsDOWaQ6ikGw1VRXIyIOAMN6cL5
VjwMzZPWZkOIN3DHvpViKT2s/HikTYUCP/7jqS403coIzGzam1k31Hs5AJGB8JUqPMSoctQOZVpe
bZ2gqOzMcUQnMyfzIsrh19pCYeChLmd8JwYF/HsZX3UuI7FW/ghR6vuJAhaXJiVSbyKxj2+tNscf
GONhP9p5gpQfRCGdHsR8Mk9xLTWd7bfcBlYqTCnVVvXSuDLUEBC4LlL0XQ1ioN7WUhkdFExC2y1k
ba3HTpBCyUTlGyyM913NESaMLeGOlEF3wNCkJz/NGkoWbI2IXItojWi1epdMmWWeEd9bdNHm00kx
ZmFJmW6ACWdm0RTKO230uonKz4i1JsfIt2o4R4T9MAatNHgyCJcB934bo/QKKehLYhiBh5yXvDKm
M1nD/AuLMxaG/D8RFo3ZMsnbAcgTDmfZUxfJBwVnqxZeiEjd1w/MM6nDufEs4D+jrHVyMEdrlINR
Pkj6w+epyfy0n4xmyTrp8tLsNJ/f1wcPrXfff8iDzpWm7qHqcPNSfLjeWXUm6JlBLVkonOcYQlTz
SzJanKH19rKsw99D1vy52P55Tdqioxog1T4mIjGosq3V4qCVldNE1ZnXs0gh30VR3i433DerPBiJ
IjZULNjOYivFW/D685d0LsriwzH7sS7xA05WtG4qZacExzg5gxCSzi2ERTKMScAkilQZVsFB3otu
eU2VDsejYRXa4Nnt3lFs8we3efOH7yRnZvHcepjbc68wNl4u5h0kK9ZfgV1GbFL/V840pM9N4fxV
vwohq9izFglTqGK62Qe3RYuPiBidibJUTni3HhabQxGrYjqpjASTsQ2d6GYnrUqc9lbqqnUSHKHW
UPf2vnNum3i5Qnz2HS/2iahQqgERWnLNfeNEVx0ZxCl47E+l7e/VOwwNUZM6eSbOfo529b9anct7
W5UIjezPocO6039S7fJ3lkQ2RcUST89/JxaqkOB7kF9+1+LHmVdIDGLhQbSq+s4ZtGyFi8W/EQXE
B6qXEJLecWUVT86NvFaZzOC6G+ilRLannhvKouf851J5FWS56MspoC6rsEF1UXMaxmrTRPkWGAp+
arV05uj9cPkDlOMCwv3+nTaN3widRDc9wdetuwijTUH+IBnqmeX/4R7yKspin4JgK9f+wLxJVGC7
YEKZuDWp12EoHWauaIXHKh43n7+rF7Tau5X/Kuhi48o6bKKElqDiBh4AtggHa52sfeqO6/5ecEun
+O7fReg92Wh82KET9LtzRhdL/Oxf7/Kf6V28y4DtuSkrnqFbB1f9H9ZzfoPeniNfmbfRic9+vKs2
7fbzgS+J9O+CLra0ko5sUnXzbMOK3wVtI+Jb2Zg4EhaFhgpCWRx7ugxuoYv+jpoBZooyzt2mOHRn
HuWj1WWi2AhOA/Uec0lNLsU2soKUXS9qM5cuNNVF7MIxPP18xB99Ma/DLGbZkAKx1GncrwB9rRTu
712C96x3nwzimW3mw+30dajF3GZSJw1zbReeLJe95AqIsZugTXSBPZI7PlraOr+KXMsBBSjffD7K
c5O5OEKUHv2lvCQ0yqSElZR1UXUarlPnFAE+OnVfj3FxZKgmXdhWZjpzU/82CvKVZCZnNtIzIZYE
K5yYDCQ25+PQMlDx7XfBEN2/TNd/6rz/QhMFgRgyyv+51Gv/+l791/99Xen97z/6u9hrfJHBEqPU
w4mJcoDGW/4LfKVKXyCrolhAWZfKr2iw0v4u+8pf4MlCDhNRqPmzKvxP2df4ApEGbMl8CqM9B7Tr
t8q+i68aXChhwHIBNKS7RSH6bWbWqXkfjAZVg+TQARPfNXc4eN6G94AdAkyIOTrYPrt7wZHO5S1L
chfiEQq0Y8AbKtKeJhJ0b0MHljXChcMqOgqAn6ziwJNv01So780KYHSr1k8tCI6fftjXf2idH7q1
XhauqqfDXWxEFiWyRNwCoE8gfnf9Omsy063xT3BVWY+/p6oXXOBdqRxHKH8tvZhMeywwcbiKcX3a
DJUqP2ayJ7CHUagE1CUVtyGAz8fAN6VdqWrNrdKk4aalELDtIk3FRLe3sBwcMeyyI2EacaaTsA+B
BkyZt5Yb+V6vo3FttmLptGElHxrfMEWXBdLdgQWTKEMZ9C/HsDxhTGeutXJsN15ZgcvmJ+S1gYfS
1hem4KGg8GTHo5jC6CnbdYt9YY9bcqvdKcKQrEV0Vt0OTVJs6zspt0MKB2C7w1w+4VhWXjZGLFDJ
s/LalfWSYz8LOQ1KNeo2qq8b16MgJjsqWv4zwA+5BsKfeVjjVc0aDi+2ryFavEOby3eENW+MwAfF
hZjMZGtZml6kcoiHaJMKEI/lfrgv0in5mY0BLq9thaGtN2VYMVFlvhZCHEBrUR6nlUWlmleSGAMK
9aysNm2UDQW9GDtGo7NA6ZjThFtYiFi+F+DwmslB6kx9VeP9rgMgUeXMLtqefL4fHqwGuJg49eV1
hFv4vgBwse88rGArtQwPZWN4u1qVvEc58ayrIVHqb3JZilTRqqg9IS+hXoiyJx8wMtM2gqdN+xbu
0pUmqIHT4b+p4sKdi3Zf0J9Ay1e3Hup4wmdHTf0MgEKffDfo+VPGM0DuZqE84JamUhPv9PRCGaSG
8nGlHyWw74AOfOzNUDarAmj8Wo8NbkghddvJBe1eSAhlaiMcNmig0iicOlEv+vxmVKhPPIiGsbvi
j3aBwUvtoOA37lM5wqA5U8vrAFn9Q52Lwy0s1fFHW+uY6BpFCJU/jYeHQW/62qY3QquvMuTktvfD
ql8BgvDibZKnZbRCxq78ZiY6VZTGKL01nsGGx/P51Z2iBNpBHyWUaqAfh5atW+FUz41rbGHdXlHD
TaO1egishiI4V/sc4GHT6XzC7ST04krmn4Tc/mvvaehFGX9ls5DKX2OcGoajpGF5Q21ePlX9rx7M
Nb7MiXVUmqHX7WyQhPaboU8xJgES1fV1Vuj1Q0ANvd411RQVAQCGIjW2w2QUk93pLTcE9JSy8Yo9
M9cO1MuhvSiYsCpTjL+tohRrtRr8Q+EF3bCyvCrvoS/5XudEnSFoa/53ppO0GoO2QSzaeGqmJANO
opTSRSCVguUodMastZb16j6QDXhJUdD5vzQwdP56nITkCDNd+SbBZMmvJm9C/lamIP6UD4UarVTF
7/Fda+TmBM4GqFvmBwOu6g2+eHyAxk/cFGsfr4QW0+axh2oALMJr/0CiaHhWYyvY9jSSH7O6ou5e
UwLdDknQq/RnTPNiivx67wPuA9EgaUIKEX+c+iv6unCNPC8zT8HgJ3gditrNkJfyoxWGyWOPBDYN
j7gLvnZD1Wx0v0zWCehSVFfqMR5XqJQIs9qxIES22eJ2s4rpA5x6E23F2kI7CYJgbm7UMQ7TywgP
pR/YWiqPVR4r5grSrvGrkEycuDWxvNZgkd8oZpx/C+Kk2PKoQMJis4sVV6CC7aidUW/rHpe+01jh
577ORw9QyBhUSoiJplp9L4Z4FhjKPekpwfIHs1RzwFoXyJxmQ3oEvBRVVZraapyaDWryTZbYRste
EIKbfAzg7DtG6GdrH9QG90qtb37IdR3dyaqXXcpqLlzVZgmFmEOKynk0SFexkVd3YtDFa8UqFDxj
B/kJ6AOy6F7X1SJgKbGKbYXFum90r6Kg6tPh65JsujcDK7zry9TYyEHZ7rF2wRC2oAx9pDzN5+nH
ldTjkOclzz3ehk8DEx5ANIlzu01E4RAaen6bVJguJGJh1S4v0b9OgSHpFOs0k/9qiPeiEDbYFqtK
4MRjO412mk3pvRImSeQ2lAOOVdlP49YKi9hym0rVndwIzX2XF4AfY1A6E+AsqQhcxRKFixYE2nWb
jNEhk9QWZE+igog0BYysZ77CdVQ00JwRoJh+Gdlo/RKHQnpg6y2PcWlwtniQQ3Y5JXqIknQGr6yS
r8ry9O5kKLCCHGGo/J3AcbLJWj/ZeSI+0kJmFc++PJg/9VHkyoRq1fDLaIPwtuOhTzUmlmtMZKUt
pw7smKiL/A2GghMgV0tECsUPj1kuFDe0AeIfIWiGh34waZ0UkOL3YMiF/ZT5w13XGg3XCF3H9zXU
zejCD8tg10HbdvpZixVEDg68PjjVx9mT0k2VrD95wFi+lV2qXKuDb+0rJco3iifJP0dcpX+aZoIh
vZTKw6ORFtJFHeLbafeV1HwNfUSEnFpQmm2cquJXPEEiA2ldX0DwNDXEH2nfFpcFQJp0VZcA/TYc
f/19HFjNUyeX1X02IaGDSIoB+LNs0AeIBTEKVy0LV3aLzM+uhQYZIQxQJyAhhSfW9wLuYbBGa0m+
SdVAASmj9PLgTEYqqSelRrV9n3ZD9K2Py+5UeX6669VQByQjmglfgFHcBZgOUlvMyym3JbkXLkBV
lshp+/kji1Wws7wbT1k0juOpqbR4K8Q9EOo8bPCezhsx/VmNQ0urrZOTY9vqQm7rNXpvfNOSASAX
h5h9RGo07nhVlc82mvnaBYKZBhqPRZ/hS1a0+gOAmpBlOgqTsuJijQ51pmYtbS+wpj/8QR6eh7Q2
8NLmmSVnEKypsXmaZkcrUr0X2jq5iWuoqrbQelKHI1/tPxdmOd3UfS+5TU8ivBqLOqcvNBTDj8lv
+vXolcGznkETYOGO2aHvZv3riZsZJvDq3Ilqi5RmlcqLTXFEGECs+zT6wV/m5zivi1RchwiGlhpK
KwAINFJ/7h6vi6Q0kSYa/2h8Y9vrJMj/SW66Dn7T5kmfsSZgEzj04G5Aal7cO7E2BRNskfBX8b2h
XmIX8OoK9AGsY8EDggamSlxKJFW2YJswqEUZCusfv8EvjWzL7l2TBGrbbLFcsGFtNRtrd064/H31
B+UC6mp/XmQwVV3cYIJ6FDE+wr62W4+u1WyzdbdVidecRHnVbapjexmuzxmXvC//LKIu6gQFEG5x
1BlltEtvtAvkoGx11TvFjbw9B5R5obS/qbEtYi1eWafgyCFZxOIs2KjsRBzMzuDQC7aocG9NB700
t/EvI9d7Br+2beKVEaLude5B3t/Y3j6IvMAI4QreCZrGg6ibageCcKvguQoA9eyQl2ikeRHNEjRo
bSCwjnrE4lvgPm1EjcdLnYecOfnGSne1Ux+am9jBstydHiPVObNwwVK9bcYREwUME39GTDbl5eiG
UcAtAwQ8o0tP5R7E3KpZmavyrtkYuzOx3pWZ5ljzPoUPJNvccnw52cMwBj3N+uveFV3VBUu6ptOz
F9eikzrppfC3wv9/SjX/Qtp5rkv/z4Wa2//6f/n/ufreJvnrYs1ff/ZXqUZVvyBHOJPa2CFnZbl/
SjWa8oX1BqQJZ0aZFzb7cP1dqpEsajVsphZem6ApEIX6p1Qja1/QUOIPUXRHO2ZWp/wdntzb5Qki
j546hSKdp4PLJy72uRQJhtkiW7QhH9DklCFVFBsTQRqvf341OR9t4fNPvdpw/gqlzOxRWj0U1hcn
kVDHfi34sh3tJpI7/zihVJiZK4qva3ld3aTdygeKhlxh+LuOuu9iL4YZRiVEMybUbuFYjf2NFjyU
xm8SZF+CUHPCqgRjz/mDfzvAqSebyjzmUhXzY5+KJ/7do9L13+KqPNP7WW6a72ItToqAe0EJe1ZE
Na25lvPkaPT6LJQS0kILSLj0NLyOqlnv30vXip89ff4yF1nFn+E10grSCw78eX2+zio4OSrkWQif
SJLTmNypwT2LNcreZ2nUi3rzn6EgAeNAhwIPdc23oQyth5sEFtOGIvMwJPnTqEvu56NZ7Jt/hZgb
gxBaNRy534YI1Fz3s4DV0TWPevqjbx/D+EzV/IMJM1C0ZXmgLjDzUd+GUKLY1wtQ+7YJAD9A23Yc
rjEx3RTduYbdB/P1KhIT9zaSHoaVkvC1Ux5SHZk7jp7W9ufztWyJzxM2A36Q0ZAk0ssXzOqrznvr
p5LGlUuyxU3rZnc055zhwb9/Tnf5FUmDHV9azjnvuI9mUCGHpdepoEQyA5pfL7lamHKpLwLZlrxo
WMOGCR0UgFObO/vgdEabnBFrWKoRvwySbXtGL+Oajkrn24BGkZIuz6ui36cnrqODg4d0/ZI3xHbr
+HvdSb6K68BfWb+ae+VcJZtfX+yW0CT+ib5IeMdgyKC784WVeDRKw3MnPSmg3D5/kR8s/DdBFlvy
kMD66HNdtP2Em6sYKLe1Uj5ZwllZ3o8W5evRLF4eFVoB1Fsq2dqqc3Tg4KTTzUq/hLW6lVehY+1+
U3Tl3dtbbMZSmsciulbifG/bRCkAu/w3VQ3fhVhsG1UgWX6Vc6DVjXU9idPGlCn0mG12biUucsg/
A83WYfRjZ/G9xRY4aBX2ZNSAbWQ73Sn+keeSOwISnnUlLNNzrGo6ep26LsR8kxXCmUUyD+PdSnwV
ffEdAOKphoiFagOPdRNIiH43AxNhhsGCie1wEOzWNO8+X5kffu3IgIPXsCg/WfOUvNphkl7syEhY
mS81Oyrk/QDmJv/D04wzw3tBpr0an2ECoJgd6CE84G9A5f1tqMofimjwYoUivG/0OKhP1FYqS3wq
M0Og9yMIN4IexZu2FatHQdIFWxgHYW0OarSNihrEtt6DXlFbqkgS1a1TNKoQmPXWcwM9aOwmStkp
JplyMaIH2zDwjRvVVPxbzUgMFABE+aiiEa25QhCrT1FUlBd4lgJy59gdL5va10w4xSDnDSc6XKA8
exyEiL5DkJXdRS9YUQL/utL3uNEHa1GphEt18vWVnETSoa4yqq4ppvC6GHtXsgr5SQTzus0VfSYW
hdL28/e2+NBfJtN8EZ9R8TF/d8WKIpoaI97Vdg26Oyh+ltqZAEvhzXcRFhsj5RO5K7NEsSvHO3rX
4Xa+q3Y2iHbRkVeCc24jORtwsUkqVZEqHpRTW7vMduY+3frXsd24qbeSV/O98VwV4NwULtYjmYKQ
6/DX7LTJbS3obbk+I7W3BAb+OYekIrNWKJKhS/FSOWoqZEpTxe5t4FaHYl0drFW/Gbaw8w5s0lzA
o21lW0/nJnNx4LwLvNjJeqsuAkGZAxdfJe+upu5vtmdOzg/n79XgFvuVqhQNUlLEQCnD7qxbqz+T
yy3LNO9GsViCgifXQ9UTQdyHW+1HaqNucNLXsWNdnVNE+yAWr0jlgsblEV0vZTEaP2/aahwHKjAH
b1Osh214sDbRCqXkv+/yb4RuXnOnlkUvxvU21mJcCA/IMUq9zJzTujIIj03kCC6tpbWyhzPkJm6/
PWed88FanKWJuEMg/oI2x1K5bIzGBowqWs/qtWiLriJBMV3FNwLGJdaNTgsDTwTUZm34vbawyx8+
368+Do/ZKFSuWQt7WblEKbjB9prw3XPvSo66VxxgXrfzO9VXg9vmK8lubP3Bd5Td56GXKLeX6Ua1
6e/QS7cbLSm1dmjn0Ovebe3WNffRk24z5zYN3dWd4KIdzDMMoZ3tx+05fOn7b5GJ58QD26WxwJYu
FwKFYwXTBtWm96w9+qis4c9VtXaY9cHNvzNUJGex9pDnWthiDx2h0YWKPqk2veavemm/pNOyO23j
Y7MKdzFlzugEjgHNj1W6jlbnd9VFQvEy2Uj9YgsDPISNb/EEkHXirila1fbr0FHMmu7ALf8MXEB+
LqF4my/NkTSEF8GD0GkBgbOIpIeQacVYYkF7ByX+FiAT40Nj+nxGP3h5b4IsDgmPUg09TV5eqt5V
5UNd70xqjJ/HWBbd341kkUMPXi1WacNIeltaq3biCDfoCLnwkTb+Oj93KM2/9jYPeztvi3Qahzja
VN08bxuj3QR27Na5ndvVVrgXvhfJSl5DyOBj/KVGtuZ8PtQPVseb6Vxczyd0e+IZmGAP0tc0gVIE
ST/wIX5hUP55pHkPfT9KakR8B6S1S9m5IQ+UUZu/BCU+oEqxqvL73w+Azshc2EMCwlrCqXUZVmMx
zp/aqFPRwzJOfvzfRVi8qLgDnINBHOr8E87J9aHrzlx4XjbdxSShm8e5NzvwyLAH36bkOc1YK4RR
wlLoXW8vXIbb/EZYZzsA8HZ8TXfarh1zpdj6St+VTnw3uTk79ilfF7blFM65U+KDr41es4hVtE4t
n8rr2+dpOh+mVt3otj6kB99EdMZqbuTk7vN5/SAKByARUC6b7Y4XoxaUJMhaBGntuXHoF9amyMx1
hdbH52Hmn1lMLsJstNS4Wc13ykUYGSiHriNmxeQ2u3oTb5RNsK029ZlE/cPR/HcYSsxv50zTocGW
waDZXW59k8r2IUNrxdPO8bA/SM9JG17FWdwUG5AmlTfH0Y/GZWs43qbddGRJKC3WB9GpNucaVh/s
FUjHk5HRSlKRDF3MXy2qRSvFmCOa0W3QbuO2BnZ/QYf7zHv6KD94HWiJtAWpIvd1zIvqbTWw65AM
YXDibbmx3FZygLyQoR0iV8W3cz4v/ZO4Nd3P18oHuxXdJMUUUXqdYaiLY2b0E6UJ/Eqz06FdebJi
C+Efn0dY1hLnQ+ZNiMUh0/uaNZYJkBtUc278mnZrd1sekTM2jqHFRUTYj7fClYeI3pn5XbYDXyKr
WESpnNbsli8r61WNIfc6LQxxKrblTb23LqOrdJs4nhPaeeXA+7bD9blsXp43iuW39zrkPN+vQqqI
qwXUeFis1+X34G50+019718Aezhqa1I/unXP/WNyyq/6y8CwMxc5sM3nE/7R8n39CPN3++oRiq6J
fSrtmp1UCJT5zY3RKNdRVOZ2rYKB+jzYR5sAOdfstsDqwX38bTA8OAzEgjUNlOVe98dN7G3iXFh/
HuSjRUo7CRaMLiI5sLxBlJMyjFPGeyxRr/cRAyvSH59HWDbL/1wqr0LIb8cBFxTK+0CIZg0hXYBM
l9A+9q68u4iP0PHt9LaxH+QrADy2tU/XwpN68/kjfDSTlNsNLoGkschovn2CqTNMoDCCBmZWX1Uz
aquF+VLe/n4UOo4qZTeJwsC7OwGw6Fj2GGeGvJ2MZFZbX4fdmU/+o/cFCwqdZbZPXAcWk2lkYsht
zNdtxfoum79QxPt8EMvm2Mvbeh1gMVdFLKadgp4Stw193x693fNkx1fy9lzD/YOMFRMQci1sRBT5
HQMrwRB+avy5JZHgGRRdZ6W4ytv8UqUVh3bR56P6aAFweRFlDm2MCpYXmNGj31+jf2mLguUaSueo
wADr4pwF60fZwdxpU8kc8blYMv+sCrRQ2/YySNKgvlAQSNtkgV/YzZCbjoY12qwEWq86LBKv06SR
z7y7j3YnPJUtrokaeKXlMo+0MskQ0prVLIO4twOhDy87QR4PqUSHJ/Xl8fnzaf3gHUKYEen1S2wf
yNq9/a4yras4HzzJjkMP64mdIBROpnl2qTWr+lwP/IN3+OK7MkvysB0umex5PPZDmlO7LKrHWh1m
6Tk3Gnafj2hJdJqXv8WmixYp2pfgQRYJSlBl0/8n7bx268aWrf1EBJjDLcNKytGWbwjZbjPnzKf/
P+oAf0vUggj3xsG5cm/VmoFVNatGjYFkOuUpuKdLt72kz76X3PhGd42radddSifRVQ+Bq2+RNZ/Z
S+6NjkKKjO3/o7J5F1rSSWxGUJ5LWVF04JJxolP/s9wxq/0iP7begkGZJEjwbKYcvl7zOZfy/tqs
4yoziNo4c21GMYO2wjq0Qr7/2sSZs+Oa0HwEWrMEmtVFsVqGH+XQlByzeKi6q1Y9idrfyb0sB8fV
5/8W9cHlffjxLgaFCCgXQnSn68tqB4tkcYJ0JfJkM56dr1dzZsOA6QFww2vATb5O7Iq+mechF2TH
UlonbAxbGV6+tnBuvwhXJnAPCiF07j8uRhG0NAwARDnJAOBDoPtRRftpSjaQEMufWWVUjDqBC1zU
txFSXQWTEUKbHspFGXI1gHLIwer9Q/rTDOlpgjLR/8MXjKtgUUDIVBn6+I+rCsOwpp5nyc4MOzJM
to6fPEnWlljrudOR+XDB/hAhKf9+tJJpqKCMMYvqGpCu5lNqbLjZcz4Cci+OhrwXXOX6EYNHTwrI
byFJRgnKC1+G5wy0WHBVfO89Og87dddcktXstl6F52pK7w2vHzUVkS1WIQXluQaa2JUAHRrXxOfy
+u8Bf28fFMT71MEgIgPitDisdw6pyH1kKAWooNU9xInOeAnm3gue5muAoyfmBG6Fx68v/RkPaCJ1
u4Bg6SmS9H40KORqq0d+RUsYDQm7Hv0HpYZapoLh2g41oXNVJM2/NnkmYtLBRFEcIUWAf+tyYy7W
Fo1NTGbB4EyhvpfhjIRY07XSvwQ4vW3ne1PLT3m3nSC9IaQMatkZ1F3YPkogKfXoVQm2hoLPuQ4G
+NS3IUceDitXG2g+Cm3RQL+71/d6D1oynjzg7htB40yqw9TjkoUuWkzw0n9cDlTRyKN0QLvVvXn6
v0KIuvv7oe7/27Z3dlbbpucZskQLhFzdW9+XLhuZhRv9RtHLCTeSxLPfNXT8+HaYeZDoW7lDGWbj
oLYYDvOvkmvR46M+9Yf0QtpXx8INPd9Z0Ba0jjbCyblXPHv5r93VxW+sPDHHBsL06QSl+KX8B+aZ
5GR5+sN8Le1Jv+GptZMbbcuPnfOUMPDhJVUaKZ+yYthdpSjOYBOOj+oJ3i7HuFj6Jwu5CVBtNz39
JwcGcA/WyyVuUnr6eGuavsi0ooTzNzxG18ZOOgR7/2F2FGeZHf8PPZoFTfj/ja0cGMpRjK72BhkB
3McDIP7oqh02fNbZO/NvCoxA1scVVZGc8YYmBV66we1RdwIP3INDlXW/QOx9G6z7TXq11ec+F7n/
NQv50kezvj4keqICnwnSYVelum1kV5lxmUylZ9YQEyYb6zxzVYjZ9LsYSiakLqyX772XWQnQ7Hal
4oRmbBfardp9+2tPDIcsyQGVCLQtrNXNkGHnN3uB9ulcx4+WT+ie5Pq6mqfYTmM6Xl9be3sKfcx8
8Pk07y0e6wxgrIOb1tWlmvKCcqo//HGGRhkgdtvD9Esn8yfV3oZCfN5BLC66HjQOz4ixlKBJJNA6
itObCLEEU/asNn+f+jCwDKxZpCzIG3Tt+9vQFyDxzFW69xIjpaVcu2CgRXdj85azWG0e0ZlSCsPy
OsRlK98/i6MMLxxmlJtw3/5a2r6xC6dPexrAPku2tle8cq+8KBuXUD5rmFY+MVtVec6vb6EWIPxN
NclJnpVf+TG5Z2zMnV6TQ+++vZg8vnCwRDbla1qhbumkDmXd7+JluVmh/xz/2Op3P2UVK7jEKmJU
/BSpNI9zIMIxHB70iBn4xL+QFZ9BT+bo20Q8fr355+0u8PpFSxMk6ccPMbXEAg1WU3HA3e5TPf3V
VAqEAKRpmdntQb48pJml21nS7782fKb8yooJtrzzAb3gBT5ahiJRL+A14QLvmO12u0PnWKkzPY9H
iuqBrf3oXOsUv6LxsvPkHQFrd9gqAZ/5hoCILwQMvI8/t7b8OvSrYQpVRwuANGeIdA0bz/DP2ROJ
ExPXCpg2PsZ1zdVMF5BFqvIF6botdSFUBLmjCL++3ssz6+C7QQ2Qzg4cMeuia8tAnZmKGZ2BLnUY
OoZGdcPCOQf3wcT6noh6649luvQ/mIt3Gqd4gurcWSJS7gnHLTzGmX37YG6VwuRmEDOfjDkI5uNM
ssOioXG/RSd23grFGbAV6CeZq6g3SJXOBGYCptcYIcwdGWSEK6HbygM/Hw+HstBv4NooK6yrhZTo
GO3VEt1p6BlBclvdNU/hbtk+Yd+0Tvkjd7bi+Zl+FTZ5hCyATeLEuu5kmdk8JlC9OUzi/8liBjCF
Vznh+0JIvpJ/t8aPQS6hAzHdQaXIhuLHFBdOCLxFaniqqzdxXf5EeOQEfz7j7Lmt+Vtf32fvu+DH
JbhRFh1LMtaPDoAWL0O2y7a0yZMMObFi8IP6bh8Y80Z4PnMAHyytyh99Dzw49GMdKtjUI6geuzLa
KBdtmVjlbXOXjGoUsxjKMHahJN+p3G98gxv7ta4GJ4xAymGKCSVonFSYuUrqEQoWhzDx/LVDOYPE
+nA268gvTFVYNgq21H1wKE79La/ohS/c1WBK2i1Nltopr9T79mqzcLm1zJWngR8An60v1wLuBpvi
zqP1M4ad5me0z47tdQr11lMg2fnV1n387A0+rnnlc0YLEqUJ9lynLh95BdhFfqNP/sZVPJPgU29G
BfiNJ05bJsY+ZL51reWdxqD+G/reeAAg7AjfglPi1F5+HV4P7gLC317cmV01ZKIteRZ9OTLij2bh
uRg75oIh+Z2uo3Tvh6h61a9yu/EGPPMZfDCz/Pv7qsSI/s4YpybqXSNaZ6WXCn82rubnjIUpJ9wa
TBtglD6tBOqzQBkyyeR+MN11pd6p94OTH1WILe3gh+UBmyVRggTX6R4ghXC/Nv82I/oxWWXgj5Ij
hP1gq8lYP65QnywRDOhkMm4D83gheMm9ZUNF7Rz7i/4UPZbX0a3lIaHz3B3lw1aB6cwdxTrMu1BA
L1uwOsbKl9q6gIbKabX4MAYGElzCcQ63ssLlEn5e5L9mVseY+X2q9DF7nMgvvfioibd6cDDNm9a0
tr6Hzy/PZT//NbWs+N2NaQ3Nn2tSNKemmzu6ojd445FZWTc/xM+m7R+Eu8KdDtXFVvZ/JqX5aHn5
ZN5ZrhD0EWeZk2x3+n50dfxbf9CPkWPsVTL8LRLDs0cn0bKgNEKFcP3KqVSjtHoJcx1IxyH+gwSZ
q0HVsXE/lxvw6ejemVmtKo3athtz/EtDmQ4YA+wRVGCWKXIdpPKN/ti5aHxfLXyzxmu59/FD+dO0
1bk8524MCXYNZBkoza+R0pCBqKnVqaaDcJanaU+JZOy79oDKmPP1es+fIkgDsl64RHnJfTzFPlJz
2GUUk8TU3C9TrNk/0V61s8fcmy7q3RYI51xihbYrQrXMztLnWCdzcyYgdDqhvJ1C1O7pVJ7Mfelq
7ribuUKhBC1mtPcPueFq1Jp/gwt42CJWO+dk36aR6ZAuyiGrtBVWD7lOK2iGIuFBTn+i8rRxic59
/hbRgurJ8jBcOO3efxlSPSVtUOPFs3hwmvR60m5LRXOsvF34EjeMnYH+kKLCBbBUguACWE/Kt4wy
FVGpAG3naRG/8Px8g9Yz+eB/72SblpiX/Pz61ny+nhygytwifH3AqtepJ9IXstqnqg/vCe0jZWoV
m6JQjFddaF9mIdy4pZ9PbLHHG4PYS+djHX17KrKiktDJTjLdd4qgMPZS30kbO3nWCktiC0meeVh/
PLaiV6x0NCD4CtLZEVAiYR6z3lrKZzfGUt4ZkT8aMcRQy7j+bF0X3yajwCWHe8jR9V7Y2LQtS4un
e+efawmqtLzCkrKIJw3Fqz6g35z//eOZBRk0EHmkIwfwqXRXICiqCKbvoDYe2VTxXtAM2FjK2ZN5
Z2P1AJnUQEJABRtVUyIOMjzI+Xz4D1eaov+CF6JNuW6gZEiYUyJS2K1OMGwYqjK3nWBrKiP/Mp2q
zTz27Cf0zt4qzjQpxItBQoqgPUxecY2o51XmyI/G3TJzHHrG0RU250jP3Yi3tE8Gibw0Ej/eCLkf
ZkEp+ILM4peUf+80waVW7f39Ri4qCvQTlt1cx2m4oxYdzEBwJhjtSz3eKeCMRfV5Hu6+NnTuUixC
B2AYYENh2HG1moVIerAE9HPF+F5g/rzolP9w796bWB2SIUbIxvqYGFMBnZVqZxbhy/+2itV7Jgtq
E20UtsuXwys1bxQ7Qxnd/d+MrL8fIjGKOhjJWUciQQVaiq//m4n13RqYN5VSy3fSaZcaups36cYi
PkdVIIP/nvcaSGD5cS8HIocRDpI9NbMzFxq0X/vURPIP7sH/aT3qKhgIQavApcCWRWFt2XlmQdap
/nV1c1kRvWFtQZTK64DT1c3CaBgJDmq/PwKt/dXm8U+4d/7T0fxrZhVyMiGT5VEOBQSgC0B9Sfyo
TPHx6+0661reLWUVbMICASIzjllKXXzXpcAVmvK1qoKND/LsHSATAL1Nh/Zzm7tsg8jXMaPGJTSe
Y3EjKcW1IUhMDIdXSCP//aqAigOKBCPD63/lYiCl06NQU5iSpotQZN+iCgVhUd8ocH5+woFbeWdl
5WW0Po3UssYKnJaDWye5+mz26bVUm42D9DbKk93UMqACF+HXyzvnQVE3pIQvw5cDXOujBzXmOFEF
K3tbXurRT6Rb08/dxjDUWStAY1GxNACSrF/8iQK9bYkel6ubwy09lKt42vAMZ1LgBfnz/02spw+L
3mIkXRQEJ3iV/0yvDV1fePIuqWIYp8BRD8JmM/tM7+ujyZV/AMFpUN4NAjd61n4hxbU8vgcnPdZo
bzmSHXiwsQPNgdn2dkTbyZvcaF96o2f92Z7iOANE+vhjVl/4GFYqr1Z+jPFQRnZwaPbZXr8cvlsn
+Eu2Wc6WP/fxjfzR3Opjn1Q6gt1yooMTXVfXcLRe6I+/ClAZ6Y8tFMhy+Ve2IGWBMIcKNxwt63pf
IuRxLAlR4M4wA9m9Hl4GufYC5+uPOfU3/PGZxzCqBSIdJwmg1ecaQ2JOej9PLKw3jtWf7nmh1S/2
EVqE94MrgznZGmA4Uyj+aHH17c9WOZd+xfKU/CY3DhO9of5G+2Ye1Rvdsutr6yq8RmMvu1RDr93s
mp7x2kQdOh3AQI3PyDk1GbOWxpTgUKGS5sFRlEd1M3k/v8Z/raxhcg3POj2usZJAmFI/zjRjn7NT
iP7F6DRX9WGC0U0vD0nrIEwLY9dGzDjjf94vck0QoJkdwru1ySKLILflARxqtlU2OoMZ4hzfrXH1
BbbMQaJOzhr7nQLaldqmp33LnIRX+IBAW2r7F1rntokbnrZKqucPkeINwmWkE+sHWD43fcpIuuBY
hm8nObwRCnV/NdnYxjOTCCxR4f81jerJp16spRW+KpQ4WfE0eQseWj1OO30nXmx9FGdqRB8trdLV
pAqpjME8/1bRQKkvdoO79qF8CHetfXmJPC8AJbtl3tnrDgsSbGsW4gx5wMcfsAqMUzKYtZGz1OFk
PcSPAQQl4FEsT9rHr+0z8E673G8d45qjiZI0otwAYGAPoKfHaX6Mxp3ka/GM7Kfbwu0OU7xdXUA1
77XHcpfti/5gPpZEEVh5hocit4fNGfrPqyar4vGrLySrVObWRUdU5SN5AGbq1r8S0BqPxkUAT+a9
fqnfoMKhvIp29rDdan37sx88/GKWyTV1mT/hIbeKpPDzjyPswoEr97V8pUPwdg9RPNy9Uht03V4y
Yy2LHFMvZOkESVZWfKMWVDmSmMS6l8pC8dQ2mvyap4X4Sx/EadoDXJJ5JiCK/VsFyETmUY416pFZ
5D+TbscvAjDnnQjF/E6YsuAOmbwfUaKpB8jY2d5F7cteaMd+ayaSjLkYh8dSsbo7y2rCX6OhIdD6
dSL26RNmCxZBXH1htiWPWW2BWs1Q36FN5Bpl7IQ57iOcESlq91+b+ZQ9r8ysnNSotAOVSYvwZqLz
mx8U4TGSv0Ek5w7tuJGTffK6iy1rQYrSq0NCY1nyu+pT0PdZKKgt8EwDAv/8soP+4uvVnN20dxZW
oROyaV0w6xmyU4Qs5fBPof+c/b8OHixDg/J0qVRTyX3LGN4tIxusaJKHKXCr9jLIAGz02YZfPbcM
OooL1yZaJUyJf9yoxoyssdCT0KWUcZcVxZVljU5l+S9f79anPGpZCGAZWOeRnuS98dGM4heGXgsa
C6ljguBllXolEujlvEUZce7gydPoLS5DDOLai9QUnkq/4FhqNfoWAg5CwmdjTuLsWt6ZWH7Cu0MZ
pLpMKpVHZsGfjxU05IpxryI0ks0/v961c18MfB5LLQsP9YmAAC54mYrZGLq6nEO3DwWUfNSjp1Dt
dyMMVV8bO3cT8IRM+y3DkcTzj8uqC1j9Vepn7lCWd13AowJF1F2FgPHGl3NuVQvAHk4Qep2fAIP9
QEVXsFDczQNx76svaBCgqOGN+uQK6UZh4NxZvbe1/Pu7s1KL0pg7lagmxcmFOiNoUYq2ZGQnOfhL
wSh4KBbuHbZuIVqTAQx9NCWbPhgEaWb/1N4uJN1utxTMz57QOwurvEDMogDZsCJ0RyW7SgwuYF0j
HrOFBD97Pv+aWYueFnVSUkppQ1dWBNsMTnX2T9OkCKD/NrP+99eX7lPxgU0j6mi8y0XqqPJq0/oY
zkSe7qGrJiUU8a1dQXRWte6kAwewkj0+fP+1xXM34r3F1SbiCPM8qvzQ7TpwinI0Oj0y4MkQPEHw
U3lfG3v7aNbZBVzuCzMw/bFPcIdBglF/MNGtyWNFrq6QF9GRGEpV8zmDju9CDFNGTYwxHvd+HIiv
UURfCZSXP7R2LgsD+RayYP1gGLYmV7mjNVPnKP38Ixmt0i0HGZUHVIr3kR50V1GmJsdOSNJT0Mjj
P9ng139SaGzrw9eLOrODlPFhd2VYl5C09uVAsoVhyjOETmlVoC/zIA7GLa7Dcv5D+APzQtmG7ERf
4vnHT0qpk3RMSzIGo5aSK8FAQ16IpD9fL+dMxDBwQ7y5gbJ+hhF3ejomQ9WTAKJW3qrjXVDpGyXQ
zxUi1Djf21ilPih1d9FCzO6Kp/D3MlvRPFnXjZu/hofmYSFakTb83nmL5HKw1gLL/lQ7nEsFkb4l
AYrgU8zcH/rrvKAjjn3mqjvrRGP2aWue49y9YP+Az/Ok/1xpowoUtAAoAjdMxYtEKQ8+U7Od4Nui
snEDzxwZXsNgZpB2KctbJaxzoAmArYXQzXqtgVFJMIajNEXjVmJ8ZkXocDPObAKFoDW3/Pu76JHI
Yqx1chCRsSqnoFMe5iZ7UNv2WGjm7utbSPBbLsEnX/GvtfVYbK+C2EPKiVVBO7SzlNic7UzVhpNU
FtZ+EOfhAokzfZf2NeJQbc9UVxPr5l2ajeJLacWNmwUodoSSnly0yEEd9Dwxrqne9ru0KwuHGct0
J/eT+WMO5WEvxLNxVVZK9qMAdoK4dYMq1CSOF0Erw6akh5F/izJO/ZJobbeIezHoaJe6n7vj5BcK
YxJte1lHkfRiNh2ssEpV5+4UpTGstOZgz35r6btB0cp9qmQ6BcocgrDGLtpBejDEKX+qLbRv7Nwa
umfVF+ruKfETcQDfKtdHdFwSL0PWxrLHvIovOsMcrMdaG43WJUyA3mpr1Q5Afh8HKyh/WpqfTnZm
huWB1rn2nBmZKlzOHeogt5KRztHPaFRq81chFDVD1K2e+LYax93lqDXKVWVOoObrwroSecJdjSLs
r2Hbit8b5CZduTWTy4hKoCeGZXhCrr54kTvVP0R93XtBpPn3nJuP7pKfjpehVRCcI6VyhwDZoTQb
mjuBMzmiHKddKFBKHZQsbnZKqSNgPxezI8dZ5FVxp4JdUqp4l85l5ppDd9+Jg3iMAhhILVg6byVS
tNgWkTrzBEmunFkvDWdKeyG31QR9I2j3rCp2SvrsTWFYSC7l/oUuNfLlXKvDPvWTcIeGUOQtwN1h
l8lme5zlNPfqNusvUk1CzCkz00dj7ES3F4fJ5hWFcMbUhXexNIqGJ5Byz65pjOHlECoW8+dmDbZY
4a9NRayXdtfnyVGxYBCd+kC8U8u+8dRErh4Ef8hvOiuTXbFXkCf1tRRCTgmK+kntlnQpG/YDkmiO
kee9E+tGc0h8vfaK2fIv5VQ2iNKW6UzIp8bO5Afyt6kUG+idshYD9JRzKY5vrbTvHX8UEjeRNaj+
FKE/lZVRMe2F/BigQmmaLkqpCa+zZO5E+N2tRrfNqDRu1UrKjmJphV5WhuHel0X/p69D2WOLtQax
TD61JysKJTcop8qbLA1mRXHM3XwS5Z0/iOZhDtvssu5yaa/2KJKak5WgKGe1yN7r1ikXdH03DV0B
rXFDpUyoi+qiEFTlKpA1qHoCS7IbM4cmMY4Mb0LN5mIAduUxKVruyjlPPKUXYye3ZONZ07IfGhI/
NoSW/T7VZLqqhSk9ajAwOLJfg8BL+uRZbru2dsNcLDobjcZkP9dF5gnQ3t6rWhH+Qdkoh2+jCQAJ
lcVOLAcgANVU2W3c9pdT0XUXcRtID7E5jAdEFe3cbK/SoZq+sz7RDVRE7qRGR9SQZODB77T0NS/k
8UmVq+ZZzvp5l+VFdBuqk3AcZTOP7Ey2xmOSRHADAcSC6b5poaSs0+CuGRXDLaMwZLtKcTroxWhc
pH5JztPMsXgjG7V+Uc08SEbJrx30iOrALpokuRvmHNRRIZYPctKhxhNGvb8ffClx62BmDqjzrcts
lpB8lH3DM63K2OnDJN+UbwJrdbEA6rPRo14wNXytk7kvJCG7h+Wofu0bAVkzGj+MdqdVGD/1c1E+
DWUhXZqRHJa7qTNKV45U/QepknBn5tPoRbUR3vtNFkHeIBfJsfJjZCR7TTgNaqb9URpL/F6nfJBU
DzTGfoNU7t1hUtFU1KyitnFnraONJCNmhVJWKtXWkywFsPOaTe4iKCXtW6loLupyQjwxj3InatXp
PswS9a7KOv8EEnr6KVSx6Jooc91Z+Lrb2cxQCYMWcAcZevPQaY26EwpF26lNVx/kqlW+S8pY3QTh
L6Mzu6tOldNDBKcmVNGxme5rKQWmG8myOwZaeQgoItlTnkuuFJrBoVfbKLC7MByeJyNFXtqKUXSP
IvIapD/vlBbu/ATYdMkV6sXHJgD05oR9H+0NrWQ6CAiS3UfKnxh03s1oMDjSGGZ1o0tVcRJyTTtY
YlJ9SwC1PWbozZ2MLppPTTdMh7YqWqcrMiO0S7PM70iB62uzLcX7tmE8wrYorB3aTokPRs2EKYxJ
102cqheTHqOXOcjwPheFGTE7IUm9O6vKeAPWevIqpWq/B2mWvJKAh/etgYe3o4U3xtZHoftTCq10
G6FviHImz+RL8mFGxU3B/BZE1XSnpbORXM6plXkD2CrU6Dr1Mo39JF9GiIRjUBFU7UYwKyfTC4Yo
5c5XvJhn0n09jsJlT0h2zGYWb00xFJ75cyhVCmKY2HkVzm6ECgcXJcr00EFi0ULqK5BtxMWbjITL
TPmoKks9mFZSAVUIkqs5VdR7pBnU3DGF0byrGgH8mhil/SUyiM217kfDTWrJ40OB/tSvxi/qm1pt
ZEdLqEDYVlnET1Jajndl1YKyVVoRzx3M4/3A7NKjoITdn3FUS6aJgsp/EAg1SH/1cv7QwG7otUau
PkzyXH9HqvJ3DY7W8wWw1yDau0MTackfBPesf8KqNmrb6PXyPijMYpdIKVqBwawpj4FRxM+KYCQP
TRJKXlPFFTQ6YivZqAZqrhiP+lGSSuRAtVxCajVtw9tMKRFzz6r6sUdVr7Ez/lzsRnqbXjWZ7P/S
tImvEYQmaQ8R0YG6tgpRt+yJwGPoX4yczEUqxZmnRLLwfVIEqOlHaIpsenSTV4tWiy9Xgo5whXLZ
AJHxIZia5G7K/cYFhDC99GzcfhyGfrbnOUQAPGzMazTwghLJuSg8wmwTwMBp9OEVeWx1Gwml6BZp
I15qXZGGkATl6qlWrKsm7C/DRr2TESFqEuNBiufwtmqL/EoJlZDrVaWHWQIDraZHM5fEJ4oeTmwF
Tqh08XVFfXsnB3rlQU/bh7YRtNZOyXYGRel6dGBpp0VcDsOuVuTa9i0q13aVCsW3IitMDzbU9shZ
5O6gIz0n+np0gWNTXlTUYA9L1eimiUrrEqWJ6lrK+CW50JdEc/61FUiMbJhXBlvLwrkiQ9PqfTsj
M2ePZt9dMf0NjU1IMKBJx5h0qKW7mafknRjUpcd/Znqq3OanJjJVvG9IqjPxm3JFFm4YaVNnHjfk
k+ju5HeT1WVeKzX1ixSmA8GmMH4rWdl5fi0r1xlZ6iNwBu0uK9POjfW4OUhJHpxEpePxN/tW7PaR
kd7kUxTdM6oDp24SI9guImWcyEOa2IU+Tzue5VHiBL0iLpqQRnRRmHV6H/Tp+Kg2U34iHpleIk/G
t0YpFqHQPLgZOgCk9tsazI6NbCZKOcgooIjXoO/zRPs8uO7Frr6Fb6hQ7WpOsmNaFPLR7Err5m3J
KAcqLjK4pVfP2W+trIMrofXnXW2mgisW/FUeKCj5BlaV3ptJO9pFrKV7tHXSfQBPzlJkz09qaKLe
J8YpniFI+C+HpGEhg54tP9qKLth2/udyN/LParoXTCW8y8RWPiatMUE+NxArM9p7B7WehoPo19VV
m3XGkWROJ+IWdEb6sP4dBEw6IGBrhRfNpISlPVVKHnk1bGzfgqqqvDSeQi+Q+gQlz1i02xrynAox
U7cQxsAbmlZ1RSnwDz6fzSDktae0Un6FZjS5mBmI950gmRfROLALoWDuImnkavaIzrZqX74UUqs8
yFPeOUEeqz/zxGc2J+nzgwhBz67SmvY+MyTjsivq8cDrJ/kHnozsQY7D0tOGvHnSqzHem+HYnpJB
0BC9nQMJVd4uuTe72tyTnvk1O8TNHMrG9IKOLwOJXP7LICzmzEv8OX4dYp+9LSpJuJgVsX3WDJJX
sa/MfVMq1UNRhZb9dj69zDS8rQ7z+LNoAyrJatLkp0LjOqmaMDwOPLrdYpxRJIYuE5Vsnl+d5Zvq
4sKJ85BfB/lRb4Z6X7ZZuUeQqdhVeCU36/KSKnsy28gv6ztd+KcufnNbMvLMAnc9KkrAP0XBXaSk
5cTrTEUOtEcjO7THQElv2yjsn30ETHdVk2XXqaJZe25HeRqEMPgnq8sc5DcS2b+C2jLvQ2Kj4Shp
Ou7r0dLv9CqWLkapyytXFms4fgYjTO5mfayuckVTHqDXkNwwIdiT2YbZLzkC1OIoYRvd6XJfotIr
CwLV4UIJjhBBG7Kt6wLP0DSuRLeRS/lRj0TrpBYoaWqpPt+M1J1/AA+FS1AfrLCypUIIZ6ceBPOn
gfIhXGwSI8qRGJkuvDO0yxtxSYUsK7ns2kL9PfRh0HqkKmnlUV/TfsOzZEG6FFpeIqbjz6YyrMJL
xij4HcyL3jhRGj7RoEk6y1EVX34RzUKoDiJiwCOV5mH6peRURo6ikU1khNDFPqI5PUFEGjR8IrOw
PAk0sBA3eTj7N8jucomQW06u46ptX7hp409kLwbAWIbRB6iUdjiM5YGwL4RJuChaq24uxDSA0Fkt
iqp0zCmXNaBUhX8jqjyBHdXoGv0gxHJxLGMxQ7qrKWea9DK5vjb69GAaw8iCo1RVUmt3qpXwCpdK
tCHDfogQEasKKbChBpnuelX0n4usD79p4VgmXi76ZbOLx2oyIIOoIANXtYjfUGSj4iZaY10WyDaj
LzQUOdmlIpX8voYVmFrODnbWUOwGdeL2sxjunDknU7THffqZ03TNJCEqXOOxkqEmYRo0ZXgshDy9
L6XSoqKhRLj30tJ6JCVUMn9nmFI21TTC8C4xODA3ENThsQEI3OxUGVHvCzSVR0ZMhHL4Ry+z+he4
n0BxTVRld76qTeauiU1jugYZg17wHKPkTX8nV6rDUA2xeWNOZfyqmlX4zZyrCNCVnk2ZF8Rm0rlE
YVM49AN6K9BrB4110ks0FC7lSvGJ26Fyg2xqcvTVUB1QhfNF3Y0nn7GMEDK7wWnb2l/YwyYfPZMk
sHa1mDEFQEYbttwIsy5cv3wTbxHNYfkDUhg7VcZ/5YkDSlU7LYD93xOaebhVoPzrYT6woj/5EMiV
3dCufLQgqopQcB2NW2MIpoJsJ0o6J5Hm/hu9BN8/Bm3C/k1Q3Ac2V8rkmBGTdfCnhnKAdoy7GDPF
tm/VzjQPg19OwdWQdG24o1U5/gz0mitMUT04NTNaLofCSqPZEXnpwxc1TcNwyDJFIFctk+A39G1+
ekkWx2HL1BPsbojkpyFEYIWrrMkvQyxxd5Iwbo9K8vZLC77sY5GKUes1pciVEMYivdfKuTPtKJ3n
U09MVlxBVEp5P3e8s9xKhW7OVeJeOlW8gp8XqLDpzRRH5n0R+Roza3LCvY/owbJlg6oeQ4pCF5MB
BBd19THb5TMvGznWOx0q8ya8F0YtvcxpbSm7QEiVF3Mc+9pVce/XklrrzdHPFcZ6msIyYi9f7iss
Q77lcckIBZllXvc5FW0yL5ObMcs6jEb9SMHAZmpezOy47AkPnTr8oyWB3NnFmDQXgiwgcT0PizsQ
uXmBOhHuDcmfM7uXRv8GpFr9vQ9xMEKl8s3UeTXOh//H3pntxo20afpWBnVON/cF6P8HmslclanV
kiyfELIsk8EtuG93M9cyN9ZPyv6npCzB6uo+GmBQqANBTkWSjAh+8X7vAnE5tYO8wjfJT/AJv40i
MvVMp+2f5q5PvcCRKuvEiMbhWVa2jU18GCoBhjKUKDNx07dSM0iBx4xwXqZRG1+ZfPWvue6E157d
TRNBdZXaHcXn+T5Te7IXoM7GfiLUxPZLA5u6ytbkzgoN7yGhWj1oLktzMedz+9melGQ52U33pTOM
4p6jT0Ruve4lixArOtPvmxpXXfIgXX/gIH+T6kcanpdmCm8tcJMzJx6ybd/hndLV7XjTxE6ysjt3
ooYyvarxa0yRA9Ss/bmQlnFVhhPHA3fqyt7P5rTaOUYYPdcDzQxVGMlZOzv29950xBAIp+2uq0JY
V5VpTmzGQ/wEx3N4dvS6CsgrID55ZL9LpIxiH85wcV+5vHsVLTTqQOTafO52w3jH7Xe3jdNzxETL
5NeTUy40XiJ7kBaHSaS6Bzka2fqlhp6RGS4A4vApGenJU+ANn1WtGlb0E7N1X6j22koib1tOZXcV
J151Dh5PDnwpW2VZhaHcRslg35Ff5C4hvkJ/SDmeD5yv9/mUzV8o11g4Mhwv0jSrF2Zm0Xc1WqXC
H6xnIagdLhqVW23hIVY4TYGo53Xd+G0r3a2jt/lZH47WZu4muW6TqdxUs6Ysy7qO117fF4ex7uTe
Dt1uFzmt3BZtlK042OAtf1R76JPe7ls3S3e2WRdrq8mVFeRnPQDXdZ+OWzdgmKvu0tzTd2bkRWeN
HbIrcK9v+0jPdrFZhVt9sGxaCp0RjHE2L23mSxANY7yuRsfyE+CkRdto8Y2GwH4jEk8s9Frtt8mM
n2VrZj/o0T4WnlFvy76oWCQc/vEtjZdxrluBK4tiUZA6fTk2SnzlTrm9mJW5wAC0hAfmhjZfx0U+
XJXR3Wiqxqox0/RzHg/hGUFT3Vlawjuw3JQ8QtYN4qex6ZE/ESql9nyVxtDaZAk6LRZgcPqiz4bh
smyVW+nJYl17ervtvKRaWhDmCSenqk/zjoMZtd1qAltDa9cuk4ZZ4kR987XGwRa+r+sRYhMD0yQq
/w5cbnieHfzl/NRTmm3T1t4+K8b2wZ6iSvVVAlbXqWEQZ986ztqJm2HLe8W4Ukt7Dqa8sbdeO38X
ipbtJjUzlzpL+4LEcMO3VRqTeiHdzWjLlkehZOuMSDiKiVBrmkUpS9fPhK1u6ypXn4UnE2Iuymb4
NqhKsaymLLlo1S5aSHhXX3pFSUnalFpx3mqErXW28S1LKD60KHN3qYjFvtF6426o6/ys9gpIzK3Z
3Ee9ngeFO9rXQ2eF3yZFGZeJk2MAk4HkvcTRAyKOKJriKN5num2cdXIovk/WkS9Nd+BASDIp1Abp
KSOgybme6MXZHIbhIU6r5nGs3PFgjHZ3wYNxN1bUJJeEgT3D2+12jtXWaw5k06Zo0xnPmzBeZK7F
FyJv+izzNCSXoqgvRHZEdfV5wNuybhVsXHs2dkne0X1TWfadWcXq0iFbPUhrAC8/rywRL+LQc3ei
B9C1I1LhwLEewFqsTdcb5mqcTWs91ZZ95Vb65LOCtYVIpmzVV5G3IIMqC9oYKNwkHuAwO7Nzhuim
XIiQqqLmteZH7qjvtM4gmEbT8BIYu3iTt16/7s0kXbpR3+6pi8g4njXAWjGy3NmK0G/XTRXgkIuz
kj5PZ2ZeEuRNkfSkGJr6VLfG9EMpx3HFQTBTOe3rJWVMC1pNlRldZmFtrSKZRFtmaPK1TJTiDMfi
epFMeVb5sZ5lwdS7IqhUBU21loq1a5n9kzCbB20GYkecEC76NpfbaVaaa5jYxSbnRku/U7veC+pi
ML/kuc4qzdop2ildXK8S+FlLL6zNTU4b7Fq26YdqkBdywmnDDtkhDltYtOhEE79tDwpD7bCmieJg
bgcz9gXtmSeV9X7mOHq6B8JVt3NoUgp1ksZ1OTkXSW46q65sLGosreXVHznOobGs+HOZ6MGcmGNA
Iy9aaAC3D0JksCCKqay2Yi4aTGDUIt/rjRc9FVi+PQu1Dg+Z5PgRpDQkbjvVrj7qgL5HOXF5vxKC
gkKDjuvbS5x0PYWTXsZBf+Q3pd9S8Zhinvf73ud7bVbXJBz06J+K+PGEBFLEqlIPLUuB129ggRKn
7IWG8yWd8w/IH+9ezquRTp4YIZZNZs4waOa2OAySY4RYZWX9US/3+Gf+MjH+HOaFy/yqbxx1NQ0J
L48Dw8+2+o9yZZzVF9EyDKYHAIXPuMIG09l84Fj07aPsnw+u8CUE7dXQaEbrVjRdHDRUDWWdLMb2
eCZrP+AXvNeBf/XIXiQhr4bRkdh78cQjq/tjBQGEml7/flL8lZAMNej1ECeUwb4Y7ahqGCIxl+Nl
twG22oW77AYjBNi50bN6Y/vmlxm/HqzdxOpDD6bjrPvdQzzegleX2A4VUmmDuXKkQRtH0yx6nfVW
wAz+TEjvWXGBanKfPDqoXOTNuFbwuRtBZIJxPd6mN923v534d3JDjo/+1RdKdXM0dXFci7QX1TQK
Ii+HOPf0wX1/j/71+r6fkB6STA69erzv2Ta5HGnaVQsLb86pDaxzglMCo/bjETnKtFEI8f3otn80
sU4oP14WtUPncddtmtAk3YJmfHSBH2w3L4KRV/fRUesuoZw7XqAJJl+sOAQ1h3RNDtKTG7Sw3Nvr
ptrQV/iIIaO9uzoRkXpsdEee/en+49ktGAkbQ7UkgWbfnE/P41m9QRDi4nhjbvRv4uYjZv+7l/vn
mKebkXSNxAoLwHU6NMuqz1eeSxHXjsaDGuV3v588746FShbOMp58KLDfTlHHm1vXAhkMck3HHqX0
VfUudl3f6srF70d6904eQxw1dAvHtNe3I5Xgmn1KT4FcbopHwy/Hbad9RNt6j5HjHU06ODAdNd4n
W5AadzBuO25dtmUhOCu5ThdVgALEWpBQ+bGq78hbOt1yXo93suVYiVfaast4R9+uYhXeFSsOJ/aO
KbqGoWMu7RWNlWSRoAbZjuv24F5/RLl7776+/gon99XiyKFRA8ZBDLH5WM5lNKtiyDi/f3zvLfPX
wxwn0us1yBEk6Sau1Atvs/y5/Mhn6r2J+Prvn2wjOWBJqHZMD2lI38Ni1eQYFnVVYNOd+duXAr3O
wVDKgCFG0svbS0mhlsR6jnpCj2+cGheUsVv9foR3nsnrEbyTIkzMeSO8nhFEqGJoeswsKTgsRf/D
YU5YdWVMQpdaM0ykz37CVdRV7HPe//vkvTdXc1x0rx79qGcisTiyBFkV1N13Bx7Of+N22Rj+46WB
Kat18uyNslYzwyl5INVznRXAm+eT1P7+/gMJ9s9BTnY6L48sa4i5iiapfSWRgWKfT038PxzlZG6F
gwjnwcoipHtl5BuxdiMkZsij85HfwLtT7M/LOXUn1LGMTZySy+FEvlDxCaNvu0Ak9vPR/NubYNzm
n//Oz0+ynOgbxe3Jj/+8KJ+Lm7Z+fm4Pj+W/Hz/6f//pP9/+yCd//eXgsX1888OyaEU7XXXP9XT9
3HRZ+zJm9CyP//K/+sv/9fzyVz5P5fM//nj8nosiEIAh4qn949evtt//8YeGLubVBDwO8Ou35485
H/yP/HGWxWPz1888PzbtP/6gPfgJ8bmKbwbCNoxeDebK8PzyK8f4RDQQ5sWYbREUZhzr6ELWbfyP
P/RP/HO4u8xi07bhP/PIGgmSzl/0PkFXBrw/6idMfNPdP/51+Zc/Xyc/7zm349fPr7OK6SW+fe0Y
LuY5xB5gA0FnDFu+kwVjDsKrJtc6bo5FOUnsOWZTf0gNS8833agKTwtGUddjuejDNhd4m9PNbb+p
RTrgJuu2sbaWkAvDoEucFFRgslvxaDuJky1Dekn6mRPS6w99e4b6gCjeLJ2Cxu6UI1DXXLIVilHF
Xgy43SNkcxrz1GLtqo3+BXiUzHioEl6xLM0SG+sUaiPG9NIW9K6mXiPnbk7qZ3bHxL0vxrxr99nc
W/mFFiaNhdbXSmeRHBxEGbi1Ja09DPvaNDXXga6jlxPncmJZz2tZO/pzPydZtHA5IRpbZx4d+zpB
A5GRU6kdKQORE1U7suIVY0e6ZBcFJk3MfiWBSO2rGfo/MSm9wPBgNlapMR55aYnaDfsxzcGWPAPr
v33ihqp2yHPLRQg1a3qrPyqlHYWPLldEiB2hUZqkkRg789OoQ1BcdXpvZHcOKHkP0wMmTgTRNQZp
vVLcOMwutSHq6AfXGfBwji2tnSmuKxZlFOKPvNWdnt7yQ0w2dEwvWnhoh2jCdqTei3S09bu5sEEw
F5B1W/Orx0PuEl/DPla/igojyg6W0pi0GptIC1dt2ovpEmFdHW48pAhjBRbfp83VIIRiQw4yp/ir
ERm0qRZaSAgxykKKtJWVieYxSRNVeQgxa6qv62Fy2gcnNnpBcwhK0h2Mkoo4o9yKRHbgZZtnoKi9
V0+LFFIvKZ7UYfh3F6ltXLRyMpyebUpJ+9JXBMKN6FGVppfXi5DopMjyHeK49NJ3Kbb1m2GuFPhi
tBnbaxZoB1F1Il5kWGtV4sC5yEoRbS27bEVg0X0t+StjgRCd9WLCrI0VuzBD30r6qSTObXBC47Ev
XEUkvoV25BjdwWfMTd+VWvFMcyHtJ85mBa0dO21ddeHUTczJsHXDrEkC2rxJMQSYlWabZo5MyKoO
RdaGvjIdCMWDisGz6aYu27SqTKMvsnJp9kZup8/L2paZSUpaDfPZ8Icp8axvajfS5xmGzNX2Zq8Y
zVk6url2oZZaHX+TaX38dJzQb8LrJws9EuNhX5F+ZlTx9CAHQ3jCb2Zp2pdqF/cGTbWhcXFv1ZTa
ta8niXf5Uw0sNUAXimS4mft27O5EbSnjQe2dydiUvRsvlRmDQCqGKNLwvaBLmIEkeoWNAIGS0siZ
1dIYtw6rSV15jvU17YbW/RxCfnGyBe3xpnB9LU/68gLytu2MtGjMODvjHAUej1GInu4KnLHsc/C2
LjxUuPkNjxPtW/dcqQ1XHOjol+o2EcgCLsxyHrsdUkD6xX7RduV9rxxNG7PQMDFThBL+hISqi+/7
uBpgZ/ezmq0H5CXjXZo7IV3jgW6mVvlmq+rmLXwVy922fSLg8LltPYnvwnETB6fGMUm7JzuLhzmw
Jr1pt4PFNneYcKccsHBovFpz/KKJLJEuAdvpEw+KzZFPcTIXNhY9W9uNntLWm+Y7N4+I31rQNsuF
vrHZJqZbqdDI9g03NzzFT0tV9GdJLDPvq4P6GG5zQTysWHsYhxXXVqICOHb6lMqrQapd+WOWg6bS
/41J3t1meTjG1/GMqMfydTuaNc+XqLNgIHZw1cY7iwliFX4CIGy3y95LPPNzY4tkvE4JER4w8m1D
PTnXp3GGTbFVOyfTriCnFtl9P3ilcl+lYSSvSm+2s9tBpa29baZGS/a9XWr0WBrYM9BN58rYDa2t
GGf6lKdyE/WxVQrIpKEzrqBL2MVKN3ORfRsmI0wvYe4Z1fcOeVW2UFrV7g4pDAw9cK1EeCn2S0qa
zkExFA7ZqulcZJ67SqOiGJ96pGzFjs56H+3Heig6hM1kJkx3SCWimnaZaUGSUvQ5A4DWw1at97HZ
oiVZ907B96axVybSCBy7IcxhwthgsPVWhStFQ3yCYQvhjZcKLFD6Ol/1xFLS/KeBzd+qmQ7iqZaN
/NG+LZDeFlr/z1VWx5qHs8y//at4ea+0Kv/P/35dWP36yK/KyqQQclUM8wzOi9iyHhH4X5WVZX5y
0SGRVqXZGHwc8YFfhZX5CR0elurHQDX75Xd/FlbapyOMDwwNPqPrYJj236msjmeAP4/zqGgp0JAP
EWLlacAUpyJ0GqSNotoSKp3pChybY1me4yxByHFsyF3S1fIChqdxMejFR+mjkNX+Ojijo9ODWmDw
wjw5Zg1151S9qs3IG4zu0e4a92tepeXeMbR8l3oO7V8FKmfsG6om77CFmM9hkTlfzESD1JZQTsAm
hfsdRJGkH9XOENf93JwjY6FPEy8TeMZR61MmZcUXJbSUr20V6v1V6BHJcDCTWrNKfzCm0fNTe/ao
odRRriJNQiNIshBePXIKNBmOZ8eohVSnGW7MOpn1ldbZ8t5xnAKfjWKKbiASV99ln+s0UnXvu+mW
TrUwy1RDylZStcAaSpSqOJtwsgpXmFvQ4jfB+cOVW5mhvYrSiakDe7PJhwsZ2tAs0imym9s8Gl3S
IzCeMCPfU1xbkeRjpU1/NWgj2tO+oXTpumylQIE9d+m8sDkVmHQu8kbPGmpL1V1RPjnLJDGHAM58
FX2pLafeK7yHhx1Jik13KWjZDQd6Arrhj70xN7vetHDpd6tcAlw3KGNBcS2pLmnjpUWQy55o0sKO
4IGZk6nj5NQkXeW73qhfW9DDk0Xv6KJbFpw0LuHeKbs8NZpn3qhUeJUMtS9TmCkjnSOeDeWRlSnr
skGJIKSSV77aeZ6ysGHenffx2BB8mrZLD9FRtXISjVIAW8VxHVXaEKih7L7U8Eh3UxhSMbP5x3fU
b+gbEr06P54ToAmh0LzRyphoBGJoUm3pwimtgios+jbQ8lJ7xjAVcn07H/+kFtVEaNZe2q41qGjQ
aJQYKNs0FT0J8prCb1FNpYyXmpnn1bV0PdGsekv0h0ZO4rFvqzFeMakmsagFTcaFO7eIjOZ6VqJd
D3/lcz4f2VGuhFS4puWrjw+17RQugFbZEvVa6PJ7l1jizIWcCMU3CndhbEtl0YTTQBmSFkYHd8Kt
vpceFUxKe42Ge9nMVBd9Br9+6mW3N/Me5vYUwuv3aUhCxBrnOtfW1qzrzzPCm41Sw/YYQ3daz0I9
FvzOmSnK8NBREu/cQc9vXbwXz+ds0m4V9IR3tV7baNMzt8z8nGnd+fAjRjQpg+ZWALZw9NI9fO1i
41hT5K5Q79RLD/reqrebdBkVZQIHiubnN34PJ9tW8dcYNMp5sjanhZe6HH/L0ds1UzReFv3gfsul
jeAJIho9ZDhPyznRJm+Bx326as1c+TyaQx1A654eXUSGq9yT0/lsVXGznY1Brp2mja5hPtQbFdZx
EJfJRJZyPpQbbTRKKhvLm5d4SkTnXt/JzxNirTXRUcZ5aTbzmYm37w3U4G5p9UWyV7IYbaWGCcBc
InRZ5KztfTEY2kE3NRnMw6TtsafvkHvJelNqvbzXHJwK6ll615SUENl1rSGkOJ8SqNteaD5pqUHz
CyqxGnSqYm5CckB3HiKQbRtLZ+dmU7Z0labaTlK2t+OgJ2vbE+53NT+SUChpTd/TOFBG7ayLBQqy
+uJYF99UCdz4HLUiXHXY09JXrcS8L7VJ3cHyC1ea5cC7qtSZ7EJDXSAhEIvUKJB7l2mxnikez+c5
cQ69iPPzGJJBt1DZB+zl1GrWCrw82yV9B+nemL2zjK7wJmnLaeM4drQokkL5Wo9WdOXwKoLpQqZQ
3s3mkjT0b4Ve94tM6/WD19XeIas7Uh5cXX9IPMX5FhlevCN9YvwMzGds89hTLtlm8PyrtHRVxYM8
06MuWaO51tasLWbzBMOtVjpWYORaT7pNndmwXQYxbN69VTXTrs+9ZCc1fVYXcc0gahyLTS1tqF8C
eVE8m+rZjDrmUgujmOWbygCtpj34bOPD0tWVaR+nZrxjA43x/THFIQt7b9EXCALnyHa29dR2PwZv
luspjtVV1LGIh5ac0LERaJ2QN545mUrDH+7gFo1cm/v5BJsb4DqqngvMvg+VlHKXyRLlalxzXLMS
GN6t1qt70gBmqj/eNGE1Fhf5MKgQKUz2hcEUt1Jm2ne09N6EuMhDRkklqy9K25u2NiKLDd8RnIEk
r8sGOioruzJXZSTzY77H0ZMPGtmuZlI+GJqZPUZ6WS+htI4Xs8gwU7fraB9DrQtm0XfXaRpNBY3N
stxB7vXQCSlWuh9CI/yuSI5UtOFaZZNHWjX7HA2tRQgf1a/drtiOTM97T6uPIUhmtdRK0zoI9loO
TqUZyKE7+lU60W2hSPOJd1xy26qtd9mAAdz3SSzWsmqiq65Nk92YZe2igbEfzH0RLRQ5kNFOBFNg
zKW+EbVZr+WsDZt6TIwFzg19IOYpXDYz5AolDimutWQ6pD0yKbiP6n7MnOQa1Ly/k3OPwtFtbOjc
BmwcJIolxyJYL+ZNwZuNd+PosoSF3Z+Zo4QTaxrzpp5TMhZ7T3KK0JJFbYzOkkurvpvKyElSeO4a
V7LmdpjhKnnqLHYU8u0ammIGhNkJ5z5Pop4zGDcn7aDycigdz8GNkh+13TLImAGEFKpeLKrElGsU
g+rBMweQx9yKd/agRwu7wFSxmMfwMxRF5DAlp0UjTZwlMl3tphma6EfS46I6Rm14mYxHaCRSUC9h
D3yTZqpzk5uxtsgdHMPMIsp53KOyImW5XKRVzJmHQubGjYTqV5pI12BE3r1basOj0/XWtrKtahWq
YlhB6YdKVOVNMKdFftaCBjw5rO0brQrnz/EQO7dRk2UHEw3dg6TM9aOhI+qFXt2uqvJkl4ZtfelU
nnEZ1pn94HhTt2r6JAsy3Uw2BtQqZK1R86BkVf7YjpVxFlJgrCY4NstGZM1t2Pfusuf4s7YUdBKe
KMTF2Kv9DipwwgG3Kc7iCRVuXOrhNYAfRN02zL/oXuNdC9CS5VD21s2IAeIyirhhHr6cmyTO6l3e
ebiNzXmFIkfPl2XIW0kNzW7bl0UYpBxk13aWIZZptHrVjrE8D8k/2omy6ekiVPB9ZaJfwLLXNziO
y6AfEwvjgyTZlqJyL0o17tco15SlsFt9Zcq2kf6oeo1fDd19Gc7hKp2zO86eqPtqVGx1x/V1TYTv
SePekIlinbWj6BaZXfS7zOm0Q8M8fSxypLpe2mHrp/aHOM94ZTvJXafoX+F5j1+x/ICE3LvWJp4q
60pWZMEbaiQeMk7k17rVT9TAurUCHWW4rlIuIQqNGzURwzKcUuW8KyFHxmWv+h5EWJ+Mx/K72rbG
3Vh5XUDd724TWSpbDyEAp4yigHdbuJZ9Ds/Ywy/MsGFkOkdUEu3FHWSs/ABsh/pRmRuCI4qpXpKu
DjqkGVaMksgaHmrHGvdSpgqibKbhRSmV+UzWZX4H2DAvZ6eqdrMbfssdx7xo9bTfWdHc6H4UDihy
6ZeKVdxJd08DJt/U8ST2mT3W967tpCtY6vnejpJ6qXixZ/lDWBnZdTt48qKzIIcGIuotPBh7qazi
yAJvrlGc7rhZ04pXQVr6rQbnkxqurf0kJHkQ1Qj7cJ11w7qAZIkQzhjW4HXdFj21hig+7tIzrR2c
M4tQmOu4UafPEO8UyN7UkRgjlgXXmY3uWs31+AFJsLVjT60Wx7XIe4Ze0lMU92iQupjwC9vxxKVa
DO0efLG4nUFsYdXNXrYSkdFdot5vOMpUPTJ9j1Gg3QkbSJY3De/9VhH2JtcEghwH7c5DHE88mRxv
ur1tyP5K6/PhKZwNcTeFdjwiKWHpcVKxBHCmK/NHu4y8i5q4v4vaYwb5dVTpt71aWt81Dnsgvu44
fe8QPV06UyiecwS2aw+t2xRYVci7zjATmLxN3g8+Uih2BSV0zpNssA7c/OppRjKwgnAn9103t/ky
c9DqrCHZK/dDkVm5L1qjXFlC5MuQ19TWaooJ7HLOyusaZWW8Zk9rnuJhbK80e4we0onC0jfnKT3g
4qF+nqesehSq2TxKw6Fsbu3CYDPznDFa6H1XWNtcHdwuKESHO4+Zuc30QTftxCbz5UD+ciLXsBSi
0/FyZn7VenRiixONYYywsBv2ZECuLl3r1RQDf+XUDj7Z6F1KvWzKW2BRYQZlNOYXUVGh/g3bpriY
qxLBVBpnCjJ/DDC6dVMYSF24S5Ttr7COdxozL+5uJ/iBaRGRbvNtMZQyT+gA0izVSkbV5EeVkq49
OUachCTijtBqvk5tQ9ykmNUfVlq23TJH55CDifdjvWihnH4htWBMF/Q/ig/6xO/AGha57Lqh21Aj
0CSDPLy6i+6RbB3bCgrL2koeI0NgEwVEP113itHtMfbSHis9xg87zAa5/P09ecsbeHmClkGMNfsF
qZOA+G/HBivgfB1Xow82116mrap99ryy37yM8v8htz9IgzFe3fG/IG7+YyxgyfxsjB67nz8/8Atv
M5xPBj6EnncMxUTecswb/YW3mfYnnBY5stETobJzjtlWvwA3xf3EM4Ps9GcP9BXi5n4y6InyJ/k1
nSg+9y848L/Qy3w7NW3yihyTNQrg5+A36J5yMQrFKLQhB4mYy0IcujBy7ryxjQ/0YabLmtJonaWN
eematffB3nLSQz2OTDCcbuEBR0qMd7q1oMo2ODqKwdfnr2P4YGujL1DrvXoW7+0IH41ywgdwMJ7u
KtvpfTxe0vNw56yyY9ju0lhnvLO29qpee8G0/m+M6pjgiAT9YBL7sq2+WvC8piNlKBkV/V8wB8Oa
fgJiab8Kxh/GLt5ky2ljff/9oPpxF/lz83t5lPbrQU+b0gqCe1VBkTWtQQhW8PVV5ECL0PDFV2/R
BNoCUGDZ7ZVde6VukkOX+5YIgt9/ixMa0ctTffUlTqNZp85VytjmSwxRRn96oCaqfKf51o3NByOd
UgN/DgVzDkRaBcw+9aFVTYUqcDIYahFeuTs8XHb9fbshwfsi9HW/PiRsej/3uTdsjNet//em05Gt
968xWbOvd/LIaqw0T+nr4Qo1f/UQCmxBChpwv15uf38n3x8K8oNFUjQmV6cz1y5nVc2ZQ6n6VbEu
mvGeANGPlse7j8uFqQcUgoW6d8JgMqKQDOSOx9UG2LjM+KxhInXbrFTPF4hs12A+q+GsfMo/ouae
vKp/zlZIs2yAtCIgZhw3pldLREuBkGhZHp/esJyD46p0A2dJY2idLaPVR2l071zo0TKdxQhrAwu+
k8XBsdrunYoLrUG/Z1wQYtDZWP0skEv+/rm90ENP1uGroZA5vL2yfMCvPMXDxLcIGeiZldH6Z6J3
/ME2c+q7DVhO7wG7PwgvKhDZ6T2M6jiOSlrjfrIHwVee9Md8qW3kIT3Y352ve2PX7af9tO1v9Xs6
tSzJD6bPycsDDo5JMpZNYYMLgQ4n5+2VVqUa6obojshVv0IcaljfEtNALWjvMORe9Pb+g1t7nPOv
bu2vAQnDhKAAJe40mqJxpNcjSbV9Xd5UVMRZ16NtFQuJDYpM9QWUFp/2OUebfjcPFPONtxKu6kM5
9EVpbvPm3hkfk7IEHCoufv/lXp7rb77caaiFHTZ00CVfrlsguZxX6qLaNbff2t7Pl/EKwddF/wPq
W3Y3LgleuJKX+iY+TPUHr9V3n4lN9jaZiITZ2ycTvUb2UusGDdYEUa3mAgNwJOomNOQYwQPu6unw
wSzQzPeeyqshT5ayLsHUBMEEvnmArKTCuTn3VgAcJu0sLQDT3eoBZiAfub6fLOmfk+HVsCcbZDS7
Dk5DzL4sJGhCPHgO2J3+DYXQBxf4zkC0Il02SBjoFCunJXTjVkrrdY6fkC+mRLMvtXo5zGjX7n4/
hY7P5mQGEW+In7BmwcQkcfVkPSVzM/aS759wZrruVUFrB+ayBV2Ak3eW3ODa80GExjvPDo8NiHY0
3dgaX7bpV9uwgEshxeDafpPJK5Gct6P9wUX9dUIe/empLnlHkwN8GppkhV7EhpzbPsAiStHkqM0L
H3CG2TV2fyt0d9On6ebv3kjGZDSYfhawxWkfuQfFKKOYMTGav00qe+fE4pAo6k641bnqpt9/P9xf
b+Lb4Y4T6NVNbDBPMMchY+Xnw2L2kGCYf68YYK5bBgohLsa1daTRJ3PdaclZtKsKtW7pHiAK0thF
gV10ykehXe9ciqFyUORc4hpIEk9eXtFouUWUlKReh/qtxB7XMOq/ly/081peDXH8Cq/uFvK4GoU2
WWBMGYAVe151cfb0+yfy1yXLBqgZ/Me0Jib15H5lZBxmpY5K1I0jNRBGGIA/7k2HesObAYn+5mjU
opzsNWpQwi7JVHx7RRG5m0OXdHitVMN5F8p4oViSbvhQLZWWs/7vR/vLI0Iroh/jnyBlaKyok7du
52WxDlimAtfPi7G6y92PIkpfAIk3G9HJEPrbCxIDWmdActWfdva63JoLY5MvxIL/l8WquERdceWd
y928Aba8IrTYr6+mFTQHX/9P0q5ruW5j2X4RqpDDK/IOzBRF6gUlUTJyTgN8/V1D+5rgEGePLbvq
2A+nir1n0N3Tca1T9UW+xtw9iMUCHs8IExFD/TFUYWIChgaNn5H3jWYax7lDHa9eV7rMey+VPzG7
gOz874GZvZSRHu7j4TVs06qYdQEFm46BkI+HRy+nl8YSeFgt0CfPpo7FfDTHgVDWrrp2L0cg8wBs
yeQBCAcEg6SWPAMP4DXKlKD/BTIex/Q/P6+gm0OlABU/BRSuksG86JWal8gPkChroOOxapBvI6k7
NB7WeWW/dFPfOvBumiuTedIVA5hM7QyZZm6TV+Jq/hjER4xtLEgK4tssTI71v/XZ9JhIc4ABgpFS
VAQ+XnshzbOaxcgYFRAJF9qvKVIxLfpsESCdDZ13+SPTP8Z+440w9kmfBiAzZBGEYdL7GAE0IDLy
R6EsAykz/jCFAXiEE3qfRvuvbffDITXGdruxLdCrp0UPK/eJht5pwttH4h2NsV11FUb0hXC0qleB
vjKSI9Es0yZCc+5HlFxTtX7uUOq0AWnG+YRsUgcLpcfTVBm49DBUtu7Ro2MkARUEqcZbUld6mYtW
6oE4ol/7woEXvHx2CB/FMZaxYF2px6zljH0lwM5lkatrUJaKR7vHPRZrDSlGLpUOxxp8LLaigkRO
6ZXhATLlAKibL7xc9bOD/3gsxhLaFDc8AdLaztavuXLfSz8uKz/n77N82lWJRh6mPGfgleWnNRm+
ySIc6mUZ+x7kXRXYQpCKEYtp0CBk8tG6vle92JNAvu6JNfY2O2cGmGeoHP6jUEb30ePLejpEYHeu
ebd4wJbzhlNzwgYiUpDOWULp9j9KZJ7+CONWBMiI1Dm3hU1cFTxb6PwMNni1nf5RPgncndh9rTdR
UEY7gXLffXSUQDrNjAq45piDzvwlvaNzMFr1cPlgn1IRasmoS5s0dkekQX/EJkgTpzJNAVIMHYzA
9IQ5fM/q5kBTmhelAHRs0WBc47LEXa3cSGSe3abTcwMj2XSIXpcO2UjMs5XWxuNlKbuXt5HCuIyy
rVcAauJcSnNnxCJw5DCMJHGiz10haPMgRhMRrHyqi7SY1lNpZTKVDgiknHg5jSmvN8cTwmhePEcz
WdNowvoAZhSLsZycaVJ1D1gss/cbl7Y5D/10G2XI1R4gIy1E1Qp8HsVxRLF+BYjTZTG7L9dGDD3x
RkzUlQDn7yGm0VDhaUHiBjBxXX81VVTP5x918wA6O47MfT+FFS60bWQZbRBG7VoxLjBjbwLd6tz5
8TVdHU58QFo5Ory7eBZD3nb5rp5vBDIamGlNLrYoXduLsmAaLj+Dx/Xp8kXuqsZGBPNe6Ws3YfwS
IgDtdq1lQAYygXSry85lMWwF/s/nXteh4FByWWW3vSdpatSuhJz2D/koIjVAxmB5o28E/UHxMNGD
le+WF2Ps39+7UEYZp7QtqhwFPrv3ugNwe8PaSYP4jFz/0N1RiZhX+4/nZBRTlOepBJ4X1RHpWYZn
Lx3LB1uEux7R5l4B13fGuEzA25P+H7r5flRGN8e1Bw8e8C1xVMVXXCmkZcQWgAvZPRgNHdR07y6f
dEdxTBVLrcjOYRBY6vtogUqyYDeplRbbHJMAwKFhU6hhrcZ/XBazdzAA6IJBEGmWgnFtxnfJC5YH
W9ofq84E9Dy+EppuZdiGszoRwgOwNldcvsadF+2DTEZvsjVdSWoCsTWzACcKPMU0ap1MJFpzAAi0
9WUt59by+mUAdB7nuNTemGwDTJGU9h7ZDWyF0Z+R1EsiVTju6GDA2wfFGtYAU1uFxdSBeQBQGRou
ge7nfnE1czst9KNdks5o0VrqJQG8EsgpSqsARv2KXUi7tbRFAvFik8QO6mip7M3EAifpqkv549DP
Q3MiLWCvbSktU53jOHbUDHVOGRgRmgzEGjaCAZp1l4mdSbCfnd+Y6XKso7i3Y33W3cs3/1kQyrUo
FSjYXVQADMjoczHkQwIEUWwhzdpNJY5fsrLHkK/y8BtiNOwcg5iX9voZMeYaR32EdTx7SIqjtJCw
BXx4Xhac9sfuaTZi5I/WaaS6gGlEiOna7icmBDys1N7pmcFpZHzWVlwaCrWotuioebO1s0RsJ1AC
Qkw/JM8pxvN0JQHwbOtrOTb5wKvpG+q/rglC4EYmC9iwYGSMNAM+VNMu6CMAphBY0fq/oyHE56FC
QDWHOp2qfeLrM5OuX7IC00HRAJ9t9PWRdL3fSeQeK07/Em7lT2GALQOiArQPIyAfP1aFpEArsY1j
Y+rCJoXmRmviRSMn//j8GOJI8C10C12CHCaYaFIRDEgrqjIE2daNBSzrE5Y45+Cyfu8kwDgPSo4S
dBwvPduYQJQygKNVmfEQgX5H89Oj5RBHfx3PCnBdUpeHacTMnVFLogLxBtFpGmyfMQ+EGQMLuGpk
hOmoeQ1nycUMYAo4MGx1eFjRURxy3Tmxzwsudq7zg1jmjZDjNRbaGGLlDjv2GPelbczLd/nZiGlH
AlAbmAgC9zOrF0IqaLMeD3BJfeF00ism8R0l4xXwdqWgY4CJI43CKDB6EeVrJNcRVN0YF9MR5Fbz
1KURPMOSV//ygfbeVbRZsBCmmijNsj4Wj55mYIwAMUOaFJ5iieJzvSYjIAkxBAqqpz4k8qRzNPLz
h6KtEJSZEOWaMpjNPlpXo4qCCShkWBfBnLZuuCWReK82dafsu7mVwUTRGiYFAHIOCzZAj1TJyS9t
zI9R331BgeaYZiNWBrKvU4PROtGYvFxKKkcdupZzUvo6X/oVjB9JDSJJFfXGIsFiVAvNj8tDLILM
RHy+/CF379TCQJYqGzTxpzq1Sb8AlDrmhUYDpOUXVpexuzZwVGVfAqWPp48/TPyjBCXFmD8hkKAi
uYsxYALo398wLzQzgaQFanV4XUYx8jHCzrqA61q12DZkLIoBbED8cfmm9qxrK4TRjBRo/bUoQTPa
6GtWXxmgkhlaXlOJ/lL2wwPexLAwvQlkRLaHKcrtWBkNRm8LcHhg9RAE1+C/+Ql2VmQclvfvT6Ro
Kt5EtLcliY1gwHbXruIMe4oqwHKalg1GinT+47KQvc+/FcLEL70uYj2CClmj0h3N0p0bzgu/92Fw
W5idBM/053cKqB6gxlAggSQ9UKE7sFOOB2xIclzD7kEsvE10aFKCF/+ox0Ojrcqc62ArwEKVZA5+
BTzwy3f12ezpA4iZA8zX4JFgTWUh82QJClDvxeVbZf5KBzPAbkGSWpyS6eejQI4sS7KqYcYM9/bx
KGAc0uIhw8sepfF5nBYHG74ck9w9yrsIdi5GGxeQieHCsFREHA07JFr7EDeRY1Ux59I+mwwOo2JK
Ha8CZr3ewpiNBxMJgE2wwEpseRkCmWj3Ral5bdr5PdjMDOxoXv5Gb7iHH030ozx6uRt5Tbd0Zhcj
m1paq8IMLdD4JaD2F1NiXmmlBpoDzHePZ8yka3cAe6hQkZ7WL+YYOdjI/KHq/RO2ekG8kSUk/zqb
StO7tTTWGdCGZ/E7MNsr83c+9+aGGB9ftXGlp0CuxzJhbSsjIPK0q8uX8uYqLl0KVYfNpci5VmG3
CCLIq/AqpOBtAiHlFQbrZ81FOd5WbcmxjlkI5j5zCOXEBmKIeGq/Cpwxg50iw8evw1hpYSxG1dKz
9h5xAR0dpncUFBAQSk50kk/Wgdc2349aVRgrRVlEWMJErSk686I0QqIy2nSosXfaLwAzmMLJac/D
9yys/e6qCHid089ejx70XSyjhi0mGymtBLH1qAHrXgv4HOBsN7wHiQFI+Cso38hhlIc0QgxQl78u
VLAbXze9BFwLge6OmCxeDuQKs3bAg2q4xZs3eNxPWgVvq6toDqNmwPipHoyByrJgohdYWi4oEdFZ
LJ3cKelo2d0YXtZh+sc+CQOHsgjIMCDSs6+hXLZrJCoWVm6BKtkHeQCIeAyK84L0/UNt5DAPYhUR
EmHQH31Fd/YkFwxtPwzkVejq+8CNebl8qH172EhjtHNa+rLp+r+kWc/ZS/eSeoIz+mBACcTe7fgF
zM+lJ2gmkgLcomTQhvBHXyCqUQ1+VIgsDpq/XAG63Zn9JKzuKoebMvJkMZdJVPBxgMGHXqboND+V
UKBD/vfdXez++yDz47GYm+yJoAHTh96k+aqtrxM2oEBoyflce1aNwgGiAAy7YKyIserBrEQDxd8/
e+kaGpp/qKtTuWhOuOaN3t1RRNXsC9fI6Z9ldX8rljFykMlSinmINa+KRyBRrZhqcrCc7wxebh0k
T7T5yNG7jhPRn2YC0ZwOEjPfLi4ajI+2BtL9GzNQfGQHmQtwczt7WkF758lUZlB94Q1Q7xrgVi7z
IcsJ3JJNB7lgG3BAfYqDCniijACsu6HGeXu5p2S+KLbfilLtIS26MoMss5MX2VPCOoge9fPiAwYE
PfEBwNw8dX2DMP/0TUHKjTkPDBKZFpOvaIuhziTH/tl4XH2wuQXRObn+Z5WbXfXZiGL8tGU2AGrI
YIWxEnvNiNFs0CVzLIP+3P99HBQUPnoVIrbAaZjfHJlL3OwFYyYPWQp+Rgz0gyXAJg7xFGzYxD0Y
ZJ64t0mV4pJ4xqnVnTRFWLSZ7eQATubu0AeRK13LN1qgAdhcPP3LnRO4Gh2j9f//9SyRMQ4F5D8C
IIYhL4mcIcauRgry15lHXLAXPG/FMLaQA/sAVKkQY623Ankt1ATggVVQm8cCI+ycT7jnrLfCGFPQ
SkMoowlqgq3q5lB6dSDdJ0+iPzgokvL0herDpQ/GuLRG/n99yQ7ToXgonVcNzZbmC6+zu+9ONl+K
CX1Tqc5Rv8apFsBaHBo/9gATuYTEqeE4wX/Ca17TH37pYEyEq4LUOTfe4pSyedSb+ns8rndVm3ID
W54gxoGoggC25QgHI9ODHshe7kUHmNt6377qow0SocXFIKLLu9DLzgRl7o+GXshDrqQSxDbmak8W
AGN4S2R7uelGD1mod7Avghi3gIROxHCB5M5Aixgj0xtI/G8H7d+sGCVSinqNvQxGCVtAdIxFilxR
1p51CRiEKkfA/lEAuY6pExQN2GZ8tOgAvskQnXcge5gAfQGoTEr37iTxbz1kmMX9f1GM9VoAQ21W
Ga7C/JaixnsN6BgXjcxHy3ltnxffCmo3f+A9n/vK8C6UuUAlKUV1SGiWs0Q+6Ls8o5xcjlva1/N3
GYwBS90iTxLVc6wzBfmpu5FOUxgHSiD6squf5HD+anGaev/DabzLZIw4FVQslxi4zN5bkARkLug6
xMPkAfTt2H7lsZ3sJnHoQf/97RhTXnJ5LGYL4qQbNGCr2Euv6U5s/A2UxuCSb5+B9FGhBQdXnPo8
g/4fkci7dMaimxEkXMkK6dQVV/57Elff8J7N/XDr/aQsEw92djQAoEFhJn9F4/0ghemXOBBAGehO
noh0J/a1Q3X1m/HB32dkhygqPSujhFah6BCs+L2e3Mw3XQA3eAAdFgFZxM1HeB9VZUKEuJ9hkVSH
GsXRj0BpccDCJtzHv9RbVKmX58gWbSBZZSBMcnlB9K5dyqi5GegZYBWXDYcmq8zzBNHYPN/H2Q9r
4nVSeQKYw1nARUq0BBmJAFgpWRLAo95w4hGqdp8e0s0ZmNiHCKZgFRNETD6N56Zw9oXgHyT8u/5l
I4cedVMbE4klNAbN6bAYir3w3knBzAtWnMmxgsz+UgKMhh+V7D4MG6GM4wQJfV9iCAOPt2V3aKUm
ryn2ES1HATKZJ/qVt5z6H304OhxnyvtujDNdwVhQViXkdqhuGABu8cqA0uHM5yzM7M4pHF7yuhvC
bk7KuNIJ26FgmIYqoimXYVIhfgU1PAqMpR4I/RRq4Fz/j2dkvOkAgDkQTOOM4lF2dEcKrWsg8fY+
8Wh6DjblDm/jM0coVfhL2so40aqRBGA7Q6gaENlW3Bjd+BLbvrFDrv5B9sgxDjZGwlakhUFuauDw
Z5Z4Xcmucl7D3Gk8MTtH+ZkEqVs4cjA/RYMd84cBduP398/KMnQBrz5uwfxNE67JFWxUdq6VwDqW
Pm+jdHfOQd9IYlwNwJMAAJrhZoX+GAUocGL58l4/g296Pg/fQO4h8E/HMU+2aQE0KdA1UxUCxfsB
wGn1fe/UDtYm7OVVfE2uZRc4ULyV1v2oA+MV2JLE6hrmWz56okEGvzTQw+EUfMVPnOoh9gA3/iBj
T6MXbe67v+8L/hZnsCm70A+iQA9JK53Vi3Eq3pKj2dfADOrmruAOvLVkmSeTeZikJhKyJoVMcJb7
/R0JaYAl9tAfIKShDjk8KX9oWEWw8E3lYAzNm/HQXSWcfsh+yPN+0xQBZuvz824iYHrGzygOcdg9
EBujM8fxkB2tAzf02PcM79fMvGOAlqrmmsqaneWtnlX4ZdCFBojW8hvew7//mL0LYx6zAfyZQECH
sEg/tYB1T/uXLP152dftGwdWwgCTAz4QSgSyvTxJmAqlXmi0mlDKcRd4bJLhNTlvXWVPDoqPKoax
ZEraw+iK0Ha9oALWzAZoMzCb79DH8aMJo5HC/eUD7SklsG6AlI1Bd7SqGbsb1WwAFDH6GJURKuXq
diqv3bob925EsLttcUbUNF1y8ndXITFtWbDX0S9OGB2hGg+byDCQZgP08z8dj91vi4pJA2EIZFd9
E2B22U3G36kdAZIayxXosFGcA0bvOguomgA4pDlEGk5wXIgID6offeUX+vfcJGTBQ2IZXwS7IqMX
2giEumZcqfGmYUojed1FgiRh1XUWnNi1Hi/f315L+YNAxlusVWa0irHQfaLRoxVpIL2mdyYYRpCe
/QCEmi+HpmELg5vLXslNmnbsQJawLy1SwBkNUGof7S1VMzPDaAXOO8Wvmhl5i3BvRAMFE+f5xX1R
lo7dVkw4YEjso6g60xuwfmLWbppAayUa91aFdV5xkmxRyQ+VjJlwq3jppOLFTDXwT2SPRV489zlW
CjFdNgIJelanX5evf8c6sVmNzXGQ+0iYImJC5WSMpK4dcfxmIf48R9+ipn29LGIvxsC4BXBTMNWI
wR52QokkYO0dU6jUW75/ltBxMES89uhLe/JJjJzf2IpDTAN2wTeqWBk+7uNNr2JiKZPZ/7lAvJ4j
DNgHpqvdpY/rk3wGe1FAeAnVXrMRMjHfCEpD9FHZJDgDr0lqLJA5O9WhOwy3KeKLxisPgODz9JCf
A+9+uo1AxnBGLVnLZoVAymJjzF9k7Glc/nI7750Mzmbs9xvw3Rj9+XiNktUqwODs8OEmUPoaX7u6
cTsu2dtOtE2RdCAJYF7A7GfMoo0xvCxZFNMHHgcoqmEOkDL5xO0901/LJBEf5DAvayLXo57E+mTr
V6svAzYIYPRO560O5drlh7m71r45FvPu6elQNJkOIM1RE91pRhe/yt1Vfk54DyzLgkvbJduDmUyo
CVQ5q1wbSJqeUX7xRvQTE+AW5AGFmNIfZ185Lq5s97LHb0Lvqsj7KdnnwspzYV0IZDdtfTNZfWvr
oF6wo0lJncvKuPsybfTEZPTd7NtRbtEGQxKIA0p24ps/GzCxIgnEcolrcS2aozAmo/7iGpdq3OJs
vSfhRvsAb+Gt7hLHQCYG4HdeQ3/XoDd3Sf//Ta0kk4poSADIjNF2gDDLWGDn7RvyvhbjF0WxSAxj
xImypr8pAOnfZ/LPwpJ9zqfaKUt80EhqG5uTAFMRWxsD5GixOyIHScPCRaMZ4ysTPtg8YqYdxV5v
/vE7adcHyYwzASNpVAI24y/P70p28QC+Xlv0bT1sAl6qszf69UEc41PI1JgSwOep0wejx1kGdAiF
ADCucyyoDjaQ+TC53znYqTzW7hxKh5Yz87WvM3jhQGGDTSuV+aJEkQDeAe9i5wQYX1Kt37dd93j5
c37G+XpzMGiyYLQdY5MsG7IytlE+T7jU9Qae0ynBPeZNIVDapRPBnARwQs4N+G6z43hSfnVXmiP+
k7LBvlK9/wrGoYqzsTYRzgpzjILyGJ/mb6NqN2EZgOfNL1+WM3mq3SVcEp467zuCvyWz8AEGQIr1
jDqC5LD6mt8HpbNoCGAANhHmfgRUSc6N79vpu0AmKB0XEeDb1KuuIrhJh5/mkAZAJ7r8WffjMjAc
/fVZ3+A1N1aqglksKldI6TDsb4/XqOU5gLQLVgcu9TrxuMZJPfTnF/hdIONQezWdBVL/9QXBNHIs
JGDsAKXc6wJjcH+jOIqcCQt34JSRMCDL+FOzBuJDtSiYzKjF6wLcNX0t34wRSLtBGOHnQh1wLnRX
QzcCGWMUR5LWiQCBMmgwUe1OnsFwMt5hd8jDNO6dcpS84U6J0WbiLc7uugFQ12HFVAcwFpvFjGUK
/lG6xgOkaawVSnZd8bbvpV0ZFNsVqE+6BSiGj069WUFpAuipP9/fqoVDH77Srwfmh1+AmKTbubze
3a5/BR4D9max6mVKbOqQK5mSRgpSh8mXXoFFchID+ZiGdFYqPq+nyF1uctUFWDx6F2ZpZ9+4cBc7
pVh5+wsYD68SUyOdhvRUPGp+eazxhilBEpY33Ph07363khj/JpW9atTZW5r07U+AUBzS1q57lwKE
Fr944cbuB30XKLNTRfrSLyAJwtFofANezAqlM5qV9Vi/PmDqzV2+cl3AnitFzwyr86ht4T9MEJcJ
czaJ85tM4mLJDevAJVKzwtaOU5A+8B7o3aARwoC6j3UtPJCMJwVvADoyAn0fC7t5pBOn6TcSY2CK
ghJP4O88cHwAtQLWx8mY1gVKKd3zZhPqbBKMcqWbz52vPZh3IEtzWifxgfM62k2H26VztbFLXi7L
3VWejVjGONVEVSfwRKGmXsn9IX9j4MXiKmdRdgf/gJbOAWuIYoFqmWwJIytA0xbFgCwZ3Mmt7wF6
WTt6a8cegixEdr2EIpH7D16OPbXZymWs0BTGoasGyJ1XrfdlcL4CjjLRg0QVY3BOJSX2DOLotq1B
z5GBvdVFwWEY7QocoOFYd5Vj6T0P436v7Ih6nIw1URErop9gyuo8Jf1qoXaiBt3B8rUTZWBzG2SU
FcaDSLCcsD3MTyz3goOtWOYudJKUFopGGB1V2kOlGq4uTF6c86YJdn3vVg7jj7qyUXNReDteeQ1q
1hysSQDAm0LDo1mzeK6uY0S2c5i7461+4g/J7uk06p0WAA3xrmhsbJtguHOtS/wA4AB/0ZXmQdYa
Tmi3f5eWYoIZUjE/7c8MJTr8YA1E+0srfE3LrqdhOsSDxOua7ukvMCz/lkOPugm1qglUPDK9S1oC
m78NlU03e0dX9s1Thxfb5zl33sHYUCRC150QHEwDF8U45iBHkVxMlnEqRLtvyPZgjN9Zum5QQMCC
Cwyju+SlwahtArD5+QVRnbP2mMEov172dG/bU6yH3YqkUdjmLlXwBU7qDJGTXzymD5HTuPG1eiRn
cqYvWOMZmaMfAGfz2rsEMBuGU0NVO6fB+jS+QIYqiHp/+TfthtLb38TY5DSCw7Ck141nJv8eh5Wv
H9JDgrU8+Hv1NId/Mb7+T1h2rkTGOnNwcbV43FEseJaPtJrVndYAIELY28g8+GBebLunUOAKNSU0
pdCHYKO/KgEVnJQkM6pn7VMczlej7mQPBIN3gDDRHPLL+LX8MH5evleeUOZTK1atd+AKRUAdPwpS
7taYzZ/AqX1Zyp6f2R6N+XhaPgp5XEOKKjSIKAejB+1eFXN0ZF+Kimo0YLzh1ZjkR4kmzazHGNkW
qU4myE8A6V3wjrKrFooJRmL0D8GEyAbMyiAmSwwSUzv+LrzGMeDtY687TXiRwI82/QOI0r14ZyuQ
ubzaHMC9CFoi9NcwzGd9m/qnocjdqeFc364qgLaDolZJ4Ahgrq8Ys9xskwyPQRwY+grg2UdD0n5H
E4DQ8wZZg8yYiRalfpbWknI45E0CEkbh3Ov1w2Vl2z/Huwj5o/fqNcB96VTZBMF0hbkDD6Yh2P2o
yJyz7H6YzVmYCyvnAWS2FhUkx7Y8kENLjgWKpEU0cmpQ+0q3EcW8bkipG0WfIKr34PownWPcm4Cn
WvzxkBy1Q8fT8r2jqQrWkdGwwz8mvePNCzB2pZCpBsHjNipuDupOkPqejfFHiwD7338t7OggzEPC
gn1hprS+gF9v0iLkZPpc2k0DeMW89qNW9y+L2RtnRIMcnXgRTUjAVzCKBzLzOu5yDc7huXwqgAiY
2j2GGu9ST3fn17ZzKerWk/WEd9znJdm7ORLtIGCzW6eAFsxTouvKOkoEm9d4Rv+gMF8pZkWEDhW9
3I1dzeWclXoE9v3eiGORb1ZJ6CnTAdztXQ7MhWf9iAknt8XSoe4OR+GuuM8fi/vCq4LfKZZuJTO3
PKlpPNRgEQVOf2yvXW7XGSdB2nPyWwmMdTfgn9fAKA3eK7k8AJP9ikwLp43ME8HY9QJCbDAgQoRS
tXY7nTKJZ870Gi59IMac41gv4cKpBHTkF6+386N6SxdIQDDDCSv2vOH2vhhLbschbTILuhAvbaiT
PkwxXTepxn89EvUoG49RRN2YE3qkDvtTKpYK/+QoMf3kjlvioEHJpetjghZKrtiAGvPPnsAihgi6
m8Ep/AiRaHnOvi9uFup9MFwPV7w1Xp5uMI9xYbS9lVBsg6TXHaV/AgPybzjE7QdjfEWbpk2ll5AA
tCcb5J9OjQPx4Hr3tAKTT9jeo2Agn2aTUJKqlqSHf9d7xa4E2VFT0YlyHt7NrhgNiyMIKwC/zXbs
TS0XOkVHbYjM7VWVtYEitM91LHsch0eNnlWITXLAtg+E1FhFtYWSUzhzOgOtDTYFlxd9QEZWXJYQ
Xk7GPiayDrAWiSa12g0aJffjPQpQyMkGr4xsxaNMXDyd373J9/SW7SRUYANXxAoSh/jHKsOvliaW
6rgNWd5FMq6vNUtMR1ExE1Cpo6N2Snx0FIFuMNzzR9f3zHj71RgvOMpWVAh0Wsca2jzQyiqz07oA
RmQxuuVb3CH/5CjKnvluRdJr3nipJar6GUTDSHeC6CoKhsN43wcxQoD1OHwvGzvnr6fslbe3IhnH
aJjWMJcTRIrHHlxKQDY414fpTuButu3OeW0lMW5xIqiBgKyWVgpoEzE/TZVdEie7qWgxJMU+gPaE
Zxn7wCiZXZk9x3Ht3q0B7Gg0MABSxw4qmKBgEbIE+X8cW3acgUmJj6xL9e+ToW9kUP3dfL9VFVXZ
qiGD6mdzi1fGK6/QoDzMB/VHFfzO8Kv8dpa/zsTYg1SUllJTedKN8todxiDxIx/oKsAb8PhF2F0j
35yOMYipFEknzpCmYqWHzLeYpXZXleeU96LD7ZkYGwDAW96CkB3BRyoGS3nbSYNdm4cpAwd3Be7l
0vqPisFYQFNl41iBEtIuusaWMc+vKuFlu6Z/4ZJaMJrfxrGsDTEkEBk7IXJlo1HnRnkSxiAW/2+i
mABA7VF/KGnJdJ2/joDck6yvmhCocutclrPbCACDHiBzgToEckAmDpBFkGeKMvoNkz+cB7APYuxI
CglwX8wb64/pur0B4WJwWei+Av4tkx3ztTR1yDoVYUHVliBKr0n32KSGCTprhddO2c2JNudjx3qr
JhPIqOB8nU/3BXIPK6bdaaSbnv784zc2PTGBagAxBLsJaCYwiUmUVSOGMBtIw4ytPjZ2/VvNfhTv
MCICcC0wEDIfbM1LM6+1DtaL5qLkFjdguJZiu3xGzmwErT+H5syreu8kEiCTERFe/Ul5ytjyOAvl
aqroheUAB5Idye6/0NF8EBN84TXAdz4Yrk8DW4yJGEDGvz76XiHJ5b7uAEmFRdY7w19PoEY7g9se
OSy/BfP5MYEw0DqhjoeRRYvdJTHMbu5LGcIGIbuKBURZBo9h67OyUxF4rjBPIKMDwpxHl9dMtSZM
KwJxJWq+Vc2pUFuOt9iVAdg4yser04bsxzurSaONXU+/z2BcR13rAWUyAUABjyDys0/HWTZymJeD
WHOTqSvkVKvkqnPqASnRN1fA7N7k0nnWD5f9xL4ubOQxd5fOZFwIPRfInI6NHx1ibBfTCfbEi10e
VAA1nI/e/ePhmPcDdO5tHHUQlmHbRQkpdBJw2bnQSbsqR6FNRSiD9ClZmcZMyMGIhtJQnD5NkvhT
iKQvl+9tX4SpURooMKGx4APKjMaXvqBCHfU/E7Nx6vz5Pwlgq2nA5k/01YCAStZcAVFEU71elrCr
0SbwCUHlBohWlfkYQio3Yh9Bgjqkzhr5XQcmyqxxL0sBNeGnuBmD7MCqBMzTn0kq86Yb60TKqKks
ex5rQ33WZyJWJrjXmsH4UeXaIJ2ECKxl4UJkffg+J0bfXa1rJY/fxVwk8Q9JI2CksRdzENbboZkq
lNvioYrchIAWCnAaRh5GSwtGAXltNVuVU2EKAfuq6XY3gRkxGK1x+t714iK502RWL9U8D2eRDO1t
hxL2FQYGyc8+BQKfPTRCPzpYFVXcTM5BopcBqtewBQAadFfd2JvRt9jKJFcZOvW+qUvomDzPYxIC
KVs86AORyamJ8r65MtWyyD1NFOP1RQS34a0e11H50hSzmgRLnM3iAe0jDFX06hAuVprf6RL9GJ2m
jFOQrwlBP9wouyG101hNM8cyUuzCEUmr3Siy1mMkgMKUxGuLV7DMxvaBgDrKI0rf2KB4ALmzJY93
5TSPEGEJYa4owkntp+SlrI0cwDuNfmVoY32tT1r1Dcs4k+YAujK1O2xAvGAOpDyvwLgN4n6YXvqa
FPeWoCs+wYDIrZoYYDkjWh6q8XLsrOg2j+XBkZYKe+zCJHnaLFiOppW3a9VozlzFB6EUXsuxDOM6
lo7SqihO3JaZ10bFo9Rlt23SvJjDYtmrEHfXUVFeE1G7LvruJJXq5KTFEtsASrzL4dvVCMP7Whsf
yJScRT2/b8WpP3VKk3pNA5B6S1xTr5N76TROuuUgJJNOemSIZ4Ap6r5WKnKoWUNu48Gq/amRwUyn
FD+iaWpckjeyM5kxMnJ0PK70yIwfk9ZAB0Ukh0VLsMOrxd/XtLo3p3hyxVnE+zxWvaNWa+aM+ZLa
RV/4U7zqbikao78mYonZA2RohSp1jjol6Rnw6ZYT43+rZX5TO7Px87oJwD+MeYgVfHEJaUBUsUj5
LcB4vbTKjRtA/H5P4wyPTlNE9krmG3lYXlUpsR7zaSRXljGlt7WqAtWjSn9J4tw4hjK9yIV8X5nL
uV712mknyykISsXTgHnwIXGXRju1RV56Gor5jqF2v9Dkkd3BKvx0zQ7jIt/HtfkyVsByaRVFA8K7
bF31sZq5hdTodkzAmyuM8lmbZ29Y8ZUW9SGWZNsAe0E/XPexn6zJVzA6Yr1smsOpEpxFOSdLe6/M
oi+0SpiA+DWbG58MdSBOGAOOYILmGjZA5MRQyo3ZL+64PBQipq6s5rpRUrexUldWUKVpX4GI6UVF
67WGn4O7OVEA3qCVr1ZCnvMqPceT8lMoC9/o41ObzbdGT0QHeVlY4aIaUQOIRjfhGBMmVIs2t4c5
rW0gYT23rXWWSfRUV/n1qhRhLScnLdZvrVF97KP0OK/rjb4WPzN58QXSPI5pdB3rxsMIkPXEROOh
zR2iC94cGzdipLtS0btDu5zboj8VU/lLzBFLttf54KeNQ5Zfo/U0FZItqzYmR1bLLn/k5t1aOaAq
7grfXOwS2bHyHLd+lr6YJTBcRme9bcxb+Yd0S4CTHAFO21depeSLlrir9a37Ia1wi26pg3OwApvc
c/Ko3gN6ETF69b2Pn1Rphce/V0D4JibuvNzGsmuVrqX4MdSrtNGvloyr/Et006qUbu/rWNkpwh3T
DIX8uMTuBDArDLI8SE/wQvZUFIDBflKSQz08jpgVVQRgfetIrcvVFlK01ATBnhd8I6vIvmCQ9qoS
qu8g+XDhr7FRPNzLpPkKECtHmB76IQMuuUfE/+PoupZjxaHgF1FFBr0i4uTk+ELZvjYZEYSQ+Prt
2afdrVrbM0ic0KdPd35l0Jj2VB+ss3fVRBWUozj30JSEtVFUlAbVbahJDqH2ZfWgqdlwHkhajNDe
LEBqM4mqIV7fe3Ez2B6gZVnTYg+eU6vtjOnaFidVgi6M5vy4EcqqLiB+tMy01aDBA3+hVyiUISTO
NUxqDC+08Cfd8Sha6BTka7wQcTem9zLHbKQsj9C4CPv6q/fmRCvfbRPbeM6b5jUBggA62Pm79Y7m
9iidker62aymRIOIch2MXZRXaS9SgMSKZZYXzTW1oQWFOMysMfIrCUIPXZlJJysPPI/BdjAR+Ys7
/uCG68u/pvhgRAuQ9qqhgsnYW7mRUOX3xQHPwNhC+BF7EFVcEYlAeddv1rjb3AwHauxtTkkbzkvi
OXHfvW3Yb3WXhDsxNxkI+b+dSEsnGRA+msTi9xUbysBh9ce4ZeNwKkEakWHppD15GALxrTlWa+q8
lX3stG04zVVmNAiJEe97WEuHDSpn/3eqjvqcFgsF1wzb9OBsJwYEX4f3pQlHNVOJns70IkN+k5KS
7o1hHkBOo0g2UAHzE65h++s0h9UJuiHCw6845fUFOy1uBVb/vl0PvbvL+6C+6SC5wqO+S4gXom0b
+mxtognNt8K6mcUDMtGFBCr/LPWwzPeQ2tB42lk75oXrdDNLOtxXL+JTQoQM8tO8JsVybwFVsVh9
l1o0kUtehCPWtMsk9wJj3W1N0B+nGhacOu2GsPkojV19G6Awg/xz9I2kbuMnK8+Mi30JghGsOflR
IOV5KfDSWqOliJcmGbEeUVK/ObhQVCgof+j84DQxQTdNTn1xGvXIYgEurzBPuR4Z8BReQnvhNMdL
bWrUX+7qDVt3QddFkh07WBUUp64+2mWmTYhDYZV7dLbTRQud9SznJpzFjhcoCdyoQPvXgRoMOHpo
XkcnVXjyw2nku6kFOxuhgtOZ38FZ4Ot19R7KzGqewCxtxFaYnzEG46EyGYcy2MhZQ0Wg71l7LLpE
8885OVXyhUzHzkomJ3NwLcr2PS9eFiOuS4Th0IT/uJ6RegmBlsEcrXbNpDeCXpz8sQsKhMdj7b4L
J8bDyb1/cxn1DoxAQhOQs7xYuG1lurXv1azTRftXoSir/0mALFqEkS012k+zyaq/4m7KP2IFxUZh
HOq3r8u4h5mocqlZJ3yJYYY1PMoyErPCDXmDLJvmULzO2/352P39XKUMvHSC+1WkbnlpfmcWaVDU
Gu59FYs6mV5c/Bc6N9zPutpbdVT54GIecvdzaxKj2pnFqXlAgnyGmEOR+uJtWNDwr6H3W/Jz70eG
HXTadZq+VBV5JcX/2Q+hI06AVTiSzxsWVzSITuR+ZrhBo0rQPFIpHqqwwrnPSufujbd2S2BjBH/W
pqJG/9mrfW0dJucHX5yvmQ/kuG9DUuSpWG7K7ULbiUwEzZkuogbdIrNEiolV4KlkxJ7xuDfh6Gcu
icZOJt5kmFlbBBd0xt74WZZ/EjU2PCTk27LasdhSD8svcBW1XTPIrZI6OR5Bkpcn1cAtEDpSdhFy
N+j5KyiqwdCd1nmklvfme7fBR4Q7wowMZZnXRwWykoVMpvn3tTr4eYaBcVB5ad2HpiEjNSUdWKxO
26coQEOv+JPVvdXuk15F1ojngnJ2OOpNBq8L/2sjf2Uzhx7pI3cCuNhShM2iuDadBcOlG4JKDuWb
ssJ+3mGqkxLaGt6pFxT/0rGd3++rJS74T8t/xioRdVZPe0eL9PVkGQkOUrfQx3y4y3GFAApYi74e
OsOlI1+WHzJ5rjvUTVIGvjwrz0d5mLQLiVq/p1XdXYg1hxUWoar53vtj6Ks2netHvbSJ3/6u1j82
4kPqbRH32veoP2r2aqzf21Cl5aYQYnEYRDvphnPhK/zMRX3DUJ06/egG0sKQyRqWY64X0agb+2Hr
Ujs3Akv+WTXS3uaEUNCLRsP45JaMK2VFYkQibIegb7F7bKD3WNXdsR6z2hmFHo/su0dWcG8rIvi0
hYN2NuXJceJmuRdQ0DJRWbW7eorK6iy2iDQXXA5ziYg6lQwneFKQ3ZF815OUd9HkZq6eraSLFf9o
tkgHFRzn1tcERWSWy3iYIubUoe2VcJq0Art5IdgZmZddh7fJfrdrLS3NSIkGZVzcWGbka25Ukbjr
zs6YwL23xqvumG+1dS4RB/RiCQGN4nh3GsYq1gCrGrDciy6naEa0PFrWq49Grfiy7U8jf1S5g5to
BGK6P8sPkLgVPCp0jKm7xqAd04IJ8qxPLuP86+kjTJ5RV1jxtMSMH6QeygnUALSf5YZHjZUBpNl+
O/TevhHRsJ3JeG/rCYywdNKhMyI/DZvyjdG6eRNTREzwS3jWWLTur7x6TDLCyr+LbsCmvvzHZMJs
urBobV51LhLdOIz4CO1WhGw4k3o/IlLyPYcpYzkdNYzGjNde0pZNIcOjXLD+1XsYvpvPIOofpF/h
DtXx5Otxw/0U6/54d0csyBwIj9UAUrPaye2jsk+61LFzSS0tbIsWM8wU3xJ1cqg3tNgOZvPYjNjS
4xbZELVhFT47PqllBjsW7o6M4WDUx5oVtH0Wo3uR3wT/1PFHtHpJyfY1I4t0P1Jk7iZpvk3hOOBZ
ssBH+9PDA2pg+aPUFPzh11AbxUl6bEfckZoMv6sINEgiSERu4eto/e4QhAgmd7hukGsINrCYQ6Kf
NYNQX3l3k7OAFYgFftRVv/OWwIMChXZUYYqyQFLsq/DeZHEQy8VTP2K+u044Vu+N60RCPzG29+Yd
Iee1v7TDZzXKMCfU1Q6LT3s/9bUh0ESC1IvXu3d/uw0usBvkhJuoGw5jWQRPi7O/mTym6leym+J7
y3zX1qPdHxvnMKJ6s79d/LGs6gP+Wrph0dMVJgn+HZiHUd/ZDNOecOFYzx61XaHmZKm6K5m1xIR8
vsUwB71YyxcHHMrzKhDzGonyZ21hrhGN3TvJUw1tsnf10dDnbo9b4qCGeK8dOiJdE6rfjPy1lpF+
0aEjxaLhdSkDpz8sBFuNDkoOih9GYdHGm4wL6mxZswQaPAuupnidxN5bnvSs4aMroS38lKW4d262
faB64WVqn7pTgwq0QY2bIfPPHWTGWvRXYH0wSEsfVnO3mqF0Ys/ZkzbBnS+sF3yAVoUoq0r3ghpq
dHYdgJtZf5gNhNgbpKTp3VjRaAU2hP1/24Z68tuDsj8LxuVZYdzcmwsMgqfECIs/HWqU0FjoDvO3
49Jxzy0ke/jTS9xXH8apDdV/keLb2P54yi+5e4Gl+PW81bF8jjjMHZQRHSfKm1A3d+54IW9Ihzqa
u9fyB8QSjgA7UEBVH+x11RMfAwQHUs7QH3NeCV6hHNEEXttB40TW24JEJSmYqG3m5TH52apwRUpY
s8GP9az62BKSB8TONDP19GDyl2CCjQ00sNHLBKV69DId0qcEHrr0pMcN3JcsnWSi8WR4mB10yFFn
egG+b4mm4r5+r9gngs5LfjOnu6tu1nu9gNg2N+81hIpL2tp0qkJn3y3YTMaD4r+qi+31NFaxfqu8
EJdcoUNZusj7af9hXA0XyjMIgEV+2lCQo4rzUhDMnSJBD+hGPkr2/KD2DMsmxt4ygsrc1VrcsVCr
XmtzL4Yi9CrqXfyX6qwvAekyrlNppWMdFBdY6PgL7ZZUz3J+9r6rpJahh1fhfawC8zAwutYxQvCL
Lun0plVpx87sw3GC9V/DITaNHzdDxAYYaLRjIH+Na3cZYCK/BHOTTQBu2ME+ou+yEwerGvEmXj22
H3xqF7s+ZG0wnTc/dh9bF3bztfnpwKYAZmAmmnz+4Y3DHB77yxs0yI7AU70mHLwL4/uGPDz9vYQI
bg50Md7qX6bR2qXA5RyGnuJtkNcxW374qSPXRdD1LdfRl0ZVY0cWindM38ujsKh24BLLexa4+ci4
X6qhJaM9lusgqvY2IKcJeMBYfzOGBdNvc2QHUfzPS3xSSx0EZT803MjY+wdnt/yrjiVwrm3fGpFm
JJ6dypnq1nl6x/0Uv8yg6wr5NH2XN1lOarrmp7JM6u00uLdqO1vjQ/khcW5mXtNx56EH7iJkSF8m
s0whIGIYcVV9TAR2E48VszN7uaGJ4TncOzd4zkeFhR9CVl2StgXZut95/K67d6+WMZshHNy/K9DP
fO02GNQeAkxjcGo/E4O0fc6jorrk9k/pPZoq4F8Lzyw92xRK9xenOEpoUhuXcotMgsgbjuBEDVh/
KmheDFi52qsiAyrnU+l98AlCbjCZRIOAHvkwIUQo2qJ1Cm2U9sGCUH3R/2zsTPTUx4LCxR8DY6bi
XRwA1Zh/ApHwpha6Xqr1ukgK8IDLBI6Z646gj47RlYIIm5chTts3YL+cthV6w3QFsQlXoB7D8m7h
A6hYfy0G4HNnuYc2IBSmDvhEqNvNBYYvMUPXhfHjvn/051zLGOKP3R+2Xbkfmmh9UqJES+dveTSA
neGg4aU+UV9k3TswDeMtf3RmAN+xIdO8ZHp0Cvkt8Paj9le+Ti7MohIXOVqd7As0SYe0MUPNuKJB
nOPNfNW7PTrh9rJCl+wFb9cWDecKVyc39tOht+7buzr6zY9XHFYWMXEA2AQ7KhOuH9XNUbSrTpCW
GmscwpgwCOZJBPNo7BNl7Cz3kB/Ld5z1ZARo6Z9FFbbypZ0N6AoJagpowyCUkahr4M6TzXXiwD7k
4n7WfoS6vUcrv0aomHM3Le/lCmH1yk3kJ7CLbaDTCc6UakhB+wT66PBkGq7r8lc6YX/NzaD1IWdn
hnjRc/Kwc1RwQA8S9rOVNEdGRXcPw9Efmf8DLtPOn9iJU/ClQizGc/ooUni5t1qyvnGc9XriDgyL
0gZ5YNX2AjUXkt7U7F39R9eRdVAuh42zBdMDQ4/ROgmABOKyQWNui2QVllqoAE9A+dmI5n8SgWHI
0CwaNQo9YOz/PBOwnbvTd2hj+5/1e0ZG7RNx7SWGTlY6Ud4G/HeFV/kQLNPz1m7nbrlgeO1fJb6l
C4zGhfeLQyGtArhwCb3utTtr/3o8+4+mRDHS7wdy1N2H1wJtGM6ryMaknyLj2zpxuF4jOcKpxjRi
DNN4sR/O7oGgcEHHf8N5u6BMjNkWWn7SowU9k7CZE8wkZgOF8o5n7RDmr60GLareSHM/xgez61Sz
I/RAro93NHK8SHw8S0LyYh2Q3bqvDTMDPci30JEAawN10/Oo0y61dgQOgBLOmmOj33v9pepouyuP
1vju+V/6FNsMx1Tg+s2Aw2hTY0/3bQG+P2fuub/nbWq+tE5SQPS2uecw2v2GECgwOLMLXSTjoktn
VAmDhqCmajxYirqKALsnSDNFZVCWnxD4hhUIXMB1L1TWh7J2nfOho6PE7Hx7tVS768oxVdunrmAy
hcPStRDyVrGzoRnvxwiTFuCZQPmqm9b+QgUmWHSWbAWAIbuiuTtBNQgme/MCNDZyt6dxooyVMqOc
eDjg1K52vfjSpH/23TpbwQJrWX3xNbWzlBZaGryLDSdgnnnwx/dqe5WAc3NgOtzYXpbu27MBn9ss
IcXNrcqAIMuDgBvkiiXCF1dzeOe1SRUxHxhdALFrb5v/rWB6/L8/FXZwsDxJrW2iUv80RIaursO2
hPWaWxcm3/pqV473pkpa8lgY/lF8aMNF33aNd0DvFRoCymj1tSjiQlO0X5FvDlrPYHFlBxNqBJDA
u+lSD0fD1YAF3kn+4dRXNaf+fDbb01rclIrIcvJhZTS30MEci+OsdZGNvcCh/7D6+6J/99h7t2C9
kO98/S1HYTuNF2e2A96ZlK2fQz4eJX+TqGDXpg91racGXhzRrJGlfXr8zNtMeqnp+29Cr+MRF90Y
SdAYQOZuBrZpzHVP1FtPnNRb7pyg0ynDwclqG9f1r8GZGOe2f+khFGxlhRA7hpjPuzb0chQmyKa2
BKNPR2bHg60+pPczDsWbj0iTWx+kRc+n9ynceGg7QSC2k2mBbFDYcFTq+mhAz7N5fmYTnpaNH+So
lTme7wylzL7EEN98FMR7tCi1RiuP7fakTefF3svpfakeq5JRr5/y3IGi/TuDogSb+Yun6khiJlQ3
aI66murLsSbgpaLDUeAUV+qlZeDHytvUx6trxv3SZraA3bgANAJBtqET5xrJBRaUcYGQXdkqrvIP
4rQ7x0C7MkMoHb0QVIbx4gIwEDUCfsE/JrC7YHC0I2sPmAbNRmt1uwFwMIdsvI30qGs2hThc0FeQ
3qzYqWlelPHPUd0NHh9hM+47dtjaP79UeLGaYEAn6zpa5mhabLRDMhX20RxmXBR8menVrI8Lokyb
G/Hssbi1vMBu2W4z1oPvXksXvxx8el53z4FK7KqVWktqrkOI3bHQcWHnqL5sC68ppl4KYCNpIFUG
7KTR9+WCfqnT7rP2B3S0eZbLhYpt/c/q5oA1XWzlTaqMau/WKusXBH0FxAm4xlzjw7AqNcqFGpjx
qua7a1vaeh7lUL8QWGiR5qFdeE2t9gxkp0BDWY3ik+cz5qEy2+pdNcAYHVhWtYgqckgRw+QyKr2F
yg1YuYuzYBo6wRz7WdgeGYaM+VisH/UJma079E+wlmH0oZUlrvBDiSVdQb1bC3C4TJJINH1mDn9i
kP0GEg8Cqa//rKq9amC+6xaBvcK3bryZ/ms/YvDLX52yS5bBTb0VIy3rfXXn09qAuk2ee4kaizDG
UuxqLQfDSbvqxtDr4PxHe0+KY6VSrTjXZArndj70aB2NmUc4vNxyaAsYUnRlqjevvLLSzmNfbDZ2
LhoOWePqjs2PrqrDJHlkevWHvizRPBuXdrGuqzmfXK7fF+JFxDtWtRlWtQVeKzwm7QYwhLmh4uuM
9iArdydqFjqcLylf+A8v54EarP3DKdwcztCP6farbqyZ2WEk5RSwAdaKeOYawGBEplm/mZ1+m4k8
WgNMPliNcQf2bdUaLt4f94aHaEqKDeMT5whB9eAHnXcYym2nV9hzXKyVLsoJHQweUJoyWBXWzEyK
okbJgVlXb/wbejNux5pqAFcEWA8SQ7/SgaB85+wd5ABlvIt5Po3uDFSpjYaeh1aBCQksNX0lg0ag
p6owrxoxwdmQZpc2alZE43xK/aLdE7xK/jDTySuisocYmpWM8rGi7PcwG9zssyEgsINSdlD4Qedk
9AdmDvDFWKMaRvGiH6mjbQE8UINu/eDzFaihtBuaA1jFIAHD2tGMt+ZNL65lHnZdKGCqUaWY3ZVq
35LPcQOwRg2AkBhQifbFtGLSh8tEPXDiNtRpUQtAsqOWk1T10dQyb8zK+dEXeIgxR+qYs1oPVyMr
5HGDZk6BdgNNhv82W1etu/Zsps16Rj3kQx3FwXBRTwezDprtE1tlkD39Iu5P6b/az57bvhbT1yqT
EXX/XDtI5OjloWVknbxpN1ofritpBYx3+DNnHprF1VeJ278QFPHb2GIBLgRaZqHT6x8rkOLSRGIf
gMqHfrFztU/hfwMg7OXB3M4rUEz1pvWZj8liDbrPIgNn2nMIaPN9ibNk6FG19ty4nwSVe/vpkONq
Js4S2WSmLhSz9H+5Ohjkb8aoxgb9tzE+N+9c9u8SUJyF3uR1M/6Z4w/mgXzgke9TsymiHAI4RY+B
JTr90tkzHW8S+7KmM0agXvW58MNs7fM+Rpsy1P8GzMm8/NUlbWoAKhqAxm82emcgfS3C67G0Um58
M1QWcr43NfVtNBtT6MEUBu2x6V9rzEIm77VAZVTpRw52+xjb1ofmY5QHrNnSImmY+6lCMQth6xKG
4tcJ7TokfS3/VeCWswagoXzYPkYmhIC0FGGpMVLshhviY67n9DBvmBbMB1Fh+0DuvLgGSaiYSrQM
FeWY1ZVKRJj1vy52F84eIH/ZBIWHRSMU5Z1uhRpOWXIMSvDUFR6LP7bHznDDHrUrd51sgCrTWOmX
UvwTSFsO3JA1jOHLYYiMnAVdPQdYi7bERYk96B2B1/4t5n3zr9WWjOMeaiGR7x0KL/PJpfOvk7q4
IAJt9aHRMGEEikaeRdwLWXYdwm3uDSnrPVq69knOxdlYl4KK1T/ULajzmvgUxhgXg/bwRojHoVWs
munT1THPBN5h+9eZQUrfVgkW1Q+9bicD4GLVGzvP8DHGZpEPdHcsYW4GSq3fqZ+2LMPJRT5RXZY7
5B0ksWSqmjzcygukRcJeKwJfLBhGzJknUCtbdmjhcJ8fg4C1QHqdckyVdelFlsNQDiwYlX+v0xzW
zw5oxjlpZjy5vzZAncrE7nD1u5rWTfa4P/kCQP/Z9RdpYSwvI6CfRbOy3mhPrXSOpLQSuQHeH9fT
2p2cUYtLrdoJDWDtVFgwUTJp30PmY5CZjtnS7Bh0citAfHhVOskCB2MR1yWZGmHiVg0HnX88P2Qp
MKJafmzywQQ7mjnwY4WK3ulVsqj6XOKOSx2ir5j3iAXxyh1S6ffxAoJFYSAlNH7oL4ilQMNGDBVA
kk91TJZEPcVCdwNdtL9TPicGgwKAX71pa0tl52IwXSatu4DSBHYS8RLCpsusfbP1V59BbSgxFdPK
o9eWtBP8ZMATu1/fStamxVRAU4598q16e963oaum0FhZMoHhYILQ0MI6tcY83h2CAo6yihwVWAzC
6LJZgwfIsuxaG97UqD8EyBb2au1yAe3gfglz6b9sc/Xgdb+rMBeqmzLiBizMmfbsQR6F/6bmT6V8
oKGznqDECx3VRGrTMrueq9hcAb1uI0Yq2oSLXJdibwuUsIPNMix87mCn8aYtH2aFQSzvrm5Vv7nA
LcoFHUFlriCZ2JD+ArYjJxCPGvdF3+yDU5dHpizAjbjrm/9aTfLkGU92CMab+oygPMb5JPfC8J8F
10dleVdwCg+OPwA9HBKjmEJbNz/5UL3p4O/NJKetwkE6fTiKDnOFEag9y2oLI0u28ZNvTufWzMN8
2V4aDfQSLvJdC4P1BjkgNDT9kQ88lLp/gDHIvpz6y1Y2cdmzg8J37RY0K4sNPHzM/PWzrACDOOin
WFvRGXiwtUw/pKt2EmFDw/CqlX5G1n+tNmbcQVPtD+7v0M9eVOhsC/hUYH7Tf8imiecVs/JJb18V
Wgx8CYG/OEgnYeNAHSTAte1uzbxRJTNHlaHY7oM42exvyJegJCLCiTBxmsRDYtMdpE+G2kuzTg5A
S6AvNonm8dWAZ53l01zW1MCADrJegTcMICPsuLw3RRMhkmyVyBjaIwE3cHcugGIlTQNc5w4hf7oa
KVSUKZPIfAKGrIZPS2s5zQ4IajY/NONNIx+LOaV5nrDuOE77yrTB/eGgyunhUH+MAMnz9Vq49x6F
bNV92xvYHHtWxDamNejaBJiSmoJOK0iXDZKxuAqA7RpbwJA8muU7KXAH3AEzMiq02Jx+mP3RO2kz
IebpJnWe6kPTizROYrOjXIJGhsIIDahTe3HJRUymzNnChjNK2Bx2w3cFEKJH855gvMOByUo4Ca64
7e6Q+eaXqSgn0QQc36r+Ffm+Xd4l9HEAMczzvis4rXM3IMAL5dEBxtFB4Q7ac8uC/OPfPB2nuqGv
eCCZb6LY2+vDLFz0czBhLiyK0tivL5Muw7FnVEcNRIASuK52MfzrgMGjgbaOPykMjZMIscFcEczE
qLYgVWiDaYihLTdBNohFNYZce1nZsa0Q38eEoOUQ69UAraYBJOW1EbYiQgGSoJpvKreAcI/xpmPA
rg6QM0nwtgUGsOe2yzpS70oHrBbwLVWDZuySSxhU4qo0/aHjZaQpK8zXs4ZLpFd1SORDLhn6oEBJ
FHigm2xOc66nKusbKO3W7UmyFmJVR8DtA4deneK7tmgyBiIprhxGlABR2bX2K/Q1gE0WxNojGmGQ
JbEPXSdoAiN9xDFYSWN9CQKfR0DIcNoboSSsNw3tC52KBXSjvg+HCoxN8edseLfaLgU7/Gja89XE
LMAysFDiIkH7E94hhToAbLihv0Jofs/m+XPb/EgREoBsE3CA8JoT1fWPMWYeOGewXaED5sjC4ifJ
Yd8JFRFn3uKJwNiiMfcDs8CKhfDMrDD44zG+djaaIAWu8CshkFqewYUiMPjaQI9+Zm+lQ6QQHPla
e3NKHoJwQfUWDRkeqt9gEgAAc2jkqwMr7RJPXlTpgvEuLyyQWzESdL+ILhPeArQGe2Yx7dB/ssMW
UJwAunAXPL4RyHyB2bYX5uAKEIURK1Iy3I4OejElffktrXXfrACAcx2a03qTjiAg5iDeTa5F586B
bxQU2rig5uoBwAWo1l5zbIdpYqPPpnFZS/QFV7mBNdKBi9wf8q6lntccrNkLaw9iWPq37wAKiSwS
bhLEH44KeYafkxYPhQqZZp83bTzWvhvX0gpcPFgHLb1Q5lspFPXxmzF81PoatEMvYsBidf4+WW1o
bVDpxEBNbZgun0proyPoTwVgYQM9Udvmqccc8PBKI1qkEXDm7CElCqrnmiow9SDVAWtBuXeQLiwM
XCbgVA2LkD8x8/YwV/Dxt8GehSHgM5hazu8E57DiigW5m+SgcXLvOIEc6JVjZOM45pGnAFqlFSOG
TO1AB8/87dpuTIu2v5Gt0WPiFonRAWfGYutXQbQbX8WXsHEtOthrRwxaHqe20/pU20weuQD95g7l
mKgHVEtmNhtIVMQXMUjvbajQRjeGBg67p1Dfw348KCtkj3nCN1k6h4TuZDIQPZeW9qAX5ZN2y9mC
KmA0/3VcR1e8TH/2Yn+rBXMGpU2fvj6gq9uKg9kaSP+Tq4NcARIaKbaLLI2z75WnhunvfCLpOM/3
1QZkKwDWyZZhpohhvTP4TxoeSTxzwLrY3P8zGEAhKG+hy84XM4Js9ZnNwqQFzoGKiu0g24YubZ20
gHtgBSq32kOu61CbcueMHjjwcM2gSjhHLGs8iXPoHs2CFwlezyrkhpdT0+lU4EmM2/8j7byW48aS
rf0qE32POfAm4sxcFAooQ1L0ako3CEqi4L3H0/8f2K4I1k/M9LloRTNosrbLnTtz5Vp6nl2XaS9v
fHP61ET6N8pTI499+bJsqH0GTXan9UW1FRWMlBJA/HR6Liz5yZyCfZ4G3qYWirusSx/JlFHALayN
meX7zOu/iZb33ShzJ7Nkyt1Ag6yQFsw+u9f07Eove5Kh4XXv1fdl2DyXPEELX3uqevU67LRPWQ3y
UEofPC1/aALtGOme6jSAzqMI1Bd4syu/KcHAznd05Y92oEacJ6XaKSOJMhomHUmjqJxEyW3QAZQq
Q8P2swikSPOsBiTIJDPeCWNx0SN3CvgZzLUhqw+lWc/QCsPaaEZwq9apEw/6Xq7qT7Gg7sc02Te9
wL3a5+SnBE2nkCF9jgN/bwzSSxfX4yFt+5R6nz+TGQbco1F8r7fptaobPEI9IvFSi0m7++FzJhTo
MqmRTgFCzQDqFXdQWiRUn6cKpM9wU/QdOTPUNb36U1UTU5hVdz1mamRHafI4tC2gVSDEZll9N/Xk
k0qPBt1Ed3mW3dCBwbsftFAGyZbUs93L0tiquvjYk4raThU+LgknzvogXatx2BzjKPHcQRBKHiP9
ZdGo/OGi2JXZFHs2aToKXnXIa7KtL5NKItubJkdR829b0bppW7yD3JU/xbRVt+hqKk6l6t97BGRA
3w3+5ygk426Xk6nfZT4JHVMtHqt68O8jHno3vihmutPk3bQTM48H40jG8lfVMjTyCSXFCVkRm6up
16P8AFEt8hrqoN9C5TY8TDmiG/7I6vWFOG3HnAiZZxNETxqFgNQcv4h6KB8kPzVv2tCSL4VeAZ9t
mXGwFYzM+lxUVjX8asSQX8yPc6EoKcFEIvDrTdiVibrHORjhN1n3WzTDskqznCCI0EdEupS9gS/P
pFH09omXiRTgCh5BAGqU6FuZhinFgSksLuokGQ4wIlquWuARB48caq9k+nVveUCe0r79dQyoEVRB
RMFCMgNX4NG1rQMcgico4oModPFD7+fFga0w2a0sJcduHDWniAZrF8BEsTe1aqKnZAzwqPloR6VJ
sASAZbwoKq3bFm0Nm4eB4PsecF+8t0jROUWVwNasz0k3MxX3llWa3GxyuRsVtXDFSRzu2Atk/g2r
2xfeRC4rGgJHUwLztqN4wBkiu21FierIo+4Bh20+q21CmnAMgy3tJzwOUBegi0Y4lHrubRP9u+YH
rpZSdKfDIwFn3UYq2TVVfTH69IuSQzs2gBT2Y/Ii9WXpEadNZXGlU9dvEwh/EqX/7nvqTSNFt2oq
3pveBEdKhtJhmsUiGPf2KED0QMgc69B2khROW2LgpswIIlUNnCYfr9Szb53kv1i+/iWrh59SbLV2
pHXwcNKsIm30WAERCBOoET0N9KhS7a57rbgNwlCFxNdo2uzgVaC1SdeI8Qs956J+oH0/oM2jqkbf
crQq76Exq+cAcxDjpjqSuiakbXvAXnKSxsEnYdK8/CbydY/nsld7Rv6gFDpP7LwVevWYxaZBXAuQ
vLKFJkhrxyx71dxVojHJblDDvf+pTDOrBe+gWtw6pkba0ux9IW1JNQWFtYsRoh750xJ9Cp5cULe3
gg4Ei2zk+svUEyTvkro09b1WtPOV1chCTR0l6xLgJ3nSbfsxBJDNT1N78vw652rP06HbpYHfe4c4
iPvSzoVc9y/kqU2vQt3MgivLHCfpXvFVQ6ahxiNuyiHhomATqnF2ELXc68H9FKCkQqmbeifsxsS7
VGS1Q5ehE6b+zoxVsoGRVuEny6RRclep40I99AyC4E3xQ+0uMBqJSkw0SuMubKve+JkHJbnLiJ4s
Oi2yRmoPuQKPnh0pVs0m0si4urVf6OnlGKUVFNvRqCQO2j2d5XZ1JhEm671eOH5DxovoWlCqp1Dr
s+pCVryETppY8AMPaHcNLMAT22RwM1HxShv6v5byERklnIVSWbWjqmVsHJUhq9KLPFXoPMu4bttB
rHPOl9X1l2qp40NqVE0kMComCcHJq1XoPdMuKwCvxEAAJi1ViyPk3KO3jXgPUY81xTiy9oXeV9MN
J3YIeQPOPHZGqZN5n5RUlxzPUOgxGONa4+2jCJK5kwirRNvPY+tHS0qdNGFAhWrT4IyGfcyDvwKJ
HfgatZ3airdjHQ31NoizOWtXSP1nk8h844tFpTpx1fbfPEMtZJGYvTbze9GnRe6ujSyxefBqaL5v
pUohz4QsU1n+MLtm4FXFvVXsg5p+o0OXtqAR4pGnzNZIiizl9OZDsw36ABB7N+YT8ISsMgSJF8U4
6ofeqJoe0GVQzLDijN5DSAVquG9gWBFv5SEbAJ3ncs04ZYkn75SWU0I1V80Nt0lJfV1UWqIWW1Xu
mH4+mhY/lpmZPtR1HmQHYxjlcp9rRVQfmq6IzMtwEvCNOmXO7D7rZIEaUqqOpK+sQBb2fkaibGdm
ah05sWnllMt7SW1vvNwsjIu8UEk7+HHKv3lRZeJdHlUVuqUefIB27SW1dYzZO5rTGD4lCIorLf3z
RqKmwkasDV/6KhgtpdFZbKPaabFaPmsqmMxGj/NmWw7FBHiHnJ/2xWtMeag2XqlN7YM6CXDryioV
zqlRNFhMzVwsL/pprhp6oZzXT1HSqv21xH35qZeU4TrrLXEEzGQ2vtvXfqM8ChqFH8fPxLS6TFMv
JWfW5/2Xuk97Gm7NRDcoVcbU2jU65nxUGgYdJaaulH3Q3l5T6TsjygNQJZKKLqw1UTA05UimTlH2
Uwiu0lc+16I/Xg+t5n2OJ+LVndxXubkXpzi8r9Mo7D5J45zPHmlyFDZ56UVQdgq4RbudDxhc/Lou
Opo8askjvZkTiMAkaemxQDvVPHgoPLha1GqXoxiK+T1tsBopeUNjKDIxkLINtcT/5uV1JdlSJYra
lnTOaF5BWp9/Dune0y6LNpT8J1VIB90l/O5J1NCf2tl5HhblAXeEUvBQqCDdLCuT4ke1r0DhlHlE
+6KY5hXQDfZ/7AxpZ3nOUHuFfOFHoVbutLwpVafrhPyL1WXcjcNUGtGV1RUKVL4FnQB2H1JZHTqN
x1NWx9wmplXEFEV9NfOOeSapIC8kZRJ5ZA9h6XiiFYOMULwp2Q857zFg1ZFOFb9QA9PuS5UcVVoP
Ek/Tdkh6NzElr9yqYR4PT9WQKNZG8UzaGGL6N8lceDnUUp4W+dG+laqEfvSIB8S+8bKLshb6XRFl
/d4HKN/s/DiqBVdQqxxae0/SfTJKPplZ0kV1HB5pXIuCvTZEeUF1P6NMVg9qXRPvEHztLLkWh30q
1bxdpUwJqzs1xAguoIrIGUlxHzyGXa7RXyZ1RD5O5k0ehNiGQm6zrYmYL4xgoBuYG1JI9tUUg0cL
ulRo3cEbK+GYZYpvgmFIVYQawiEMH72oQqleo9ZS0xxEgROMSGbI10ogFV/HnLvtKrV6/0fd1dze
9HGWV1MT5E91IAINiPzGfBhy0zecMaoTixZJk/5ZABg9L8UI5uf0CP4EYJ4I5Wd4RfY3zRtbtObO
jqYkHfs4WTGZZDlMtZj6olZVHCi2PnQxJrez2BVAOvRJVkBr98UoPfrROFYHok7Z2JqVmSsHy/SS
yAnioB3yTxRZg7TaSLE09YemLoNxR63eaA7NCOHkNtKGXifzZXbq0WI+qXXw1gyOcVL45d7COUCb
VOVZ+Uhe0dQvh0xtxe04ePQl+4bHO7IWQmDvadD1Pw02JY8sWabjzM+nFJRrIoOOSWQY8MchFV2R
6perxCFJHBqVAdmpg9KVt6TqqLIp8GCVdiPEYkzJbNRIoQ5iE7miV/g/RGNU5YtcDgeBipVBZ03v
DVZ7X2dponHmlNBwx17Le9BCbR3cFAN72vFVZbinAKI4dTqJF3AxZlsl4G0IcSp12rIpwEjpoi99
Vo1yUmj4sMyQFocGLGB3p0ZJQmvZYI3VbLO17gRdVpunvEkCdTuWTR5u/cFA/VmOOS87PJH6ZDGv
M0bfp6qXaZoANqwzJHon41h6roXR93Ytu+RZmYbGu/O0hhR8quQZvQhhTFlKFbwsv1GSkPoCuzOj
ztemQZA0RMj6tEZY+I6LQVdFRbKgGNAIO99Jrw2eYOWqGcIvgJocmePajrYF3ROb7LPqElMQJ10J
vxn9nzek0vW//5evv+cFVT4/aBZf/vsqBHNa5z+b/51/7c8fe/tL/74uXrL7pnp5aa6ei+VPvvlF
/v7v9rfPzfObL5ysCZvxtn2pxruXuk2aVyP+Sz7/5H/6zX+8vP6Vh7F4+dcvzz/SkLbhuqnC780v
v3/r8ONfv8iGOfOR/c+phd+//ek55TfvwvwfP17+cXzOXsIqP/OrL891869fBFX8p6XpMNJD/cI9
JWkQTPQvv31L/adpQqwjKoaiKdrrt7K8agJ+TRb/aei0xFMLMijJwLfyyz/qvP3te8o/kdm0ZJhX
LQVuMs385Y+PefMbz8hva8TE/P71P7I2vcnDrKn/9cti32ioKxqqjkaTpMuGDJHHW0qXuG7DMvXN
kpfTt5KcbkcG+2RizlhYUl9oGn8XORZZN+HZsXRxYUKPB3UqJDwCEvWHOOmPkRxSYQOSHSHpZZQ/
erE/+lq8K0L/dsX2gkrrd9sWJCiIhxiWIb8dnhoPVVXFfo188XDj6xuw7f0dHVIvqLJ8pYHvJw0h
yiPPhP3HhpfTypgNplaEWJudJC95RaZ0agwehxUYDrqX8x9kcT42sCAumQd2akBb0DMZBBhmXdDt
w4P8INag4uL2tsnBUn9sR14QlywN6QtGY/RlUvBP0TyDk9scZDwLgNSL9BGRZrt4ljf0VeyM7axg
T0fGGjPPmfUzoABRTUmjKKBLC2aeJB8TXuk65fKWICegG69WXYG3P16YZLVp5zBUqz4QB0ogUgp6
o9/lQ+lWUQOJg2hbJMY/nhBpZmo54e95nRAJXnEcLfRRiGG93VJN3E1VHXuVLd9qiZ2TPNtN2xTB
Ogql7tyFk5O8QvIPCZ5H9dPHxs9tK0kymAh42eA7XRwlv+2keKzJvOlppTud13quWSJo9LEVacWM
vhji0Kg56eKZ0uO2f5Ydup6QRDBYb2ps8GO1v66pT8hrFmdGqBMmRL/xxHgIcEO9LT15P9tdSWMH
IP/Ppf3g5W64g/jZLn+MW+M4f4JespmE3PXvrR8rYz+7vDIKLQYhgo5wwdtPAsOM1hUBHmP4nj0U
rZPJpLtsfUtC/xl4fGMHX0232BXHdf2Ss2eNJ+sftpUlv1ZclpwFg1k4hhBc3ptH9LyP1fU3Mi22
d98d7QgNXFt7jm6Tq/DXlZGfcymn1hdnjXxvMWkW2WDxaD3pz+NViEoP2Ca7v2wfuqv/RJJ2wYX1
21lS2MmSbBG/LPnzK1kqGzHFTeq64QQT9d7Kom0M8A2diP5czpMtt+8a5+Ohnh3pidnFGoNpKiRw
zeD71M9mRK/XI8/5j02cdVwK+tvz5WeCpnm7jcBgqDwJaFtv6fMBCheGnwWaz0L81MeGzo/lT0PG
ggow7wWYgnvO6hAFF541Yxjz20SIVqbs7LFQJQMOO/4VlXm8Jwc0CqrOEgZWSoAkoGrvh/ZnD7eH
qr+sUg+e3RQnpha+IBRKQfKS2fvs/D2813u4O/bifpUB8OwSabKInrWuyJKy8HLkF6s+nx25flU7
JMR2UNLEF8reP4qHJrDpKTS4X9B+psjy8ZrNI3h3hcAopDGdMPUtidM6LTdCfSbZTIXREfpPVv2z
gN2sQ63C84C0rKkSSOeHOoebaE+Z5tKhT2Hddv2QV/YsJ2S49c48+DvvMB/uWQmP7ll67tZIns8a
Rf4LVTNIG7mv3m6ZpuvClqdOaXs9dGLAElOK8AINgdHDx9O55O/7zY2cWFocNvIxwJWoobJjmkOv
A6HclE+dA3ZjJ5LfsEdxhc50eeiQFJEtXdU1k/+sd2FlkicUgUF62Xmq0j9gQTrzGI1PHw9reScu
jSxug6wDwDdmE3CH4kYQnlLj6//t78/2T4406H52iqjjBXG8kvo1DNYENZc74HUEswIkQhUqUu6L
dWlgoIySaGrtOP9UVp8A6G16a9/nx48HcnY1/jKz5Hkd80JSDcii7SpTXmqF9n69OAK1e/7YzNIF
MhpFRIJQwzcxoNfb+2S+uiBI+y4HMR774L4sNCVxULG6gYJ712srqg2vke2pj3i1hnw1vIq8D1Vr
cUfFWoCDGpk78RZWGDuwhW/RttvAUkhjX39JAnRVi/CV6P2dTR6X0isZ4jsxIK8tglzx/I5zBDv0
z+xBuiQSs/Ndto33hQuby7Z1MwTQMyd3G8RNViVYz+wYhcvlz0+w8BlDog1iJekwsxD9GdpR9z5p
49e0XYl1zpphR5qkuoikl7cZ1La6OAkhS2kN10Oi03BkwKElRsASc3paP94479zv61qemFvcNEEp
Bqo5z2uGn3VUO3iaRSV4MRzmuDKhRd/Nt+E2Xxnluzh+aXcxm6aYVNFoYhc2L5r6rubrdNaRCzRX
36hu6lpb6fDxWM/OrIaCPJSamkEu6q1TidSq6jMz6uwOih2jDwC2oytvKQezWYmw3nn919EZPIcU
iDtne29NVWatVwNJQtu4n1WWpb0Kb+ssL5u64Sod/RlnDO7SlHnPw31rLOM5pbE0Eq9iS56EHD1d
J2mx4sXePSzn8SiU/4gZeXxo7xh8g8wYjHk8c9zTXBcioiPNBY1NPLuo0m8hf9iKdL/Ya6+vZcD1
m2FT0xVIdyXTWFw0Ms1hTe9Lvxmu0dWBtWafruZElrJPEJ/OA/zLzuLCaca6opbKHGaXw1bYtC/B
9js9j591l04c23j4eCeeuRXwm9D3y3Dgaoa1GFUuVIJoBFTikjx3g4pJpYMv1cKVUODcxjg1sxiU
VPWpX8m8F0nWQWEo0x+v6l8+Hsp5GxoJQVGFyVdfxPhQaY6doTW1LZXKrUK5w6I9+2MT8rnbjYj0
TxuL+8akTq6FlQg/5y66oZ/+ST2i3O4AmDM/E+fY5hdpF+60W5Wt/yNBLsBzlEPg0InkrJ+2s1vl
9NMsFs8qLFXqTCCqAD53JNp3wqfvjUO9FlVG8vp/Zw2hzRYty5LRs1r453qUi1yWmd8SVtkDPJn1
AcBPv2Ll7IYki4VMDUEjzKpv/VUvtQTJjcpLLZApotNOIUdAUEepWglU3mVT5oM258v+sDQ76ZNI
JYvpTGgmo7JhpXG7p/CuvIO0b1tc6rWrPoa3dKRvYd118kvwq5ShgOzi1eS9dWOujPnszj35JIuZ
tVozjyexq+1eNredDm+ZGK7drvPuX0Ytp6Nd3ANG2sqa1I4AfGlrNUr1uqZNIR6plBdd5G08nz4F
dA3qnDo6yI8YrrWPz87ZhUVmQDIoxerUkN9ON3DR3A96XgNWMlzoQfilnOgOlMoVevyzczmL5pCX
4pJQF2aquKvDvm45jH0oQesdPChV9zeub81U8NMwQ+sciLdDGfVBMXu6LmB8ufKBTHoRknzVcyF5
K7fducEwVVhi4kxRW7iboWiUNLboodcK2cnB1GgweHy8LO8KD/Mx0CUR+Skk7rlZlbeDmShZJ5wE
HlAjvMbA97ojlXvY5Aq1ddu8D57HrqY/aqLpQgVDpA2TePvxZ3i/NSzqPtif6zus2iIcqjroDxqJ
CKwxwEVn8FBCEjIwsR+bOfNaeGtncUNIoqKEmgbUnkbd7KA65VVDJ9aP7ih/V+x8Gxw9278u9ytW
3y/iW6uLRYxypamKEqhEdGgO+g6umy9zGryDOAalYuOlevwvJT1wm28tLpa0bCzeZymB+xCLe3nG
DBeukhor07m2avO4T/ynGmQQVQtzvB5ArQZRH+moTfN/HcviPBvAcMpQxUoK4CFpISnSdED4K17j
TJj8dsoWl8HQNWKuVN4c3RlP/ZV3gB3l2DkVhZvsak1iaG3mFv4+UmlSG7KUfTh5CTQl2U8tHz+n
RjH9rSVCUh6gDkGRsThYYeujkT2x9ZrsS9irm6i9K9LvK/t7vjmWN4tu4j9ky5C4nBfesJ6aSR88
HIj5NZM3Wr6RkJ2kpSZS9+EuPSgO7cRXwQXA7/pX727Nf8kr5pd5DdD4nh5aPIYr19wNl/oz+n8l
HT62tI0d2QmPpOfv/V1+8O5pKN5QkRI3EmzWrmbPOb21KEmeD9e76SCM5QUE0gChkbfHIpdKfjxk
zvVb42BcJw+QPDr60XzM4L6RHynZwIj1td/Cj5vC6U2tbkO55Gis7ej3bkdC7E/kmjKsGS2zWJYk
VqA4p7Wf8AZucBp+L6S94EDdiErSd3kLyvhqLZP1fl+/Mfl61Zx4BKHWUZdviGO8CnKJ4IcBzKOn
vXNlw50dmSUrhqQi7Erm9O0Mp1ZCz4Mfw4BGVTHca78Oe8tOD5IzC6t2u/V8y7lxIXyhkqXl4cey
vjVoxhaZEIMdjoinKwRf4I3faGq7XRnXuRDtxMzyGpzoKKMFAjMw0TnCBk6HR38XfcqQFlwrka6M
6DXHdbJSJggLmFu0msawH97c3TUJOAdhbaXenwXwFywTgndgJxDOfjtxsgTENJN5y0aH5ObqIdum
O/E6uZPR3PPs1l6Zv9mbvT15szWTpADBn2EtI8woNjJwVFiD3P0GbKkzF0XyB9oPV9KO72cPiWRV
IsM558bwrW+HNY7JDBWpyACOBcw0Segkfv81zNaER8/4kreGFlds0/c9YG0aW1E1cPV5RG76PDoB
ok/R9UCac3ThP5M3vC1t7ShvYKZadWhLicE5mngz2nk2TvaKXsORBMKmtUs+hPkMb9Tk0vHqBG6V
buRH3xFsSOOdGU+wqs+zNtOLa7lqFAUYF7bpBd3QkQFFz+MUfV7ZOO8P3jxChFfQa6LgqS1GCPZI
kvOWeEk8pneFm+6ajb7xnubs8Rrk5fyA/jK1HFDUC4IcCLQ7RyZt93QplzCgr/j+NSOL+GKwPC1L
azottSD71RT1nRBVJnIZwRqe7v3dO+O2AG5Rt6LXaKn1OmRTlpYRyX7672YBAXokZ6Ybsowwkfxa
f5eOsqu6pmt9zq+1tczm7DzeHneAXzqaSpYMJIvs1dt96U1W38NHMhunRxOaF7dwYYiNtnDZbdut
YosPBZ23G9kFGgHWZcW5zZO4NI+MLhuHDUjhZukEirwVuwAezkxFtgIqh0b9OsEtOnrhVqm/fLxF
3195FhrXokw4YcgKpcK3Y41Ji9eWxIoG00UwRrBYrfnqc3vm1MLCVQea5/V6Cslf2Kp7QK5O0052
lhrOxwM5601O7CxjhNiXrLEoGUlWRkJDR3qlXIxjO8JRnIERykQobwoRIm89NLcTqaCZaS/70ZcV
XWKiiRCEJnWXbTRTOvYJbcPmaL2yddT9IYHaO1tZ5jPzwtv0rxB68Wb0oG/xsxJu96YU9tFYfOtG
0QVUvnKlnNlNoDdMQ2aRScO+Jh5PnKynRlpQJDxNDePbEMMLkcjQSKa7YURGhHD141U4OygTcfo5
l6fj995up57gqS07YtRCvEn728i4MKQ133DGxumWlRYT14uIqI7jvGUP+YbizRUdQTZd3lsdxxpu
1yPvNYPy20GphdKg0CNwK6fgf6LRpsHykDTJSph2Jm84n0WeOuRjRFTdFgNTaAmRWomTgkinvKFJ
6pBxZSBIu9OuknvEZF7QigGAFOwb3hfWg5XjgAp77WH8GnW+c0Ann2Mx3jhSYqENox7/5936+/TY
fEu2iBPsEKFCvBZWNsfadXeIJdX3IF20lXl4XcB39oFXSiTbiYaWUXGsZ0M3GCEiJFvRzu+kCwD+
O6hJr9djkLPu7y9Ty8g4b9WENlNMWaH4SInJMSf9/uMjcdbEDFTgwSQCF55318kBzOS8zyeJizme
CcToKg/HlVv5vOs7MbG4+5s4py05mt8t1UaZPql2afsOPCpfIdmcdcRv1AQ6wg1CYVAybdeSDmfq
q8CK2bOwEGrUsKyF+VoHpZ9rpDiUe+v7XLVQvmUUV6Wd+p0G3Q2EMrZ4UX77eFrPJlZwaaBq8DQm
wLy381rnOa6M3kk7uCwOuq3svcMcXXWf1f16je5shu/U2mIVoQjKAPmTLZoD5iZ0Mrfbq5lbObIb
XaD1nbo/kytTdD4e5Jm9o3M3K7IGmJn64OIk1lIbpV2adLQ8foVmblJX0sBnIh0A4QrtIiiwEgIs
0jg1XRFWRdOVDd/o5Vx6HI7Q9u/NlQz9vAEWBxokC7GuBKLTVJXFMNRK7wpyKR0tkdIuFn6MMKro
9aETfv6N6cJ7aoZOuhfc39stIftQKYT0XVPoL2H/+CoE+48NnN90JxYWAbBvQhBOLw8n7Qjtvlvu
qv10mx40G633w5pu5fmDRYMAWVdWSVvmIxLVG/VkzrKpu/RTjqQTBWlptGlj35JnuUUz/CAdhMPa
K/TsrjBFtoQ2N2Isz3MmNlVHuz7wDOkW+tu8eGiHQ5DdWOXN0F/QIbRZmdX372sGeGJwMasTlYS4
CwrW7dI85sfZdQi76SqzV13V2QN1YmkR7lpDpXZNNOMj3G47PqMZ9vujjOa543DlrzrH8wY5YiDo
AS1pi6GVhh8HpYzBQPsxolEnT6vwljUTizFBPwRlRIH3966SB/M4vuSPCE5c9VuoGJ9jgC3xius9
uz8ARgHForBjKAuDhSXmLc2tLBeXHkqlvbBNYyFwxkZOLqinVtsgTcVbwVfqu7YOhduPt8uZWjkp
9b+CTGvhtVRxDGDNwZ0I95ILefS15IpOcq1+MX8Yj+EjdCZ2u5Uc/wma8ys0BMCujkdt27nmp7Ua
zJnQ8M1HWYRsfV9ImjgqPPAlZR9WMGB1eoM6SLom9nsGTMQZOZn0RWRdasXUdx6+rXrqXPknBR97
+rXawzcA3TxN9w6ktSt5r3ODk1TewoBhQMAt924PN7VXhCYmY/F6bOvveePDk1IKw4oDOLeDTw0t
NpQ0wRsRTjppBZq0Xb+Ppa0EzePKtjnnZU6tLGaQdmnVbGEZsqMQPveGJpHv1nfRybbESra20++h
S62f5Kf0x/yMoM3070wntyxpL4PswtyLdhoI+r5YWRD2ck6lLwkkg4n/JK2lX8/FzrrE3cfDEqS4
uMQtWrVBv5fIG0KlZFEQpMSX5YHGHOdvjge4EghJ7nYavN6Oh2b2QK98pIQiLd16xV1ff6Eld2Vr
nMtU6jMo6g8ri2xIALtPDmM8Vi51VFCyYCPY2d5KyVGiIxDZyMc5FFzs9htVIVe/g94NzRRaoj7e
PWfPAukRSacjkHhz8TGKXld9QWWwaatsJigt81lz0f3YyDnHqli0I1IJMMAALC6LRqB9WYl4KiQH
xFT3zX5+9kTH1Qfe/GGX8RibwwCdpeua/AqFO3mSFA3C3iHd27aB61S2+c5w0ODYQHtuzzHF2sY/
G8eQ09YsSSS3bS37ptTAGxtRgITYvFKPsKmn+xL4O7oD2pWx0936OrnNHtuLYPfxdMrziXo/zr/s
zot6Mk4awAsYBaGaGY/eTrwdnnpH2s7YG1Tf5/9zwUdulZ1/E14Gd3MMN9cPZkDVWtwxL9xHH2Rx
9Dv4K6uxxHnDHbnTEdBSrR+RntqCRBMfpNQfj/vcXj2d7sU2ittJjJKa+9GqULtQ5PI4c8zYsemv
xh5rM7zw3IqYaFkw76TmCW3Wycl+BHQ+oxV2UI5mte1+KvbsfP57XBPw/5MNtXDlwmj0sTpi1qKL
Y5bnNRA7/O8nkeTvrDcNcERXFkFGQWLbgieHmk9DM1ikQBWa0oH+iZTeWn/Ia1FsuT1ObS2iCLmC
k02CKoiMloyCzlZyU6d+VGk/y67NQ+GoT7CJXzc/5/6/gn64zdp8ntsxpx9g4cp1GCu6KmKwVaQ8
lXH2pYuLR8XoVhIV5+75UzMLJ2qpJrrV8BzZhXfwdYZR3H+8aGsG5u+fHHggYiwbIhS8LuONHiGg
0j18bOHsTFGaIzv12vS1mKnYgqqnG4nnZdoRKAJAyKSo+bckgqb+/2ZpMVlFHvUwBM5ZFSXceGg8
Tt1zs+orzsaVp8H0YkBQzLWpOUAK7V3RQuzENBnMklQ8wGYQg3JYzxedc4anFhcD6wo40htYtu0Y
EepA2AUl9E5JtB3a76O3Vn04uyNO3gqLHTEkI00NJsliSUeCdLyHEmZlnc6AZd8+Rxa3jC/H4JwL
alW1k2fABpBYtstt3dretexyYK/WYpEzUPW3FhfXCRwaQVkKDCo6dJcUVqAPQHv6aDnISVDU36IO
4o5b1JFWL7L/j2kNDC0RivouDooSdFCFnsemcZ9vvqp2fJz3jPkFSmLwwdpjdLz3t2sZ4bOHjurp
H0YXizjFnacYc9Yl0a3PfS5c6LIMH+/grfj8c/EXhfc/7SxWkr/qh6TiZoS84raEKAhrXMr7ter7
+QPwl5nF8nXwNHThyJGrC6j5tUJ1NRUVhNC4DEfzayKKaxXF8/NniSBaeLDT8fjWLWZ5awoKbI/A
jJudUsPVHqP6Djn43/BYICX+MLO4xiIJuu/AIsrp6uZnOshoSPfZFcNZIV84G9fBwfGnoYXPgnss
qDOZAEe+lZ7m6mx18O/o6HG7i+I+fpR+7S5CG82QQ3+ANgpypUuf4M67i77Wa8Wo2dS7q/vkoyyc
WdBINQhYtmZDrQLi/610EWxn+ITiJLdrNf6zzox33cw/AgfCEh4i9FVYGiitwtMTfafjbpdF0v7j
NTx7BE5MLI5a3aXjOHRzbqWLnpqYR8gYukZYonqSg4bSLVR6RbeS/1ZmVT8xvDh7TVUNUSMSG0QH
c6c6aE5dwt688ek3QLB7ZaeuTeTiBNZ1CIBVwZgvtgfRT45GuFZYPxvUGbCeAOVRgRFYi9C4D7su
lmf67czaQOK9FZ7ane/ATO/qlwBbdv6tjCbIrt5OhBAvmrCpL/4OlOD1aU4DMPEyBDhvDz40TH45
12RtIxKdiMARIt6NOCCCiohXEvz8eO+cLZLMmYA/zC3OpdWHYVL1hOUQVxBLpA4KXS4CUkA1qt1/
diHNK7U8f7xjQYvMvVO8md+OUFWMinwUEZ9WKVTWrtpWgb0ASVp/DQV27mQAkVBoHaGHyhAXlgK9
GeHP6+fIL3OL0bjtTGhO+9Axqhd4q5AKg0x3Ne137q44tbrYRclUWFQAGF/tAEYQ0Ma9m/33PeFS
uqkVu9+iBeZ/8e3yOtwiJfjxir5WGN5N78mgFw+tTmRuKQXPUJgZOWi5wnW4n4l85n4/OoNQF7CH
i/gYbEXa2WkuyV14oB/Tm+BTcQf93H7tJX02l2AAxCP9DEfTu6bmeuiSWPUs3kpQB32vDoWbIwS4
oRE4todbg0bdGa72/0i7sua4cSb5ixgB3uQr777UuiXrhSFZNk8QBMH7129yvt21RPWK4dnHGc+4
GkQBqCMr88lcFLk2vsbF4AdDlSoQm0BTYKrts7MpVpHxokAFsfUs6hu/TdDOpMh2+8PSeVSem9fp
TtzhvvS+34ZL7/dHuysnUAZgzOYalUNj5udiag79aHhxat9/b+bSrfjRzGqzZxQoe7Ck4grueFDM
jW/ZwfcWLmYbH0ys6YxGkBUMsqn9A61qvPG5eAXBa7S8mIoUFPfivg23SIwuVhA/2lxdghl05JqB
q4gej7iVQvusgKoQMMPYU6/mK/km24GbNdkpz5VfndDPeH6vw62W2sUdBGMBhp2B75DX8zZD3oDH
kMFzVAjKgZ/UK9XkgfRb5d+LO/jBzCoaMUSDsgiIxN0U9M21KF5ztdxoGV8CGyzl5f9dyvIbPuTY
8mjI5tzgc0IzNr/nPrSUI8TKXnWQkH/ooT6hHaF40CLdfLYvf0XgCokKZi90Jj6b7vUMtyFUf6CQ
CxnjhkIz73ESfz8ouEwY/7GyCg6KtoZmooyPyEEn1UxA0dPfm8MNF5di6Qro5YBiVtXVUpoZzSKJ
6YObjPTIJEjIleONZVne9wduy8xqLaQ3RYuADXh2mt6CXvxFFvWvCsqQf20GTo22xjJPZgO283lj
ZlDYsblWgRcaoP2RHmSq39lqsgEjuPACQxEMoFmwJyNHW8+DdBlNUknFN/sPMw2KuP8EFlvl8eWb
rN68j2bW2ZKigWs2BW8qhI3w7CZPlQyRw7F0sv8mcPzE3/iR/O/C5nwytPpqdlKhxtNjPaZ+O2b3
BKqBW8MaWyZWEVknT1xGTwE1Aggesx2Q5E4BvvXvd/9CjIJ1LAM6wP8Y6hrhJAodCZkMIyCHDeLZ
fNKHDlKdsx4U4IOHVG/29r3Byzv0x+DKq/NEngucKZBUg9v7nBG59GmXcBeSW6lLtEbsvrd3+Sv+
sbd69xPBQRefaviKRcQSqEtABZxsTWlcMgLIM4Y+wXKgAnn8+QzJMyW5QmGEVMwvm9EzYoxKkr+H
g4I94Y+V1VIEszjGqmClbbSTPiMjiKHS1uV7Ww0SbSNRv5QQfLK2Clyy0aaVMsBaAlmPK0DfDpga
CtpIAeV/5wwgi+jDKeIbSfmFVxBMCnBEW8Y4Ilpcn78kyNO1Vq5hNVXl4wi1r0bZ6tRd2qyPJlaf
cdQBtc9yG13Jlp+q4qEfpvuh3Niri+vAaBCGaE006dYUCloq6VVGYoATTX7QBOjiyRZfyKWAbOFI
QzUPtLVEXk/FF8wmcxvjDjJOILJ8xPiHJ7mak9yzHUiskXxvBvDLnq+v148WV7sTQ8Ehr6iBJ+nU
HDVX3hnAmLL9UrLRfs4+IumzHYJEfLOFewlf+2mtq00D719Ryx0sJ6/yM0AAo1de17smWCIYESp+
juFZE1z9rviJwfzsOo+0Q4pu4GY/dDH03SdYHQvodGitnsF7hJ9IvtK+0cwtUDe2/TrCHCr6v/NL
OnrKEXxvnrLxil48lB83YBXmS5QjRu3xGdIdGk2vRQSJKld4zQGTqa7uqg/oAW+EIZeCxo+ffj0v
qo8dZ9MIm8MecxyKvxDw6CgOmK66b1CxRuP5KgGIZYi2Sj2XEBEmUEoAiCKs07/wPogcrQbboCOY
+eYHPRnfe3O6ndr6plP6H2SEEDDkPRJ7DmrV3Mv1VkFtcecve/3B/MrdbSVrRVGNoyv4zzneDR1k
d1Ioh22E5Rdd6oOZlW8nOmVWypPRTVpko/L1KIN5rQVRLIhaR0Ns7OfF6++DtZUDTy2EOxKtBCNp
ozuMHVgOzTB7o0i3taSVn9azAUW5qhhdCrUVrYU66tw5XPmVEjvkOg++f+MvXrZ/lrT2UBNl8Vib
8QErS30ZYsg+qVvthUsmMAgGhDTCfhA8rIKxNldYmrElGBvfLBG74LcNv1/EpX35aGGV/81WV/dQ
PYRuPOTvaPPAprtYf/0XNoBGxiCihcrmGn1XWDQvGwIbFMrTFi0dplWLPNdGUPnlY6HKolhgesNT
js+1JoXhrZoYltRAXI/e1eNPTWx13b/27WBBJ1iBtsxaKNYq/C47vQEhCS4GCO91v2ev8sZI2anC
6Z7Rt8O071/XV1YGV/tvag0Y8GU4dDVzZ6gTt7P+elAaJtBbRXK0kIR+mR0z0yzVkxprYgqBLFjr
zQNGobZGcL642crKsncfSgBW1lOttCDzSIA97KXzMMvQONq40S4bsS0VECUZ9CHLn38wkraNBVwr
ltLnR8iOdHoOFetiw8u+Arr/WcofK6vrWWdJZ+HUjHgM66WWGLb/TLc0zjLy/e9254+x1SVdQLUb
sjTLtQn1Lf1UmD/zrXfgS3SF9QD9rinAy2Gibw21qjWq51UBxUmrGaE5xcrCAxWRetQoyyCylM/T
ThqJDLIeoB3/8mJYmV5tGIQhBwLhb/ieRZy8rB2MxELtTv83ZlASJyCDRDXeWr09TcyqlBjt6JZy
E5FMTh2ocj3lGt9IXi75H64fzN+joAGy/9Vy0oWzNYlhh4ujbN5K+Z21JRvxJTbAFwPdwDIgbCqI
8Ff+0FlQPEl6bFYzm68J5UdauVULPbtU4xsvwwVTGJdfYBcoPy5A4s+nKbMrmtJYwM8XjeNWNSPW
0geRlmEjVRu2vlZcQQ2xlAIWvlsoJawnWBmkVDQZsimouKqO7siB7HVgPgEvjgupUMPTQ3RHr+K7
pb0HZGqYtM72yM6F/UOpFch7DDBcGCE2CnMQioEV56D6artDhibbvLHSizYwpw8SDAw8musNBOWQ
PUuLjxSddbBN8LRb3TU3Zv/7k3Vp80AQgfoaIAgL7ujz5o3TaEOwCmagVOOMxQ+J/STmrZz++t7M
pdV8NLPykcJuhsmYsG0tqKUN8qLq+674a+5e+MZHI6uobuaJaGMVPj8wKLS1j033qkKX6/+1kjV4
b04HCrV6XEVUGnyT3lAZrNns7nsjFyKUjytRV/FDUaFEnmSI7HmbSOAWzwblTtakZsPHvqboyxdT
gOYG9AQp+roMUNCEjsRAYXXaT78nXwWCteAOSu030g2/pxjwUP+W1RwHFzcsFEkIIHM65hY/O5wK
cHmtAwjgKnV+12iQReT0RbbGjaVdeKw+mVl9QYRBspAWv1ZT6hjpL0krIn2YQfDJndZ+VdR6o5D3
NfddLWwVgmmjsBlo4nBgEbe+NtfTCSwTAlO15VV9AF7lvvIx6A1BvO9d5eLJ+vA9V3E5bSvOSgqz
VO+dOr2yETfF7c33RpaT8ynTXK1tFZV1NaGgHYQRE1LgM5qgzULvts/yt7LJQJGdu5XYAileip+w
haBYQzkexf81EUtu9UbXKTC6UJsnB75HP/w2juCZgfIEcZDvl7hcdF+X+L/W1klaVRq8i7PlhoLq
tpHcg4TKsZRXlXROq2/VSS6e7z9LW1P7z1AFLTDHhJT6UTrrwXRiD+2hPIx7O1QfUZn5UTx9v7rL
XvJndSvn7I1EbVAlGV2ptJwKQkzdWzz8NTj8Hy/5Y2TlirMpSFsCFenOeeel6RV6EFBzSTeCtMu+
iHF2gJUw97aOALgt7D7WYAVonv0yxd4FkA4Jt5B0l7/YHzMrl2c1nswR3A0ubVGmK4JuMD2aB99v
y2Wn+2Nk+REfEhGFTLWVLrdUJ1SnILPD+vvWGrwuPRjJj+9tXXzpEbMsU7I2AQvVZ1t6brOmT/Dd
jAnq01CvfKzA02DJmWuW6YaD/6Ol8uU0fTC28jcTDWluSnhYqiMXToOpp6jwaVie0cg9s3uRO0Xo
CI/vmAc2w9ucO2Ah2SoNXtxCSGAZ6BoiDF6POJeQGR/AqYB4AENLdHoetF/jEH3/VS+e5A82Vj7P
JD2bGZ+Rd818R0aghEZ7I1v9Pz4maPCJCoGHL3IWaaxb5SiZOFeGUd5CsLmSfAZRQnZkShq3D0qS
TC82s3pnpMr0ZoFI5yEX0F/ZNVM55GEHRVnAAyjvba+lyTg6YM2U9iNELI8Dl9CKpHbbRCOtlSNe
Zin1GPS697YWs79F6S83BJiI0cozMEu9pr+ZGGRXNYavlSOqSdJbi248VJdf4Q8WllPw4URBB7FJ
G4LQvH2eoL5+v3QdbHQdgB/KdiRIMDOCSVz/eyf4it75Z13g1EHaCN46c3VZzBpraywL51hfZiwa
b5kFouFPCg3Ca5QZfg/H4Zz79o9uk1juYqAD0Nj/mF5dIZbag7lvwEkrQb0NzFQov1mALT2VB36U
XWiJnqaDeV0m7vaU3lfA1LLsBSmFmoBCMMvy+WMP0Am1+YBlc988WyG0JqLslO2zMH21wM6Q+92h
CbdwsRdONcjaoa6nmQuB0jpm5e0k87wAVUoMCmC51CMhKdc80Tau5gsHeyEUwMWBaqT+hZgtTksd
7OPFhDg/f4C48UNnlxvOesmEinYsGPpAz/0F80V7VAlNm0/I0Qsomfzq/nqEGJzsHw2ssi4lUyuM
6Al8Kg3DYONLUr7SaiPuvbQdCNrxoTCAp31h2JarvsD43ThBG1NxpDYyoUVT5u8bB+zC42V9tLJa
SUIzIjIDKxF+taO3yuvCRvszXdpKw5EBERRfgSbB+97q1tKWSOTDXVJnVFFqczHK3tN6V5mg5uo2
SkH/0MCsXkoL7zEKqugjIR9aPSBzWpUxygmTu8Ags6gKutdFcW9ehgnDnjr0WTmnt6rLAwb437il
/nRxjR/MLz76YY2JXqoxBqInV+lib8iZY9fvZMtHLoQ5OElLkgmEIxAIq5wP/TkqMwM+2DQMk5Gt
dGLzVcYIBavMAGUfkDlvPMtfiYbg+h9NrqKdGFq7sT2zybWjfEdFAAHkQwGyI+2+96tbEMsRx8aU
L6BsNwCU6Bv+uny19aZ+tL66GA2lloxMhnW1sSsA89hjkVgbnrNlY+U4pZHOMWV0colp+uC48CFr
//f+D8ZIA0SDkOLAYMBn38hzq9XUVsKrxq7JpDlTTt22njesXDraH62s1mGWuqJKaj25+XDIEBjq
6gvRHpthA/FwIW2AQ/xZzMrRTbMiTa3BzP8gvNRwgY5vzVFcav3ADmRuwAcgQ0pyOQsfDpRUDXE9
WunktgGqUMa+C5lr7PRTXjp2CF3DQP0XFzDeXwT1uIOhmLJaWCc0UZediihDU0IIsJ6yFLVRjWy4
29ehg+VEfbCz3CQfFjYNSkumGB+wD/Jr8aTu/kPhJdziJuMOGHMlACzYLo8ySGdHv/8FV9rqB6xC
OzshehezDNl5VVCnQ9rkVHV8Yr16+73f/4OH+nJ8AaBcNhDJmbraQ0ueRiZqLHVwa08JIbt81xwt
twO2IHXVw7jj4DMqjup+3POd9DL71Ot9UGCFW0p2F8/4hx+yfvbADmfbMyIEyyRum9/N1vP3S70U
uUJtFMk0CnIIXdcReQP3QTcM0VQfDL4aVAHGJNudCJOH8VD7s0u8EYX00bF/GP73pi+v7Y/l1XYq
4CQsIeCCjwya1JqDZmHrZFy0gLq2CuUdRChrNukMQrtmIpV42zBAzh7UYUsxVr10qSCCgrDnwqGF
vtHnMxHP0BRK6xm0faC0nfR7PHR+Jq7AKuzmBEjsrPN4zBy9b3cd8zVBA6m/ViTiWHkZcfHQmWmg
8jngmnpulTqapsTR53Md/xrHDK/lG0qlB2bIDu3ureEHH4y7FMMJmIz37OacdoUzVddV8TQ1HUoI
d3P78/s9ury+Jb0FaHlp/35e32DIM24E+N/CErVQfnRBdr2No7+0UdD50AEU03BDW+vPOIL7alAQ
Q0pd7msN97i+cUlesgAOFhWT/ZDuRDnx80JIKXfQgu8mF5OnQSyq28HeyksuvWOgtVqUKawLEOLE
TtjUAozvFtV7YTCHg4eBQXeSb5QDLmVd4M8Ci+wiNoNtWd1Os1TTeUgQsi0Ro+w1sVMF85OF0Vzw
id9MXh6But4nW9CyS5HiR7MrXyhtzJXGOsxy5b7DUZLHB8vcyIgu2kAmC6ISxBzIJj5vU2w2RTGQ
xQboBE3wg7XPpNoIBC7b0OEFOkhEwU372UaptPqUjLDB+JWhXY/ZSWk2UKIXTVhArEPKZcGGrYLP
shSGQLdrcjOkDLXxngJkAqzl92fzUqnDQh+UQCweYglfNP1sNG96XUPmADIML68xPSVHvQN09GNT
+eoyKrE0cLaSoksnCQAQZP6qvJAjrj5fX4uumk18PtSNHIrJ92zaqiMvnrR+fj+aWHmaNtQKQgGY
iCWVYw6ORY0MYFtBmn08qedaVX6KZusuR9fr67YpS3wDUAgAsdAsXpb+IcKxzZRoM20IKIT1+0TC
3J3CiTOn46mkvHWp2qpOWYv7xsoioZYnaM+OjkZBU63p481AzWNXyhGP61PJUQ9pxN0Yl7tJUe5t
G/RpaW47gNCF5UxP6Pk+jAnk1tP0B9eK2ml068C0VgnSkUbAFJ3qOvWqRsXjMdlOSiAZVxsOahFh
rJA3hTXPMU6LmyqAetpE8ua2h0Aen+WASfWd0sSKO8tFoE59OJM5EHNzZxpz6Sd5U4GQnAQ0Hu5G
2b4RBjgg2FTtWac/y1ZcuryXbadC6x79fsXrTUhUDxjIqXOI26hDaZ4wWkDOkq7thDqARprilxKN
PVEh7aWWSk4ypzeEqns1LfAnKDB3suIvUcxEh2MC9UvX4NBjpBX1tcoKOK/2hlrtpUwZXGXszwDd
H1AYf2nbOfeYYr11lXQjMvm2AJGJM3bdg6bmP9oi33WkDXjKDhjBuqpIxd0aqnBssm87xYr9hsU7
SrLjLOmp26RS7WpD/yCL/p2mynurSu9dWt/GtrgZFXbMKgm4rIZEg51EcjsHkzn3j6BnvlaYrjjV
LF/zwqAOT2PJ0wlwSZklXw3qvEe58akzYoRLojDBvTUwD/SKzySbXwyb3+Rp3fgFoQbUkMR9PVbh
LKFrlioDCSnrr6cacEDZbJ9nVP7j2HDUHBxG2vDAuyy0yvnKIm3hCEzZ1Gp9B9UCDOip+o3eg6gA
bMWdO9JJCVCIewD1PnVMQ+F+WbB3KNz/Qjn0pGsg/E8MMjpQQzlMqSycuWjOixYaE0OLEML0J5D6
+FXcX/VFv7OHJAKY8B4M+oEhNbekbgON90cpLk7QVQrbfr7PVJI4uT6ErNEwH1k1uZsmtuXg9g5F
NZcOLvfGSTPjFo+Vj/fdQpF5vM4oDyAO4MVcUSLK5ru6Hm8Q5DyRJInqCkIsRluiWJ+Jl9y0ziDN
OnS1uk8GqJP283yMa1tyzWS6K3p+JHK71zV65IoJLbu+eEhHCD1zW8e/AQEVSYWTtwqSkrQO8P89
ClFcaeXk9WW1q6zhPh1HOxjtLHEqECc5bRG/s9S8KZXG8ltdHJHC/7BHxavy6brLtBe7ju9MvXLU
tAald98FWkxfK816N+rUdLLGuu1n86oYpcFR5Wr0qdYkoZnnszO2esiL/EhVsIdiwj5HS4Tv50re
5YRfSSPINnXzLObk3EgSbm3ahpY2v2lF/ta3SDRm49DlYnISqjyJurrK9Q6UwmOQqPlR6EnmJKr+
LFLpZy/M95nyHyYGB0ZsgROTKehZdhN3+qFPtQL8OE0opcQ3eR4ZVn1MrEpzOht8upoUNXN514CY
zylxtB2Ll8jqivm91MajZg8vfSWZbq/375KlIoatNcwHz2InSma7Kldsx06MQ2sYIHMep0CZe89W
krcpz8NJs0GWPt82CS4j0huqE9v8tkiMX7mwQVZVN+853Hliya6pENLK0MtmIFrNlF1h012nMxfU
OLvEvh9kg7llK2mgS6Nn1ahcudRuRJ1GNmd+lskBmK8CEA966UwcgUldhgbeUIPf2hy9WTIxU9Gd
quxljoczF4arKywoGsNX4Fmy4Ge9HB1mmSHPx4irULzBR2sgNdLiP2e9L3QTh6nzZytSlYcprR8L
Sd7LHEj/0d7JsQbAKkQvpR/TgMF7pFa3lfpq2oUDglAQzGlKVGArqrR5KCAIWhZnIrSfGCTdQWvS
4QzlggRr5LZTjKzd9Tw/aTHKckmV/7DJM8352bT1XSrae6WFMNeo+GVrRWmb3+YZWGLq+iBDpcEw
y1BRcQe0nSNi6aGsIJ0KwB4ThXCoeS9ZwusAvpDHU4GeRMMHB6o8DhwuSCwMV/U1FMQJgL5T62mt
vadT6uG+DqbYDOusO6XipSvoLm9oUBbgEUoLd66OYphDSZb3sYlWfaruGEprVonhA2K4g6H7iXrP
yGuuVLcmBHcMc9qn6QtVRchyTMy24kDVFMXjLiQCusQyqk2idkaMSZY1BT1f7UjyLQSvdnoBenKJ
eCaGSxZuq0HWPNsY0XEYar+gtiNb50rjyCjjoE9UJ9NeazznSHN2plAAWvet8lUzcq8zH3q7cmr5
HezT/pi0Xp5hzp+9qByqgta10byDdD5AhQzgNnC7dSYyVckv7ENhSF5b6W7cZoCqGmGVZGiY/TKS
xGfQVShq7lFNeIPcUic3f2bkWdFbnxSGgzzLkch1TqRoyvaoCPudNgSxkl419GjbGLdXDowjqLJT
zU3iDJtiIgh5rlUMiPVhnxlOkddXsigdKyVHoY27KrNAwVZFUv7W8NqBOvCBDrHTiAdjAANfjBIn
ces6D8qq9FQ8T3R8EFP+u7aqG3mC3nNQZLqXpI2DJ8eRpNPYgXm6qoKxxptvjRAwtu/S/Gwok2ca
qWPAXaziUel/j83gQKDRaczi3NgvswTCCWlf9Icl8MBb4iqV7Fo2d4kNjQTrpea5M9poUvFT2h3t
DKos+FqWglDSyh27tQAYeMaUfGCOUddFingayU1mp1GhkCifzN+VAIZHbr0h4+e8UfxGf7KKX91g
eKkZNgQ2X+ZeOZamGVrKs6gGB+0dVKfkZzqUkdUVjWOqv2L8LSRVwbj/IgNNGuM+Iobl9CbuJYt5
vMOsDsgPkHXr5kNH/CIH6QsqeDF7G7NrGt+l8T3ChxK/uQDzLpveCvVUYi6Cm3eafJ503ZHqwZHi
KcogMSI67ikWREYwjKs2mpcWzxL8DXTBjrBVXyOxQ8S1Ru/jbi+UKmygnghkNca3DpnJ/IroYVHP
j3NdeZgBSCEs2jtWe7QKNaCTX7DCtchd3r/WWaS1apAOew5KDOXaVqWQM+KMWR1U5RPujAwys4vZ
WP3dC7CpCxzQVrmLa8UxMuGZqe5Lcn6iOT2kODh4nV25+Z1nBfbo3kyupQ4aaWIMx2W3FJDO64ar
QTeNG/e98XNEVJ5oUlhkT/FY7QnO0yCxx7nKdqPVOmAP9EwT2X2R3lg06oA4NMmvGE8DQiaX26ln
SeOOdNQ37djJat2fBzs0UxoqMeJPVroT60D8U0QC15M9aG5XXLfkJi+e6HywxtEn6i+b/6bduNf6
gOc7Bg0zJoGSJKrrx7S51+uf2uAnFcFN61MpVCF83tdO2oTgTfKg0uxJQG/JuG9rS3GG7jRnD7q9
Y7o3i7cca07H39Z4ndu12wwBZb/xg0Pg1aM2fm3s9AVT+HICWiArmtW7whRugy9XCDxJvtS60lhH
Uv1DHR/zGfwsMSpAt5NBvLxtI1muHbsyogb6IvDOIy0bR8vkG7OqruLa8oSc75Maf7XRuBPvIlmS
I0IxRTfKZ65nB8h97AfpJWa3Y/HS1VqotK2TkxRgbfBgGgkoWaBDwu3SSyD9hHutg48Ls/EAy/R0
CcpqNRC0puUZmGlM7mbl1q7eivTcCeogfnStGnDbqfTH/AQJhzAz7hXrR57favYPadK9CczEZEyd
wX4acshL4a5u25+JDMlhG1Qe+VOTJtAGOfTJTkP7X01VvMdlOBbYWHlo3F6ARlnYoL+nfpOzQCuH
UIpRb5IQ7hWFxxniepwvMineTIpdp+a3ZSMc0VahhpxwamrXqnRY5bdW/0uqYn8UKJvF1GuTfB/r
qg+dlYM2dp5QFL9b/Au5RDHuB9o6mJqLRI4xZiiVytlRJJYbp6/Mkl29vI01xBuV6lrggxzmzEG/
c9e1UC+24Oj4OgpQTrlkoIGmXrVEec2Gkjpt1XvQu/dTqwinDoLKeZi21V1Rl4hL7QduoR+vkDBG
RjbrxlFXrcPIHts8wb06uyUHM1F3reSDrw+Jr3W1m8y2R0v91HcNCELyQM9HL8O8RzJVYZ6UNymV
Q6O8krsjFcxpUCVHpWsnSxn2hMgnUaHDjAegkSHdJPDiURDj5aUH2SU3lYFAU+pnHQ8oKeIgpp0v
kC3QifgdrcK4VXZgnY4SSwrGFldMfFMvW4Ii/ASaGJLl/myooT0bXjP2YaExr+8zyF10Xj2eG1VF
cHuVNmPQiada5udee26wipHB2QQmQhcyL0MOp1J3tD4LNbhRpagv9pRGTJ7xXcPemp/1eTq0oNzS
7TFs4tG3yXXbj8iiuEtF+qw3xDE5avRyt+P4RVVM8e4cRC4HWg5GJITtk5J4fC7dWamdoUl29sS9
xBwBB81Ok3LiOjvh1YyQjaCmEXu6iQdgomewHEWCXFs9pLXyo5mg0EZTT6uAMFetczteN4MeAW0P
StTnWKHHORZnggCRyM8SeOfz5Nc0PIBiBWHHvuG2NxrHLp6RmSwCUPPR4hg1aMy3FlcwxC68FJ+M
VW7Kf1r6r54MPsvLMEViNPQnKLjgtn1LjDO0K6Kuegfa60rIutspuD4kje9sVQsNqYYWj14HUwHI
Wl9G+szu6pnj7+daQFNyRUH47VhxepO3TSBBuSdm1l6VpRvVTM6DRn1i2qdZyOckm3/ScjhguAxX
gIEIRB4i3U7uiCH9ktAg6ezekzX2s0vQN+igDZYMEvy3baH+3ifXdUN2NJ4DQ8/9mHUHOiY/yrJP
HcqTEOwB+9IqnbQl3kxpCFmuiOZFhCoGom6kZqwuojrT3zme5bmKDxKq5RbrriHGFDRpjH3neAtz
ou5GeXgw2xIoQG54Wq3vtbk941mNSoEAl2uekXRB3tfBUlEwcyjfMPE4l9q1UiBj1HqEwJOSwTOm
l0yWURPsotGoE6efEtfm/QtXUPC0dX4wewxz2uWJxuZTpyNKLy3pSctxFMxYYOzcTp+glQZ9zPSX
ncjF0dYLdFAgOuvi8sTdA4X3Timv5UycUTeLYbUawTZogO0wTh6S3IzSWlsWhSUzwhFNG3dxW9zo
Zr4rFPFYjm3jcg2ZTasxKLUT84pacgVCoiSEOMaPedaQGLXFnVmqHAwTDcOXy3ySzNeV1DNHCDV1
tK6o3J6MpQdJwKiWhO3J2dJV6G3HoMhtJVl9UZMpBLB4x5b6cj9EpEqOaYWsEAJWz9zUz/HMdpVG
H7K8LvZq29+0vfoySdb1oLKbohPMnwzD9DrbjsqmQvnLuGmHAjCsQU18pTa6kFs6PSkdkT0zaTim
I/vY7whJAkyAPJhKh0RdvwcKEzzGypXB2v1k1m+SVO/FqO4to74qDbhvY4CYiVLT1aTyiTbl3ZCg
ctjIT9KUPhKdXg/W9FPNyLVkgMehtBRx4qgze7XcPKR1BR9GPOLwGfG0brLIsFFDyyT2KzUT7kms
QJuzaU+YxehDtJoU4mRlaSM6mW+6fqnA2Sk0BpEkOoRhWB9RiNdm1aKsJuXuYJvMSdNZ8UhujgHa
KY+F1j2AHs6zRhBNJUllOno2/mp7E/80qL8rPnXeWCZQrK9Qn4IyuI98JJ2ddEqtG2Gq/V7N7D4U
4wQwg0jtK6tlpIIkSZWFQzuAPRxcabe1DcSRX7FJ6Xy9sPWTUGP9qYME2/3IVPGbYcrJqRuLBqI2
x5u5bWyvYLUelLU5+aIV061WUdXngzZHjWlUKFKQxjWIpONhMdSbolTYqx5rRTDX+XBTzXgRiKVk
hyLDHDJDZeQlmTPx2ywzWcK54OyVDPFbpxLupP3UVoB+mGoIjAEHYE4vh8fWmMlrX+UEJQddeid2
mt7jeGQBMevMg3gaiTQmLC+1KDRpp7r2uGiR6HDLCFWBaSt3TBsV8Weh7XsqW8AYllKgdVUR4wls
kGzragnC43pGH96Y2gh0InKoxjW4ImJN3cV6XqJ+mZnIPAkkgGNDDrqJ2vhTvQj/i7MvW44b15b9
IkYQBECCr5xq0FCaJfuFIdkW53nG19+k49zuEs1TPO3HHd6tVQCBhTXkysTVDDxFq4zrMKlR18j8
1MkDru+yFmpWSEoBJSBNBghcziIn9HsAeVQz3vuARh0izu5BQNjep1Hb6i5e/Wh4V7Sg/qwIi2/i
ugxGBIgyQXZUtimvn3uwFCUnvRuyKz2S486cQHFeFdzYGyXI4NrcD72csNzSBoO+wdNhhDlh2S6I
WpR1Y03afRBGLvQzoB0MaP0dY2F1P9UoJmmS13YRRL07ln70szSG4q4wiXIE3CMvrRSXaqdHJfWE
ilccACiAkESk1MdYZtJT1BG5PCvHQ1xlPkITXXeVaUBq1KnRQZ/nH6ZcIZ4WZA1oRmTglgWyvDYi
mMwqq9ChFLUWZdCGd5Um+guqJPUzSDT0BrMFNf4bTXQa85Kp8W+VSW/3QaeHqg2dufo26uISEUmY
3ma1n3xDPzsAahVNsm/GVJVOLDBprxpJfJMCptlDzsaExpGFcHWkjkiEgrinLvuI7KkaoVGrDAT9
1JhN+Xd/rHHG/Lw3iwcDONjAE4hIxSHBJSwdKgpSu1VSxo2FueVOtTG3YlI7TKWCShLk8awubYhE
NhPTayRd9GgkQWmndY2L302+Owh0gXojUG/CSnQ3vDP8j0KDoJDVN0T9RWhTeTlYGw49C+KTnxfE
ZWbNXBaYxn7KK6Sm2YSaUx0PiY1AUkVlauzdONFQVFE7vCNGpd40WqacROZTvFt6j/iulVYflK8I
jKerRiroUZeV/6qhV2Bx6KmMXfQAEp/GKnBy3SIAf1gVRLlF8ISBSoymBlIIIIVvm35sAC8xFDdV
suIqYT3Za3qoe4TG+t6H3uwuUCZk7LTvP7SwA3xA4rEy6kbdK74qvjVmFxy1ruDwOQa/0huhW6Yu
jZtRjU3UPzAUFqO74jS9gTh1iMGbhjsCbSBNQQqlG08mlO32EABGOjh2ePkRQ3j6YLCj2eooog4y
OaEMOu37qseMI17pZt+Nin9Uxs44juihnkKaha6cZPYjylR/14XmcDVMg3ndG0VwS0oU1fzO4JEF
3vn+MRhKBYjJhLl9n+JSg5wRgX/wKtv54BDB7dSvqw+/1qCiEPT1daoN0O0dqP9JoiC+78rE/KUL
Ifey7qdTZLTNrQT1oB2C2zu2+qERO9WfzF0MIhZPxgyEw6jFg6xjigV57Mwwe4aYNLdmJdOruk75
bWo26Z0+qWQnTIUwu4iCwGtChri/1YFq5kF3U2Go7tQB6oQRoHjaBRWKVSmvekft9eS2YXHxhkZk
8ApNKIZSB/g67vVJASsKZtmvZZ6imEjyyhNJgrwrpmF+m02BskuVUD4zJfR3ZS/AAQ2P4rZwVpEl
OjRMgB4rLQOP0V0nW3IgPTx6Rasd4s/wSEUzNqhYDNFJj5BVgNlmuiPYvfcCV/Eb+nEgdgIduWPi
/DuYUIToOSv90zglnQvuPRUKb4PBHxpKUOIF2uKkVgGEmEM1PFZZk0CAToYF2EeV+rVNCXS8R6nb
E8osgDKiiVUW/XAaC+MxHcHl4Y3RQF546EsIv4b1pB8HXMjoPvZVfY8GQ1V4UxSoyu3E0yQ6lrmq
WSiI95+xZGaBSl7kqyjIpfRXMATFYQxQVbJi38xOoyYQKQWsUOwJoiKOyAn5JEkcogBQxupkNXpd
fvZGJ17C0tDumj5Htb+r53qsQoU9R2Z3Gii1UFjnLTNt2dN+pwRx4gLzNFyHEiWNUBl5skewPKCG
CBoidDki0l8NgFbcDImYkxk6dp/lIM1DTHsAk1KjGbA5OF5qCDyaIaV4YCgkPaBK3R+VYlJOeHgL
O0qL9l1pmInZDMX8rFoToh20Du2WQi4nbSDpvC8Zqfa1btCjhmKCoxElQKI4tD6GfTR2CBUQA6gj
XCFUfbrxRXYxuZ7EFD9IOfCfA0cRUjYakLsk8Z2ClM1VazbUacMxdKSeFCjQpiVK2kbgqnURI9FI
TK/TeLwPVShYWiPuq1f0MRj6UmXMHNQUIXk8+dmuKtX6FJijbrWmTB+CoEPvZ/RRMJC0NTzNT8qn
ZkAx1OIjiLYyUTGXhkrzzPMANZTOqPd1KEAf1crAq9QOEWo/FOh+8GYQDk3yylIlm05pRwwXNfHY
TdU68uBg9cnKtJEiD5/oUYpxKub40LeTWOp4bqKGn/Sgp28UKkuxXXR5fQ3OEehP0gJFPmghhD9T
4gfoIzNNu1IAbH/g4FSBSMBea8lNqCcPqTE+58r4VGU6YoCMwrOLxlPL4hGxm4ch8NDuAiDuc2RD
Zmn+NCchHT2qDmWloyJJgx9mMBZOpAyPraJi4THamZqiPCiVjtnVur/Xx545rCElYpgMMYU2HDrJ
+11WijdiggI1HZCcR3VuOnoXyWOQId0dGKJSxZT3GE54DYLmsxHGr741WxvUF7twyGO7j4oTOqm6
C2ZHWyb8hCEWqHD7LXJ2iRpajhNeqNpVmyLSNLsf86tvDUH8M1WKJ1N2N3qbv5dimqyURMwqIvbc
RfSz5CO3Yi3+jmmX2qaNDqfdabkLEhRPbZLg4PcVErI+2QF4/xM0YSAK10M3jMljWk0uYBvwPZ1w
zZibrkRA4sl6HKyya54g8HsnsmKvFYxYpClOOad3Mg50JyK+dDuCLWiRCRCRfBTCP/KJBGgc4tko
xuRzrDhoZFLle4qpCLugwTXKEIBwl2mxG0OuW7kvfk4N+JI7cCew+pGGOD9aHIKZajSeysDcdyGI
00KfgD0tqn6iz31bASGO9aMT4vvKUzVQFAcU7Z0n7I2Hemo1Mnxg6BO5A5QY8d63xDNlua/74cCa
yLQjIjKL9MFuBNfNxCSK7xH/NBNueuYYuhWqPrquQHBQoPVs5H1gNUpwDFM2WWoQPqVJ+yvPWhAv
cx/NmBSXWB1qD/wF+4z5HzVp30SqfNRymjUrzHuDFSZY31RA8xUuHGSLL77a4Tb2qgOdS6iYJVJx
wgpidWkkIa2Z+4iCIgxUj528NRsjc9u09xFiJc8YIJSuyQJjJzV+mnS8a1LIu4igvjsqHyMLnhM0
PIcaSVcIKSArMoJ8j9uP05mjYtGn0R3Np28ZU67xKqGyWg0fQxu99KkAcCHSPpKpfyWDqVltOb2H
IbtT9RT/tyB4LBXVsCrS1uhKmKbTiHDfi+aIeVTNQf0G7VzJbURLh2xASp0laYOWl3qs1XqHDP/W
D8f3oh5/tMjt3dBgqdsFqLsHJTJo2vuWyLqTnwLAl6jhT5wqHV1toloFLR/rJEfNHCNaVmggyRCY
QEXJ4i7WhMdY8zEBUZ6hbBJT8+BHjd35yZGLwKUFccqJ3MgwiUBINaCAKsrJEXF3QwsMfoC/sM9Q
7GQy/l711SGhQYaKVoaKpp943B+cUql2Xa3toirbh+a3NEBRgNTZfaxUObLUb1LR3aAor8a6dQE9
PyhN8xojNW/otGNV+8ongYgVB6TIZhx3kz4H3FCcYIIznt1jIjpPY/4dC83v1H9NjeFWnXRbBPlN
lmluQHSCCokccaRBkoKCJ1KKu7HGhWxGNwi70tKTuc5cKic9159lHb7GXZA6vAHlCXHzyrCyRvxK
csgDmYnigfHQREGYvydllF/HeER9lX/L+IvRvLfJgKqjdjfxMbV7UVkE25oY8E5Z/eKPlQ22C0ut
eqtGPbZoakzCa8aL6NphB/2e10TCBslRp2q1n0M2/PB9fmvoU+S0nf+QlvV3FVVIS6l91Ft9BuKf
QXUD7oPBWpXJQZP0TVHQ6E2rqxDgHmACDEzdp4TaNJ0+GjV14zJ6MLqeW6CIBCNtNhxoPvwiQEha
XefjJA0pnJPxqYcdSmgGigmdAaASGFwszqZbWWSPohGBV8sKHY1GaxwkOtcgovqMEUQB8eC/IUm5
6pElgTW46BwTOa1thPKXVvMOfzp6b/GIEwL64hYTNwjScY6b59hHfYq3nQYedCCH9NQf0DcD5zsR
xc5HumRNdLwBkwoYbxTUHIshuI1pA1yM31ALWJjbsgyOUDZBAUneNQlm8kZjlwyQ/+ONj7GX0Dfd
ydSuMrQU4eg4sAgY9ta4fIojlbvC194L2QWONKKXLEaeA5QqauNBhCYh6xovYtNzUKNMVkrme4I2
vxIDQ8/pQHqnDNA9RX6W7Lp8qixzQiyK9+OXNpHHGiUEB7uKel08EXtKxc+2DT6CiaZ215mHpM0V
9NlqcqX30rchklJuIPq2cG8L9GPbDqKtW8AGp7yxor60CwOl6A4VJ3LHGer8zffLEMI/AW/gVoVw
GkY7ELWhxf0V8DZlQslJPqNiyydt/EbKF0reLptYhQuemVhg+XzG/odrq6SfWXYruy1qoDXYLWZi
dQ0weVDCqPMaz0B7YsxrBUcLc3qWkpagwkMqYl5v4FLJjA/+A5IIKQCABrFjZGklqpC/JBWYARoX
1KkV/L0VOrNkOrXBy46CLYRAL2/c6mE4s7iAxxsGKEiDCSDIMHzveQP4yKcJNZ4IxzYe7+nwdNnc
6jaemVscBUXTUGUgOArS+MhRkRg7FOjcZgO7vDrtJgCVB3SZQgGNLcxMSDuDssWqtB07qjZ7Sd77
A/orEBWf9SrokaOS5Bkg6fQ/8k2azjVKCbD7/2t+cRqFUoGufZ7oAwPzPCxrF796C715D/zsz5sa
gfN81PLQnFtb3GdfDIUel1hs44Z383iu+hIegHhw5AFjyZ7AAZJ2fms8+yeV2fUu8LYw238yVAIo
e/YTloTTEDLHzc9xbrnVOxo4WANM5xbX4T79vkWGvzpyd25rgXrWu5gyWWC5bNdfl44Ez7+VO/P4
deMou/gWjLzQlADGxNsWj1pzM4IaKL9rJhhm+ALfn3USLZUIEwQ0EwjYpCWnZsM7rznLWX0Eo84a
KtlL3LiaBHmNlg9M8F95+Vpot+m4cT3W7vy5icXx7KjZIH+dJptU9XOuJ1djggK9kPdt0n7r0IbF
5MKGybV7f25ycUaNcjKVYcIBIcp3qpxo9GSIN2CH/rt3ObOy1GbA3HBWKqk62SWAxLXkzjDjjDMI
fPzNk3ZuaXEIfUKVjBeYwmgyoJLip9x/RKv38mpWD9u/J2FJtjk1CpFjhM8Ed/IR+NnrZGz5jrXD
Bv45rmKMELOEbOH9GzLmWT6j7EsUOv0UYRjkn+TgXF4IWVvJuZmFO+4nE3xWNcz4NwEkU6/rp3mu
WncaJ/Ot8Mq/2h6qXjVpItbg4L2DXPripqodH3Ja4sBhPsNW0w9RboVRq3t3ZmH+BWcRQdnTkLEK
h031X4v6WUF8HLH95Z3bWsX8G85sELSNy4HiCPjABTW3rNz4+38SSoMUANOqs6oagSTGUtWjyjm6
HxoM1I5+NE7du/wxffI36TR2DLAz2gpWDQD2i7QzsCE+jy4KPBgtRZC44fb+XOn8Q6DIp+rmfBYX
R4SwqKbZgBG3ovwk6H7qqAle3ss/XZAGggUdvLVgfAWJ8sJCixkWk06VtA3RXqlIkoVAD06rPKY2
G35obTFQ+NBAk0sx47HkjhjAKGQAmyRtJcnsCOR9hbrBcLK2GCi6QrYaRDsYCVwsRsKf6qijY3AS
KPAp0O0UtfFYATc9QN+X9211MZhjgkIPmNv+IJlV6zjswewobVp+S8hV0z1e/vsr0ZIGxk/sNnju
QSVpLsby2ro3ZTN/mPy6vaaO3Jd7IJ3tmcAUqKCNU7BuDUGtgXYRhB6W30bPy8QfKUgBkxcoOXty
n0CAG5Uft/g/xAsrwQrWdmZt3tyzCzwONQjwRS+htwQaP6uFojEGBezeyvfiBJuOPKJ67k2tZTqo
pW8sdvWUoHODOT5wPoD44av1slN7TUkbVBby3URfM3GlZFcNYD+Xv+DKCcGx0AyGsEgwky7M0Jx2
pYkJFbtVayvrX/V+g+dpZR1fDCxeWyKGURjgrUI/OUMX/1kzpMfRj1M21aD/jKW1L5bmfz/7XlPH
m5y1DEt5o2/tAbzyLr1nP1QH5Xtvi9j9zxdkNoa5PTrrzuhL5YKORVlD61S1q/JH2e3BsmRNYiPw
0laN/DNtpvF5b89WpFViSnNNx959ttfpYXR8bvk3OkSPsltMmWMUu98LVLs8wODqQ416Km6CCeEj
9B02zsnGT1m+ybqkkgdylHZjqIecqhYpEqcvvMuncfWw/LtgsXgzxz7A0A8m7Gwzi50aFW7oJKI6
jWpx+nHZkjZ72a+ZFz7gv6aWDN8hzzWzjrm0RzT8LPYA7OpJOY1v0fg/zEzqY+cYR7Azeb4HQmOQ
xWK2IrOh5enkmzxkW79mEdaHhsLbMAGUMeW+ZbRAzDNlhp5mQ3htKlvk4xsf01xE9GOAbn+oSglE
GRIVpQI6nTtjIza+5uVF0WVFpEhrGbR6qdp6/TAZgNJ2E2oUmA0Hw0qRbTx1vwlP//cPiljk62Up
WBoro1kBeeEA0jbTMKBtETmpTS3EYLv+EEIbXnErZ3DMI7mCzC29Do7p1fBWPMnvpa0cgtbeJgJe
dbAQcp9ldeAsfnNmnN1htKgVAAXgYDOzt9TxlfLHyyd59c6cGVi4vWJkWik63MwC6PdO6Q5T2R4K
tXRH9JUvm1o9N2em6Nctloqkw8Tg9GY8t8zegCVzoEn4N67mzMry3W3yLkb7bt4xJOrawcRo4zhs
lOvmI/7HaRGgvgJKCjGlvgjCiJF3tGwMiUrEeN3sFJfumoO231Lz0uYtuWRncbGLkjS5P8KO+Sh2
EMwGwvYnsSI3eVYf0TsZ95gpgnPJ3b6yNC+F3kuzL5//+0Q2nN3ZahcXPgWaKTMrgaCWxzdj1Fzl
0tyIatfOhqkKE+S8M1nlkvq9UgA1KCEUaQfVS4Ealg/KQB5tHI0VjwK+cjBqI+JklP1+MM8uk28W
RhGj2Yv3AZIx6GGT9hdaGY4PWOXfeEnQgqhQXEN+BcDi4rQrwHeVQYfMl2CiRQNKHlrLGOSSG2v6
nR4tjgjlcwSGwjG4842F4wpHACp9XCxbux8+w7seI38/Z1+F9MPua0u81VeDF+ZOu9s6nSu+6Yvl
xSVA+p2TPscKh5QAK6iBieS/XzM0DaByMRdzNdCgfPUYoPSegt/1zenYgxInuJnJ19X9Vi1kdSGQ
NqEA0gkVycFXMxT9qj4Qc0nHH+79qfouDMziXXZ+K5UQ0MScGVn4JaMiPXRuUDRAv+mgFBbdB79w
yA/NYTrUNtIdd0v0d8W1f7G4CIeYUHquVUisxxDzmuOzSlCjNYRF/7NyJ/26tMURDEIV9HLhbKiG
vGWLKPO/62nAArovkKMWaCb9JlY4u7kMYYCRAQFgT8kr5LvzPLT8LcG31e06s7FYRTORMO0qnAK9
jTA5d2PQzk31J/+/c3fMa4FgGQMtEjguFnaYOSm+mClI1BocpWMTe8CSAlJIWu/ykVvxqV8MLe6n
IEAT+yEMZQaQMow6etKDQJG4l82stFy+LmjxSDE6hCUGl9FIOhjMlSEoY/BC3ZRX2qn4ARjZ5DLN
YnuEF5b5GCO72HqffrNZ/+EDz7Z08UAZTI2MKIyQXrQDAXYZw7ANcqwjoLPkragq7djTmnslRmxv
ZKnilwDyYQWJGtjGxAenSMofua+GvwDjA+Bf0juO4YldM+WdAxwuuucco2JBRtqbDN4WPoLUe4Uq
kydbAQFewOEy28S/7KY6DW8wB5C+sURje+CbRoyudfwhhpIkRhxHIFDCWnnKwDNiJ8pQ7dNCF89l
phceRs2RGnQK1JhFYxxoRqE1Bpr5q0KUBdrcGBSImqL0SBwOM8S9s3OeQAaYgHVXqYYSQp9j9Aop
qNLCMF9zk4+FuuuMuN6XNSc3uR62zoRZGHBiMNPVy1q6qjYO3GqCBoNkPecuKBuYR+rKv5G5phxD
NR+OTZBWTgeW1r84ngComuilcB3kyYvUvtL8PCwMPFydVuyC8iYj1KHxj8uHc821nxtZvCCo0FV+
i4ErO2mlm2jJITbDDd66taji3MTi9ZiSZqqrmZYp7QnA7ZWTAGzcYSiXB54e8o0gemtBi2dE7Yyq
bFQCX1vG9wlSIzFsdWx+V22W1+l8RYuHwwTtD4YE4G1rzIZUNtqJTwJlLEya1Gi6CYz9IL7wf+od
uosgH1NuJqd9yI/tFd3ltxi9B+IMhKmmU/yNpzn/YQvXmYUgk46Am7cBsiuvY2YzO/VGiKc3mL13
9JOGYR177nkWd9q+Iu6033I1az51lr3hBGRsEKVZ+Dpe+JGQPXydgiHECsDIkt6Y+UYwPC/jj/03
uSFQE8cbscxFVeAe+2huImNA34rit04DALO5j7INoqoVgqcvnvu3Zz97VrNINn4qdMQkj8ntcAtS
mANXbdSE6A48i1ezDDY/iK3PuHZhUFIGQzwiO1z9xcXPQ9Hqo8Dy0LwGtRB3NPMlqZ7UwfSyrSWu
beW5rcX9L9koInNGvIRpdBQY2czI46CXu5xt6WOtbyaEvQkq/5DbXW6mxmo1xiDAzMuJEckjJtH3
0TF0+C3dSbs7CC878bvL3m2FRxIfUOeoammmgEDkYisJZuemJEdG04KhK0cnB0PK98ojOzK7sv1D
Dfzdx/iQv8yipHOnrbsG1AuX1tIs/M/Dxq+ZD//y3J7/msVmdx0GrVtDm6BRWh4Kdy4l9h47jhiK
tYbn0IlsAqlUzE8+8t2EumriYW75SMEoh+rYvvq4/HNWP72OnEgH9SQXy3K/HyhNl1R4X/oW7FV1
clUZ5jGtietv0UCuOQWc438sLXxyU6tcpnOTU0kBFtO+V/CAmFvY8PyrVkCiaYJYTEfyugjntCxv
zTjCU5bJ2hMDOaZEdaCCsFE2XntgIL72j5mFhys5cOQQk8TtNH2vRRihJeNGUX+legIKpn9NLMK1
yAhZA7Il+LduVvgsxochZ9i5WB4q7oO+SQPtB2aoAUd+uHwm1hcHDsUZYqEB0vU102NBFVJtwh4O
pQ/s7WhxfeNKrroBcGSg/WygIQLQ2FcTvA50I5sfT2jUPmF8QEntCPK4szpv/KJh2Oo6hWpYtkEI
uG4W2T8kBw30vJfF/jbDDDYrcffYztxXL+NT+ljumSUswxWn5m4W4xUbn3HtQOpnJhcHsuQsEFU/
vx4RsJUdTa/jLP4GgOb+8kdbu8izYif6JYjx8SZ+3dFQdFU4KYDeNLVh1crJZICOmR95ufHsrh2O
czsLZ8pjrcW7iwzdQEjP2ZscNxay/pHOVrI4Gw2opaZYzsfPRjcGyHrEUfqhdIOnuekJ3g0LOiVb
vZf1ZSGO4DrGxoCJ+Lp9qA/pos/NCePPyXWt9RYzW/fyF1o9CfxfE/MXPIsj2q6rRJlgXSUBp0QL
upNfY/902cbvvHj5uqDA9c86Fsct5cQXU0/nzVPtTreKo3+IUEBRUOhCi9qmbnbqPrZ2b81XnVtd
uEMuikAbi9/3qgVr8f+v9G6VoFbLQ+d2Fj4xSEGBU4HOB0oXc38Oc3JO/yoROQTfNCv8/ZZe3s/1
Y2GYyL8Qz6Ic8fWbQdV60CeO005TDESnYINKNnzSWpyH7j5EKMHJP5NefrVQp1XQKkUGgg0RKhbp
jLtSNV/UUn+qSBCDdmeLk3/1GJ7FzYsTMpJeHzFbNcvu/mLRW5cgNyk+Lm/bqjM6s7E4D4VkSSUL
uPeugtqqn1vVAIIZ/9o3vl02tPZ9APHAcDHeENC8L3aPR1UhIoagYsofBf1Z5xtP4dpmnf/9xZ0N
MXmudwr+fggmKxQwdmYDLgZ1dC8vY8vM4psoCFRGf8ZNog1+UNr81BOI89RkI2pZ9Q4gtkGXjJgm
WHcXx9nsoeSCMAzf/sY4DS579xI3OJq28R06xRBqBxRs38fO5cWtHYZzo4sXA3QGMgY8HH4PbxIa
lO0+rsQtDSvka3z8vGxsfSf/XeHi8ZhwmaSggIcWGPkIi+8QRQUJy5bcz6oVgor73LUAg8/iezV5
mQHvjgQ3CE6SXcnoJow24obVk02gJIxUiTBVLExEo2GC5h9HwkzLvUjUKygP7C7v1Rq6jRpnNpbX
FLd0HjLHsbvBhNlP5gZ7wyuOM63+4O2KY7vHOJjLruM92E7uMq+9B8hj4+ivtmbOf8TCp8esBI3m
/CPYLnpQTKu/Bp+UnZ5Cx7TzT3ApvRReeKXut4jC1y/Dv6tf4qqKMhiycsIOQ17gesAbsqdOZYNA
yGYgbxY/5Mu4m/aKd3nT5z1dPtBnyzUXtyHD0GhRY5DbzgLp5ih8Dtm+7QMLGC83M8udwOD8ZYtr
ICsKNm/tN9YTrbbFDrdGpnZdg8CjcRFni2N7Cq7mhUoQZF0lNrjl7IA6o4u+qQ1J7K3gYPUk/2t+
CX6vOKZ59QEppj7p80S6NfF2a4mru3pmY7GroGvVM4hgI7nc6zvQ5l4NL8nVLDqW3Ph7aZfv6cN0
re9Dl21hIlZjkrPdXaYyI0nHLOS/Iy7yRjx+LfehE1zLIwjd7PE58viGP111PmdrXZRSu7IryimD
QbUyTxl4nbUarAHGpoTKvGd/nFTMJWDORkfXeVmq4WZLMB5sIHM59U6wz53+w3w2dpjR+PU3TVKk
LARKYqh2keWl6BKfcAVytHYW11YLCiA9e7t8CVYP4ZmFxbvgl6ovMIqPR6gAX0KftjZLyNNlGyvj
SahqnRlZfJmmZj4mt+HKRq960ezppr/irm6FD+D7Agc83ciit9Y0//tZQjHE7TgY87BQByIjbcJN
nrbo2LdMzGfxzESYcFCEa3N8xQprkk96sxUdrJ7msz1bRFhVK2d+KnwYDC/mlpq1921rQhiziF42
vs78if84z5Sicw1uVwMZ0te1kHAYMS86fx1JxI6HIYihwjE65FVG7KLuyM5U9PAKEYTiYDpUPcWU
VE99r7ObPuZbuitr64ZcgMp0OqNGlu+73xFAbX3cYr0HvQsyNbS9IMlt2pdXPfv25aLPzSye+LJS
aZwkOs5I/rM1foD0x0je4v5IKHh7+492K2yZP9ef9gCphWQwfMey/haNfMjQ6kbA3MwwMcyV8rzo
wDsb79Uh2Yhn1xf3r7HF4qogkGhqxhIatO1hBmrW7qxBu1WyXXXxAKL+s6jFAzqpoT/oc3oLZuf3
4WVGRZv24Ok/woe5Yhw4W4djDu7+2EU0C6HTRsCftJT80hrOej9IpU2Sxmbtd717iuLYNnITc4jJ
X0QkkOEwgPoXDMWPRaTpcz1MzXRCBjpGnsKegQn10ulnFQY3adjaoGB3Lp/JtTNinF3E+d/PnEqc
akkAnh74YrRsMLhjY6rYmfor1mwEuGt3DPH5PFmLDgnElb4aIlU2GEM0v5RSUmtk9Q7iCMKK1Hxj
C9dX9K+hxUH0i0Et0nS+zBjNaHt/ptPw8iEC7eTW7MTWmhZnMWe67NMBwZwq/Z+VSq7LsfQCqBpc
/kZrJxCIAIZWDeqJUGj5unXorVcUohbo12rEQQpiGfy+jWqrnyjYXjdynbWhA4i0/GNtGYp3MqqY
Qedy8FHsqBMdQZ7FXf8ERmzPv/3vsoB4ps+sLYJFP+gh1RsJdG7ZT6gFRN0WcH3VYaBXT9GcxNbp
S5HngYusRUqDnOYe87Vus/Od/shvKwd8W8fMM+7kX4QCwL+CaBTldPiLRWI/9DlUGwQ2sG1u0vit
LDcbd2vR4LmFxaYNINEKZYSHBN3ul8wd93IX3M3isoGzlTCsnb1zU4tYrStEnkBHDEW3HiS6ihwP
Zad8TNl0y+vyJNSt9udqJghIGzSp5so5Zg6+HnalSzRSlPM7ck3AsPKZIw/0Hd+b3hAYYAQlgdgW
EqOtpGUtIBEqRm0gtwXU1jIgiVuQFrZDAO1UUA85gQ+WCaWewGkGinRoi6luBVrrkGfHCnIJoxId
gTENLa0bN0r6a97r/Hcs/LGRjF0GBBaqGTIyrS5MQBabHsMSkxCdfLzsV9bc17mthUv2lUZVkxCe
0u99R5TvEpQUTf0XEzf03MrCH4ORVuoVQZcZIZwdocI5bYEu1wLjcwsL/5iC9LiKKb6d7AVICPzi
zq/VDR+8sVfL4vMYqrzEwAqSWqm9g3ht72s96OKSv0koz9aiL46/mEg5FRLH35cl1BTuI610q+nn
5Q+/2tY5t7K41TlUE6YR/IQ2PY3dTrM1lyBRZhY5RtfiJN7oS70Jvl092UTTicoIV9WlWyxTwiGB
Ak8imXGqM/+ei8QbR8XVgeW6vL7VYppgqmoiU+a6qS9uUUSyhlBwc9rhdeeCT52Gbn+XOljiobLn
tn78AlYyrJ/YuTsXWsKd6chf3X5rhG/t2KC0i1nRGX6jLgsSBWiClUgHhroHMUw0hneqCE4aeKQu
L3g+4csY9dzMItkt2hS7izl5G0MhP9S+sAPQYlfxj76ZRVZSzL3UoMf/vGx0a23ztTwLHSUpMMHe
YZMrkHmPP6LoXTWe/sYEY3DMEJv4A6GixloVGtUImGQP3k6SWBpFLw3iDpfNrBxNHBYChnAMt2Fy
ZeEIRSzVRvULOJBC2ByUeb76IiLIi4Kv6LKllT2DJTxtQCtQEFUuDmaZsZ4rERZkiPqp7MKXYhTX
Oq9fLptZXRBBqI15TgOdrIUXCSbeB6zBwJNZBJh0hLIWtKx6uuPasLGgdUuc4qWeY6xlq7sFlrYo
ayQsbREdjHq4ikkILaZgV/F442lcCw0YvtI/tharggvGuw2SQFSnY80p3s23uR2tYKAELIDaj/IF
uhFu6P4Fgg5mBZAKkIUFBmTxgOmlL/UeaFh7YNyEUFSWfYtyZbBzqFuWG9u58pR9sbV4yjgSPN0c
MF/sN7POVfYANu7D5bNx2QRZDtoCA5z1SgwCYSN4Z8NTnL9e/vurRxxj+lxHzgyW1MVXyvP0/zF3
JstxK9kZfpWOu4eMTMwOdy8wFGrmTIraICiRxDxmYnwnP4VfzD8o3VYVCBd8bS+8cUdbLZ3KRA4n
z/B/MUMVzmAhqrMOEuiud5LD/HIhVzu/Gk7s0PPjp6dqDkAFmkVH5qeANIXvCI4uwEc1ExPKbUfu
hnYTOcrCmTT3oMCD5fcAJ4ctgyZeMKQfhlHA3T9CMsfyDz5wBCg3NfVV5IAWszTacTSTE15GXzSh
Yyu4Aqmj89GKQpahhAat4EC3l5ayYq5uDy79kR0Vq0ArxuVvOP5rn62hPAzFC5pMpt0Lumf0Pcog
R49KuVeBmGhBnZTB3uuzB6ahsNZbOoLnXBIM8LfJyckId5fGiRGN7YzRPTBP6a1qFVfBHd/Wdm8D
80P+Gz7J7F6AowCeOto00M11PqtRLZO8rDBOqOhaNUejWnpzeSZndwOatxBWpIhaTa8W1jIRuXfI
K0An3pQTCuJN7or9UtBj5pk25iX/aWayPPq8lKQYIDk0BD1x4JAGgMxCwHkUaUW8pc7z+Vn7bWwy
a1oNZkVCMaZW0pKVyjWAQFn1P5k4Aw3LqChA2/m0GDJHcIVrgoaJg+5W6Sk2YzdjNPjy55m9vk6s
jEM98WFCI6NpElVwFJt620QcvrZgS90NBxTmsqVxUj5tqRNL40I5sYT0LlO5j6WWCnxl+EcF9Cdw
gNoKTFP1PmwNu4rdyybnBociNAhCE8S1Aag9NwlJTjFQah2XiZGuaPUiR4Bnyu9J6i/M4twiPzU0
mUUlUsRSqDgUPuRn0j4qOXSGwh+XBzM3fx+qKyrBIwJDmgymBbk8C3HqfkCMEnBG5BRqu0acXgtR
8hSOHdaZrjkycriXLc+PDnovvyxPLhoAAwwAX7C3xCYBVOJtSO8Mf2lPzd4qp+ObfCwBByDcKFjh
K/1GgegGWiBNwUrea1uylEcK4I655NnMnRqnNiffzWjKMpfG76alZQyKWNSYVNReSiM76CokhP1a
WPDhxn9xugtOLU52gQAIK9Q1sSQD4ZC39yq/u/yt5qeREnTdiVC1gUd6vkwCP0kCv4KzJo1VVQIk
VKm/AafXbiMwq0A1q4atnl4XHjxvcZdAEs0DciAHL+DyD5ldNCe/Y3Igc0xrB1QQfNW02FTt1zhu
Vhri3ZetzEwnSq2Q3yHwtbRPLbtdBinrYhSIaaIUYsEgO0gLjsfMtsPlCMEPPIwQPJ1uuwpgBQl3
CxpUPHUNpUUwQffGAEHsYJvGELKr9BUK1S+P6qMJYLJKYBS9yGOCUEbS4PwjRvpANKFE3z1YbI7/
AvHe5FnbofI0MkNw0EFwMruxEsXBy9ak2+4tsZbinrMzC80dyYAHhKNlsjUkNfDjDtLQlqLy+gjM
nA6qxLB0bc+c0KN+JiKOIxQdYfXzgZI6oMCJ4/WUql8l4GcgGm9ScmwG37o8pbOG4IJAUIpo5FPb
RZgZACRwnC4agEZVcPQzZnOyzrWFW5uMn+bTpzNA/8R9gPj39NqW9DT0hnHdFyBWFZ1iZyS2GvJU
ptUuEK5jqHPrQ+QYwuvlAU6FB1CMBx7w2Hk9JpeUT1sBlKNEaQEtQUy82mtXuB4s5srPyrp30FwO
Zcl0TxxlO8qZoH3ZLVftulpd/g2TSf70EyZrhjBd7OsiY5Y0HNvgrpaewuqKQW3lshky8c4/2Zkc
onFFqCAOAfuoK24fiR2tBCvejSILqt048bXkjI0qqmgu1YZM23c+mR6n4MSLCds4UAYZs5xsRLeD
XmgO4LZlOLmr2sDcjFU2t9xpcWUlTr8DhxsJ2QglXct6UdND4tNPmZz0npSj/jPFbJO7+LGxwXdz
CLhcdrwFS+t57KkD+8fNAZu6pXvVs9vl+3P+g6N3Cs8WuCTTw9FXK+7LIQT3NSBiQu2+FB0JqtNh
t5BR+oiNnuyqn2Md8xLQmUBmSZ143BR1m0kxrqxoo2/pVr5tVr1TH2NHOIYWd6IrIKK4Q1dxYcp4
CC9mgaavs18/APENXUEBJJIz599d6/WmKsOSWWIRHvxYfcEK3OhJ/kDazl0Z8VsBuoDzZAzte5Ho
W6XuoZkv8gVPbHIZ/fwV45VAERFENHAyDRBkyuIhr5gFKIIdQ+Hae0+hFJBCC7hsXvPyGPbvC3tt
dCs/zfxvkx/n3cmCz/KhawCXqz72GjsylGPKV9URAtR2/vPa+5cf3b/6bwBGJb2fZ+wf/4b//gNV
YVXoB3zyX/9xVbxld7x6e+OHl+Lfxr/6z//p+V/8xyH8UeUMQljT/9XZX8K//8u+/cJfzv6Lk/GQ
9zf1W9XfvrE64R8G8EvH/+V/9w//9vbxr9z3xdvf/3h5TcPMDhmHc8//+PVHm9e//4F6cBEr5l9O
Lfz64+NLir95/VK9/Me/f3+Z+UtvL4z//Q9Bkr9AoRAVuCiKppBcGbdA+/bzj/QvGgJ/iPUbqI+D
IiO+YQbwUYC/pn5BONcQUXIAwT40UUlw3hkY2+Of6V+QooV2C1LqeB+hts74488fePaxfn+8v2V1
ep2HGWd//2Maj0KiF52UqCAykNzABpnmHDoQiVDUMa57p9hErz5U7I/9NxBk0e0hrnRqo2HMAKF2
scN3qmiMOgbEeZEyxelgwOed6k4lXQ9xeAOWlasKMsrxtkEf1c+W4qULYHq/j7Y0SELKuOHBSMOT
6PwgGKIiAne5BBxyizJElPkQF0LG6PdYsjTd6xThGElC/FpEQwZeXhPXiMZFG/eZ8i67fJOi+hmS
MGu6XionUqcPBhVRGVTfY2mg2QjKkdMNHgN5F2YJgAB+1WhvQASTx8Yoiyu5bj0Nz0suQFpP1PBe
kGLlG8nbEjBpQXBTCvIRMLke3/lFl79rReZvh4IHbNWBDXqsZbED0CAbE8k1H9FLva6vPM8bZFOF
5n5lZiVIhFXQknWbtNmxJj2/LWq/u00TowA/rcz9FdeTdF3V3DhWej0G1bXmrR6CbBM0HtkqXQA8
uMqk8LtQSAIQ9EW1VhIB1Ay/qhPggHqvfIa/AGi33hY7IngMPCQ/kDe+xsgaBSck3dEuILYS9OUd
ImGRSeIkdnhDWwCODeHYJJ1+EJNGd4e6QOOXCop1DAau3fAIrl0ellGK0EU9zqBUl4UFFmBwI4Jn
5oqpaOxFrcP/kfD/08VcfgBDHJiJJq2UAgR1Kt7EIJaWJg9ZvzeY2kDLJFLdshXZi8QCcU0rCRIg
UOw3OwSytj3UKyD4FVJHkpMMQdDI49+FDNgjaHTVga11If1meBWYu6DsrMRGVdCxnTa1q0uJ4FZ5
Fa7DjmkrDWhHt1By7SntSZ3bRgvhf1RdQSZD13rpmg6G4cpxoz62IveeNaUvnLQCp7L02KqC7HV2
1Fte3jEjawmotZX6w9BT44kbpN/QLKlNsemxC9EAAeWwrr+vgYYApbMsXwPfKIIRhcOOqud7V3TQ
6I40YLxBS6oG8i0vU31rtMBpWTWWrWx1EspLwcwpI4CrmE83gLvVNwaX6E7Luv4uHxLxRUvk/DGF
/ppvSq3U37AkL69kDbhf01dSqUNMUBwk/FS9baxYrTunj/Jyp0ISaZtwIVnFQgY0N5CuWgu9cOh7
2OgV8bWNMZTNc8XL8AryAVqN+vQslS0AvyHKGEC2E8KFOZoDma6sQV4UXkTwLgUgn2q2Z32byyCr
G6lhtrGBIjoRMgSGKdYDiNBMQHYqAs7b1oJM3KGwu7lKZdaEQN1qEOWpGmADaxoRUGSVKnP1vARi
uAA86qoMZLQrK3lqUDBCfRDE8E5Wb2qDNyt/kKJnOY+Fx7rQiieR+0DW8izzrK4s1HUntHJsFWnL
vyFRzesNRe/BM1fUYo/ifHKDpl6InBI8+1AGG3UPfpjrhllSUhO7hXgUMRWISBkQP5FzoMOZ4X0b
migWHS9TAjB+Q69CpKEbyc5SHL2STgGaBBF173vRZ/0KchgUNR05fVA6SEyi85CDLtfkuZtEeQeI
bxL66zrxlV3BswHck1xek46QkQ0UZzh3UeV0p/dDd0w0ndy3vMeNQuPhCgDvYlcFgQbdLB/JaCfO
QFd0dCks3wn08ZDd93tV2PW5LvhmQUKcTFyKwmoTSE2puEqld6WdZGmzLj1fPRRyC7iQ2ujpt1AJ
DMmltR6A+pMmNZDLkFjpoFUtCsCu+DGa8Qr0yOwBfeW3QpAEqalyBcjXhjF+iJQQZBU969+hZwOJ
66gCm9YxPE8C0yBN4htgLos3QhtIc0Duqd1muVZvOwrGnlUlNdIPcY7mP8g8pNVhGHLpK9N1DuR1
BKGytAWyBU1MxivYphVHQwMOYjNG3D01vQFCDVLWoIgdpYfktkVVaWlWupHsqdwIm6YtP0ieSW4J
RS6sS1kBuCJTq0GySB4a64qMuMIsbLYccsC7jFFvjQJevTe7FGrMtddIG060UjSpUobfC2Jo11HO
gPSF9EGFFmNDrAHiK2ThNgBg70oMkDGMcyN7Ckq5XIW6l29FFmZ4psgtN1PQTRIzB2bXRZ1wLJsw
4AH4DtkLlEfzeGXkInmtFEnHGejr21oi+b4F8/O2CyP9DjF5HbpFGTGupCit3XDw5VfaEgiYdjh8
MkjpW406lLehwtgPxB6ir77EHXTPI4cPkgY4bUEtuGI3tE/UKK+SnOTrFjw8uw1UbyeVZXEHn0Aw
q7yoD2BLDjdlpeZ7vTao3TaQ7el9mV6D+cRXIEllnh0FQ+tGWq/eN32obJUg7gAyoyAtDQ2/k6RK
cMteghCQ4FHjGBgCq0De4so2LFp54+EX5ib0S4T3UM9QDZ41KH6UFVF4KDvi38txVThgE/evmYpb
lIN4uhdBomkscEX9rZfn+DA5jqitMvjZdcw18Eg9hb8ZLOCOlAGrTAZWXvGiIDesV/1rHe4NQOiV
gCOzbNeoKgrWcigWppF5vWqGCtFFC7GUKLQpcNJuSIGQSodI7RxJa7PbrPYzHwUuJcAWNQtv0txX
3FRLOksbsMVN9JYmr+Bidg/RoIH2pkYZwZOxoNsyTICo0rUMucSkIG9J4QOarSCUaQ5izFdRFQGl
KHLCTN+T/R+qzpKNhM79m0KOAEUUO+hkAFfUrNAlAGQj08AwzxoNX3EwyDHoURVreoUk5iDj+d1B
DIzeoUKXrAY/VO5jXOC1KfDUc5O4R2DIIPpLEY187FZJQP1jquJvIOKtr2oAdO+ZohfvaVk29wj3
iByMzEY9arVY2gqL+pWo+vShrRoIadWlF5uhMMA9LQi4lBbXPVRpDUMtH+uqztcyEJ8uzhflWhUb
YYfimPjVN9rs1ZATz8yL1tiFBb5c3BHNLIpRP4ITne2SRsktGqvKqosqH1jApliHoKA+6AGUs8A3
1VKTpr1u90bTIQYVAg6m9YWKIwIkrCe5Z8Zt4xnysS884SggkulgEZLbDsf4kwRnzPVUuf4Kaqh4
12dNfBNRYPES2iQ3CtBevqWqsUIsQSu9XdDJwz5LdOUJdGR+p+MYuZG5IFmsT/hGBEbue55lBa60
nKPhCtxOda3ncfxVyIVaXRU+B6gtylMw5GRh6zeAZ8qp3z7ArTCAyCsCopuoClD3+Nv+ytdzGQWC
aKwAg63OXgRgU+99CFLcaL2vvQBumt20oc+3sk/qY99UtDKTqi9+JKFGH0I5UC01lct6Heasvu2C
VNVtvSoTe4jz+pUlJIXUsaShUgrceRwbWviVcqXVTI9m/a5gDFz4lnHIeXoao7u4iQow2QA0B5yc
xCtc3vUPTYzTLaqRhg04fSSDUKuMnElXdsquZgOIPZDTSVZtl3Z3UZEl64yi7LJoOWLxagGgVwQI
6TPC+/EDRM8kJJy5511VgtZUGx0I5dYkXYwGL9oZmdsUYgT6YZQhLt0UEgXtPdEdPNqFdUJyJ/TT
eNt6YbpLsSvedUiSHSoRIOxo8PwrI9fpTTvw4lbpOhA0c08GvxAoX+YMwMluJSMkuJVL4xmwRP5M
/WDA1ZTLmI1STmuHhyJUanDob9KceLtOSmOojUr+HUTI+ao0qoaZcUXL7yCpe49E7eRHJtbhS6Xk
kquyoLwWODMeK0GW9sj/SLc69h581iiQ7/owFjZpTeN9pDD5UGZx8AaxeNAb4KMp+c+44v9d/OH/
YWTBIOOL/r8OLKzeXt+ql+Rvc1GJn3/3V3xB1hANGFt/NMSOIREyypH8ii/I+he8DgGXghIr3r6I
PP2OLxDly1jLiPQ0rh00NYwR/D/jCwTBB3RwK4aBGiwF8v3yX4kvoJbqPBSFsBsUk8ZcDLQYCUWg
+/zpLffVoLNUKSFaSQC6iIna0h9dA1bmrm3gyrwWWWpoR5JqLq6AfdmA5KmUO07IrowShMiU7JBz
wEyV1AAOPtmGoepmqG+GN3Ujt9IOOlEOSMkPRt38qCSAGPW4cQawR5Hf3Q4U3EldOHRKpsK9yjPT
CxJuDwBHZ6AWotzykabVQ5v0O4H5d0YwIOUMuSxJSeySJtdd2Fy3DNVZfrBieeI27bAxvHaVRuQ6
qFXghqFFWBhuxqV3zQ/fjTa9TkR127MCWd60dOUueqnCEXmtbQVDfKY5u6KQn6BZqpqpH7tx2uMP
u30uies4MNyaR3eekeVmkqm3EHqxjVre1xBNNHFjjhegnfBho9eqYRGWDGYp1GuFC/Aj0JtS8huP
lS7eBwdohDqypt2nQ37rxdEu441qKYYHLntw6IUQvpryGonFrg8KiOa2UPpHMeFRDdOrYQjcXlfX
cdu4lPIHNZXcykie80TdiDEIu2F15FKfmgPgj34SrjpJ3aalbKcSXjQCcdoQMQ81WnMValwgqqn3
8UselUCNF6uBNptORLlCzBycuQhJAr7olfkNK8IViZEYyOh6yAWoLA6bokDAJgcNPC9xKIEYzST4
xxmUrrT+oMbCGw+UZ9XP7drP3RiJLr8hjkbzO4LbGUzGJz+SbMEoD1zlICSW205N1yCjxhb3xY0Q
Zbfoa74fqHaLngA7lxu3bAQkfzJ3EAG3Bz/VDON6lajJA1hnRz1sV6UGnKgxcEhBSjelLLo+1SCM
UhFwZ4X6OWCAE+KqqqW6MSU62BC8hQso4dsWq5Zrj5FHVp1HHS3t32VPcmOlOuZei0r9YBfGdKeo
9WPjI4lYDy5ItWuWwUuL4w10WW+6NHbFanhhUSHYiQfdSs1QnzS1eWY00ywBCHYFS2bEbvpmZXgp
MKWGI8feVuLcRYHbfRfVT5KfkI3CdbyE8GApaboSS6TNeTkwQL2lkbouQ28DleMmcleNzUL20Hft
10pQ4E1HqzQOtJGK8jik5ejZahHSKawWSlJYrRLr+A+9pPybEMo6IhogQOoGqkSYUf4wGg7uXgn8
KEDQ0Dcs0b4l8cEwJQ3hFDJ6i4PeVkfw50GkbPI7IMChsA9GL2s5KDlcvWPMAB0UebNV1EWSVQYF
9tGgANGcdYaZpZK0RsPiSpblb4lQ38XQwIMjJx7KklGLKf5bF7f7sAhfdBnNNEH+tROLV0aoU1Zf
2aCbBSjYIAK5ohbZpS9A+zA3REi7IpMrAHXQkXYVFaS2wZwYxXF1ZgY4t0zAmb6jV3GfDikQ4E1p
EWDb40qyqjzccyPclXnsdiNPmqtWRDrIAw3GXdJI+45KdwFelqzP90oVrIjAvisZkgNB0t+SgD03
oO/i1W6rfbcPubKOmOAyTUf4QX3jbFDNQRNddFImZlWqNjLuq8TLXdJGG0ZyNFCyjQHuRN1k1xlD
3oGV5VVTh9u2VTdykHw3lMhRM+8p8hGEQHDIjEC3z8PoEA7JPoxAryzS5Do05EOuJ9jSwNQr+E84
4SPnFPM+tEcwk004bLdgp39vU/UJ1U97vcyu0zoAvrwoQeuGZK2RSKoDHvMeQPM98J/Q/gek14oL
DciqpgqIY8SiccgqBRGfKhHu4AwflKGQ7Y/L9C+5DP9lIuIseXExsfH/0LFAl4J80bNwWPEf/16F
PP/b3UvG89PMxa+/+8uzoPqXkb6mI8OAHAHacJEJ+dOzIF90nCsjIRDtpfhTWPwzc0G0L1Cahc+B
KvExm67hz/70LCj5gkpQVYa3IsH1QJntX/EsxrT0SYprFNhSqQw9dmjaAmw1LVEU4iiuodULLjrK
jtCYbyLEaZ44Xb+SJWfJkUk0/5ONSf4Q7/5aGnvWLP2hdqDnO4o9RmZjBt8NDzlFUznKqNmVrMgR
ZFvhdr5Uz0Em3tP0F0wbeGiV4iEvQaG/tdKXHtATE+TQt/JHbUccigAQm1sc9CQ9rKCNF7pLYHoi
JTWqZ0/SlZoeIspUFQwMG+Urv0cIT3zMkREC23zUcuE3SWWJYCEsQj0/FR+dG56qfDAlYbyB6q5Z
pQ+FfCVK+0ReKvxfsjFJBHVcRsyBwwZrH3C74pKMLC4viQfPWkHPPIr+VUrBwTr3eQutA7q8RT0h
RKfTkdP9LjTasZHpkorQZ+kbzBnKTLELof4lI/V0bqn1Qf7VS1iSDxCeA+R6I1vKmr0Jxw4BdYRK
H/v7bBteQWn7/vLmmFsmp5bH/XmSYk48X6d6DMsMjizqdEzfSFETWpn9YnPlp+nUoeuBeqoR9jZ2
YU2mM5La0GMcOPcR8dWHliqbLLdSK7bGIms1M2XRVN6WWaTT7Y/epDO74xScDBGvZSGDpwGMfCSh
/iZL602IWxv1ya2uWplMh3Ur9uzKkwbvUGRCs7o8xbPjRoIUuVm0AqNR5dy+x+S69zSQ3qvh2kAE
iMNb9vnTZSPTDDAy0BjliZXJhxxwfJc6hZVuVT9mYNx5K4AJ5U0Hxmtz1HQrfkZZMdTmW9NfsD09
w6emJx+2QcxOaJsRZc8fOaLgiOktHOFLUzj5hKjIUAJEhrgZQsY9llCVqjFH1kP78iTODkTDzYZy
ONQ0Tqm1XdODOSHBjEAqc8h6c2ieL1v43OA+fqYTE5PPhLwaopUiTIyNIyPxePiuXkMwfp+v+h1d
0iSazBtqVlB9LWPDER0FAuA5ni+9OuUQ7fcR0aFoYYP7aiOXavbFUpftgplpHxYko3nShUh29iIi
8+9S8epJKLf4Z+Rk5hIfC6pO/ISfI0GKHGUWkPP9dEL6RFDCzMOTPglvDWZHyDWI3lUcf4vxdrls
anIk/jSFMr4x5iKj5GiyX3lDeK3lmDSQTkwqPA7IFBEcHx1bkMKfnbYTQ5O10PBSh4clRhZjod0a
2g7iWBtEgBfOn6XxjD/j5PzLEtUvgGCILHXorKZFzkA+GrFnVqLhXJ65yf75NHOTbQosER56MizF
HruJaXoTBJX1vzMxKbwLBaEuIw0m0gKB0ugbVxYkKOYWmozAHvqdcOXDJz2fLb1iKZSI4E/0BrM0
dC9yZDk61c7i15YvlNbNLYBTW/CyT7+MGKGTQMwwmLIKbZIRE+lRq2RkYc5mqhVx6Iw1zRJOAQmE
0nM7kPhB/iKXIksEpMPMFCcIbPE9sBIbVYqtVb2H18Z7dDSsbhtei7a6C+2/2jH3sTbgSGHzIn44
yh2d/4bAawYElMMI8FJhjYYap33Jt/6bYTVOuxe+DQ54cO6iTuz4tabHxqnVycjbKoZaBVCvVr+N
rmWIVRiWepVvoOduq7eXV+bcNjs1NVn8deEHTSMgiNToupNH3K0HREuz1hq898uWppfIz7kE6GDU
Y8H5Ptacna4bhP2UWAaZ1yJXuguhxoPvckdzfWvUrV56vMxtiJGq8KexySJtaYnCH4AcrECtHFGR
bQKaX0Xvod6D5OWiFsZ4uk6+GEW5HHAHaCnUcVqcjw1VZr2SRyy2UhA2V5ChPyDGYkYvLVTvx6bK
pTaUmT14Zm8yvFBCNUdSI0cnyIA5V2/o3sdbVF3Ygp8qvbDiz8yMwz45hH3DV3VOqo9h6cQdeyhj
V/vWvYt7lB2ZxS3Wy0LB6tQlHJfJmc3JlmsLXYA4PGz2Lreze9RLf6ORiSwoZB6xVHzbw3u03y31
b87U68IunA2E7KHkA7zD+Vhp50lCO2BK8/faoQDR2qUrWI3V6Va9QpfgZnzxLpXszW0KWEX+RMe5
DVmfySufSRQgw4rGgP/Bs3KGtQzBlp8jXUaIzq4azdAgC4DaHnC2J0OMtTzXAJOwOH1NG7j2gAVB
98m8vNFn7lNMIcpLdQW115/azpJB0ZIir0fSZGEOKepvwgV/dO5qgAbS2D4/qg9AJ+J8IBxEYpFw
NbbEbbhOj/hUaGXmpnaj7fytfN9ZgjscQKfZ5GvtOlwtSVTMHJpw3lHYSTR0+aB09dy8TnMwARMB
24LrNvUJdB8TKy3z7aAudaHMfTLQBeUPCOUYDTs3pTZtYwhKmlhG1z4pBd8hd/ASSvLCTp8dEcB4
KmrEVTAGJ8swRH0qiUSMqOkpNHseM/pSeM3W8N8ur41pTOljdyvqKMc50jpUaXLfqEonVa0fxJBR
kYFPCSz2INwCYXCFL/bQ7v4n5+SpucmmrjP0MDe1gDsnlL4OqbcGPcHNWWr/L4c1mT9djyB/zWEn
2gT34XrYgRfmVOjq8K18tYxapuO/N71vECdDJSO8fSCKxmVzcjBHBZw7okLVo7BVFxUg28iVTNWV
b3BwgVZsl7fGLt4KjrfOXryxIRxSKtRMPVOCekts+/aSCM/ssX36iyYfNq2raOhQqWrJnoPOcKgR
7/SN9s0TTDhoFqRjUChAnOzGX8mLUcNJrOTnojqZjclX7mM8s5E0HY9ug9h80x7GCI18X2Wm7+Qt
aFGN431Fi0+AjJqVfVsqiZ478RSELFG/CEoikNHnX4NVhgFRwCi2NBa6Cl7gNRokL6+weRN45H8c
PPTj9jr54AwsuVjrMMTAf/SlfWncXP73p8G8n3P4IeYFHf/P9EWpawGbk/CCkJFIc3DTW8M63ipr
D9I/o5A22voekZmL/yom/ZPhycJRuhDHRQV6oVA8d/ozpdeVttBCO784TwY3WSCR2lYZaFujG49y
f5uivMoRoJPtU1PaClsd+tyRVa2WJChmP9qJ2cmpIEVKE8YtzPIadKIQVcnd5vJnm135ho5JhCos
PM/JOaDCYWFlrY8vhZ+9Bf5GcLm7KDY+dw2NfhncBg39VNMeBtz1RSKoXmR1X6N71MnuoKw5rAWn
gVcmNmb6A0rR9pK2+tz0qZC0Q7sBPD7wYc+3VVgD0KjlgEfXMnPqwhQhN355+maGBX8dTzuEzgwg
dcbpPdlVQ9jzIFKQ4dDZYwKtpJaEKKFeILDNDOPUyLQIpZIMDCRQQytnj4G6q5uFt//c1oVeEfSe
RrUTNJtMVnfPKlr7kCyyMsijjy8rF5pF9N6kGU6+nyCw/Cq0i2jxlTXTQipKKNMBdGZUZtI+9Y4X
EapFRDwfZTwOyu1IJO5WUIy0sjvB0vfpodppD8lLb6d2KljBAZX26d2SkPTcV9SxAdBio40t0JN1
QotaFYexwo6pwx53pos63TvBE5y/vljQV4NsB4BIUKmcmBmKkkgV1aGEhpRxI3pm6/Um4BALrthU
iW08EMdeqH/amRyIWTWgEYPBjkZM8TZN7cFW1sF9dV26+ia7GvtGJVd6bKmJ/PmhHRtID+RQLKbE
xlTq1Mk4+yGTdYXbXpd7CT9EujL2fAWwqIMqHjxVmBWssrWgmOl952aJmR1Tu1+ztXwTPSz52nPv
srNfMT1E/cYPow5LTLuCXyH/BCp59nCkG2qYCAhanWwu51/mF9XvrzA5GvC2VuNwHDwiVKiZQBs9
M+wyW9I4mdINJl8blXGTI0iN0BuhSCH2DVQP9uFtfWxvB/SJCQ6egpbyjv6HDUUCyCwOSwfs5TEq
02ZcVMPJnS9ijKV+JwUrr7yOom7BcRlX68RTPfl86EQ8H5+e+ihgimEjkUMziyBfLj5HwT0vlzgR
c8fs722jiBMnrEDCvhFAgkQ4vzbL4lBUC17E/GwZKEhABxzEzcYfcHJZ0IE3FQ5DhMqiveShmRXJ
OEi5LczX/DB+W5mcMlCyKsoywm3RFc9ZCJHfakl6Zi7mgE/y28TkgFH7jJAwgQn1BuJKpgaWl40I
o9k5wyG7WQIxLA1ocooISeel4oBpS/PvMbmuiofLx/LSvz85H1Cfr1G0E6BjNJNQrYXQ9xJQcHYJ
Q/F7bBbFAp6mVnSjy5W2k0G2bAgqxgKT1z8E/uwjonh5KONUfNorJ4YmKyxtjMhrQkxVh0oPydtD
a8PK8ndfSyzOioV7Zn4ZnFibrDQ0MOlQCMKwZCBHiqthh9DeQ4E3q4qkntrbl8c2u3tOrE0WXUt6
PNMMWKv5niXHpFqxpWzy/M15YmOy1HxdTZpKhw3qFhtxm97KTrIaNe4Up3VLN0VbceUgWnONp3Bg
livImK6W783ZBXnyKyYLUiqqTiIVfoU2oI+wRqNTnawuT+aM24+6698rcnI59YwVishgAmIR6zEm
q7jyqlpORIxn5qcFOWpZQ3AFmmJTLdaQDkVVZrADhsoeXZlrzYk3utnbYypiWTNhduZOzE2OcJbx
QWkg+4pwwW5Ainn4cXnaZjfyyb8/2V+DUuVoXBQwHErXQlI4gaI5hIWmsCS9NeuTQ0DsnzM32VwZ
3kthzTFzsiutDplNHwQUxLrddvTHx6IY9XYURFiKYi/N4GSXNegWHLwalyCaM8EnR/yD3F6ew9l9
rI8AUuWjxmjiryRoiPaCCN8o6NGmTa8UWqMS9dtlI/OuJ5LmBGkiXLVTXzvyEGUJPeTdxtKzaN9d
D1eyK1rSKnVG5Fu15ttMMxFj9u4Ap1npKJW+Wkr+zZ3GEEEAThO3uobBnt/3OPRLNRIxUqUPzNbH
2wp5CDU5RPK+8ZeKqeam9dTY5MOhdSBFgzI+HFNSwEfuUwkjNxamdXZVnlqZHJA96rmlrBiXx9d2
C1lpW9yOPr20E5z+mqNF89G3msOyVvzs6Ea5O8BrNPpJLVgtcJZB9xZHYrJn0WPS7Lvh6+UlM3ud
QU0CPSNILyI4PzkTM9Ymgz6+gpGC093W9b8ZKNEiiYmaC7wPlp5pczElwO2gEQi5DLzVps5zx3vO
h/Gy4T/6rbqtXeGY7ZRv/TPyjav/ZO88luRGuiz9Lr33MmixBUKmFmSyWBsYVUHDodXbjM2j9IvN
h+Rff2cgczIsu7e94YJWxRvucL9+xbnnQJG9z+Xm/SW+vYv/ZXEVSitBpvSJYBcNGXn19KtE1KiM
zhFjP3eB1k7/5cJWXphx/Jz5VgKqZtvi9Ivb+krZKp+ZcfDV++QhuFWQ9abzf9c9nq/5LI/je8ZX
LnpqjdoVS1DC4OullMoVyP2D3ibMNbibriLJHyf3TIHmFUPHknG/XPHqpgeDUfZBhNHpoj3qB+u4
PHKLXPm5WPjNLwgLD+0PMHWwpJ26FIaxJ9Spl1se5/uh6bywN7bMnPjvH5S37wKzV5TqwGfq62rx
nBVLB45AMlGFj6o8My4Vz047fJYVkP1ifpgncHZ2Mt1HTIOmTC0yRHxOzPKtx2iZAPvnV6x8WqQV
g8vAOr8i/Wzrt1l15ik69++vvFkhxkGPlygodLtvQaw8ZZ1zpix+zsQqlovb8F85X4PsWqg8lskZ
4r5zBlZey2xaO6lV9qhsmMAQyRFA77nj/eZDBjsgMkKIlVMjOz11lpEoYd0R9nR+t3X2+Tfn4pkF
nOY2faGKKsO8XbpU53Rk3jztUMstSF1GAJ9LHy8SZllBEzLxifzS+lsHH2RlKASL8Fz5c/n5r1zG
f5lZd7W7pK3DdOAYBIX+lAbTFg3Vi9CAaadjbi6JmMcW/SW8jw+waSCfpCc3eR34dRR+UCL7uZYD
O9I/C16jsPoSeo6uXfK3evL78C8rhr8IZoP/zu1+YWblRZpZB05mseDfckPzARIL0jbKVKjZnGvs
vRUzv1zT6vDw3QoHeBaXjOn1UfG15ElBkaQMpzM34cxpeU7uXpyWoOksAYsE5RWNsmrG2M70bZjS
zfub96YVgJjMQUMJzpjp6V2o6ijt4hkQkmb92RZ/GqPlT7F+xsibZXG0b/9tZeU2VLV02zjiILSb
Hsa/xq+tayvZxNvyMRy3TKwRwgJX2HY7lXQgs/2FQyP1AogPlcB3P/3P1rzyMbmll+rcgoXK0itF
EoSBYbeL7+8beTu2/GfNjrIuZKaIAIkZrBzizAvBe7gtds6x2bh7iGWX7BSQl9i5Z+OwNx2oi9iA
SUayACVOP6jGhfuN4k1M5lnHxI8Mc3tmaW8EJXAIkgMDZyHxWKMAaR21I5w01BXKkFZUpFViL43C
3DdlGMQeHUzYvbpGcXbmlKZIYsTthnn3eTPm7uTHUcEWQCbB3KJTHpYREM/oM/WuhEvlsewG53Dm
9y452MojAkQDBUyFwNRfzSzMrmznNONTaPtgX+7y/byvjgnyuOca32/cphNDqxcefbq0twtq88ps
wbPUPjFovwkJmc+4POOZCu50ScxzAbdByRXMAy3q0888xWE1JOGY+0WpqaEfQKVSbGdFyZgTbY2A
Ws5UMD7Y9ox78t4I5bHWGuvrxMMEd5adahZ85XM4enYzOpdzZ9b3UZ1OB9Ok4g1bcPBnrXNRfN3p
mz/LOUhvEDd0TK+AYOVYJN3opZDD+45Tzfej4c5eWfa6HzKIyXD4YA73MSxcfgwrNPOjVLrVRBR/
8wAiTD63IWVWKNsu5KgPm3HsXD8cETQpmkxs2sqAJMmppkM0J9C288euhcTGTyhUbCpjtHdjAd0Y
Ze1Rqp5aZXrrD9JBWNFVU9WzZzAuG31O41tnbh0Qo3mqM1euDTtQ9PkxjvPpr1xU/SVtQnL1zLbC
z3JwW4iDylZ96LNcv3bc6YcrO5ritVVtmqrV9noXw0sKvdUt/Hb09UKpMfgCGG4eDCjsLOAkqpl1
JP/50ISeAXPJ0eiN6keu9PytOtYmslXZdFU70XRQoezx85Eh36ButCvNKWbhWZM9KIc2qxl+FWX0
c1DRCh/rSHtoO9XdqxBb3UapqzdemXTlNxMkotxWloraTDd34+xRYKk9O5O5DytE4EXaiB411IXX
uTZbt0CTY/smjkuFKllQu+3edMV0N4bTzJh0mlV670G4lLUXdVLp9l4tuUy/7HIomw08U7Z5xcR6
NlwlumZm29ABbro1I2QFr1XE381dYlZTdTnbU6E1O6cSoRF5KiQtFcwKkpZc3tqM6rv1wOhwoidb
Xcn1P3uhchndOdm0E98MOhBlYq69hIpmalGV9DvFNvct23c556n5mHSxA1On4xy6xg4Zxk6GvWkn
w45MML3X4OG7i/LKurYtJ/uTqUQ0IKqu2MDdoTzlVW88hEamXsDZYuzMIFcPRWpmd2riRttcy7o7
0xTVNgs7DbkbvXM92SfWsWXAd6vFsfM1EL1uMcvVFHJbF67xqRqH+AKp4wT17dLcCbOJf9lWwBZq
VtP4TSKjXQz7zzFN5knzOzutHxxRGUelUo2tDUT9ZyS0etPZXXeTcc3haOuFdtAVF4XLmcFfe0yr
zYBrCDy6PbBUTw1PSTmln3S7V3f6kBvXnSqc0G+oNES+3eqjsTGmeThmOWIzupVqV1UwZJegTEc/
TkwoTqRd5eOnwG2N/ZyGg31T1kF3GwVV8qfQG+3G6XvNd+QEVKjIMn9K8+pgduU8eKPutn/JrHC3
tZEWzdYWGfMunVMg2wOv2DejmLVNk0bBk1KVan8xQTB4ncRWUnpj6LaX1La0ZI+MlfySDzI8co3y
bTzI6lCWms7O2uaXXCvi+yISyd0CGIFWSVTkZgrUvFleKkw6p11zqO1Qv9G62r3DBVgeKhxyZ9hh
chcoyFzquYuSSm+6xzxRgusIIpdHvQjyG3zRdCXC1jlaoRVfGUqOOjCkRoeGaXm/wRH+XYX9sFMG
td1XehbuGzTC9kEfVtdTOrfbIlWihz7MYDENR+XQQ7e1b2VqbaoubveyNqJ91pnFVRSbKK1outwY
ZTuwRdA8Hp0WbWLbzZuLKDVqGud9tNO0utt2fdztB9VJLpKZw1xMerCDuIGySavBlJcGLuIwgd4w
X6caTfO3TCCd9Hotsndpm6RXQWGLhwHygX3mjtPnqivh8S3N1E12pNjlbR3AUhYzX7qdSi1hpqyY
97Fwyw2SsBnhV6CkV47ShNfxEM8PeSfqJ4V5N9gDM0vfNdM8b/vEgQ5ITsXPec76Ly2E4JumzLqL
wZVQVNihyHj5jejL0LndRRyK1vDK3LG2+mS1d41R2V8V2dEjHIwk2MjMyD6FVgoErtMTzRMIXm4L
N1A/6V1heuANum9lGUPgLiFo+mwW0fi1FrnidxoI4cJPpXT7XW2muR/Ktkw3cTRED7HqqBukJlG8
lZNee4Hat3soKaa7Yf46lHmzb5Vk/GEoxbAvpjxCsQCyiC9hXWbWJnbi4DOaGuCToJ8zPyVGqd7h
zdV9VpXKForY6gDSNLjJpJ75Zhc0m8Kc1XYrco6gZw+adgwTLbsQTVfvelF0Fxbcjp2vTiXlk77P
t7M6uNsSIsKtFUzuFbx9TsnssmseEzUQ1xA4ulfE4/LSHmoo1/S2gBEgC3cCFqWbQSnMi7ww413k
TMlNhxcsvCnKu0MRB/ltmUwwSQy2cRGYeB29NB2/hfruINtk3EMgan8aHV4GS+penY0u0IGhuVYR
pjxUZiM83cpguF7GAoasbnaSJ+Y6lbAl9gkHDJot01N7rTviBca/zHo0D60Zmk+9jNK9Fc3ON+CA
TGYgPrQ3ldrChXH75BgFO6OdZ3hNe+to9kZ/dBMHeoTIQvWLyd/0yWlhL0lmI/EKtcm3FeJzXp5x
5cdYR5021+utnnXZ1yC008s5tR513h7PiPLRYxxepwyRQyHIFysuqtACxga4aCsUszpYwqUkPmdG
tx2LyvGMIHUOulsb26IKYlgYaoaAFb2pdjOIyV+FJsApFk42frOySL8GoV5fC8PJf83chW2O1vx2
GIlgHR1WSUtJ9A931CGPpRps6DBUUJlYwssXKV9pzGCHxj7z0VTajdGlJuQhFh8HBixWgOGBUGKG
Z50hOOSUXeKEua9MijcoN8zVnglP36i3YYLZS+DozyCsVXQayrAuZKFkqC8ggXcMp+ts526Hncqr
cZlcnCsjvoGJObW3JEUvNm7Kyr5VJzbOvGXuWr+avWQDTG5n08XfMh4P1dHuX1Dq/yWu+A8VPRCO
3r8HOxc27xOu7b2M//P/NCd8Fb//l3+YsMw/AIVRTFh4KWC1t6jI/IuvwtT/WOZ84aUwUFghR+Vo
/JuvQvtDX84kRwYiZVqFfMZ/+CpU9w/mRQEcMGTAMwVX9Yf4KoxVGYc0h2aajr4cPF0a0I/VVWtk
WsLgGFLtgHfhq4y49VvZtKFknq4o6nZXGyL6YYSzaL3GVqOfSpDW5Z70qAsvRVijYOaM+uQiQQ7p
87bt6D9vRnuQ/YPZ2iMOiQHEarqsgYFvCiEic2+5/cylC+DkuWhUtyR7ChY6G72WE7M0RUkW5aDt
RYdUDiPz3rWETzNtxDRsin7MhtvYEAOhSUlpSKGQFk2Wl6REQxtHG8QP3c55DYHACrJvWIvNjtxn
MBno5s+e7MdR5TdTm5tyx2Pspp6exuMno9XSaafPNaTMg0u/mcdmtOfPc9FrNY/vBLMxDfx62KZN
Hodo40E2tTWExt8L5EB0T5py/ASkOPmWTkaJ9lpdavjnuUc1FbrYaSbjWzhvjTk1AhTp5fhdTnHe
bdKqytpLyBqLPW9g+6ehNH3txYSEiH/0rVzYLdvZvnFIGeK474NfohyywRNJag1XcIx2pi/MOoH+
KR6d4UoLsmra6IkMiJvygGTQaTrjsxtmY8gvTodPSItUhZ8k+O+dMk+ms63GqVY2QHmFfdvVMvgr
IElKdg3/ClWJzJ3nK2he4nuYbeu71I6tABiicwMN0J2ObtToOHe5E+il1xVRVUGf44w/bTHZ/AUD
uz8j1N21LexhafsQdEKON5USBD/trm6ay8BV4GcWaezOF22mVdp9YdpEpjMsK9M2qfVJgSew6d3h
ISEihBe7dAvLHxurjj0HEuBxV0Gw6WxGaB+TOJPmwZ4kbLGQn8W2n7NaSJhS6MouBtGYc3slIoO4
UIZWnt4ogxn1Nx0nB/Bi48bF0UrcRLvondYNtrJP7eaaKLLOrhG2FrAAAwOVrDAcLMX0BmizvnLW
lP7YTRQRr5yisixOdJaMmxBty0+NXfIXBvkVe804IIwCA8wxkCY0C+k3/EwhJEZODwtRCBXrUcgq
IMZgbMSM7kxY0spNGNs1jKfMTnHEHTOwdqEpY2vTFCpji8gzNaSYiZsn3VFJrCD3E6l1+RdHdML1
Ziuuq73uzi6lBD3lYhuQLkOXMreUq4oGmz7XDLpxpncDy5f0t7vtJKe09lI9mLMDEV86eWXRjWJj
d7J0/bIg+ob93CiCC9ct03q7CA19g21juJVqySi7k0UlZNsgkDeBTKPiKotH0/aHXsivxWgIvIys
h9t20SHYZPpUQzLmCgpEjZW6NySy4skVJbJIag5LHX6l6qH9T/uZawx5uvEYkaamBHCwa/uyHarq
GA9G1Pt1LIPOd+Oktva4nqT5Us1hal6VSiWfStEMzrVW43k3eYuysZ8QVn5vIf1ON5qhZv3GtFPT
pCQBkc99bjjhU43W1LazINm4QHlngEM0bps68HLLaOEWdzO4byNrDLrPoqolcdjgKMLeJpaSJ2T0
pAxeqZF43ZeO0enQeWnVpVE7tthNDaJ8h9bpZHHZz6IwDhLuTsU3ZiBRHqwzRQhbZ17f6JFhiU2l
hEbvZxLvuh2nAe/pGKlVbacokgzVjbY77+2yUb6ndh9nx4Y/mWMwYAxkVlK4BSMvPUEX0KPc6h4H
k1LPZsjgl9t1fTk4eyhv+ZvYsucvwiJ+vpoGw93B9jONPu3BHqira8qLJioM5XoycLIXdde3mq80
MvwZZri7fUM+zawiDJAcnjQV6U4qOp5PKRSolY1BlxnM7R3R/VAOO9kWznZoxoWnPUJmqACYYkA9
FuyaXOjBJyfqwp92GdsPeivNlHy9srhFcJbaMPhqxgy9nGbIwXPMXDDYs1yWb7NryP5eb6kP3AZG
Sy3Prul6wp448F8Cqu0QnWv1oI/2yZQpEYVp5s6SS32MC/0mCtlfsmhmag6uJnPVa9Ws+IoT6/pd
DlvuF1mO3FuIV7AemkCuvo2TuGw0qzJrr4JRrX9okxhAq3Dq5IvryizzWiOCIG6inJTtY2Rjp2+l
0aURpB8puWUatbPq97O01auYiV2SAnfKs1u8Qq3xI/VGelbCQMKTopXUjCO3z9yrIYaMcN9Gk9Jv
YSge1Ks5HUYUbOA/cy6ZO9LyvaIWIVw/SSHFriHAj5HwqbWgurUjVYz72Rqr+odc+nReN5q6simr
VK9gnVMEkjCJiGF5Tpt4eiRVjW2qYsgpcNJKWIfd1IpJX3ILzlWw14nqNn8rTNLlBzurlcKfl+gB
Dh4jC4FtiTDeAOnp9XuljVT9uh/cvvAyRx+ybdRooX7pOnLZKU5Vk93WtuOU+0jNjBqdwKho1d2k
lSg/CFBnmtdpeUlHJCTuuqVKNCR7JebB8MxE4/RZ7QhRbAYtdk82VA/ttRO0FSSzjOz/tNV2JNQX
vak9as48MKMSjRFvQcLpo1JClLRJM6vJIQJt52CPWmxs7LsgUuoLEw2K+q4fkgY+azMcNTRddXW4
T5gtaI9TH3bhPY+mY103M431q76jp7/obRcgJ8dRRFeNGXfWpRCCiq49tvPImdcH46Ivuqm9h/2q
SbYO3AKqPxBMfm2ckHiDohDen+ww0W6hXlaNGz5bZ39X8jCM7gol7WBYVKc5P4ZplQefC2fAr3WF
6LaFE0v3ElepZ0+KOfXmwS1qW9uWQkuHTVw2tbrFSVv16E3VbEY7R+BbS/DYSvc91CadQlkL//nB
bMom85sShNedHgSluFGNUD8kplubV7ZmtvP2OZD+36ziPzQ6RuQB//+s4hoFnyL6z/97QoT3r//r
n8RCRcIHVRdlId+hk7OAkP4hwkPCh7Er2i8MfhHZL1iSfycWfywpA7kFZaNlrokm57/zCuWP3+1p
KHi5iOQqH8krls7hi64MiAIiGJRmDIR0VXL4FRhwCcbdNAXKz38JK37MC9RYQU3zIEfsu+mYBBrz
5EB5xPEzU2QPL/br7rehlxx5S9KyNo8UDUUP0i4kB9mCl2mwPsMPUupU+lBmUA9N5z4JaWd7W5cf
K1Qs6wQixKQ59IGMLa8hBugawkIPEbAXl9UIv786bzpr5ulzrPgMWmPVz1xMMVrATDvGlsb6qqVW
dHEa1XOde04dcHWtufes8RxdzFr/6LcV5jyxBIPzqxl9VRZRCCYfoYW9+NHtw23uB4fq2N5/eJDm
tymHFhoULhrQp1XHPa5cWjY9Lz46b7o/5Kp+hBxX29ZtH+zePw/r6fLftvhWSCqgvIn0/OmBUGtX
CRkBkZ5ykfwsjs63ZKeMe2Oj7GpmonfhrhBneq1vfi6KfEQKsMQxBndqkYA6DM02l/DdOeFhQt/N
L1UoWd9f2BsHnR2E3ose0zMn1qmV0SXeQHYk96YpvKeAfZy08TGlRve+mRVQ6Hn7gPbq8FDAwU3d
4tRMXqFeZCz0z0wGQFmdt934fXYbqH4SKcrveVBGj+2QAiV73+7rTaQGgsom82SMeaprtG+n6ZDV
KvBjc8eiW/yM8VAntfb5fStvHHrMwBoKkx8Dn5a9ImlppimyeZlplGzUXfAEj5CvHOVx+DQdPjiS
yE5iajEEBaPCU73aSTvuqz60TFiqZaf6kmmyXVfBLRKMXXbmBL7+aPpy2FkPvFsmZaTTj6agYWTK
QMVhpI17XdfxRZIMxY+Ypvd1lU/GX6lrwsj8/l6+/mIYxVPh/7HNU3NqVBoUUGjuSG8OmEwThfzU
Bea56dw3jDiEdjRsLUphuMRTI4OCew8L9EyE6fqt/GEP2f79Zby+V7jAFxaWX/Cijto5DpnvhG8a
Mj0Ejy/D6Ji1I5CBYdazzf/M2MpVgEdIXKFxyuEJ77zWkbdjRV+/z8IzMO/lHzp9FlkVKlcEBhwH
8Ounq7JL0ksUu3Iy1Eb9GpIoHOAsch412Uffg0WS+/2FvfWdFsJRjfFja3kpT+0FpetkQYd2SOlU
93E+/pDhdPe+ifWHYjyb6ioSTEgDAN1aAquXHyqwzKgwF73ywcguHdoGf0lncC9hRThH1bau5euL
Kcehjr/UXZfK66mpdkZBgzIeSihugkRUbVRPU1bYuz4v9E2b98olTT/0Wmoz+ULzX17PyjXCS8xr
KfWZ47mu8xPzaYRXLp0FWiQLO9Hpb9EmpWjUECp15PP6z6BdyoOlt8xpqTnicmY9+HSXw41Wj+2x
MBHp8kYL5a6CDrEPqtnye9kHW9uhdKEP7TnivNVH+f3riL3gHyFcgenn9NcVaVfkgUs7vDVp2Wbl
BTnONoy0c7uw/DsvzvOzHYiZoKXhSLsERad21Ejm5YR+ntdRbvjaK72x0USvbnplrLdBDQPdSCft
GBH8+e6EUBBqahfvn7/VlVr/hPWVQrEkhlAsKTy+lviSp2X2iSKJQ381qRFF6xkf2b1v8a3NtZk2
XMJ0poLXFpsmyFEYGlEc0Hs/jNyDGif7ItHOOKX1GMPvldGXWJpwYIPX4ZmaDRDpTih/uW4NX5PK
KabSVLoRmSLM9aE5U+NqXPMuGqmgelZForhNXUQEIjElP+lu6OLCtlvjqYmz6rKeNP22je248z+6
HwavAP0Tm3yIMGHZrxeuOhSAaIIERpcKVJGnw4RUNxTci2Y+E+uvHQA7giULKzziiFxay4P7wpIY
AqOaKS8+M/4a0A0aqADAYbMQawjdOzdIsvKev80R+uiI0tNDXLcnS4oKlKooetHCKe47ADg3pavb
H98+NJeB0YAzA4n9TCj0YlFDFyphAewK0Ff8FMaB6hVG+uSWTfqxx2BZDnJ6CrouzPTQbVo92p1M
Fwwej0E7TOauqIMABYCg//P90/DGpi3qo8wW0NfilqzeUhslqknGlEt6t4AFOgssEBWiOeN5nFeO
Bwydxbi3jX40XnLl4JDLbEUc0JDuy7DyNL1svDwZKEMiRCcDRsw780aJxzNre+1rTq2unD4UoQE6
qmCsge99Gulm+G3Ufaq18Qle+//GuaAzDpuFqxN/U/o7PezRVAhH1KP0QkvZJKED5+7kg3favv+9
3loTMbeyMIWTJC0KRC/vVO86YBt0FwUcu31IlAZgZSu+qU4KUEiT1pkz+Np3EnpbSBfDh2wDT1zd
YGTldGeSvIZllv8qollu+qnGiwrjHH/f8i+dPk3UV2Db5QQ+kz+unqbczAuMxbk3BgwSN9lTGltf
gI95TaBe2pXz/f1tfMsccs6wvdgGesLriYoy0BApKzEXS1BJiSeRzgvqA4p5BSqN79t6/clAOwNq
VBc9hUWl+fSTUQgORb2Eq2is+3kg9vYgduic/UqNz+9bev258LhLyYNbxkDdOoMhL+uCMWI+Nkcz
WyvjnqH3vKI0Gp8L7t5YE5fZtExEoZxlsPR0TcgdJktjFeckQ1D4ek3Nx2tLTSk3SW7lD/R69OjD
nhd5LDSZQS0jbEAIe2oz0IfB0oWRexkavD49mfxXgoc+RGXwQYaK5WtBWGKSu2MS7Yxlo184eT6n
qkwq6UziJLVvVk56iZAnU8amW52JG147YMSsATSwjRon0V5c5wtTwsiauI3QZzQoXh4MSHm25GvG
1w+fDGAVCp6BFBc3tcrYQzMtDQ0KdW+0vwdEd31cXkYIKb9vZV02WvaNwMLhCxFYOHRWTxdDp8s1
aP8R3WWbYN/twbD2hx88KXtGi3P672cfffX104I8GrUWVMZ5zI3nyP/F/mlhM6Z5tAhKBQJd37iI
Q99oDLkj0B8WYNjS0bPnbWOjrJnnoikOubB1aPCZU/jZ1COjIiwmtD11MFCupRZquN6IPLFnGrLd
9T2M0GdO8vMI7am3Wwj7qTPgWYGrrJmsXJu6ndSWFrUmqvGzTcMZ1mwb2Sqvn6pK2WSNlQ2HJEuS
L7LrOsPLxki5DeQc/GUEMc6qNecArSurTE2vAtCRb5FVGkCxlzWKRn0+GyAu8lAo/tTMMJP2ZuJ+
WjoXFUoZdDF4hMPa7T0ld6GSGpK+0HeMZDTqZmqiGhDzXDR3dk8J/NwZWY7aydoJzQzyQgpU+Hva
1adnpIoZB7CcklSsRnOiXsS7SSXDi1YP6c8jTCVEDM7YD8pi3DnGuGDeQ+vw/kl97f8hVQVugKyd
TuizFPZf3rp4APk4gQTkPlgtoN/qc5SBlreGxy4qB8+2mFR/3+IbHtNhlno5pXDMkSCcWhQt7C10
x6XnGsIfhnAv5C8Qq55Izzxtb1wIIlOye5OSEuz/qztogBBi7JezZTP131S/6txlhoYTk/zdR/mm
q/bvL+wNB3Zib1n4iwtY0rdMpUV+ZUSLHlYc78KIsOR9I299LxtKSEIEioBkyqdGTC0Wad25S9li
VpnbFkH8NUJwXEV9rwck6zbSivyZ6fJznJhvLc8mozNpHdFBWmcVQ1m5XW7i0pLYueo1dUuF5u/3
F/emiUUCyaLQznjn6kakohWpJVkc5LEMiERmgzhK/+V9I2+dPxusOyUf8LSv5n7yfIQPqSVw7G0G
rcxxGxkuiKQYOMU5xZM3TqDLrTI1Ip5FImq1nsxtrSrQmsLTLBikoqFnqiXpL3Q7uIpsRdtImX9p
Ux6j91f4xjZSQkV5lrOP6XWV03ZQYZWkfl7KaPiG5sXfkVWe+VRvLe2ljdXlmgdJqXHktY7bXmxx
7Yrfj9MP2za+A1IK/AlBp7H9YMFzeVaR8cR7QFXDKVy7TGUSJvLxSJpPIt9p0fi5yYqb3q3v39/A
5cefeOZnM0uvEwZHaoTL4l/cZGB3WeuopLYp0BwDQXUQS8nP/4YNixRJsei/PHdUX9qo8gZoDqAM
D7AetbR4KLcVYI+NlWXJ7n1TazaC39sGnpTmLhGPta78gHNzO3UCCxKafZZu7T5Dz6HMzeRbGdkR
pWlGPED+FgAZyUTt7ButyehTw9t77sF/fWxIM0zCFN58orw1OXmOR5NBTc0ld2CceEaY9+k3GKoO
GaMNfpUrX7MUopL3N+D19zyxaq7uoWLm81glyyM3BszuzfGlPQtwkk1y7oC+vnpYWgjE2WyA4et0
oJrFkI4ayNC+yMvbStGH+y6dmER6f0FvmaH0wkVY5lOVdfG6dVHrFOlErNd9swbGaj6IcCdBw3No
BMmEZ2Rqazm6KkpntKRJ4k03M8GCRko3HgOjGawz8fjqPWMFPCUcBayhNOM8zwC/uGqDg5TpUGQ0
6up+3rS6fOpA4Plm0z+qUXZvROY5SrQ3SuAsCslu5iiWOvM6UM4zZcopUYAJm7bBPt/m++LLQlKG
6v2ttkvgoQLgeuYErpb5fAOpitDqZ3ZWJbU/9ShFiSNwRM5LAGz6KbbHYNMu6mJq3iWf9NjqllS1
cj6/f0zetEryRtGfVOcVaUc7qDBBCNxlOteP7SgsL0qVHJWVIthWQ/0DuGbw+L7J11fNWvochJTP
QslrcsambkuqqiSMc+g+pDG0pr1z0cK+9WEzOGB6BPi0pQi5rPzFsXGCIYmZFqIbGju3JDzHqCuP
kaqe2cB1g5fvZmGHY0m4BS5mHfTklhb0qY6/EkDjCNTnm6obQg//iIyovQmc6QZlVYZBK8iEe+tL
2H0QvfH7JtIJQ9IB2UqAO6crJfGwclXQp8ocGX7PlRDcGV30h/f3c63L8dsMla0lKzYpmazKTu5o
iaYsQNbVm8mftsWm+8y5CTY2NN2BVzKH9dFR73+ZpBzEAV3G7Rcn9+IbdqY+0OxK6BOoyU6OB7uK
NwJwyvsre3UgF0+23DvIrBnKWAM40O816kYh3ejqpyr5MYb3BmHY+zZeuePFxlLbX5SyGJBffaMp
Ek1iB4CWmmjwqQx4opcfdSCYoJhPS4WIFcDBKiQZq1DXgboW4IW6hwZnLFODeVCkWtxym3bz5uMr
Al+DmDp8afSLVvfLatyxFS7+KhuYaBwZ4QgylH7fN/LaEy+LemFltSitrGJRWqBDFr5I89AfCj25
GnZoID2jhsIIdhnFD9LoTO/trTNBCkX0T8WOK7Wya8paQQV9qfWXyoNsg50tU+TNwrv31/emmUUx
nio1ZNr2yukzqhgriYKTMmpzO3Z/J2HlJ2F8Jrp76/DRkoemm4yado92eo0kKtw0s6n71EX2qBj9
DaPM57QCXoVtfCgSGSBJCx8aFYtTG5UTZyIbCFa7QHU7zzVHa2ESaJkzzKpm/GuMOtgBBycovwxE
oOeikeWffxGP/w4SOIsECwSwqPidmk9LphDzhtPIkFoBbxddxVgBRey18Vzf1INwL4h+UeGeDX0f
58o5ArPVh3xlf7XFXYqo+6TRq6VjfSzgAcrz4Scj/OcSt5UdPCL8Lks0RCWGSt46GNL0XjalPpBi
Ty2lpwgtgUx5TJqfHz2XYF94oS16weD1tNXlrkalIYR9rlkn9YVSWnkOQLuWM0WF4Bwp7BtrguGf
NBjUCA/2uoJcJbPoHAF0BHXEyVfqGgJ50T+GQZIcPr4sOp5UEpdsm/746Smxa0AL0BDzVitKam60
yjRmL5jimkEzkp/5jPd6FVxRvqNsx9VaELF0dU/NgdSqQ8MBSSH1hgQY/hamSsykPDLAdHTDD7us
U2urb1ZnzL5lKhgSZ/priqAa/TsPzoTiry/5qYm1V3R12eVLl7C1atsnaSx2ZGtiqzvZr8xRgodQ
VmIrGUg583yudpJn2SYGAFVM1YI66vrDpVqZoRTE9VqGGQpjWsYONtxsyApQmzTdM+ZWJ/LZnE1E
rFEZoX+y9ia60w0L6z+3GThs5Sb3ZhXtpd6eOY4rv/zbjIVLNhR8D63l0/ORxekoKxgeGGs3r0A+
HNFpPXME31gJaB7z/5F2Zr1xG8EW/kUEuC+vJGdG+2pLsl8I27G572yyyV9/Pzr3IhI10MC+yUuQ
BK7pZnd1LafO4SGjvUO3f2Oi1xn5hm6k8Ud7MgLGp+7QBzUDW3afPr5a25d6XQwlW+gvAKRy5LdR
KONy5C0F4UcmmEIKRWwjY5+MkLGFWWEthN+yv0BIqp+DiW7zs2yK5XpMRL2EeeWJBxhPZOa35jxf
CFGW9wwCtKdqC+82nGd2LU2C7QPVCk7y7YYzf6B0ozdQW5gUEvDGvLHS9sQ1fG+DdPXVS2S8tSH1
2jBzA9WaMSqp8Y7Rl0k1T8BF3n3VNSV+ZWP9Da/iYpMBvXH2sJGmw53Il4tZt3d6lL18/E3f3TqK
g7h5ky9K0I8c71szY9S4hSnZLiGzg5K410uiBr3M9kukh0z0nxB5PbJzPAMka5QUfuPQ35rzqigv
Roc3fKVL6Fz1CpKZEytaPe4mTKCXwkQymdradNusaKVUT8oFExOTNMFiOmdalZ3TCp79xGXs8+P9
O7ag19Y2x61YGgcsHRXQLhXqcFdnRtEHozar6uEvDNEh06hZ06DZ+qs+sk2lcfhQy9juxWLc6dkp
TfKja3llYrMWZTCUAgYMOvOTQJxjUT7ZtjjBqnjkvOELuaMGKTXP8+bq6EmTDLhDUPuqfuaNGh3K
B8WNbmYadLOj/KmTB9T52tr2Ei2enXQJWIOVNUqPURuPO7+L/vnjT/PGynqVX13VMXPmqM+wEvUE
AZKm7DkF/+rEATjiEFaYKngGRkaIbdadfWXFbevE0McV5lt38HINoVkagcv8wceLOWZGI41YdWk1
OuRbM7W0imJWeP+l/EYp+vPMjKhfOd2J2s22HL2G0yRe/xnaBBrxYgyj5aDNTmvYM8K5KST6u8yQ
mrftkLrNjihvqe9oSxv2mQdj6sAAnWrEgRHF1qmG2hGnwY8BSYEfpF67lfoZVRu08cLm8iNCNb0r
hOPbZBATymh/sb8UvddcDfzGtsQyxFVlWw1+3cgmI2QQOtlBM9Mcqkmvzv/C1IrdXxkMVxLDtydG
dzMBaREhjmEAIur60JHus9mfuNFHvAZDDysuhBESQEQbK4ask9TQVxb6dnqB/OZbalFi/OOVYIOD
wA0Af7KF5RXZJOWoUl3rF3h19F5Uz72Xu1cIP4gT5/LI+V/B2evJpDlBA/Ltpo2RUQxpsR7LrnF/
aI0UPoPa9eeG+cndx6s6cujQxqGsAtIZMOD2KDC4kRVNy86BbljhQvlVMUZQAkTOmS3j6cQeHvlO
r639vo+v/IeR6AAibGqyg9XumW391GXOn4rMcKd/s9pTxUdYlHLp283LDSuxR5fkK8samOyKLsri
vWb0yylDR74SHWgmesgnKSVsaRu7Mbe1rOcZqbxEnOfdJHaRN0X3pSjjE4NzR78SCA1c/Fpx24JT
XGFmSyNYE+wMqyYUQ8vkd/tGjV7myTnliFavt4leWNh/1jbRy9jYfZQmWIuGCFqSXC3Us2Wein0q
dY0xZRV6RBp0oeJY2Z/HZhaeljXiCYEnb57mlCixyEuaMI0bW0E7d/F5WeunSE+PHUMU5UBc07jC
LW3vV9yPbm4SZCiL803rx3CO1RMLWT3Odg95uiDSYLYSl77xSJGbzXIoORwm7IAvQ9I4T5NWNsNu
mDsIRWQBMjXoygjY+R9daBcJHzq5MJMbFGdxVpsdBKtkVfgPKplK734pemlHjO47QP8UmS9FiAK1
d2o28diB0dfqOXePcd1tqyVfpqGbmjXBnJ3qlz4gs1lBafOU1XUVFBoUb6mmdmdWlf0pg/N62V9b
3qy2kwt9K/hO/B6wt5vHcDJcarEMu0g9EZOsZ2L7QUk7SekQiTzyZo6jQxTH60wqb+zKLM/3OYNw
Z/mcMwncTuUBYiDyX8OudmoplhMv3NEtJuimiEutDEzpW68munSYJDB3X3EiB3BNRm83KBdd/6pF
s/yqJ171K3W19r7VLfroH5+pY56OjgVpGigmCkz6W+MS7hl7UdhloVsQ1hEo5d0/OpSdH5s5ukbS
TaCX4KHIMd6aGSHcS/uZ6kvqmslT0cTybMmc4mxUBjTKlSn71NgyOy+nuX742PKx28prQbxPEQOR
yY1ly1ESr+2AQyZWkNhfZ6fzJ6MMTfd7NY4nkupjqwTKqkMJRyTxTpcT9FKX2g0V7Axa8B2aTulh
Gh0Ppt0+h8k9RmtSTa0HaY2n1MSOvSKrjDFlQrp41Gne7i9Y8aLvfl/T7LOd/lSS50V5nPNTVa2j
C4R/HC9EI/1duQmm4TzWbSo0RmvZ+4W+2uDXrlXsS29oiqBWY7jcRVrue7X99PF3PObYCeoJa3F8
jH9vXi7GqyKvVHBEVLTrgNLGtMu8qTgR0x47LcSa5ME8UxjZnJYalIDWziyQcEle6QPde0mD+z43
athKFWjABleqJy7HsTtI7Y5RQaryK7Pg249X6E0SK8l6OSrns4y0s9oqvszWfOLdOmoGzK4DHTV1
vC1t4dojnYoYM1lZ7ynb0NkbgvkUQPHYDq49FMtAhI06zOYkumpWueg5kRMbgjm3okjSHEmnZm79
jEKi66P/XXr+2M/NybnD1Vm9deRE1JQPeSJdC9Pr8X0Vg2ayHHrRAPPMlVENSorn15aZiLsia+lh
lsoLlzfeeT0sZ9WiKqHQejuc3UzfQzs5ffnTA7v+mJUnj/ea/sd6oF/9mMpYasU12G6jicpvCdh3
O0TsO+tPvF7vLwZoSRwrD5drMtS88eB2UtOPsAjzJwfyFoDO8UMDXO7sz1fDfViZFwB4Mbv0djUd
zMFIfjIfRd9jTAImEGxr52RekZy4gVuQAHec9byytLnoU51lbarjsJVkoo1jKNqZHg3fUbBM1s6g
u9MK+bVL9cvInA5NbzIDkWfdWQFBUpBYHpgzyIE+XvxvEYftwSL1AOG7spngGd6uvue4182yYiyd
0gncRJp7006TZtdXkwnrXaUqXxVY+ZIdCnr8b3iXIvJt4lvUEewqav046TR4pkoNUFwfR/NVLxXl
H7spWmDzLmTFfttYqRraQ97+mJiTBjlUtsniDyKWxFyuFPaV4tlPH69sc3gIKTmZa95Bq4Le629B
s1eHFMU/E0CGwo0pvQNArXtXlp8+NrFxO/9rYh2H5/QwPLBGX69MuIMw58FeTQz2dTdnNRpJHjp5
xZ+5t62dbSLVGMT9k+vxjcZBHqa5GQC4T/I+Ea4RfLyk96/tGpji3gjDCZ627cYRAuA+rzmiehuF
XiEuk6n8VOR5WEv7n78whSWedh52BuTf7t5SFOBrR9xpkiSGn+aAZ2JCtEDE9fncyROh6O+u7LuD
/srcxoNWXlOnWYUz0cf0bLFb+jzIxuaG/ikxkhHS+jELkPtU/URNzvqx/idyxQt0V9dwJ9Kmd7Xv
TQ9lV6k/Ue+qaN5kCh2GeQg8waiNUUeOr6/iEqAaQW0tkOvNiq0H8zzelonyx+EYn4k+wOqHwYBs
39WKzhWs1SwmL2bdhPffiG+iNkkfDXeRO0CBaEppfh3F8+Hjj/a7KPVqG/FeTDKB7AVBD5oGr/z2
q2lUm+Q4o1WQzHBe+oU3v/SD+bIOz/gQeyOkYE/Kc196SqA05YPM48RPIXteuYhav7OziG1K1BA9
QXnRwRK0F8Ibd8JS5E64tbuvrdGF3q1og1hEw75tqzl0WufrsmjoHTS9EUQ1M2Iim160EccJpOvC
lJoVFHhuvzKqel+oTRxYhXZumtA5WGpymSviLO6Nn40XXaaxey067xfDWGooLBlfNnoJb1vUvDRj
/qWI0zZIktxBNmNGyRsAynU1DEiLmPmFN7ccILVDimyxtKDtT2Il3rstyqkMw4GvJx4EkvJ2f/Vq
tOgCkoIXQs0eE1RDdko1Td8//oyba/4734awmLx3RRBRD3prZYkU3KdDODHZEFIPvd1B2VTLZQw0
6F99I41Pzeu/95WYMinZEZ6pUENtLKaTMntTzwOCriIZQ4xI+eyMDczMThP+xeLoZDIvTkf+Xa6y
6IVnVSOLs+NuPhjwGoZp5MS3SiTEreX0p1gXtijHf3fzP4Nb/9yN9ZQUK8rRamsX2onhV20U2XXW
KL+iyCl+dMNQ/4pUBPyqWFPPMlgbYaBRTw3kb+LTf38Gxep1IAw83bbWa5uQU1TlzDOhof+p5nF0
1o2iCelOz190cu972PjLxv94t48dWDImagxMFpCfrUft1SMIeWyzjphTd6vyUC2LF29JT5zWo2fn
lYnNS1HACaC0A2cn6qwOrj1ruCIVNw9pb8/3H69m21z5dxPRDYPngzGJd3mgIojPhtWWCSD4J9EK
RFLxgm/jXuLDUEHpY5mHcGWukhA1rYd80Z3dx7/i6ILhb+OmrExy23xmlI0mhbKiSdu62Xuimvfk
PU9mc6pxefzoQgNGV4WbSfr09uvFrTRjb43rVFH43lKGnb0qj0D7ixePGuHXKZxMJOG+1as3Qp6a
ZtvGxL/3m1rmSrtN/Q8g3tsfMA1FpmuJrHxXlDsbrn60m0gsNAaLVKe/dGT/VeEtLSvqt7bwQull
qKK6UjlXkvFSc/uHP996OnioujMO+j7JGw0tmoYaTKVe2omP+kpz6WWO/azyr79+bOrYfV1nkNfp
OhBl269sGgVUfmuEGvH6meGcCqYRyn6x/FhpvN5vaR6N+1EFn3giyjt6ysnLwfXiifGTG2+cUxNM
Y4TkfJhMh0PRud297rbeDmqiej8WPV2vlESrGXprX6ICcumW2R8CwH5/eTpfhv47Zady9vbLJ3ll
N5lhUAXtNPEjmzrtE8MMxiGKOYqQdP/jCdN+/uMtp9OGXthKUUhOuXFWbZsW41zR2Gu7/gZSzUNV
wipVyfYWIerYt6LmxE3ecpesq2SBEPoBEiFW2wbUpa0WNVJT7LRuZek+hSj1u+RaR7u+ULUfXSxE
ghBWVX32RqnsHOEMP61BOrNfNlrkQpWdj+OJz//7ZL0O4n7/KGBIHqUE9mP7YLllm8fdOuGm2VMf
okSp7BslAhVKMuaPyQSbHRRzldnmIbnb6LuVpUOb6hnnhTnm+8Rpsn3U1l6AxNKTy7Dt3eJEsd+s
ghoklNmFUGM4uGtnN+swyw+pLEJbIEimOM6tC8VraorP7WA+Kk2n+naFCtiiR/tcY7S0yvJD4jAq
XeUKLMz5uFtq96lM7S/UNRZfyyvtbKjMgtGFeLxoTNjIkCURvivz75loHrN6+g4QRIRTb57rHZq/
Rl9eF9L4PMokmBz7usyGu9Qof/aFt8+rvPdRsQ10a+n9NFPvRQLNem89D82YhZ1xyr+8fy4ZmQGI
oFMVg7Ft6+8yo3JoSnHqE2jm/amvvmQNMfGfHnOMGCtK9few3zY9yLRkjuOpqf2szdN5JVIe412v
IjXt13kNhJThuVb357KvsxOZyTHXQkBJlRIfzXDQtkpW6YViz+tXydyaJADMwTT7eZIwpjm3lXa3
jOr0C65LCG/sKc/MgERdlIcUeN8p3PORKJfyOB0lAMGUj7cONmlNObky4rar9/lo7KV1Di1fCHHR
iQt15BmleAQGc6VK5K6/82XFMEDGTwdwmlUDaaAh+lqNSfKQITVmc4T7KIueGZeD6LhEC8JvVPB/
moxP/I5NERtnw88gnGMmgBaes60SrumUh/YQ5dal1q+6Or+LIz26o6w/4U6y6KtXNNat27T1n9XQ
fhte+V5pKtuwNWzBSdB8T6tA0tprgYHK1a4Iz07AC45cHDIVkCYg1Bx44DaBArT4vQLzMyYWO4JU
XpcILRjGny8EK7SsmeBjAnH7MNq5I4om4WEsFLWc/NbSkjQs82g4NYL4/vFnLoRHgZobpdl3Y9Rm
i5obuulcSKPSLxZDvkDj8GC78LB6rtjxbEeHj53C+6ByndheCTfpUK8EAm/fWwUW+7JwqCIl0FPS
XfX2pTo8qnr3+WM7R1dmQMzASQSSvL11muGigZTyuNR9vmMw9wsSEd8U/rlx+HpwX/7FwaBsCxSZ
YbOVtebtuuxlnB2bTiJaG/GuFdljadBx/HhNR/fulQ39rY2qd5gJ97BhjoLrzSCgPYfpJE+Yee+w
1mGh/5ZivDVjmbJrUgt9ZF3LaYbnSDL0aytaG/babKIPVXZkHX+xNAvcOEdxnZ9YP+er/A02l8xJ
I2xSMIGMPs4QKe3hRx8cGOf/wtTail11Q6E823ypmfZe5MHzD6dd1btBK9OWKMiVyLZRJnr8/xnb
fDK97aekN8klEHj8nhBX+Vk1qP6sOidcxrGz4VA05cnj8L1D1GTR4Jm088n+++4idscrhKceOZEn
1nPsbLw2s/rHV9+pHGSzMEYEyERNocSBzP+6M1SELgqnulysYjzRrTi+rP/q59uPBT+GlY88nqqG
sKvTILkCw9tMtJidAmgec+2kIjzR1OnxUBtTTLcoiUqkxiC9UJwwzz1REwMa7Rh+fCaOuaY1Dsex
M+1FWP52Dw2USLpIZw+t+C7qTB/NHXSXEz82vvUoHXxs7OgHI62lOsFLzGjZW2PSk//bgKiSmypK
v5pOfbso+m4tLnxs6ej+vbK0vcJjrXaLwr2K4/IW1qRw9uJfH5vY0iOtLzwQCsBHcEutb/zmG1W5
XmuKgVfPpBguk0w1bgxEIvZFPqOCx7DGoUukCJZlfnGSQQu8f+VdSdZVa/aCxe7MUBqLQVu2sC8m
c/6VJrF7mXqNfSICPXZw2W5yZ5rdTIFtPnLdakOZztzHrqNpZem+o8vztDsxyXDsKFFeVEGXgPd9
H8d7aLRY663PK+veKQoZDGI+y6TxiEAF6Lp6PmHw6LKA0OgATWhpbQvDubDMzJ05u/bU7qyovZgY
wNRQKvr4Qx83s0opQVZFMLn5zrH0tBJO89pv3ZHprxddl76V/yFB8b+niTGY/7Oycc5JX/YzrDuQ
GKGs7LtW/GB1Q3fith+7gJC0k20BdV5Jit9eQA/Eaw3EqQYl6sqgAxe48xaRXPa0BcJRmMkJvOOx
a0hKTX0bWgQoaTYBlvCiNLOBs/szvIp1AIUFtTMzqQ1xYmHHDJG1UzAjlqMvvvlGUQSimGC4pg6m
z+cD0sLUiopT2LFj28fcLeA41kSHc+O/VBTEO9CbYPLm8TFvmvvCUZA+mOvCj93hb2IDcsaVlsbA
4DZtJAWUo7XGBqKAdkybgii9g6Z09/HpPrpzr6ys//3VI7pMah8hSkvJoOvHc7MuxWHp7ezEU33s
DjFKtcp9AEhlkOKtlbiYbBXJeSrH0vk2JyO7JpTzVER//kQ7K6cBnwgqWcqIb+3ozVAaSLnyhTrv
AA7tekIizkqNw8ebdmQ5mAFbQwcHhNI2cagiKRGkZtMsdYJKeCm1ZzGsA7aOLT99bOrI96GRDjiS
iW/gQlskrdE6TTnqDAXh2akWFfqvDpnUj20cWw4vGQ+ZTbBhbKPQOqYeucx8nd51o/0yDDwSyLep
8LR8bOhI7Y9mzO8CBCUIwPfrL3l12hB37DVzpgxTO92shHHNt7yG3qTRgkW0vel3StuMYWU7fXfI
m6Wg+GbLfgySKEUHtslaaF/Nyla/f/zDju2AByATxMva5tvebJAmiXQcHJWbmedGrj6bbnsuKvXH
x2aOOBCacP+Z2fjfUcaOCqyNXNMZu59KVw+3SZ8mCKSCc52XNj5xeI4ua32OrZUP8d0Ao+dGWtcb
HB6tRWFapsUnRQL4njLH2v/FypgaZciHSfN3hSUz1Y3CQQHEl7TgIXoNLPKMIan2TfTzY0tH1/TK
0sYJF4tR1tXCEeIdkCE82OHYu/tBhSHvY0NHPxZT5jCHsnVs39uzWpqijkqxyn2azcVSQGXbGAlE
9vqIXt984gqeMrZxw6QBdWZbEGolQr1E9/NaovG3Yoh5Lpf0xMqOb+F/K1v/+6tbSI0nXRCD4xam
Yu+myY07yYOXJCcAJsdcF+xEKwYRvCG13bdmDMjPs7wnJluS+UUaZbaiWU69yUeMrE8x6H8wGPQH
NyGGZaVrDQf0RSx7w7e6/rJz9YePT8L6Q982B+iO8IeDnmIMlDry24UkCs6K+bEarmZ5FrsvMTAw
Nb2yIslo/u5jW8fWA12DRq2SBJAq7cZWJ9xxVWqGOdUOHfTJqe6H/z8T60949fk9kelmNmACFzz3
YVJkmgz0eRD9iUN9dN94uvAKpHzv3hVC/16nc8Y5o//hmP/ABfEAUeJ+1PSWvTw19X9069axf54r
SqJb8FlvCbWb29XbQZLZRPva0IKPd+7IxQFEQMLh6OvU5Da80BpCXPgWa8hvBwkKBX7XLom8XS/a
E0nH0bW8srT5RvloeRWQLAoA9TgE6G19sbr0n79ZDdUnA7wUo6CboDnti2RUyonP03cvVIKioCj1
X4Mo9BPbdnwx/xnS3x64PGYUrfwtglt5SxHMrE3Zu4tJD+zjFZ0ytLk86PrGNtN9BLNueSvq+h6F
3V8fmzjiqDkC/61l/QmvLk+FSHPnIbTst2Vz4yzVFbT7e3dIvzl1+fixqaPXh+dnHT4nztyO40TC
LbwC4k3Gm6xQpQCULZexoVyrpvSd9vPHxo5u3Stjm62zs7aqInP1O5FWo6bR31gMMZw4CEfvzysj
m83zmiSX1krO3Bner9RRPrdu96MyvFP0Wcc+EiSbJOwMetLQ3Ry4xRvWgISPZFjeQeFJQLpTOvqe
NPEvVgSkio6czd9I1r49DlOhxCS/bFuP7EFWKnukjQ/QsR4+/jrHjgJCFWuHnmFSGqVvzeBFh25p
uapuVo17ZL2qx4wx5rAtde/WQfsv8BRVP1Ff+U3Vv333Xlnd8h0D+G6psao4CBgu82BRZBr7aoSw
q2n3kCMZenkjp9oJnSRLznLEWO+oz7eflrEaDk1tKTDYpYBCo8XO7rPYKB5yrxRXEX8h4DpJ4y5G
NfoPuZXWSsoa7a4T51QeKHu93avSigyQXhwydB+LwMnkY9Lmu5Y87kQYdeyUrWGHTlcHeNQ2LFg9
ptdanDIPlplYurcx9a7cjp4EGrMnbMFdvt7A7df4DfxfB/ffj/1ItRkob8+WrxWLnQdA+ZI8GPRM
1Ld52VLyztQBJVW7cUS5nxm3N/bJ1AkjlInhDLdIAOcoxczxrB1M/iR56BdDS66hAIqNm7IDGQ4M
3y6n6iyuK7V6bEsjWZ50FcHaxwHQ+0OqVGO209OoiB97+Nzib6NaFwmVdxg3czTByYnXkeC+zD8t
E1xvV+4I+XkojKxwLozKK796XmKbZ7PWx/WjleSps08KqStXaaEpcxjFnSb9KHEqFmky4oS+9cq+
MQ+L1e4qaRv96HvMHS/f3FSm6Q7Rqzm7E4W3ysgNafu1akVR78rKHnS/mtSpCMzB5SjULKU5H+xq
KpE5d5r8i1Flw4SK0JLETFcqZvwVIIonr41MF7dtEcUvchCJvitLxy3OlqUpq8OoKU29q6lD9Y/A
/VEfh/MWPdsDsKXliyVsiRo2HBLWUwHBHVgQ2ULCm5aemu0yYqE0tKdsam7mdEKXXhHFgqil6vBb
xUhjxu8BcBUXKNdUN4sW6XqIUPrwrHdV/kNZWv05n1KHDaAY+b23m+GKNNm+rS0DrgtntpRzo5jV
Mw768qVCnLwKPNMURmBX5liFsuTfManqFC5dtFEgYJEMioB7uwUQUkcFqI+kG5lNiDk7wOk7SH2D
OK3bPozooMKT3+fDj3ROi3ul0Nw4gCS8h3sH1t8AxjiZXwnXan7miskIJ50u5VqncLErzWj+Jq1+
+jnokoGNFlhzHTDf5dxr2tAHdBmazpdLu2LL2jb/Oii9A5i4H/pbpOdqbSdmW/sZi8nbdSjqIFnv
MMfoz2TneeBYiZ75WlzMVSDk3J85uiBdIq7JS1CCcoL7P+3d/Ez02nihkVj9k2WCRS5mrbu+0FK4
wSHgnN1dIsz8Sm87az8tc2cGJs0llOznBO67uFfFRdM284vIWutXmibwPM3T+FBq/fJZdePYDFiH
OEOKPts3jSaIp5voV60u2V3bTq3HNMhY7ERjFd8nNMO7vW1SJS+qzv2Rs/izMs2dy5762V2sd/FP
MavNnVIB0XHKebo2rQY8COd276plm/qlAsC+jvT2HkW65nubFOQ+TtMML6wWYk1KON4+HbqRXoOa
dJeZIa2rUUb5L1043l2m910G516ViFAoOsx7oimcG5G6jhokfWZFN9YSm0aInFj0SzijXewID+S+
1DnScD53JrduUCrQHEn1kznOdAiH0cwsRj7rpQ+nWTMuStknvE1ed2t7Q7dToujFjMUXo82eGqdv
g743cmTgmhiZp4WgfZqu4qU/aLZ4gl4ZVmVL5AG9l35XDoYbwBT/rMpS4PjsZ+b2eEc0s9zHej7y
Pjl3BVgMmgyyuojt4VvZd9VerRfnc2QN3Q9jLuO7IiqmXWrX3ybHuy0H+1dfK9qd49Sg4edsOfCF
KpI6o/saJWD0Xa+9iApTC3pgyyE7EQVybBd/yWrYJSNNe2qHrj/rmkm5y+JEZVwwsUVx01a1ft3Y
tbFHxM8OOEFpAJwxvZbjeA7Gvbi3xtj5DuH49NS2c9k+8F6Zu8mKRu3cHRZ1DAzZltelEZWxXxZR
xyyZbL2HWdGNi4Hitwi0qISr2agg4jCXpn9OlmXwm3r4mQ61HS5944bzuIgDPx/8WKPsM89bfNut
swA2/yrUAXntq6bSg559PZd2b4bEYleJa53bZYdG3yoPr2jOIZ5FfsF7UWGubw36K5ES1I1bBsM8
ejtw1c9W13U7pzKsa8hDmNvSrequgSknmIz2SW8V3VederlE7D1+GNolPVcb5DEq3bgeCv1S9QoP
ThhDh//WKAPJA+E3rXe/aO2VkVSmn0dOfZg9uTwJ4U5hnc1MI0TavhYdaDjpTMHEgLofmVxlTSIo
KPTkbllSyyeLMgOv7G7NDi2P2l5FMZYOb1MY7j4vShthEKdFP861wkY4+uUorDukor8pvGR+7M2r
ckm5BLOIUY7Omy5gJGy8HKnX+5a1DLDZMedlZww3GpN9cJvMhYS5ii/a0bhgaMf17T6vgk71gmgs
yt3iJocMDJKvuQxTeJUKqLhe7L3VdHDijkL6rULHsPWqKuzoBQUTMMEbylPOGSzrSVCmHEZDvZdk
UewR8ipKHrE31jKeq0Oa722JSAOjkJd1ClGAziMSKEa5gDNRvRAyjRdvGDS/HcSwc10aMkXC/JnW
fGsqR14pufnJ7J0+ZGzxCeloI+hV5qiZppE76hX5uXSyNvRidQjzuBkOaT5bl0pUKQdXHafPDr1d
P1MGc6dK57IZJ6ZCq6xAQmW6K5K+od1UNUHTTjqvsX6O6kx9EJ111iZd6Mna2i1ZCTorSS+GdBBh
Gg+JP4wZ31kZjd1ia1+7Ho1Yhl1bP6nYYOL+JcjNojjPCkZ7zDovAy1uXb/Mi8Ns5rEfpeMV7anF
70UJhlvvrsyIxynJLeOcU6WQ7zIimifZsz6qkK+tXdl4+ZTIvAnNYrisS+XR4dWeG+clM0o9GCb7
DO1w+v5OctdY0WdhLm2wTM1DVJsviYlf90qAobHZjveQGzYh2z/eZV427QuhG6HaaWEkSxlMXvU8
5ZOxq9MpCtOcUrtXZQ25caUEajzEjIHo1Q66sYaeY9wEaUr0Vgqr80tq534x5z8FrEBhDpV1APmR
ESaD8yMieNHS+QvsyC9N037pRHerd+5NmojbxnP2FShyf0B/164U5SmNtdvSQZxucqt5Z/TuhVTF
k9ZFD0mnGntn0W61cU6QNOrlr3pCz9Ow0gYGxVLN+GPcuUn9KS9Q9hn77Nzs9HQvdHsJFOSCziWU
pgReVhZfO2Y+BO6kcixcZdmJwbAIUDN1N0BgfqiHPn2owPWEJYQXl1mMMmtUzOOD2tTRU+Xxwnam
OT4wUWzsR2+srhuU3A8Io2RXctQTZwc4fZZBoZSWu6umrJ3v1abnUkJSk8rQs6v2zGqcz5qVmgN0
l4im+kpnD3UYLZWm+nlT4qJbtb/uLeMQG6oKMVoe7aA2GW5y2SpPg2rPFErVPmQjf8Sq1fuF04Hl
nZbkfJSj54tkWvDN7Uy84UTEwuOwqxuHiM8SKGpZHFp7TpMA/vQEPha38Rf0Kc88L76UUf2CwGUe
pJ4mn8vOE7upmNtzb505FardXeZlqYMBSaCwrGFvEeWdaXQ3uSXN0BqWbu8IY76DMMDcRYo27bNm
OIuXZt7H2nCeRvEZU6Uz4NOKBlWTpoe5clS/MsrhTJmYbbC88ptmL8uNEDF+rQFfVTP2pC6udw6N
mnehlnl83edsC7uqnfdRwrQH+nifQUwTZmcQwOt6cpvk4qZqzCmEeZN7N3YG6oDJvbnI6uDFZhFE
bcsfaF+NagSUGgx+QHxsBKMCQ1zWSCOs+Fw/C9GXB2b2HhfPELBoOh0zv2Z3rhUU35tB3TmzsKGm
TCO/q5uMdy6/IW7dm8PETIrlzX40NWeWRHE1Gs5zdVx86J2+9sP4o6HFHnRwihwyGI1DN4l/Dmly
nbbZeVM0513R7Q2lyq/MIbtdiJSZXipMYkw8iFq7nu94o+vTaYh3KAzgPaeROInMh7CNIen8Aa2r
C3x0SN7wI+ub52KcwqjolztBUzloSBUDWiRfnLIx93lt/dRkmu9mx/xRJRwhGmBEXxIHbYn2HIzW
XhGc1FFvr7Jo+hRHibfTJQSgVLm1aZ0RfbYGPQpiHeSh31TFU2Npj5pb3iOy692qaNZdOWNO1tD/
D0fnsRwpsoXhJyICEr/FlC9519pkSBoJSLw3T3+/uqtxMd2tKsg857eHUrBYraP+M+t57NXFtPOd
NnlzJAd0qRkqshO/DYahOAxLcaa6VzvpEwcDfbULGb5Fd/EUuyUhnI9csecBBTNq9OFC/A2Nuvka
VCu1U35XYPns5anItog4xU+e6HByi6tYiYBnQdaVfDPWmY1tOQiLQX1NjS+2FoIl5nykIzPNdhTj
ppHbeH2oFDo4K1VoC2cAHGgfP+B1UmExpTz5VaJFmTE5YTabKtCd1MX7OYyh7Q7u6+ImRhuMjrRO
eYZslfIokgm69trmmFHdtM6IEc25C4R7KV1jT7dfFnWNqQWdzp8kz/O3fvY6AuV6fOl0frFTNH7k
4JgNN+5tQ5VvUNpnYfdNsBrr/ZJOf5nYuMdrxwhyVUyhM4/pRTbrvWRkDcVsPG6FZ8aoCvEQEOfT
WctXlxRjpPCLho4x/kq/ce8puiUQW05fazV85qVIUOLXWpgMeoH7STwWk/mYFN0+lSlStNl/JhOc
uGXb+yV/RIXYJYowY48Px3FWfKcDY0vWfyxa+00/yX9OymBPA3J1bDu5cDWKdqf5hRaMvcDvULTx
5DYsQX55yp1xOHma2+DgM7ZYF+14HhoD0Luw/giaS2nWE68NTev8dC2mqOqvEmpvKPva5N4csnlt
LPXpYVzTUyLr+2ZJ7vuEQag3u0C586eXyqeOgNh4a7P/Kqb0YJ2qY7dN/8SGqX5r/ZIjjipyo0se
NQzXtGzc9ZN7wYH+t1CBjSlU+5pb78g5eMoy29qR/Htd0tyPF1u64Uj5dkckXtJ234knn6qpYRLc
zO7J3az96vk/ZprR3N4t5A7V1jsbz4NZ5NfFn5Iz9YH/smxJ6B02PggULsM+a+vQqbd/tYYJxJTe
Qaq1fMQjvuxGAsNC3SO1tswuM7vEo3I687pIRbhyZYd2OZ/N1VsinuOoTMaz8pMigD7bbUu2B6gp
bnFHfC6V+Z8u6pi8Lm2fJtieQwf/wLlY9P+U2/9LtkqLubNetiR9qM31A7NHOOp6F1mpNrCcL3qo
j9leieLoLuo8bNUZO2IfCs3RH5LSP1YakEMusiwA0GEmm326eiYbbK+bVTy10uROVCc1DwhCDBEV
JXkvves8pbLm9hfer8zn57R29xyN99LQlkizlj/65oYAuZZ56O3hq+PnceZywTbYxWY+/XIN31WD
n8V+wWw4J/6daXhRYWlPTmKMUVFXj2SSDmHRWjuzp09kkp/ureFk5IFksqQgw56PxiT/HK1VByTd
RLKm9WFLcMxAMCCf1QiaLbfhN22zBDNBC5gwxxjb39KsfMo6cTO8vjHnXN3W+R5VY4WcO3XcaY4b
jHqlXaqZ+G2L9OZBlu5eNYT6ePwcsp3GYPLSKs5wXV7nfvMZt9Q1182TnYDT5POPP3gfRJCbO9lL
eXb4swRCU5i/qWYccReHq+fdtSWbLgTSELnu1AdJuWxBvg7kWIj8RaXW4ySNRyGbPmgsKYLC4PEF
2ok7wmCBZ+QT6X5hWdnZMVXesPd6Th+rZO1LhreUeFptbGBZk+JI+fqrr9VnrbMO7qBd8k4cbSmj
vPQYfVN7D7pGMU3pcTXUkaCd6uBtzr91Sj78td8TXcIrmR5XMtYDQrwnsKmNSg2Wy27wnz1HpdFS
ySTqOuYNfT5ktRCh8rVzwigQ1ibIEnle+6GzL4tjR5Aya6Sn6qeuDYdIM3WsurILIO3149BU+3yc
55ArRl29Qvu1nDENtLF/SYTbBgs9k1JzzkDLwdSaYOA1UFdvxsV84RWIiWeKO+dbps2jGJrIH5af
wmzPmjeEILd3vSifJvxt/jDtG7F9ZH4Sz6YbL9W2IVBen6tRi8yCUw3k79MWMg3dOUOPOUZ+ael7
FupHinT2yeLu21rFnS/DRiSxlgsCS7Z4hiXJ6MlrHZdUeI5WMzsV669/A9TYjpiNjOWl9paPm42S
SjP7ebDHfa97YZERnri9j/16RUd8h7sKc5vPY9eWsXCXP/wYN7SPBJZEba+VWt9XTzzbDTIVu7fP
RBpq+7munlaeonDMtEOtt7vBSpJwcux7J3MftbS89pTxkmKSHurB+vQq99se7A8CoJ3QtnhYWnuI
fcs5ULgGANe3bbwOenkYsvLYlQmFCF23E43ztxolr3R/KmdOKEs/VJuLZXB69YrqoGbrDDlxzcBy
0q68y/wKiYSz76kWJADFObVpKwPD0A6ppL6Zyr8HY7SqGF/jjFJ2vvdXeR6M6qikfTHbGpmlXNcg
c7pPW85h6U+nKvEoDFlQ2Mo+2Jp2V1XaQRtGM6jS+qmqurfGnB5uQw2PR3siab+JWZNJty/LfTNs
ABIt+Jr9ag9J3Ig7oc2HkoF5qYuYyzoJMq09Oiak/rIeqe4585Vf0859NAcVZb4WL5u8b0auAC/1
HtNm3GuiCRMvAUfz/QLXKKyjVtlvGsqwEFEC3xEz39RNd8ied8Qs7hVbPwdunoSFUFbEwX+fJ9qx
rIwyVHP942LW4PAOhFCh3y97ys8DN2fb2aD98um/Jtc/nTW5mFb5punTk70t1OosK/9Xkx3V2j+b
9rjrb2FIVvmh5W2UrFq8mgszOu3cgWmwUeORO5TDFHZNEk/OFK+OFUlAHBhT+WC2A8NOkx3y0rmb
5Py1+fOL569sxOWZSIiTveinbqBkc/X+dLa4gNQNK+g7GYzrdDc4rhtWpUuBkR4TvMWxmXxqwvpb
puF5GhG3tMp696bcDrfM/5VaqwUzevpTJtYiqlOmmBn/w7rll6bQ80B0/skkYTQuTevYLmLXuPlu
3ez3tcnDWvL9N8Zd6bT/ElsesyE7pRwyZQteaLt3aFJjr/p/xdLypTfmSSwylNhGMm37M8o+YtO/
GEwUXS6iOTPvE8H+MGMvtrb5NAzV31qDF5VFdvWBLDITM2fyXTMyDnra70zZHWU5P63imX69dwgb
xmovctLhwPURTM360BujHWpp+tW0emDW8zmhwNPuLbr5zPGF1oJHRytwaSbdqTWqOM9JC5oXQCmZ
NF44d40bdoDMYSMnSJF57CMi4o/AX99K5nHX0cpZ+t7T4iRho/XzzpXbAynYbyQvEDO0NYdk0f4z
VLWwhlVPvi4vnl6IaGiTVztnAyzXYkegZeRsQO/W5Fy9dftaHfvBzwFJACh2Jc9A2KxsF8sMvojr
HDCisk6uMR1zFmd7rPaiGhB1StYUykt0F2gCE/PdzfhWz23EaPi0rQqNyRpMsB6UL1zTTXw1ifGd
1AR2+sMuWYbISOp95hS0InYIBEbd2ufSPPWeEXuLD73S78gxuy8cpwPUcS8uLEZcJH00qOknJVSl
Huw71TC/jnN7XISMFKxkv/RvtSiPWzp2vKCE0TsjYSXDsByWsf3uagssuzUP3Uh6itKTeBH9nT5C
W7XZxRyepn4ABdzEEWsTlnf7USuzz3l14tbvd0jP721IorKLBtmcy8GLzdsP6lg7fKbnvrQOdetF
hqs9k/Ny0prlYEzJdVnmlArnjvQE60m4epRaBI2snnZkHKZPfPaH0OpLXtRSz3e9qXbD9jaYE/8s
z17SmPFcFn9Z7r04aK6jyipvKiG17oQn65C1oArh4Y4KJoboVx7WRqRRWzG/ORu1DoZN7KwCPRRy
JTKQHaVQeZxVVD8R3W8Grcx/vca72/zlx9rcR2vgjCly43GWPhWHze/oKqiz/ATnzTvI62V6PO3t
uw7PuLbTQzteJ97jtUle50z8U2M/7hgy06BAyoTpm8iCud/LRsQpu6LPOrDy2Wvbs2b0vDF1pGkC
NfUo//Q5PRRLS5tMS1YlMI5nv/Lix2X63iT6vhDeIbN4mjy2qWzeg0iGrevHxVYYgcTPmmUssqX6
pkjlMDYi6k0vSjRnhpcgGLkY9CpKZogus5rTu35DEdku4LNjZTgHO2dhMyzok8mQy/2Uih4YaWAO
q9z62ibZsEMls57bFXe+5/T9rq0r9YjUKQmMdPqZEqeJSJZOQqMFICx0vfqCtUrJJB+MqOiEinRb
jVdddITZ6KBPsjY/ujSpQqNMYt0q/wqtPjHoHTicY3f+XpqZHDRnP1Xbb6eM0AXNSMr94CbHzo9Q
xKISlyCvmCEGzm/DbRg1sLgqcVpr+gdb/2SA5IGZX9MBV26djGG/iMPUuMeG4p48ZwCqip5Juuv3
dkHGhjFAVE7BMrElG/XenurYdlceWP2hgn6SvO+SMKixZis3XYikmWKX8UH///o5XQfyzHqLWKi8
inKtOVeIFFxj7jEbF0cIwUCRJJ6M7dcstf10M59TV73hrioFreZF9qKTCRtQanopl/HDVNvVvXHN
7CZy/BAuYryuDTA2nhongVtoQ4+FS/uZZjonZgsfvnHlw7pkpTg0lheySHE6FwdNuSd3Mt5T4fw4
fn2tVBuDfey1ygUjJs1b3gHl5D9Z7Q6h49Ne0S19nAt/pyZxwI7Il2ZEEK87tlsSlspTK7LLAhEj
rPyxSMA2uh3CFHiLQv6RhHJ0S8jBYbxaOqdnwp9Ok29tIsIMzMftUePiI7CXfV4AIoEA+QgIlOY8
VMVrPb/ULBaqUqELWNgXDznoENwQBY/LR+5M4Vj99pn7krTOYazde2MZXg3Z7YZ++02GaWdO6Cym
LN5kagWqKT8XmT3LaQJZ+pUTh1yZPblzvV/a4mAOZEwAMajKyJnseJL75J/fXCs9249cL/0y/jj1
cCWMKULEzWDqlmHV0Q5TOWLvzvqVfMBg89gqfPcEWXIc83E/ea/83FGdr0+TCa2UgvmMX6O7xsPt
aRb+qXPHO7RT5zqx3jTRPhv4tDfow2E2z8o2Ljl7yjy1e5usKTNlZgTzBs4c8vVMGvqlTOpImbN5
MobkXk+yePG8SG9Amcvkxep0FA/q1PhcnNp0n1rrOQedGAdq2ovORWUL5q1tZ7l530XiBDfZiK9l
B82n4HvRX/rUOEvjT9+Ko9ic88iA3YAG5itChNZdgE8azkJ3+uRt+PURvFQp/K8o74v1ODoPcJrP
KWlZsu2vivjkplofVrM7b+rkg6B4WxqsN6ZRin0GWbD6wHFzYx7rRNt3bv9gduYrUbeET4OYerP7
XQ3ZT1NIG8TfqYAFqmN5+4jG8rvwmhdOqGgpxl2NoGrlziS5MyzAxPtM//Ld8TLK4myo9Jm6dPRQ
cCbOXHw4dfEuKDUMR5VdC5lxPmjPfmbz7s2nGtK3GbnK0N7ubgRLai99gA+GysjknC1bZG/OHZwq
S0i9N+BM8rw+11Ie7SaPvH4EtYNQSvk0q+zC1/PAI3QplvWvcAomR43XodXfKoIBXKP7W0QHDrV2
8ezUn75owAHn54lPJqfPd0haShTc7UXaXGCpaNbAke/tDdez+xcjkfB9Y5y3/SETsgutUexnxuOg
Aezgfw1nDLVjrz2a7fJANUOsLOPR9T8p0Y5NOPNiXN+MBT/P5KZxBQy2eWC/AL4p7Y46n6zP+j/N
EN2NgSenT9+arT4aYtql5pMc8y/SBEK3eZx1MyJH75Qv9CLnkpt/izTZxc1KZs9aU0JeRY6cd06T
nk0TYax3GpXBHtPKO97DM1zKwTWr11yZp9Wl9zrjdvHHHdKTUG7NveZsgQkx3NmvrZzvO1drQgBE
jwIhndrBfWto/1UcDeAjVHpkv4tlPSxqvujt+zRxtbJ/1GP2oPcFfjmIArXdafp22Kbyblqbf/5q
HqEKghY9iuyLkO4xdPwAkgUpDglTsAIRnnrw57z4mUjKBB/HKgGZMJr9D/PeiYerIeAyP7uZ9W4a
074TwynvtEddbEcKJ9+cYQnMfGNjvre0Kl46wNHWfXS75ZBWc1Bkx1E+2JyWCWcKEpJu+9uKMpy2
bdchu20qZ59ix9aLc728cWOcuC3+5JzEotECT3/NPP+QTeWlW6e47vodyPDrNvb7sliY9NMh7uzt
TbPnfUpwijKHozPmO+z4JL1xXUBse4whxvQya/YVx0aUT96jBQ5CMFRQdl9Ou0ZgiyGZOte1to92
L4NETvFi5V8FDIrVk/FBGrM1+EGxWZEYBKEqGpk6eWw3xi4lMUsvVGT8f3Nb3FDq/uug6b+ppu2L
kknZaXg38eqeyW3bpQkYejs/TH12GegupoSDpVpjAzetmIMv6jIsu8vUAWtql9ry34fav45p/QHU
8t9SJxeLMk9w6qPSbjpFxQMAKR9v9inPIRw7PU79B222PsxMnYti3t+WHL3J9q7owrXsQvxBO0iP
qDY04OJf1MKh5/O29+bfNMpzB/apaa8k4qAraOYHq1xPFjoJcrKeKmFngaHU3exOl8FpHjtlxemQ
X1SNdro2/7txItQRPMyW8b4Y1YEOk72oTTxoI6w9+ZN5G2MAOhbIf/KyipUros1OTkZWnnr5JZf8
jksOvi9DsFMxPdqP+Kh2t/R2fux308qeQC//ETreIRwCUVsk51FlxQU4QLuUOzfpQzm/riWXk21O
nGdIMWb1vUBk12tzFnTI9kwGvZxwRyM5iKmwC2nUQkVFPCff79qMBAN9elCiJbxMpsw3K5/akAnz
4kGgF+O9rVOmmQ70bvHuOi8ipaocxhjhgh37QAU6jdEtao2mi0TqgJvW1xSM0O7uXHkp0++2T1B4
YZ3kr6aL/JIjyZT1l6B/IJ57I9oMdTK3mcPMB1Aw4cDUfF/25ketkQBZoGqgdJuKy/VSKy90nXOp
CXbRh1Gwbuj/Fat71xdWTG7EH0m0d4R+7DIagpt844ofLrP1bSkk+/kSqy0PVikDM/0bmzXWjAE+
9I89LvDa7idT6W6V7sVZ8lDrh6jsW0Cw9FowkHv+lRbFMKWSNdILO6B36DIy4VZoFwPBaTfk/Umy
Ynku3i91lHpKTlIeZC3vlC3Oa/8xdGTVdEUWFGJ8gdqzuBiWu6kwv52OG3kb6ztG4X9VXsZTwoXg
MQjQP88U67TjV2F3D5ZGhEmDPcnjvTbkt1MhX7PTlqnIqcORLAvfLgJArdDU05LATRXPxvi4DPlr
SevB2N0Q63xnaUhejCw5rX363vJbY1C+X8vmkvCBzij39FHdRC0FkZlN0Lle1PVPifxusn+NrYfW
jcSzPXh/C5kTx8pIzTt//HVvl+ntQ13fl8z4TEHfA2Ijfu1W9/lVJvgZRxzShGFqaL4qfX33hHho
7fZfZnif9vgG9qDHYpV7qfRdaafvAG+fqXe/VPnfsK6vVbnv122Xdy++mf2zkmUnWIaa7JmktX/6
XF18A7lfbXwNmf8fxtCgMc5EbIRdIX8pTDpUTvZtu53Y60PCOZUgSvETH/BmyrnUyl9Z55dEMohV
2non+zR78pZVfna3RzIvh9csM72DkcAVIhpbgYhFFnv0UD8OjVZGGTR+VFXMiN0m9LhRvXe2G4/Q
qmbII0sh1hhypkI9S82wXfwulCRVH6olZQe0hoYdmv1+1UUR6WbeBrk7bKwSbXJedbsN/Gpow8Uw
W8TSdEImqfc1L87XthL4CfP26Qq+vNK4odqifirbOt9Jd/2abUMhBoMM1BYsmNXiWkG2Jq9jS3xX
pY1MDKK9bosz7lsLFLRXQ4n0aTmnozYebfx+IShDvdNcbm4kw7fiUvUwG1DfROugsazgKLAt8CSQ
huZKfpkSMstd7Ptp9Z68KXNBUkuTIayNUYUaeMSMDGViJfZeul2cBmeVoYiGGOtpP/XOV85tx6xJ
hZybUPONqBj2JgEerL4RM0djzvieWQT5N82hhHOizsx4ELn/ONng17ZzyMlDConHTGnuhFn3xmev
Gg+Nzm9BHlyTiZ3jdRFVf8fZSb48sBIXSET18kHTYE/Xrn1yRvPid+ONu9Jeiiw7b60bQYEzPbrD
t+IFWAS2zkKA7MyBa1V3/NKkYvGZJtLMAqSS3RHh7zeOAT3stnSJt5L1djYmK0y9EsJv6UJb6mQ5
eUe+nv9MUTt75ObHyikeZ9XsJ3d9BCqr4g59emTa2LQRegCw5s3OFsXFZbq9MZsv84rbIV/eMwJS
DgrxIdU8BUo5bzyWOOUgYxs7JEXju5s256Esa6Av2RELOKFUHVQebRxHmZcfKTw9ezrCkj7t/6Ov
CDsfazTFgcWLMeS/2bZcVdHvEnt4GoX+rHv1f9a23i4goDGqikeimJsfx9QWAubSY6XXUdNZn9Jz
GDds7WQRvBiMWYtPdip/jcwxkArObtDXzAR1BbFb5Ty50vuSVqlYX7ejSFc0BMWwHMmWuW+c9Krq
5r8Nuz4g5/jN5/pDn40eboW7518+IJX7vOFb9W0gqdQNgurCtO0z8BDiWleXIIsRumPuPBngEJjC
OZ3J61PzpzFsxByjc9y2r9zaBGjSuGsxu0W+lHd1nV9FxjHH/pIFU5kVu3HccoSVya6X7YAOwWe7
Mti4herXiCCHNrR4tQI11F+DFM8bL3fFi823uGUo33kZUyJJj6MJHjx3SQYdiP6tsuQYLI7+C3aw
xGtfoaeU9Zvf9LcadfgjqWrCQ4ciHogeCnIKn43Vp4vFn36zCqVNO7uos4fs3nDbIppKNBZUkh76
cvll/58PXS80Ktemx9xzDpDdLEb5UUOgGKbNHPU3mNMqNPB5pCFlq53gvr4Ky4sb/iZQM+qVeWHw
tDAJIPS5Eu2nB7QbohWZdIbuG60/C+NiN6kZbdU0cygIpMXsza7iwDVzbQfBs0snndu5sNmSk2Ev
1+alXoovJjNgkcbYF5R0EE3CaDkld2bL7kaPRzAjjw4b+N6GLJmdI+Xrtjr3Q+X8VESJdn0dFUX1
MHXNZzsgf6w1mEjqj6JMsd0I8dygKot8HrVo7m1aMlKpBdZSn9tS3ln+eOkWcVadcTCt0QVd/kfh
sb4rVufZs5bXybsFgdP7W63jTz6m9+s4HCvlXpVSF7ts4X3UfLBS46HLQEKEKPZE6d4PhvXZl8n7
Nk9vGJnfU33pQ1c3z5ClO33QgJn9/8Q6mcd07pdoFSC9mTLGw+ZNgEbb3kz1X1itQNnb3q/sY+cU
vDJUNq110kakEyNV7JMHtyJ2EFtRKK3x2DcrEnfR/WP/MiPNdntQrvaryeGfdMU5CTGG+aV8Uuo2
GN7coRi/EYx3PBzK7u6r3EOCDglJWKge5S43Ds1N8CzqLmcJC1ycBaEYsp5V3SIkvJo/UiTUgbl2
/0TipRGdXU/JAjbnukPCAT65u6Rry3CtzTbuiKTkObVgjobnVninYaEv/VapEucTD2AtV1jKDdXZ
UP1L1uRhLsaTrLufCY5ryTMr6hHyglGRNC7bSu7SBu2zTlEI8SZnzFP3htf8bTr4/OriQp40hihD
5Omxqedrz3+feqiP3jzKxlkPTs+72UpEOxl2oUFWCTJpBY6kgNa1ajivhd9Emd3fz85wMpPluPHG
o8fZU7V2MwVM59J0yngx6jZCI0cFO8y4rXlPqhb/GWafRkTdcnsrjTFUQsMBhiJWcrij64lzds0H
DqfKzkOw14zwdPcpJTMgaLfkoHyeyR7WRyL6QTYVr9kyxWnv/+s1+901CjgFeXW5Yd1Mf/TL7ETr
IOuUVsDo1qhygdqfqFI7zz1CBNJSOcMY0ouhfgQzBMxpwYEWmPjZyj5bJBgbu7aWJN+4n7JwEZxY
INxoMcWRKRwydhmz58EjE4egqg+jEgt6HSce+dHLm053HYnxVdT43RZD5awayfKT2mE9NYEx++HQ
+ykuSlF3l0SfWL4bxDmT6yg8VdJ9GM3RPXSyuSVCPwphGTujcl595elHPERrtA0OAZ+iZqHLDN7H
qtWjobQUAnDW+g5FxIOO9iJEaZvvlAH8W2yI7ep2xd2PGqRdiK2fO+0w907C8SlfBZRno5zPZgHo
98z0DW8Dpa8FMfFF/oZ46knvimOKVmw0WIZMdAHpivzOexxc7WXzxMPkWm8+AkMbjr+fFbT0LBg0
hHsdtu1lGtzzWtJz6aibPv3WKG7mKhIax3fTGfCtqf45NPNxRLJotu5HO6//XF/o4I39uivzjA2C
UOVDRmsSQpOE+axcYTsMc4q9Wcxh5zeXyRQvTuISyd/V/6AR7iYQX6wfs4ynSX/OU+a+xrFft7p/
xlJytKr+qLnQg/12uG2Tqs5etFS7m6rkNU2dq/Q1FvbhjBHrIrp7H4VZKDq0+019JjgKZVuhcQyX
Wdhb2U7vgY275epUFUW25fKFQ8pX3St9Mge42RNmoaeq5v3ym/PkaBclulfdZVoaQTf0nKFVOLUE
rJIPm71+DOiTws6qINA6d4FVGCK+IfZyK+SpTM5IFNsI2//rUDCt5/KcwvL1dn3xUFay0iaM/mb6
aFOCpJv2e5UaP2gwDoOZnqe6vYMABvKsp3Dyhu8aaDXShHa/+AVKVvWOIiMsKuq38rhIl9fUUB91
O4D0isNCMDzggjoRaHmpe/3bVr2zk3ryMtbOBXVAzJcNMcNsqNCYdBP4Clit9O2dcPuo3tCCLYV7
1vp/w4T2L5mKM21RKR0VZqhnsxMMQjeY6so3srrfTc05FYhcMAS9W6uIKPi4nxkZwFI93hYI+bIc
PY7UTAErWBBnvensy4FlDAtjalZsfOpd3mQGVn2acv+FUOB956dxb9hPlV6g4LU/1YbuDnH6UbF1
u5p98LXlxUJXN9tlZDTodtHE9Ma2xZRq4Stw0ela53lNDvhY7rUtAXWoPmRpHyzLZtz5qVtILKKX
EYtv2fs0WF9gH25QLsM3t/JzqXN8+6hYHfupd724dt0HQu/+61FgQyxqv8yE8Uj8cGl4T50AGipT
KMUehjgeBqKF5wXZUIIbKK9VsGafelEUL+xSry1rCFchHLilwtTVHorCu1P5hNZRf8bL9wSAGrU3
65RBydtOscMHLTa0jwHym9hJmAVDIlvgJIRfJitZ8Vj5mthPRcuEapJjvTGobP38ObTO3tI2Jilt
+3ANbp7GTx9vEb3Jwghj2GuKL4BNYIWIWVX3nizIqvSSkXz6M7klaaWHWG/b8pA28rr0xXPt1+fO
1zd4qYHtlFYXQPxRRUM+AteUZJi6wj3YlG55JhVVvq9DauvlSVusKYATOM15BpHWCC1Opuq8uBqs
zjp8JHX37namuadjeK8V3A0ONlacZ8eW8bSpx6h1zDAjkj9AfZjirBvzeLK2t1nqLkz6kh7KfBX/
Y+9MmiNHrjz/VWR1blRjcQCOtpYOsZPB4M5kMi8wksnCDjgciwP49PNDSpqeko219dxHlxKNGcEI
wOH+3n97PAyue6Zle/btBmIXEyeGoWwbLajGm/EH7ut7Q8y1NfLyOvOGU44V8jjm8XMWhNexot6N
0osaCPASw3hiM3vpSiD9cL7uoJNbz92vALqbJoBdaAqNZc4CKRTt565RAmqBLxalO5nNELIRaJPf
QuM39Xyb53Jv+fpca1pWv9gIbe3xkLhAIdmVRSorIiHMN0Ukx6PlkYBmz/p+VjN8LsVkNM0nFNXH
IOKgiKrmcbAmC3Fvfq7TGekg11GldsSyN+XGac2AkDV9oajaOr23H535zaEmQyXIY+9FuEzG1pqv
kMlheoMrJ3ceV4dvUOpVMLEqrx6d2TM8tu4DEylPVhp8zk52NWq4IGK3t7CxhlqB75aaoDxKqbHe
DTz+tMxqco7MVkQMAN26G3gomSG+U0VxrabwFtZsjzluhxGW2HXn+9TWe5ILir3IOf5sRWG9tHO3
iRBM7OJ0amD4jdqmRVzuIxXRDgYWNUIeX/tQnQPC0V3vyEMWQ+iJgGzZ9KliLhnHVket6ElgY3cS
H8HEASJ6sE1nZEUtLBtXaAyuWfNINi+aYILRgYc9afa9x6MyYJyZ+k2g22A7F+JWMW3taMXyESck
R1GJ4sEeUP7kavmZtLifslg/a6uQW0SpYHNJShcyZg+x79+i/z7macbphgQJUKc7ioLDduhpFzKS
mep+pB+v5pfGjb4UspjtUDmXJq1OXuLzcZo94cSb1GfbCDVDyfyHAKRw2xS066EYYPvTZ+xJn2IM
n3olntwqfImoaTcupYIn9CkYxV240oN0NI8mL98iy3meQ+8jKvwZr018XnAx0YG3b4PBFBCo6T6c
mAiWuy1w22juO1zBYNPpjH9sqii32NkZupzvVJgCY8b592DiY62qIqx9u6lpPt2Iv2U7r55ffU96
IPIlbtJ9EqNel+Jgm2DYCDf+oC5fNm4Yd8eGqekbJnPxO/2GfoDwofTNEfFWdvIESSaOURyATSyO
2YGsUYm25jWzvBfTztdlXIH0uo+haLjZNuWxpt2ZO7ahKQjuOgEW2iLKieIF/B0oeJi+NMrfesmR
4Dg2h4D9SpRTi82TA9PtLcbcO8khLgFWXfVI40sRHIVng0siRz8ap+NFZt6NMNHJmWgW3PA+Fhbg
e8B7FOmeMuicIzfD9LnL6BEpMp2TVSdXkWnvEkJHgMPifT0vwyc4SX6Dpag5R130M7MLhZuzQC8/
3SK9OjIZyMGIZZFQV6QYgFEBVlb8fRSI43AhLNs+069q6H602XwhKpiROjqvD6GrAMXs7KebNN2h
8KiiYDmNbZ+ZAN7v7aCRW0H4s1shR0YwTkNUL5woLXVunz8yPZnrbLJ9RRgf0VfZTtUakkCk4yYb
tbXtEgKj23g6LIiZMYPAMVvI7dnfMePEFhxmP9Bhze2nnXn9Cr/QfOFPZwYt+JBX3ySy+0hcxEKR
bHi3kLHkWcqxMaIKbwP7hkbsZDuIFKx23Kuq+pEMQU/FTDFQ5BPkm2UfRRxkpEUWjHyaMx6HlqbL
curkklbRs8fcMvg0ny4WVybmP8s+gDJkW2YJIuYpwm5raSg3u02h2RLkVpAqc4i3xp63vo/+oMsE
z1Ohw08zl8UO2I5dPwRZnd0JK6ZvfNRZspKHuqnyvVNkHx6hPFsrJgM/aPL2WDcMN5rm6aOl7zsA
ID5LW9wEgaCdjwuPIDjuR0ui57sjiWGb7AWxrvD+ADITMEAY8mrL3FRBMe0y5Pds/JnZ9qVs0dci
6QLvOSmLAzKL4+jTzVMJVdglL6wtBByRNW+HsN4vHmeI1SJJCTVzqsoCjjcfIe4s645x8F9iDrxz
MdDc+e3E8dUimxMiG05NlSE/0OAgMJzqQNR7seWAqx44yszOKdRDmzvzNtc+0/vyjPACcMpvXSEe
fTxYt6Er6u8MfJFbK6KAto1KbutyZg6TcoZD2DIanqWp8aWIZ6hkUJCJc8WUvrXrhX5AaaMOsddM
OzsYKz4gNZDqWCFTkhu2Iz/Jr1Hnodwmd3PcMPIFAUhJxH23ZBcCK8PnIPaTLwe+7pGIVtb11E3R
QS+ee4rrId15RoPN1jgR2gZflZ+5A9NebP9Q94inhoaABJkO6qRKb3xgQCutC+toD+r9xXHb7X25
YE7p0g+WirlqQOHvk96fD3HcN6d4blDSOpV3WLR4Fz3aSZ2C8OHG+WRc2Iy2DJXAYKDS3aBizQTo
utSQ9g/VUsxb1A/oqhnOydTCySR/lGFp/Ry6cUJTL7Q8B36ud5S6+q0ByDtVjRh3MmHKITTl4H0D
+O2pMjJEJ04ft2ds4M59OpTdbR8W8l3MXsiVXlq0EpaVP5MSUr1OqahuMnzT1BmVhebGSrp9WqHW
3nReuu46nN5HktSmU8P6v7Ak6K3Yaih6QmYzejAfVcNNmTvHYiajDuGo1HxZUsGDgLiR2kyj55qD
9Nqv3fgyLEjLS29VnbTJquzui5PDEKJ96RfmiDADeU06SnfveYH/1UwICrIGDfBo+4YYxVEx8WPI
dnWig3PYgQUsRTG/GUfDcAeUKSLCtj9PMzkSOjfIy+uE1qB1nDeN6hIoKsJP6tndVaU1eoUswBsr
qTht25X3XQ4UH6fSPXklEoOpdtZrl86P/GSd7W5RiDmZ6VIh2yNGGgGY8HiqDd3/yVQqOBaay1mW
Qf05OL3/IcfKHAom/x37JRmfazCcu0ByOnPJ4ifO7/oC/8EGrjUG166jBYIFYULdVN22K5edT4zN
bV1rtchF6Y2s7ejcpgk5nF2XEQ+QlIcxi+RVkkX2nrhJ+iyEh7uoHfubIh8w7y9jfx2bqrj0bTv9
EfdAOpWFix3VS3kX9vgg4q7uzkHFbCAVZJKBJ850x02zrj1LWKg8VHjrJWh3IswJey8rHOqWCscz
aO95nvMea9/iPBGc4F/nbba89LlDiQs+skvbfLlDmgyfTgF75TY2E1hGyTZQe+bsjgQ4eyPbS7zY
ztFJ3AbdHT3t4MWvCO2QTpLYos5NbqyDXZO9oRuoX38U9rbQGNztUtmcl7785nGnnoYp9eG+Ha6a
iKHPMLpvMZgPF6bNx8cCN9UBh1PKgG4VXzvs4BhP8+5gx7Ozz92YJgUf+CVR0XAv8GHvu9A4J8cr
mayYtdkVIVUlrrEpO1Dfz8ehSOpvdSxhAxCFHmqdelei7fI7k8es7VXKWWIUIa3H44n3YrqFbmr2
w+KGR2IfYoajwNN1ZvrZrryeKXp10yVJuMGHGOwYVx6do5LntYqJEXY6EGsGNeYXA71JaOKU04x6
vbjRrS+OyI/bk+UDJJb9POwKEyBOyHz7ln5kQSfsM1gzDyt8DGV2EChVsMPnzR3S8geZCf00OPl0
BR8O+4DSPt4R+IVsFoPxjipJl9vRaVHzl/A3exxzHG4DeujhMC0h/sCwqKD7zRChjbFLTPF7uNr2
3q+SGvfjkJeXWiLGZJWWOyeN8/c2rtvHnPmIR/yYxs53kImmIlyBrUZ9lmANGxPP+qpRXnQ1i9bf
E3M0zgUAV1NhhoqrElA7s+N7bWXqko2TN7COxuo4krseb4fYYi5Qj/c4htpN529TUPqPFodIvreM
9gc+pk3/PgBQ4NC3Rxekj8HnWKxEoL93Mi6iXR2HGI3zZLQZ3FR07m1SxzjoW6o6IH0nHPdON8gZ
fHakpJeMFAtotYqsR+KkKRAS9t3HpYlqeQqb3Io2Ug3tE2EuxRvOYsdcxV5dpQcWaYS01A3L8AYR
QmF9G1GFiVvPIgHjgZF3FUbChcj0u8wvvapEIsB9uiZORlN+iiUfkJRp42tUGlQ0+1rBRn0OEzsh
IpdIc6Kl+TSSfGD8abUkmfCl8YfK36dzlSfXmVeCgYRyDZLslGeCQ4KXgN0G59VL4aTJe6wqPex9
U0SPRGIhOpuVj0qs71czIjLYJdpWHlMJ6ZvoI4NNzgpvN55WT8SxUk1WtZzzbTYU6PNoayZM+Ha7
zBvdJ7WG6517Y32NVWICRAGdSG/DoQCKLhja0zwlyzqwiejkQl5k4hTAq4l033BL17umr+V+sQuu
rY3gQO3HSrcKSGjMhqtEdNmyxR1CipRxsRPuUV8TzyGnhhtKOVN6B51nvJbYyME9s7EotV1ilfxM
qpD/60mOhp0c2FOPRduuL2L2IhipO9X6hklQQ7Mz5VobWXnXyifSO8yzR7f6PE01izkPeoZkN2pe
vM2YCgW7X6XQ5zn/YSvwJyRTXULq0cEgTmE8UdU5pIGhBMz3gpQlGtlpWAVZiQBOsiSutaumMnZy
ZcVRU16H1AuoiaYAM8MoMeDepaySNRXEE+Ux6Y1PpJnnmk87nJZs/29E/bLFKRvPVhDvZIkZofho
wydBKZbiTO8YFZ30cifw71nEBsR6bcj9pdqkJflIRFzk4AshsnQgJ8yPUV1djUuB6NbfZnBgPhMM
qxi2Do/sr5i2f/+c/iP5au4b0rGauvvbf/LzJ9dDZ0na/8uPf7tkn7rpmj/6/1xf9r//2Z9f9Lc7
9VU/9frrq7+8q3/9l396Ie//j7+/e+/f//TDnoOvnx+GLz0/fnVD2f/6I3zS9V/+T3/5l69f7/I8
q6+//vb+kzN3l3W9zj773/7xq6uff/3N85hJ/H9k1q1/4R+/vn2veOVz8/nOG9Xd/+VVX+9d/9ff
LOH/HhDQilA/QrTCYCYC1czXr1/59u8h7DLJsz4DgGDrSQasGbuV8jL/dyeIGIRBNr6LPSlccz27
hnEe/M7xfhdUyuv/woCpcpH/2z+vwZ/u1n/dvb/UxCM0Wd13f/2NAId/yXTjM5HtCT5NxDvHFh/o
z+FxyeTh+1cJ3gZ/rq8b3A0c23MX+qj/FhcoapQFhcZkJS8Boxvv3KFz7vnwpGX4VnuEjAC0No08
1lHWvggzzBRgPXpcPKvB2VZ+327Qr3VbJ1qKU26Z6lXFk/cNcWn4LUgXjHajCJ4dSa0uAwGxmjjR
i4uE6RBGsaEzU8TKCIF1S8W+900k7vDWDnH9xHUVr6FP8EhPm3WI9ZS8xdB21aaLlvHYqUTcpsPc
fhQ+Z6fvBbTJJSivDpN1D4RU9vKKJqjS9OcEQeHh8dOrjntCuInEPhzWoXNohZttdbGgrmwZZY4S
tcJd0NDZ4OGTh8EkyQNp5SGSCIjx0lTxkc6i3zIaTR+WgbomhVzE0TNO57CdvR+IuJzHXCtcXt04
HwlWxwwRx/lbNc7xfGVC8Lum4LymP4ywYWV6m8dDsy9JU9rmozYSJW3n4jLpuQ2EebSEHKEcre2T
X3s6ukJZFp/9MvlcBotdItx61pqgNXbqlYBnnDppUd2NOEaIxCiiU+Jk1q4KHCoZK2d7krpSR99K
Qwx7hQqPwF60TEaI9JU1Wj5aQ5MjZKaSv0/GybktnQUiNg5b/coOYqWEQjK8i7CUSX1ZTHI+kihE
hNCYtPt+ISip8bO5gGVqcaPPC4+LNNFNUmh0fQS0PooOfchm1AP0Mf5fcZr8fnh2TD0cIgWMUPR2
cc/cQarfso7za8qZ8iSCYv6GQWWJ9lXrdJyDVKRn21H9lTf4kjkMBgcxidbudFyEWx+zeHAudMTd
RWhkRRvjYfFCVGrMXg2ZAmXmEOvyKX1IFi99ZUGxlRMO1D7ZiStefl3txvGscyFxytoIRPYyb9IH
Gz7zxpi+vkYPF93KOOKYmFuPxsVqsnMzeN6OvDL6Dtrks+lbcJIkZOaqZO2/FCZW20bZU3MAinDn
fRYJpTDZ6hw3dun15Bbk3Yk4GeTQqVrii3I8xqXnSKYYaGMWqHoOVLmX7hjd4LUUL3mtm5tAO/rI
4OX6tBYMRIxMaNK6cbnLxwA2tZhrrH1ivpOzGfYCJz+K6UVwxIKKTSTvTRRHdku2SNRy+ge94wxk
IyQ0DINIxuQw5U1xrOckupJdg/ydSPh+g2YLRTQ47wqa2jXxKh2NLDOtiPjopjA7F2YWL45tLG6M
j7Sixxn21iOuwfzRFcs3z6JcoBCcqley8dKH4teZa8ycvopecyAbvj1KiIjzODGFfRKENp6KWUfz
LWMdlgpBbDtGW/Rvi3NipmT1YpbJ998Kb+L4r8YWyFIOU/c62m78pqfA/REUon3vYvC7I4OBqu8N
ZOKXF4ZgXgtCCbEP4zF5pr2zX9eypoWJCibyZnIXwXnqgW7QC85RDO8i1Ksf5OaKmYtUdBK5HtYP
8sdbAGloNLuDxd50S5E+1Imd3I+KrkF0XXyXTnKRB5BSqQ5tvRRfc41geBtauY0lOFmM2Piu8TL4
eKbsJQ1kU2vl6aWhv71eLdQvpSCFsfBTADHEIoDSA4lczyxne297ZMtsRViFP+y8pOYRlmeeUfsE
4V4ysULToKwlMsR/dCN5NKiff9UxvoucahNGOnuA3WB1DYmN2biZ04cmj7hRHYznlfQseVuELP2i
i+UteRXzQsMwyQvCYXlxhOXcpWoITk2+akcY8/SzqGv2ryYbzZcJLMwNhEGZg0gs89zZdf5uFkpJ
8asCM4uNtSghxQluj8Lz3ejWPjWgSz3hEWvtVuClbSmWeSjNSOwBtqTyaIPJOptfT6WpIgqwppqe
5VINdzwS3Y8izNIH2dbrCiPvHhGlLV5M4cV3jWtTnPJQxogjFG9npInv+BQsvi5s0wcRh+ZLuhKl
RMl37AgU+ok7jr+WZJV9MunAa6aMVWl54qVp102OkfMnxOH1tcim+K5olSTZqaMS5a7LW6lqbl2v
ge864qeSpOBhtDPrp514GJfBwjfSjX7+2nGSJiyPYm543nWQnWVZrWm1uORvSE2iBs9JjcSxWB4N
YtkLuYHY8i3+dVF1at8ElrcVKe8ATriW2sKJ71AA11jnMHQ0M/s95Wl0w9PAh8l4Q9OvWYNGkpMG
h3xshmH6KKyGyy5GnsQiZAHYi7euHtvT3wXn4wZtDtI+HJZcdfa+X682AcAUVrkeQtzJ8YStvy4i
kz7oGRufbA0RCyxAVMPKPoVkdBwMV3+PYYrL+fdGwuaDJroAYO4ieSt6vgzPQARyCcq7IaUKrUkE
tznC7d3aokR2tbYkPHXy2AUt23VfRLfr+fyUkNl6/fcvHcy/mhRJMzIG2boN1oqkDFnogFf4Qn+3
mxSQxh7ZSdAzYHpIfNRgh8Ypubi/KqhqtjhiO25FQlYbcYKAUyaHFcDDELG8Endd+UYocnCwFaKm
nX2TnAoY8mPQy/6xlsTf9ZHVPU1msJ5mPxyuQxP2q3bOuS2Umz8nfRRgzm29u86T9m0VM+e9LBPh
rANDknMgJBKxBi1qZGof6UONWaUwzVVf5O0pcBBhF0bp1xp/4EMssDEIH48DI4jJo1EByUpoxMZ3
nRffElfR59PVXBZ6sdNCpsKRR9k5hbFx8eHbaFFUPd14E71Fiuf6igye4KyFFz10izCHWNXZH2iC
xa7SNvTOgKdBzj7LDpHHnmlizcWFcv6w0Edse2vOsB42KeFAuGBnZ0FEOFd414k/RjPf4UoSTa+x
xeAjDH1P3gyWbA8tEo2DGRL3pzsxL4U6LsKCOdBCV/AlPl+YgJjSfCs59HDYmOjR+tU5V2GSnlum
ln2pKEOAYCXyxW+X6q6zW/UhF718l+Qk3JC7mTE3sLK7M0SjPpGnK1F0p0740IBNqk1d1/YDc0JX
1NWOwufB0r270WwXP6U9S3a2rvjD4f2dva85Bh0mEN1G5MFbNKArBuBUNXhAO5MKi0ol9NctIvH2
wtcUAAnKyJ/V3Lt3kjzfD4QMAtdeF2I45Yq3j2WXEghVckD8WOJsGK/8OQnfm9hHEFm3onqJaidB
Ow4C8y0g4hqXy4AeFVWEIZFetdmgDj1zzpNttbT1S5LZYJqDA4jTNaUmRsUFJudo95udTwYbq3cI
abclTqsXu4/odQXj3wbgXRxP+2TBeU4bL9gl+7GrvizAnVv2sYVuXflegkqkdqzbX5u3MYItvVYR
JWpeOYiNl6V7o6JdkYNfCE3CwG4o4fVQMmUmYaDsmgkEqs6Hejc6DpanaZaXfKBXIidxBYKaFRMi
hB9goPkFFcnayiNUAL3+bn6BSYmzAkuMzKOjx1/EHxAk66AUmwWcjJWofI+rg0CTmsMi3blkFSRU
+CNRKBrc55j/wrW6FeIa/Ca+b6alGDeFFyZ3RTcU9wMA/KNrdcvFGUICmtPAq0nAm6vogkEIct8J
fJsiuWpLKBP2/1PqVMsBBmXeWctC9M8cImg4SNnCpsgAEnhL5DBdmQGNI7q08rnj4LPWrUswSXtN
VrEg4VgZ9JJkbnVvBExXXwMoFBEs8WKqo5aryicO/OKYUbK/urPrRDswQcSgYyidO9EQVVgnQfGF
Kr7/2QUN8j1C5oJd5bmJOQ5GFeQwanQHmLpFf/IdE1+pVqVm6yk7v8xOU3/3uoSSwc1cjXl6JBmw
Slxz0EWIvC9gDoe4KFO3et/SaWa0dCVTkdgOBs51EljFVtoaJIl54trsw8S1PpxWQusHKlqQhDP0
jwhde1WZqL6Ll+sqmSLEJqY2yZZCGml/Y+e4+MogcJMPNlHOe0MMxEzAtBDNm8xXuChgTmz3QIAm
wREiHqvh0nDqWHvUScVZ+l5IorIlRbAXamo+o8Y4b0aE86XqAp/GGOE9PWHu6PQoe7M80dB24z4L
BwaK5JbmS+u5dILtBHbrbiwTYuGFE7GSk1cVSNxZAsgDGdwxmoeM/EP4GhxS2clGnN6chN8gj5sg
UqdtblMKb/Oky8hIzKCctkS7xIRbRxNGozDRcKcAzPZNWrnw/pVUBIt4+YBss81TfRU4RDusqTwE
a3V6WYNMm7a+naeFMKbFyBnnSZmK89iGwY+sa4IP2fTlsqmiqfyqwjT7hoDT+7EEnkMvOq2qVTOI
zzGKyKdDc7qQgKoWIs976OXmFKDjm65kiXAjTe2s3SaV6b8qqxv6k1FlfVbseyBcY1FDIqA2DZic
RhizUSOujg4Ndy00zH1ViivTDzhixrj5SqZFoT3RSRIckMKUr0mVS2DLyqYUnmnicoLAhjWawfT9
caJLfQuGZbwF/EVbb3fhgIc/m7/ljF/7FiwduX7oFsDMaFnIGopLG1VAg3eePGbZ+lSpPDskttCU
HytVw67ECj3WhkSM8M6FaYN+Qzd2Tx6n9Si8zPqIWle9YBnCpTLmTvKg9ZI8WIVtHg3S1y+egOAj
V+SRbruUMZGhloXZ1tItXmaY1O9maoevxVBieTJyUXYxgpdUAIqRTda4y0Ag6hje0bhG4a51x5kI
WdmeM8dNbiMnSF9ltHI+TugEM/KlIvgBqmiePMu3H8O5k2/dMnqnJPTH69h2o4eC7WS71DA/c6Il
YUZt8KJJO0BKB1l+1Ts6upsKqJFtATRzpzvLfG+VcPcmtAQqQqfJf4RtWx5RVc9PYWZlbzqfBMBp
RvgVxczFtcmaTS23OtQGigt7hb2LnNWOksfsOXlpCK5NOrgSwIrtEC1vrkIjpeCLCALJdHptZ1yn
2EGfSfBbsQ/kJLEdaWjc0JXjOXUbvAmNWB7igXEkLneCvB8scYfAVhIBRIO4NPamk07i/jFQqt+V
s69ROjXRQwmZ/DaR9fRKxoi6lpVPHGRsRqaiw3ej75IUjw78Jzg+/NSSP7jhhBto6mr0a7N1F05O
dXYIvt35g58fS7vv3n1rID2b+ASCvmxB97XgTUmL9KYunXRrcFccXbePKAVr55oqvLuZIk8zk1It
/g1HSHCdzTJ/clOg8XHS2am31LBn/CH6stAKH+2gtJ5M0ixPjVQBmdU8Up3j0VA7WzcmeKRv+5tG
02sYwLNbtRDPCn6GBt51w0Ms2vhi0/becWYF9ym7/LdxbZ85NdZim/rYrgK1taUDqlzYIBSiLstH
NS7YZMO5P7RpF+ys3iMRp04i9cDjGCEkY1VYVki2QzA6O3cacfkmeb51qqq/MqkS+9yPlntnRgDb
NU5xEbMf73Nixa4jnj5mS2UNeXoezuHOT9HbOV6aP8sGsDpIZixsnT2QSlGRrIM/qDw0aVKeppXS
JSwp8z5Qc1VX5UjzPZp4OVuE8Z+9rHYvs7G7kyub6kRh5eJgyLL6iZGc2LBKpnSiMpyMa8p8swwF
MkNOnRaVwCQ/6iKr9/gpi5uAbOVnT68yBQ9ry7PTtZSzC+FPd9IKku9CJaiLJi+6FHU3DpulxD7N
lIXyVOPm2xJLNl8aZeJn9tx6J/2GHsI2dDl2v0Q3oV+BpcSuaMjqlI4st3AT/o1Ip+xThll0W0/r
CmoDyJCq0AXqOT1jUU9KEewClYWPYUq3Kdi3roPYzS6y86V1BghaG5a5dl4H2aO5Rg1ADUhnJAMr
O3uK7u1Xt5TjLN+EZEW818z/PuaEw+EN0wawywPNFa71bUk1+JcsaL+ZDEXYHaASTVB2/gUOcIhP
H5IDzt/Y1iBecLCkD12jeBudd3yyZaRtFo0NXGNVtoe0DnjPLmjumnQFapLVwfALJquniWaTk+dq
8Mv4UeLvefTpVW6KbAh++E2dPbvALz/kjFy6NTAgVies587zAIn16kcavPyIxnHYlAUMaKimGlOe
aVNOupqJ3HZoLgjjooNnWd2Whd7e0Bd2z2iJj30ylLBkprkhxgiDO1kNH1pAqQqkLD/qYfR2fqTY
U5vCOha1XG6nyWWjxSRIPCqownNCQsZnYCKWuKpSGjY5fRah71yLggaVYT8sbtulfl17t/cGgvm5
oNBGYM86oNAB9AQ3PNHN9lejm3PViOjCfyZz0kE6H0RxnGaAEUtyG+2Azle3QA7IUymds6EJTzgC
Namq6EXit/9P8DCrcCV4QhLX/zuC55LV791fjl/6Pfszx/P3F/6D4/Gi3yXgGBAgNnu4gXXk7z85
Hud32ws4USF5gtADB/ovjscRv7ukfbo2keW+TTofv/snx+O6v0dsyijMaRUDP2Bo6P8Dx+PLdfjT
35m79XsGgmQ1LySUD36H0YSR/BeKZ5zqCJBbuIT5p4jD87nq00NpzaF8kBaRiGAhPjlxqlrCYtdn
FL77OpTWUXZrNBWpPxbTBRKz7KBQydzX4zj4N8YaiOCgBxusvTX2pOuFNMFURniXBCnoYzfd9FCj
jL7CoNdvqBJGc3LDtbSZUZfuqkRUPbENizV8y9WAvT5QiEgf/Mka/giCtleAfI2vpitTyrhb51jU
83mcxsnetgrBzK0QXtLsZ6ygxV1Ln3w3Ejdzi1C1o/ghsIJEhjHsnSPC+iSEC57tjBz6xHh4uFDH
MoGjJiCWeQnMFEDkxjiCHfmmOt3lceeVDw1dwgTURcQ2qVZOiq+LRGJc5rZlIbtWuT0TlJwam1RA
D/rNPpXVmPSrKc1FULngf8h3uiociAwryrxPB/UKKlNrQfpc1JX6JqcJ476HyjM+BVVOPowbJOat
Wnv/66mzq+w2tiySNGxhwfM6rket00dl5VxNra66l0imQmzZMiA+DIiGdaqtLhh3Lef4s1sRFnFI
tSrp4DLfeV2ANwuaMNixXRvTyyAwxXdykqGTh4c5d0OfkdWDF6iLKrOouxf22ADKMPAN56tjIiY+
uEPUn3LGXPq7eU4JPJDK8b0Hpxb9sG/9IsqxfYcpMh/fhCRfNgwN2AWFz9ERpigcmA4vJyhrprZM
G4AmgdRjct0KNf1o5idENUsHVTAS1OG77jo1oyqN95E7K6I3aJniQCspjFKmX7w3uuToKknxHnZB
TrTKTdWFoJW660Z1ZnKLRzKyRMG3nlDJfK9wy0/Ps8uBt+vK2CZUOfOtfeP6Y3GlQ/TmzN7ITXTE
JhqbzVz6y089VMHPPq30E0G/sb9rF1v7+8ovJKEoFO4OOava8z9F6E6vk7Bm4lLKPNjPWlv+riAP
pacS1RYzCwYImePiN6N3Lq2laY9l0lcFGBUDnp7TeYnjPdznkD0yBLsK9pEuGnJZfNbzlkz5Pn7E
uh6+qyzwPZJcIvtjLBvcQY2Pe++ZfaRqLooaBn2MsMT3aojgZ5nyO0UbNZvI2jJHrCedJWAKFuIQ
hJGbBSOTocn4X+ydSXfbSJaF/0qdXjeyMQSG2JIEJ4kSNViSvcHxJMzzjF/fH+TMSolWi1W9rqxz
amPLEMhAIN579363VCS1ru6nytIcutuekNhwJZAMG4h0Gu0BPQ+5JDzMBFq0PC+ugIOysjgVXET9
mG34gelRaiZ91bQa8+AITZomPmNSAq8avkJzKXRdae+SLkzhSdet7qxLo0II9yLrMHXRRmsxjmaE
w73vIMK1GsejqR+wAJqD0ZU3nN0GxBa9kQJKHcvQ9VQz31RjYS3VWWu0YZspkEcVjJVQfFGRseco
I6EYU5UF675utGGf0msF6uAorQXkpCyyC9KGRjSOvZkje9VsT9v4jHmnfRXROmKI4HRin5EDZm3M
yJbTyup4k+/augzGDcaUsd9ZfsvyWBBZ2Q5AbXsPlPDoZerLI1ziG7aiodr1PTykT1YZ6ZjhoGXW
WwRp8+RK9rTSlNasQKEQKcNoNHCApaH61OrHGCsBq1fmSsg8urKT4eCPjoAbYJpRum9ZXSjAFDJ8
GMZGOUEdnW5xt9DDy/vUt/HA5FBHryStrsk1QybeC2yJacRBUyu+QJi39Wu1FXMcukm42DLLmhyU
vY4w826oZBht6lKiOW6J7E4vgAwpDJ4N7PfLgBo03xpAOlLwSKSEXoR0r0I4pZM3bDpbnabIZWIA
2HpCKaTfa7Q4pGvxKyuYzYn9uNXxtEB5FnQM0ZwbfbfRC9J9rvF88rU5zk5aI1lZmDiCB+Y10BSp
PYw43Gq8H1KyO5x++jE2fmIRAQFxfB3EUa2sQ60fabEaWn5jWUz3d53HeHczlpg7trEY/YgpndJI
mvfD4BuXHbls7Z5fTnTrGskowxC9K+uLuohmsZNHwvOyZp7FHttZsxdUbey0vM7A9efrOpvQCXVN
nPvgc5pOdWXXGcHRL0ovh7yuw9ncZY7TWa7flxzmhSwZKvl1xTmd7ESOhUaMfIxWX2taSyVl7kW+
QdgtQ9JqvZWeAtW+HEqnG1Ddppz4oAMk4XfIcVw9nTTFKpet8OAxFQV144Gg29bYF+EUBUu23FR1
mURPpStJIhr3KXOW6SbuisnYRxFuVHLp2S4vkALOLGM7E9E1Wx7wKs3zWuk2ll/8yAcFk7NF0fMz
g+xFqENsFKBHpQ3vcjwkgMF70df4BG1U2Jcxh27+lAxU0HAYGR8h6KftUfaJpfPKYdjq1karTWvD
8GB5GUoMdNdHJ+7Whc2YLPWQsUZkUBEH4yXApxwrt2DyUBe0YCRFYy4rq2Hv4PaqYWHiQ+1+StD0
NX01sllCMoimJX0ZHp1Ky4JHplO5yy4UoSVzYl4WPpLpb2KQ6NfUZtaC+ak/FysyZEwTV8Vc0+T2
PAwlv+7ri3zMbxltod+2gF34qsFXqFb4zhhlUzTNo1OWTY63Ml+J3GMc2mNI92kryrzdiIkctr3Q
erClAoDPfUUWCud5MMYJsbDllH/FPMnqi9PZv9DTZGz3zRj6xrNeSvCGOck/chXyLwA36lIU8guD
+Gx1TfsRPWRv0Ddc42eYdLdmSbNVl/pM6khTyNvUaJxd9CzKIXYpiCMIjyIW1GnTIqLgN4N+34U5
Ho6qDOMOlXTWrNTYAG3etHYLzJ1do/NvEd+zM+hwrGx25wZKLcO6ukCFakHAK8kf0tYN/i4s6KkT
9oCX7eZrNvBOWI+j0vAsiFKjx8rsuojZWF9C6YhF5GubP5PVRHScMldpldjQDDKaKyJKgFUrZcyT
Etvq2M7/flXfeTTXkY9yPGVO1/dOkR87NCjjykZDP8xggUpcVxzG4OqghfHTgx1jgrur2bc8EI5Z
PeX3Ik0j+QRqhm+VWwAxriUqOS9VX0bVsWQE6N1EjohbakZG8ZcmGvfErSq1nXjaRYm9lNcKZM84
Ys3iW8iyW8dh2nVj0FWtPkWjYfq7Bv0ycAI7C6tyo4rB/9HAbM0Jl3NoBja8OxnRQCQrvZ0PkYee
Sdbi9YJDlwVbrCq4OnkW4+g+smNQWpzyW9ztahxJt5XCD26SOie6j4M344cMixVdMhwgk0LjUM2f
ifYY46c0Q5eDpDlfwd3Duo9Kvsi+chAvy00nWjPdMqoZvvXAFGysNxzELnN/UEfoQgo6T7tXCmQ5
pQrbPLZyUC1+MCoQATFOl48MInDMWaEsg6WSd8108AjcdJZF6Js+uiLoqGtgN5jZSg1zMOMLjmZU
5jQEJkYJw8r2VXUCbWbwAJF+YCDbb7ll+q/pBHa6bOsaY24ahjNHlUG/H9Kex7uc+NXWacrumu+e
TjJhA5ziUVMLf6bS69oFgzrCJdRMs+MNCs60uBdh3vSHqZzlH1PK8WgbZSYToKjV6vyYjAa2bgeq
Rhm35XfFIpJpMYx51G2V0pkpH7QeP8dJWOvLARlzuAZgzAbal0w3t4HZoHTTdQZwF1OLBnv1n0L8
VyGu246O+vF//qpxf1Na3ob5PzbV1+zHz3/8yP9xhUry52vN5Z8//1c9bvzhsLWoUseqbxi6Sqrs
n/W44fxhOhrlOJW4RlH9T8ElP2KaQiWcULUo4NFq/l2MW39IR7d1fKsaRjBii/R/pxjXTmtxR2qq
hpNBGAbXYjj/Vm6pjCX2mS59hsCQrItjjdVjwQ6wrhtXXyCQ3r76oP4UfL4WeBovCe2vi38HbKLt
cG+mPqcDn+Y1j4xSckvFVV7jUVFd3ilYfJSpcJoN08ziglPXdB2HvM/gc8BQASnQbJMqVyp2cJPU
mtlTsDUYF3wxhV0eaHVGqBV40ClWAgUuYWQzoJjs4ZFKVdvmYzauu3i0PzlmFGOWB1zxA6Bx/Vjj
yM2XRAaA5qVyGWoI+IpsOVeMTHCGygH71WXz27isVLrJtqIx7xR63BGxCEtdZ7YypeuIyCNSGf0+
/Zynedfu8N1YTwWUdBB2yPFXo1dpLjU2OJumsItHg8bdgzIa0ed2UKHd67p10xPj4Txoqu/pfBGF
D5wZwctNXVrU71jSMzyeo0pnNvTsHfOPFoC2qLtw2fGLXBMoqV4YsqYRp+T+cmqhdS4mReRyATEh
mZapMxHdVEOVFgvsH8GhQbA2LkwmFtHCK2KAY337kPsBpAfs0MmjkqjplaJnHO8Yb7Dv2I3tIObp
AvVTxawPT0hvKGsvm0m3k2J0G4uAiFWJW+2QMxxH85GRJFArZfYUjDGntzS1vk8lzJqdwojtqkcr
hDBWbSLQ+rzhrzogFSEjQE7Kne5PV6GJ66Xk1Q95drqkvEAzQe8gu7ek19yXdT7gcow6Tg8V3h1Q
AprVLmzOCUuktN0hmgxxhYIOUphB64Z2PaZ9t6zG8R4ykv69ZSR8o/liWHW5WT3oxC9v4NxOd1wX
MJXupUa9YvQ7UIh0uJkX4xTC7DEE+aa31K32wUIDCsFKSYS5YejH+aOiDCTRGJXMQ+PQ/oIYFmXB
hdL4xUNtVoxvSzjGUHUqr3uMojr+OQ1RpPLeTokfBX1WH4KoFc9ysjoEUcQGXdph+d0QWfkoAhFt
BCyqA8msYU1qoR1fmKr9EBNXl4OcN3H/2Fm3C/wB2IeW9zCt8SBhAO0OPs+Ud1VWrbxENBfdp4RF
iJUfZt2BuDP4jZyV4flUeL2dQqkVGieh+bNgYLsy4KMsUG84SFwkZ1GpjkTNQMDnZ8BCTFbYgHEd
Sa6vXLrmYXYTggnMFmJKmg1iiOB7n2EigFM14eth3GZ/HfqyPkLRKL7EOFYQX/o0k7eVk5hXDQXO
ERmKfs8SKPxVa5TBU1y11THimPbInBBzZ6s02T3CDXHH0DiHGt2rl7SzCb8c/Gbcy8KZ6tUwgQCh
TZFZuzQqxOfU6ybgrhriXcxKrE3c1eSzrQZlqDYQT4psOQ0Oc5GCzAqPv1JM45wwnB8iu2m2wCnT
C1UlXWYK6uFAL0kF1i2KnqNnmHwtvDmYBFU2WQZ5Ix/90AEk3Xo54Dxt8MSCbl2waougPkqd54ji
0N9UWWRuMKrol10UiQt6JM2VnljTDCUz6i8YhuSxQgX3RGuUI7FRlNvaV1g+ad26jfCBK8U0czuI
V4W/B3Q+4sxgRnuJXEPbFn4y/VB8+mV9n1VPg1Xln3wDDCIiR/g3EljGs4SgkS901TTXft8PV2QN
NBXskMC7KiiFC/qIlbIRjQfrkzS5DQKz4Uc7huaeLqt1n+XWbMLUcm/Fy6VZc9DXjxzly60NV3JV
2lFxGVDB3BjZ1B5sxoYLvSyLu5yvGbNu1F41qSRnyGyU72WvKZs0U4AdwT9KwAOFHHp1ZeUZZXLn
sD9/ryalvM1l3SxjvZugytigYEcGzfQoxQ8Rpe2mx5B2jU6xAzWWO8ad38QB2HMtv6SqsHZV0o97
7ln/0cjAcC0REPbReJ23jWKUtouesJANpzzo1n5VDUSx1CE7Lwe5fWJ75TqeyvxRC0bAyIE3XYsi
9u9Smc7BM02BN4ZpdBwuck3aRx2B97cC7aoKjIsjHK/eck2jQ3KArnVvi6zfuMiItSJ6xJm2BfkA
29TCebxkt2K25hW5snVKkNORIvBttUWm7DCIJrALU8KcK29WPCCclA9JT2d2YRmY6BjU1FWzGCNn
HDdjpcjLcSLXwImc8lBDiUQYE8qWUAqjnVOWhrHd00jp90Y1BjjKSQoEHpLEN0MSG+YSd3xGticv
xRl3bozPoRl6TxOWmINJvwStI214MkdQTt7Wsu921GLqMosQSE8JGZSLCo9DsaTngn3fC52QkpHw
RygunZN+yUWfEWgJTv5gdl67ZR4+lqumMStzA/MwxNOnhR2IuL6G0D7LXzDV5ipvMNsIy+ePzyX2
25GExTsW24lqarqQ0tZ07e0xKAvM0CHe/kvAiyshasGZwGsrS0+GK00+fHwtDm+vxx/ztcgnxpFi
4nIUtjM7YL5/vQ0zf3bE/DeyuDhva+sLUbhsi8bNaGxK1UayqSOZoKSvCYKwgX5/fFWOk2+vati6
YfEf1DDLdsTJHaLqS50hdp5hnEJtlwtz+BJl9n/sV/i75qkVa0OyaP7vouDwtZmrgryu87kquGuT
NzXBrx//sybAbCV1MkklX/489jP/rglMB7OVTa2ga5ZBs0O+8mFp9vxnmGiACCKecWy+43/O6MQf
qo1HDDGYafMtq/9WWWCYXOb1chH8Q5IWPT4wXaM+kSczOjkM2BN1rVvRvGtyDJEWJNjRRw9/29QJ
zIpVN/qxedlEjelT8uaEIjLsHsY5tNIOyn0+Eer3JJSCM8EC60eNnj82auWoAiIJvo16bYqvDDp0
8wvxgo5chiZwn36t+IqKPiKJ/EY7ipiE4zkXMi2HL7ktKLd/dbMcSIamSzMByjM8J01Zpo3dM7vq
CSY5tqnX9pvRrzW6YmYHgDIwNOAWbHBWfgnSqpIXccKE/B67RaJfUhIAMCaLGEqcSuMAVCfhuIX2
yG7aQ9jo1LzzLvAkWfZneuVKAMW+wY6SIORJ3Cg1HH/vVGStrXER+fYnxQzqL8gHBdTyxqMbQ95f
t3aSnkNCz+gjvyzojeAfiszkGHJchabTiQDiSA0MY4vypW6XQ5q1+5iShXKGnDcB19uoLPqLftMA
YupkyWSlSuF7umSh+mIb6omRPOQoWOTFkGs10HvGuuGDpY0TGUxx0EhXTYgjPiKHgIK7oPfIr1WL
LtGv+8yZFbR2WNM8HCXdIcfBuOTS/xmbG7Q3jB2coUFM4eMBaJc6TD9rmzpJMl2DPyii3aQRoLDp
40pX96UFvxe9edHn6Ha8CClu2tOExM3bciDpSmyxoEPmPtpkV3LfO7MMBDvdMkbo7PoqIe38EUqL
GxEHtKqpYREgoOgfp60PnBkPbZhX1E0+7/WOyQ+k3QX65zZZjXQ/1I2ayQD6OYY+Wp/W5Ki3I0pR
IpajVCFKhJy9u5F2VrYr2ixqPhlK02RraaOSQuVf8cn3wD3Br3KOHHeZqGv5bewGienKUgBpQEwH
Sip0S+nWJgGjNkJkUkh2pdlX8GtCiZUC+SeRKamTymap4awmt9ap44ost1zp95nHkRizXJnqbj6p
wQEhjf+JdCfelQyuU2I38Zw0T2i5wmsd4jNRZvCpvgdJDbZUOF3xHMHtqKDcp0YKjY7O5ibQShta
phLBHVXTorE3Vk/5ttD7NKBvSmtuOugcThO3Jdh+BO8M2cDNvcT4ieCG9RFiiBTUA5lHPkloM3/3
Mck5uyQOSG8SAGN01zLS6tjh8iPWplDG6Wcp+Lruikk6PS1aRxaz6dcbruhYg+QtkzRPEOQOIZMQ
ph+3DWdNSJFQsBif2FLxl1R0RrVRqnAIKKKIc1s6vUar0akilQHf1ENZLMe2T4+9UpKQJ9WQ0FBU
l/JbBR2BtWI05Mo++KFX1pcFnnOYdsroktpCunU9r1cnQYC2tWJkyBLNYq92jLEIKegunKiJIX5l
tg/Tz1HoF+OKKjlVI9+nJTDYvKcfmpkFVBOZk0U/+yEyu1UvhoDGPZHnPV4cHNxLgZIV5hobn0oH
qUvkipAIEqgi1YIMOmhOzi5FFBnhCORS2xugnvDUDT0qzWOXOXbtjn6Lloiee1lvmgwSyCVaVih8
bRrIapXpybDutKZHieOHzMwdwr5zFiqE7QVT1F5H1me2ZDcxOPJXBnk8OUkKSqLfZmYpn9NK7+2t
JB4LKpPik56ly6KrSV4oYzzi+D9sJpRN73FyVCFwqKHHYFbUsfVp8CAWb+BbWo0baAn08sTsFQRt
hu7h3wFbQziHXWlPFRVEiF2uFOQwVANB4ozHMBJILUaw2uJ8IgmgV737ru2tu4GW6n2HMDramHmc
5Vu/0GPvzgyaHwaTtkPbt6StNtgcTY6VVOsLXcMrRUDmgDai94mmXjhtYqdQ6VPEZWgrFWM7VUmm
4DnJGKsluj3h24jZJ2DONwi3NU/tPxkwqV9kWSApSqG2Pb1cCYu/xGbb4SxhfnqsO9LvLoqeZsuD
l8qy3GVGWYoLVan0adnXsgKNYxR9d9vzG1o3AZ1WxLseQ9FtaExjdp9njQ8V1FFgrVZeU48uu7mo
lmiQEbwqFKfRp6BKs+ZTWaFh5d9UTOItQ63tr4K6JTYpadgmLvTBHKbLpjGGR22wKYvrxibE0CaH
/T6rRIt6w4kHfR/bDjq/wbFCb4tPaFSX0IJyzbUZXI1mscdeEVMzCBykl2mcts1qSPJRrh2PzLUl
ooiQSgDuFoU0rbXgoGYlfYG+KvLOrToJT1p4qvoDT/eEscfoHHFkKAe13io6WAFONVr+r37hf/z8
HCjRU/2LB8q3J8mXn/v7JIl2mXOapiPfEuLVSdLS/uCszyFTIOriQKhRZ/zl6Lf/QOCl04OyLNMx
dJOu8F8HSc35g7ayOR9AJWIxgz/7qxH+Z3/3F2/hfUM/beSTgyQHJUmTmf8Jjq3wivjzV9VO6mBp
q0JIclpS4EVXUyrNBpRXdUi71GoPA7yCFkO012L17sui3SmhbbU3eH4yfYmDg/i4SvG67LrS2waX
7jhEYkOJj0SXsWTV3gMSGFqMsNJ4xJJAwy7nQFjM4P+hvh+rflSIN/OUZ79saBfieDUeydo1ruMK
kcWC2D1FPfqaVtVbL7BRazq+l8FYM4XjXDtgWIOF0VrkgKhtYLaLYFCcbCPbzKb+pv/o5Ot+mFpx
PXlE+RFuKcoQVppj9Ilrlbr4maRxpF8xTRbREZeHaa1FgeEPnJcVFQs1cGD/q06BS5p5F288YlnC
6ioRXQkmEfq6uJUyG/qVpaJ/WXEEJF5YUaN0XHGgJ3WA/DWmnmHZWPD78HWiJy2niHAnBv3eqmQ0
XjKCnqj9fZ/+BlIbtQ6tK3zPxSw3NtFO7QE1lZw4JZnbyzipinGD/963HoYq8mMEKGKcNtlQNfZ+
9FoovkjXE/OBTpC8TUPFjnaVn9XsBlpbWNdYITHWqUHCaTeveybBpbTqZo/wtCcVQ6VZA4VTD+DE
DCmxPCgPVyOGNAu/m5aQB2kwNOXU4NoTgKe1Hji0ZiDDg+CTgH4T0NRAi657RCFHh1E6nwYmgiwz
tBtLVt5Eer1okSGh1TVWUVoYiJRnTeRXpuHqQIZwrzir3sNxhgVQWIOrAmTWt7YdOuTLOFWKYOnF
ZYGdOU4OoxcTuymyiv4yOlvsLwFGrGKbT7HGhJxUunoxpI71nPsxZIhO823btTkFa5xoZouIFpFX
trcjLAWgJxiekmoicTneV+jaDbfITan9VNJpFPsydBp12zLxBFaVQcMJsnzNiooJJlp3UGA9Yh4r
iYcqi2HqL5Hja+0X4lw4+GLc459dklFigKsRrHu60IFuXOlemAeQAFUCiJo4nKx93w3Y2VJAjvot
naDWX7cJkRgrmpZxts3tkAA4J8RwtqCPDGG/GaCUsTCF3opL2VgzFUBrEnlA65kWpC6F2SCONToS
QvLqkPadbRRNN2s5msHeFk3jFGjYY4d5vVVOdBMVG37swqYlEe6RD2nJN/z7+bQN6MMNR4muiAE0
fWZGJmSeVUuFMHL9qtLsdNo5XjTp16ysenZw+Z5GPhnkm0+BqmpeMKKaygtyAvFtZCaYsrqw0uvA
UmBhgx0Ymi8dAqdum2PMkwSqzY7yOGQfdbH2JLd6SYt1HdOiLpb0U5RviUUfzcVZUpmrSvfEFwPb
DKfDvAsqIE5lPy4Qd6uKa4WM9BCRtV6zrHyCppA7VNljOjXFtKEhaleHqu0ydeOh9iq20srn4RFu
LzJrG0OWP7Myw+HbIz90EJ9rmbFDgTcrOrqWQkzQxMNXjUe5trK5LjLtmQTUh1MSPo0TjdUFaiDR
3IC81Z+mOAwhGAj8kstyKLHyaU1mkm5ukD2zanIZz0z1ga0E6ISRXYWkbJX7EA4k8Xp2iUt3mcms
MeGV+6q+NTXzRy0c3C6F1uOF8vEH6Dc6JANzF8ABbV19GuxxqfEUmt/4i/CxIiKilJVPqCiZgE1V
f+Pc15jbaUibexhM/Q1T+QAWhDdG9OgVTUECYOaMHGRbxaiwsi5PSITgCOMm7GLxeupyQ7vDhdCZ
Ls6woV2WLWoaAN9av8bkEcGeTrRWY7s2AJOjmY9M7AnZFF52nc2IU7HN20GaHKAqqAW+K/XYf1bI
O64X+NXFwbIclUE8kRrQ6hMn+dKVU/UTA0T5WefatQu4C2QBvZeq3cRWqn4aOz1MLsLJi5NtgZ0G
s45nA+ubbPR2mOjkRBpEhaiWQUw/pdHNhKEAHZRCXEXS7Q0rMD0PlQ2VD0m3SqfX7CBJ6mspufKT
Qb1gxRH5Ki/uXZsvBDFC0xXWjd92FQxbGWuEt6S8DhTUMjH7NieE1ttgPsVZitiBXOkB7RyiFdDM
aPuUBwomLP3ImdoJiHuWtgRSYf2QKFNmjb/CaVgunThLovtKYO1EoBtMvK4slfnQkyawxi4CQlUa
zuKDr2/1nvSEAv7LdZ4UzCmLl3KPlF5KP+Cw/nhVv5SEfdvb9UVc+qMKpC9rIspbv4n2nO0L/XNb
5imsMau03cDAVr+C6GWjtzOYbSxJSkQbGii5DC8iX/pQwRKYp8NL8WpNKq5Pha41NpQwtnC4/ip2
sbawF0RTa29M3LywcVUHIoiHhXTahUnhwOHLIX4veoASzwhy20+SgB1SRlDC79hj8htyV+Y6PPUd
inLaCkQqN2SpoVOhaK9ZiddZ1pqYe17q+hRKD6jtmDneMkC+be4MVewrA6ykaobttVUjcV6Ilz5B
4snYXhkv/QPH8Kv6OOSR5hG/osTad6w2dB26lw6E8dKNMGsGxkv9pUtBGHXSfIKgTPeik5Zzaw6E
QePASo3pykyjWN8M7OTBDsNo2Kwg+HXVpgzzqF7ROqRPkltGSdMkR3BlsY8kg3p0hqSWeyypLAHG
GvDVbC1MnEM2GCADJo3FE82dGUeAagBRTncDvTm0ss5D/IJ3mSZRn+uo1TDB8P/EIfY/ed5YerXf
ozJSM2u8fTkO/6c2+C/dZBrxUW1w/FllX9NvgJ/flAa/fuzP0kCXHPI55UvO8iwkzeaQ/6fwRGh/
0CmG5CXU+aQ795H/rAxoTGusAf7T6f7aqm1TNfxVGsg/Zj8zf8YPYvyE2vDvlAb6LC15rQRBfz1X
GCr/qAaVTJxUBnonbNOTGUyYVc9evAocC6dW7yb39hoz8FZxvS3kxKV8yKbkoBMLusmW0a+JxRte
3GtBijbPPd78FgZABNBldM81Nkc5T2te1SdMhOqCB+2JwPtbY2vtyP9di7W+9ddnL8UH/sGlcMe+
vRRi7qZzBhjmtautvfDA+TjeK27l6usmfNK30ebVmjj+uok39/bbJ2wKQ0JUdvie+YTtuTZ7dW8y
nigQAvtJ8Sy065MKClWrUEkMWIjRne7qQn0YJTEsk07F4rlnLv/bR3ty+ZMvGL9awhJ7uV9vkxgr
wqi3EKzJaXGbzTll0elUTVNZ0Q5rydRZnRjM3t4roCJfdqb3RGzlvt6gsNsE2/Mf6clYBDXW26uc
fIUGDOaIU+ATahSw8Z8VVEkff2inY7qTCxgneqxcsetcybynAJskEBVx3ZZnJFjamXswTiaBvN00
3rbek7qvr/Kb0CVRuXjGgr6oltmGZ2zTjquPb2r+7F89Y6efmjE/GK/WoaFwnPVV76mBxVp4a4Y3
bqbeN6ipyvDerD59fLVTTdtvlztZ9kESlcRcoJu47F2xjN1oJa/kFx6yDUjQx48v9t73JSyVTj+z
MtucVXxvbm3IDSoW5UlxGrdtDyrFYDw+f3yNeSB8+vG9vsb8568+PuT1Vh60yhMi96Xd7KgFMXuS
NBTsP77O6V748sEJpo8ID4UldPPkGSKfZap61f9MjEP2SEOYzPeG7oQAVtmjCyPLhrk87Uc956ub
ikqC7JtQzlBidZcf/y7vfa4MIE1NIBSct+e39wxuHN9eLZ/i8tkSx8y8d+Kbj6/w3qfK6UiaqsO7
jjbZ2yuYJiAy2glPmZavBjtfVo1HngSBkaQCfnwl7f2b+ftSJ4vErIkYrgLnCaC6qy9r7BELZQkD
d0HanZuu4jss6Gfea+fu7mTNeFj4rNG2n1BMbh0isVS45miAJ904c6FZi/rb6nz9OXJweb06lZG8
XoQFT1h49sEy4dXd7dCEr4j73qBPdAEa7dr76eCvvDOXPnePJ8s1k20/db7z5JArqUMrQTOhWreG
f+77e2/DZPTn4IG1Bdrbk/2E2DuFVE35BBkB69MnlbjUjxfI+xdAIezYwkHwe3IBUdEew9vwlAMC
X6hVCMsvOPzbl5Aqtni0zbpwSGt++y31U55V9eQ92QgN0St5U3TmHt5Z428ucHIPVkkpnrPHy/BW
CmrBL0l///Et/PbiQoNhCVVYyFdMh/PiyYsLOGcLyZhsuvS5/qqk6/YGt8qR3RApa/jZfJi+VCW0
vjM3Nq/f17vvfFUJS1Hlo6NLqJ3cWKwJjcwKFbFd216jCkaEK5my9NkdpNFrxpRnTm2ni0GfYwRR
SSOO1oUNkPftNwUoknl6R8Q2mSPzIBEVMH28z2c+y9Nn5+UqEpGZatpAjrSTpzaXHkARi6tUqzXZ
s4r3mbT1DVEnOJJxZOu3g3JHVLhLTF585gN99wZfXfrkse0aEAGlN9+g7GBeobp1G6h26zN3OH9O
b783iYqFN5mpcbZX7fnXeP3WZFpJAwp+CyHwe4f03G28QaPqknClb9vtmavNz89HVzvZ4ovWLO1S
cjUI26vhkjncfL35EDojfbf26sz13r07AhTZLliTYCPf3p1JOIQT2Fwv2oXb4Y4Oz7Jeacvu9vyZ
97djwbxWmAf981on99aldG34GySW7fwtCvFo7awad1zVpIidPce/tzAtA5kTe6Gm6vOM7PXXRlvN
Mcu5cRXauA1nPs7C0Mpi2/DfJmuj4uLMJ3lSJHG0oK0jVM0R9nzYsE4uGDoY6WTJBRVDvwHd9hkF
r7bC93WZwx+LmLUu0oluqQYCJ9DPbMsvz9nJuuGMoznGy0mEF8zb21XscvC0pplrQjWomGjdgr0s
mYGvYxdG1TqFZVySSBYEh46Y1IXYniuczv4KJ8+jNaV5NAz8Cvqmjrf2dOWNrr9N1sMCpO338l7k
1wiGiU5cKatzx5SX8/Hv988RD1Xi/LCe7HaAaeypA7XJ/Q88NzkA6TDtvs6bkbUi/CIVj3OS4U6s
813mFlfpOj5ODxlJouHqU7M5+xyfvsZYDXwff/8+83P+ateojKIiwGv41ZRwhk/FOt9glXeHh5n6
uMyuBvKYN2cf5/kl8vvHANTbQXBnw9l4e1kh6kyPUMsvEMM+JcDSlr7bLfIn57t+ibJrXZ5b9b+/
1eb7/OcFtZNVn1atalfQxuZ199xchlt7G+5hKe+87bRMrqJteZfeZctzR7aXt+UHN/qy17z6fPNe
kKXecd2RfVJ16yXTjzvSTxaAvdfqY33mPt//Ov++zZOvs1NgyomS5ZUHQ4bXJzqSKXhIKlkvz2wj
77wA3nygJ8eEaYzRcrXcGGO0jQwX2Xo+/vbMnxb/ipHqvU35zfVOXgDEPmlJBp2aTTm9zdbd9vu0
LK46Stxzz+i7n6GJRYyzqQXCdN6xX31lLUlhWYQMaYHwKdAXwEQsku5sk8jsLo7PvNheug+/LZBX
VzvZEGuSO80u5QEEybaepnXjLTR828Idtt0C3dFXw5XP0VZfD8PXfGe4IJzWEjzUwtn2l+Hn9rrc
leuwWJzvMM374Ee/2ck+GZc62I2c32ymDwLniu+HIP2upDD6vaxaNThxllPiHD9eWPq7TyreQcSl
1OTaaSXcT41m5Tbbc+nG5VLEjxoBNvnnujhKwK8oJq9kyYZhLUL2bBJbXwpLkIA+pmzyFCGdreKi
W44rgtDXZzeud84hDP/+/u1O9m9cV2FH2irobBpvm2IdrMMlSGN13Sz/hW3y3NVOHucERluVenwW
KA52qdttCSp1ocSus2W7+PhzF+8+0LZEQ2Op1Hwv38urZQ9orc3FWP16oG2ylWH3O9+dlBhcMnTB
ndnBsrDAc8Onc70V4efr4irZdvpBQbm4peNKQCNOkvFu6L4V04IXR2ctbGtBZOuoH7VhZT6HT/jf
F+mxuxGCfR7D05m7+K0X9vI+e3UXJ4s2nOE8vUbo29x7QDRHwvsW+P81R8WJ09vZ9fDui+zV9U5e
ZHaGMA4NMHPHTXqVEBW7HrbkzOPHWhLvsvr/rom/r3jaMY2Yt486PjGumBxTF+Dzem5mZnsSmc5t
8u8+i6+udbLaY6ck4jTi7uYOPq2yW/Ewf/dgNC8b8RnhX2qJdaftsL4sz3+Z7xyNTWrNv1bkaRvV
iYORkGmu3g8YujrNlfTxa+Mr/Zdzy2Z+e/y21zHssai0KZ/+l73zWnIcybbsF6ENwqFeSVCL0PIF
FiITGnBoOP5pvmJ+bBaz+lplRdV0zL3PY9bWll2dFQiSoMP9nLPXIk3wlzWfIRFIHTNv6qU3o4nH
yzaILzbt/MD62d0yUtNsvm1X/OM37reLfnmEtji4BybP/1j6He3uv+6dtlj61v7/4WDzj0+23y74
5Rna+Klqo8sFzQ0s7ugdQ9ahhbG8ZjZgCQqTwSHIYrH6H280f7v25Xf7bXlRI3PVycS1G95hiYMi
tpqFFUzbXwtJ8WRYNxkMbWPbff9G/+OT7Ldrf3miXxjyHbLKy7W7I77IglmcnNin99ZuONotSHLc
ynznaA+VOW3aq+/3FP986CD+rQuS7j6zkH99+XPRTxb7iMsNNgRkBSAwQP496vBEWDHqQF/rcliY
8x2WqkUU5P+jb/Jv1//yTUbshQDS4/rDujqXrBvGuvCX7jbcwYBcl9gKAoaCf4r/dlPuct60jd+u
/OWrleZ1BeVd/rFC9hRJARidK55g365W//x9+vM9/vJ90uu6K0t8CDwt+7fLwn8pOds/0wVT/cF3
VZ2/Fbl/vS4KZRACSdt6F87B7ze0FtWmbla8rmkdbl5V8/jHGU6tAZTwH7Fmiiv47nnzT0vipSxr
USvjHP8VX9B0Xpe49Uwg34vrJ28ymgCchr2nZitW5IDT1X/eFfzjtpsmsW2R3zNd79Ie//1VYlAR
Vsig98LK72G4BHZxXxnGMhn6O6iqB3t0r52SLID1iKr+m5v2n54+v1/7y9Z4Ho08BQnElj89zp6x
GrUrkq2pfqPw6n3zOoE/8Er+8giwdQtbGAVC/xJU/FWN/W2BKvu8kk1ndFAOTDtbDxHpk6UZKYZG
c82T7yXii4+KlA0z+GXvvpltzfDM3DryZWpIcrqgQ8mzDObFoFJ5TtCU0GgQ3jvto2Ci9l7V/WSs
ujAxId5Ec3ajuY10gzjUo0PX2gOWaapOVuCEDnna1JycZdIR4GZRtDoeuYzGikOdyPSzJsHCzI3t
jvdxXU4bhwFBc5n7BlSY0k5opUqqLNsojwp4YPngPEOltn/O1diXq0I2xVYZkz4Sqo1iBrbcsauQ
HVrxw4yp8V6503yf+KN9SaURnMd2Q5p/GaX1eLIjYZ179gVRUFpu+jZbZNUYFTJMmIJ6W14xVzQ9
Wq0FC4/RemDoHfZCLAhTgsPS1KejkTvRRiugB6/EBDF3CZB7uPGY8uVBxJseBijBdcbpPCw/CztK
cdcbgzVeKaUDb+iyEUZCryuFymUym+s5Hdpnpj36cTGHprsDeKjuUru6+ChdUOujPqYZkPRe/7S6
wdSXjGimxiKRRlavxOBHjxEp5tsoSmUWDC1KqTmiIM3QgCp2pEOMPZnz8V7Gqtkkw0C0v3Xd+jaW
fXJla7LyrztbKMS+RS8fQ1whPwxrMMDbKvGeDFFDZ1vxBUHPld7A88UQ6DWMbjWV7vzUSPGzoe5D
u7lqM6mRjRvzU6YROihjaPwLf77gfDNtYo7QKUMcx9AYqjl3iQ/DS4N2nltV4GhTGS00BwYC0ofk
Ok9JVy9EVog3O8r0Relxm3kaU8Cta+YvEEd+4mmzD6XflUEHp6teWkJaPxjY0j+AroVo6Gp/Y011
Scc/ZeNuxd7doFrbvAC4SGC7VrtIQEDOh6hSziEvSpKKsmxLiHhpSAqQIndgx7l81iYn3TveyDhL
2SF6WU7RZNy4rVscxtq2uWuEUT5IOc93l1ygs8Qj7b3ocTTy8VXOFucdvEswhBoQ6ISzRclYI3OA
U3LDANh8tDvXuOYbRQYlSx3WxSb27/oiavDSZvddrdo1oqmapE9nDtoKBEJHHgkU2kszV+JMcjN5
Hhxl7Q2k8leltJkrTaO+x5w8qaViQST6Z8HZk8IPKoZlcSlAkj9rhhhOrj5Sv3OEMtbKxjIfz1ih
HKDt68aPXSgrlt5thZByB4fLWTM0SCVBesJf9GYFzsAr9GyDn6J+iRy9AWGID+7OGvT2zmecOVBi
GE4a2tRjb5NJWfp1KR8AvzuoT+Zp/BENhncyB3tGjVJ6TFQKAEsIZCa/OUcFddVWjPmxaSFzhW6e
ZSCosumln6Gq8j/pwzK/vyFQmV1PMg5fxsIV68yboC4y8bcrxrDdGzNjeOQlp23baEi4RIbVb8GQ
DaG3JC7NVc4Q49ltvD7ogY/ymICouZgJC2w9JEQ735V8YZSRv0x2mTBG7U36S5Qlw4oEYnryo9r+
kZGpuo/9ErKKFhfDCFCuoApoeoW8lxcObs3wNPj+eXqc2yr+tEI8CpFXjRCp6sl6UWzqhwWNsvY0
RXN9HlvLuO0qD3O0OQCf8I0y2nmI2x/8RDc3cVc7RpAb0qj5betozzAxhTm7xFDSA+Uog5iBkXco
9imr1oOcgBUO7Y8iMw9N19Sr3m0/287E0HORoGgnB1aWo6fvUQmXD5+DNTTn1PQC3xkfZpWfi2Fd
00nzI84TccVDeqWhEdBZGsUwK6ZNrZ/I4wEgeOQIGzQxoGpWrcNaV2uwye2uvbOz1zGq9xb6bN9N
Vnnk/9Bydu3cSIb7qVluw9cGqGnRH3PjXmCkGxvj0WWne+Ez6PhBMJTC5yAPW3r7uB6vfCxXs6DS
D3u7mr0bbt9jHllPUB329Op2XdzhdHaPPPMAdCOu1eMbifbchRXS5yjU4uha2mcjv4Bj47XwXkWi
nQrpLZz23HQjsZF4zcjkVW6N9234pCPQhhzyaoxPIQwK2nRBPr3kKlsqpn5U8gM4OzlOyQ9+tEe1
NPViGcuX3DTenCJbJ7YBqv3cOVeuexiKndNlTJ7HS4sPJ60/cps7c0of+6p3VtqkYUKwsfY44p3l
aOP48aqq6yD0Nay0iPGc6KfM5KLo8A6YiJaWIXSJJfr0W6IGduB6hQGzsf8ksRuvC5fhHZRDc1tA
G4qCgbGJZn6fm2mbx9qWbOAKwH7nPzZ0LzsorcLvmYQOP9MBSgVDJUd/1j68TjJznj5y+EpW9JVX
tLlgHo2elZCXFNprK5kr7ehH0jWfryFk1YHhjM3CS6gJprn3oEv3pqHrj51hObVxMOT6yhb2sdCr
O8h1B3sygNdVN3ZyD7ti4wECzqziVsYi6EGstG106MtiWaftkjHwZeeApGIjeWWZ0YpA3CaJzUe7
FkeF35KnKXkip9yD0Qpcs9whfN6EpdpJDYn4dJG/zOKawsDCaoy1SIp1NaorQ/Vwqbh3iN0RhDF+
tEm8IUS8IzX+02iKG91Gz1KbGu+Kte2t1oYjHaZbdOX1OY/KT5XisU5TLzAhuu+Zu79jm7mTQ08n
pqjb51kxXi7G+JUH9rgASyzf3Fa/Tlr/OqKTk7Xl2k4v/EOpT6ta64OZiGPIxpUAgh3IuGy2tt8Y
m8kFHzXPoXgc3fjgJM2B6e2Fkt3aqpx9ZBpzkOiyJcjSiUVqKo/IKGAfRTJ9W05GsvRH40eTJBRC
TJ5zpWsxu6ZbWtCAM0RTjMnTRtewSyNpHbS8yniEMIdS1rX3ECatWNtCAEgEX4mohwJK6fvL0sVl
po1tsTWHPtlXikw+3H3AMDMQr8K2eYQAjcxDALKOCBGSWePCreOdFRmoC/Luncn2bY80EADzZePC
CiU0rWZiWfLh2qFgGVb29URkdK1b3qcu0X5iTvaPQkEs8NrxYgGscQroBUY3Xk7M1sSb872eZqsy
ZA5aVzM+ZLKYR6tN5Yc1+/7G0/HGWpxDtuHoaeUyiktnvDg03ZvO0vPreGqZbsWLQek2v1hpwHG2
RQpn2AtJaUwC4iWhGPM1NSTjOmTQcELKoXtvGj9vNxNB8FUyZeWOunC+mwxoOAX87IWr7Hk7VIbz
rjot2RBhYNKyT9Qxhwxcozdt9BvKG4JtSKrSkQh1hd8TPA5VhsrHnljzX11O5Tbin7W9DpiyMmPI
WqjM+kD2Zr4jAkGbdJywe4y25I8ROam93ksMgaLEcHhxDjZsp7Z5YTrrSvTwxwqyHJOuxy/WBGPB
12u9OMRua2z7KBY7nfcIexCs6wfsNPVL3PR5EaAWMfSFYcbNNqotHilGlbx3qmm9Ba5PY59lqbeB
50qZvyyVXDOxHN1MScfMcAK8a+ID6xm0n70H0y262yEfyzM7cGNb1CZJwShx4DAydj8tPWJXf4Bw
bHZe+vQ8VnFyHooqatd456J9LKfqpynD7hBqykkWQp+neyl1GNzdbK3bzORLZoR+t8Mt6buwvCJ5
1VeR8VjpmvMDqTkZQw6S5LOgf0c/oO2JU+9p2XFOMm0Xc46+G2ve4kVBSmejpb12KOVgHaO+9R+T
oa2vW7uyNjq72zcTrMKjQ5jxsSWl9543aZ0vWphwCjbekB3KyggPYLabHUJQl92AKFC2sJtzF1YU
z/suSfsXGOf+C3cX3ZVGE1uzDvWNSKXJYx0uWEGltpO3gHepP81hhHku1wAXGQj3qrJmx1zzN/UW
rmY5ugdG6IpDYVw8ktIylwzoggEhvEbyxjEnH3iSZEVs4XZV0OZ0L+YpM8RewCM60q4QxFlB3Fc5
ptnae8H0B86jRrQEWSiN2Y+V+ZZZlPTWb2V7HFU7PeRxZR8GDdToAh61US7J08y7AaTBnqhZ/9HE
gNE2YWXp78w4mYep7ZJkkUvjskyZAPt5Ao58THWfPCe45fdpZ9UcYUSeBQouz2ftwsvTMkU+KOmj
/lZNHDS3DEDYS1n05gM8cflR28JgCBOaxTnqrHbPMlTe1JrJ9fLugx9bvoZ6qO7RepVvUWqgSRKp
mywnDinLjhIQmwzpHJuqQaHa65lPpbGbhwcNmPkVSVFtzwQET5GI7lcKbc5Z64aZPgsjdrZt1XEG
Jv8EwTbTBgxZXaQd6XN6O02bbWvRxZkZtDLDouhU3lHvKrHPJkDRix5KNQOH5pDfDNmEDrocspu6
UjhEVRN9NGMDsw3y1pNm+jihC86Uswwx44W+ONuq9W+dxgqfyt7kN0gJCtH5uoTeNVi4+0JT6Y+s
ymxUsaJ/QMBDyE3G0cnKHJtDByz/aZrbA0wrGz/cZBC993AiSBbeg020isTuWH76iLsiJA9qfO44
WNw1Rh0em75nKlM1wnzmRFpsqsIpr51qkGzSTKwRTpc/+CAJj4VtxAfbdLI3z60uDD0cm95YIeyE
KnGrVbm+bXmUYUsjgrvquOwqTsb25zDX7Wcv65c28XSmDrT2Qbcn8w4ohpYvDC3BmUTui+3MIItu
XvpCXeoafW+yt4wdJHBYfsH1lSOillpzow89Ajg/+KJicnUsalxEbuEutNzCNxGmvvYeDazRC32S
hGWjARVNayrx0NoZE75JTsRTcn+PQC1LNOjdpB2YA0oO+uzCqCW3BNh5xAvGzoKUmrWo8hggTWlH
ztOo0ZNclNTw/Y1hqlAc4ihronXWpkrt3DZPryLHGz5MVK3tcm7N+N5tFdk1Uv/w9Es16+UOdWZ8
n3rhRfTbaVV/8jWrviMH6v20edxfT+mEN8eK+nnhDZNn7uMRfxOss7SKFlZsgzAjJOZiqphsd08m
TnssdC+JVjDEvXpRdl6DjLUfclhyA3BwRAe6qo85uxx/wb0KtBanaLpw6bJcqahzzz0Imp02eDOn
fALXbCHJk/UNEdZWDSwZnpDlVb7dpsJkuLZnpwdID/bNwgfGcc2eUl3bfj7+7Gzlvc6FRQyWI/ID
MeHkWKIAR3I+zOcuEuRArMG6buARPbB/EusoTvTNKC5mq5jK084vefjX2OfOM3xPEoMzysFFmBT9
i+MMNcsgpyfomq6V3jQkYe1lP6WSHZqJsJITuHidmkzb+pEDCl5a7lMFUem5AUzBgZAY7HOLym8P
VRvAMZt19wxoW391jD57LfokO0ShQGNoXoB8hkj5o2R/vEzhXPIQaykF8VOa4hbCdr0FPsjySepg
LYWS+xQV0gMX1zcpTIx6mcV2dyIONmzyGqTRonEzUilzavEVgS+c4G/izvylfuoie6aLOTOCyU2T
sJkvzch6mUMiqcwyfiSjbp7BE49sxQnSahDCswX/zDsNfJl/VNIb7wsx9EFbk3JY1HwfNobNYUnn
OQUXXZlssizv/Ms133pRtxPjEF6lXpO/CtbIz6rv+YmhxOTacTh+vQg39wy8dj9kaM4fVS9Gqlt+
q5Z9FROe/6Yi+tdSs2cwHmYxHoYax9Upin5N7xCTljBAjZtLI3V0FvGyXnYHEIFLsW6PYg3Kbpmf
vuvf/vqpf1Zh/3bVr91Nzewv30Tjpl55GzKHb/Y2DvgubKqTf1sG6RoJ3bI44ZTZ20tCgZviqlhH
6/klWaeb78cOfw0b/Kdf50vbBHu7gpdr3KRH9lEB5+hjtI2Z4fGCPChOznWy8/fjlbWMmDX4Nk90
6SD8p4t/6ZwYvaWVLRcPTzRrtvWSRNiiDdLbP1pE/26f/P944S/TFO/t/51ld5289f/7f/0eLbxQ
6vhX/h0tFPq/IFo7OqxSIoYu2Zc/o4XOv4jT0TI2wTxfyHbcIf9FHTH/BbyOnoLPtCMTudDb/8wW
GhcknnfpNWCEYh7S/285pr60r8UFjm0SsIN9AukQ1slfuzQQfjlRTToHuBgcFiBTq3z/7Q25/uOu
+z1b9zX1YDoMg3s0upgcBcRtfLlC2lpOTeEkY+og2vabbmtttE26/244E+rKX256x/lyoa/jP62E
4umUQuCeMhNwZaVX3BuJqhTULJXvI1CB2TLj0f0gBpzkfTeaV6GQClWhqL17dsP1vaZC56GzIEsu
OtNvOa3BG12yqeA5UlFqvewW/ApMH2XrbRfOKBehbeHpcZ14eBHsFe8nDeDD1tPD5D0uL6fOyAgL
ijvTpB2Jq/v5IhN9OAfwkqb3rqRZhOW14Og7i9phIAsTLtU1leADkFHkfjbUvq8aGzQMVZcCzXeP
+OFWmheov+YpnufWjNRpw8tlAlZOBOMp2Y/M7XFCYnacioHB0FGWWielOHKRgky1BfcjKRt4zU+k
OaZrOnPFkeOxnS11CF01/YOke2OEq3pNIeDtDUop1lIJ5d9XdVx8pmYyvQITbJcaqJl67RQTexX0
o8l9d4FUbxQop1NqKG1VADcLrLKI2ICFetasQ+NiGYgHl+PRDP3LXo3FZEQ7Ozf1atmNgn2RLnjc
E713h2oFlNh4BfyrOBia9KjOfG/GJ9V20VvJbpNzheDwzeiOeeyyaWSDjxo0bES3q5B1fJiZy0Qe
Qs3xldQH+lQLuLNg+3SrcSi8bRJ33HiuYrChbu+QpIQbeinefqQbMa/cjL9czaJ468JOPMETbAxA
jy6fewmBpwpAdTTP1sh0WRMVYuPnBgdNBS1s7xSWu9X7oo/4NA2qQ4OXrscoG2BpsDjfsGcBYtH7
8D+WZsetA1ajwTXisA+Y/bl5zrvZu9OggxyxpWKmx/hlczBJh30CeuXeyUuLknzCz4vmaroHOET2
XNIBPl6SujjMx+Jiox4b65UivrlHOTWVFOcySmB2VA/5snNz+7ZyUDo2Ux19VpngJ3QFPJMA4rUA
c2/ye2AqDvksZGo+UJ1H55R7xg50cNrvBvDq7cqOa5tAEfSCDZUK3LRGiu/J8RQf4S9xIiQ1bBtx
PNza9PfOjbLarYFS5yFp5/KsRQ62XsvQD2JI0CRqaBM9rZFUuwcK0XnvuVsv9LB7F3jdjqmMmnLR
ypl9+NxIUy3KX5tCJ/Oe7CoZdzna221z2TzazCEysgFjdmEpBRpNM8LkLkpDnao/Lb+HBpDuk3/Z
jsIbZmeqmYAzFl4oomtd6dmBEc/aCzS06ht6pGJNcB8lSCrtk0xGeQJhUjzIy2Z4TpBzl5cN8nDZ
KqvLptmQtQ9+Az6cc9lNZ2E9X8flPFyncfZKR/bZj0EHMmG9SGM2wfPOqMubdNZPVtHV28xNekod
1WDeQqPtDmPWxy+433xkapMldmqy3HNZuOz5f23/E2pYKJ4vhwLf8kP/kOAiYy0k6mRu7drygS77
DVc03B4sIwQzhahNOeKG3xWoaE4A+n2Ii/ZazmE1c6609GY/QFNwqIYa+m2c+CjLpjRr7krPqvtT
WdjKXPqGVWaUY1PCZIOvLEKP4QDkpW/sbJsmna7OE5tveitVEiBWMV48Nx7uMvbF1TKpsmli60uV
eiSdL2iBjdHHoHUt4mY9P9iy718iKj9XhV5ORaBArn/obsHPo7FrTvjSYisP8tYwb9M2vFhnle4e
DYaZMQP1Xess6zIqbzSsiDZ6ZEetSW7qYpGwjN8DkzT1G93KcdwDU6Wmynvwo6uRQm7qQgqW2sKW
VyIZm7scjJZ5QWClLtgRoT9mICa2k6/R64aGUnULqFKsAkOvjAO9mAHu4RBTy8LQa31mOAyOtGUB
ZaPqtu5LqxzPYkSnRJQ/ee5sBgD4PKF6usaUBSiv4101VQ00z1FTywacFmafMprudfixhwuUYOu2
c8EYeu3XT4jQ1LOp+dVD3Ef4ZGtfv29rc95lGB/wDRQhfL+sM1iOIBjh0srOZW/Edxwyph+u0iXM
EHPyPmfZYk/Ri3hdYptfG4ap7dwpjXZ83jNtkNAZzvYo7HXju/Y1/HfiFr3U/F1euzye0ADXJ2OS
xpNpj/ZjGfshaE4V1fUS256t38Bu1OSG4mm6ySrLfBpM07mhz6cd6pnJyxXK9HpeAdpyWQayKj5M
U5vzHarHWW3l4OenZsiLdFWWc/GQq36Go0NLJA4oO6AP9zHflrWyBNSYMroBDNxYK2Vo9iLxPJue
phfyjmReQHkgpzxbSvkSJmH+EWcN9YOywHu+MIq2PFH/ZUUrnBQ+Zj041q3ucZPkzDM+tuDqeATE
GA+W2jh0yOuzungvNRHvdKHyR+FLC4eCAeJWGs19Jz3jOhtp0lz2JTnWaz+8RlVWXpHaTe/bWeve
QznjHw/VZFNFQlmQzGb3bMVxcoRFdFmmRwTPfapd0PBmL5/1ysKMNCX9gTsvHZceYxbLkhfFhGzT
VIjo6tZ8ScxsePZGS5MLfMC0i6QKKXcwtCC2Cj07YxW9N91J3dcE7VVMnTy4gJ3SbKR9CYg/49hb
hnHzERpWPi4Y2Jh8jM6hte6nBnF0qFooKmMMz77rRb6yKOluw8iajnUZq2SlZdLKznS1eijBjaeo
MTt2EkyEpPpAYxYiXRi9e0H399nPBO/n0SDZcxjskckdpaf1lVfNdktVX3bP3QBTnaWNPfYihEX8
5OpFnSzixpXrkUbSxsPodwrBsDz0o5TXXd5GrPJO6rAuZ+4hopkeGH2Dn84duu6+Um4PKUza+btR
DPlKgShGt4jK6rqYbf8nb3q/9Jt5Og1qqgJVA4fiPW7nB6f1hts0icegyB3xk1AOkUdZWslm7utJ
ZyfN/wlUTgk3kGab3ThxN3mrMJo8douiMml15jSqFobTX2iy8Xg39mb9DoHHvksKIyHPFLlpsR54
hy8lHIyDTky3UDM7nnwlRSWerhHtHYanRsTCdesr6pw5j5tBOcaPqRDxEMSy9T9baNLRcqij6JHN
V0S3xk6IgeoGK6ytpHfjZhdjHyW+poU76A8/chGqN94RE+hco50ySjhQ8D1b/kjA51MZnWItWZtW
jxkyKlS7D3PDi5aUSxHAUoj7AOKlPsda1ddoRsnhN3gG86U2dQKTexgygUaN0n4r8BtUqyLuNBw0
oXSqHRAqJwnsUgz0OWpAt8tGuYjba0ZZXkSu9G2YTcVW+kNIXcUHbKdT9j1C8Ines7B3aO1kPmtP
I9IPWY7d08AQGBHG3Gt+5m2m3Vd2zv1vV4Ih/1FDw2A1Q71q8lYddJ671NL5uw/gqblfa9OS9dKp
ZHLtdz7hBca+wPqa2nzfs2EAs1/4egpFW0U3qnMoCCU8dO+N0WXhUBGwg4VCnSOXg0rax7BP2YMi
ShWsR0l1M7M9BvTPFvgONKu/Camn8yNTO9KZbu2mt7CqpBNMw6ifoEhTzqiA5OVU/i4HkCF5yhu6
FAvR0UnF3jvY+EVwjjLdoYd2RJ1c9SeyeVSeWNOYHBkq2mWLSukiWmJPAVncDHo8LVUaO2rh0ro5
z7GbPw1O2t3lvtu+hSKRpyScE1QWU/2G5Ka/J7gc7kWKkYBNC03HxLWHdkHfQj1OSRufdRWJO3qN
YlP6GOqCAdXttJbzAMGQ8RLcgTjp6oWuDAqOWq/RE5SdXj96Y88Pt6jkjRgUqHJR2G3Di6KPgSdq
uEw8xDdp33oby+26pzjW2uchDqtrrx60debUNTJDntkIiNLrsjaY/mL3FN8gnqT6Hpp+feJk1Z8n
M1flQsWZzfSDltmY5kS1C82x3UlX15hH6LsbJXQ3X9lTNb04jcvBOG6ccV/ozjysTIZnEHgakhGM
XLX5p5HXFKkrGMwnhMA0vdLJjS83j193wWUFqFeajgHHmuP6ZIpG4rAHOGAuimmqdXR7vY3SNAvf
IjsRm5FhJ1YSWp73tmbNhIpRzdkLe0h0+jZWf+ZA53AKo0GNe6TIwyRgJfWuZE0iaUsw82ftzvqN
m9AtWejILG/Mxpp3XVYY76M05CdTLfLH1I8JwxAWfQCjGQDwGkQZYdoF0yTTfSSL9oruiAdgSCKa
CmvzoIetezTDrlj7VZRvYubdrsysV2sESfNV40ncuMyfrBog2UtfUtdMUgq0k+x4/jejOaxq6Kob
j1bUIU0g9XHHsa+rjcy5G9oCRxU34EqURn8aZKVvYzeSW6vqSHkyB8cKIqziOpWUN0nji+nO9JPu
aabr9+lEYX1D2zs9ab4x3LbM7jSsGjm9dDW2mBxxBwfsRA04aAXnBTmnkVjqNfRd3+2rO4qqJrJs
NR5jxhsA/g4Gk0WuubF5sq/CqmmgARb4joWo9dXUCMZFpD06cJKrlqmpJkruUU5Rk4/sapvOY3Uy
mKrdctISx9YT1ZvEdrUfSktuPMj0/cpqXeMyfZFvp5zFxwnt7imnuXRm5gZIGUcclkPujoNvKnp0
bkd5XabMYqaeHvhUal41aalNVUOiF8hZN2loDe897/SV0dPjCkSp97iviVlvXcPvzoKuPmMy+MKE
q6ZiEU5k4QK25Yw02E31CHgbjHovzWuHwxBzMVO8r1A33fSdLHu6Lo0bhLXRSFZpU2xolMdoK0dX
OEFlYI+J6ELej6Ou9pK7j37/OHiBO/feWUyuvuqw6mKdHsYVau72SaqmrulvpsND7nfZkYjjtI5m
IISOY2SfWYOZC/mW+5RnEd+Fyb+T6rYL2wkjUuWX72aPpWztMNoyQD81onjF17tAC1QKiKG+iqpF
64zROpTusBmMEolMn4TGPoYj/thy8zCkm1ejzsqSu/gEq2QHdVCQa6jCqWE8rRF7qaXxaWSomZ2q
xzymw5hAoCWU0BYefViPhd2j2VOLJP8xIZiUa7sw2O/ruMMmnv4Wtfds5hDbipQVWLSdzPdNNdZ3
lsmQhKsiG6ejFOFDx3nDZfq1KU1cuoU1UVSokDr2TO9eaSKM3oSpLhoX0/+MeBbxaTNQfLbzRpGb
0VR8JTmO4YNxaNO7yBuPDb7as+4M/hVPcC0hlC0ZLDGaTFEOsqV1L1XW/Bw7M36ywygLwLE2K8cL
c23LhKH6aKaK9m3jteGdaSDklTmFpaQcb2ojscLvGgV/S5WACnEBWzkeXCCdadi/Fh9prBRhHWE2
n569TbMzV3JdXl1yccMqLYNLGPR/Muv/5aJf5tI1XNWJI6hHjkty1Ls8iANtiXdqD2B249z+5+Ln
32f9v1ztyyS6w9as8UpeIncySTxzBdzr9AfuhZfIAhd8/xLtvzZgqIR+ueiXkmubGYCRPV4i5Zx5
3eyiA6mNLYmEAPnEOqjO9tpZWodx7pfhDfWu7XgyTAzSO2ffn+2tXfDG82d7bQUondcuOY8wLAK5
8jcE0055qG16EAqchwNNfxVBRYxrfngwEQrMyBAvMZTv2jvfvpFf4nKzO5qd1vBGZo+Mn+/gDqyN
wx/3istUIb9Kvvw2+/K3kvJf30j3S/aGUih7CIs3ErnScj7mQRo02+oYb+XG/ia9+ve89+VaPHc5
A5nQnJwvL7CdhkxnPJYXSMbn0QoQrN1h+CNKxo2S8l34LsH/i3zxZ5fo37fJn1f8+uoMPxw6Axbz
H8miJVchzhQGeFa3eNy2njkuHFKjl+8FjQiCehof64h+ZpPcfRdPMb40Iv64Z3/7Zb70yxRjDUY+
8vLTnUM80V9n+0vCa1jNDrFwinzfpn5+0Yj+0+v/0iVzVYOTseb1x8d5HW3/D3tfshw3kmz7L3eP
NszDFggAmcl5ECVxAxMpCfM842/ut7wfeyeoLgkZRCNa0vaalVktaFWe7vDw8PDhHOkwLBj1uagO
9SXGSIBr2DsAdck9ugyMNy4guRt/vAhc/ceqzP/1z/7HUlSg5uDU7HTQvoAf9v/977qF9vO/+qeJ
BqB9dKdAowN8b2x1mohn/8bn1NR/oWNvohWGFpMJlEz86WcTTf6Xhv8CzScV7XDQycKl/gHolPV/
GbIIWH8sbVqihabUb0D3M9cYAOfAPAuSADTqZDTkDNqNXe3/SKmFGgtm8Ag2yI9Y2fDaQbMr4bAy
y0Yf7b0UC3hOb8gCaNiBaepcCsh6FJSb9Yg0SVxgRhwQW6CH1/x81o6/L8kA3qmo4lELDl3mhpz1
YEojOUe5FmvJoHvFrMrHuPH3hbABXQUHFLU87QqKQDTRmNg6LUBMrpcQ9SBP8oCKV6Z+RMbbzhVJ
LDtm5AOxIQUSGnD+9yW/MyQEyxo4HfCpsI6vMuoBStmcTKxZEOy5+D2QUQiolTipDRPN3pTDKIcE
QmMVXc+3lfmVS6TtMqqtHoETLxexsvFN1nnmo597Fbx+SKDIssCflYEJy9zxJto/uiFAQqQ4uvyo
eBRGI7sQyq8jNjIjzBzsW43JKd7JY66npsa81UQ/V4t1+HBQwDMw2sjrXFNeOJ7+XhTa4poCaFJ8
KRVzKeee3qPMk4IDIibY3qPVKXHBCEl5F+E+2teJJl/nNoQgdMAVRA8JHs96giLWYEjMoJM1g3c4
RzVbzwDV1OgiKofgjSh4i4nvfc+AOyjU8QGBCWivc9WsDH2iBpzyJBhFGdJACycm6FO23LXELSMq
KoXpxeqf/g6hUpJQcBuB8k/ku9mh3hF8jj9UF5MT3n7ODik5BPfZp31zbimHjhgwPeg/ukH/vnJ6
8JLW4GxChJLS4GKW5fu+Li7Ai/CwL2brq63FMF8NULxFn87w/DEYTnLUOTiIN60V30ZGf1RD7bcd
35CA/kZnmjBSDwaqc61yVY2AwwYnmcAxb+jf9FRAXh3YaRQ6+4q9DxqQhNFeYD1TKGqR8fsJwDKT
UtF7pMMU61dB4vk7RwALKWSp+WKBFQVgG0PoRH2DMuvzvgrstjrChCGZ8DosGVPKTplxcLBZhZYx
w+30Z+FhIvV9fRefrGvskUxO/IhCeXednQTSXoj3HMn0/8weZgtIaMDIRjqgs1vV5tAMJQDUcWvZ
8UW1PATIVTGijZVaUh8ngGougr0vcsPfsagtA4/LwD1mvDFDrvwdtJCDUmE9jFiy9diFwANoxpve
mnOOX2zKAfeQhcE6zNJoTOhNUFU30P3EZUKLOmpDgN3vWQEPymIjYiBJ+imGBRpAF7yIhhKUjVIO
FmC9vSvkb7V4HU4cwNptOfhA9N0PkE3GzYuyMjoMJKB4KYtH0PAcAyl67a2Mbj3WPJdn3xXUISli
Oc4uQiEGrhjj4f6t0xjldhI808UXR8Q8KC5H0a9vum8gCsccIG8UiVEQrWQadOndrFGOUZWJg9hB
bKOsNima0CsYSO24bt0BVDcNNpn3PZAnif595YGovykGSJJjgqVoMqNVmKA4Bi67xbQO+5LYdO2d
UjQqr0SpWF4ZEwVbqmYhn5RyzMgy6YJTDePoaHKMbToh7C86WTBuLcEYL1UUflHe1xTXFACYjhnz
5q6PJXC9YKfY2/9xTFwDN6yIyxvIQzI+NubpmAQcwDbhhCJhTNLmS2DRRorKMfS2BErNJeGMWOzj
XNKbdhSXPialIaInWoNMj4O/tikBRUXgR6KHiQowY1+rA9UxujVEkSY0669qkXNtvvMVaqSVAMZX
gIYwJXUbJ6TuAg88408qOunY1yGdbHFO+LYuGHsAmRlNsBhRSTZk2dRDl0E4SYABAxra74Xety+u
gCgUT0Wab1DGhrU3grVLCjBRFxNRmjDimol3rYQdDCHmgYptWU2h4R0PBshhP0veiUCr04eYVNFw
pywXQfCaVdkVwHc5QZ7Jat40otmFAgBWZDcmE6e6OgvGOUBmWColCMZ0zI51ADAK0KXDBMKNKSX3
+4eGvap/SJQUTQQKiaSpMuNxoRCMZZGNaLnaA0HRKXzST7mLUUVws0n3qk1XjD0Ahk12cvW7iCvv
hDMuopsR2qgFhINo/XV2C4JtamA0ANxQJhg/5CEmMVfoD3E4uRi0xeMPWda5v1iGNQlmAn/pswdQ
ap36KfCxbuHtm3TLWdSVFMaiihHr2NqDUolUe6OIQXcBnah2cVss/u2L2jpia1GM/eAuEbYUICqS
io8gi70C7zPvofw+5iNkqPSaxisTc8psfR5bczh+jRQT48G8U7zc7bEVCmKKkWDQya8faYWe96U2
FcOkEy2CYnBaZc6BkEtgW2xx4OpuyZ/ivgJImWKUnAjFor39cAhohVsaERcoiucO0VdTpiugsCWA
BMkACAjGW6LcofHqJG7g8Jgk2FLjO3FMvFIBtNEWIM/DawzrW2jfqrOTARMjs/UvsTtczJjiPXVP
JZ5rnnhpYcfEwa6Tg6K2z6ukbx0FWBazNkiUJeUNzWZ1kdddmlpGEKE9j55eGjWOUWL4sBTJvoOy
idebyms5jMqAn9H6TMeRkzGlpboVUAing4QJUHt8zXRbvGwcBLuXfalbJxC3AvJkVMgs9MXOP2up
q+glRjgWfayj83cK8Ig3RPS+Jg4DxJabrgSx2yZlXAl5tUA70FxNmO3RBCyrjz0noLAz7T+MKNHZ
EuQ3JhQ716c1pkxcatyk6VN1rK8xCuj17iTbA7ZZjhJIeBo3ve2u4TcYqRb8nMQe7/3L/Q1Mvo7t
4Rm0lGFChCbJQCVXD5gzj0sdCK660beSrZlAKwoE66ssh/mlGrX99TIog9dkeuwjfFRgu0ukL+Ni
Gk4fqy1wnwrT6YGg4qtDjgJZoQYZQS+2ltBklnilsi2Hx0MUhAQ6UhK0Vs5tqGGkHxO9GDzL82+L
3JC8OioRp3uz5Q5rGYyz5/IEljIDMoLJBEnh8tiK9cd91+aJYJLcybJKM8rFhGAC1JmMz2H7uC9g
80PjyOgoib7lO4yhclUOMX4LJcDd7mAzGggitqqRgJiYlwcbEQ33gEN7lAmYmW9MjOc8x529/yNY
kow3jwctEUD9cbzAE0PNsApPi9AMpjIUCdEw0fkJDUlUhS2nvMTUSHlp+Lnvq3Z/qR/mA2bSOTnY
5q2wFs5c4IWi67lmLQmhqJUFQWQ+iKDnBmCp5GL8bCYcZTe/KdIvlNo1qGoxFm8XGYylsYpY7LVP
0mXtROR1cMpjewzxUKXttn2BPHmMmw5TIpSiDHkghNVLTO7nMs+EPBGMm+oihiJBLpzgYh1d3UF7
3XpMk9f5Nj+KBBOdyqHNrrSYc/42bxtjZUn6s1Zuo+dlWYjUkhR8X7bD6KrE7t9wSAHr4InBSfAz
N/QETnxmm7bv4jNz3ygaUMX0CfG5If336jg/LxcRKQ6TAwguzOr9FzDwtC2yKnMxEiUW9R/LtRqY
OiFRetCvhMwbvNmJW1uwC5I+Cw7gi7sTwANmDMnYOUlOhS9xbL31hZE4/PtOkkTGaYENMvZ1g19Q
YWClqV+x1brvpdRoeyoyXrpgWFKfIwgQT4GP6alDAzj7/wLUlP7QPTmMq4qFRFmKIWfwxieKL4kh
ftc4YR/D5ZWEtu6gtc0Y90wxVzQl7ULThcxWAwuP7skB/zHnfG8GMA1UEKhLSiIo3hiVOrGsjTzU
aVrbXI5PxsWExVvdVr6PN8jiyf532lRqJYxRCoNjS13MKt4ggKLBcKtvLI+KXHEqTzS9ePeVQL6o
oZumoo3LuFuca002JVBJaeUvKnbGJyv24qTySzDAloJ8bMbiYV+x/2DGXzIZDwxise/qAjJb90cQ
y8cjqFc9Su2QVN78u2D/P061jFc/XuJoc7P1pWXBrVdaHXVF9GqIdLFgsw7Auhi48QBCGD/weryb
h/iXQHb2o4hjocrB5UtG64GOpeoNp571H2z4UyWD+W5qHuWJhZlYUn4XnfDQYvNTfsBO+5Emqf8e
ofjP5JSbif9KH+aLDWmVjJ2IAwZYU09/qp3gNnbp2rN+E9gyMO7jm/CGdwA2H8jAyPjns7GdfzDI
AlKvpVYER4OKCRq0EMNvyjXESug65F7mlwZo7px9/9w+eL/EMgcPwAidhWnLmICgF0Ne83iYu8jt
+oDHucLzEiYfSsFWHghlnZDksruki+QRMI+xDmQD6gGPUwG9ln3NeALpZ15f43Emg70GdVa5VWws
Qo7Vzb4AnumYBxVWBzJrFiAg6ccj5tD9tg78MubF+80rbOUYzJtJq4eq6RsYji49Kxin0nwAH3Ah
kjfNRYGEAWsBuk2R+T4gEE61Gos/JKvaL8CbBfgq90rZPFkrGcwnEcMRxeoRxfXkWAMA6jE7LgQS
tY8SlsoMW/MXd3wAHGjj82AMtrVD+0YUMfWDRfhzZwAmj1RXKdUOSK46xI0CL0htVV011Nv/EUF/
wsrfDBXTIGqNuIvtP/GESrIbp3b93AHGiEyO7DWn5k48ZI527HOOq2/eayvRzLcT+tEIwhC3ZwpA
8RtZm0w7CihITg3eb0zvWt8xvR5eCkafvOyfgS27os+MXpiMlqLxFtVWSleFoY8KxpeJEmLZU3W6
xXL3JWzWltciGKcBCJqQyZitQI/epa84gFfhHSlVfu0HBNMqOA1YQpMcA2gwfxAc16KZEw64KPAY
59CuG5ODGponOe6+q8Vyv6/ilhFhOhDmYIwecz40T18Z0ayjGXieeCwr5U05JE4u8NrLmxJ+1S1U
RpE6UY0gCPCSioHRO7S3wV8WRtgRIiyQtUJDX7tDmp0iAXv4gBHSBpPj6Fshd1UbYSu6+pwbiwGI
MSLrF2J6Dfhb1I0KjpCtKLUSwk6T9aPeFABnTEjW5JYdJmJpC4L2DDgqBygInHtx88usHpvM0S1F
IPJUvZQQJQYjYANKAP1637s2H5br9yxzgIQiU3o1UWA0X83fqFCXlzcQnZN2mv4rTgmeUoy7waFT
QJJAYkMkzwToBUY2Cjs4Co7i41GElxgpfJ6em76xsiRzT5ZR2Cy9KKNaEHzoha+6+RJwXWPrLl6b
knmjt6aE7SbMk+EupnNQA7jiBL/hc0XQ64h9qPySo7Ev804DToSkwICjEz1OqPL7CQmOoW9dVdcR
BsgPkf9XTqKxT6PQAOSRhUVZghIAcrPApml2BIKdSL+IDt1Vhut6X+S2k6AMpmM2FCBPjJNIqaAl
IS1CYgnOWarKy8vM+zsRjEsYUyNaQQ0R6hh7gxBc9Y3OufZ5WjAe0czAURuBmkJ6AxyN8hUwWjnh
aNuvf9qJnaURgCFtxn2K49t4cQlEEEkDRmvOMRW19nuP+yWFeWJ1ZqhKrQwpQa0f03a4LvsFQxa6
U6qpW0bqh/0vwxMnn195QGAALCZWIok4LnYkvXbzcVDAUQ4Yweov7cekfnIiND+uJgCB2GISEkN+
NKuI08ThKUT9ZHWHp9U8j1YG+82iYI/Nh7gQ7BBr3rr6pETTcd96HKdjm6mSWuhFGuI6B0AA9t6/
y3rGMRpPAnNnZIWhGgo9OcNoEQw92SAz8P9OCWrRlcXyOsKa6wIRWQpoBwD4mBXnm/BODnP8gWeE
tjeoBEiZBrZlvo4DkHmGb/tqbAvB8C/GFDVM8NG/r9QACgAgVLDqT5QoI1Wmg1Ggua4Ao8D5IpsF
AswiAkwJQyQAhmCyREOOAOyOfX2izdda78hO5KglUOCwcfao+YryuXmjmOE1MjY9YSWWCQxSYUYS
AMcSYjWanZjgCzAXTux5G+J5F3xWMphoUCVYQZcsHB7VHy5b8Up0FMCRoKp5MNzoulSdRjxgkV74
L+ioeOox0UEM81ETRhwlSe8+SYBXD/Li6Q88ZKUd/QkrD+kmLMbrNRITw3gpmhtAXJPJ+ksZjBc2
jYKke6SHKYPlqi8WcLSHpOG8hzaD3EoTJipE+rgI9UjTn3SUfUFd2ofeLGLHCLoCmC3AGCPaYIxk
335vnr3nHkykEEp9NCYMtyOBpWyHuR8eLZ92EHmlls2zvNKPCRhqIdcYMqUNJ8CYWLVERpAIgCaM
pxA9M3sKMUlDEUoVKCpwpoIrrB8ehPtSwEyzhrXR+ZCWHGnUvVhhqAOjZWBhBgZLP+ful4QYxZ1N
C9uhXYjeYNxqxFILjVMMo5/+nRTF0nQMTANmkM1SKjAAdQudVzJm3QkFsHnJ2qGe9AdsJHMujq2v
ZII9WjFAoo5xK+bIgn9PtjAYC1H6vQCQuPoCyOwcl6MR5506GnakNB2SLDYBD5DxtOIAowG3Jj7U
Pi3/AvCqROMxcVGJdfflbVoPBNzY5MBYKAb3zr/RXBRAOlFQ/J1j4dRrGphiiuwSwNE3Ug6Uk31h
m/ZbCaMOs4pHfR5UebagqjFa040kRQD1B2JI1gScAf5Nx8NKNgawdBNVMcbxxmzJxCbGd+rrV6Qr
AD7g+Ny2Ir8EMNeGkJiAaaYCluqziGCXg1pCHr/tW2tTCwNbCDhBcAiFCT5K3yWNOKP8VCyCExbh
bR623/dFbOlBt8fwohPxXdgTOgiVEQCtH6+9AfQsmCwfgEakSy/7UmjwYl3aktHNwwQqlhvZqVDN
yLJGGzENYRWKU2U3s9niX6Nnql9xhDLJ2xe3qRTMJkIzPO7Y8anWqoVRFXDXBXnzbKrFSxZYgDQQ
jft9OW8J1ju9fglix6cMYwRCRkGnPGzlVf8AMgQMf3qju5ARg06y0zqlP1yIlQ3gzFeAboFGuSEi
ST2L8OabODrTLdH1yQo7wM/lMXJBZM/PxqxciQNG7+J64pzgzVwQ0Hv/GFdhPN/o9TYaawxgUwL3
8d74oa5fO81LS2aQvpHyIfqwb+hN5VSLrpMDYOFdP3gW4hTj3hOUCzVAQc4hqqIUd73LOV90Kxji
IoGLmthif9fA7ATwWswpjgMmRu0YEFaLBKAkjBBha3pfpc3G4koU27rM1QLEXznsODqg+0FGvVxQ
Ks7Zo4vqvD7ppl4GDYZUKZWlm4/yWA/fSiwloA2iQDkUanxnNuJnYLs/cRTb/Fi/ZLGPBfQSrSBu
kFHTgezhKKduXTrpt+pj48qedCV9E3GflY7Ea7ptW3QlmDkCJvDRQAE3U89UgAyRgIPAHZzFeTPo
55bbUqKe/u70r+QxJwGBZwHPGlKpwROdHMQGSA9BffxJ+Z658cOf1Bgtw8AoM3IcJDrMZYBF6RGY
d3DNSU+Ppg50wO6lMDhDMZvfzkSqJhri2/jceRSpzFAJURJEbUQELKlxBXR6u5+/cTyE/tR3hltJ
od66ygJqKdCSRoLhgFyfZd70qUO174BaT23HPl3tRB6fdJczQY+dO+6xdalaK+GMHZNk6USrhIo9
3fZpwXXBHR7bdIyVCCaXX6os6NCipW9KOgaxXCg1yJRbEh0aX1YOvP49Tdnfm5PCb+uGqSLZPjfn
FFitDORJvCOb4GJpIqdtBtJhtcMQMZ8aFIdqAciyFswHznfc9pZfgplsTq1CsNUByfJt0hLQjxJR
DgpwoB352BOMgX+WRTtzck7Zc0OqqqkK2rUgVEDTmDl22VxlnZWBuqxtgDHaj2DSE526L3nabcRM
jDOi3oESA1ZmVDacZGJRWDXkJMfwkJEQQSVypI+6YqsPOkYH6FhEXJH8hWNV+rmYzwksBgnA6BJ2
MoE4fv45hyzEMFJP9cP0Zhh6IDr10DVWsQda3YNnJzrxHOgNvPy9SOy7Ap5YVvFBz0UG4PZTxvit
5i+fwkMhkE5yqoN2r7mTM4Kj0gFuS2dXfnuhCbb2uK/x1gfVRUBBYDuDDvQzhl7yCWstBp72VXIf
Tu0hMFobmaS/L2Uj6KhYAUHZDQEMA9TMKSnkaDHywUxR8welK9DHTlpmAhpTkkHtW7yaGSDV9iVu
6rWSyByPBMjFSQteM2JgOHzsBXsBVGdVL5w5wy0/xb0OqgoVb0b5bRR5FU37eIyKDGjoRF0mcKwV
jh69KoBTFcY/6EnDhD8lsdD0XaC2cSWmGWnyAbCJ13VlOqk42/tm2wjQZ1IYdwAjBzDEFAEBOgGX
CwA7p6/7AjgGY5e7LSkqsC4EAVX3EfDMbjo8Zm3mAO3C2xfE04RxOdCBgusUOGyg6fneFr3TagPZ
l7Dp1BbWqWVUV+iwOXNwg6EajBpOnQiTW8WxI1cAk10AdtgB8PzzvrBNdVbCqF1XjoaVfrxGF6gT
Jp0I1jzLOAyWKXFU2vw6GOgAVA4WYS12cn4El8AUzlCpCQFU1d0tIxhXBADgib/LYE7HFVVkwz9F
MdZThgVEceCYIcoNcO/cwhOuwyvNta7wjLHlAzbuLyRedWfLiADPACwCQhiq6YxP5F0yalGHrWr4
w+j20E08yG7iUfC2IicIexkQrE68fbStWLQWS3/W+tsVBgANJFg0VAy3zFLQ9aig8+MtxW/eJGs5
jEk7TKwISyWk2ExPBhvs2+Z3efmQuoKLzJgYFXp7tv5iPdVoLN+m4KzZd9GNQgPQBX5Zl3HRdsiW
qbdgXRMUTY7Q0iYSQG0tc3YHCdXOQLoYpfT3ez1nQukhXdl2RI5QA0YjA9CtcgLqPCUgcaWIk49s
f0FEX+xZICdhixrTrOZzmqDR05a36vIYBJObDdxX6dbpA/TFP1LYisZYzKYaJ7hMQOThNbfgcPDQ
4MPmmQfY4JtWc0NHPwjAM9r/bltxbC2WiflJIXVRWUI5PFPvTOlQ9d+nYPDlMHAUEMHtC9sa66KY
HliglZFiYcHu/INpuRmGgJ3MoOToggoZc4cngGP3n3MsrFB8OBNsRgCVBYbkH7S0MOCgYmjMwtqm
xL7ihl7o8xTsgSTtY2cMlh6kWqDr3Fdww1XOhNBTsnLITgZLPThQMhKbABkcwu9FIx0kofjyd2Lo
u2QlxkC/oh3nNEXLortuVAyH9AoQUsBP921f0NY21Vohk+k/9klXgRASkrCNB+YMu2/tULOtl/oZ
PMDIjAHHoIMJzbaegIw8fePj+m0tlZ39AsZBpdQQQq3AdwuehZv+S+Xh6CWmPVxkwFjyRwKySFCV
vYyHDlDL9nz5NmXk7pth+7OiBGABccnUVCa4RXoChsaFwp0OH9UUTagEbHsR74KimjBvAU2lDQ5M
BFLoL8Z5zD43a0r0ALxqh7a8Ig/ftHLjrwAy9/+g63UmjHGhUJqbZqLDRo3q6oBQDlDbKENORrFl
t5VGFuM9VoTaaNTgQVVOhzBS7Eq/tkARtf9xthrJa1XYJTiwkQwzluPoFBMdom+d0JWBd/mC6iFl
a6PrOOHNVDggheRI3gieZ5Ll83PYz1OQDhOMqPqYBCBDeUMHqAS3fgXsdo8xxU942mhvg+68uL1V
DcZDHOUiVJxECSOp57KlQh6aeIDs4MPi4ZI9VjfWdayh2GFkWFjA0DN2fdHJ3Fd545aC+4NQDOPi
9KqiX3wVeWId0ILgEkhJPj0r4cUY6sclwNYteHL2BW1ka2eC2COXGFKu0KFPqXORPBwMYeGcty0J
eLmhNQI9cK8zJwBQ3FqUa0iq81n5rIP1FlO6vAtv6wCsZLANUmMB2WeaI89tu8wWlpcEkOST8nHf
VDwhTIQE07SSdQMUaTBODHqheexPcZ5VvjSDsntf1lapV1trxLh8AHS6QTXxtKY3OD1saW3nWDSq
jyqyE+XzvjjON9KZnL2yJjSdC6gmKN/EeQLFyf2+AJ7t6A9Y+XOjVn0TYAoFIO/gSakANZ4BQBd7
Cn8nhjk2BWaSOsnS8d4Bsj3m1qtnoPaDsjloOAbb1IduINM2OZrKzOcpQb01RDFeARqGNUgfmXd9
tVQkzcXXfY22Qh/a1qB5ow1zAM6dG042esBxqxBUVTXJ+tEOl9CpaH8D9etKi7x9cVt6YUZDxmI5
0kYU4s/F5ZE55tmAm0RO4QUgH6E0YNzW0Ja76Qo2/S3sNmAnhklPCz0tEQMQU8O2fVUkYNcYJefJ
smW3tQjmks/wSNNleiVqIP0LQObXBokT9jdiaLkm+jP7ZuMpxHwlM8WOPLj9UlIHld1Mr+bCm1Db
1gdpERAzDACCMB8mHhJNHATMOanoxSf5Vzk2bFrma5XnyviDvTW0CH8JY05r0YL7pMyhjl4FV9GU
fZECIF2nAue0blkNEFrYg0WdW1ZYnUI5k8pAClJipg9NBHz7hDees+XOYDgAego9o9hMPXfnOEut
IU7wcNVy7Fdrz7GKYe/oT/B3AB/3SwwTDZocy68y4MeJ9ZBeL0AEL6/iqx4bNNXBfJAyYK63L0ib
931ua5UeUlFFp89lQBozTqeHbVC39JFnfoDHIZGdDkvjdAF2y9ESBC5BdaX/SXxYyWRfz1bU4tVJ
IfNwqHPXTAyTpFrWnQwsGHO6IFurFRrAbwBRSt8CSL7OP15YW62UA6LgZ7cz/WZdW7gD6VaAadg8
DoBNZ1nJY74ipq8aOdRgz0m5FOQPTQWGLcPg+PzmOwsPckUCHrAmAkDpXKtRAv+iFkV4U2J9A8zX
F+adBbo+Eh404EqUjuWmpR0Mjo55qBydmItOtXNevHpDzGXfQOtfwZzwzkwjtRPx2sN782gcNM94
CW7TkwkojdRFXn8E5xBJf9j6DiPEINAEhx+APEDGxOnIbqY6699Cv8sqNwADmVwsC35LcTmRyFE+
RpCs26YtnPIH3ntsI7HG/QZoKsCQY5aObSUuICq02gHCouIKDPRWgTFvLwIjE+dwUmdhDAw5gCsW
RTTyIPFcqRpNzFnUIUf1qVId+Nzc1MmP5W1ymrn7pVv1gzNxjO+Wo9HLnQZxPxacW7u9AoUKurJa
4rQqAWSnG9i1Vz13qTt+rFTS8jBSNk7P2S9g/LqWwcaWJzitvZx6mh75Vtu9WlLwuG/YjTvjTAzj
uBUYaGepTVA4b7GxLRdtYcuYA/o7IYxHInFIQ7AbokEpHTMd5FyjzvEPlZpjzz+Yd5dSAug6UCAC
BbIOq/ASoecudRparkMNCMwzKEka9+3VQkCO+UV1wdMHnJbYBWQvAdz7tellbns0D/mNTFSQ3diZ
nxzAqnTFZ2DgGZ3J16IWt1tUozql6t2HJBE/igUYS/7A5jpwKA3MDFmYBjw/MA2gIuWRNvkwAv21
F+LbImx4hYS3/t07q6+EMIroYZgCZgpCQKPj0n7IItoxtodFu1OOIGQbwGMhYkO6Fu0GLVQkqAAp
/VaVnCx7056rn8Ekp43c4Hbo8DOQg7d3olp095mc9xwv3jyRKylMfmANAL9cwiwDCabh6a1C0kh0
AtzY+x9u657WxV9y2Md3XraS0ZnQRvW7Y+wuL1nspU7nKiCeiW8yHR1Ujq9s1bexowGZ2KlCv45N
DUZTy6qGXhm0r6V5Kbj1jp1+MvOX9ErxZwJiuPHYpH42+7l2xUNn2rpD1tKZYGuUaiMNEZKgJkju
0+pelb/ri+yq8+Dum3bLT9aCmJiaYTjD0BIImo3a7YFXPSTxYV/EVn3rzJT0N6xu3zRXCkldDMDN
ftcjtIht6ZJOlglOZ6MCazYku1cP/JCy5Zxr1ZgQa4wGODkNfMEmGrygHl2xrsm4LBwL8sQwUWUW
iqBoevhmGU6kDBq0jnNbBK7jvhV5Ypi4AiQk6hTQRss0WxXbr1m7XMZtwRmE4PkDEzemsq/NecK3
GqP8Qpxrz+TVNViuIdoxPnMHJmgoeSj0fYmgQdPTGrNxH5YX5WN1G8EnQHQJjIwSgDc0n5DJcCV3
4Iizh8oD/zAvrHCUZeHHKyBKhGoCmybH+CCZdoAxy+kxSh3QqdoT6CzsZDnFy2vNeXdw5FKmmvWB
WMIgMBv6LQMD4wZSKD6U8h+AEuhAXFYo+LhM77tzGcUAghgQTmfEaA9i2DtzoXOC/xtHAHvVrUSw
07cyGDLktIKIpW69OL6ezWsJaW6cBaD/Bt1j/zXsJg8laMr/yLnf3gdI2vfHcDq4QVDFZOs7rVSa
5RCAR7wITXsC0puF1bbQFLyO2zjbFoVhUfSLN2oIlZ53oyZBVPxUPk2kvS483O7XEjTFiB4AGP3h
GQTwvKhJQ/y5damGv8RSJ1pFTQHjj0gRITZrjsWjRFqgksmP8+xpJ/QhuF3/9/HlXBz9+0ocGAcj
EN9DnKB+y7JPsXxrJRwkgzeE7D2VmFBZdQAKtdAbR5VRimoXm3vD6LQ5aMIPg94KttJZE95/opjh
zTjHvauniej0ulx5qPJFBzPLJaKbaeJUpjA8CEVd9XabRSV4YbDLVoKY9RlYkqELBEAVq3RVBzb6
dvqUNPPiyOlMgClEwnAk/SRdm0Fo+V0k6U6hGsIFXubRMcw7w9UELXbSsTduJlWvTkWDacVkSBM/
zFPFBQVic9IUufbh/7rdYvhmtktpHg5CLYm3sWbOnD2cjSoMfUqalKCKTt4ZjCeAqXIpA3WggFbY
Hx+w4k0J2ohJYWl6p/uiuDnXHTYu7XOhjD/0gIKnXSkKQyaWF8tgW7GtkNK3nPgo9k6h29p3AXxs
B97zecMRz7RlnGSIa6ssRexSacFVhU0qY3iWNcndv003ZmyoeigMYoDBBFcAc53qetmkYtYBsK53
yu+UFqf31S/KATQGB+MDtmo+iZdmCbAwPirNf/iev2Qz4V9XAVcHFmDaClGESyGYR8dS6+hDKwra
QRFy0EZj90b7hi2O6UGtc8kuGm2+mE0jDsGfO8Y+WIJCX8Uukr9vFqo1c0DPbM9YBW0zTH1O+OhL
C2rD3HIqS3FHSwI57UkbeXMcvC/N2GHOE13HugGW9CLc/Zg+qOu7tuc1bN5ftvjSFgqYYN/SwPTF
nJ6kt6JwrKHTND2IA9DgMFy0b7VNPVYS6N/XobNJ8NRusTvZlYMNfhF7kR+H8TepX5A2nevBnItJ
TqQsyQEzPVufwhoE2Kiv4JHL0YVnLcYD4jAx23RqUDRY+murTU6aOHMgczbNtTp6TGaShC0I3ENg
eaEgD45HNb7BvtuF1YS/X/U7O+PsxAsa7XHQTW9wZcGJJiauSQaAF4O1rPH5vKQcvdg1QOAoGgOI
sgEuXWAicRocRXmsfx+u4FwnmjWsfG1qc1BcyxSoFEzFufagJx/a4m7fn9+Gd9+HgZ8BymQehWE0
WWA5gSYAlgUlbB+iQay7tHZK28RYr74IsY3ktJ9EL8rBkYZ5L+Bw8irI2/b8ee29ZRMrVa1cT0el
w8E1i69zeFMqkWOZ7r6qm+7+62plx4H0DFApswEZRWraBtbh1JgjYSNLpl/slxrMicpGswd1AaKc
mSlX0xze50pyUhaLgDr+oIR6bU+SfCcuo+JEbRwBccT6uK8k7y5n0b1CU+/ygTJspE/x9UQMb1bt
4NZyVTv7kl0P17knfM45QnmWZU55bdTRWI0Aplz00UmjJ8X8xNGKI4HF+coq4EPKFL8xpklRX6Cs
mXhvOJ/FzUhkMh+Ex/DvtHpXcx9kwJc18Be5z49WB8KolodEw3F7jTnhc1ZPDWjoEUb6lzSK7AHl
BNnkHPGNSaszr2R7RBGGxoR6gBTV10/yl9wtCru7sN6aItMXUMK5qEtmJy7RMP3170PLz9PATqYL
i2TUWB6hj6mutE3Jt3pHejVerdBvYpcGl9gPHvLcadLjjBMR3ql41znd1XjBSz82SnznNqBfYhVg
oqjNRJx//JacZI+qI9nSi4Wpq5HonnVnuIavOfIh83kItRsPynVEYOvQdQnT99gVJ03T4jkS23Jz
KrIHef7KOSH0jO0Zmwk9rZiJ4zhAkHiyPlWDrUVE+aR58Sl1CkzYfQ9szRmBCBPb9UPlBPe8jVme
KzMJXqjMZa8LuEeWaH6Q1PFToaVurlXHfT15gYAJNYbV6XMfQE29M09l0pO64paD6U/dMSVbgW6C
TpwzynyRYSU9cnIM54ON+wG9L+DGYmV7PvZoYQI59AWFfUOx/wBe/sxZ2TmDxWjNYaJJZnJZftFi
9G5CpDPSXXBDOzRgJODcWxwnfTd+NKVFadBra4wjHzse2GR9UCSZYD2ek3JSL9wzLZNtgPt3UsUU
WB2KJjllLdhpc5iDz2X3KZkrXs2KcyRY9qcSBZeoluEr46nFxE7t5K2d9UDmpWh5r8vsmPZ4mUeu
9L3RbR3rK7zK/kYv+vxDMlHHalUAzrW4towH+aR5WKhwAk/+pDg5QJR5MY5zNFjG0m4qktQqoa7W
FpIbAWTRnZKw8vYPIO8LMnEmDGIziAqoNFjzbRAt9lwrrtp1t0U3fBqXhpPY88QxYaUQM6VEHQm8
UOhsqs2DZr6YQKkchtzWzYXjnTyHYYJLUYRZadFgrfrgQfFTXwHK8X/BQMCJlWwxVfz/nF3Xcty4
tv0iVpEAE14ZO6nVyuEFZcsyM0GABNPX39Vzw9H0qNx15+3MkWwYBLDj2ms1ZiO9MwEPRAtddLm8
zfJZ3+ZJn7gBg8E5uZs8xgzkn0/umg+8pGY3Cs5GY8X2xoR9rFH+Oj+iCxwCq86Dtg6ax/OttH7l
u2uR9zeN0r+9g0vdPncul7I8y+lNYXfI+HEkEYmnJ4yyIwypDhbI/kQg9ZlUae8mZVAk14DXVx7H
JRLRMrQ3aow2RQx4mLUdjrT3rmAEv13iS2ng4qoa5v/GqATYwE5sPS2uWLRv782XFS7up0Ers6Aa
n1Gsnh90q/fIBgltyvnHlZvyrUP4z0KXg6u6arvOPOsSgNMU0SEMZgMk0TQnNapnaIjOaRe2YX5T
G+mfV/7uuVNMUoD5+0z9/Rfc6UuYJpZ8EpB9REA8jTpgNTqu0BOYUzEu7s2cOx8Ec/tXvN93X/Xr
mucw9suaEoNTBtJPZMDeGhHx011a1MCutc+/wdSc2QBty6YMNEiQe/77MnYpfa/Pzk69CLwszpbA
sAL2kaG4ipH1M1gjn6LFArYwtiG3dGohXHONx/W7c4XXc/B1MeCBaf2//xsGntkZJmFwgezHrNdx
t2yU0wYW2B3+fI7fflOglSznTJLtXw4c9ATlpHlCq1k6e7PY+Gd11uEa+fO1Rc67/XJw9SrzdV6w
iMtOXretQClUvP15H9/Wbylm0h0Lag8gGbgMWHo29LOHU8u3yGHEX1S7WXA/BD3abNGAWsg1S/X9
rv6z4tnMfNkVt8XIoHmPQH7pIo+/Sr9HsfTKO7u2yPnnXxapu86QbrngnaEYETBu8ISVnMSOPV4z
Wt+ZRTAkgB/IdzFwfRnMimwhjmbYz1hNUHu7H+r5ymX7dgUMTgO76nuAcFxsJlt9ubqNCxW2vgy4
VwWe8fvKNTjbgMu4FZDRs+ase5YCvrgGRTfZXNQIQ87zE/39eVrIDtwA0UFE9tcS5+/283Wx88+/
HA5AqvPYdzbI2Np+D3KgGCxgV2KB7wzB1yUuPhn8iFoVxxKKDHGdn1rXSrPOD+T0774cFCEBj3TM
f8Bum6HuHbmCMP+sLrdGfdg+zHsv9FJ5Vri5Ns/8bfnLRrMHmq8oxEH39e/fLitykpXWX8v56Rnf
NqxRDT07jDzSsI5BylE81AC+XPme36WMX5a9jOgMx8E1JxNwoB0vA2j6jPtiGYB0XflU3TWtpbda
VkQG05A710DA3xqpr6tfoEMNlJCgHoFNew9zBCbMs1wrTc8COOJgJyps0/lfhOVfV7zwmbrLjN6q
cH9GL0MKfC97DafWJlQeGnLNgnxnrL4udvH4GJAvOhdYjFKcoLXEbPoYHOvpz2/82ioXr04wy8yl
gBVZwIjJBxA5td1yT9zhyqf7/nX/3w31Lp7epFpWSBO7cZYhnlBcR4noX3Rdvn6wC8foo7jdTa2H
+yDG0LFKyDmq2Js2f/5g38VqX1e5CCZ4WVGrI7h15RC3dmpXD7qBirOLkfDhCnskubbWRWwtYOP5
eBbzHCJQNW3bt9mMijGSaZ5Ud/kDIETRepaqPLTH4SyfG84nfSrfcSv1bf2OL/DnrX8Du0dQ8B8z
412YmW4t3aE8C3+elcKcRD1QCE+A+l/cGMDcGukE5EYGseTmVMYg5H66Vla8coku211cOEMpz2on
SwFcldk/57y/8h6+AWL+bY+XPa4SA2QtO1vuMy/dmZuRvpwr7h5EXFAz3tlXECPnT/ZPF/t/78K/
MClDpqDK52I5c1ds6H7YNFu9rZL+Ch7rW8+HKW0LztxEXHJhTHife3OnChT3lKo99O3q5WaZK+NA
9JBtu2IE/cWfL8u3Z/VlxQvDAmguBScLzkqB+8WsSVg4/6aPYH9Z4sKmNCZXa+6D+HTlt6VZBvPw
VNAh+vM+vjWQXxa5sCqcT56qJXxcgZfXtD99Wm6s5krqee14LoxK0WHu9i96cQOUScL6mbOPAvzs
5XplnWubuTAoxFsKz21HYB/VWCeDrsxtVuoWeh3AGPErX+7aDbiwFqKbrXk9yyLN3IqATH9iKzhO
/8XpwCaB9JNS8KBdXAG3Lf5HmAiQk1Q269Efq9sRY+5X1vl2L1/WubgF5lAAtcTxTEHxkHhtc2KG
9/DnrXwfz3xZ4+IStLzxK3EO6K3b/tk+i8k+eLGVrhjVQnsI7fyrkirf7go5sQkxNRtDpBcnJAmd
s7Ix8IBuxXP/w9sUMQd+wFoC88OKy5hF1yz4t/UA+z9LXoaMrW8NdPxvF6K2qx/QFyNuYmOFYJZ3
FoCMJGCVT3U6hMgDs3+VZn5d/iJmhKQDujU5zlHLJaCZh6lJO/Dxzf98llc+7GXlr2TmWrG/HLfS
J1KUYWFXb39e4vvr8uVLXph0AIwLa5bYCkm9OiGxtWGxdbd8jLHCkFK7a2+u5ejf+8YvS563/SVF
K2oMVw/nV/CXatKP6abLA/7XhNsSAXJSz+G1Guq3hvHLihfve2wGAAvmHvhl4R/AanfIauedDdO7
4Feng781jl/Wunjjg1DWyhbsrlruqgqSxu2N1v//EWSEF18WuXjkZtaVI1hG8OTWFojlHyBRl+Vz
UZmhJebwz1fk2oYurL0/KZNM51BVLQ9+m4FNvYoKsl4pAP8jSD0L650rl6AqclDnu7gUa+VlSnig
PZDKHeK8NVMx5G3gOll5ViObA82GKzH4P57XxZIXGwPBzmR7Xo1pyq4LnDbbGB6J//ztQKrxj9Ds
YpUL6zgQWZjVkI9RZbqgp/DYxsmMOaG0cGJlOdYum3R/GgZB2mgwe4DQMdmVTsus7hTRfeh5PgrJ
mbMGFRc8HEQ9b93MzndF60+bRkN8ccyk2DraFCcGqPm2hRhoMrU937lzzpNxzcZ9Znb8ebUIf8Kf
zyNtudMGrSjo1GettRc5+rPEHrpYOGN7u1rSSjo7d299P5tuFBv9xJ4tPzagsAgybB1Yjb2C/oXn
vyU6+Hs9c0kDPxsw+tyXdhMMRFEI13H7vZPuiNEVTkM5d82BSg41VCPLXmojx3bMRlcfXj1xRJPl
LD+WXPYHC0ION1CiUdu8ps2th7GmOoC+VRMRS+v31S30s5NbJMl72z015dQj3Gl9vwmhxCde2haK
zmFZZ+WTwLDrvV7y/r7yvcELWmoAKSJRXpDhtAp4CS2l9VaNCkQVE6+dnx7EEKB9S9cilU7GAlYZ
9om4JkmcjqutORKVBxWGiuvQXFopAweyPiC5m2XMnWzFKAi4cPPclOGai3OZ2nJj4OLB3qT0mlYV
7RIIzHQPxuBbD2WO2YbRBj1yMIxtexhMw76pR8MLZnuZ88BuIHkN9KcKtQTs2xktEkIVAvo7srdD
c9T41AYazTpkvQYXQT44b+Cb1HuQ73fbom7L7VR34t211zHNMaW+BlNfr1Oo7ZVGZmW+GSVHXSXv
87QwnCUtVLM+tITpTy8f7Sdolo8v41KvkQQIJilwu4rQcFd1K23lxxxK7omdLe5tj/GKKcCYr/1T
Gqp6GUS33GI38hOc/13o5G2/BP486F3WFdUTDqhOnRW571h6bjibvnsLaqb8hnZtFlumZxzUwvvb
xrD0CT7WPXSG38SZ1GNidOZ73WTtZhhW6742pnkHVQF/oymrN11VLhtr7UEVTyuWjv4ILQPK5lB3
eX0eT236Tc6FdVJi6G+m2rD2sEf8aVlKBcUxd4YI1NiXtyWveKpHPgeWOw4JWI+8GOJTWWyvmgJp
bc5BieJ96g0jyGoBmk2takRq5/bDtpx9sMJgKagIoVEBqL63mR0y30BgsUxru14T4nSAXdUGgNOl
3fLEbtCObZlNUtrlYHHWVrNZukkEhVP3KZ8GBxa3UlHX194N/kK9qdaRhCt38oNigkZ9TXEtodAE
6SCoAYbtsFBQzoImrGJdGxIrZ6GvtB+7rLU2ZuU4m0plxcEBF8xpNMf5zV+lvnczg+50VwhckBH1
gkJ1B7CTTKexNzwIQ0gnnMvcSWcoGT1IjskOkI6yQ5t6y5wuTR7N/bwrCLlVlpv44/DMhwGHCLJt
oMB63u8xGh1rDiEdp7ij5GPm/ra1f40WSlNEby2ZP1d8OvYDP7CaJ3W+oCbtsw3IVjYDBWFlN8Tl
Or9MBjq+YEkiS7Uzuzo4a+YM9hq3/pY6Y1LOCsnVHA8eJMg53fV9f5ybIR1VRwPKvQRYxg1643GN
EQWImR0Ipc8FI2mFMTG9unlATbHpe/FT1dDzoI785M4Mrhdi3hq+lwyVx6KhITyYV7CIF+MTd53T
sPR7E0FhgJmHBBrQp2kAsm707mbW7e3VjdAzsCCZVn2wfMJ4hmBvfbveCUF3VmHOSaVIMiixL/3p
Piu7rRpd8A9kt5XuXkxVb6DB7AdsaW7At/cgqhniW/yFmOiBuW0OA1+DqAB6hmBZk0FujwfTvF8k
ihyaNcECBCydtZmYmtwaJnsjQ350J9uOOns8raTCxDPV22JQn0ZuRqx3N+3aApkLepvUNaZAdC0Y
sMzZYVXQKL4UN0VWlY9A9VUB8UDiMkOQI5SOc8e83gqUR99tssInmOS5GQSq1647BP6woPO5LFD9
mA07sFbrJfe1wC3qIQIOl2SXIII0y2RW/tGoHZi17pbU7GN05h9eJ2+GDvvvQGEEM1OhEO1jxiWq
hk80B/esYbezxW8hyPm6MsONBAZFgjyj92pgG99bVYAM/GbK1akHu08oeyXSYe7c0LWc1FzGQJcQ
2OV2TMzqNmN01zk84ryPGeI3nTfgMJ3cc8OvQ/uiQJxVtNNHDmxFuPZVaizlY5mVb9qdd+uZn9B1
qoO3+GlZsyHO9HpQ6/xEVX/Tke6uXhYRFSb+utpQcI2GH7pNva8Xupd9HY0OFCG0n8ezkd1i0jSt
Mv45S46baaNn1zdQGoX+QszG5dSowYvAPFmEwqiSqSkAhSSNCkfXhOTgSOJWGDfoIrw2U/Ner0Vo
w5sqIe9EJ8D/BGpYo6LgRACzRT0sr0yJTVsC8VqbaOoC6dvl85OYcc51JsugcdfPrHMFyG9YPHbm
52iC5cQfBNS47JCDCyTTy8EZG3KDLOnBKupXjBtNkXD5GMysuO+bSgXQ9EgYLTa1qjbeBOcOBlOn
63fGQnG/mGQRLk4TWLb3w2uLw2JQMxzAyRisZv5h5mgdeSO2O/9cV5OmYjZ0XOnqyDr7HGyXOnCW
3lpSlPVLZJ/aQF/BHWh3a/ZMfNQg4/+VuazZg0+OQMaavChMMIe4ISpo8RshaNgOQ+/H42js1q5a
wx5dpffaXlRcwVkCCLgkhVPtVsw1K1yQMvPvBwQJG712KsqMqU+UdqFAYygdCL8HAMDK9pIBoSr8
7GjhlypLpMiCbjEq1ezaZQ5dkaclq+KuJLjGAleMqJTay0ZUDSSGK9cKuqI+TgNJWDfeqAlWtFX3
iz3GXW4da7M5eS1A0mI+c+yYvQoZWtah7mmPX6AA/lqjjMwyT2GTqoD1DM+cnCxB4rwuymOeMUTa
fbHrnTrRICNmctOLYsdbEVdFhsdTipCIMxXlCLbdpah3K8sOduXbQeV5AGfWxYvZ9CEihS4oDDvJ
V4SmtXrttZuATiBhbm1Cicf5yNo+LLol8lb60kJHnq0rbo75ZplLUk/5EzV60GuWZVyeS+/jmkBX
IPSn5X0oQb2WSeNucd2k6d1HJsiT8DIReAUolAkghoLHi/0XVX9iG/axRQwa1Fz+snj+M3PIswMh
4kBZCk3pzgr8qc0Db/ZPXHsvFl2PQ+kA/lnYCR36h2qy7huERoaBm0qzJ08sbw05uiPUDoz+5Nfs
sIJYGl2Cblv63QFd4SpYHPbeV+PdZOfomNlRNoOXB5ZwLsnGPzcMu3K/GNMSqKVZgsLMHmazfjOL
wgkkJ4i2RhvTa/wtW9rTaq1bAyo0nEx3DaOnPJsh/jPNQDuQ97L0j04t3lnvg9aItiMolouTo/gn
F1Cpsxfy7lslaOpyFhXKOLW+gl9TxdY3xwAR/g/8MG0XGbTzm4NZP8nhDnynOTh0fVpztTU6IA8G
MR8xsL1F6eHWwKDqNOL6WjedV0emkUclQQS4wEpobsRViSXYUndhpa0dEtQ4I5C8FPaplSJhjbNh
Nv8NKp40X9UU+QSLg775szGLn5LhVXtMP0EJ4SXjyxK4DbldRf3pkH4FzZaCYpwfMaEjX+FzOs0Z
ANmXOHVMJqqV1EFrWEZQW1D1mHSNbmwe9QZ4l2wbNV3H3pGSlEllm9BNWvaktP2NMthxqZo0N9p9
Cc4HfOYHYLxSOkIwmvQRhGJjxwXjqvRZsKzjfvXVp9k7HGY1T+xCPDjCPNWZajasLn51RpuHUE0W
MQZEHyZP7lanvl9679OY+zsQqocZZ7E0uv3UZID+GYFcfs6DH8+e+yAm4x1yeRCqblPedhs8nK3K
4b7781wJAI+VjlQBnicFt6eFd9+YWUThvGqEXqNncSQLbgL97u0wuTGVOrY9+d6A4zTw3Op+cWg8
19YeUX3scHZs3W4zr3nUkRYRfHEzExuz3CtMeFsOKuB0SkYNqIuxvPgYQoog6EVQysBl4W7YCBXL
dULKWQbV7EJWi2PcrtzUJWQb2BOD3xpq805xdr80A4lWU6HxMVcvDKSl+NP6ZXDxGPp1J7KsDkop
w2pZHyh1qnBSw10nUDNZAawTUz4j63ExbkKnyLMozAbGFzALXotHJH/3knqBydugz9RrReHtJ9Q7
FxYYeYayiALPmPmoZokRkgKR8G93YJGusihj6igKurXbIs78/khnD/Iw5xKzDrrmEw8gHikNVncO
ciIPpYH8t6CBWZSpX4CON9d3YqxOhsDP85vZWXd5Uz04TR2LdoWIuhnkrLsRngo69eiiTWlO8+NU
vJfmu7Qearqkwuieh8FPBFrsuvADwZ6d7t3sf/ZlhY/nhMUEoDmxnwoN6ikPauk6kNYr0ekIKJDf
Nsei4TttAOUiQThTy8ASRzEdDfHIch+3ZvlL0zEbW1Q3PmDvUkrXbYs0wzSejDHb5OW0cwbgxJBj
HRDswApgTlaZ0dh/2hgm9qoiaEWHtvEJwuqBMuujLcBG4R5y84eWJDa1FQ6zez+q9dhbPK4kLmhf
hCap8DyQ88vXuuYxzchONhXKN58ZUqLJ7eOsu89N54DE6tbPnq31hP5bwNrstshE7LfPIl9gLVXs
ILRF6yeZHbCI2GC/MEhoQPQsw3BvLd5oX924hsRZg9faurPhlytoEhcNUo1sC1FcBAjGvmFjkumP
FT60WjG6Ua94dZBJM+HsGEfzok0pvi1k8cKZZUkOjhQfWojlOalX5q6kd/aQGLRBmXeMqAUFy61V
PunirYYehc9EXMo8WaqTJWH63cQancjIfjUoOzsrklV7K7qjVd/Y1Y75+AMK49a0bQImRcSoEc7+
+3lArTd5sIDwY4I8XZc9ZfatQfz7dngZmtShFP2CxB9eMQ4Y9DmSRmX72wXBeKDtGVyk3odf3s31
CNXnejOha4Fk8ahqM3GyPHYLuSvHo1lMO0mnmDbeXtneoR8yvKpxibQYHr0FAy24XRjJVGAomN9G
pzs27vTc+z8pnQLlFnFRchosud61MP10aeKqeWJy2XK3uHNa+2HJ0Pkv2xeLIORhMs6LFR16FRi8
AtpYQ9LF2NkuROkWEbSODvMWnqOuNgQZReXfTHK7GkMsmiVZp2XrgKk8WMgYzxgR7a3Yyx796XOh
bdzYD53zupp2RKuTcE+Z3q3+CmiqEffcvTGK1LWLfW9iMqaDGRUTzgMvRvDAAy4ReggJ9budkFNK
a0DaTX/nOWpPcAg8b7KosAGTHp/0iH91M21zDbRh/bNFFUoD886LA8VlriS9MyZUElD0kN2nS8qw
pGXiIAYvagUF4RWzONMerMGPfad3k2wSOfYHgZ4pAEqBw4AV838h6rcC155PsmM/RhclOI/KU2F1
P2pT3Cs5v61Wft5FFxDDqEO2lPeF7/yAPdigdNGEFh/ubDWgMEsR7hcgeOgFgtKq+J0vAkacQJag
qMdHYeGXTS7HCNqbN4S7G9+vD/jfiJtq4yZvDfAC3fiy3fTTgAgYzrMRJ2UaUHkhgXY9zLQf5RxP
lofzKH7TeorQlg0VygiWno98yRIpnJjj8EpVwNnA3BcY73DHeGjLUNTlrii6g5Jg9+bdGLUuqIK6
t6o98ax41O34c+YgOPDzDUNlBcTEMTwtpnB+0xkjqObryEGpxcsYxUQSgeVgrzmCXdzLyUbsrLZ2
19zUjByGxUGhb0raGpe7c1lgylmHTV0Eg/vWW+4+XwsE2EBQ1W5E+VlQvAxz4xMlrXuD1XENZ28t
c8wnZBgTjbORgrcIa9vloRNwq3ggVD5a1a8SdgRpZWLhTywcgF7t3A9q3hkGCXL/QxIrQAnxhk0n
d/RAvRCBLS3oJkxOGXdeg/jX1jh84uuIl12sRJ5ooJLLFi7DoeCpG+aHMfN2LfEfZ0/tEIg/OPS5
siA+VWU7FCmj2cxjmz2sfh4RjCy47YbiYNdujCE3HxpiugE3/nPtiaRu6ZaJJzAu5KCWlieb6j3Q
JhhtYlHD7R+ZSx6h24whM8SjmCkxSu9s7qq9V7AbhBkbSrpXxzzTOOcRBJ1uSfYIUoCQsXzbjDRg
igEkE885qhsMIHWPw5TqmAPd5BeAA1cyyZHkt+0H6ZzU8PHJoYYGmxIO3oMyRdxbBzKQbSvEL6uN
Kd9UJgQS+E9Q2Hn4jMOGTdbW8mlcryRCShf0htrwaQ7aRuJk0fMzdNQ4h75pAU9jE8LGdiPwAtzy
xdYaVwd6IDA79vpucBrxqTm03XCo3DxuB0RhLgoJzlbhzGQh4ESgKkafWZGCrjTM4Crxf9aQulkh
A7CqNuzJrwwxhgmTRZH8I/3ecdK+WqA24nx5JcxLM/+pmUFKXpgfRj7sJMkTD4VDyp9NCVO6rntp
wGvN89Zc+tQtmkTgqaOiH0wl1Rtr9mHbCTLgonVfh6w9ltI4VHKckUIPv4DD2M68V7FiwDz3mtzL
pf8NogQeLWZ1hCojgiokylD8/VWa9jO1u3vPnR4yjt0u3nTbTeUjqGLuKSiF/Y79NDrrHgN+4AiZ
n3QOKcMhYd4xM/WDdu/Rjoiy9pZ4rzXcierfHGtAwg4FcaveZhk8HGXIy8G4au8ZYgHmg2LRuDHn
BcM0dgomkyRr6s2ifmvOIukagfCK0OGoHhShCxplr/4Q4xo3k4g9/KftTMEEv+AbKGP9zDlJMudN
j9PG9Y8ukmqo7SYFrKjh/R7wPQGM9YUMXPhfN5foxMrQbHnaZHSHihrq+5t5dFPX0jvmGqmQCsW1
W2fMfwAsHFRGCcArbk5XboCtxYChbjauuyxHkvWoIJ2L7t0bm0+4yNtuXSOHGUk1babBiOb1rUB/
rzQ1WiwvrEQZy2lSJPtbV7KNm716jO+WWu/PLLellhjTQK/O99Ky+jlCa8QrCSr23qZBFm6A+CdY
nfmhydfHFaIxo4snWO5y0p5sscIUPp7lZFz3VKCLocZPYFXYDJeG+iNkE8NsSTI5bMoShsWEsIkC
19CkN35pBSa9IwilK0ICu73p5wcvA5ln+YMrN/AYZHPG51wCdjY+FMjbBT5sUexoiZJFdYcrHRRo
r58Dj2aFvZIvDRlChSbqQCOtkb14kZ1vanD4ocrYClQBMI1DH21UfHgx71HDCAaCv0B9tkBtuOvv
VsypoYA1W5sfgzOFTuNFpW1EABDFdQPB3ooOiB/UdjadzUhPbX1qvMepFmk7vnAMu0idgUzm2DpP
jkB5Q+ThyFPPYO+T10W6tuI1AzZfOUgrkNOi1tQ4e398Jo08LiPKXH4dNQ2PZxRhA09s0NtMgQGN
ewTPhT2lRTHsjHEMeVnqAKhU8CT593zqb2QDVwIypZTXeQLa7K3jmw/14GxI2W4q17jnrkgbwiCJ
1aNn1rT3U9OgBzDlZkBQRFBmD3tnoTnkoHK4WrFhNlbYdvYexcrYavXOYTNBVUC70FG0+4RyWEZK
E5Wj9Dysjgpr2TxyB5Y6G+zfgCzl20raUdsMT7SELnDjLwd/XgaMHlZG2ntOXEzID/3qF2HLg9LT
IffMcDQtFDTlzrGavUCbSqLJYTS/dNGAz7xOOiudHP3Q1fgH1O+ZUDDEUJteHv26jxdrPMqqfG6a
+R5WM8LLQm1IvWZNuV+z6T5v9E4ICwnt5yrVhuj60R04zqycUgel/3Etk941I5mj/QZGIEQ/xX5o
/JQNY4lvkSGaVxV6Jr71iq7z7TTXKVLAW2mxAwq0CUW+Yyoj6DiEnG0ElbMLah0BanEofSeQ9AnH
OduDJ/5hLuo8zZb+BhzdEPJ1f7q9QH+B/p4IDy283g7x2jD8XsoeZSwXJcRmWxJUvSp90Jl7Y652
BFKlQzFhDFg0aTePwEwaz/Pcnwu7dZB75cnhXkqWbuf2WQJ6jmAdxY7bS9z4IuYoxVkmDoaCimoI
nUI9kmoMs9HCr/uIXKawbocYyW2kvLemV9slB4mq5UderkDgxOMeaq+B2XUnlEni2ndhcz+FUe+y
xnmeRJVIbN2Qc5DN8nZZvCAv/ddyfJ6KMfHKdaPnMT17+altUjlPsbDATtFUj+A0T6QDIv62jFfG
HkwLD28Zb10kuPlYJHUlQg7pEBNsFhmiGZ2tHYrDZEN7PKTeTUy7+jUw4ADw7shygj9O/GI6aIYO
kdUfq6UPimzfKC/qWB+aEsEBwbwqKdI8X3e+WZxmu04RC8ZQdQtqFMHYUiS9wUJVZgfu6cS2UApa
0Zqju2xAYynnaSHao8sQwBERr4Tfr+18BPIQMQkOzO4Q5FXLxpl5LOzPToJ5d5AbhpkMjRKTrZqj
2eU/aTUg+er2LRV3smBx44J0VNphVtkxdAhfOcV5aGs7VcVOzTyyswZT3/0jGAVRECWRidnJtrmz
CrqxTATKTeE96gUfJ6t3hgaX23nnHkfLsIg9r428loXD8AzqIkiixx0mBIjVAemdRyBbObJahpYC
YomzRIkpnUpAs0yFOw9e2WG9q9fn1oNIDWyRLSHirRu00ckjb0jg0iyU6rcli3CuPbQeu6RfvITC
UXtjvmvqISV9dq+Vk9Cx2ful+crotOua9tZTkxEWppcK1JO9AVojzbQHe9Wh4XoDgBwaraiIcys1
NM7AXlI22xsyQ+5EZR9S26DHRu8n+y/2vmNJch3L8lfa3p6vQYICbOuqhdO1h0eEh87c0EIlSIAC
igTJ75o/mB/r4+9VdVfVYmxmP5s0i3RNAdx7xD1dc+wz4AmmAQ5hjr5GQ5CqFc3kRkTjqQeErEmy
Hif1gMn/N+FitmDli6iV5zzzGzHPz6HUEBqU226ityqFBAjc/h4L5QmKpPdYyZuOgytKgp1rq2Ja
flbgp8I4Qen+mphw62oEgktcn3nab1yMkj5j2yVMb1zbvGbhvKejOGLayFHm7QuvUoxI6KIzwXBS
5dPdMqgCwOyGjN15FPklpQ4lhJ0fywqdxYB2qRP1NhXdRTBKD02GohQQD2TSS380FUZfBcBr+y45
CjRQfpn8ao7T27IHvpen51p0GImFSwYczTocw70g9VuXzz+NRygBRqYVnsBDStiG9tcq8Y/y2NEi
WejLLAg4yPleevGBYfZP0UCHgijzFi5iQqS7hlo8d6+iLFEITFwVQZNnp6ap2RogdljIa/+Y6pel
peABgvD2qtQEZwfoR9floZujYzqxI/T6b7jc7gFrHtPKXdIAE1WC5A6z9FDZ6+Ctk8MvlfAfvGzO
6eDsKhYQZhuk/HjM5FqZjr1PkX+tW/2NM2VW/YJDmnYPmaqOosVggamJFebBRcE+4OGPTo3PyqGp
t3kKKUA3P8uxv+WNgaAAFyoggea9jmOcw5qoHWn6ZVdX/tzR2NwiXwMLrppelzbYcy9fkpY/aOlA
GXGLeO/gx7TUKUazC0wA8cM33JdqNY+gET0BPtilL4EUh2qefgEwzVc0bB9MDcbCyGQN2ErjwHQK
GGLYrVoS7pcYso6YgEfTAYqAcGR+hTOUrqY2atc0X7p1qBzfqqU/9xSgUlwtF+Aqb0OM/CXfMb7u
YCRcBSP5cAjs25ZN+opzfEgVOXQLhdAgy3lR12ALwsEeY/hf9hlazUnVYTGq8paI4DAn87JzSh5q
1q3NlN3zMG+LRYtoJWX+BSYL4HlWwqZixEG7gO0nEGerLFHIG5gB2iTY5dF5Bo+zZtM5FAgPIx4O
NQY17QYirF+Sgo+KMzmsFgghVjpz6L1DsN826x6XiAk0q6G/zavuDcvaq6fww/d1+owNKtxTsXzk
xLSrcunZBjlen40RF3CRd5Gp55VvPdnHUXVypQIEWXZ8JcVyyTh+Uw5oUcvWbUKFwhTHdNqXatpN
FvdJjF5aUwJGMKXzanRO7PUUP+St/SF52oAprbPNIgyYZQY1QhWDUuLwjq414XcgO1vw3QrefXB6
CDC7hywV5Squ8VUzmjvedrKAGyJAlEr5WlFAhAAIMqglxNvEyZOe2bviuSyWERnWUkp+k5U+BjaJ
wrG09KFMKKjrgK/HUaoiIpDo8Dh9J0v9HGZCFpioXRe8ahEdQDPwITg2UAMwxE/K5i3u4rqAMIgX
tkN/25VZVEQL/1bO2sIEw2HstMFj3Vdgs9sQY+RWKgJz3okwBx5Jh5WPAorTlDTgitGsTsv4ThR7
aCPE+6kUd7nVpgTJgLFTEYM8RONOyxlFH2gfaBniY1qEuo1gkIJm10JncOiTKkargo43s4SuohaT
ehbSYD8sx+QQe1wMC3i2Awuhra3rkFzoGM0H57JsR4IMF5MIMqg/OIZ5TDjWP1hzLdVE7w4EI1uB
MNrUf0tiPcKlw2aHvHlVhJlZ5nXQ5/antPgb1yecIIkNDizTfitDhJKmURW8DFWpNhYegEM+xGKX
RNULkxG5T5I+AnqL7Q/Mby030YBOYOma+uQDDuAOecv1rkVRs8P6Z15c54dTuOjuZs4q9uimjG5D
rfgLXFisWEIOQ6rF7xNGNkUssA4L34wXYbryjlWiK+o2Sta6hqyHW1RGc3KNH2/KBOtLh54jmEMQ
v2w8CJEjFBfDvveVq+pHU7bhtkTLCplQAhak7pdNSAc0TiZH70UoP2CobnocoQJ8VgPauHnS7dGQ
Kcfdn4ImIpk+22TCvaUYgC/bBls0p91uYI08YlGOboZq6bcliy0mpNNwVw9m3nkTxTvLkxlLTMIO
k026szam2iFEF9GoVdnumwm0ly+nZI9DR09VY6eLUYMuwCbog8ec5lU6h2QzUxegVM+BvbFBIdGk
L6c7lw3teoLG7U1kJjwP4JRxq89Y9aqAbUAspC8pFtSD7l2wmSFhwdFynbn1y2hulzAfbgSyuXc9
WZqdRGm6xaGdcZnP/Z2Iww8SpAr3Ze9RaeLqYOkMhdFEm13PCDubWWc3WMrzG5Q8CgwEyBaTYVmL
JstwnfjphVU+Pek411gVAqd2ZWqWwxjPYQyFWgCqAccbVKzR6zAI/PeogurTxPF8OyOv/CIyNzz4
OENJg8OSfqHcE6dxqfia0ZJ/t4vUx8oy7VB5OOz7ok/ohbmgvZgg8+jsvLGrbGAYHdbHSQ6yKIhB
Bl+z8thS74MosadSNggaJa4BkzEBFXkcowbslbfGPZRtu8SrATN2Ba6HgO/ARHWvWgYOq3AiNsBs
3FPEZIbpyxUkc0uT9/cxwKgt4DIkbzZaHmVNBLgTlA6vXcSnm3qq2xsPu85uIah+8ZlVg5XJQUyJ
Wkr+JGFV4TtC1buxlagupL2eAgwjf4YZv0K/XZbAgocZN3zMJ//NeoyeXePOycBr40b7IWMJ6kci
jPR5SDrwyyUcbshG6PS07LmB2hAiw9I/yWUS717hPLKwxO7DhxIIL6K6UM1B0zp9cBpEP9Qk7cml
NgSTkPZYP9SoHxld8AI/zeALSJQuYeExD66E0BW/ADrSnN3GnQ9OVqKr2fQgrR5YDosdMC0Q7Oso
Nqk9JFkrbvNpGtHWhnm310MwAaf2SaSKekDg3mpsJdzpCzRxL4xM7RabZYUdoM3FB0ZuZjDHRRL4
F3auhGyCpmQLNAchoE8rc8/XopvDZ+iFODhnJUuMTwypinaLm1OwOHkN3R+fe3w1WSXQQ5VVmj7w
UDYPFsU95pUrxpCgSAQyHSQkvP0hDuvx3XWK/OpIjRokCgWENG3osuS+x+qpit5lBNsagQZnbafB
5kck70Fp1o05Rdt1lZGxhS/ZiZfe91sfxhKdXcPR5eNwVA8qku6FjA7fhGmFQ2VLjq8CYTD/8rjH
sNElkfxGWATuAUqYPUO3MbwbAONowGG1RgeOrMFspeyi2xcNqYreplEE8cCAgAcomDF2GviRCZJh
0wYD79aKBLAWMpy4VUIi1WD/bztkg4mmwbDito7XbYwu/jBkmVvOkMyxDEOjgtw3hwW/GVRItDSX
JHN9XMgEQskLWK8+uehK2qiQccPuF4SXbmvSD0+mpabct7KbcLNpAUJ4qMjBsACTW1Mzfo1578IV
5LcAw5K4EQDqXEiQg+boLetdkheYqSzvhQRgssQuKwztpwPMp+2WEJX/Io5bBaVaEKziyWMJoPms
T4JKfc6qHD6KBuGRaBYr+jjmID40tERwp7gw32X1SPYVNs4HKUXX7p0empvcZ9JtYjG1/Sr0wBAk
5iyv0StDI9ZUFVATFg6kaOJwuMRIfd9mfmn9Wg0t2eWlzQoMvdWvYsnRsZpKnATGO28diOlTXo7g
43w7rZMY8Ggupd9BsYWZLoIPK4oIsBcH2cKqnufmFNtqOdhZ+AuNa3bwQU8BSUXVQ9gE5Z7z3m9K
abDFtla+hNAI76YW20uddRRp8KAZMOuZHyRY0FM45YAwIwpQIQMvRxtoKPtyyH9N3eiOBLDyDr19
UEBaMYFz8QsEsa7aQ1sDrEZTfcHKOa7c7M0u15PcyQbjt9MeCIPtmmCTudR9SBvHCMVtx+RSRkG4
XSRmnVRDNIEqZmrDHYb0RiHahZGr/DQvgzyWXmA8AITXj+2EpWUkMS9iA9ixAr62FRVS/UTpf0aN
hgqpj8iazsm0q8c0BEttWwj6Qf0FFMntAkAE85DlNi5OTiLz0Z2TEf9aMt2IlR9G80xwq90p6ElZ
0bccC6SNhqPKSP9UGoc2tlS1wQ5RkR8d1shDtNSZheoLxK7HRJKPrFXNDwyoAuNS4teCcpm2/dhg
6P+UJvmPtLU03fRR2X2OYT6vy57InWYOmRyJIpiXmYD/rJkR35rn1V2pe3vL4yy5iyTBbYHxHS1m
Q1Yoq8dWQN/i0mrorreAtgAQZ/O8SKage5OpkyBHOOAnW1P3HrdEvGLGuMXh47DnQ4NTozIejU43
pMOHAAlwJxlUGfpCUX5ELoWu1aAsRvtiDynAwEfrOgwbbpLxC0EU01OgCYHCPh791nTwAfAFjEQO
h8Ke9xE78zHK+Sqi2XJmy6zBpLNZvoVitA9wbWemWDKO+qZPscHNxmd30Cr2byPmAe9irj3SZWZ7
qXNPIGXw8hGrI79tUKy/pG0F3sYm4iedcnGph0o/JCASb/Lej25lAhLfV30e/Oy7MYLsohIB4p+n
NIRjyXXA6EOgYB9lHUNqPaGawDyVLPpCUvu4nToLZBGqlm2XM3drTacfQ1u5E4SCy3GsKVgIWs7i
5EdZF7oVfxpd/v1z+g/+3d//aQS2f/1P/P0JYb2peeX+5c+/nutP09v+l/vP68v++2n//KK/3qnv
7hEi3293flf/+sx/eiHe/2+fv3537//0B0iz2s2X4dvMD992aNwfH4Jven3m/+2D//b9x7s8zer7
L7+9f7V1t66tM/Wn++1vDx2+/vJbDrtmfp0C8O//+Bl/e8Lte4vXPvTd1//+X10Nj+ufb/lPr/t+
t+4vvwVJ/nuG6SfAiKIEQZjZ1X7kv/94KE1/Z9fkX0IwfgWLVIyHut64Ci/LfofbMYKHBK5HOKLZ
NVDX9sMfj4X0dzyGrIAcdiYEXCfhb3//jv90xv7nDP5bN7T3fd05+5ffQoTKwhb3Dx5vTD7K0iSE
w4ggDRJEAcHj/2CbY240AA8iuY7SHJhgwynUu34p0loNB48qFbLaup5/YAh8c8tlfoqbCBPvR+R1
IE5veZ1H6s8jq5tTQoX7DKWZn4CMTxujeiQEAcu7mZkOV8IEM9CDCOmFFsGUqypVY6GCw8ghg0rw
IJo+ke5QdNuHoc0MqqMUYY6FClN3MW1PDi4IoNv1nG5sBESjJm2yC1MJtiPtmi30pfzQNg3dThiA
AR29yYo6JzFM5H2CebtJNJ9jJhFJsCQoClpCwjNr06wIkYb6aAOoPU0+YAA89pFd0GLSQJGWSffE
K5+9l7qzKJK4Fz+Za/w2yKV95RAf+5VSOToAObP4w9T5MgM7BR2hyrIsysoNQTFXs+pRWgE8rGCg
PcQ55x9LRNSGTi79bKkX0EMmgS3yvmxur4MmbwVN5mdF23kutBAKUgFn7EcvbDtsIC7N3kRJMrxK
GQ1Cv2OFH4xCRTRgmIrI9HiMuo4mHxLSEYTiQBUCdX+PTrzrkxRDAzAoAdIprzm00BQOHJjklhfN
Z33RNGrBnhKoE8sBWpc84rcLpqbBGxaaMxZnAJ2dByaLbB805zPm79xldTefKyWhIdWhLdCYYdeP
Z7CwnCNIO4qvZYzKdvjx2ZpQZEXlVebONUTNMO9YIM2AGvdWA9duF/SF3ezcYZLwTJcuAzedR3NS
pDhDDyk++23QoPwSPsR7FqcQQwrUzXQCYC5TNTw7q5KiB0W9MyEYtdm2DRAVFW5IakDZVJDpTRVz
hfMGHh4YIIDXqQoMbmMrfJ2Gh7usXfQWCgco9bISzUIaOf2rm+UIDq6t2qKmnp4aD+8JCZv5pgtU
sjeiFq9zSyGpn0FJyChvL0ESBoeKTHLT0HEEcusnyE80yYdzHQt2hpkHevsxX+JXm6AWK3Vli9JA
7WMbPt3F3PCjnBOMBWujrGDdOBVhXfpzXY7D2qlGHyITA2EcUGpuM7D/2JAdumIgenqXN6y6q+yE
3Lhe6AZ1tUr3RFPza/Go4yiT5bkOjG2KJdHTKUbw7Mb1o39CI3KdDKw6u2Ft1D1Bk5VvsjmmJ0nz
5DigwTlqx+xzRv1yCZFWUGRhIk8mjKtBb82EXiXesqQDPhdHwGaYAmBDeqAvPgywB+dYL4usxJWJ
aFvvt/2kgZgnzm8tR12JfOfu6D18YLyGvU84PBCICnSPvD6vN2xnMaibgx8BQsiCRLyTskQ3KYdE
PxKDDV5GU3Wxesxv2JhfheICT5f++j1YPuQ3UoU99H5C0R8S4dGwOV0tinlavdre+K13rNlxg7aW
xBOeyBBrfSMh3Vv3sHM9YBhBt+ZSNw/ek6tHCi9OZ1GDbG5SZKFUEm6bwbnPyRiy7fvS72B9wzKq
DfJjQfErKBdogvSoHPY6TLSJQWtk8zDtsXerp9bTaY+Je+wVAb3Tk5s5IysRpv6UDIHf5p3IT1UW
QVmX1AsWXkOXQvsc8/UragJAU1P7yBWqwrrqajg1SEkfyezrjSYlgNzWLuR5HpPkUOs0Ok5YBF7D
hojPkE56L4Ig/QlpSfKzqWOTrEtXNxsZxh06JxpABDvo7D5I+uQ4YwDQ2ySb5o5kfX5hLACbBmPV
vUdb9mrRT77LFhQsKxt3+POI9q55kG2CIyp4h1aQGBw5XMbTq2EivthcQrtHwIXrOwmrkNp41kTj
yibowXkUD3nBs7m8K1PlL2mnQVMvHm/2x/mIja9e+7iSQxHn9fQUlw3ad5y+6tWHU3nnPY1+sMCb
t3gJln3AcEHJgdYn6ef4Wf7hoZBAUk8ZiqxnaCjUEdzHnBYUivCj66vqwcNFs2aL0o8xYO5shVYb
aIaZI1PEIC3vYqA5r7GFjxleAl29knwxbx5O1BaoGS5sLj3a79jO3ZEDds0LsuAegWGX7IkAPs0h
BVwgJsLXsygdAFH2A+THfe0OAukMXzLF56FonrDZTDXdEE6vMEREAZHYnsTPbMC9MSvUFGgLB/aO
Uczd0VZXuKU26Nw5pgwuIGtb7JHSAJX3yk4fXme0ANwM6SUhWKo559NT7wXb9HLBf8ZGMfxTTaDq
R7zLn/eRjK5iK7CwOATYN5DsUZUpFDVCAznIxgC/FrcxT/Be3pZQEKorLqNge8BvDi0AfdgHYedZ
1pL2HgL8Dqy4drMIipCSye5Zi2dA4UijwhAKGf7YIR5pC0MNZstjEEW/dcs0fbZRYJD2MNDoJsz7
eJd1qKVXvsd2MwUjfWV6GOBfQ110XbuDzQTZNgJoa4O+ZaSIxqJDsJzx5ZbHpHa1wupEh9s0QdiB
qyiY8rFq3BboHPm5aGhCYX5SiCWjGUTHqpTZJehyfDldhfh5iVqQMBkGDFMxOp09J6T3bynxwUvN
ndzyMM2zVQ1Jvj40S5YdDA3quwH+zRQSROrg24PZaTWWNnnEQS2v+m6IQPyIDfgB6RbTvOmCbri0
CzAMTXq7jiZvHzqdtw9oo/PvjM7+o8Mv+Joqs9xTVJs/nJnJIx9xUTY4Ga/1ZNweIxrF3lcRBH2Q
W5QfAGbiBGJMQk9L1mTPWG25Ws+etdh3SxodRtjlb5WMHNaTOUyefbvwxzxjAvyuy29jLK0/vY6C
A3cM1NZUjeGuHYbmxaYIPkCuW4N7t+KQTwVw4bWtEqIAuw6qui5bKAqpyu46wafnUEA2tuDoZque
ZNlNFLQLLFpyAIgC3WEVbVsQDsfQG383TwlB24qnlkOkXkYCzHnVRVNwyCfhCpjmAAlFA2jePu+S
pwG+vAS4kEdBkyzwCCwx9PUjtVtpVbwWJYqYdjJqm7Yt9Gx+KKF8Bn/fjoWwpD/yuiYvQ68hI8NP
80dUG5ANopWti1GY8hIPS3bg48h3Ags3wE0Kpgnir+gXMBb9BUGuOmejZFfFnrLFNNXlm0uDKUVl
DIEh8P7a4tLmCaQ++Jt/5qyhbyn6MrvGTpt9sdReJd0ugvJZQcp4zpVIz2mryrsmaNQ9qpjs0kqh
j56E8+PA8hkyCzKqA/WVeo3EIm8SeOI19KGIGcLlmyKvDe6X4cdUzRjI1wkD6W4QdlD/xKgXnvo+
ZQ+VJDCe0kQH54HVLQyEobUfkHLIm7kJs2LUAZwpA1ytIA2CH82UeIZYwUXTDzAw5hjRGidfQYZq
GRoAULDyMOkAi+JCppvRSPkRIHgJa4lEyBVP+weF4uiLShx4jYi5+zKJkz2qn/y2pMFUjDOiCbTG
SgWjYQhNT5/t7FWLEam2Ra/iM3KvU95CQq2V2Y0D6jgwTiisu2AVpW3RTBDh1EyJR9F15qRmtN1R
7XJYGXiPSHWPXBANAAOFEfAvuNLcXkuQXCEL6xPMgaZISBjc2wRjyoMqSY6xbGixKE/v2gb7Mpbe
ejsTzw4Q+zWwVCNG3TK4qcupDU8LOGzYZJdoB7TbHT2v7L52cE+zvvnA5c4vyvWAX8KxPfgW2x+g
6e5hRD0FtSi1GJMel+5BVGNwgaZzecHWoTdkRlmIcfHVkw1jMDqGm3uTVCBxnV8eyhJy5KieooL1
S7+ba03WEMSXl9Kx8SaKMEC4M3W3ygAu3lLVR7toiflTtVRkAxF7cMb1w+nKppn/CmFVBTIBkOZQ
lg2/E3kUrBPpg32zBN1mBJ+wb8rW3SYeqQ5L1i1f4IjgyumDdGv8/JokcbQtgeTB0jRm59qG9hfp
ouU7ELM8qKDLXjVGlhcpYPUU68RKx1OMS2e0n+Df+DuLeYP7VGQPUEcs+4R0ULeWsoXQqQwm6Ewq
fUgh825Ajlp1GReA4zuOcONfIRYAue3zOP/Z2KxpiyzK6nuQiLj4BOB/SAptUH0IyWoUoaIZQDyN
2JGp8tjcgwSz++qmgUbSLdWdjBfx6OY2fZCgJCCDX+J4Os5dQPfTdGWWI9H/LGHvvuqEYIoKG54/
BQiB+Qx6DIkAztbfcMLHtCjHWt/LARcRJI0aghXoheInUS/NXdcsMd3IcRp2bJmw4wd5uW8i21OM
axjjaYvpZdEM2xaW2VUbqxR6TNWObINY2TBfIRVV3mNPcnZTQawOVUA9S1QYRqunsO+n86iT6Gih
TwOhiqL2I6RgPdaI00KnMaMDvRMYTnFBAyzO2Puy/kH/wRxhzIa6mT0G6vB+bh+d6yDcmEG27LAN
aphYumznkNLyBifeAt3SXNNbTMTpslWa5yCY63KIN/CxBpgePWAKwsiGfFXHwVU0iwkP2zboGwDD
idoLLCbJes6pFVtOZHDwjFS/wFWmvyLJqCwohRg2K/PoHsUQOSZJZ/d9o5NDiyriZxb1/BaZUPUe
fhy7DWEcggUISGV8JaninwPglaNRV0tfvtT5TYmCoEMiAdRysLkAEJCmU3cTnJEXERAG/3m3lO8R
wwpWzm78mmiWQKlQTgLLxpxfCck+oH0hgnL4RLmXYf3NOS1X3JaL2ARqYT984yDpXVJZnZlfILxH
D+h3jYmiLaZdhNhwwfaPSOnlroJhc3TfLh2yEw5yDpPWjEYSipLJXVqv0BrHLMYmm5nq7MoSsyWz
OoTDVpF9kLdQ5rTOtDc8Uv2PaIr5LwTusduODdFBGcfvtcOKO3ZhPxSR7RxbJ+HVVaUIPJ+6RPxx
Eesoe4izftrOoel/dMFin1WzgEGYajvAyYVe8i0jTQaCy9ThbS0GeBKGMQ7LHcwH6PM616aHMPiD
hE/4DlIv/Pg6V08cG26Ea4P2t2PsugduiHaYDpPAxTQNINrjoetfYUvnu3mo6j1QG+jnedhesXRZ
4Mqs93BekrOMRgGBnAiqmxnsxDofVP6TTGl150OLSTbo05981CdPOXaHIKouC+zAeTAOzwHmFqNb
7knzCYA2OlDUel+17xzyACGcuAO1a25YmNR3zkeYV0BruUuMqh9DAblKiUEyt0Z30LfFJdx2bQOj
DIMBdDdH6FNWYBNGi508b8BLxw6qt6yE9CCeLyPq17NjyZivmK0DhVu3BfmcRQSC5tne1FXI9xhK
KG6Tum3WGia9nZyG61RX7Uc4wwJwfsCWzrGr64O39byeRTNtBYRC2L7MeHQeXiDqrXjJGdFH+Nh1
soHGIX0EUdW9o8hbTrFs5SkcPN/1ccS2cp4hfmgZPbWJ1ndJAFkWy8IJKt6qbp9pOTY38dQZmNKj
EKpPu5zBvLoDD3q90ZCoY6Pr6wNib7PzUKX2tRVNuld9XF6IG7I12DsNvGT+QsVUgcO34qFbomVL
K4GJKZD07sOwZm+BmjC4xSzqnMCdc6/DBhMrIhBr84xgeuybHuyL0i9GOYkRCI1HyWc4HOEA5OZf
DPQ2B3XhIDzEnbId3NzcdD6ED8z39msIu2VfplH8aEKYgsoJKz+y78D2VaKfNpRYu53RPt6DI052
yg75S5v18R5LZLBbIFyA5aZ33WMP0c6m91F+mRfG7wFROGhVu2CfhVDti5r5q4gvFLsuGJJNO/nq
myaTWaeT67Y1nRns9QAsQk1iiK2A1hbLMCc/oV2FcJXm3REak2gPH8R8j86lX2N6jt6O1iIbdcAq
S0IznGAmKIFeWPmJCjwvMOrF3PUkN3dNFCiI/FUKKxsYyWpNyh5mnWYuYVXE576oStYPNDH5c11P
KfS2efwC3Q/M++EcpR81pg/dMVVCKyTLYBf3s9x2IQhHlFcC02o6FAXp4MF1cX8YVId7nNB+TabY
nbJlJhf0Dt187XOnT9pLc3DUNi9JAI1dch20kgJEfQusol+VrtFV12X40HbcXO9JcdEWZIyIQaiU
eTJs4ZSir5GDOaXnV9VLyKtzjE0ZE54YCR4CMCAAlLTMUeOG8plJAs6vH2oNmX5bnctZ5o9DGdUP
f0D9/5/5+I1maQ4m4v/Ee5j3+jpB9H9Yj7+95u+cB/udgbEArZBFUZhmOUay/Z3ziH9nEeJeMQic
JkgTuiZv/Y3zSH4HvQDGEfPBaU5CcCb/QHn8nuT0+pYhKArkaSfs/4nyQCrSv1AeoFViAtKDhQh/
wPCo6+P/QHnwSShUTAaqE1DGWPVMhYWTQ8zyqNHrvNqciHeR2ewXwBx3HCoYfabxO9UI00bSKGJG
IZozA7w2IxdAf8Z86A5dHZVzQcBqXFjTA43up8icIxeiN5hoMH4Cii0vEwYgBSukz7rTnHB9AYiG
BQrK8xWE5vF3COvlKyCm8hvGjQxechPceO7bx9iCP1gNmB30DlobVfGAovJcotn7UVa5vK1R+TzW
stJdobtxOUVgLoJiDMmIlnLKcqyr2XikpJqPUzvpH7Ql8hxVVECYm7gnx7CcIntxglTd6AYLctbz
7Qjd7X1bRvIUZ+34UPU62IOMzGFALatzbkb+WDuRwhxCOYJjl+mz4r785J72T6g8oOtKWAqQUIzw
8YR1f5pNKtQqLsvx2M/jcE4CANQrUKrDJZhqDEgIZkxdovPVbx1kbNTYHzHR5b/YO5Mlt5Fs2/5K
/YCnAXC0UxIgGeyil0KawCLUoO8cPb7+Laiq7CpD+SS782s1qS6DBAi4Hz9n77UB3aDGRFsUoDsr
Dow2cNblJkqcdGkl6JOh2tkWAjg97XPW3Dr77BVACIbFFIE0Vffo4rnmXJ+ooEA2c3Yip3ta4jij
7Zoth9owl12SUepk4YybhGV0z8xh2CLaGHeFEblvuFvaR2h73WvreZWP7EU9TbFmYrQVmXgEqWnV
WNOb/HGuKovVB6uRvql6KzrVZTY+LH1eIetItGdVFxJhe1IHC7M92GdLBoZFC02fOZz7MUWW7ReV
5RydKI2fZNLZxzJql11VZPSWWPBtEoos99Pi2KDajFA7N67bH8YQe1XEmxVMS+89RAJPNnKT5dk0
bWrUhmlevBWugaUg9OybotbhLhDhftd2trc38zl5ngshbpbe1u9GRG+nltYODqw4HTbpxBbFKz0F
eWqTBGoI7TyALdvmnkKRD3vmPDN7QWvn4huqO+3g2aoP9N5D4oyLNzmU5phdmoaddsqtFimQnm+s
xaCQGWyscYVHvkvSEkcbkR3CcWziHyzVkN31FkoBZdvXohijT83Y22fwCOtWmot9kw9UJnHdPnQm
bSctb3KIdxNoPTyQYr6MLd3vm1SMnGkfFruVxv3g4PyrH2xTDnejGENGPgXty8qkfeyWDBBoM6/S
sbU1DKUCkdh66tdKlKZa15nPFGjR7VLH1b5NGhRtWkt3VTr8X+oIcapYW9WthVS6rFamDFlZe422
6+THnZceBzB/wY+2N0W4etFgcAWmN9EvpwS7jo6kb6q08dvEOfi+HJx6T3VXbmp68yeLpvAekdLw
NeeNYVajhgNddo3GVhVfpTH2O74wS4qeuzeVEuld5DGj0JKZr4lN5lTxCkYI8biUH63rqqFD22YV
E7EfV1qFNMvNgZ6xGrrpupBxDZ9qalu/V6P2YXRddF+hEd4u5TJHm7QtvQfTU/xoc2UiRUoXdGRp
o+arMOf2tkjBLiRDCzIDPVKGPj7rNbj0iQ3ggsZiE6nM2ZhdFC/oHeBclPVi3zVzh6etFy6iqSEb
njTZmzuLKNNP6ItaqCwLG7rsILgzqLwLm1Fe4Ze5Q+BacXOqcgNHhoHabO+ai4O5WrS0uxwWHa98
nPtFuyCQQbvTQraUpLORypBIyROO2upmZmJCmkyZ9tdpWVIMfWPr4i43II/pg8zuO8Tjb9B6yuTG
alPNt5xpeDSVmb2C84IAWKfWQ5tYIuhNMZ8Yz6zIky5pAkGPDA1MOrcfekuoV7TiZBWmnZCXuce4
E4aqONUm7j2mlMOOMQbLWplaW5Pk9D3bQI/YhdZkFavogb5/gacK1M6NEgNSajel4VBnQ47UoUh2
6VwjMRl6vv+SDbe6WTFLD3WruANIamEAceCEJPrMP2hVgPLaYTzaY9w+jWbf7d2IZgoNnkzhFOvd
22rKjJewqLMgidX0NotZ2xZFE32ZrZQTCcyP7madqwTMQWrmt9l0a7UWz0fj2iUrqCDHrJvGx2oO
tY/gcteffIHm5GjduUYenW9GPS2+ZRlq9NrEHpg4zXzMOREcvKHyDmnnGH5emfObPmjZQXqdc1jq
JL3Lm6i+6J0NHCVMo6eRxBnwY7kK0Cq3WCMZxbLbajdLwUGWZ5UFxoH0AbFUP6nYXUmepTiHIgFm
OWgGaMVQv3ENIhNsM3OwyKbuTvZIA0EnqUCqtNlp3my+gFcqD+XKBq3HGgO+YTpHpQAUejkw1XCO
5cVs5pIOwfjJnXGdxnWn+6S663uGl9WRIYO9K8ecnkMOdmDuZ+9qccYPhD5VVBThcBs1bRGkhb7I
neOp+qtVAGxkdm93aOnzWZxk4Yp93TXmqVhqbx+GhRq382o0azvLhhLYQPvhpj0tHofuNgEmRek9
QPFDdnqVJY6uulrGW6Gb5EqX04hqt27E1m28/paGarofPTG/JomN1Uxjw0Ph3fqVVPke8W+MpMFJ
rsY8ZiejcjDCu+XyEdcPCMilTPfK8MTV1VURGE2V3hlZ1d1HOa+BQhAcIA3RDwwzTHzp+XQcp2JV
ebW2/dimDeDRfOiXG/QInI6ntGo/LlUM7gEoISoFSEs1KiqOawZoLDwl+3BqUxQJjbGr3KICJVXh
h2GB8tFzAy9CtaDfCZR2e2n10V4gTLnGcgzvE00tBze2eDBDm4iipXbB9kkvHp4WpNlPvWombJJx
UkOxNRtEDSHmYqZk23BU024YW73aeCNBZXukjTHWchmXR2yyIMy6woSx5DJfB07CUSqqH4e5Ku/H
iv3ERJDlm4zwO3wXfXQpynKsfJoqkFPF2OX5pgpddS4NtANDy4Itusj7Mo04UjawpquDs+bQb2ix
0LBIV1Dk1GFjYSzX2bfItafPLFUG/RmS6vOpX3bMi437pVXx1mo9c6/H7mcwPuNh6arlfsFwEtA5
IpYa+8JVej1aloUt4qgpY0KDKrzvCBYRI+eiPnhVIk6ehTXDRiPHT9Hqj1YY9T4Xu7xEbIj41pWx
epjT/GvvVvUX4p9o45d08Xrl0BpD1DQ9JS1Tl0kvmtd+MauTNVdMDeeyhEESSaBfnlllL8LAkqez
7Pl2F+kfGHdpe1BiC/1OV3VvrTOUh2FO1L7IRvtSW1l7bVO73dNqRzYd6s187aO+PCxppRFMmVCW
bQcOGi89ofRbeoDJ5zhu9A+mG7c3+jLI3Ti3tCi0NrpopkjPdlmPV3sxw1evm8V9N83xV1hBxk3S
AwdwwlIAkWrq0MeebJzptw3jxrZFhbyWs/bRlLxQNq4Qna5T5+xiar5r1Hd9oHmj+ljOIg2cWoPv
W+o04HsX1yg9mD28KfzuWgEpWIRWf2Lvy4OpS5frXOOhk80idqqgfa3ybrqgrpHn1PPyY6fL/JCb
mEyruUp3i4raT0lvjhAnVHFJGhGyZFJC9jxxQdviKq+F8HaMH6HRijz5FjKsepZSvVSWQs1H0/+p
S6rwLBrAUp6htJtcSezcGXDrYDQHgHdDM2Cyptf8Zcha+TaygwB1AcXzGk9dC/AhbPY6F3HNk1i7
d9PaOiOOsu5hpmnfx6LKb1VN3p3hzvrFbthmkyI2Lz3wrjmqPja5e6FI2aV5mvK96Y7cAq8Izwsy
KNxFvRZMmW7tUhcZcIKc64kdU79VETbTqdPaj2lm0boIx3xXEFRGbQllwQ/FXNzExip4Y4NyAyeb
wcPUsXYVjdedvbCf7+0ZxpwzwZSyZdzcotFjgsOP82jVk/aps9MlkLywd6Ib2+9FO0FzZAZ+WDy3
fZG4IDFG9PmVpyS8rfvRvnUoiTcDy2e7WXrducxeawUZtL6naZx5HhJp3eZNWh9y9oqb0knNXecZ
5k09gXlg0A62MBK1/U3EensyXNVcQBNh2eraasfjq+36Om7vkinlx9Cd9hkERbODQRPuZzUsz3Sc
nR0SfucYhRpwP0xyZwdn/ML2nLsnxDwh8L3MPIkQhNVsj95DnomWG2aUFgoTXEqMNNSlR1zKv1uK
Xdd20zN6bZ54TfXWtUsySp2B5o3mc6BonoFRAeUQxsDfo0ajBhbhpehzdzu3PScrptnjdwbs44nT
YaNDB+M8uKkrL3vW8hZkucvE/s2AtY3Xc9KcT0RZ8+t3mvu8LDbzyTwNi4gQtji7KIgwgY4dlbet
WfZNZhYorGlzJz6CVuMpj43vadrgY7NLM76viJX8PJY5LToqypO2DPou77PmSxJG7UFj+oti3NTQ
QNEHjQ4VVWkwekj6iDYs/HGKbZ8HSX8pkdteFckhyBm16oPXFZ291TpTh8EXqh5+LRvkDmmw3I+4
OG+1mtng5Aj3WQlHvzaLVl21bphOGcPe3YL1CuZaZPh9O0YHOuTehuMRred6/VNIr+6dJWE4UXr1
jecU2Ra9Y//SmZF+DyMR1lrohkeOoe4VPnoWwPO09iVQn/bSabTtN9pguL5sEJlbva4AsdUNBkKv
TMonz+ZYCchJR1dvj+69cm0zh68YxqRiNlNxm7Q5Gx8infBlhowLjNHuoD0MfXzfdUiya4iCB2ov
+3M1SMaFuOzswMjD/igMHP7GlEJi69Ug79rZ5Xeoir6+anYfPhRZks8b9p/s2HHxO8Aj1EC8C0Er
JyvcmhXKziR0cEsSBdP4RsGLtnHMzrR5/FX42I2jy1e35BNSS+sEd7YAhlDIx55B9AErO/yQKuLH
3y6Y3Y5EP5cnaczioNs9i0qHK+s2Zl2Ermd0tyhwnCdvYG1IXFbNjdXx/Zk6NPSky7B94RxmfEaP
9J0DFSqmdKPAAbiLdtsLisw4Zz7vMoq/tHXOTlvE5UdQLtOZipSK3c4c7VwSen+sjLHeL6GNz7Mu
qVVkjKlY9UZ7UyTz94Z4jpt2Af+Kw27L6RA3nSflE+vCAHxYV1AhZ+63YZT3ljGU3wlLbU+Jrezd
0svVYSrm7DYlx+Gu0KwhkF1RX/IczYg+2yzASQ1200qtaw1/5ITzDiiLvaTlaSktjem1aeCqEJX3
vUcaYCKBENWDqJW+5RfOv0dRCA2T3ThIs0Hte1sx5xYTPGuTPeK8VLK4E43WP4AVs6AzeksQQSzw
fMw68WeRU5GXDAfVBlH9cGPIpXowkG48WrlFPxePzqEgUfIg4LjhFTLG/Zx6EOybNL7Goz58jIwB
6Z8e9ZcRfaSvr7pCw4QlEhu2c+uMhBdY1eKd8V4YQTrWuKkGOVCY5nmgwOV+cDErf237sLpnCty8
erY7n7Q0ZTNR1N9tkRon1Vg1nHFMNFlE7uvcW5U/2yn6f5CkD5M0mHeluLYOEubG+rrH/XMZL8Xb
4LCYtGrAY0E/k3OlKGHropT1XsIRgEGukM1i1IBaW8+Rt5NRZ71UEpcOna4+O2WG1T5QuHuBkUj9
kMHEgHwWORtrMuVFN6bVRRXWpzas6wfMq/Od5Jk7ebXb3s9NqR97I8PGVFQTgKFRei9Rl0LNyuLq
bGd5c5+VWgeXcCDOC2ncp27AD7kRRUneAn/tpreX9pas7TymfnQkc6IhBE1SDXsM4VgRBk8TX7xq
AQ0XS7qfbggK2otM9bBYzaQ2ONmiC/6F6WAlAF+sLJrQD9npeea887XLWqGxsLvhXpso2NkIpkto
6PLQZYl7iMxafBxtyDSs/RRZVZ7d1WbZXiZwBc+dDtaoAYl20gGsPbfYeYJYhMUKtR+uFAPf07nz
QFGx7G8SUGV7sWTVh4yl9yxT+jOKc+SVPiag0BIfFEqf757wYN4YqQ2CfkE1AJLnYlWm9h11tH2n
I4f50Jd28sErsZJPOkPxaXHZuF0NzOBa13mT69wQk6DvdHpnG92aJI1J2UPAoba/CxF3XHTmXZgX
KrFHiGLctpxIPriyHW7tcdZfusRcTlGBEGTV5EDR1HrjAzFE8b7Clvswi265Rit8Jps8+S0NaeLO
IgdtNEUUBQm29bPRxPOT17pQ80OETz1oIAIBGLK2qANTPQzXRwhw6UZ4q8dxLJjkMqcE7LxJhRI5
XvQ5fS1Hx4Rwn8JH2bJLTsjeV81Y5MwkJ5RG58pDZKvwNuvoJKzGPNQQrtGmr0NNw0g0PXdC2In8
lKKHvZGZAveuyg69IBNSY2Q3UQjZegEQd1wdinbdYozFjd5/FISDYjptExpmZZzKT8JlR/z3t3Ch
cxO8XPUzWEBsZ/eOXsf3cP7QZWQlbgS+hOJ/czsT/R0u7Wo4tEuJOlKNPKO+qlfV7jxNbykzXLXF
PeBdKTbEyTQVYkilBH03FdMHLN2JG1P2/fRWphVfQPQaPcGxax4pAvnP3RQv7sGQOirBkLN6j62y
1PFJYJPXGT2jKM7RcqplwZyqVkGmptM/ZjjGXUg9VCWRRTMvclX88cd1lgYFYtWP5XEIbX3YZBxo
o02FQvhEdAGq0LWlOPzQGDO7tvdVMbqXH/8l/GIui83u2IkJb5vqhzvOlHgIB41bQtnI1tXLuyh2
QgQe2g9SJaVBIz3vebSt4VT2Mr2wLU/HFj3EF1OgYUk7TdvXVmmeTOqqc9pJ+rrclaPb1gCZRtP4
TrUM7ydstehNOfUIxMm1P/DMppyI5/ARg5u9R0neB0tHmYDgxgtYv9vAYZp9tvWx91kw2fZ4kotd
0RDG4BDNsbWymsfO0R0/kg3oDear57GYBTKovLkth8a7LzUNeKJamq03etGtJkJmtVEBKJ04GxA2
7DAJTtQjCUYgbZIlMldMnDo6OU83JlpYilNLa5OK7VW31PSCQiT5sJDfcFOKAe0wDaoQHtLEU4LI
FO3fZOP43UxDzCY0EUVzU7mz8QJrqoBmSmS3n45N+MHLF9Uemq4OH0WcT3c2w9FrD4mBwwxmWGAq
nuJPJnaoPqKJ1exbAkU47qqsBtdetsqazv83nOzm1V5lrD6q3w4nk+pfe/Vafv32r6/Vv6jxfh5T
/uef/s+Y0sSapREf47oEzKENkoSt/WdMaTl/2Ui4Dc/iX6Zj2P8zpqTp8JfmoqtGCm1hnPrbnFLK
vxxLZ+SJd0zaADj+V9asd8lVpi0dXPCa6VmIMSXTyr8PKb3RxQkx6hPKVAP59IS/FfJk9lk0z4ve
/ClB8Nf0NCxglmahpZfStOz3aXv08bs6HrMmqDuHgt8xmh6UIDEy+Eem3pJ4tCrqTLaOKXK0cSta
MtF5E8BUcAocVGQhvR9zoyK9pk8pfTLOZUh/S6ep0HVmiIlf6HUTtrANbQ0xTGBGFcoSpnTZDEEL
v4lQ3XZkUjfdGSw9FidBLGcZdiB4cESUdDVpVbByo7byfOnSSIi3/SIrBltdixTlVnDaGZ+whk0m
3N5emw/j2uWmPzCbn8VUh+2DUaeue5ez2d4Vsk/Oo8F6tKXgNNVGT0s0gDbJLm/c9ppJVRPdoZ9B
bjtUHQT5ZPKendJyrU0k3ZIcaaetz0NS1/f4WKJvKu5V6YdDpcMubWIBPUBroV9HZYdm3cncednF
WHq/lMC42b4SQlA20my1diNp8B49vczMLXsCAzhRCXqbFAZvNU5FbHnIGp8WZ5qeGP+696Onxi+L
0VgfuHLEDj2a8q9WLI14q1mlvK+aAXkhUYLNrhVUtPvUNq0P07x4w4s9paSAzGNN8Ag0lD5d7V4a
mmMjtQBW93n0GUrfcqZjvkaoZAUbq9QthzGQHjPgcPokfTX6dCKyJB1ALcYVP8VGixrI1blb6dW2
FCHYzLKYgVnVuJNcfxCcVJFphojoUF32kI/yzFiArc8tGGLlduB84wiP71wgFPy46q9mmEjRYG5q
a57O0zLW5GyN/GhQYGlAOYC59/3Qdm/NIPqz7JY1aqMjztBnfJLOgRjd9HOTN00TWBmGSKR4ROvg
EGwUQxs70TtM6pmCPtj17pcw0Uw4nQzwBPngLtbhPG57g8Z3VpIJYXfoXGRNF263jGIhXQuNEgkN
Eb4omn4twIpxHhJM2Girch8aFgdUNzIZYxr0PTnBq9ps4T/EsOiRxCHrEh6mKmabeWxtF4nwYCv1
2Mj2PcY0ck36hjLP42DO+UIbbW2vpLaAAnBCvLyViVByrSl0cxXGjYQ9jw3wm4wBNn31pWs6Xl6h
c2D2BmiRnsW32KKt4FnJSa+nEdH2DSM2aKpAfZnhfeRBMnr0d92Erk5bAzeSzrE6khHINd220Qi9
3B4IOESHT/shSGyb9ajrEwUeop71L7G5AC9xER59atg/oWk0Zfitc2TUUCaIAr02fqiRyW3k9eSU
sOwhnTSgSyzMAMR2lBnlQR8h+dm2k6WYl4e6eC4bN4WHLKYhPChqgnQXVsP6XayuhMkQ4//0HSIn
nsqk6gw42JPIA1cvkWh0+hDTX9c7HI8hENfdXKJS8L0Qk5OvJ5HMdoUG9yEwRps0DIMZcrhZjFKD
M2XacckTueTJQUK26NafC32eVlfyUVGpZ7cafa58qy92QiCEK/GNCUuauR857mIdBEA8ZHmkAvCH
W1qdNx6cwOKw5sDQ2E+iZA6mXhfOtkP7hDUuclZ8htJgpVTCzTklxstaeus6ZtWEtbuCPsWbGtDw
QEM5xwmZae2YVhkAH1uj7HfQbQZxrLqnSdBCC4rCKXp/1nVL7DDf2+455QA3Ip2MSu+G6L/u64JK
t7xgbbcXcuUIc9gVllEJ1lpTV1sRT9HDkE0liD8X8BjoWnLlphHA8YPZtKb3nOaD7IOpMnjdI5P8
643jmgyEwJDgkPDyTpoBJhhD381DrtEW9LoSaERDUswLZ7GyvV0HIwmIX6FhBgZZAaNSjExINTpB
hBglhUUvcG7H+LPq0dWfdSQGyVey1HswSZZhRVdlkKNQbFCaY2FIbJ0m7GboyVq6q0SljFt9jF3j
aMvJNG5EUVD/26nCEbgmb8RoFrSMI3xnkArp5+WEJ3kcvZUPrUH0OuDCdrIjzG7XhB9msG5h14ue
w0wgvs3KOTd3VBnMl1krc/3YKNd9XOi8Ps9OaObbTvXa1wXfXuzHje3BX8jSCO+sm/T5NvZ6INWT
ips3OLTMWxOhjbeoE4iBsfLmocHJcBvSsol9yZnmWhmO9jX2sGJtitGY5UZpmiy2bj+ZpLw1qslO
C2N/89GWg/ogsTPVPreIJh4wzF4RwoeXj8gBSad2sjVra5n6vEDNtJhIjckyTzuZtmm1G2zLQMWk
8LMHXgwP2G+8pqcfnIG3mrBdKLo9gypiJsGJE1v4sWhrHUInH0gr0dsyBSCaCKZ6mILhI5s0wfYZ
PXiWvnJJcpJ+RP4wDjXyD2+udMJsDHeybqdROtMealPxkA141R9M2bGDxLMbvRoz2S7BkE9kaeWD
aRNmAEnQ7Mho02p7U6N8WneGKeRkgZ4W3vB+aEeBzhyl1Me29vKRsz3ZI4GJeKO4hqB33oBhiPxG
5ZNe3zuhY/GwUumgCSBZIjs1o3K6fQInbzxo2F3iG8LaChCvUaWzSfTV6mHEIWzSD5uyymMtZ7KI
k8vk3OggdvFgSptFhzlceDiTR/b6+nUAWMYpkBzOGZxmYjr6Dt+que7FjNpZ653/Ow6AgfhxHPDs
Vdr3/9cqPr6W3eu/tuAhsK/8TbJo/Psf/e9ZwP2Lnp0DjcH1CJzhiPHfk4D8y5VQG1y4epwU1or+
v4JFgFp/eZbl2C4Fn0Gl7gBW+C+kwfD+Qt4IN8wy0T9Kmlb/K8XiL0cB3XGZX0lAqRwrDBuB5s96
xUW30ybtBsLR9nI3f0uOQPb9asuc4lbchxu1rS/pHtjen/KN17/7ExrChNX+8+euV//z52LWjLpy
AiqYzUWykQphiOHIy08/yd2//9zfEBR/+pR3akx9iVym4VxdegMAr7slJ207bJASXYsntc38fJ/u
f/+R75AXv1zXu3BqL+4lPx6fuBRP5XCJUnokrt9amHFItSR18/cfZ6wIjd/dx3e/X5p00ZwkPU3k
4xiAHPJ2yXE4NPviUqBCJ9Pcuy+ewLSOgXYKV3bmxr7+/iv84z2GaGK6BpFK1qqu/fmX5Lg3URuL
kqSOKg1yzdMRpco/pRK/y8P+9339n09x36FEosmGCcVO6LcBTFu5w+d+kAfilvHTPJFDcBSBuSE4
ZV89UVnvrW1+LIPpgmzDb06/v2De2V9v+U9f5d2j65Bp5/RmWrGxtfF9gZ850AA6HZD6io+//yj9
3WVT0vCGOxzXeWg0x7LePU4JjIEko8bzy/Pg6z5mrRE18bZ9TvatT1rBliza4Vu+r8c/nNp/zavn
k01N1/Gbe7pprlLrn39WHSGUlRdD8WNhKH2aA5zmnCDbVs9OMO70QO2du35DAlW6J9PrT+vDu5v8
48J//vj1PftJRx22ddmnPdTGKCk0jEsqfPJkTO++C5evv7/Jv/8oS3v3UY7BGow7qfURalDk39dh
zpHa8P/3n8JcBmuEjlBQ19Zv8dMFWWahmwiele/WH3TzJsQC2/3hwTTWp+GnxeDHTbNdjma6ZFdh
Sf/7Z7gKpwYjHYgKHEm/51+93XKOt+h8tvLS824ke2tPAux+2FJqPZGgsKUB/vb76/wlPJzn5qfv
oL97UdEShcoz+5oX1T22e/eGSd1O7dvD7z/m3arz41IdDVMfd9NAsPDuUpnZu6Cr7dqvEryT9lfc
Yn8IkTfW9/j93XQdnVBkXj2WrXcf0ZlzmWkZKV7EKFUHziJ+EZDpgN/1WF2LAMJ+sG6R2MGJhdmi
PvPV7vcX+U9P5k/f4Mfi/9Mzo7lRraTJEa7J8sscWs8AQ3d2O/3h0fynRcZ1cE1IWk7AodZ7/dPH
xLHrLiS90jKeryUl/KLA7aFUJu0r+P0F6f98Rf/zUe/eAswA1PkgfX1Ocrig/dKPIbDthoOz7f3p
NTytj2T8hzLgn65vLb6wjZgYur13i2gVlWEKK7L2B3IeXUCxg3rrydYe0v4Pz8w/XZ5nmhp1HeWb
bb7bGpB9ki+misJH/Ii++al13rLo8+/v4T+85ZygXAeoFsptasR3Rc2Q9VaY0K/wjXuggX52L325
w/X/kQ7UVrupzp+M3chJcLNs9SCjv4FsEHvpHy71PdyLN/DvX+PdXXXdYgmToi78zh98JoYE8o7M
rtHbbL3X4sbdabXf+OzVW4MJNEKKP3yBX+/13z7/fVc5d2JbM+DJ+EK/y8QDyQuefPz9rV73uL+t
AJYLIg3YBB1zg2bGu0usnIaxczvVPmdFuiCN+2r8wP9Xh2KoXki+Lv/wJv6yqvGBANgsmp7rkvO+
ynHSOVlCCEJ+ZaDWFGN+kGq6//1FreeYX67KWOt9DEqax5P699ddm2gCNYoPGbfrK8gYdVvsrUDb
yWA+NH9Yp3/5ldYrMnkl+ByYcj8KnJ/WltqDvmrFU0X03bka73NJwujdny7I/fUN/9uz4Lx7JRSh
kWEyazPxR7h/YPWLJtu6tbM8j1OX31md5ZHIUM1fRTNzojfn+ZR7y+qrmc0QB7vE9G2BxYHgRKrD
4KZvYkwIYsAjs4YuDuMNOlFKeMSMW60hZg0EVgdtI04PzGrcgA6BOoL4gW2MvoPcMGeEVkEKvVVV
JTmT7XIYIf3umJKgQRqiZFW0jvNX19Mr4PexGSGX3uJWZ9Qva4W1gxl1isC5EaTjkmiLUN2KM3Nj
5XH0veVsRbN5aS5MDZtHoFq4aezaOzuCdMR4yEA5wYM692luvmVaSsC718axD3Av3kXcAgPaVDh8
zMum3oh5Iq1Ya2jWi8gs4a71uv4ta+z+0MA1JcJPyVtcl/qp13LvpaUpOUNtr2An41bw+epTIJI6
vUlt5Zz6FDUsOXYCkSou+mOaZPa51CJcpAb93R4j3MNcDkNPyp8J0C3DNxHMSa09DDCRIJQ1yTmM
aMzltMquSnnNbikNMpj1mSjKhrTaRbfIs8gb+eCOWovkqO8DQxJBG/EltmldhTfNoBW72J6IRFpQ
79i5oY5mbcyHFfd602IvDJJQlWfkz9MObavaGKlHUsyEuw5SReR+44QOziHMllvL0Itj1BO+TvlG
rDSSvk+I8tILfij300THkh7nhHvP8cQzOA593FZUrqO/dn8fxCCSpwm5+Oe07Igf7ler/kTbzKxa
QqFyenj+4mrjpYicLuBNKR7HwU7eRF7VBxuh9VMMImmXkLe0HZ2R9paFQDsZOu05CRfkyzyQy5a5
MdI0GsHVK3GM0XGOgHq3pyzNydipQYF2RFhmw6sEEIClFYz13ivR+6uR+dbQHAlw2qCDcD/Lua88
MO9N5Oca/HckDNV+ka66RBgXbwa61bcQdpoPAN4n+K8qOTc42Td10nXXHmKd2sSdXnwXtZZ+QHAQ
ZXxG28HzFWRnk0JAb124k68Jm+R2rwaAkeXFGQEZ6u0UH7mlI4KTrUYGcthj281C53HOmS+QF67v
o8n8WEwhKATNimEBA1sNnIIIJasSIHCXxfwE4BuKoYP93w095RuNE/s9FqALKCeCRhxJgJtURCG7
MQLdMUcqQkVAhEtaJN0DxLcs3XleOZMhAWKNLTbK9Gtk124CmGlpyW0d3Sa6DEZrfEG2Cw1A70sf
qwwuP+ZIASB0OHxSgkkMSyvdF0hYbqARLid+HUgaag6TE/29mEc11oZjqtOLjHXQsDYCNXALXXWH
Eqq9q9qofpIkbxDk2XOsdxtL25BzSXjYPPHKSQV8P+zIboX0iCXBiI2jW8bdo7AKc5e3OWwjUzOI
mSi6nOAglUevnTlkJ/wb8ntSpPzG2O4cCAEyVMRiOSZna6ARjy5YsAOd4me54PBOXCZ1Kq4l6ORq
fJKrF3tTmgvDCBnKnioOqcjeyZDi6+jdCERjdjYB+QwWmu1vTmJDZ3YRde5YVlZcltu8zURLfTZU
T8JWu8rBbNx+TBER08DlWqAQnZLCYxlNR0dw/rQeh1C1gLSQIXm5bB49aZn7ipV227fCIZRmGu8W
W8VnTzSAq2Ki10mMk0fXCsHZaPH0KUdwdZeBgj5bWAoPZQKFr/1/pJ3ZUuRKuqVfpa3vVa15aDt9
LkKKEQiCISHJGxmQpOZ51tP3J3adOiDCUO/qqouqbZlsR5LL5f7/a31LCMNtYxBxy0xM8evm5E4P
uXJQaC6jyFGQXrsVDEctizUn70vzkFoKYX40H3dpkijH0gqgtHuZ5vBakokY0jgrPN3c6jk1cYGY
gi1uGrRthuduxlggBlfSctnxA4HIWBk2KUtBdoUrEFFiYYHckFsi6UywN75e1Xu8u9pGQ1u17fKa
BG8lLHaSK8cOVQFl5xalwZIxBZl2BkurJWQ7CvrhNTzRKWuzx6ovEM36oyXo71JIlAq6YyadyFeq
dpLfuU8py6Yd6UzLsaU5QWBkuZPHqiMW1Oh3LWKSnen2pLSQgHewGpgJKR7FbY69eVXGam9Hoezt
otIormpYZceq96OTLBrCJTMHO2AP699sJeG6t2IKUT0O/Swr4m1vttV9h34TidFQDiDtiEXw07Z8
a2AFX5cEqj2O9M1f6PEQV5vRJr0War5qRReDZeSYfirhQZ9QzKq3pFIa60wvi3VL9/WxBS74A1F8
+wb6arzT5WEgz5EwO6r3xJtFaOxB+zswc0aQl7JJqj1JlO22j/PsV9MJ+i6K9HDv1nV8BdhEfXSr
prRBf3WFLai+vus1AZw3dbADqToqYFmeh6V3Mgsp0YuuQnNLS2QgN+owaXBhsa0Ky3Avax1TlJoQ
2YMSjfi3dyMkR+nkiY0+RPQAJwzuQhPVoIRxqiNTLmoBYXfdCPXM4/cUNA9BX86V6jFZz+SW5LRc
qRFDIY1TnomcxiHiY1HegJ8T740u9bapnAVYdoBVvxAKl2OE06v4xTPlnEaBpFUkeoXy+FSW7H7U
COsc4YNSeVu13ngdSFG0wQRS/wHzSdaaRP7RY56y87dHS0Um11VCd/TdAI43gLdHRSKdAYFu4phi
bfpYP/BjmLBM9jHCKl5HK7kGEl+8Ck1iYZfrYoga4eANkL7SMnwsXT4LJfN2IqNgCC10pB5aC0xH
LpULS+2VZFWNIHQB1BTKKqdIflHmjf8nR+jgyDpiEcIXQiRftQ/8gw+nGkrtRUgq2i1HQGnjDaF7
HSomqkkeATJ3S7yw/NR1MAl3OyxjPj1N2f0hYJN/aEavvSgknTyMtHKJ0MqCjdno8T72BcTSfPnX
jYfXk+ZQhNNXC3Z9LE56xUjZ1wnX5KEp4RdqCEiK5cLu6cvcRONYbxtgIDugGHXjGGVSX2BIm7wX
Re4IoaS8WUhZ+wmrPboGgO131rbXg90maqy+qCcUdzZBuTX6yJu6kApAkyi9NT0j6odNmcKeT+9c
YncH91kSiQ2E3usPyAOTgiVIRWeXO9DR+4sAYSTN8SD4QRATeF9Yx94l6uPitqQbfuNPaPGAqb5N
FHDjwBS9YzQhyEMLGHmuWcfCsqVHYAMdiSZpEWzdQh8OKvSxVdvFFErI1aBAOoHNBbDqLCQT7jwv
wuq2z+PoJ0hjcOi8LQBf3iHpXliZV3iFtZ2aEjBcTTR1McyJ4qEhyfmy1BDhyLybwOj7+rmeiOxV
HIM1V/G0VW5f/E7cdLwFcVpdSBPNHTlMxoJbIHSBdsD2py6bCvX9RIGP+qx+RoUNuksMJkoB/VqQ
8VqYlD8ytLWVnadWlW5K1H7uqvNLxDfWhJ0X8BuTjyCk5rUwcenLiVAfTqz64B1bPyZkPCE8Ua6F
iWrfTXz7TGrTV+Mdei/JpfXUgc2ExSbL/Yb8jvqFjmW7LRr+Uq9Bz68JU7ohjxm5d4bhfGfo4/jU
RFbhkIJYPLD7F1/dzlIBVKaeuCKIPNz1OCoOMuh2bHbRYDdqQKu/VUh8IwVkA4ZK2ZHKJa/GQYUG
jxpxlcY1GX3yGO4GJfrTeexb4Sqb9PRl5YGUetJB2r7btsiPtwQRmXYhkEDeZQB8u6xWLzAREnBv
1e2dzqmGc0+Zgg6EStUBDJsipwabulJ0WaMBPaad2F1gx/J/TN4v+rg41/j18puSgwRgcFdcU3SO
15IY0XJCtOXIEZuNviKZWYsKqv1qSIB0VVqnsO+8PQKfyFHdCLFQ4BFkWhGhhkekZx0jjgjNvoVQ
22SnLvXpnei36Z72aeikQoLNxudnU5e3KNcKYaMQ9+noXeCtCXQcn3E957eD3vRrrRTzC6slaNvA
WIYdumbXWBV4og0SyrD+MNOLJt+4RS86w1gQhh1kUrfW1ErdZYZVPRUmMrdE8+Nfga+zWmJg+QE1
2H/gHJJs5DjpODso8h/sncNvX1DItlAjRbqpMKLsxFLjSkaXwD41se6IcvLWOrrrXVPmATYv07el
DltsQhIRaEoyj0IwNm9KV8XrAYvPmmsHY2Q2BaqdyadoIy6uAQMHzHbX45Tmyx4PzkfE49TyaN5K
AobwvEq58UOceji6avG2ceE8qJxUf5ItFW5ZFEGkd/pLNwL50UgtIgjM1FdVO1Y3IC2EnVIbQIF9
ST6mgt7miG4M347jlNoQ0pgAfITuVTaiC/muHnLiyFBHbF1YpCiDa2stUFn6SRSZd4A9Xt50otq9
NQWOaVuuq+RXA47zOlFU4wGrWX0N0EjcER1owTJulO6aWAfh0RPh9fJIFRn3S40ET+3K4A6JV/bC
ObF1WgPxjkN/kDhpNxIfCaUysca9S4TqUJWvukYyf6XIYhwxtMaNYEHgrdFKoEVg/+7w1lXrCTs/
rghX9QlgM6TsiKF4XA/FWEe2gPflVhkHwZE6yIUYGKbQZBR0BwHH4MsweIJdptW4z5g77MrxKho6
dnybMDNwGhPtoactdDn6bnwn4W1RVkkWeg9plJHwrsnJppTZ2PeKrDvFMLLNE9mq202YEtmVSeGN
AHrk0mQTiqAsGq5TowXjVeReS5xeh7aZyvqryTK6z7yaJKYcnL2VFO7e9cx+T9QJur0u7JBDe6K1
ayf3UBUksFzZFbEJ5p1FwJiNIWk2Vo2Wg1QK1Jwj9/A96cjP8m6dEkd0H1N92bp5RMQpmicgLKVP
bRMNmRI4JWngZM7x+mI+xQXfVtL4ZxSL8SKALGAPogKxFIODfJPjnvzjypr7RtRQvAYGxR4Ka5B3
i9Df2w1wmt48U6KGIEietSbnTrgrFJV4+diMOba42VPpj/Jl1IP9BIafoBfxtXupbtmKa4N1p1eF
9QR6tLtDhO87SQJKH6tortwY4iA6LWgEGCkS02glJxSOEw00G9t9aJtiO8RsR7SI8FfNq39VXhY/
IKYnkSXv86cMcPCxSBE8+bkvQ4UjJZJdl9r9QS+C6hVJobbR20D4rZLTRs4hwkI0j6VHwJMrW2gY
jdq4qjVx3Fk0l3eZW8o/9bpAu2WF6bXLoWejNmZ+iUYGaowiRlhYG+oUBGRKW/ifGpbkAO1J4kkj
KT8km0dDLDwWWRwInEjhavVt0T2w6zfBYUYyDLtwJM7RpOSlUijcN4rm3URiYJzgbwL3iVXhVEpp
v4ksWb8Jk8J/4CDbbPqylfZB7Ma7tBn1y35SP/a9Jh05cAWczV1yVjM1OBWw5nYYPZR1ChICYqJc
ty+yUpv3SVj7N5S38xtr0OvLOO/NBzgQ+WvfNmpqg/GKH2IYaLuwqtkQJG3trZRGmDD43P+prOJd
UmkLyaAziSnmS7VGbGq+6YQNPmd8gX6Q/tm8ZGotvsY5R8bWatWNr6AO5Xzar6suUH/BvK+23aQE
zYcw38dRnB9zvgtrF+cffu5sPPHm9kcmNRtU1xrQ8/TNpqYnQNLRu7zUciN511ZVEjllgWcf2LJS
4v3s1W1Ov/6gS167jqKgOWbAoahoqGLCGU1L3gQoMriRJONgJkXtKEbYc+zic7gKBB439AkZx4mS
jid4h0wuDXxGPIzSrndN7cZqTWLMm0BzRpWa3ERlsquhVO9j3RwPltySs+EniKDkVNk2iij9aDt3
imEkgnFbD7X8bDSj9mSZXvekwn3cKrGrrqQmtLakd9TWyu+HiiCjihJio0cnrRl5rYWyv0v5IP7E
lKvYpV7DzxFlaT/CDzqN4NwPRpDI91ZhKnsFyvYtGQrazyTMDFvrK2/Xi+BVS0Qg4D7QK69ICx6u
zNEdL7SEwCMqp9If1j1/K/WY54fQNFZDREQUGaAw/hl4J+SK/xCUsnhAJWydrE72T1WhQ+fQxf7H
kKrxXu/6aN/wOV6VeU9JzBd5i10BE4+MaWdvkV94rNl3/6aUkrKIe/m1nBb1GhRFfqK2a4BywfR5
RdU3f7YKkChjnzQ3I8Do15I0qZXWysW2BNC1GcUQwgPfxGQrS5X8LLKYAnnukm1bDz5ZsoVpwSjS
G2z5ekB8ZMIqCOkHsXbhrjUaZE46yazNclRuanSrJ7Dm1Q1CTQAGPkRCBG75CmAhh4DGcgEL1PFD
IRPVnCO1s5V6IPjK6tQfQJahg3XKcErIZSUiXWo3hNYlD7ox+FdUloJtBsl1rWJqX5ueEb9IhAcA
FMUl3+bFVRnW7qEJwwD3G7uwIg9rjhF8D4+KR1V28DiMVuzPHbkZlOs+16TVCO71wBYLj/GkPG8E
Nd1yLmITDhbjaqA+ee0nAg6XIhLXzViau6CnWI/w378S/YwIQ7S58krRg/JYADXc4p8LbUAuaB/8
GrQHHhwFaI7SmheBmuOJ9GN4+5y1nEKwyMuTfMGJwlzYBTnLGXYB78AHMLnlPhL6KMQC0md2igFG
J5Ishj+ZSNSbagrRfSBrf8BJAEJR+4YNO/bfwiL+dUQGekWwh3oFlSeiacCWb0+RGsCiGOe3WFTB
1SYS5eYSqvMAPIGE4yzZG60IJbgM80urCg2E8kCP5E4WMCFRgge4KtI9gDEuRYl6WXcZ/w/luZMo
vBekYhPnXhjEZps4wfBM5ltdSt/Cwkc4K+jlU12PpMY2FqJsTasxSmcGRAKj4lzY/ZaJW4eQiQsg
GkvrKKFI2qKE7g6BGLQXmDyCrQGPgWNZBqYxwgHW65ZC7oXCoacnzG+lvxsXVKzE60mivwn8LL1o
Iq07laKgrQGHSk5hdLUdYEbflXHZURWRCahLJGJQoATvGiGvbRek9EmpiUTA3AF7tisbOwuU4NQY
YbfL+xHkm0ppys/lca8oerTQ+z3TwkMPLyFxUyVram9/bnblAbPXzOj9muWtGJ9a/QWaPYfA33W7
MNKZ3t3HkebChzZGSxPThmEC/M7Sp178udTm+tq3+zTArLkMLIBWZWgwgNBuR/+oInRWZCc1XnqK
LW4i0LuAmaIBQGrvunyhkXeubYjMQlOABNPTQ7c4u5N1EjVE9hSOJqpXONquRD4RVEqnNOoRdIpR
kKzuYhcgGlrkE5VX6+9vwJkbrOAiUuV3zaRqTE3AD61EGm1uKdDlcTQJkC/+7d+eGyw0lc2v9xgH
FspY8I06icOzjq/qt0SZyJN8T/+dh1hJvFsPZqqYbkxRcGoYgN9fk3xmfmps4yVQTnRjMUh9vqjM
G2kr5XHmtK/es/IKzM0O1u4e98YGE01kNxvCoy8o9F57J0yKK3/tHiOnupMfLSdbuMHymc7wp19m
egIf7rCr+XXbtfwypUOu4l7aQSA65Pt8w/fo2t9QIAKwvfKPgyOv4hvzQnDChft/5hlrnHZF1SQ3
TJfmvWmSajGIqLQiLC+7R5jz0w/+tkYDUa2Julalu4FQw5q1v9PEh3XjWUQIQWQL26MW3Xkwxb5/
rueu4+Mgs7laj5UKv4kY9Jh+c22SZwj9+/shzkxV9rDcJA05sCops5439ns9qjuX7Ys2/pYyNaQh
B0LKNB61inRPMZdfa2Acf39QJAMG4oRJ5KVN0/nDDOk6rzIbhRnSFZViB7TbV14dX3Rd/+ZlzUUg
yQ9tJi+srF9VQzwwi/xVVC/8rynOLlWIG8GCXzOJP2sBhTKmnZ1+0q/N1XDJgVt0ko230ZzvL3Vx
1PmrOQolmlNG7WyAl/S3ELdox0l2STVhV+2La8pjC/f3/Ssxk5zg6kDYQ6offt531c2HG9wAw2hA
cBROfNk7worM7L2y9XfQMJbW8zNTlPmPvFOU8WSiWfr8KEF3CAOc0OJdv9Mdux++g3/yDqK8jX/6
2rWXbuj0gfhyaRwILVDzWGWM2f2s0h53z3Rp6tbbVVvqoptJGbikwD6jOJmiBhHHk6BicHGfr2uI
TE5PsBmxjrU+9sqQIjzmdjksy4WHdeYNNCQTXf+0t5hwiZ9HKgxBDFRqgA5U173sKz+CuDuyebrX
NJl9EbEdbDTMBfnOuccmkdKIKtiaPlWzywuhd4kKxDsHzOKDqyQPYa8sTI1zQ9BkUvApS9OnabbR
CLUqAl6cFQ5gKPBmMqhyxV0Y49xT+jjG7JWGLQkzFB64I8voK4Ls4JeXFMy+f4Xfn8B8ysnMNZkl
UiF9YzaKYNHW0sgCgk7UiKcSA+UvtUjz5xC6st0kJOLCZOjsoqf2Z0ptsKa21TtVNuZ0KbT8QC47
Lb4K5QqV5H4j1aZBRD0eN2MVhwZOutoKtLXbQejScfpfuoWmXWqw8e7x9GmmjYVRfEm6VDuyuLW3
aZmbDoSadk2+lHxFjBWJiCQBCBsfuoqtWWVlJ1HC59WL0K1LuruuXKCLtV55f0xcbpcKkV1vYu2L
O8/S3F9t7fsnMtmHdeO6DfIakJiZFqVXnm/Bca3BSZKXEB4BfBIb5HaqeCfBrD+5lUtTWdDHQxF4
JftuSQW3iI7AMtUEl1mn2EXVQtQCV/MihUP+QxpUmicejuhrJe70nQFU+VYrdemZymB4j707dcbB
tA56ECoISaFNWRJFelaD9qdOf3n9/aP9Mn9oY4o6/wG0LbNOznajCaeqnpM5SkvxKLdPo3CSrHL1
/Rhf90OfB5nrbyOOrJzcGES+EctVdiw38kHZqOt8T919JT2WO+EqHe3hcpJXS2v3xV8bf/srNP0O
7BDRjeOu4JP7eZEBaaloXczvUDsdOQtsxvod5ZwVwkuTxvA6PZC0naHCX7j4LxvT2bizHQzIkhFp
A0pdeFppGdlDkG0E85QUJdmj2sJgZ5/mh4ucraThKKuDWHGRZpc7cfwUTtRJX1gY5SuIYHZN04L+
4eNKm1KJUoVh/lI++naxpZ/i1Ctr226HXbWgxz+7jlJD4/URz+iOZXCIupWy+sj0VolLWvnywgjS
l6fElohvgaZDxYEqoc++qRMDKtDJyHHaTXSsLxWn24aO/hTZ+qpdW388W99hgXWG7fdvxrkrMxXE
sSLHFjbssy+EK5BXnpOiM8Vu/qri6tBl/e/vh/gyJbiyj0PIn59VrnVI32uGEJQHsweIWr2O0s9/
Yww+3DhdSLMR5x4Xqm19O/FbHDdRbT15LSN9ZZRLZ4GzV6Ih5cT2wf5VnTkiYhMPj4CkwInpqdYg
aKRrL1zYFZwdY8KJUFaVpw3W57uFU50Eu+nlAW+xGtQDBu+Vp//4/nad28BhV2S5nWAeujIbJA99
DiLKkL9v4ECIsYHzd/niBu6r8WJ69B/GmS090GuETi24YYgM4/3o6HZ2Ne7jjXxKtqgibOOAAUnc
gLTbdI/IPRaW3HP30poKRvg+JvfVbObR4ZTjiNIdwvLLtr4p0c8M0f33t/J9FzrfmVgSWywMVvxX
mU2KyGuSMLQSAmLXYN9w6WQ3qRM6xmOy9bYRrTcOGe2arbgjOuBwbWEfX5UbcOpLK8h0M7/7RWav
suCqDcZ3fhHlOnlonWBHmOcvYw092VHsYYMIdAuOa2HnfPYRc5Iz3zXoivG+Un9YiRWxdjMTDqLj
Xpk2Bv9jtw4upI0+FT+cfgcaei3Znm1eRyfoo5vF8c8tYB/Hn/78w/hBDbXeGFk33V/AloOdaiOw
Eg/+fb2vtoJt2JWzlq8THsV+XIcrO3DaI6WX9fez4NwR0xSREFFv4shizj0MmPdjJnr51xvl9nvv
UO/cTXvAuYG4DvetKdGXspc2FWeu3uSQicmAmYe1f/Yiw4GpVbVg2JRctFA7tEOy9ICnl2Q2rUwK
NSrrHt+IL3XXoevNCl0TC9LWv5/md8xjzffNMVibe9K2riYJ62pco4a6zu14m+2WHIRnViuGJdpl
KiWBYZrtEFOCV8VMTHPUeb5tItBLdbrMVUsIW7PK/OcGGDORQ5vvH+mZxYNRLVXhi6JPT/bzxFJ1
9s7AdShSFsA1SrPcjoY5YWiEhaLIuWdIlRKpv4IaTjLmC0iHGrkf/ckAV24RMl/2ubf//lrOTk/J
1BSFT71Mk2o2hmARfCRCqHO0Vet0DxIu0HZXr5BSYSZU1oSmbLLH78f8ev+YL5xskS2wp6He+/n+
mYhV3ZLgLydsLCCCW1Pt7HQ8/BuD0L9gdRflaQPzeRCDhJ7EqnHAiPmrSBwEECin8P6CI7z2/9t7
y05/zfWP5vOzV/JhkNlmU/T1GtU1g4TuFRSZVaYiLSOW4t+4FEw0BCIZumbKs1E4QLL1hHQK58S8
TL3gfqyEi3yx7vfVDowWEhOwoaqyrFIwmn0mSqlGhjQ5k2onvFcx0xCw51iP0SGzIzuw4+fCQTtm
gwsq7fqHsTQTpyfyeTn5PPzsm9z4iTkYLcOrWxIEQ5ejroNt8EJ3ssv4tthk+9Zu1xkv9/VSoezr
B5K9NdGm7OHZvUFh+zxZZCKRVd1IMifJaWqWWfIqhR7254KGl9otLB9fBpudUGaLlig36JLA03Ck
e9UQ5JC9EBAkOBEhv58307/o0w19HwihvEiaGaXw2cGBjDbAqQHm1nA/Ffrr3WTplndLxbgvq9T7
MCyDbBlVmUn6+ebpvh7jdMsYphRp86OMlbSFhfDLLZv86YqFR5tdKRbW2cusjVoIVUspHDN7wG5F
LvJ96ffrYanwdmY1/DzQ7FVT60iT1QLQQb+xXum1OsG6vSh3sOj3wrZcoRb5Yf3+/imdmfZsQxVc
nobE/ROna/+wTUGX4uqRypAe0QWC9WKIP1K+Jqq1HdyljeD0xD/NCO4jGExSEnCps9zPHlUXAH/1
kNI69QYSGV5naedvxJPK4ZgQibelw/GZS+PkisiMbh6Mk7nV0ZV8KdNANzli9qqgNatR8lhgK5v2
SPVoYTtypqwOQ2tat9hksSWZT/eCnFW2IzCO433vqLa0U/fEBW7Cw9KE/1pjYI3464EZugHMfTYd
kROXqoceg419H6zkNaKtNaEBdk5dXadjtmSDXRxwNi2LcsyVImLAVqjXo4XHRsk3SHecargxLNaP
LF5VMfG93cRahvdXaVupwRzy/VQ98xp+uu7ZyuW5jewiygJQR1DqgJklbrx1FwE0FOOFob5aj6d7
PO0O+B7x6Zt3EvxQbXopKOP3fcnoQCtmUxneGcBZt+odWHIbnNqLJKyK9RLeYHHsacX78EqKY4KO
xGPs9JI9F4bTlbGJ4ALka+UQ39Zb/zgdXCYb+9Ku/ewd/nDVs61REBHrCgo7xm302o7yqlbRrUTP
jfX0/ZM8s3H5dHdni04RGcCtCGl3pgQUg85TLjhmJS28kmc+QGxf6V1asixzBJ7dR7XXaxok1OLi
/dQNqnfMSpgiS+/j14O2LrL9p39IaYKd+fwYQDZsEIombnlIzltdWFd/moO5VZ+7Au9zYXu75sp9
Ill9bxz6bdKuVG0NI79cceR2lj66X9a86XdBOq9yHuGAIM6uOcpbwiEmqAkU8ZVs+c7o46TSDzDO
dgIW1r/5HGejzebLAMsyKkd6HJXIbr10b8Cz3QZ1dff/N8x8uuCj80u5xqjXEneF4hEbhRDYYRq8
/TsDgcalWkJ++vyw7Edd3xOdlDiFfF2nDzVR0/7r90N8/cZP9wweF1VbmZ76/GTQSvjI29EDHbuR
bWB51wiVN+OOxuhOuMlvibndLJ1Tp4f+6bs7G3K2fkeiHEtDQv4HFuAHYxjo7CwdSr+sHLMhZmvz
BOlGtwkQ1wUrCQqDh/Mmo4GrYYJ/fwMXRtJnJ8acdqzVaty/Jn1LmQWu+RCWOJRBgX4/0Pt7+81t
mx9IOoOgQDPntlXr6Rk1+sorV/2meh73wdp35JOyjU7pepKo0L+57lEJRBve8FO7poFvBxvj/vvf
6NyC9mHq6LP9E2+bDv+AS1e35VREWjcbYftv7ag/ztB5xb8Nzb5IiC0g7lC6IumBbM9h8/2VfPkA
MF0QH4jT1ozd4LzFnJpuHlqZHENCHreGXDhS1f9JWmxT348zzez5I5w2SxTi2AjSyfv8KQ1DqOdV
ofApteJVEe/VvCFI6VFxH/3qj6ctcFPOvdscEqjJgHJA3jX/EoB0KqKU9qqDVXIklY5qY2W/E+Hs
bB/z/vHVDq6Xvtpn1nxGpQQFqAWQ1Px4At23U3P0p04KfXgVVea1GNUHQTN9pxLyfZVK++/v6pmn
x37aIoiY0o1ozu8q2QxC0RswrCIXqap2LBENN/XCoi+dWbU+jTKb7X7Z5jFFlJjZ3l6q+ireZDZu
lJ3q1Gy/kIWibT19f2Fn1pZPQyqfp4uvNCT5tUPp5L3mxL7hdN1FrQg4n9OFifl1Tz0dWz/cw9mH
Gps3klKjKydM0bip99GBvv1q+EkDfpoki1u7M2/Cp/Fmn2oj12Gd65zGjch/0UQA17mw7jv3uapC
HLsXnruwWC3dy+nPP+xiOxMnFEFSdJX78MqVrovGdwqivJpmgQ54djZ+6NPPj0NaLEMlpY2c5/cj
SZOmfxsbj99PjPOP68Mgs0+o12vgTGgYOsZdcNQ2xdZ11FV/UA4EhbARXzpynZv7ExQMGQ+iaMQH
n2+emGkocKajDnp3uwCMXpBp9f0lnVs12OVIJhVK+sdzaREVdY/cTRYlPDlrUSIgxcJOjUe/fx5g
OH4/2Lnr+TjY7PblfQ9BoGIwwU92hlb87LWlbu5XkCFv1Mcx5luQQer0RmUzmv6UD6pNv+tNTW5h
S0OHXgOUviOnjJQT1/bqhas7NwM/jDwvNCgNjsLGTxNnhHYT151dCdej0i2McvYeotDgMEMJhZry
5zmhD6hz+pjrU4OrqE3svh6c75/SuVcWIcG/Rpi9slpiWVEgwRZDobvis4J5DmRaSI+obReGOn8x
KlUZFN98Mqc//7A6YLsGfmLCfqwU2sjutRQvLOVnnwkdr/8aYHa3tEEZaLAiYSkB2yiJ5JC6aZIJ
/v0dW7qM2R2TcFtmxoSwLNN7I4dNE6sLN+r8dRjskXjupjr/1laCmmieniUTZOWWV3WYzNo7oamX
XtGvBazp/WFe/ddI8udHgl7M0HuA+3xv9YO2m9owo93QAV8qdy9d0uwr2w1+L3hJx7ncA3VAgFCo
WPvAtRZmwNkF7sP1zKaYxaQdWo2jsDHIzzXJaoon9LY4KteBm+51tVoUt5+dDTKtSBmcqYKi+PMd
lC2ykhSDO9hu2PoBwgg32Y/oV2WHjmCrq+TKsEXa3fLPkr5r3N+3P6YNof/r7zd9p0epI35EO0pJ
XJ/9Ip1rSRhnWJDiy+ZAGNBIQZJs2Sv9RF90sKPTsPcP5sJ3+OzVfxh09i6kXg82oOaUHoMo2HeF
mhzF1O2XJHNLw8w+9xqZi2rZ8CnRrKsc0S34gu/f6bOr4IfrmH2ryMYmwMnlOkjGPaRVZCtZcahJ
KlDyZv39UF9Lfe8PCqkLQmIoF3O9C2wYcnZHLmaS3qlwsfO9dMl8uW53RDJKtoK6yl8Lv4XT0qHh
/G3875FnTytTRizjNW9HYclP3tjWqzAuF84J58egnjjpuGgDzXYxfqrHQ5PmlYOL+OAl474v9IUF
+Ks8bbqDFgxFTSfsiNLN53dOHfUM6RXv3IBgcoNh7NdUS+nt4ISFe9s4JvTUcus5wub90f2vT83X
6j//g39+BQlUBqStzv7xP6+C1xL/wZ/6P6Yf+9df+/xD/3mdvxE4XL691VfP+fxvfvpB/v3/HN+B
+v7pHwjZgxt/07yVw+1b1cT1+yC0iae/+f/6h//j7f3fcj/kb//nfz7/TgIaSFVdBq/1x6QpRYT+
/mEeTyP88yePzwk/efdW4oF6O/Mz/yTSK/o/kELrU/gTbdypGvkvJr1i/gNWI4qJyUdOmsbHdCrr
H1NnyLKm4zpiOSCV/82kl6R/aIBIkQOyoIngjY2/w6Sfi4P+iopCtD0JdLCbzYHMuazkUaK1OYIc
AISNPdjJbQyUXg/BT0+Ubw10e5+ijmJ3jzaodYrHD7fs9FcN4mPvfv655b7wMWfnTXoNtYkvpYmB
RFYzApuxCveYNlXq+9qa9EfpKlg8TUwr1ocqyJehpvf0w2arMPoC0XVG8q2pn/qm2oRek9utAmAq
M+5Tcg2rAp7UwgVO+4XZqJQIEJ+pKiURijCfR/WiUmLZ4wJBEbzLrobwYlJdQcB2SADujYXFFD/b
9yOqsx2Mmo5SGldhtUqI1r6v/bzcjBUBADIMvjWhi9EaO3GwTY1atMMu9U8WOdFPJGQIkKDidl1A
r9qYdd3vBYCRFwVh24SBjEn0QnTYYK66SFaAFpQGYUuu0E54vCCMbsd4qMd1UHWFcNn2FpHCZjpW
xYo05jKHfmClL6HZIr4frPZoJTSNwIs07RtppyhB247SiRwVAg6jKhElUu29tnxKoAlaLbSvAF4Q
BJoILCjRG1A24iQqV0kpFreUeyzzYMAOuveQQ/kOAWX0VJomvUIW0t6QTq07Q2QJ93iXH81y4lmo
pBZG0aB1jurXQ7OrpSK8lCpJudNdIQB2rwaxZGv4gk+gJztOngBCx5Xqg9Yir3Y0YbBpw6MgSMgi
4swL96gJ1FfAbuSpUdVQb9E6ZDgLiu53EmnFi1JKvTgFxMY/QALkvFOFUR8rPylgLuqFd5EilRGd
OobM5miya92LcZbdJobUlNi/Ad6T5OAige/GttiZPvf2kOpCDbGwTQDVwyGSo1UjVGTaJK0lVzbx
6GN5pfZh/aS0Qc3xr8AVhCVaVMEjhvhKtWQsQPTliR1IYrgxW4m5IBN97IZNUjqkq5gkPfEFdj2J
pNi2j09dHw67QU7TQzXErePWfkJZeMy61GZ65cUKuzqwySoOj01F0rjZThAwOdf1yPHY67Lg4KhI
YuWpzZNkG1oCaVaI4whTVLjg8RAKGaF1pSE3Knk8eXk3dqDcbjMFBBjpTqSF2qqRy2sN/INdjzLB
0WIfOrlRVoeAz9etgJHR3/hCPNwZYls/FgRPg+wkCwvsXuUUbgtEvAW8s+p9KJOSUqTJQY76RngJ
rACqUlSIOnky+LXkJqiPPlW+eCWWrXzXjlk52LHcuvcwTMZbJdWsnwpQk/sw72CUspitpTQt9lGT
mA9Ikfs7jwowYh2pE+8TiTvRh6mxJ2mmuOwJwzya0FoeLKsZfnnaEP8OoafslRRYEhk77nUQm0IC
SEjicFgCeNyEWRXeuO3gHxNVUJ9JDYouvTRE5lzp4y+vKsubJjJLNhpafOUHQoV7pKSqTP60PZIW
t2vHtNyTi2Nsam2sNyjZxBsx11DMxyDYSerUsBcj59sZMDH2Qttm4NKMPFu1areODW0kQDDTmUkJ
W4sRiw5JcRFovLZx4sL67UUyp2RguGsRMrBdhgXipbI2b8xCsqZk9xA6oNzuDKEzdloHsEEjas+W
O8ohLBjDPksCb5/rWbmuYfDZuaF5/5e6a1tOHAeiv8IPpApMbOBlqsJ9MsmEDdmp2n2hPISNDbaF
bTCXv0nNc97mD/ixPZIxsWwjU7E3W3oMAUlHl1afbnV3b27XF0MtIJMhWfsBQT2paoCnhs7um+k2
4dYj4Bsdr64asKh4+68tFVkXm4FHkMXK2/YUMrFuzblv913bDGD6WFZ/5Eh4StTiEp7SHHoX477G
68BUAQdqV9rsVEh4PEToIiZnpfaWfTJAVoFWu45ih9cdpFzKkfJJSxwUc77TxLVy1QwmTbOBTrd9
60lzO/XufoiN3QvoK1qU/coNmEzwgUSHMLzx99jEJorvLgKccCQiQUgjMoj82BnBnbWqdgtNKKLc
+a4cy0T6ohawUTqg4UGr4fYaHfuuhgTni3FtnqsZJOOPGDi8c4ASzRSu5GNIRCcYVW0CRQg1MR82
sOPvOvT1CoLE3Dbujj7cJi/XHfi0uzggNHt3DQ5tKNR5TnSodqmtFB9Hgo5Qy2tDMTbLtroZK3Xr
aa7+iSCEfz4wv/FekmTBt9wtUhtQtNuueaUi0Go/pDDtPaq9QOV76ap5HCiplGC/ougBXgegY2i1
yTISSBjou7UA20cLvL7muA9EaY6rlnKLp2bdnYPwOVP5y9ldfzfXTyiZ2XbVry6qIXkvIw3X1fWm
gaKcCvLejWuLb0Zr3lshW7dq3xkLWLmHiqu1kY0GCcT/tjfVvufhvm4OJlUkSWmg7qGN2qZXSHNp
IM6/OjZRn6xqXPVa9YeVX+uuEF6tGaMmCpxu7SZygmzbrd0fFsqCsVmXiCnFSFWKKoWcDkSqg5qD
z+zf5syPEa3cL0RMLN3AkTXRal+Inee+RzlY2PI7J/vCUTJGBWP/jKgh6+b48yOwdM9cXxGo6MOh
OfN0b2rs2D92HLe7mXqzOLEDiYv+zKSNp/JlwkYt/YXoftQQnQ+kS4HgfoeX4qOXNWzre+IkWkak
dPGW27ph6lEzrFwbK+pRdMD92TPm3qpk8W7E6oCwFO2h5y8Pbx6iSyq0fhyJGgznHE+row8+vpoD
Yh5e+cWEZRoCvejQ73UUvzYOv7hB45VoGYO+1zEjA1hrfJJVXJt6YssAcOokaoxtHVyveKVSdHpG
und4jZoJt2StVU67+uHtZ2K3K2Wcz9HMc3T753rKLyksOSXM9iPKpaNU+q3uzFCml5uYRpNaWotO
OO3gvR77d+KtONEIQ78CBa3cXs5UfT9vt7tITuaXkizaAU5tZaSvLX4dYGGDJbHoDAnsjQWH/USm
EJKmw0kzxDpTO3zRUd/Y+pI/r/Djl3Fe71EN1K8McI+Y/LjRfAnifWTq68NbhJ/KGTruevTBx++N
R4IR25yYoS2XcYSI83z47fAXNg3wQixN8XFD7uoOv5LIT4RQnRJkb2eWFOosMoI+NxfvvyzN7+Qw
SOuDkc8g62dZui4wo/8ePV5ntOGz34i0zIwvHDGFugi9X07Ci/WU0ER5pVG872KdRa2wnYvzgD6O
qGNf4kEJhhxN3NEtlJ4WDhPTr0SgzmhnMoALdTwROF4xlAETowoiSBDiHMGQANRRYRahSinaUsBi
KroY1kn9Tuj4UuBjJOFCfHnXQ0pc/X9SEYmxqNYjAgbB/H6/yrBWeGWdc3sBEkeqpEDFaJlwoVJ8
TgpcVHsVweKMPTIgCvmtCFI2OZYDG2XVedjO8HJJAIKVXA4wZhKQAR58gaHWHd5BGZp9tjVCCmzM
niFaunHKECIBruSLr6w14998yQAKT6vgRRQuFlmvjMqNPcMTuJNdIoQ2JdQuNHNWsRZi/JFTp/Cg
JVRwPolnUjeBCFbb033T4lXEKVk7K/p2EIlOndjPz2E6Td5nYQqNbiJYKWOdDJswNPmJYPF2Qkkw
5ezALBOlJMhyVEXeOioJpjx9ijfMygDqJHLPKhm8+Fta8BKFsvyTBBpznAvPfczTLsGUh95pEaDQ
pw0TzNHJza8A97bhggvoUy23J1+BCN9j0ssgw6pFjgoRMGqriDk4pICF9FHUSSKCxftW/ltUeULl
GNkxteDv+fIvAAAA//8=</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sz="1600"/>
          </a:pPr>
          <a:endParaRPr lang="en-US" sz="16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 idx="1">
      <cx:spPr>
        <a:solidFill>
          <a:schemeClr val="accent4"/>
        </a:solidFill>
      </cx:spPr>
    </cx:fmtOvr>
  </cx:fmtOvrs>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olorStr">
        <cx:f>_xlchart.v6.47</cx:f>
        <cx:nf>_xlchart.v6.46</cx:nf>
      </cx:strDim>
      <cx:strDim type="entityId">
        <cx:lvl ptCount="13">
          <cx:pt idx="0"/>
          <cx:pt idx="1"/>
          <cx:pt idx="2"/>
          <cx:pt idx="3"/>
          <cx:pt idx="4"/>
          <cx:pt idx="5">6458718965471379457</cx:pt>
          <cx:pt idx="6">6461586417104453633</cx:pt>
          <cx:pt idx="7">9340570</cx:pt>
          <cx:pt idx="8">6462871438268301313</cx:pt>
          <cx:pt idx="9">6463704463331819521</cx:pt>
          <cx:pt idx="10">27825</cx:pt>
          <cx:pt idx="11">6462068079399534593</cx:pt>
          <cx:pt idx="12">29612</cx:pt>
        </cx:lvl>
      </cx:strDim>
      <cx:strDim type="cat">
        <cx:f>_xlchart.v6.45</cx:f>
        <cx:nf>_xlchart.v6.44</cx:nf>
      </cx:strDim>
    </cx:data>
  </cx:chartData>
  <cx:chart>
    <cx:title pos="t" align="ctr" overlay="0">
      <cx:tx>
        <cx:txData>
          <cx:v>Sul</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Sul</a:t>
          </a:r>
        </a:p>
      </cx:txPr>
    </cx:title>
    <cx:plotArea>
      <cx:plotAreaRegion>
        <cx:series layoutId="regionMap" uniqueId="{58AAD2AF-2FF7-4D49-B661-5FBC16254852}">
          <cx:tx>
            <cx:txData>
              <cx:f>_xlchart.v6.46</cx:f>
              <cx:v>Risco</cx:v>
            </cx:txData>
          </cx:tx>
          <cx:dataId val="0"/>
          <cx:layoutPr>
            <cx:geography viewedRegionType="dataOnly" cultureLanguage="en-US" cultureRegion="CO" attribution="Powered by Bing">
              <cx:geoCache provider="{E9337A44-BEBE-4D9F-B70C-5C5E7DAFC167}">
                <cx:binary>nHtZd9xGkvVf8fHzBzv3pU/3PCSqisVNoihqfcGhKRqJNRNAYv31E0V7ulkgh/VpJPuBKpKRERnL
jRuR/3yY/vFQPt63v0xVWXf/eJj+9asNwf/j99+7B/tY3Xe/VdlD6zr3Z/jtwVW/uz//zB4ef//R
3o9Znf5OEGa/P9j7NjxOv/7XP+G3pY9ucx/ut3XIwvyhf2zn28euL0P35qf/y4e/PD79mrvZP/7r
19I93JfwS3/9+1/Pf/zrV8G4klhpwZnEVGrG5a+//P78t/39ze/uK/gV8X33cD88lid/xeN9F/71
a8Tpb0gS+P2UYsSZUOrXX8bH//lIEiolGAALhLkgv/5SuzZY+DHCfpOMIvhDEceSS/ixzvV/fcZ/
o3BU+JVKI6qQEv+2240r59TV/7bU31//UvfVjcvq0P3rV0bZr7/4v77vuf5aK4oxloqA/v7h/hYu
B74d/z9f0kotCRo3ibO3LqAfqiUXfTVs+9xxI231tR/FVejGq9b6z0k/fggROl94ua/GbD9042Xv
lj9wR2Kim9aIIXm0w/il6PllZiMV8yzd8BLtA0XU5HV7Z+ecmFb4S1I0ynSF9rErfL3RbfIxUen3
cXZf5iqU20axXT6os6ixnUnq5ZZQhw3W4iINw4Uo5Re6JOdcltb0ddHFXRgj0+T8YuiX98Hy3mBR
ITMP+GJx7Q/fzduZ0m0z10tMl5bEtusSk9BhMkub30vMP+lIXxQz/ppx/4V5seet/Byw2E1C7yrc
SKNze1lU0U5G40ViKTc59b1pRHs+u7wyS1Tf6LZ+19HyClf+a6ImHY9LeVdO+mso3GVdi+3M2o+z
JPGUo32ztNdzyLaLy/dV2bwfuuVzXTVnIm3iPEtbM4/VR0nZLiTqvNfkU9FNm6pP7kWxbFxgqbFa
fa7z4cMwVZtucXddUe6xZekmtOUGVfZDPvPJjBG+HAi6Hgf9AXzytm9pdOaLdJMyesvx1O2yyV/w
abqTTJa3oxNnKB8etMo+FJ5VZpqq4ZpJTWM61+Wt6hX71BWpfpezTBjf5hst5vNZirPFl5AHstq4
gMs4yZu7BtPE9EW9k0NxwUu30127nZZu19VdZhIkwEQN27J6wxt3kQ3NWcjbbTaIs4qwfejy1JCR
X7iqnoyVzJm2bYJpZHQOMfIFJ9mmwdUHW6KPdZ2fJ1anmwn1+xmPmekFfYcGt6lRfglhdkO6cZuN
84VT4TbvZGF4Ov9ZuPKsIe3HOsjLZekvfKjuunTc4TKpzSwGbpD33zjNiOka/SOy5VWp7KfR9tZk
Cb5IyHQ+zfxjNKZjrLTMG8PmUV23Sxh3xWDDeceCvkJRzz65KfnMhm76Q+kwmWKWP1IKfoDGfjKq
q29Qa+uNa1q1TVMwosq9OmO9z5c4bVP9JH/knPUXqVDlWaH1D+oVjdHkb1wEP9BVvTpLSfpFQsju
0iHX5vBNeaF/jIpdjG2D9ulIizQehasvDj/H0im6ZG2kTFrb2vQZuvGs/FQwq3apW5rrJrXYlG3X
7niL7Wbo0sF0vI2imJLos9OSxm0D509xCcdWhdoWvIUv+7Q2ciGo3HS+UWdTn6hrOahl30Wq2Zfc
Rhum0z+01fqdI6BFsyjxTsgo2zyZSfvyNp266HLsEjjcwR4Td5/Hcdnovk03XV54gxM2GmYZ3UYF
tobw+bYpE2nSmdUm6cR7G6HvS1tSk7XV+wm3V3O+dCbk41c9N5mZGHuYSrHPBzDXBHbGdv48NOyD
ZOTWFfO7MfF/IJc7I2S2rVM9mNK7NK5k8WfNir0t+DlJ+AWPLDEDbt4t7fCu5fllvvDrJE/uosJ9
9dbt1TA/VFF2TVq6xSS7KlD/KaPiw8C7M9rm9a7JaG5QJc+jID5DUrgMrsq3Da3dNS1mdb1ERTjP
F+FjefCdyEE0pnl2jryTuRnGUF90g/PbOuflWS693z59S54X9UZ2o8tN3bDyTI1u3I1DH10qUiZb
nXB/aVmzvBtZ48xQIgGhK25RG11FVsee1x8TFH5Y4XZV031ROvnIm7421vX3I+1vQkkfSFtd6THs
2TRaU9P5VhVLbeAc52gZP4ZUXdrIXqPy4PJL8aAWdD7Z8muK8rs6ZXvUj8GoQD9NrNvbKT/XefaQ
V7Y3emg+pv10KVjVD7sRebHRdLxNujGKSYk/DkNzafX8yFj3ThfZN1xENF5U0hrLh0dd+8J0E4QX
d2G7lOh7V/ALFObWFGwhWx4Vs4ka9N0SG5mirvEuFN3Hxs9XrusH09NxiCmHoEhVOJdLspFJ/6Ni
UbXvo+LKYnfT6+SuOhSeLESJQXkN9tcR+QaXc/EUGajsoL4McAclrh+qzilIGm2u5vNGJp+SpNx4
wa85s+9RUr9/Aie//wWTjsr9g/Nzm6X2b5z07y//6/p/4Nc/Dz/2n38/YK3/fPXeP9YfQ/v4GK7v
/fo7j34Q0MXf8g8w7eiLF5jtOY76//3wCLI9uL4OBwSYZq5+DroooKX/HaaZ9n7JjkDa4fv/xmRE
/0a0UkgDtOKYCgkf/Y3JJP0NcBAijGuJhdRC/xuT8d8IophqqbDmWCNG/wPJKP1Ncgw/QCDVCUoU
/hlIJo4AGRdYS8kJAD/JBUNcA/Z7DsjaoEImmwVAjbLNFwUZa7M0E7/oNRRJtXT59plpXoGA/Eie
OMBIIuEvkRhKLUFgjufyekJcndezNeOUQwrTpBPOzJLrOB2KYvO2sMPhn6NNgbQQkoKCiimACyvl
6ojWeKwghy6+zq77JJWf9RTstSjCfNOyKD8ri47dKNbq+G3JKzXZQTKAbcKQoJoptVKzLaNA0mUp
TdYN4sfYp+m5xmVWmCrV/QlZGL9UU1JCwb8Ao4M08KPnNvXt3Ko2tZOZG12Dtv2YYbrJysGqa+8m
m70Tw/Ip1QBdmeg+6yLkpZHJMLJNUUa1On9b9zXGF5hgDaeBNgcOBX3O+jiikLqPBoMjgc/zflJX
OnPy7qelUEWYwgojCYofbuBZJ8ELyImps1CNI59s5iC76wHajNu3peDDRR25EGYI7hAiBMJUI7lS
pptph/uqHE0zj/2VEqmE2uGSbtMsgt+SxNWmKdWwpR1qdmpyeCtVX7/Laq+gMmTuhG3Xd801RL0k
ggnOCaQFfjD+M7WbjFEllK/M2FbCtH1TGnCJ9CJQQCh1vquiKDNOxomvp51i07zHKBX7t61ynDTE
i0OsbJ+neCkkpWPMRz28zxAut1UPPURGpY0Ra7sTWr+IJgzZgkPOUEzDdTx1lc+UTsdknJYsGcyQ
Vo0poV+Mh4EJ6NmmcftTqjEBoqjiHPIxJEdQ4ti+hagUbwSCqimjZNO1ThuKG78P8Oes7nN/+ba8
V1STGvph6LshG2J9iO3nqvGOF1WRjoYM8/JdJ4k8z3XUbVAynPSdw9mPfJkTibjQggoNTrJOSirq
Q1sHCMxx4d2O6HbejosVZ5ahdFdpW23FkCY3jZs6k6tebKI+C72pxz7Z966tYy26eve2/hitDgW2
VoIpwYGVAMdGq+SVqR4tugGDR5R8cNP8rYVWbuOlvXLRss27IE21JNsBZ/tgyfXb0tcFAoRryRUT
WqIDKbO+7YYEW0GGNIugeJckxd1kq4eosuddUrebUEBhWEp187bUdRCzJ7HAqWgKPBCSahU/Tatd
2Q6sBHoh1+e2D8jHU1DllnvPDV4afz3WRGy9QOk5IyiKA0HZuULTcCKSV7kafA5DZqOMMwp5Q5CV
9ZslGouJ6MIMdeXfN4iOH/pi1tSc0Hh1y09yNAa0gYWmBK9veUmLvJxn1cVoHvwmMDVctBxBe+BZ
v+vdaO/noeOmW4YANQoMMS3ow9tnOKjyzPsPSYtrDslcIqDGMDoc8VmkeY1cn5f9ENeCq3hwY7Sp
ishu50DKyxm37cZWFfoQpbS77bssOiH+UCjeEr9CBEWK9eybAOKbPApmyKmSZhCu/QY8Sv2Di1CL
8zHS1XzC9qsMw6EUQ3ABECEcEhuTq4qRFlO1lC5UJvPNtB8dXja9WKAnUSI7EU74RWEAWQL4TQC7
hANRtHJsXI6qcDOqjNZtdOiWUbudrdcWoEmErlO+SAhpzW/shEZuRJOFfFvohGxtNOc/BKDi6ELK
wD53WdlctjOh7wGfZqcg0wubEDgjgyZfUQamWQNDn7dKz2XSxyxkWZxT0u4rOch3QrD2Z80PBRsr
wIJSEAUwe4VBmwl1UqChMsHl7QW0lFVleN26xYws8Seg4Av7gzDI7QARDt0BZIZjHw9zk2fZ8CQs
dYWhLRXIBE+Q3+SVqG4rwag9IfMVxwZp0MdooJyhgVjdOSqZ4y7BlVFFp6/bNrvI87F+yAZZXDfV
zL4Xmrfpz1p15WgHQzwL5oSOo6ARUIWlz0jcg26POcN6b33SXr2dN17YlAIkAM3ArQHWE70K3JCh
rGl4XhvIbtGXqvDlXaa56g68YfjOBujtdm9LfJGUDxKhZWTQsTD61Bc+V64ntGgpAmQJYWvfQ3fJ
btu8JZ/elvIiBkAKDAsk44cuCdrQYxM2VWeZIB7YBkfSHc1Gv20CsxtRlvkJhV64yErU6rbCiPMW
R3UNdEz7MUyRMLZAVdy0dbJtxvYBGJ7k49varSr7IesdabfC7cAiw5UVzRSrdhKPiyuLTVgkvWKV
y6gZ82U+jyaE4yFpyhMB8aLQHERDbQcsA5cHqPXYsDbhqpwiOcVZyVWUAf02RUkseK3dj1J4CnnQ
R0m9mbkbpv08T5HdVNa75kSMvOZGBK4QKAIF6UCsMk9RC8LSbJriJqRRYbJsJB8xi9qzn7a0IhzS
DSUEsxdgptRBNAnpagPgrjd2HFLD8uGCyuTKSkQ2zlVfQgH54efFUmBGoNmUDOr6yqfAAVwPrKgz
QbQylg2pdxAz0Zaq8rFUKLlNXRNtnYVK9/OCGcYIsjmWGpzs+HoblZVROULc9AnWwBnyScBMgIXB
mbLppu+T7bkwo0r8l1FSXJ8Q/0osKYYZA15BQ5JYp9vGzRV2gk1x27pyZ0N07ZZ3mYNwGtuRQVIq
5xMY8RV/VlArCQBVmF4CXD9WOC94oYuiqQ2QO2HLs5LFnUjaM9pXY1x3Pdp2U5XvUStUXPKovP1Z
exOgbyj8JUIywKnH4gcvuiSzwMYnIZmFKRCM95Z5LGGGRPAZyhAxOJBiE0me/8VoHhGaz+eV+GWO
BNlQTA9dJ1cwsTyWLdoMhoUlMLJ5v5Bm06fCs40d+nnc5CVfALpP3UVIUTfHo0+TL5Mvl+vBwoxy
U9S6vwVkMeWmYfN80fdV9SFJAAKeSDdrikJBEgdkDaNlGOIKJOkKw4/VEuVOBmiMC0ne0WxOY40b
e9G1XbeZYBiwHXmZfafVMMMIBS4pT1mI6SS7jQMaf/v2db1mMo3AUcBs0Kmvs187FALnHeT6Wtv+
vGjHfpvoMflQ9VV6Am6+THAAOzS4BaJAXxK9UlxYh3HGI+BCZC8uCZSxWx+G6IT7vww4YLEOSUZh
pghh5NgHOo2588shv8lKxspOMCeuYTKdGdrXyn0KfTr5GKqBkyf0OwTWUcsAtBMI1jBhg4k9Zyv9
arKwuqegX1HOhBnMafouaWz2kapl2qoghFmwcUk6n0jpT5f0hmS+wpG19i7La5BMhmy/iIbFYsiv
CkruLLWDkeWQx4POkbHI7mEM9CNR/VdS+euyBjq3VPgP37UwmCWfvV5qiJgcRhbZHGLdI76lDiZm
pNJzDMRAZ4YF480cCRLP8/C+stEJALcOECgFR3bkq4ydT1Xoeg9DpCIaUFwR2h4mIP1NmTfLpqui
r0CNp1vdzdjUC4o2Pe7EZlY52dWNGr+9HR+vuROBVhv8SQNKQKuUomBoowYPKWWi/dRuy9ICK9yn
fm5MzuAzWCNwlTZDN/tTlfqV0KQc2HCENDCnUq7soGXZQJC0zqSjX3AUjzQUw9faQnklm16htjqh
6ysCoVICw6AEBnRADp8/Q+llPk7TgBoPfT3KDen6+kunC3VlNet/jkc73DEQhAqWWKA0YwAkx6KG
hJYhK2tvdOvVA/ZTbwQL7pMP86kRxiHsjoIDCj+DSQ4UhdcAj2Myqqu2DCbJabGZ66o/z9iic8NH
JeKakWU/orl7n8DCyLWvo+EEmn7Vn7mAmgzNvERIrSoituNULIrM8bRgdcatzePRTtl53VQ4dm2P
z3Qk7GUaomiDlgK9z4HCvBsGwa6HnIvt2w79WhYWcBIOxuAEesBjyzcWztLWkzNcl7zeeov66Txh
3ShOeNOrgqQCB9YIJmOH3akjb1q8RHXnYCMj61G4cTktu3jAM0In0t9TWT+6YUgYMFOAYgqMESwp
rVSSDAHnYLMltlJ21MhZZIkRaQSrRJQBoRLjCrddDPQokO2jbUUZj3kx57ElxbwYnpA5Ax68osVl
CasG6ZmN+uIrsj2MeiPZRHmcNOLUqOKVasHA8yHAKRydvGCSFxoGLg8RAK0l3cy+nKqztEoCe9+E
TPktQLzF3XDZzDo1NEk5PwFNV+EugKMHKlUSmJdA+YdtseMLqnC9tCNKv9kGVoR2gM7ULYbcUl10
XgwnkvrhCp5dkQAcClwiA32BOocsuoqBBTr+SYK1jY9E1dw0ms/4bAQbsOs5SvP0AWdVJn4SagnY
nQO2iEHwYQ5oFLbhjlxwKWvYxug5UEaQPmHuC/fYJKYO4yfXQDGGrbFlzq2R+fzBCr4rLGqMENOf
b0fcqoT8pbuCYTKcQyKND4HyLK0C0cRlmpSzUZktt1Bj0Fe32P5McQsDR550+4nAPtPbQtdZ50kq
gbVCmFQcpox6dbu8ZbA5U9SzkVGxqYl95H1xkXTtpybDF1neX2dN/mUAjtEgOWxhO6YGdq1tThzj
hY/BvUMRg6unEhh0vLr3pFgS4pIGTtHPKo5Iw7ds9tFWarLs3tZ4lW9AYeAx5cGXEeAQQGLHZvYZ
KkS/5LOZgJV+r2FP63KZ+vGnFRKQYDiUSApMDgyrj6UAqQY8EmyywLpMxQxzU3vnM6lMrej0cwn0
oBCIUlAnKYzgYYXgWFS+ZMsEiWA2taww2TLtF79laTrrE8D1xSUdVkzBSyBRCwUJYWU5pmWYJp5k
MfEp67ZSjHUSw6LaAAt49ZwN529f1OHcz3MB8BsQkyAOIQY0h16ZUHpXk2zqoA9QHf6W5iXew7HU
R+IG+0eChvJEnls7BtEwqAOOlYpDU0zFKv56V4QBTgGU7jjzXd0mybl2yfD1ba3WRgQpMChhAGsA
rwmgdY9vS8Jq4pAKDmueroey3k/Frm+mIk6mvvy5FgeKxUEUuIaEhRQOE+9jUZxkUdH2GgzIFpzF
LEqyb7aaCwzrCoNXRndO2HiBRNOdMOV6/PckmoE/whhOCqb1Kp6xdZWf+wrYFKXbbwMa2IZEA94M
CMBx0tbYTDXuzqMEZtpynj7lRTZevG3odZf/1xkAVgCtArwrDIeO1SczwAqcJqB+FA2fECr9XgA0
PpO4UmcLb8dYkzzdkHYK5zUfWWEmAU123ZQiTkYmYJg0JDD3hykqHYPevn28V7wNVoQwgcouAJSs
L8dDNRr6qqgNgKL6Qz/k4p3XVJ4oba95G5OcQrZTsAe0zg1ZoxuBB1ihpHqg8Vhhej5Cu7Btw5Cc
yKsvKsnB3aB4wrYRrBwxQlZ5iKTdVFSWVgam+Zgb1jG3A8tDCoTFbsMauWw72UamqqKu3s/Rguqv
Uw78KGcu7Iahq36WQ3lyAaC3EEYKUQi4VcYKC5VFOgtoeHW+vO9b1nyey1ruhqqmm1AN6DJjdt4h
WLX8ssjZXS/oeiKwewETrp8sCAfrgG1gpQUyJwwAVkeRLfgZ8Bq1iRAq+AYqHFtMMmdt2Ki5c8v/
4eKfi1vRG71SBU1muPixpCkymUvtOWxO6hG2BGi5eduXD5n4KFPDghIscnB14BIFzN6OI632QJ2r
CKKdAK/2OZNTsoGxZ2tw1ed3NBN9Zaq5UZ/elvpakgFo/BeJo2Hyu06lDdE9BtuZlA9lsZWwdpoZ
DxOCe28lrBCNVY7KmNdAIxoFG+n3MDC1d13ZiVOOtgLp4GcAHDlcMGBWTQAjHxugErALTQR0/7Th
Ygd7+FUwTvES1i+CL2OH0nyb9lm1g3Wiu7et8IrtmYICSYBE5WCOVZWsGq8jpmvo09RYC1OFfvpj
0R3O49xF/o8q8fZjGAvAs2/LfZlZMDxHOVQwgpR+MX8OKbxC4B7Wo2k+0o2vsd1yZ/1ZPZL6BBA4
3OOxe4EoAqQjxDEj8Lzm2LqFj3RfdeBefgj1xlsYQR9AXGZCtrTvWpiuX0DUia1dGD3LKvSTo/bD
7QIiPcwID/Er1o258MkCPBld4hGWyc4i2Cf4ltURkOSpm/0Js77iSQB2OMwhIGXBmuiqcBbLGNrR
Q1mQs6z/JIH5uNaF/Zw7V8cl5nWcYdTuOexnnwjilwUJw7IOZEkOc1FO1w1/ASvKYlCQoPLcW74r
2yRPd5jCGsPPqwiLC7CYyoFYgKy48ti+zcI4IUhNkUwAEescNlXiaiHkO07m6Tuxuv4zU7j50BAO
Ufy2274MF9BSA1SGFUZYPFvnjETl8xQq4LEZavDXYL38PMIjm7CFfW7pzVSqqI3bKoE1hrcFv+LE
IBjSFMy0YOlw7cRhGGRr4RINbFbSbZUXBbzqaIZ9MRcwaWnG6iyKrDcDFfUWVf3y7m3xr/jVwakA
DB3Ye3Do4xga0pxk3Qzj7kwx+7n06bRfclnuhygscReN+Z0XsDNfwcOp27clv2ZxmPQAl/T0H17l
RjfWJW5myI3BF9MVCW7eTjA5/lBQB4OLSKM4qAlt3xb6mrocfBnexh2Wk9fqjr5pM+FhmpcnXb8d
WpWdjYPUwOV1xWXdpHzXoIzfTnzwp6rSoZCvshWHjkxDXwZqv2BHbRkCLeCdoxlnROPCheR7PVh7
m48mF8Ww7eA9x5cuL1PTVloT4xEMn/CUngAAT3TB+hywTgrzWxhvIBglHd84PNXIm4yoykQWHkYs
NMJ7koQ/FM9gKzzBaovL6XubkUt4+3LmOwa7JEXe7ks6ZbHlGipppP8PKeaw4I6JgP9fwLFW1aPI
OXRYgIEGG8Mai+BbmcMG84mKsSpOwCJSSGWw2AuDRWCS1sE2gz0SbVMHq0p1p+JmypptV6qpNFOR
2o9v+9oqcT4Jg5MC9AXWBrbuVqEFjzeyXHTwtmemUIdjWLnLqphZR/ufNh+BLg4ocVDvMCFbAeya
Li5SFGKY+qS6t7DpKuBVZJF3J+S8DB6QA6vXsD0Cm3107TltNsCnT7liceSqdcVNmpDkBnx9NJXP
k++69Py98o3bv23JFx2/fmL76YEMwhRS1bHLdtHi8OgtiXGSTzs/u2zT8VDFaiqmzSD78ufYRniG
AdtNiIM8oIJgK2cFLHqUdShI3ZqupYuKoYPSzuSwdl/Cs6OazJtpsfZEIl6jVghGLpGC4SMQfdCc
rtf6YcxBOgWTBjMGQc+KbongfRMs6abB0q0bQhqnYxHFg83D/rCM97maUHH2M4ZWMLUE/znsV0Cx
OeznrhRX6ThZKyK4Tuh87lOa0cioGi39piHWXudJObrt2yKPo+RJJKaHeg/L3hQw48p5Qz53ERJu
Mj0qWg4PaL1/6JpMTSfq7GtyGFDlEPewSAGt9bEPaWFbLi3QlQCBw00REL7T2p9asD1OME/aEHhh
A3gbtmsR56uYTzoPS+Mw+9+kgDdjgdvkTlNLzrOQLD/eNtwJUYeXRke0sOUocZROBnqvPPsDz/CS
87EcsSo/EmBzxONPi6OwNAxcGLjGAfIei5uX3HJL4XGbyCR910cR27AZsW2eTmH3tqhjZPBkxOei
6EqUJ/kIQ+KqOzyx7q84T8T3MnEsjpIOn1VKdqbI8nAiub1iziOhh8+fseyOedS4FJjmxheCn8E8
uEEXgswpPCsOgw8nUhosbTxtWz+rxOs0syYyddsGb6EF2/og32edJE0PtGnOYCrsph7We3ewaTlA
H6umVKIxjjo3AGvX9tEM7MnQpvAqJh5L4tSZ7HM6mKJNJCzO1LJxg9HFqKqvc592BbCIMPxiEthf
Z7NqMyyALgM0Z13Uhnh0LZpuCDwp4Z9QyXFZxPU8DQIgePCwwxurJO2c3sCqFThB3C/UeRvzroex
WAzB5jyNh7aum8NYn9XUnvVjm5CbWrBuMLCIPbqdF/DMtjHzoorBsHRE0w6ekU/bKPP5eQ4rXZez
JxZmfSLKL+pmoRcND+KqRqmOGSm56aesup3rYehhz47hLi76BW2nSsPL/dpncdI22RUMueAl5Djq
d22rm91SExR7DIMD1dRAaMJmx0VbNvRWjai7KrO+3xKA1WcpHCLOvUvOmwFVOyumIU6WpIpFSdoL
5sm8nyp4Ed4BSbzNgKW8ikI67QKmrSG55pccGDso89EoHiPCi52DucV7GKBWF2lPBVisc1s8Wfyt
oyi/hhBT36ZpLK4XOU07mDxHnxag6MfYQfIYN7BB7G+jIcrupkbi73kd4K09TCa2EbztgpFB16fw
YLpHm0Wh8bpKZdiqjlcfx0Fkf0SlAzpzyqY7C5PxXbZoGPzLsYzhvWxusiGgT1mytBuBo3KJhyWv
YZOscu5e0ia9mOGNedZdHrb3pfHjEIKZ52K4p2MZ7H9TdF3bcepQ9Iu0FiCaXmlTPR53Oy9aSa4j
QBIggWhff7ffUiZ2DOKU3ciYz/cD6yaaYRWt89mc7eYy2bv0F90crDOJZ0ShgAgV1pL+sNPUPoiR
eafZD+Wj1oN5j1ZUdj7Y5gqZlJ8NzTTdHBxF8NROvv5HBq99j2shJL7HOF1aRYatiAncRjFJ18Ij
8ZQpMBkZlUpflUr6PGrBCkX+GvyCK2t4iLmzFZM8edkUpIJD7fsHsYYfeuVNhjWsPjNpu7lMdA0Q
qCfRsd738Gv3hSvTpAuylDNbBCapC4dkggdidz+H/wmHjNq5rkgk0jJY0mnLW7Aph36KnqapY6XX
TnHRd/V0XEAUnBlrq6WOyn0YxZiN6b6Ick26Ncqd9NePrpviv3ptwSXvHi+bLk0KbvwFWvmg8UGq
GVPpNZiwH/n1PBwgNvSf+YY8iW2Vdz9soeRw/7Qv30ADlvPe/N0VO5p+PLZOXbp2eBuUQQAK+Q87
Z5QT4IxHtmuQhXUHzH9bkbsQmB8fjnkl0fTWw32cN+u+lGO82XNsaPAQTkNGRtdk1lcCTzx7J3WH
m5DKUx8uDy2hL149LCUdElOuzF/zzXjhveX6UalmzYdRlxBF/uDLI4B9fDdvjwoS2s/eNW9xE3zO
kK5kBn6RnEwEmDsfT1LNV9hKbNbL/Rdq3VvodA37v9hgHI1Bt9eSngwWxcmDjSgIuicWt9+77h6b
tBFV0/Me66MWGSDkDeZ9XR97tiOSwHg4klCKdlF3CEhMK5ALY751zZ80hKSrhvIvE1BXFJB4wFVp
WNFuGppSTsIP7ocFxC3yvO/tlCF/ZLkO83zHiX4YaYBvaAORczDyBV2nHY+rf572AGSO08800s9T
7R9SXO/MgGFC0YArhkQ6rPgSi3KO9yBrlhYopd7siPyBGPgRVQF+YgbvuEl9WNvTTmbKIx7YXv8/
WUvEm5gUERJ+Vzkh60oMYXPncVoXbTpCf9XxCLuaaodDAj3dkGnKbeHTzt78ja533RrsvcBg9/s6
C/ZoiJzbDPBwWyTp90bqC9MMkQb8Ea7kT5QRnG2oJ7I49Z4XkR7TBFJbZZYHCCLuIwQ0uYF97jCt
Q4y5JzrA+ZO5NjxuPCwDTz4KeNaHiBecjyVzY+Zq8J9iiQF8YNHFVNFDQd0tf2uzu3wf5QEOkddW
tF8uXs97WMM+EslrsqWHFhpkoKb71e7rG7XjwxAMT7Ab9UXj4cspADVmRThMrNVFbfRiRlXM0Og2
8DyXKxGPc9scpODfq+E1FB5pC1VYLzLQ7yWbt7u2U1KAhGzynshq0diL50DbfI69PavnoOx68mD2
6FMv+pfa8TCNKrO9eeqHPp8wAOZEUhwlYL1q2j6Z7Y9dG2ZKeYWfYL0f6hVJHTXupjBtpuP9Wwxx
X4QtK+fB+549ns/p1OcQn+YcriHhtms06+DB1PGL36jPPt6Xoo9hkFxZ8zxqiZ3BNBWjzVFZeUS1
z7hfH6NhPJONwoTMcJZTD8cRjNjvpGuuG6GAVzAYZLtX//XqvQySGT8uIOLdo4d+Ja6UTt7YED44
N7Yui7bR3w5e1LSsiB3hbRZPdHj0Rtb/Va4R/4mY6Usw26BAVsWHtTso4N3arMMncpw9pPyk5TyT
8z5IIEvNOv9S4WZLuSCAJ222qonwdFl5sDggrUifJwhBj24fbCHIMlbWxciBIdYBQB81JK/iYlDP
8Dtx8/Eh6fcHOvFHLak+Y37J474+tEyWQxvgGPc4YgFEzOF27KWGeAu6VXQfdVumoMIe8GCXJk86
+7yFM0RN/k15+p50scEoJlQReaPN2cRF7kY64gN0hm5wNoXX1gcC7wtIU1awMbj7PdxNqmlvtWAt
Pt2cR+D9zlx8Zo5j35x515dDlOILw2IJznrM27mds61R552JayjTMJNJ0mSBaj48Dd2RmQFsk7Cq
dxj3lP0cXVwtCatYrDDfqOiv6Ma8QZ9MdvrRNSPq/I6T43353lappX6jZByBp7ZlG1nQIXvleJen
y/ZraqXJhCFPWxxXeoxfWR+gEwAgSZrgiKSXw9hzZArJInRLFZLw1kmOo8zNfz6v/4goeI+8NUF/
sE1RD34GrgF6mDW9c5d8+HS/TW00Z1ETVnQaX+TiP8OHAkQTJ5WKt6TfvnQAu3qYJ2S8p4pdd0Bn
eeQPpzYdriZuZbZFDMka89MS1qWbwkKsaSF3mq1tcEyDqVRDe8HotWV2g5mu8cTL6qkvSB1ttnrf
PQ8+5g00c6/4l9i6++7vJyKinAfLk2b0Xos1yuiy5vUS/Grb9IYQoV9sxKq/025Gak1zjyz/hvMb
s9cW/Er9FhaLmhWNJfcutRn17I9XE/534//GXx46aDu79SsSS2F4GBZppK8R3d/22p7Ijzlu6tdb
L1bICOUjcf+JZcYJ9h+GBHMezCFtgEu9oVA4TkrZ4lvAvDZg4PXPc21LEQCk7sN7ZxB2pKMjC/k/
CE4ONdRYBWSCBgCd/NZe88cwPNjw5r8pr/sQfNuyWAePMMd8R8G45622R9mnBetdkVpc0UgbBJWM
LW68H+d2B+HZEZ9kym8O6+JUZpa6GAlGrDBskZYTnoM2aCsZeg+23S5BG6ZHS9htkxoSuO7Savdz
mV/IPh/oHJ3XYCxA+ZZRvB8WkzKsA/MFasJvb4w4KmtdhU3/EvXeXQmrj0w1/w0Eg7sRYV8SzV6W
xJx72j5HtP1H9+VJ7mGuhroyZLhwDAkQHMC4/wfeWkxa8Qs8n7+EP5xXzPi8G454dk62boptbI5O
EOCarpBtV/rj2GauT561JwqK/qW29QCjF89CHYOqjk7TEpfUuDJMzC/NY5klsXzeIlquyr/Uc1hG
nN0WZY8BfPkDvClw4oAwDmUe7qjiXTtZZIEt1eyQPkS2j3T7+U7wcGZeh8PC41z3tjT7copcm8k1
/m8yvPShxp6QAOaWN4bWNSnvydvp87qyoAg6mRy2fvhgSNNAv7AfU4znYdzPutWAM6M+hzbxhdJI
5oudniCaeXAw1Wcw365ZNMew7dClgDselQOXAL5I1b/WY/hsaJIhLSYbhf2UNIXFRxX1xgAXCwxL
9hB10WtH+4LiM+jXg0sL95P1xewNXqtT2DWIaRpvMBwU29YUK3fgXr/xAJQzpXBeI2crMNeWpLjb
NPOa9pA2QwUXxVM/yzsBEgSkaY32c63lS6RV2Xd7RgjE52x46BOLQLDXWKDT0v11DT/J8rv3Xwa1
HEBrvk9TWvUYwFyDHZq9R8Mvb/yDKCdcvCiH5w3nMXxr3Enjh1Sxy5r1i8trs6p3AH3nqRmKBLlx
mzKZ39/65Ub6V1anODFbsUxLJuau6Ia/KHcHSveTt3hojG9kFkdO5CNQIZVp4l8x62T7wovZegi0
+g5bL09kk3X9UFB6Jx3GBU/dwj7O2/hae78dlBcYGXNoR1/cst5Gn5fSuMKO0JWCpK7nOUvNp0Ki
EhXB2WhIyNm3gPFzicdSDM+NTa5LMDyS6Z3zu9pNpkd+a9RYpt17X0PTpqcyEdAshk21RluhQlso
EmAtaGEIVLAeftFRPvyEF6VugjLjKURblh7mSK1Pozhtk8N8QC6IV6mE+7ujhf6kME1qxxM3XzwP
vY7xauXysOHP0i7NVyaqGpqZFMsbYqJKwAznlj6FU0UgBqFiLqj/3JOT37655kshQSNlfdmautqw
4BhU/rjyMVET8Z/ehiLa54qEp364+eohlGfI6+D2CwtFOxiQTV8wSvI1/TWHdTZ6PNvkCJGDXw3i
TYSPJEifu+lj0gceBoW01TZ8WayRY50CdQjT0+ahD7hwNVk9/o3jJ43VdozIwa0Ug3Z/s8qrIlGX
cWPO7XzzoEsyFKuPTi42TK6kQ5Lcuq6F66fXZGP5Fn9w0Wb2J/zua3bTjavxfUz/ULoA5WjKpuU0
22p37lD26aZLqd+Y2U48bp6iLnzZhFfxtvvwA0w8zJTQJ5cLMvsIl5jBXe4mcg5/wnS2Pusil9cd
uoaSxx93v0wfFnPayVT2eqv2ZTsBtYYpO5jLNXidR6SWiNd0+d5oV+rwZYg+dy8sqLz38V24854i
A00SMFLxA2kOcdhcRhjO7IAS2i+4H4iO6zkiZYA+RXVF0+Hcm+UAfTYWlPScRPYS4CbwWouiCV+i
dH5zM/7XeoGDSpRC/en0Y+I2AEvNleIwS0OfyHKs4RwC/PYdB4BjaFtFGMEbZRHeuDdYFS5x7b+O
gzsvRldmHq+9SnLkREKJXgJP/w9Dvw8XwHqH9OH3HEdtDkzj3vjDb+X1z9as2PFBLg3DkAWEqJxt
7XOTRr9RC46LIhrswvQUQndjN4ppvxHYsHrMpLL5V289CngA0AMxO6+9jw973MzFRuOHgMfHNFVX
/BpjkyIPdUdy6T0AczqOYNg6bAdG93cLqwlywTIXI+mxuZm1XPyklCsU5+hluY2io+/WG8Q5VR/5
b61t0GGSQ9h46DZzOXVt3qv23DTD1WJjBogyF108F9HwJbs7F82r6+Y/K1/yMa2PzFuzeBhLtFds
zP/ouqPmfM58w/DWloOJgwJu4IvjGHJxIJcQM7M9hYN+UCy4Tlv0LNOl6pTAvhKzzDOry7WCtCL+
Gv34Uu8NBmto9FSMRuD+BTHU8OSbxPszYapU6PD+tpZ8wWax0FLM9IANLVNhex169FKCxcu8+vK/
FsXCTqzy8S82GOQ7Fz1Pdj0TEmR1+tcEPq5O88CWezwnGTa5Qa9AphDVSZ4Sjbk3dLjrQeoK3g6l
7evKQTvQdugT0DIc1ml9mUVy7oL0dU3sGQP4S0Tfpe/lRopzMjPEOdZlyF52LM5B55dxd6S4o/sA
hAhFjfTLQz+bdwBNleoolJ9vTYSP+pO5h9RdnA6AlrJC8/C3iIPX2ABA8jGHSnskLShNKuQladgD
ZosjDYbPyMNcSusCwT6PgXi10ssZq096pvCysCyMSgCF2cKWfEg4aij8dInAgtSVsTQVvIZZ1/0N
huhAUlzyBmxx3ORT8mK9vhx98OjBqev7//yupPwovb5w/E/bqASXcTqyxT/5KS3VHhRY5bKR2CPC
djKkguLOIoGOuEJHV2hqFAxfC2bF7tjj6MftR+gcjs6UOdSbcP9FOC34oq/dMF1lXCOgDThFDAAh
OlncM9P06B4T0KV31hyaFuSVONb4Qxj4s11ECEXt8jH4D2LkzEOtolj6sXYj7bL7REoKUILtEx7k
g0jfIPyHzN37S+rpDBaqShweGP7uGdTQfb8YgsiadT0hpfWzx/MNIA1+b+qO/pqioAfYepsu/oQu
6dYacpUGCNrKpv/4WJ9W6NlLyza/GF3wbLbxX21apEt58gaZCsg+LMcQMPzXeuE7DYdnKJtfBMdP
uiXL4wBtBCKFninVt3Rgf8jgP8txRtdY31xd6XmqWHITnntx8XMYT4XoHoPkU6GH2PEr8mEo8nXB
fXUSAm2NMuzismDhhe23EV6DqSYP3roV0Rge5ppVQqvjZv85zgoTE4Q+NXmEoBzAkrFbUHj+9vNe
avBzCX4bRpC5oRmkJKvDPzUPKhF9uXmBUhqpF22BuMKqQekkyb8J11Jic4DgMkbTjWtTpNLkXscP
WtCztChZ5gg+4BD77sxickCC6LNoH6O5/s2RmCpJC5MATs3QHie1ZoF1+hjH23aD9BOoEcAo1Ci2
3nGIT8O+FxEjlVyOy0RApH418udCu2rePxjI8jrSByz4p9iwYyw+E8bPm3KXtm7hyjUZchLyLU0O
rfyD8CLQJUHe1slRY/Mm6wA9Q7S+6Hp/3X15niHwpO25Drp7iACOqH4l3L/E8b1BypCdv3f+yFb0
MYxLMJPmYquEmY5ti6KCWNEYEbf74o5pCzSWPgWYnWUAvWr3MK4viSAYtH9zG2cJItj0/F4bkdv5
pcGu3uPCNs2ZtoAp5BOOc9bsaaY2D9FGqFXmQwdTbtNrNNHCOawrSRHWR0WOP5rsrsfmv30r+hoC
5eEN4ikDm00BvoD97rwhi/d/Xb8eAOheu13/niLkcumkaEM4GSdRKk3zQVLoDJk9rV50nOm9U3ed
vC6qP3QzoEybGVAII7t10VuEtFHXA8znh4SwX0syFE755Q4wfLBIIDZYYoEv6eiSzu+BNrdtBrSV
qkJrDsgXOqykP3rBciBIQB4xMTdQjTTNdCYzSJS2dUBol2oy6TNfRgSEoI30aX/gqq66WJ4gHX1R
U3QM2u4oY/LM4/6gA4hM6nF5sLp7XjQCVNql9uAnrA/WG1Hr/BBCFKCFu18SDxxUN4QXqGuP7dBJ
NG8X51AbNw+1XWQxd+KvNAaxP+KjncwztPyXeIvLgLByCMRxW8V59fzf85Dcd6AxR12nr5HCMsk8
1QCnqtHB5dZkKor+qdkCsUO879/ZW+bTkGJGbhHBm8tWnCGdOKwayzkjboB629pDSsZH/4czDQBM
L80gKmmBSVtrnhE9M2UTa/YjQnmx/rlQYSiLjuFaH3fErmQckRmQJ/Mj0kFe52lA/uvC3oYQGahJ
t5ucGVWtCHMerf3UfvwYThg3kEjbc+xpe4070lM8kCSWf7q0AWHQ4Rv44Jt6xJiDghs9wNixX4GR
Q99rUH2Xa0rVIdiDKAdYgE2en/jPiZSgxjBedrdgW5dct2C97LL9VjL4GhjI2JSNzaMvd1PMfnA1
yVYZR097L6bqJyCzmFsNcfcUDCef1U3l6PxriBGIsfTRdFls/x+WtjQfB9xbyBxgGuYjdFDmxpMV
QbFJ9FR73RmKzhcWtZh7owVZOhHBfgjLMqYIi2iNRrUIMkmXbOcTAzhGIxAmVMfwTHa87keEzi7+
S+Jt3Ztlg2Rwqy/uPeSAE98krjQOeRAgZnsVEhK8YWI/bEV7wSixsFcbrcmEcLTJA9djAVpHwjst
TAx/WMRhy9JpPRxJ3UbvOtEhue7ODfoOqHdv/jQrtenfnvS2rcIploAU8Exc12ikDybFsdpszx68
eIG+3AM/gfh773NEmkQRTCkWU6wVJSiW+gySs/8KXMiPzWznUsD39Ry7hvfZyNUKi22vH2RDTYEd
Yc+UXsYnUvvxSZA9ulDeLkeq27ECutFfvR2y8qDVTWlaFwL2pKat1D7oIl3cs8NWe2oElkXWKXr3
bY9wXw+IW0n8wOSICE7yTc0ES4Bcvhdm2nxYIJXpE5a3iHi5xMB4rrtFHVAcvIRTW1Mqq6Kl0gGS
bgErdfAZ6PkCrhnWOp2q12QFnYlnasuQZgS4eHOIFvdXLylJlGIbSZO1vi41ZSj4cJ9itMNXQyh6
PGRu7uSJshVcySy8p3CYxzKUgXkhfOkecX6Dwpupw8gQge6rfQFcJAS/0/t6OSwrJN9J181YxJPx
KHlsy35n/Mp4nORhjIjiLeW6zTcugo/t54guCqt0KGOed37b3pn6qXMrPHIygFGwo2Q+DyZB9jNV
LRZ94W/bZfDH+qbl7rzM1myMMc6h3IRIFj95AARLPdT1gQce/8PhRAFLZqPxTXTbdGZN7Rc/bvFy
Q6wSRqoVAMTmBSCOvPS415O+Wtf5h3BGkHi6MeRiRGwCjRWzc0cA6iLGEg0lHROeEXAUl56E9EEE
CATcBPNBS3YrwvibpNyE05dF/qwkwJurYe9kSWdMwB0k5u9RpH9Fckmyydn5oKKA/ECH/msUzTYP
uAWYKWf5HkxuQrBah+w1EFogcXbb65J0s3oOoQL/1yRzl/tqFPkIZ2XlDYvOAwPIcmqn+br1Do1+
Ev6L0h0UsHTWgz0gdXVBm3WBUf7H1oEHhD8ihY7/bR/9x0l20RmXW9YPjAiJ/GqIoaUEX1YPFGnn
Qb3O7DpYT8K7SwHODwKQoarVhSrqTb+ZRxC0+gbRUyvAcsDxaTFkED2rD9NpL/wN58qOBPsw3KfJ
nES07QrEUdKZj53svL8PLbHJ685sjH8IO8WkMO7gRswfSaJp9C8MpmgF2SKJDxYv3ad0O8PXlcon
OZGAnVu2hAzTCI+6akvQH6/OEvXDDjUIYfGzaWcNSYtBQrgARg3CTvXlD3FEv0UIUfCfnohk/Q+Z
IAHWBNozvN0gi6GjxhiMtw+MjSiHQYbTb4Adzj7gFQCWm8KPVkxr2ZZOZL83fajZ2Y/N0iOrjPXr
8OHJIRY8g5Y1iADyhMwKHCK7tP2QmS5kwPYAwXH9JWH8BvCBwlO7b5KAOsOmXnuj9x8OWwKUGNIS
/JeyIWkm8+WU6dxTHM4rO5GwDe0H5/7ITioRAf+X4Ohvj1vP1+0TSagjPbdxzye8eiERiCkOXRcd
RTfbGE/j0DSItZOdh4R4cHaI8MZyUSIWOJ2ycRtDW4HqwFNDvSXpv6LRBOOzSuZ1wCCwIv1BO5jA
EMoQJ+IIH4gf3kZjLC3wroBElc3oOIUMJRXJIRAb+dqCPv0awzTB9hJ5hjdlG+xjDSq8DuFczbXw
mfZOKcJpAR9OId6jsRz4QFKMEL7ypPuHH9nEJUyfCYg5GIX/Oc+5+duujLRNvs9itl8aSgMMk+Ga
eBrYA9+n5o14bkZuJ1AL3A5vGOJPZKSrFTBd0+zmNE2rhxG8jaOdvva0r/8b02A1l7UL12cI/Rw9
bEM8tY8stoEudQ8cHKgfpcRu+ZBCopJkXbP5oJoDJO+D0iXbLsZCxF4wfIXzjrJqAEHjqAKawTKc
9cPgqQxB1z3ehADfvI8NXCTbhfciSF4EqiBeFWFn7xsBeNv0jEy/oDlMhlFzXiS4uX8bIgMRs9kq
0+cmRp4Lz8YELy2AjZqrBktaMJN8EM6nVZiMGL7tHGztJd0G3+DiuJ6YP4NOu6bqPeQgX4iJbFTY
dbfBPzP3yVpQy73onQlv53+plfNDYsGNzD+RWDQBiyME7w/b3jTAvODA7TBlhLKvC9OogXzDVp2m
77G3rgKTLgGy/6efht17AU+z81vtza6+KjxU9dEXrUME1d5AEup2NU+/d/wt+Uy6FuUzU/vMLWID
PB3leI3LZv7xMWLyBZquvTmmMZJkEIISe6yx0BupoQNctijPPY4qwvBXI3m/+XADuOBPsSZrdOB8
osk1hTtifo36LR7KWk4ujLPWtmb45TdLki8doqHzxk1mzFfckv+UX4/igC8bhXjhh2zbIuRAbPBa
lvVvKFn9kxHpf3ajZUs1BnVwXFW9hCdm0/Syt2I8B1Qh8r4RBoqodtzX5Q41HgIgOO/SWw129IZC
Cc18b4JP1oCfRt6s5Tk4u/p9Xu30874RVanURYgmGjeY+P3RAABSNUE0Qur6EMq1uUlv0KthnGHc
uyBfEaK2cJONfmylHv60Y0o/oTgGH0HGJPke/NRVHR7Fp6gN5TNFDuWvWsLJaYkFYCvTWWJembEr
hzMa+zR4Ib/567yNJzjeAM1vLl1fBo+REPtIykcoLcAC5A76FqiEagnMumvE+DeAR2rJaNrjXSux
5rRCikuQN3wbb8a4BrYfqdKneBrm/XVStoecv+6+4ZZopmKawzaCsaLfx2LZfHrW61g/Ii/aPNY+
sSXh/DMU7gvj1/uQjCYfRwrtnRlE1oWw1/jLchX7ePBj9x7pHZI/ePAxlbCx1BNNcx2RD28FyRaL
+KNhibvabtOVCKCx6+fkrmB0wT65dnifx/Rbj7arvH5P3ng02b+AnAVupMIrS+L+N+jkR9JhKyRs
2e9J0uNNNHiVxQF9sLtGnNpfWCtqjPrmzCG/y8d2IEXUciBUs9mzve3Dg+C+/24mOx7tsJB7iz7g
5V7rLeqWSO4/QLyEy6dgoG23usEgj/dVrPN8SkJfPUVA6f5sRC/vxmzaPFNPhgiy4rN/Sic8VQiw
MvoBOgIIezTOIxTuq2HPGwnoeYoddbkfI/kng75lLGqEun5ATDJlQz99N1MfF/s4gMaZd3fAf//f
3A2kahnbAaX3wFVh0fth1MaqG7ogH3FhT2s8hoVJ7bUGpBVrCxewwXpEfIBSG6IQEHYA3oGOhiKp
iZO8H1KdT9vMSrw05COyFkx7R6MHRDTDV4E2ekc0V5cv1LwHBuCml/T7xQZcPE9m/3nPBip/F9CH
SQUXjymsKHBw5IOmOl/rOMwGw55231wx1EAfwBNUMLbu786l0IK0m8lr7le9w5tLkjVZEFCC5BQe
Yn3zV1xxF9T3fW8iPGhRmDNtH0Mro6yPNVLFf2Qaq4LcFJK6GFK3xCC6NY2KwSXBZXbRHYPIb6Iw
HwmwjTiWes+hK0U4nBww/SUY5WcI97Mo2rHyeT6uaovBjS4xAn/bFJ7PTpzNTM9O9BAQjbLLrcdy
PisNfBoqDTzYmZ/KpGCd553Xfo+raLDQMMxuRdcBZoCk+w6rvezzBY/pDemECehcWecaDQiqyqeV
IX1/gKEjI/KnuoMtOnlTI6t4hYsdIVAXkJN1Huw+R/vTe4l0GVbA1/bJpgl4JQbXMk1h01C1+buA
Mxi6ZL0SGb6GI5LTYKZ4d/FO89GroxzxXGsJS5c8rYg5KNBppkKKYTo0cosuCHskBwgClrck/HEa
kSksIZK4DPPyP0fnsdwqEoXhJ6IKmrwVoCxbzmFD2b42OXYTn34+zW5S3bEl6D7nj0wcNWH8XcEZ
mso26LmOg7abxKYxxYEChWY39Pa+SyE95gbtYF5hskgzmEk1hBlWgI0ac75nbTSj1TE+e0nWKsYQ
WKuaD5jYtDUorLI8gKsbyAQKWI2EkaQqyh0yDliDbDx7vg3xBXINE9ufrVjCMBa2eeCp0oKyYjwq
0vxNjGgarNtVnazP6Vy0oVWqU1NpT66AQ2/d99wE/IYa3xMPaG98N70i8HoZLNCJdWofkWy/p8zu
N5WCCBKrGx+SpkP4RjTdNffzaVsOwgz13gjjuZqDya/fOGwxO2Qc0FlBupCPjjFYbAgVPVHJIVkE
VDX/DIN00gZZVlggJ+xF1Y0XLpfidzB0JyxM3Q0IxzHDVLk/sRjujWz5QHb73rbdRz/096L37rJ0
uAe/2NYMwxtFjq1Ta9prlhj3lVtDHXr1Qsy/Bzo0vKLjf0x73dy6q3FvjAt4WSbnv2aqvJ1pZ+CO
c6Xn/DFMKUQEFaXO7iTzg9ULAA/hrAGEU3WYK/DZTWPnycW1CoUER+ex8Ag+H5RpbxeV65HCLw3O
ILNH8DEJr2CWp5zQjitQw/ioo1J+rX25vvSWNT4SIWZuR3+sL63nq12DVe88jyJ1Ic0bNFCwWrYX
1VPeLQ96K3kpncnI5tB36g59mPtiIM2h4WDBB89+6KgmjNfaABpqK47oTpcXaZu7xNT1DTUzSBIM
S90Vc6e9Kt1Ztl6my5AP8ifRbcg/t2ePJGP+MLJ0ofCb1qPSuyUoMtbPBnAnalgEQsceCPG9SaCc
JUsD0mIhC5XXbti8xd73k9McN+9kSxdBhqj0rephQaZy6Q6sw2006E5PTxqLfVGkYYaeZZtRUmeZ
/V1hz1Zoq7W/sQTLlRQrK4o1Y9qC6eyTtQXhNdQhixP0HyAGuVejO2aX2C21q9MtVKk9Im7BFlR9
wUitd8OQcK61EnHEOgb66vn0kOEr1gnxv8iCj4VP1SA+Pi0gkqT9kvRY9+oculSI9D4thjvQSTTd
Ws57N/YIHpL0wVrneucnFhVmXXcrNjsj+mPT1sHB5m5CTk/WFIr02Qxrvq7fcpCA4uv8tPrmAK7n
9mhXrP5glClyE6VH7g30bAwg6r5pc+654o4RHMRpYvWy/WUTT+3enknXiNWh0McVd4D3KdX408oF
ZpeBeYciAx1QmvyqLL2F+xzasj30Zb81tbo4E1tzv1YwMXZHIKjLUQ8Uj4QH9JuFR5+TSE230xMt
k71OZFH7ftCbxaPwkyNndDik4ieX7Vs5AmqXcr0OZK4ErT2wBHTNh1u11rZo7F9jzopoca2fOuUR
WodOD9KZA9oeuoMoTbyxkEzjTUAST88JfWwR6w4RHXZvTAhH0jdbiThIkG8iYK/L19Y2ngyvQj1W
+KgVl+XsjsVbMcl9JdjHl0H/mfQi8ppyRE/XJa9OzAGNiCMP7cQHmFDlXs3liXAQ7aiPHAzpTaIy
WWV/9nJ4EzJAH7hiTyqZlqAuFO1t2rGmU2tTLy3ChB7qTcj4WGbAWJ73yRMdjG55EcsSLLN3r+fx
q7FM16Gc98KC6F5S48ssFwD8qYBMIjBwSwhKGrotefp5jlfRSnMilaeen7OpfXSxQx7Q/sKTX6Nq
yozRQepyq/tyUpcwSZQbtqvcl9lNjA76ObaOzNVUUPhIBYaeCrbCk5Qx4qoraiShqXDPlWvs5pSu
tL7FAgZ6gs6/KF5BJlGjeRKepVotdCktalCyI4OVe9vIK9am9QS41CJLXu7ndPzLxE2L2CC2xFQw
Bs7E8hS3y33MzBqIyXigb8GM7NIIO0BhlBjzV5+UQ5hLRQqlMfzGfuvekzFP9G48fi21+iwqyBqB
cj9IFKto34mHcjQfkrLfpTF+Yn3ynzI9B8uwvV/cvShTXFUGGfqDYBimnO9UMbZk8n1mlcwkQfSp
ZYYJPNGh6+OZq1F0W2hsbTNIgfSy7KLRbe3t5FdHMqLU0dPQU5uxsUY6np2Tag1o2NL6I+cAEZon
XtrGMvntYNHS+q8W+c7I7UsLo467AjgzTtL9sKRH9tD7dk7uZcIgJMHVc3f69NL4sWddjNYu+0fd
WQWwWR/6dfwQaxlv1s6vOOIMCij75EFDKuZpdEKO7tkSxt9MqgmNKdoX+roD5yByAdvaljnwclr4
ESlNbjAsONlJZEi6/jvx0MOPLZPgavaP7mphfPJ/zDTzA1h44jEa64009KtZFpfZH5OTzNRHls0J
kf/Gew5QBkXCIu806wdWipFPxdvH6OYfxmWatwMxsIHuEZpbZeeJXeIBr4958Vh/QXvtQDgzRXT1
gm0CCj0B/fOTckOYxZboql0/kEjC0cTnUpv/dNFEpAFruxT40gggGK1TOev/cld+JGuNVLKtntck
vTbm8q7X2Cx0vYdY09SDxn8X6EO2y0V5cOf8pNb6RKyTDPAB6Nek8g+1pgT8XoZKa2TmaCcftHi0
E7DYKY/GDrFO0ebHfFIHqzFEWFbkdxD1/5jGDbe/8H7jYnpiZd9xNN7Hhjbjc5j/KOy5NVwIc49h
9avn93EmBAzcVZFZjL9cw3c1LFDkl8yGE5WXpuEhztIencQYwrKpH1xVq6DsENBK0tPH+NO9BaoM
PJBMlg0n6HQwRhSgWpfvKcdy4H6a/Zr0+ia2KyzOWizCalW/aUdXqjF3n0qbIiJeXzGCoRsT91o8
vDLnXNzO+abwhn14Kpqo15CpAJJp53oiKsnq0p2KK3jXFss8PBFeFaju0UvrKOuUvExy9Rm38kuh
m0c7EQiIph9jNt+TmqU5ljG8AD8Lyps8SABbb+JWEfRs5RycAFhjo0IXGAjZPFKVgobCTSuK5zy1
HsbYeBBxKzetFQvEqDy+7mKj9cjNTcpgdlNBV7WdHdLcU3DHnD5WxdqXqNfUcvewcWjckvJAvBMd
rM1J6629q5AC9OJgx3FYVB6jb2rv+rZA1VZ5XA1NKEqFyWF1PqAV3v1F0h2W80qmhyUDYCeMnJpK
bd0ChDghApYnz8nTELYpCfueeUOf9lkjIKd97ZQwCgSNiVBhQAyhevs8O/bNTrKAH+Y/TWM4G9rJ
DnWP+5fSF/2Ai2BXDBOFn3jvL16p/VoOfaDaIJ+BdLrNTHBSrDkniRR17EwcgujoTImwYzrzCkTY
4KPe+Y7T9kGoNqTR8ac0u5PmKV45cSdF9TgC7Ppq3LVifc/8JAIai+Z6hSaXy1M9aKFZcqrlYvi0
RZwG7pQdJ2sI/crSdyzUD+T2YKtyd12TI6GIA8jUSCvEZkXoOcGFZwSJdY5LiBFHq5kdy+XXp34N
/RqOM67e58ab3414UsE420/KHnZSJ1A8625CgEEul0Z1dxTWuBDZPHZdhUVh/sNZgrMRDppyyvWl
zpe3xRNPdotwwJb2yaKzYTc19ePCUxSQ17lv6OmiyTbBvWHfY12FFasuMkE14aUYg5T16dXut63s
90U4TmBbPCxYDyNc9nuiZ9JNAzAMaKxXe5VVh74CCFd9vxWt87cYFa+0PFbQX7ml7+vV3XT9+OKV
9T6frBOA+gXSl4e0usv8OqyUs6NphtbIxDl2KdE7hqGheksoMqbb1xisOooT1Bt+Nt37S3xSRn3I
Y/ts3vycSGKQFTn9p43ECxnmsU6A+Mv5DnhOou6R25wnVlPIY+q0eazr/rU1x2tsqITEo5tzKaby
YSImYDDzXTXMSP0axhbvxUY20Io7dx33pYf+qCmRnaM/z7Tu4JjZudfHQ5xh0ew8SHX3wVR5mPla
NMzJlcEZH37qPaTtsNNEGyQeqkcqsMoNS0Cz0Wr7VZtv7rEMV4HNzNdU893sz9tljrcAuCVnGRqE
lUT4kIP/vkgwWup+BfSR/7iSh+omKUER6Euk9Ux6sSypSzJOSTH+awv9k2y2s2lVr5o+PtrrvESj
52qhkTSH1Z2eTHvYylsMtFW9a0UXguZH2J+Y0RUNoKbBRm2Y5r6iqadvb1asMVocC1kONgfdi69m
hwdybbN9UTl3Yzx9rf70DJbLRlydWlEdIXeOvcJkuXh/OlvcRqyWtZE9rcTLeKcc1w3qyr3TXT1y
TIdjM/mkovtvHtWTg2FoY47OG2ilHZh69rdmHJG9Z8B3i6UME3SFBEWOUSPNUy/RdeNhP5rK7qLK
tA7dLLatW2yX1YabLAKcavtUx1tgjR+JHR8ylR1TDhmaVaPKdoGuQS28BX1UP3/prXkUcxzwfGwz
bf3Dbx2y6Z8NJoq+EOGUmfeJYH+YnHE7ZuMx15c/GEVqu738Qg4PpA/awOR7uunIqgadq1KHuJoe
F/FEqcibpeuM1V7oYIi8yc0Fun5brnYgp/iz7XTIqumUZNlWEE7LOSqfSeR/AKeDOsyHo7WWUVqB
50wzoFScIA+GBXEDBBRI42JUXPE0yHCMqwPw13ceF1HfE1voN/mTJWJMEFQUu/F69UfjdUqp9KvX
dk8b8T8jp+uZnKFHX4/Pnl6KUHXJi12wAVZLuVVpGzqrwyA3OhdvWb8Wx776BSAJAAWyLt6+FgXS
Zp5W9G2GARhRW0fXGA+oCtlT6p2o1cZEWDSKsgLnA5qonRaknNrqqQsZDR+JjQ1TpANjNnGY25d0
FV9tYnwnDZpSX9EVrG5P8C5z0NSqfgWY1q1dASklPSPyZh8Klve9au5Lhzw1Xs6z69KPXELdKKq1
07Z6xJd6l2ONwz7QHWYRh7QGhHKWr42oDuTH9rygKRkFQ0eypZr389B994118wOZe9xWOqosHKtC
3ulDffawV5vqcZQ0xCWrOKTOcvJz+0Grss8JPU3nw5Hm3r2dvM8VVWpxe6qwYZi3X9SxtsnUnmRl
7ZvOwwSnPVErcdTaeU8G4QUrdLpxcAC3o/UoXD1MrZ6h19MOjMNdgJ1bYbFDkWNUerGVCIPV+qog
Q40qPnlJa0ZTVf5lhffskOQd1pg2QnfMl63wsIKyFtRB04CI2e0vKc/FBi0NXE/N/OZAuoDe9rSl
gx6KeHnC7IzrG79AVhf4nCy4hC4ufr3Wu1t9+JLVRb/OGVMWxsMU+yd3bX8HN/8w6+KoGzXvILyr
SQvv2L3pA7HM3XjtBnK4+YUQok+Z+MgHCXUxkhtcjlXkejiOMcfDFt58Y0iDWQdQiuXa+qQZ8iqN
JkQLi5BgiP/0CZnY3FErhRIUNzTtTC+8+FGVvrWJviuFt88sniaPbSqbdiCSASZP1J6lQXq5AjBj
ka3yb2GiNWtFKE0Pc50zQUzENmZFvQ6TyVKhWU/pnVxd0pBm8FkEBrTVFyxshjXy0BrxfD+mmHl8
RzGH1W5Di3emwPbFcuoWZe48R8ptR/Xrg6TOGj5l/BkTp0VmWSeB0QEQlrpef7l4K8mspgCw7EUe
6uh7LrroS2RdoE+kW7z3aYJgoEoi4rX/Sq05MujtOZwjd/qe24mcImc31utvnxuBC5qRVDvY4kMP
70Po3YBhAsUEVkXOb8NtGTWINsnFcWnINO4gvUHywMwvqSKXqUmGQM5ijxTs0OKtKAoGoLpEKBX3
cmeX7dY31B15thuMwBv6mXf22ES2u/DA6teapoOY9z2u2svNC0/QcDgwapvecNX/Xz/Hi0rBXami
TylsLvAs1cUcuMYkQy0vD2iCNrmJbilRX60e76aROA8bhyY+m0o4G63MnuuJdVCl+dnO5btfOxde
Dsx85iamj8FtsMbg/DCTY0LBd4Ka2mPh0n7GSefQJT8jMS58WOesEvvWwiDLaoDOfu9RAJx55luV
WD++0V3qvIvAPhjznSYPQXGKn3pqhgDaOd/2s4wK4W/zUSBW6/m+jJAwwC2LbVD2FRLd7DzDwWB+
eqiTKz/Vtp7hL5bJ+tNy44BEKlBquFhIGeOEH0yLX7sESg24x5VFOOHlteddUYIfAf74Tvyaaw4S
xpdmem6mHz9HCO+CE8qSFBcQra4iSnJ+L5wxGOpfmbnPSedQYOneG7N6cXK1jdfpN1Hj1kRBbo9Z
NA4YjuHKP0kEgIzFVgLMMN6sCNkjvfW7waj2pipJo0KZWhsFQx0PcTt8ZMml1rPdwM0i5+HHadQF
Y2hYJswKENlo+Bs7WGt956LnuvXvrh4Lhe8e4UkOQzHsRu+F3zuk+f1xxJh7y3NYhq/BXSLFg9wN
2cnr2zu3qU5NwoZWZU/1mlz8YT6qyTyRoXNu1uWCUZZQGUZFoG5QTFUsJ8vVz1XS8HVO5pGJ715P
smj2vFBvoTrS+Qm/K7a2/Nj63JfaeJ9aCzEP9gW9joGy1L3MFlC3tp7i1fsuE2eTUBzh49PUcLHS
cv4sU+MUG3/6Wh7E6pwG5uoWELBYyPjoyLHYyJYj0B0/eQl+fVtjCM23DEj35XIYnCtc5lMqqkvc
yQsZSkFbL1dsFjDMRx/gxFuxp9wIxljsMjiCxQeFm1oTtlbb9a68mr35Ilz2pBtQ6k3ud62yn7aM
8b7ZTg0aUB8q2zgXQ/Vdeu0zB1M4l8O2Ift++b/91KCsyItkpn/diNIhLk9Gnj4t2YL5CcjWmcp3
pynfROEZAYKoSxmjIFXak5+RyZzxxSzrth24wcjj3954FcRKcsNEgrQxORGcgEHJuYNLZfdodgZU
SVE0p4awaLstQk8OgHXwSJQ3SAzYfD1XHp9zOS9/pVNasFw4Ejr9tSYRzjX6vwQVxEZbJdkK6adg
0MnK4WkCnyd+aK9uOTWTuz7HNvdWKsj4duK37gbn2fKZbGNoPgzcndxnaLMQaIhdaxN/WWG4y8Dj
0ck8DlJ7MLv5Sm1AlFvGg+t/jtaKt70JdGW/Opl3s5ejhSnYGkyb0xUrIGVf/MvQZ+tXkwpljhlg
kukry8yhwi9S9Y/xUHyRBRa47cOkm7wb5dEAQZE0Per9EmpxH7UI7ivs+hWsqxNPW6dNTyZC7cE7
DrnB+tLFd3OHQmuUe9esX4rcPC6YIZaMS8Ufthp61HjF7UYahAkf3NsvXTzd967WIlBQ3maM9S0E
aWdo/3DIBMAiOMWy39myrnM+nfXubSQlPCkSvsTsqsvyiEVyz0Z5p+nrfh2ruxF7mL+YuJApfEZg
wdKBXAaCh6XBL4nvSxh+c4DgUQI7F+XPSGsQsHh3GOAQBlP+MOYdK4v5gjwhDCDWm2mMu14oBPXa
gy7WQ5fWr46aCTLBQod+V6ujGW2T6NwHt5/3+LmQgB0w6NiclAnnCckD/fq3lhWxLeu2V3PU1rT5
rgyz5amZX7kojlwSfzFBI6IluEt/yTwfvSgawYUdAiua3/kvHhcXi3OY+4uKnFy8FvO4S2tjn5vq
4AzFVpNFYMzcEvDZHtOHgeOJzPg0s8Ni9B4s4I/ZgoXvv/J2DbPY54n2LswvB1vGmyQeI6vKvpjF
NpbUAhO1rYWgtgU065gEi1oL67mI7NbYpkimdaS7xsKa187UWOv+i9L0X5Qhu7JiQHZortmQ0HYS
pb9NE6DzbrqiajsrG1DHRmRDeti+Nq2Igy/sMxfzOcbvZtXOjeW/KcS1Q9pgDHH+zQ3m+mENgacP
uUYwLrZQcGRa41b7WBTwjL0epf5Vm6x3M0P86w2YPLGeuNrWFX2wEAHRJP4WriPEAQZK/MtWwP1d
7wxp/o1DfOqBPDXtxSNhJBTtdLWq5Wghj2iA2mrkoRsUo3eTO56V0z70uRWlqjjnDbKLxvx3o0Ky
WVwny3ibjXpPcu5ONOZulQNkPQVMBEU5szyUk49XsI5ypNWrnRxpvjjK+CueizsuOGg+AinamqHR
fvANAwl2HfFrv5lW9gho+UGkZ79JXIA03C8A/lZUsv53c7V1E0m++cuCIW+2yTewVxQYU44/wYoI
tD2Jjtg9SGMZjxYDR5+griN9B3lpgZQuWS1I4YFCnE8PJrSCjsly83WmkWQDCQx5zGMXf7Q1lu3h
/qZv6jH0LIJX2Hkm+gmtlS4CxMWRD1Agql1t9zufiXQAawtj7yJgBaS6mMulKL46+ad3dWB6fybx
Rxbnkhk3X2JmB5qkEa5GfsRU95lO/oFIb/ivfLqvpPneaA4jHYoGumswFS3nJvcC1zlVmtja8jpg
zLD0f6Qf3cnSisbF/WvwPNBwT64MVBrJFXWvzpP1beX47Is5yslkWOJ4Y6Z/Q7sgkVZwoX/scBh2
+58sx8wau2eHIH9NqrCSHQBYeikZxj1036z9aW0y+ZJwhT/rTGjpHoyXwGyOPFXIY8x65bn9rsgP
sZ6GCBo4wHmxbHFa5Lvqq1DrceWVYniG1rPCIpvvxtL8dnqu5XVo7hiDPxIE1wtHAScCjlfPYoJ1
uuGrtPurRdZf13aB7bkkaMTfTo1WzU47xiKnCQbStnwbtV/JR62nVZAMOa7F4WFWxUtF0vDQ39Dq
gmQI5C5GRoCUTN86/tfU2d8vVXtO+EAngQQbWzuCFiANDrPe9bA2Pybxd5t9cDEF1o3Asz04fwuN
E2fLsPJzrcOys6v09qEub3NmfKYg77da1l+705HMurdYDEzvacI0pdqvWsdYL8S1s7uPzPA+7eEV
2FqPxBLv4lzfVnb6Buj2mXr3c138qWV5qaud5F7HYUF4ygeBZFvBItRmT2SDfehTffYNGcaN8aUy
/5+MW06xExGNQV/Gv5pu7msSt2wi3He6Ip7IIYYn8BO/DHGyc7NVpEYU5yRmGqu15Q7HWfbozUv8
2d8eyaJSL1lmeqgI4QlRjC3AwyKLvNJrHlSrkSG4woxQdJMi0RE6fkvpnezWsw6iVSRykD4VqcI8
oWqKBa9CyutLkOq+xkAYdpYiQ8Nlt0ctTq6ESdBH4Sqc9GWXnBbd7pD3qy6YDRMviWYtyHa9L/Tw
X+tSQOH47acr+PIq44Zoi+ax6ppiG7vL12Qb2Px8iEBtxstcz661oYTwZegc/k4bxhs9e1lnZ9h1
FgiozEnqnMz5lA7acLA11D8gDFQA3MKcVEfkMqjddTKgvUnyLIOkhp9wGChHO9siHOCPqSCy0D/e
j4v36I2ZC4pamUxiXRQLzIbpYGSbfKnFzkvXswNwyEGLO3doxt0onS+E95KBkw4pN6FC2EI6J90E
aLD+pqKe9AKD38AilB2DcwXftBGJcRWF/zDaYNe2sy+INA2Io04xScKqe8OTVw/7Vud/AaZKJfHW
8fpwVvWBOKcvD5zEBQ7JZXzVNJjT5eb3Gcyz3w833kp7Lpkn184Nob8lAJH6RsMIhzQGaSlAdfBU
WfUdfzQidj7TJDazzdDa+FPU+l3MvDD9ms7RWrHaTgbhKalXQfbNPYZA/WoJ78DX849YKgfnpXao
nfJhIgZqdJcHYLI66l1Crkwb2z8iD8DVot3aojy7DbgYrObzhLjRLua3TII35CgPg9kqUcl5w6HK
Vh8itmUe9J3vflyda1U1wF5x31DV4CYBkTLhynGUERJGaevJ0xlaZSr/ERuOu48VOlit8tlQxS/9
NJe8lFgT1eMg9Cfda/5Z63K7hYDFKELCPDa2P46pIZyv0wO2grDtrc/Yw31h2fjf/RySKussNMLV
r5E5BjJBTAqyYTBoahBlCylh3Tv4FDFxOP56EOmCfoDGgwPZv/etk17QtP9bLUMc2Uq/+Vx/iP3W
g7XEem2IKzK5zxu21dymkjq/wU99kHYEM1AinQWLa1ByCNUx9V68IbF4DKZ0SoM0nz4Ntb5JfGjz
un4VN+d3Fw/bTljkBMXxXdMUF5FxzLHEZJuxyggJGtYCUWWyJSpRoUEgwrA15nwrcuInDE7lwOLV
2uSq+VKxeFp5uWtebL5FQqiU4GVMiTc/DCZY8IRiHyoQ7VttkcAxO/pvhWA9WiRmF+7KV7+V7gYZ
GSrBnCAZ9t1ICZDrguh8Y8GAhq7+N6tR2XST2xHPhsfL7UjSqtBX0Ia6l9X8CwAw7Xsp8GHl4wMV
83uIbraj4qAhTiRSbQrlDeK0Sg1sHlkICTNHeK+v0vKilr/A2odyZZqZPi0NnqJcLqlb4Xg3CCeJ
R53J+0bpT8I424QuhWs9ThwKAnsvi7Obc+CahbaF3Nmmo87tXNqn3E7ULl7a52YuvzwfX2vVGruS
woVNPjNfjsmd2bHA0cmwmchECRKjYuUrxq0Txy/r4tyr2vmpB59LqgnLsr6OffvZKaSPjQYLSUp8
mOWsOEI8tSjKCNCprXCSNrHlaayh329OXRXfob4/97M45b2xN63BBVn+oPlF35aL80Tk3MvoobtA
+fNYL8NPMaT3y0DjTO5e8hyEp0LtfvNtWalx7TOgECHKXdYO98qwPmWVvK3T+Gp04g1YnzFUN08Q
pVtdaUDM/j+B2PaQTnIOFwHKm+XGsF89pPDlujNT/RdGiyzjW5wjhm2szlg37c1CACp2fjIHZ5kQ
DJAz13BYxtZwkC0VOMgFP1jCTExG+P4cs/tqC7gnPeechBS7m6fqMc9v0+GK+lQX5PPlPQ9Hbvf3
deFVWx8CMhO1HhYuN46GwED38ruCTWzjVtStCpWhxLYt/3YLvBOsk2+wT36IBMf9SoKHrWS1cV2y
kLEMuNuk76pgacwu6tPpwHNqBRD0T53w0D2ApdrYhaJi5AFs4oVXmtJcHe91siRXDqKjzMW3J4vz
XOAEIIKI8KPSH6O4q+Nt2qJ71gXaHTGfMmHeG177t+pg84vLnEo6J6J18loO1LFeJP9+lNAe0jzE
rbPstVHxc9pke5kdqac3Mm3NybLqcmB1rVanhQzLMLPl/eSoo0kW1MobjxZnRwRGBgE5nirTqSJy
yzDr5D1lFrDituY95o34R/kCve2Dz+2da4yh8Q16girYK4c7uhk5Z5dCcTjVhP+Au2bRYLuPaco5
Q3DEPvd5JiWMT4zgB8kUs+E8Rqn0P6Rmv7lk2MRZfMG8tHcz/cGvsqOtQTI0WgmbSzHVhtXukZLm
00RQ6WZcWFRbpwxL1ZDIIEB0OsAg/EWIpLLPDvnFysKtJcm3PpIyNAtOLNBtdJjiwBQOETsP2ZPy
SBUp3fq9rgBF8aZFA796ddPoLsMIVlMCw7Id5s6CpX0Z8y1B6GaQJlLtpU+SJxad/pzoIxt4izBn
dNGJ2VPsXtGGu/s+bs8EXz8IYRlbo3Ze/NzTsUcTmrYqhzRCgZ2lyYipHOtOD1Vl5Yi/2e1dfW1J
Non//IGMHmbzALVtsc0NIGAMnsgau1sgAiBoa3PSTL3GSaYe+3ZieU5ec1CcNnc+2xm836LRgZ7o
rYVYITDL6lKXxSs6Kr6aW3NHSuCFdhwMtiMTmUDKmY8MfF3UXrna8+qJ6+har7RybWxof2/V3xdy
q4qGDPtWuBd9oUBB1dupL6J1HMKlooTFyW/q9VtvukmwY9e0L5J4vLbHBmmn+qdqpwNNXAezc9+7
afmgVk8nQmWAlNesl6ogiNTKhbHPaB5BjZLcsmIXKBHDHCNvEqSW+O15pCfYSdxu0/fNB1zD3Qg2
vEmg+cj705+KlAGxdeyXtZFPkqnAquVBc8n0kOv+tnvmTfaspdodVu0X0scvsa+x3quTlZpn0d+7
CwAUW84tVyAw2uZkaARAjPYOT+m6aQFtA0mqEQF9W6ufL06NaS6r5q+kefLz/oVI/D1E7nEo18e6
kWw6pGsUNI45GoAvaFylgC0Zs4bUfeGZ6oMJJarAeQbcFV9Xe3n3ZD1hGrT/7I4Y2oQdTAdzhZYg
Qjl32PCtgEc7OaFx7G4i7ZexTO6XIj6l0IQDQSwUHW+4lEJ3EC+0//wrlnQb69WdAkZQw1ehlotF
RlReeG8gQveq9FGtQrkouR+GLwjgTdbqzHFsi9Z6jsvmP47OY7l1IwqiXzRVyGFLAgSjKFLxaYNS
RM5hAHy9D7x32bJEztzp2316XAmRXxVCric0cUWnwy6bvmH72Oblx2zDu5rVF5O1e6LIc9X0x9Ym
2AP7a1MOmDmwVhMOO1ed8hUq2GQcLmFD75+HygKiDKcRJEEkGUjd7g8Ruh3NAwbLTeiaO82mR3zB
fjbl9klwmNakmPFwPURjfpplci7cMohpuGgrgq5KawBwCYvXsB7edGEdc+w18SjeQOnB2DSvkoEF
Odfhu+owHhQDlqWyg/TYtrEXGgp3/zCbQW/ynC37INYRBNr0LcTlQOv4MXZ7D8EEHbbeirAOFunA
IPygZ+xOvmxPtvQjXC1H2OQPKRqADe7XFdOzgcPPKD8VxDS1xkSMQadTF/gZlk7IARdzEe3zkU/K
HPHPS8/ATC6WCE2kfLerR5cbN4oizzBAJPTfFdFURuAaI/uSvI298YlAgzA89V9MDU/ESD0oyAEp
vXtnO35l249Nbv8QvoDoMR/rUfwytvpDiKqmOncJRHAc+l1hufzBS88Mp23BMUyId/GtxThYyIc8
LZmbsDpF2Z+WEdGeE7ylyBhLJo+21bA/K+VLwzuKu3ynWmOgOukxNIhs2eLRwDicC3bC2YhnU3ka
S31VhDkhAE2odMLsUvQIeGcmHSChPPcGw2Y1O5eejf5YKTdInYRajYy18XK2OenZnWdek/KJ54cI
xhyUSKXDDFwYxJZOfvSNFRhiYVIUyzuJEJRabS9acSYAfZMYISICZCxj59gD6bnHSHya7X47p+1b
NGEeUwoeH+OfzjywtSbsA01T7OM6vKiYyYiInSq3OrUuiNaw6HmLU2/A3mJIvT4DYJzRVruxNXtv
hure0UkcUxLSQ+Ptt2qbb8VEBo1VCDCulk9zSbi01gTYovI0Qab0tLl/j6r2Lc4HjpyJCYfq3UDk
XIsroj7W0kPDZE5ZLBonRD2Ha9nWcbqr6IxwmjMfbf21oJ1qY9nmVrpQHops1vw81rQTr9ZnUzXI
5OM/4+Yh0JRtY9L9W3fBPF+NH0ZZPUp7xsvdbgZHe8Cm2m20EtRe3LS3OnE/5sKdtmMaPicWFJ2a
p4AbX+oVS07Yfc/x/YIo7YW2uVHt+diNxp2xgce74FgVG7eQDxUoQFJ0tgpxFvOlFPJk4Bnjre5V
7MskrauV9WVCFqkLGCD4XxamuwpbXwYiw3lSihcYEHzLHEL77alseeyzvlRweMXZG+EbwEgI2oDY
QBlVvJYKpdqPS3dyrP7JxQ0HLEhDy57bR6SdFEpQzIsNTNfEPIUWa7nctm5R3RE8q02PBXSO01MZ
z/gw+ROhGJANrM23UMC/rcCD9aoNKSt+YVjdqr3u0x39T2XWxXnJyaa7JHfGRswHrIdBgtF9U1gx
SRkThE7cu7eIhImVibc6Le4QkyWDpnajZAvUg/U9q8lhbNm32SBhWXRLRjHcH7G08sBxWn+oh5XR
yN5loqc4E8m2sH/hmnN6ccoY3KZ1lh2HkmlB+2A36Xdtijr4A1Kf6gh4/blynhqYebSPUlO08rTt
S2imyNetuC6gijYu/hQvjKfKU7ThzbT16zLgzglt49GtXR7ilmA6S8OjyYJ5wK7r9aqzc2XD+bvw
KrSeFC1+KizktrrtoIpYgAtnpWZCm4wva+JmxpPsgQLhg70oTMJGmzArVncqynFkq98tKr3uSJ9Q
KttRYksT0fO2IZ+dGQ815faBCJ17PpeRzyj6GOdOoAxYr1gb/EQN8TNY+s+tyBzoC21Gu1YMlYb+
cjkmt9A0HzDhB2mcMD3gA0Nd6wIjY6YZet5tSQ33padhdijml0pzf2mF4S2A6NThNapiNriRyU9W
wfbCqG5GhInB0lXmzUK23VYZ2oltDNgu4mdyYt9xnu9aCGJ9bTxphf1Cpy2WJT2G+9TuAdRe7XVh
yxOT0zn/5wr1ebb1r0FxHmYxMVqGp4VUGaoIKXdJSMOqqVQIUbV7E3JwqjXooKN8TAbzmTUfy4OY
tEBh/VrTA8EL8MEtuY3ajhGZw/TdmsxbU+kXGoQO5C690sJlyJ7IGCW2fX4GRX0bE3Wfc1BH/brU
6FoebvxyNIblsOPAM4WfO8ZOkRZYA5hA87xwLuFEKb2lUJ/rhbiBHXYBmXzm+9CLTZ4TgIUV2f7D
CTLx0fqnGuHW6Zw9e08j0DQEozGKzvGiciFGSNosY95KrsJEjYHyzcc8LFDvtbttVHyAFB49LbPL
5CyXuFoxrNa1M/rz0OC0cqkSqNiI58P02/JdLpcUX5WqcHsqb53OVYD28G4uNFxovXjgLemFisA6
n/fbiej1rNwLqW0ROKrVx7QVcvQkl1qKTziMx4uT6GdDunucEJ5qQDzS7MfQEHyzLY7mjO05svs4
otlgL0xQvxN0AR4W6j7EcxZXw87R7zGG/2iEEKJpzLKhrb8Sx70ik6Vn0mTVye3cH3PS96Tpj2QA
yR6GGZEJHHjWt97MwRTCI6ch8CCblJEge4SH8ovxg2tehO+jgVOSSMqy7ZP2bQi7+xK+Nwn7jXR6
i3J5V9u03NkaoAxKNB/TbvK1CJ9dpjM3swWXinKy2qlAT8tAyFTO1oAjqhU41ckSeOFcLt68kJxS
3Fu7lD5BGX8ybP52MvGLeXyijifx6rJln2TEWPe74k+3hnsXqWHQhBOTBGZYolgFlmls+chcDa7j
xWJmte7R3HwrCbcBOh2vdDe2Njivd6ZeniOn+4o0HGWuU227yC54hvD/z+rbHft/zaDm8CI1n4f7
XlFVWr9wONZF8UEEjGGxYZ7kE3pD/b7zm9jCSjkO6/Shszdz+r2tuqfVhStLbWdYuFVc09fc8kNg
j1X64SC75uz2ySeq2SGpWhQRll3038WeLmQwd/UDXOsDdY6IBuYd+6W6VQgAs4EXyg7t4bfBikGf
VsUEWweDru4N/JMlq07RsvSt3EmFJ9J9DtOh1MitqJQ04S+f/EjC9RkPllm95XO84kHw0s+Uo2Qs
/BGN8aeAFE7tdtc0zl6pd0ZEvFb7posMtQ+izx5RiJLz1oRmBfV1lgL/AsTKwXiaJF7xvniIQrhp
afvMpg9vHaBekrVqmN/Gab4tuvmE0zYQdnawI5R+vNQDnxU3n8+zZDAzE/2XOC+GYXkdQh6knPS7
lI+q0uIMXCe81BzcrTZz6/IXJ0FhioppNfaVcuEyoJ/FaUcB8zzlB6IHAUncItnokDJfmk+q3Yot
BRErD7jjgqtLfnMsqTWmW1AuG5fFKVsB0GsFx3lSdr8m5zJrCO2fpg5/jQR+W4TPvN/2/WJel1i/
CNJKgPMFNzyjliCrs1XL8b1dH6Y4bt6sEgcQMat/yYjMouZPNT1PG6tih2OPG0xkzCq/Oq+WLo3M
IIlIPk1iGxbEkXRhv1UznSjA7r66qvdlIr08DLl7x4TaClGRe8e+A0bQlxOwsJG0b9xgz4q/Cg2b
YSqg7rMF7LmLVVvZRrbKzFf7tp76ZsIaZF561tO4/szeBRDcsgXLuGyVOj3LiKBQnc7nfM79xQh5
lXEDtxl/ZKldQDocDAAxWkwVT5KBfAyb7NQLnIKzwWioU52CLuZ8NqSEBmM8YTGqcY8M4Ojj1eld
lsMmBqrsSPOpGN27WnMMRzGWYMoIxCPNJC5zQnsGPnU2yf9Vsj0OOpECpcF584OWvRUKCnemfvBQ
x5cliPGAX75PWv9dtlVLqBjUhBmJd2eynopaMvp0pj+P+Y7EL9a5EgN7agUuQ+eG3DkPqdH+IQH8
Ui3ha6F233OIJobCctSG71ZHCDayOFjY0IdkJLURm0WSWFRqaPKvLP+JhWCC4zyVvECoPQ2KxTzp
8qmwuadU3ONjwpPYdtUz/8A97Jnhsa08Wor8GHLnldwnjiLgI4GZTHwOE+U9zdTrONkXpxv/Yvpv
OKWd6miG5nPt1N+TQiC9XtdfOr/dKAS1EMenQhK0tNy9w2NjSMkttuxmql7fxaX2miv1LynbY6Y/
mMT8S/cEMOi9RFfQevsnTMRDyS+5naajlRpvU82p3WaHUOMPYCMRgTjtIuXRjtAhRHFJJAtXxtjF
6TxAyXwAEbiS1lOWF4vFOh1dgdEj34vTHF+pTPNUHI8pM5QrSWKEe9BH65FHDtLe6lgx06rhR3/I
QVDOrB4rTKkFrtgl3xPXIVI27Tri9jIeD3Sie1HHKw1f86hyZC2Nryn5s7uaZDjkVF5uC8m4HFG5
7NhZsgre6m2/HSLjpiDhl3nq49eS0ee4BreqF43xpMW6jtJ8b2hQ6YEo8oF5Vab0uKxGQlEEmYUP
X5+i85B8mimbYb5WDTUFaK9DLfb2VHDjOUFllhdjMS6O8UMYg798uskJt846Lxi73LT2a8ruwDKx
zUU/zuJuQVY9z7n1ySreifLVSw9Gks6V/djZu74lZe70SHLaF1toL536IEPlUKKvcoWau9KLC9bc
/fOI+jRzA1bC3meJiVCT8TQJg0zn814yVynap8UtQ/EOP1pM4pBFBqrSK/yKS1nWuzn+pI96Z9r2
boJKu9q8MbpDHSj8Dt2vMNhk2u7KI12LKDfOqG21gWhvUxwFC4q8bQ8Na/5qpfhGJvqSOIzUbbVI
bINzTnGtq/j7ehe1BGKXZNnODg/HCm8DZqO6/Cp1/A0RaUwEoyjc4cYjjBoFrRiOmvLPLDEILPqm
gpuU6Hgju39CPwM35c8PA2B8ngnCjByGBMgZPw/VDCaWhCh8PFDanM5c8Z3aBQ3ATXCqD0P1Wggy
005Ye3F87loDZ63+08xce1wrdYEgL3hws8idn7ThnMunUu4Vcm2u3C/DIZ0az6RIWZYhag7Xjp0H
6Zj5VfTtoE9kYEfM5U6pxU4RvBtWWrp1hEHy4BjlzsKs4MbRh6NE57nU/wwQ5LMLulmo5XbQBi8a
Ijil6rNZVKjIrUvjgo3jaRh/DM7NCD+SMuY+PZSc6/28KxqE+0kjmdtSjcAjNCIdWB/hlZx1x3k0
i5kHVEagtPpp2/naTRcBacccw5NmCX9KxFaDOZaww53mNui4ew35xHsh1b+cKWa1tZ/Q5mppMIWp
vgRpxxsb1gzzrGyIYyJyF3yxWeYuqw7UUV1RDwfkSNYflLXik9SW+gzCsjfkJouAMwrVc4gbVQv1
6pG9X/rP3kX4NN2DlLekB+aGqykjnM7AhL6+NDuVb5HTFeeOiKjxEMXg/Bre+Gpv3whc04lw7Zvj
qDxrfBfVxDPEjgMHlf4zjcAcq29tdRAx/TvyJhkvosepeymzh97QaExY9xbfGJg2NesgR/WjdWng
GL7aY3AzX1O2MyQizSnfa5I1fQEQOFW8ZDA2k70+OumSqPpdFxn+AilWw0Ve4I9XwJxFLDCAE/F1
+TZGKGIZSeUVJx3PgT4od6Ok48A+K/aOV9IKq1fjr6V9q3kQRQtSHTPkFPPbTSFhEVwTWK2ag8MF
oePhl/pu1T/V4gNzXd6c6/mzxEZdE/Faoj/nI6xJeiYPJa9TpGAH16LKJQgxAHbQ1oRNYfn29JEo
ELavbFesacd2GuWMIF0g2wCOY9Rc7JUYDg8sBVcG1dDikWjWu8Khi/7Zar0R/7HVwcpNOPK7sxn9
GuT+dOrIusUbBRYY98HRFr+PpiMd0xthkJHPymPFTdEXLq0FLZrj5Lc087S6yzlBiodMYqQT8WEZ
i6DpNzF3PfMnNX0McQfKa9zwxzJpy8seNFcPJkdsCzQMh/31bK4uXyr9luJsuAe+cwjPhP8bhECy
AZr15saQWLVsj8v32CXgnq3st0rFtq/a30GYgAcVPABT0+PhIz9eFOp91azp9Ih5jMUxnIZFfhkR
HPsKMCl1YWSIVyJ9nr64GgYk004f2eeDFIBiA0YjIQZSTfaeRjmvQC5g7PP0hLebs6MNLZ5vfShh
Kz8bNa48gghjuVm0pxxKZaukPsBqQv9AJgfrGHf6Vmn7R5tJki3EW2UyFLATLePkUChXRwHl+Nyb
j9F4QZXaaDyLxUJVzfIxsZEaDHHJqn+jShICayChrMJM3rqZs72G1WbVJ3N8EqnwHWyQAAe9PrGP
FpZGcGU8mzxpvisECTCigDHaFDzS0FqMal9Y75DA7ZAwcuuVKJ1l9a8Xbx1+ETXpfFssmGmID4Lt
jSigUtZvGfdF9FTHr6byrlinNnwYZYRe+TCDb+5J7dVswbwUap86H5lXLZv9Heqw8Z1h1V5XHKAx
WeA9F/XMUiA7dKO70zK+uzTgFMReTUp4cuN5WALDvVfUHoEXxRlZHTQC3KPxrTYT2dcHIwUNFNBj
c3GXf5JAKxYkH3CYl0CvHniAI3iW5sOM0zF5sZ1Drj451TsEU9OyfAnk0XL2afhk8QE008Oi7rDr
IENg6nDUd9ow0S7wl7BXPa72w9XjK6P9OAHCpQHrJXEfLBbqhFncIfemYYfsZqY7HT+vzsozIcvb
30N6l0yMpG5+jhs6JfyOphg+oZL4bCjtHfGjc82FCjJivas3ObQFWvXQ7Mydms53txoEiGcoY5bO
5eVEzjsygqRJge8PcmSYkFzGlkuw1n1Z9PGmQMNUR0Q60R+HNjs2krxKfa2Kinf7E5v6I+T8xwKG
TVwp2ylZtrB8EBTqTcz+U83cjwJDps0EDPURAd/2jPnCIhDerko/An+HDlRm0u5MmvuQCvT2tYFX
1R06KrMW8SiNc9Q8y+46kYbMgzIvd46WfycxH1TRV6dJEMmC9Mdmd6vjvQxzPQCP+zHTf0N9mrXL
qBwu8dfb2ObdEbNiqp77IvtzSEl0prwx2B0F3TYt6XWuebZR6r5kTyZRx6P83NbyOHaUqAiEubWD
3Jh7MMQNcalpy7/n0Cs/hqN4SmJBxGIIquefRVfuYzm+Lk5yUbslsASC2thw6lb6V2STBIbztRTm
xhCQrVmzE1EBExxyvtjU4chwwZ6WasTofiNRPw6zryJT9P8mdr2Wu0k0MABULLJImQ95Q5bkJayZ
l2avn5urPk1w4G7rYxl+zT6cU5/+Hooh90shPylAxHaC57krfWGPx4w+gqgv3hxl3kqVEsp92o0c
r3LTlsNjl8Kq5tt6AfiHklYoKH+K1+H2ZGH6Xgj8/roZDAoAVeN3rE8LU7ZdXJZFCyxEHWc+C7X2
x+YawYyRghIssg3srsdUwcraPeSEm2gtCDWosUcR7ioehdmsn3Gy7mV9JSbPiULNVI85asEekJjy
CSe5N9IS1fRIcZnyqFoyGPvmBczZ2cQFpnYY/e0X8pH52lTJE1fDgWHq4la74tUYWGoxkIVavM/A
gZXykWDKjyHcx6qeGBELuCTU6FFir9tAvGY+rKBbmJiAi2BiCz2G4zt7VLAAKxEoDvQEzFRrHNDw
fQqI6ID8GxAl4+5dYYKYiDjhFXPjoyHeS3Y3rfiWU3nQlB8LNnAu6WtAkWjry1i/Asjny82Yb4RH
mVhnjUUx0dpglnDRUdxHhzMT/TKRW9fWduWKfIeRTUv7Nl5SCBnzrjEwuw39vphIXLfxgVqq59QI
70l/Geplp0U/nEA4wIlcSGyAC68qi8k7554RZ9MwDgX4nGG89VwSylPZ2ge++4rzrTAMFv17175W
Jn+7/JC1LzHZ+IT5Mw1J8jTRc4j7N8eDi0XCz0yJd3z4K1c0gowZoQD5Mt1ieMqhi7e5AQzVd3mX
W3WN3jpSs2B5jU7SSv4jwBlrxzZSuYrEgcjSVCOT4vU26rc5fl0iWoEi3iIx78Like4w/hO63/Bn
hrd5HXrcCAuueufY8YJJSLUlOrnG7E5ujj9P7ofkJ8eR35Sc6IqkMEl175PpzelLrx3GcuahfhMV
z1NVBFBOfbxUtugvRYyXt+DpbupvIb9qfKBl+eXYNweWX4OHoayuE2tBN3/tmn+dtnidxSd7epfp
scNRVVMDx7KBn2b+xUVOrsDkBLH3653rpO2e5uT1zcXUonJ3d1PrzRJrs5QbE2QaK9mt4kKcIo2V
zN2uhjfcz2z7CJBS3khCb6HiR9uvlSehqHYpLnOe+jyl4BA41Slz6qBurSAkra/oygUj5DO3BPQ4
wZ54xveVHOSg+1kWbocGtSVutyVxrHV1RabE4x2Kn/diD+Ytgbut4v5xzGlf8AWvOIEWQHeL0GiH
MY6k1faQV84YDA9KyNhVZ6/kj54SqgEB9G6nZfSa2QUHg/ALKCumMitu+w3Vqn6SE8bg21ZrKJgW
qVa+9tX4ozDucrngL+rCA2x6r8f8ky5kCzJ1D7r4MBbuTXE/zDS5xrQkRFLsaxOYeMuIq4Mt4Iaf
jYK3pwJSVvEKwoV6mkCWCkkjzl4TOU+pzdmYQGUJ04DE+Jlw6sEibL21sV9dl5BtsFriamHsspL0
fbRsJA6b10IzU4XBuira9E4OnTDPfhu4s+UA53BMLpk2vSwYqzK7pGezuWpkLYshD4xB/xQpeZ/y
tTWX5zz/bcsIs5Z8myR9xKr+EJEOb/T0pMTRVcru0JvuXzS5bzE72rZW+Jus18cjODU/yu5dwXFp
Kj/sT357dfQcS/WHWdLuVx+B6YMrarAeNtgAXssKe6G7qqMOQ1u3QPm2l6DNBh8HhucYxWkch4eq
b17buUV2OmcGVGMsAy7ELNPaQZoXYgTaUh4ddKW4mp9ilDTdUAPbVm4DxaALg2unjOi++p1UTQCC
DQn7vS4eR4u1v3vkwMbvNKs+pPKdJaVvTOOR8+QrS/gZOXghx/3CMrhmMVlMsvWGzicd7SHl53AY
UfKx3A+OccnUNVV4UaU7knLSmJHh3ImvmFQU3yv734Klvdc+mYByKhfs4mfGcJunwoun/KXnMInV
9B+ATg5BMiVKZG8S2HIW/8pUe8MuhMDx25usjO2ch2TCW8y0jsPyCk/v/wfPPJE9VLOHOPTx+/5G
/OrloGxNLjHS7fBDmK1tMw1aclYVGJWqVGHIf4/580Sn2Wg1O41EmwwtLIs0DhhstBzrMs3Vta1y
L20sooQEbqv2uHQdrEwDTiWtGVP/OhIfK5XwQS61r6KlciedYQ57dou+VsePGpKGU4hfpMxXM3tJ
3Z+keUkFdNPQpNgM8LUqmXU7z1iuc22SY+shFgGkM5TPWuc+y/CqmyrpAb7tC5hPE/mgxJxhz61X
2eWusSlQcdM9N4gnF9oCs/GcJNox60nWyRtmhoMRv6yNHVRM8qtNmM8yH0PSNckxlA/0y7TviQJR
YJhofevBNqziT3QWyeA3mYuPR7tFWbPXkOZXDFE48jKaoVWQEdbEUTpMD4N+NBMWsXkM58rlRc2E
ZiQdNTeMAjz6IfuaKmNT6ewsbjpBVSLNcX9Q8fmS1X6eW/SXLAnJ8WM2YHGnVaipIt+MCMnASbsM
uUlSPvPdWge/Ge0wzHSDCfQCzZae6qm4oXzds7AnL2A/W/l6CLHz5L/YYGDrzKOJrqe5VqAuyj8l
XCEzJhtAGC2i55Wf4uXL+BF6gZe5GNSbYuZHZRh+s6UDbzR+ZcT6mKZBGcUTtoapACmc6Zm1GYf5
G5jgzZ2GB8lPuS2WHPMGuc/VIc9AL5YVGwELpyjMXWu3M7+ELH/GEdddy3kOr3FTvTgGtd2q4dP0
zVVfNE85ICyajvqPQYe/QCkdR0QZYtXL9Oc5jn7Ivb2KOPsFBvKKDPE7LTGzt8rp2UgIMQl9c77d
ML+mtfolh4lngc5yqJrl4OuNJLwslw6GeWYGsNVOMyzskD913Q5Yos225uVe5YFrEj9IpqsVpx3Z
EPGj69kjDTdJsCQTy63wXvB68Tp+sVtpVDUBjwjcSma8aJLDd5ZkV+F6qoE7U/Ngrq5pvQwpyOH/
mTpoih1VdyBgxAHRdNpfnZFpi3Id98ooH2xS9eiWNpEOxRLbsVJd/On1k4JivapCjxqAti2gST4q
pvkvSubAycLHocx30VId+1bZxxqnb6k9O4yUaqkH2mQ/kOq3PVWFY2NleMWNe6sj31PGtTFk81cp
0Mgj7TUC8UqcPgYsTWzUVMQxbsvnjqF3U+hgI8jr6VK+KWkGvCebX3QleSlaw/LKweIqB02YAG/I
1OFEVhS4aY+P0Q7KtWA8s6Or6eAucm3YtixMK4WdoFkIRHGbxEd2Hmm1TWZ5ttrxyMJmD8u6CtJi
eUsq0uHw7km+2d4Y8YocxQ5j2l3mSI9hjf/Y/HRk80igzNdT91GZEI0mDCFw1MNs+ocj5VxXHQoM
Zl4kST22aW9rXylGuOR9ezNVHqRkLsmgK/ZZmxaWjtpuojm7XbFSHHHoIS8SyZ3ky70yemgJirpv
WmsvDbYNaBTcZ03Nb3gonpwouo0JVpNWc05Vl3/FCcJxRxXTgAQQL3/sQj6Mhm5lOXi9Xr+NJn1X
sY6WlplPlb48zROrMngb1FBY2VmEnDhU4rqWrjJ/hW8Uk910dUaUzq5WUbyOeXyRffS5opV0OZ1b
5E9aNg5RtdQ7fRh2oYYU0LDtLRW/ozxMT9SHWov+0F3BcU0HUzEOHdZRoqCFJye93nQ9I0XBoBMP
AilQechUh1NI28OWIbqA96zmfqXqtm2dQ8qmthDTEaLVvo07D34KxsCeGZUtAhamsxDgAHLrpXFY
PmgZoab1GVPziCtm+zprGU+vJOiAC9AdSOuGxZq2PISzeqSaY+fUOZh1wEkuOEeWP2x9lOy+aOGu
rCFijN9NQkmd3ONJ8KeazB+3H+2Dm9zJt1AfxpbZFzci+sUFq3lAR9KhcrSrZfbPsJ8O01jcaHb2
TKbMaCh2gyoe8+Y3wV42mrjAyeYEK144DsubM+dXTqa9lgynSYG4wTpGVPbrkIl9Wz3Zy7tJWEQZ
nhVF7Ggh+HDEWlBo36X2CLD4IdIBEozpSbLpkynpSp4EmPC3y2zfGj3zY6sArkdDpIXtYcEhlDr1
0Z5nrL/V1nXPK8WKomiP3I/X24QNmANLNwk0YTMY0gHRDNzvBjY+6xwlX9oq04nmqBMew4TTuV/l
TGlRD26N5UMc6749M2DxZSxBHaYuOzOXnwexxLgvEe8kNnuV+6awHm7RDBCh+TxTPq4Yxz4ML6Wj
0/AFGYVbdLDqQNGIN4S/xeDuptzYNboIqGra02PhlzZhbUNDNCKm7qKDZyh369uo4pZk3ueP9qfX
1Wcu8GENs4MF96LY9ImQEYQXFS7ZPgrRprOZL3b9x+x4aNUXrSj3lFVsOgvzQ+w3eXZuIbwr2WdW
vtaduhWz8U+fzjNJzIjgk0kfe4brnzKkbSkZoRuESLxFXC07yHUkap4TgOElftlEodae1UvfEUtI
YYZUOu9AZGNojLUGqytvh7uGuUpRwZ/n09GdY9IT01YVBa+2FiMBhmcATo5+dop/Doo6pT8ooKUP
eSHKb+qSBwrPOn2lla2NIblEJ6mY0YAgVqAxJqbcstN2q9WmlRzgZChmwCv9tzW+qKvWaz2tUtPg
0N5IJVxkumd6Nfa6IraLG59a5v6KGElEz1c4fDfqKZOm12HdM5dvqii3kaL+aPTVb9IFyZDtWhOy
We6hjFiFN6vRl5rFd9WUfpmk52RpLsUCLG/irm/DQ+kWvhMR9E7+sFylsr5ZY/stItqjpMs0kLLK
JaeCNEVNxMlx6DUmr0VO8ODUejDi3JvsJwPaEPwC6jlsLOnTLsSx5dLzg41+Z/MttjOwQ/XnEL8V
DqU56Csqpl4NRES8Ti3zShRABh8ZUQ3yeVBxcAGchaEco5i898ixOs8fHGEeN/i56aKzwop6WK6R
/u4qvpBvAE9Z9YGvVaLd1NmvTTp9lpZNZWVN3lp/VWfrj9PxCEUZgINykQVAJTZWWnFT5Z+FXyXi
KQMkk3z16m1wu4tLcMGenxQmrWr9s1bVvpxDHwuon5vP9Cxt5b0REWVblwIx3OLL1dfwbQHIYaLT
1JdJlK9hq3ypfUOQmgwMXkr+T4cGVM4Cc4P86+DC9+CXBTNnP2ntnxTaNxCNOZ1YTcWIqbQ2cFig
qqUZlU3LsSMzjR6Ti6u99sRiUpZ4wxrEx06QRuG8LhQsVV2+X5Z14zOdSmj1sw4IhM14T0I71YuL
gu3MwSQ1Ni0RpNajyxLfsEpjLZgZQPp/qeHiCm+ODrsQPuk9H8GCZumBgBONNnzUX7OFXDB/2oQl
t2ySNQX0SocNX0vUbVJ79HvTY9lAc8iDETiBa7x0+Z0cvJQXZkMHx7I41dE+6c8pfl/4FYu7z3jl
4IGl972ZLzWmuyj1e2WPdNn1By5qCabjaoFecd+15sVa3osRUx3e3cV4L/Rfk9WIc7TMR7tSfdQS
zq8k3/ZooeS+pP4IEHIRQLvge32qZO6sHTFSloSQSOBmq9zsNhiAnK8fFgAcNYxz3drONe1aTkWd
DKH5VczvOepJ9wuWZkkDdAD1MRvO+khPic93aaXQd98GiHZ4mKzuZt6E1vwCRoDegafFhG8FxDY/
hQZxNmbNoGBbl1hxIKPXaWQEiS82/C4T4PeTo39NKQ4HT3UfsPrtO/sDpwMBXA1AWuEOh0hbTN/O
353ypefCpHLKT6CRsUEziQFMQRSd9CIYxBHxnOZvv0prHoOB8R9H57HcuBUF0S9CFXLYkgSYcxDJ
DUoaSsg54+t94J3LnvFoSOC9G7pPgwZszYEYqRuV11z1kcwJaGNYcb+F8qwHf1l/LjQol7DYYMQd
imamJrMiBkE6y6uPgKW9+tKTpSHuKQuT8Z8ZTzpK0EvAQkjKUnZdyuAyv5FwHyZnFAKhgI2le3Q5
omQ71T5BQE+00yC6kPaGdC9aBl8AUEwTnNMkFyq2QPVLbU3STGwu1NaRixfdqwjI0S0ALEL1IBq6
zB4AFozsYggh/Gz6ljUQU1AIiLMSVGowxAC82ykGx/7PkOz+lNNTGcUhBpQjXVPzexKzG8Z+KNn/
PmPUoGJny5nTmMdYftRT4OQdtMuImQcRztjtQTDmybc4pWQMdsCGXwa+jWXCo0kAky1i2V/GgblP
Wm+tC6c2cTIJI4unnhijctfMXfjdMzKXYuvU9ECaiTrE4ElKV0BltUz1d68SYugBbMs2PlOKmF9U
MxsSWOiEtTa3FI/8afYTZ6l/Ig6qq3XjX8n04NXClFf+pN2ixUjZLpsCTxsoDHjr7VHP7hj2uS4z
lMuYKDxW/OTvosTm7akZ2T/zr5SQHo2T9R9NDvapw4C6xEV9p5DzjpuVqcutik48KQaOGks5MnQO
c/hnUySKE9PoaNRtHRg/rLIZ8UMM0H1bLrdi8iXz00X+Ocp+G6AHVBvCScuBxCNj8RPHl9dht66r
c9ef8Odt8HQV6pJFSssl7rcI+D+APgNjpUAqBtrPDHqHA+wGnF6eDI99t1X40i2K/6ia3LX4OQMi
CZBSJTBXgOiJfFYhHqqF8g+qkOBtAOxI46E370JL+MMChZF/FFCAxcDNeXFwzRYkwTXAaVadYBI+
ua+Gs8L0S6JnKKPx0Qu2Ox1r2J7zZI8PEhnmUsMzYjWL9tsbP+SkBP4fqxNTaG0RbwXxivjOPYKC
TkO1SpjyAlCfnizUAotuOvfyh4W2rZSoC+W/SvYW/oC4Dc2IR60v9mwdbngM2uGtCF8dSppM/VXG
NVKOMnBSw05JJh/MhUkVVnl7qVkDiIlQA5Jtq/CAROZJ8rZSdk0wQ9VQm4Z/Ybor5R0cPJqFPazF
3Pg3MG03eKH9a9w5uFj50339aFoPL3YEDJiMSbu/iPefqLDmaoE/FVc6C+1mlyCHotCylAMi6sro
JpQHUH6YD5RKKGaH/WA8AgLPJU5CJ23BTcAU2aTad1y9jNxpvWMUvjTFCVwabhBzVwxk+A/L5Hvg
yVSX/KdsXBAneXZx2ZtrP2XRkiwidRP6uxb3naCueuQKo/SEwFBbLHIhMhGAY66hvBsNBmtmaqI8
OMKkfCUyUcZAhD5qfKTAC2vxn4gZsNoO2p5wdVJFh+HT+T81sQbcnZALMms5yHOEZ35HdY5PkwSD
yY3+Zh6ux3NMwxm9EqUk5592NLFaEJdC039tg23RrIgHVEO6IsYYTKuIEDQ4/sb4xEirHXeNuvCn
lfK/sK4Zpc7HV1+gL1vxcnrtPFFsRlbgVBFZ6x6LcqSBjXBMvEeSP3OfuTLbmjYZD9jaiwpXLTND
DmjLe/vyj2jd0hi4wXQbbSP2pNbdUm4jgErDnlhPgg8aM3Di5FKOT4+llCG0OznwF154nqKHgozr
pv2paM28RRSvh3CveyszXkLid9rmiZUWxfQrBjwvfgLlOynQc9CpVd5Xnb/wJ2MsAZ4ep0x20f3Y
vbeWq2XvPcXqS5CDjSmLc5x/PHYWC/9euUfIOEuVv0XLB5Ld/A8L8uoS9t3GbPF6DrOq3SXZDyXQ
QtO+x+ipslhFXJT8C313wagEtuexhGwoQwUvqLMArbvasddlh02iDjwcqWh98yHcSP3kd3t57Utr
W7sf+0Ud4xDzGZ0g89awH0BVqsdbysGFJxO2IqcyKUoF6it2gx2JawYFhGx7EP0ztJwGTVSZok/U
YLMfgHyN6FbibNVdYl0+srbIhGOqOYKE+kq568EwM9Q9GwvlaYj/Qp7DGDdeqsATQn0Lg/numza2
2Jkp/BhIgMC/yOFNT1ZVtG7ikxXeVfeIlwhlRgz+R7rr1cKstyjNLVZCLcclhyL7fRHhku1x8gbA
l0rNSa1L0wC6Uf4kvhoGOjBDt3J1FZE6ptoVdiN62+XYW7Oi69VZrf3x4fnhUSXySNVt0gSoqF78
ucGuIWQS8Y/lHtzk7Fp3UTnX2lqSDp1+KvOvpAPp63jJUx33JWB8mQRzYkM8jkO4C2gZaNDzbCeA
bijJDyAuWORyXsnDIjfuaf6SKDo9S1yYsC0F5o1sj2XympGh1NzBULRmvrFpa+LIy3VY/wntd++d
gVkgrlpA8wbV38DasVvNRu0TYZXEn0W675w/ZojPamCL1i7QvtSGQCQizANKJTI20aX9VSyDYX/x
OKG/KvgWy7VAJZ1VxiEaGOYC0MvmwpRa1d5F4cz+x0qPk8jVZaw9LRzOKaizQNT2iqlCW8YItAwl
SrBfEfFe/G4M+E/s5cYfqfu22Hz7mrLU662Zf+mMUESbbLwCYxkNGAUh/jxGMCq0zbCHGCksU+w4
Ga4crCglwuvw6IZEa7OChl4DV0pd+twaI7Pma+0/5S+YI6rOpoKwC00GtIkN8pZX7OTr3zG5gqeo
402JNI55j09ISwiWP8cJ/BnCZVfvTf1H41KqTt3ww0J97g9PdVibrh1blKHcE6xQheER+KxyaDjn
nQC4g7GSCWyMQMGVIa+bfiui0A+VLSoEq/9LIRogrK9ImmCN5griPiBUg0k1IrIFvQ5U2sGCOLIq
mPsHbNUldPfoMb3yICBoHkRsYcO8UR6oyQJ/NcVT9MynM5K7s2nHU+b0Blhcu9UgOa5+96RXQv+K
hqJBf9NFf0n5M2L/lAxQNKBEWPIyR24EOMYtk6a9mp8kCMq+TrXAYzEyN1nU8qeHEaklIGvCd8dc
pZCXBacTGGUNJm+4Coub2WAJy7dSzq3ZUcGoa4PzqfvCQTCQijV+MRYArbrh2WPlmSpnn2ldsdKL
tw6Mz2LOC1LoJUmYV6Z/An4SrepwE4i8GCnDonxZFt9RSMDTYVCdscPO3r7wJ0zSMnysNuhgjzCo
qt6ReMFku58XgL9cqvg6BV36ydDpN+GuYfpZOog0ZgOPQQUzMIoOmfsXUvdJUewYqmPkJwVdFORs
jg2d36zZncfZDkQbGyA79K86hDp6J3B1aJDTKg8zfck0tcj1/OJmSH9yfqosQPD5bMqozgqcLfMK
Gbn85TLvwIbAho9wl+SsE+di8U8sdFP+N/mhg0A8AbrQJ4/4NDlDX+RMq0G2YHUZiKAlMTTkHJZx
MMxjiOOEIZTGKjUfRMczL9T56IPyrvT/EuiSxg96AgxYZ/MFz0z3nCI+lOOvV1AJkDRvzoP0HSNo
zeuH53N981PQ9FtjR/3oLQSu8IXkX6uW+QaGF6e95DwB5aJAANJomCE3noaMIQBOt9CrP7Ui5mst
yc8KP7FmoSCsDqmx6A/YEueTelMCww880+OqBxzWaNueo9GlRWBk4SXbALzC2H2kkeDohTDsQqKN
6HDAXoLN74Lf0OeR/cvSfzkSFuK51pH6a45v/5+GOkIW1rHyxsblaElIhtGy42srp8f6C7mnKVyE
HG+vwY3CErm+hu27RUykWqi7sEvvh+FIWBYpyhqeJMMl3s0RkTqDVuZYkcQ/ViexsHeFTSGQg3il
DWnZUpfjoQlxnMVkoYP01fxVU+RLKyQ0FgqJjq+D7kCSfnVSwPg1GNTYXaPaPepY0zA1m8NS9/CD
PRSG0Kmh2jrHPX8U5yioNWt8x9iyyvyj+ttW2nWNuxCpSoJ4EeBLTvx2Txy5yF8oirYRNL1xD2Cv
6bZWfhK9rcsyw31oF5RzdffUBeZt9xgqnTY4qU/TxZb2W0URZSKN08mfqqNr8SF7DoaF334yfITM
e0AA7j0ErpBS5Qf9SAM0QV+ZLnPRObjDpJ3YKLNefEv6b5jTCLOimWvtw8g/pXZTwjXwwLnebHJe
Sxkq4FUbD1DirZAJ715iJeCqlCHTV6xw916N9jsMvsnZ8LEFK62jZQ6SMzBEvPIskY3+0cXwCdai
z7FuS+Y8N5wu2Wv9nF1yxaBPW3OJjzp+E2gjCAEjDlOejiFb06/i/xusRVNdNHOYFf175H7i0xM5
qKM9nOgKdWzEMla/0uKRtBIxWJdbxmob4lgdEI8o52aW70T5GWEqE1092Y7BwRW+/OwltA6TNDW6
+gkmqfTdxqwfrqKIznFJMgG8SAPlaqk6rnoy1UMr2VCZgvhcDRdWYm2An7z+jRDXtZgvh8nXxAEZ
tgGJKisqcU0+RNVuqH+lPFqV3O6gvRYjiaLZ93QARglm+oCBXvHIJms6I0ylmIaeNLbJ2/B/cina
6PmPyYgVa5vZsoKYZ8YppXnBBEaeIht1LiikGKUjmLuiYd63Srp92BAQTpIDsW2kMqIybr6hL6Aq
W4fJ7/9F210ybz6eQZXx9SLBlFlx5locTTrqaRBcDRd3m9Grhw9Vwch0mIDzHV+P7+OonflTNsY/
YsBRFe2J+lWSlZWdKuHYckyTqNJy0Aw7mdRgAgRMjeN+I+vExm0CbUMgZveB3NPkv6MMVAZWHtAN
NI0gwlEioACOHgNbCf8zDh8DUUBDMZkUO1lBkNoTzMS+s2GRyivLU7msspNBhxlqH49ZtRhiF3wM
0Smqrl26qiTkkCtXOacWKghM45kyE0JIStyCETpXMA7of7JF26M0JU+xRtiA1azEaPnbePhbr5rX
8tODIphaPKYaApQrsRLJZfD28FYCxu+4wKyx3UsPtksRL1+zmeizKFjofHCn6ih2WSqkiaP+TvsK
xQyciafZjmiBQKHcIh2D5FyNtiwSOijlnM7NU6v2wOz9cU2QXW4+4mYD4xr1EpCqgk456YGoKzPx
hPOL58I8sads6h0IqoGELKU5tMKfoRyCh+DiqMHmVCKLYRUaAlKIWZnnFXfNAT4XOQk27jMaK7Pi
uptN+ERTAXo4y24k0sKLC+aRxC5n6vCIOEVhULPhmVGCmeWKRSruTAQq0y+o5EeeXDNxcvXhbrBr
4aX3RActfZM+A178wEMzLsgDSxEXcE9CdxM8hNu/hWZ7/darfJS4PfeMLenEfGD+vrqRiQMJpPa3
qlzzfjmwJ8AUqDK4xq6EcgqVoEhORcZ7gSppNuxD80ZiCTXEgtBVtbij3iHXo4rfGZYoeEIVnP7I
GWM6EBjlS8VC1a3QIRwaWtaDFzl1ewYRQjWzJ0Y25wVKL+zphF6DtU0bwk5acgJ/nfP6+MPON96h
8u2rX9X4rxcuVvcj5yvmuA1qbLaaVgN7XDXYs3JGlG9Jvvq1y4BpzhqAgR/CW6cqtrqm4cKAVHdU
2ZJpwSbFyYvRRyMp2MS3bMhXi/13kK8ZYBC6CiGGf/GP8kqccgHQLGPlX0bBRhyVa4M6UpImins5
w2Azk6VtAs8m/mQYckWHUltCO74xrgbCn04dVv4/sd0X9SFjA+gWvwrW35YBKU24yPZYQSS89NRH
584oWxP1w8e1bHiddPMfzIlwxALc5SjHz1wiWPdHads197DBFc8XgK4P0kj9qr6j8hQkhz46puOP
irhBYdOVY1fZ+AxXjK1WnAcLsyi3cchOCKVLu63QqDD6ULAYnnL1YpqUZuVK1jZ5ZbswRGq2ue3K
y0+t/9MCCy5G4JZNa0PPWprQ19Puo0UrXButSSq3uAvRY8EDI8iLCQY47DS41eT3xsmf2m8LcefH
fFrWqxjWdWCip8fTfxTzZ5XlNgAOFPSiyY2xDnjnsm5FkjtklVMULntEI7EE3oLsT34EKz4IYAXp
fNS1SX4y7Vh8GSTMM9pR/YRShnrzLLabdiQ8MdkmJHm5OW/cLmJDIa6TkRgcrqNePnfSiX4uj04B
Li7G6HOdDko+KK5jRrYRKSRHdXPBumHmxqYFFS+jCudOHm2BIzHH2EFCIRWTDyQkqR8ZpwyyzKT4
kzsbYZpMBz5wyDdVZZM8Patx/4Qk+6j+HAV1TeJWwt+NDoHg8xxNcPRF0SSyt3X/v+Vt3r9GYdMn
cV1wi1XT9D9nTVZp50Rb1KK59fvvBN5DC3g4o5ZsUPlVKLvvbX8D2eFYhLuo4jzSbGCpYA8/Yvuj
abfEOOuoVpG9US8xGyu/AFcqxYkVSTux0ebsoxtCSYnaGPVgQdj7MokYVKC1qFwYlP4eP9MqIilY
D5Jvt9xp8TUGPcWYueT8o1p8oV3BSh5AosFCZpJURz1UrZh2t0CmuS68Px3npeXjhvYYn+0JqiFV
xRh/KoYVsbuV2j/1YwxHSXd02a4S/At8Kr+wbwdAlnG0DFEcD2eKP4Vhi3rTy10V8bQv9ZY1/lEv
V5LS4Zi261ReAyKh5XS8EEMfEu6sjFYWjMhqLG9okkAWDIGy4EbsCQIMK66/MsBNy1k+zMP0uw63
UyHiJ9TrnTRL5U0XvsN0GdIGcvoQfjOoD7I0tUnptuHHqyjbNHUtooJbE8FZQQFQzF3/JB9IU+aW
tmM/5LY/ZnwCYKMZYJ/Ca2QepfzB8g6hrKofOxF4F3oxegy+gq2VnMr2ImdE3Tmsj/JYsc32xIBb
Mbd8xG5wMbVLiejVx/g61htDPAnioeXWR/jD7sZkWidH/zoJMwVKMZTjXr7vPIDaIdDV5qhXh4gh
u1Qdg2Y/APhqGTSQPyVOZxK5rQzRpjt2Vgdrxsy6STWD4AN2nUQImfaStZyhGxAP9h5l9CWBQI30
fywq0YuRTbgm79DBTsHikNQqInG3mQln41E3e/z2cKxYwjxzONqQp2aqxld7FpSTZeBLYwSVqSe9
PWvx2aNKkOWr+iy0+9h9k3EkE0xJD5Nd/Pg2LWZdbJnqR/WWbm372U8guatUA4CcfxX9w08vHWF5
pBzqNJDrurgOLk+4nVvk0nXYkWejj7GBnF+aYZbUAuphFFDdyWWgndpjwyITbUG8dpm+mudI2grD
vrM40O6VqjoTmLIEChlT9H9Ck7GL5MTpbywq+1pj7sX4HzX8LlSm2JrOlkZY/TgsXZXW2czQQGZO
RXlYqFAg/6axijysCDfA8hTzOXB2xCeju4TSYhBPgXrMpR2oMIq5kAhfliuJgpyRZIh6HiovVNGu
sihaAD+/iekkDH0paRqU4SojnZxHX8q/iOeEyLqu/F1Kbe2DLSirYKa6N12zzXFeoYGsgqfFqTMM
Zy394E/XOmdE6sZ2FEW9nB9Z+xeZj7D8kWSkDS1daiTO54prY3LuHFLpBz4DvkuvgUS0bz+jNMws
fdyoOcHkk+/3wb9ZVVAQKsgPOrqJFLUEfm/87yaT7OCFPoXnH1Cn6d59ayvyBXFb+DA4wr98OqJ4
y8vwN8nefKjshVPvXTOGg6xiTlqCHEBhspN/h4yNLDcR2lEFXafIsvmu0426MtsuVgy4lpg8bAze
MJVp2hmCqDFwXOGFEr55MqN+SUiJgc+4WFn6RWBgWcrboliKvHQVntVMXuHhizA/huRlRNModDe6
vxQioKQZEs2VbFVEaBoXKLEHgduPwbMHIKFpi5XS0T7djfyfUukECnxE5hs9o4jum7cNooWi/rFz
KJKtmSJ1QKTBm7plcGWFYF1f6Ebo1+Dkpsz9MpIiNhbrEHxpkYxSm+Eq0TEKsI1rhYsZYLBkHZuG
4XRLBBc3YWuze5AfflVvLestxfeJbBZLoH7NcD4cfP+Y028LicWsrAC13NileAzKZtHnvw2CAWmh
GOsQBvIofaWoCkk4ngvjI9QfYX+C6GKVTgpGpnrUIeVjdvZrhrDRJlABsOZvkfVESiSHXte7Grth
qO1KY5PnAWulaxkRpKvQsIhXg91x+FD8Gz5qU2TJfqiEaGGIx3xEP3VBGmCVOF5PruY0U58hn6CK
UvHuxODWczSZOv1Hb6v5sGQnaMIXy+iKkN3S8n4FxkNmGjcATiRoYOhsI/wSvYOF5aYofktCYfgE
mBO4W9gC/C7d5OCBYdlQfzKEy+YQ8FdBePHxyCXt02A/4yJ30R8mOkUkxFgpuWAjip3oLXhnuTio
xcPsz9Hg5Oa6O4TJngYGPEgXOCP3U/aXoqXKojVeRqacXbKQx3NSU5Y3toh7B5RytGG9FVcr+Y7u
TNFXo76ss4va24lEs2/3CquCisEzMsus/U5QpHjplYxUHO3nVD+ypmJU2bLi2KQ9MNyF15+hKcj9
Wm1uXfOWgZT733J0cOOVwuTaK+6dZjEtHudcFLamVmtdPfX6TQQCIVrfWYQp4RIlFBO9rQ2Mr/G7
zFWCQynXyr+B4jY373F+iAh96NdK/0nc1WRM0QZ9IQWrof+18N0liEH5E/DaaIe0B3fG2UysjoxP
OvJ+UF4Qv9DrCIyWlL+Chei7uygxcncCJ3H+KNU69X9QwQbGJZramyWwAlc99BTWfMBh+Fe2P+ir
onQ9zTm9ZN8DF2Fq5BtO3tN/4y/FK9rGx9S8id3Z5bNNEPGrSPFtdKxsd9jwtGuvc/C/uMTWavua
1VzITLmEfI8J/l3TmvrYHlpiawVQIH58ClD5Q1ZVs6cJxTixQfyZ3RK1fRNeDG+L7S/IfwTjn8YS
G8Egq36V47oKlj4R9MFcDVeyeh1GCsca/cBNDbD7Os0rJ7pBPvVoiGuUJeJ0szWEIjmddy5gaGOS
Uz5KhL8KJSsDcPQjNIhNfK38fdtwhFgL0b0yw1CNgvzUS4I6J8f65STBCqdjX53a2l1Y6WHQFWz7
f2ihllWXo+Kq5o1qrWCwL1pG/WN0MSeJevVWJ6/UWymmsS3hcRHja1flDv+UzSM3AUOb/Py0sixr
ZgMFuEIBE1FFJfw0tSheyaztd2lJxiDDspcXvTpKjiI4CQZbVLIeM4CBDB59eudcepUX2WMp/Kiu
cYgemewIXlJ6Ti4/tXEEcdf0b0HIVlwBFPMih0q9pGmGMFK6vzJTJGNeKwd95PlelTo8Cmf4CcaV
7FPij294KgJ7+67/UfW7D1qJ2ALiu2amcRSEndk/prCUYRm0tqA5A0xunCLqdcy2zEgHdVXxF1H+
Bd2/FlzJFAEed9tOfSXhWhqeLuyRSt17EinfJxohAY9UhyUI5Zj5yBBSFsfJhJ38Va8i7eclCjAW
WHJzVVCH5DyCNF1xYI/6XtUPg7KJjGdCrnO2Qs+NXEG5M6N1UyjeC5wbFLGAm2YGmvKR99KcslYf
KVtSg9t+NO2R51VPoV+xs4J/IhgYC5gKfEXlTTUYwn2PMfgH909JdqK2VREmYIduURH6dzxhSv+Q
lW0aU4vyCBDeQDNdljC79xovRqQ75vR1fpRsV03zuGqLizL2Lwo2MJnCpafCiVgsDt6lL655pFHA
fpvJUcpIsZ3GrMuo2SAxwfybwEduvE2vvKUOnmGy0H9ERM0wVurhGGJezOKnn/6E1lnLNurTq+cW
vEomyPDZVJy0jAOkBCk5IkOZz5PCsuz9GcgET7+I9UTNQqcVc0HTGbvytmv9TQtKLuSsJZhGQpA4
Kesnv2LtNYtGXA2KI0A0yx4ZestBPWt4AkIU/3JqJ+lWwJ0FtUGdyz+yvJJo42L3GCH/TYUjfWOC
SluYQGX/imbBzntIqQsQ8bFqOFogyDriTglPJQ/8CX/JeNf+OR5FksAAbqLjArFE/FTTJY45tHNv
3I7iTmo/hXAhjTiQd3ysKLCbYYnjY1Z+C9P+o0U7y+CP0WbDg2BiWdOChVn8S1xb76hwvF+htzv1
w/A4dh0NgIMi0XPR4fjSv7ywZjqSm4YBhPqM5HnhM1e4x1wRSM8dDATSXk0Bgt0HBQ1N/jCErxbE
QuxdzOqETYxBpNbe4BNX3iMyDAacNBDNqkfZIHVQGnDBedbC4/+MTHA6A20BJ3erfBvVNW340eN9
G+1Bg3U4x2N3oxR/ODp18cccFipJuji85MaRBEK4R5dv8tM3R1CNbftowdL21q2nLBPkdyDnSz0+
DxjtalS5Pj8KQRHziNGWNBH4Jrkie0wrxM2zEL1lFqa2KN9rdzWxoQxbHZ8Ds8wK3WJD9Zrt0t6x
NOwdyVGGKWOs1HJD6Bkn+NaItr56YG+Eh++nIEZsVFgTE/MySic6QF3dZ82+IzQ72UT5QtBtD++v
uMVrqGbvikFmZN597Wo2f0AdcuPUZ1fkiRwGRbLjSi5DXmN7KCmfT03B72HTCt2HvFvYr4uqWKX+
ruA9r5Jk4csXFW05jMHpIsr91VBf0/qKXh1I564o1vU31yrnUE56UXz3fLqaWSxBYF6gDUmMS9uf
GeKbI+D6SyLvuaK6ly6j2vsCQTUvrqyYWWmwwgy4wzLyMjhtCE3Abl6vED2pBLLIlza7Su8kutRN
O6+/UjadIp8qSSAvyeRubUg9FCNbIrKL4xiVfRBcURBl/H0Z5bAfR99rXjV6synvoUKoHeFmlVGX
x1CPUkvZYr3jwX7pO9FapsWxQTYfeFe3WbvSIjW2cV2fQJYtAiZGgQcPEaYwGWANOm6ZxfASq3ah
MpAanUmXPzxKw0NqfcHLLMaUPU5U2lxIeWMH99Zsr3BTF4xm0pHtWngAgQt3zm1/4T5UJckoAbpB
8rWUvTCetQa4WHIRm3MPd9PdavFPBPAk7n8z7RTl3NGMkkrHREADkJdA05KFaHuK/Jc7PGsk7BxI
z8D/LVVEpuYWsF1OWrHVL4rcWgqUfsKLEsGcrkosvhBTEwoXkcUOpSB++gyJDWZYNt5Je/O6dfzw
AzSxqgqg7Iz6iOZYQDKLPqyH+YraptS+BrgdLcpey/rt083IFsN0P534lOXB9qDD682LRnnIQWya
yEugQ/loMVSGUHHAuRpuBM1u7zpMUnzc/gaHEEPbPF5wuecQ7FD8SkzzTSJ37W78YVyvtR8JRUVP
9jaT1l0kbVJ9V1Ae9tq9i7aDsOr5guQBMpjEBiTT1hwzoxado5QxuDTn3QMVr/C38+uvjrS/uqag
NaBAXVVln7OuKs/CuAdnNKepxljCKZj6jg66BZ4SUd+uaLd8BpNYWrVDUMVVvueRS9kbMvbJjN+E
MospAmSjSucK6X4q49jHB5WgribMObpJzwFwLH8PBgwUxu81irlkL+czg8prQA2LNKFY8oCr4UET
1x69P7mUNOXQE4oZM59Kf0v3IPyHrlsQ7VCbi95TKV9F+KsCQxbJpB2nBaBcP/JiY8FzzW8yNzLm
/nqr9ie+ZIgKqnWYSCcd+3rSxmn4C0ZwCdPh8pMrsDq3MoIRQObWSq/QcyIWXLWgsGAeiltXI2cP
NVq1qFFDcdozX5gkF+j+OV9y3oO4R3rQPrCoLMroGumjo7ckhfT1XdZ/MLI5o4YbCSysNxfUi4oO
Ws3q2SAA5O+RsvFrU1ll+88fx7w8SFxE1dnTQMxAdtKpMPN5BsO6JRud1JtGE5eqfE3KZyiUa61+
4M0ug5ebatxZqE2Nc2u8mgAHJzMppb0OzGNjyujGlZYjcgEpPDTVH8GGdoWoTqYwQCXYe8NKCVW0
2P6pILy85OO3GByCJvWruQCkIkeYqFKeRdo7StZNdirLvYf1IIBMrITpPcb6b2G+KyRHcE8x+kcl
sQMKcAvGzkBSdyzrzJUmeTOjFvXRg1cn5XLeAZQj7n7h1/JMhavStKQgOgV7N5GwWHSkLSQkLGHO
6P4NZKv53xY0OFaFbGyrXU2oVlxdE+IlPE5FU3N6zwmZ2QIDnnWsG3E8wEsiQgf9iskeegx19lgs
hjD+daThAvWkf1gRKbVuRxKqXNskSKFgghHWnGH0OHib5mqHjoIxi0IWllVEy0H9BLpO2SGjf0G3
ODjlwKpEH3G+MHFZ4KxM2fKpQ4BqEYc/1ilGqD0MBR0PrEX1I0MiBbzOI7THRmaHyLvS/ovQmNUY
XvqAvSoXR4T+B4MB4mqsY7I2lyVs+eShqUZzgw16RGa2URULAWaMvrX6kVx4B2UVzVhXhOE6IQBl
sJxqMuXfveG3Mc8YrHBXnt2Sc5DNLWwyNT1bwktwvxNzB2dx3g/31j3H0kstXiXQPLqD8ZCmBz98
y/I5J7zS44UrufWGnhUkyxXKEQgFA3wsn/OHmWEhJ1y5X3im56F0E+OrWr/H8ClZ+4o12mA+RNQ6
rDxDVt1a4c49i8mqzJxa5nz0ubfIi2R/yMhlHM1D0hdLn6lXUO0n/30uouIqf6PQvA6TStYnlTEJ
/lk5NSN8wpSuGlrCrJSOIuEz5rmLm1nXTTcYWA/wnFF99M18S+So5T9DxPKygu5QIJ7J5/9AbdAm
4SpmZtjiEyMPbp4waJRR9+nYL3JNASwyfaHdQ8TTb7XcM3Jm94Jgs1cA0c0qWq+ZYNK3FOqKQAcu
DAm5+L+2ZEVW1R4ntrLLuoLFbfFXA5kzeCrAlHFRA1RXAvBVhV005QqCtx0gVOxbiprARZq50sp9
F6qEtkVXqfwXkuoYk0ZUll9F7REDdCEqRKtXXb9x0/wYqBFeHXMmspwqFJrXdrAJomac886mH336
MKrGHiyduyBlF65bKFantgpoS8AAQ97kssYXUQOErdu/RAkPlSb9CqiZ/O5/gcq8YXYpmDdFP5Jd
AIqGCwZeiKbUCE97fNTNIkaNwNRUt7DROVx7fo37jsVHCDRKDj44I4BqUjP56NPXqraV2RwgSXXV
s2s8zXanhhy33VKt4m3xlKltRhbJGabX2tDmXvQ22v/NWkR5C2B79kR2F0gI20oBYkxSSxQ6AZVb
J/gzl6ZnBAxgVZgSu2sScUGsEqZpusm+cCQCSaX4Y625q6SpNzyr+inoLHbGgPGg6HVLCw1Nm8wT
9V+WfUYxwvk/wh90SjbLVf6DmvEghE8f9bnwMinpqM9K02nQ+KL/DDyERSxF11LJY7bNa3BAykas
yU2S96L3LbKvzlGpiHOGdKdc0Y6DljxSVnU0Imq6aUDfx8jxRokc0Win+eqUiTAX0QT+x9F57DaO
RFH0iwgUY5FbK1DBkmxJjhuinYo556+fwwFm0cB0t90yWfXCvee62HZk8S3LaduNfyBmEswRNQI1
xjHs9RfIvHnWLL8XB9cxj0kuMVwNVO4mP+yFDAY0gJrMraFVjlfd+SaibUbeA88e/0vTfpnobgi2
ZVV/ANpiMjoch1tsLAjWh9Zk+GaT6btTLO5CvD9rXgICfsJvOT1RIBvaW+xiJGIE4qKKSfuXsoL0
IF6KJAY0Rq0FJ3dJd2ICEGSP2XD3jARjHqU5QhRjXfA0NfwQ9Oi9crlOSDsfcoSyLqTQbZx+IX5W
3bUvn60KcB//5nTlIgfAIvfQSqzwaLUtNubMI9emDmZ/PXjvyAni3FybbER9Fby4GsBAYy04vzW3
38LZfogZbsFQCVlWcGQl7jqHQhXuE30f2g7I49cxQHwGoZOtFeuYH4tnvcKPUMhma2ORJKGTrzQB
8GfyNyY3z6H7HPi0bqhfa35VBTtLPInpmNWH8S8D1+dO2qpCLrL0smzZ9OaJ/ErUH0RfPRY5GvSn
eUbSwV4tQFJzpmmK+52OYahn8DdGTA3aczL8WHYFiBjjwFEaZEjrfLffRcleemGWpVSsw7ZmqGVl
I4i4NfhIzFDSlg8K81Qq5o10ez/RqaeIEc5gDKKmbDYTaP0Ae8BCEentHfK3DGmgEsVeGi8R0v0x
LdbL35IxTClafEzxrYUQqPyqPU3dQXOZJ+2zl1x769TX4jHgvwpBl7mpg0MGL6sBCzPftWiLlFOx
+zF5BJ7x6bjlVUZoJ2Ga10Q66ssKEKSWCeTKwMoxIUcih+8Zc+cpQK1SsP+YGEcndLy5qs5zsix0
YZk2k9iihtqGWO5TvAfE2f2baALavtu3XopLnVmTzjA2TPe8U2Rz2kwqqydVdD6iy5RHQxGvd2SK
O1n+kk8API5UqgGAzgXTUmhuc7I7xJZwLy/Zp+PGSZ9SEhTVIw0EIQ+LEBmjuCLcs2fejruREFYX
TSYzzHFtM7hvgWreu9KH92InPrQmbCMTC5hyNxlbw0S38arhcr8Z1aUwViXenpxEmSBOYPbcuEK7
GVXEF1+nb+IPwfZVie3IooUdML4XlBkeCdCN+VXgIi3bi9Pt6/zWogkYfxtq7briMmreCHN7oFsk
eiC1l/SM754J+1jP3BakdrTFKWWR33BgC/k/WnQyP2ZxaRr2FIZvKO+RbpoJncVZMYe+ZUXrqp59
9Oq4G8xRQyHzatACJfHbFPfbon5WKVsktS/J2ErYzkLqzUTgjzaVw0UZWPYHrpKRqQ5e1/YqWDtb
RBbzARp8YBa5nWzGM8bFL2X/N4O3beCD43gnIufcj5vWvlWI/Fv31RU15fdToh7b6CSpAw3No8B+
DM2L1z7ZkvWKOHr56yjT9UQn7ZQfpg5hVRC4jbkVJ2RVgFZM1XaBrozpKTOfa/MvZC2h6a/lgrIf
Dh6WRzv7Z3UZM7gcAfeJyGbir2OTTozf0ZCCVf7LSkLbYDJQLp1d8ZyS0IZ9O3orkh1JRkxhEPLu
prg8MKXTg6cCPUSKnUqTPx6HxEQzWTe3utuaYIVxgAAyR3EDVQx84z2W265R6zxMbgU5bvrTGJ3C
+QPRQOQtE/XWrskms9ZKklrqvXfTs7LPFVU4DPntnO9gsWBmMm0cekhVF4VegG89I1f+bWbG0fHi
MVPHS63IVk02mtNuUW/2kAgipuBBTnGMdwuVmW4g+YBjbfzpoGniwcW96evlPgrZzit1ENFTOHwn
qP6N0qCkiH3XZoOgvbUc5DqWVkctXk6kAAt/ms1HF19ESuG7xWm276PzHFzd+iaJg3ByVD/jVi8u
DMygJqPwpJ1tWXF/KWuZI8FMR+LxGxnrlJik4M0ZTn2OdAhBkO0BFEOpHltX7d3znLWnPmJiPCve
FUtbodMins2xsG2uKhZ+OVuKcJfJg4S6W+jGUWkssG0aC97t+NnV7wnIBig621abCXput2kDtKvW
mSEDmESAJxnM6mbtV3HNiu3HpRHCpf8gES3ws05aPKh84DWuEswM3ElobjeAdhw0qs6HBb4nGveB
c6iCt3E8WpX2y/78ljc5q2gHnz2XCLEPglxUxVFAuNrOcQPOF+hfBTJ4jX+0gV9b7MPkR48+OlZo
o5z23XDI64EmtN8Stun3BnsJavkI38XAYLAkcaLIIHJ3WfMZaxHmJ2+dRk+l50IbtCXSdCZUutPv
XMPbL09v+dkwGyC1HK1yyXRsfhEujbfoiazO3mZ2w0byr0NYU2LhyVDBWDn1BlKMNEDxVnq/bn+K
x44tISY2PWSF420Qd/6LGMMFevjYmujKFAO+APJv3Z/mdkJZApCfiXiHsULZ5JcBpgk8bipzbI6D
83+3ShYgvZgKnLWkH+zI1NLyGnE9PppmbPwK/Ylj4FPn5u3Z81J2JVbznsNMwh8w7l1i0QzdAkuA
o2Pk25idh9Sq/XJ+dZjzUi6r+4wsxiMdSDfgXFMiIm+MmeObBi44nrTUbA4IYNaycXbRDA8Jsl3V
SvTSy2zkJZrBdIdyo2ziRPF/G/26Fjd7DDcEFNLKv448/gbTwZ6YOMLQWucXAgOwjuiUJ+Shx2xr
snz4wwTHOK0JWG6RG23J7VSk2E/ktFWO+WnjaE3ZRLk3rWAmm/oDVtOMwyNBcR8o2Jg4fdqR+SN4
YxPBf+Tyass97RjVOWtXjCsBHzNmuJVsOYqa+l1Dk1ZjDe+Cg+y+uLcU4pcCA0Oak94mxWvE/gso
Gq4KuZkJgUdrHpBjq1nlcz6bBEtXbzhrs6n9rhzI/mMBzaDAnkTGIKLIJArWWvtvEoA2LPNR8Xbm
7qIeVvuUg6awMzpDTA88slU1bMOW+Ty7ipjrvOehKWo84mrfMkMf2n9Z90Rw0IVU8RWR2A8S07eH
zMqup3PuvC6QBeE9pugIhjnAtNut3BShW5vAevIIl7CQeigvPDtsN2T1zW987gpzL+bPvsDQyXyq
zrYtyXReMb1gNGCtky8k402E0CjQGVniRE5q7+hmRwG+zKk8v0ujS9Uza8u0T7eejIceYK38F7Ie
VXgxMwZYsbkyQdZqMaL6vNgmmNK9fufkjz2KijHbm3G3dnmVxbxT6Lan4qQhHfEY3hlgnPPhu6Rz
n9DY6D1Ob+DgXOb8261NZ1xg723nGoMvKQwS2nOdgr4ubi0KiWD5eEe+RIIy3Z4QcEwd8vFziSCd
GPOH2BOHWGSkyMSr3MgO6cx0Ba0o+qmie+Fj2JN1B+OKywR1gakrX8seCb1hvAbHvKxmLDELkbNb
R6n+WNXhpZ5w/2CT6aB0Ok670wemv3ZOyVs/ERC5MxY7r5FeMznuSgwiFqLGgsWt0V4drkdPp9nt
6e6rsCRuTCOl/i+b0umh7vpLFJKGCUPOEx4tnA+zaO012ZrOwtdMqiQ60YB9EbVV37EeC6kk7ZcA
a2HQcIpGbr/WK/OR/v+ehEzrXcgOpw4yNUXU2kP8kHflyqRN1bAUZGTfTB3kWphujgkStnXXmgmz
HcMV0KUOvrVpanuNzrfjAHk1B78zvK+BJjXgWY4t/W9mN8bdwbbVWrmGvWZnjvlmJbBwFybtgZm8
x3b5GtJk6ix228xgZtFvW6w4KC8f+v5Xwu+bKwrnsIIWwVxfORd9iNcjsu8UoQ4E5+3izGaOtzXV
wO6T+kH32+zQFc7Gju+Ssb5GAmM6/dgRZF7ze6rQffyzXXA0HcRrMz55qJo1mb6MzvgxaSeEfaOB
9tFNSXaDINn7uShfSRRB1j4MOBkt9V1MybFX3qKPXedleXfkvS1syDgNYOxCQcKA8dM+e/WLdE/S
LJBvfXo1cVgjnkMFp7t1n8t2eLYRewdc2Q33sInWrntt0FgRhpLAus5eBimPkfJ2mdkgC+BUy6ZL
qHk/UxVBzkOaPCKJqUOci7fOw6xZUPcCdyIY2LCRSxqLlepW9BqzbfsQtXI3xAGbdJQNFeg4Uh4w
76LMb3HqRbQ91g+s1lUR07ouogauRzjUlh3T4b4b5nvCdMpIvjrJqD22f8mWpXvSAduw7FSY+qJm
l0xk6bUhcawx/cNF57nvOuALuDsK9W9GzBuobmJDU+MvB40Ullcjx3Kj2WsUI/j58/ybWflYkRWZ
/dSe++1Fi4SLwBZ9WFssE1kVsK/1NgXDtQkL29CgqMaB5nQaISOXTtb8rHcaal+Tl8dkTFEM+TVd
sj4DyjVy9vrhteSorHrO4AtrTMH6LTRvIOUr77G0qVzqFw93UEz3Eh7NDmEMYQCFxfz5I8YebqqA
+BH6YLbfUadYh508uWy1F33RgOr5d6q+agukqnrKEsTAA1ZgzuslFqOYwFR34EEIAtKZ1I1yC+ee
dj+m8wWiUUXuZjDMmwYfY0ZABaN73bOtzfCrOdzLQQbSM4h2M9vscFn+8mA0/MxqkH4iEi8BpoDO
EFDVB4S91i4mdkyr5OMcxQd4hYSKLS832d5gXy9ZQ/BHwFEZo6m3cOwpD8QZV4mn+q2+SGwR5bBn
N38bs3vAMVp59WYu3I8+GTPGWdKn8iMILmHJCrmTCDQHzjQaVc9+HkOGBQx+Z4kqiIfRwCg7hteG
7Tp/kOfyi+SpfdTCAee5ZiKLYf7gQiCqWwDn4t2iL2yM9YDa267Izs5h59xqckgarIYlRqSq7eFe
yocy/5ptXK2MdxvTw+1GKlrZbB28CzKDru8eYhyIOuuhMau2NZ5okdX7yY5pWaONxmK7NI7p9Byo
9tgQp5zV4mRiz7CKdJXZpyDNdhER6ZD5Ps2+PWSuCQSjIxr1kCw5dPa1FAarQHSpDGiMPvvT2Com
QuPmgYaeLcnCx4b3rLIReSFHMnDEDIwdo8TaDSrf1z36eXPyMySTZMZsEuo9B0mj4UZ+2UDWqqvP
qZdvqTMh0voumEDqgGtlYKzi9iMrzFNss37msEq99kpc+dpk693VBmvP+QzQ7SFiQFEJWAhDcV5U
8QmAvYKBA7i6K8QPQnDurk2T3LJNbPU1lymhwebRcLstWIG6eBqNbskc+Vmyk0fq2Vpcx7h70ql5
8llS1LV+7Tl70rgfrLR6acOBvuIN7x7o1XQjqVqKqtroVr+fKE68NoCc9rpIzTSqQpe4RYPqrse2
lpRqPzjT0RKuX/a5Xy1dD8w6ynkSYsgPcHk72JGTThyDWM8T8U63hSpFbGOEhWKI7pF6VZl+sT1k
wMz02omEpecULUBFfZhN10AQk4OHCp/r3tPAnXF2TRxoMa6/PDBeDWy27CeijuxP9mUGUbCE+23z
pNgG//NC7Q1FLy9671slCouA+Ny5uMQMtqx64/KKldq/LnuynBhoNFsq8k2HCDAIzsBJnKuGcWCd
/Y3JvC1pllo9OHph5Ltpfhnq/FABZ3D5uBUHRAnmKK/fUZzSDbRXPvwYjZSFaK7v5qtVPPYWJYgb
sbumqNKgkLkNtWLunVsVnAKZXGTnrtORvo1ExAqzK9ueOKn9sTK3MYmFqRFvLUSrXiK2hi4PKgKj
RhssGAjo3CSY4KUwTsBmi+ZuUUh4L3GEfTRwkBCR41DS9NR8mz8sc1wjWg348BtkW6wQV2NVXAac
mgogTx6Q1sDWMLBYDVAUS7Ybe4flQVmOaAXx79OuCymIKyn8vDm46FlTTFYlzCwbtzuQDyjHfgCX
xpHwWPK3kAY1qhOuekZF3E95mRxdUqlkrU4UkijqgnOE2cXq800Ysa/S1E6f5K5py01JXQ5oH7lu
c20D7aXGfduyFRgxQM+MSqaMszjoNiz6h55ZiAjhzOmbAH6KyAfeYbayG5P/QyTYSprpLrSYqwzB
oSTryHEgNfFNORZWslenJb8B6SefQaLzjuC7K9GRu5hRre+g+iQ/MIjfdCYOuRJrDxRDDlzKK3ZU
Rn4UzG+eQ7ZVOHB30gdh9bbNrxpQWMg2fxD3LF8nAp0ffMLeqlbDTHEYOE+zrTEiIJbGBv6DgmPR
isiJIVcOjssEROwN247Ba9Crj5akzSRD15jVvApInWFDBMA/aoQVyA121oyQPaUUw69jxenRdrwf
0/pKCqpqpd080zkN+ugP5og5Xd9MlP5jqN01j1CKtj21wV83/WTRuuVyjNVSH+lH6Wkw0D4b+yWe
vY0Sv4Pzq9nBVdBfLPP6pvoznWGlkEmMqWAeax4qlz4nrTcg+NYmThPBnCDjn2qYzwZc8jFjc0w7
mXBEYOPV2OFCdQOy16GLa6APs+/D+mNVQDWRJtXzjmbo7oQehjCsu0yJGy+lkw/WSQO0wh3md4nc
qcc02unRacIJU4ajH2oMNivroJvtvkzDo81edaxfrObcjWx+BGPAILBwZLNGxe7gQBrCY3XGgbfT
hYZ0w3uGFQhjG3MlpTiKhl1m9Y+K3bGb4FmIMM4aLmainHyUYC/ReugCyWiX84fSZlOn9b95GveS
yYrbV74zo0mTHdcFn/ZErgIgBGDoj1NfvUo3PcTu/KwMZmgy2lvYwAsIzL1gXjlHxx7dtJiIWnVA
MjiJD4fZH8c35U53ij4mpGKTeNBqTaQQVgEHIrJz9AspDnT34MGaEZjfFRbMLiA7o6jBLI4MghSq
VJazCJKNRAd631wn59zRM6ek9Iog/2ugpj8UsfmsWPJ1BJc0TDrTufLzUjwlSBw6zyAS9TtSL2zJ
falhl4Ds2FQ16t9l9wBrpnegyZnHmt+tNVhHwYmx5jy2rFwszogBke8wQlkJdSTlybkpozsv/Xma
wzfXTrgnDCdfjfqrzlTeqF4ZNu1kAXgVQVTJjipDrKVVPwWBP4Q57wD3/k6lD397GyLyC9sPOkGq
V/VAoY+xCJnpZQgptU0HRUwOyghPLS6jFNp9LI+F/l2pfc3dyDN3tCf3rpPGXgOHzkY+gSXKkC4h
mOdj740/bcLAHntbQjZLSCalrjglwfdO1C2u/dmWkV+wGZ4KnK0jiyX9YYnDaSS3EXq+MK5+8pHs
ToemK23S7YTvQDCk7kPqEY4fF5ic7vwNjI+0SZ0CuAg1pIMy0m9CXyietNRA42zrhiwXT2myMsDM
tx3dKVoCG31wLH5sBF9KCKyWFdYO+KuW+TSK2l+msLnhdD55t4sbC2ydgn1xH9s3gbc2ggcUTAe9
ot4VXPYl7BY2m48hb2pV2a8kg7wg4nwOWrw5TrYc2hE0veiRRudJxrDwWPy15lpSqGqE9rAie9AF
cyuDkUHOcDMITV9o+mnkPI4mMJGD/IvyZYXLX2ZjgbBYOwPL+FDMBEaEfbWNvh3yzqRtx6y4Vh7z
pXDax6xfPUy8WZwflMVmrq3ZNWerlmiwBseB5lT7TCeZD4/pNNBbh/LbyIfXmuMm0wwKLgv9mylf
0wqBI/V1kaiF9cICrDqa6prDOclV/5TO1sZtwncF1NEt0uOYNdeejYGY0r1W87Qt+Q8VehkzeeGv
uTXyXzWPp7CWDITKFYD9TTHwqrZETsHjM8ZpM7D9NxaDkHTfrJDGdSwPOaCIKkWeYnq/bWpHaFY7
YDvySgRhhKdND7LXmuOGKAIE5dH8aCVg/fgMCyUI/so35eCdOrxiYu7vIYX3POGbSsD/lEDyii2v
zF6OCt9CO/tE11OwM/3WHbEV5mtrUcHpCv9BygPhNOjljFq8xfUzRjMvcfblUKBXpyRM9fRCisOT
NXyV6evQz8fK4nys7EfPFNw9X0uYiw2Ur7TW+ojlD6yzaL3jPE57WVbA5Dx9M7SMlUIs+6r3yApA
pyhaqETZuYWy4KUetgfK5qq6GTmCljzyBRF7TYI0wmV+2nZHUzpcIYokk45CjabBRrEa9Pm9nJyd
IxD8OgCIKvsQZq8iQIqypIgQhdBJ71aAS6qGCQ/BsuirsSAykULBpUx7mxinYXZeVd3uGtM895Hr
m+wc7Txc6aI8VHLcWnV7zNoCGRASM0aWf1WQHYeK53C5BIcG73C6tQi1MicWItLZDmX9OiT/VPY1
t8BNqmIL4JtjiC1T3m/NWR0yMeyjZH4KynLjoXtmC8TkO1lZM7YvnM3m/GgyAws6ueFiRt+UwTYi
5lL/bD2y1b21C520EvJsNOxJErHrkKtk6SkKuExUT37vDw8Fhh7S86AYjzMtFHRG0t25g+2zisFU
QnLvlb0fPFiKLGEKiCGVLtHmMDacEoMzdri67PwHslnCKPINspYwS1hy6RoWl6tzIP0KADgrERaA
IWm2ohhwl3knkDRtXzwHiAe5a29T062HHDuBrdiNUPrWAINm7SujKzWQYVqqekxD149j51sNaDZE
s9OtmQNx48a3pQeJRfNOv8UaIWXZ1qEk+SxRxo2IvWcxHMqoRmL8q1oU+RKv5iJFaNG+6GV/yQT2
FF1cTOn6dl3i5BoPow1yPwlJgmD7rUn9VHvBPjDlxu6bq6Y7GOcgdzBRlZPCkHZ2SAafXb/Twdp9
5Hq/SUsOU5SKKRPDXsdSW+xUgxKWktuu6q9s+KyRSOfeP5vRNuzZuzez3paFT3gcKc5p+plwI4fR
hClnDI/hwIA2br8cJ7yVrN/XqdNh8QlYwFv6sNiQEgzQwn6V/cUt85PyktWY3eRiqceU6EaPokoP
GQ7hng0QEAQmbLxrw8D56NwW0kkO5y+Jd0X1ns7xUbbPFgSZKJlOmD38Ck+D54yXNJ6xdOIEQDRu
WgOm72YVj5R/C1hgcD9KJANmN9ynKTvKwbgZxGwJVb5aITOy0dm06IEeJgFPEKirM6CGpLAM7Gxx
/M/XMJyBaWRXXVZoGctfrQpY9g3MieJvvSko/wYeuq6zwebE4zsqO9KQFHOhJnIZdlh1QAxV4McR
QUqkWUrgFUWZ+AItylydqyl/NnUyrlCf5HH25BlwCOQpURH4qiYj/i7RKEasxzL6Ubmkm0XUF7Kl
qex0ywTvMOKQ7AtALpX+FmZMMadmURsDwYB4ayUZIRhI+cefzmKaDq1uI4LuICaH6U/pJ5PCEA8I
vDVOVYNfyCvWwaAMdDRUabN3CvP+aiEBjjnaNNGeles8l0l0lmLaGom9G/KO+7PDYSGJr7nYxcsc
PGkT5cwoL62rY/3HRZCVz3FhHqew2bu4t2Y0xo2hPWmuxCrJYJioS7PvLgnE6TqEye/N3n5SyBpN
wNbLzJnshUTDgkk3pdXdSUFWjhZaIJA8iNFc1NkxGcWq7t+9tPWVzRUJPW6Q9aolFTHiGOLrsWRC
xB2mx8WIXpUCsq/hU58viG+do0v5SZftbc0+a1zWg1I89USdg5GKMoCSZATZI53holfnko9N9LyC
wSRaiXGmwAvtVZMtWnK0c2bMeLHFzM4Brqt9JX4mQiMM9mppLPYeFJQEYDH8GdK7zX1nTLtK46/M
DEwW6M9s+BeBBNg7haC/hudQuuq5aLo/RHi7JrJfwipqmC7Qi2HKRZ86oHCE2tsZxau7xHrHiDU7
ZFTx0gfjXmq94ULlh9YCc5ntcXbxsf5L6dOaxe2isddIdevT0NrHPgjuWtH8cpRcpto+T3HxZ0lU
QTnaTEGv6MwQpBL2pgUZ8b3rGQx6DIaVHX1jxg0BShW0rZy5t93I5IXuvopFgN1k2B+NwDl2SQlg
18W5GFbhC4PktSoU3ixgwQ/caQ9diXEo+uz193q6VeXs90HCno6g1KHYL9FN9JQPphlupZx+W1Vz
6lGqVnVFpCdUdD2nOuY+6SGhQyJHA9PQA84RYTNxttfL9F7LN8PkiakpHkxLAlSGjxRAZZJIRMaG
hNqBzlVz2YZHtXtNNEB5RnzoOasm2A5yUEcrNc8ZgTtgmizU7HznESC+XlUfU2m8Wh5x2LT7Wib3
aWuBIIFdGei2n7najgHmihp7Z0Olil3haxTCjPe2gzHc49xY1ns4GDB0ceJqaXOI4okFhsOwKV+3
in1m2t4aFnzbkDc/H4btxFGqkB5MjXVuAOK3svjXtcNBd2i1M3s9p+Upg5tnsvzNtb+guCdE4TGe
xaeNScfIifmdEfgQe0TzxcAQN7+F2lNrwTbi5sxjHJ1lfO/I8bGLgrDW/JCEw86tvgbq/K6ZV31/
c6ht6FZwliN8a5NriX8LTyogmle3GN+LGS3QQOS5faPr/Sjw9EW64ZtYk7W0ZNrTwD3G3aPgSnJf
awtQgQ6rjx5Vi5QsXoQf6wFQZ2CRB+a0j40qr0k83Jxcv2o51OHZBEoC7lE49zEd/tmq25XTzsUe
WdXauuyoAW3SN7Tgo2yc1cxu1mXgIAbMnoyp4klHljDxk251pg3pT6S5xCItPgER/RBEfu0n/Oed
7r4MZf/ZwC17CJsFkK4fYXHSKim4RnNuXhHOXmWMJF4bcfTZlCg6erXSdMBXubi3xGeFQzrlA8zw
wxb6CPNtxoNTlU+Nkxx00o0MGXxDgH9kEQ/3V109zCGdxU8zH54rUz5VJnErZBoZiKpRiDxzMYxM
sphoaShfo+yS2cVVZ64XT43GpDzwrbo42jlpnyXtYYE0GpmJrXmftYm2Woi71uon18TBNqiWgKPI
N9HEzKZ1tnLXV2HsNx5SIuQ69kClFRt3IP6QjGCTMbE5j4LJZu5wOHQhuw8RUUPAvDGa+hZX1lYX
7ktR0di0ybitO0WNaKEqI2slsz89FAF4u34jyhPiR56dLnQw0U64n2GuZ7FuUysgYVEaYe8BgGq1
5A51kViSt6GNWDFbi1rVL3qjniyvvw00oQw0QS8agOHGAhk75DQ+e78B0tQyuKMXvmQIQUQSMsVs
Hj1+1KWWzQ+jRyCeqwq6w9TX23bjUNM2sfbM1IKIwB62MFbAaXgrGnpmjOE9DX5k9ECWKPsSm0Ox
jUN6luGNXvOXDhWfEAqzqmQ4VkHMRyHP5JEZvbReK9YVKb7LdGx+jJ7dp0GOSjWvxhQluRofDXad
GvxiPhya5Ww/hePWyb2NsGw8hnITei7B1MAqoMzqtCuIpNczBACtM9YO3h8J5dVCquIw7uoieRv6
tF9n7hILhlal9N4LE1wgZYfTNOyf6n/csM4qC919p1f0FzjFo9GL8a8vSGra4gWk3Shx61M0u6Vz
xolH+G2An6wAjPHXdDCy8ve8LSnZzMfamo5N6RzLZj6XWfqc9YkfZHDHjNraR+Y9hAVktghhHQYX
SNAttrGrqTYQKEjD2TEZeWpCc1Usc0avPLHw/k1LMLgS7FYRkQyXzd0JJSca+yw+VyEI9ZwAgFRz
2VMhfC04OzdzY90k52wYFMgqSzyjWJIx3GUxhKoCNXQs66NWt8990ZwJutuWlBJAo8z3MkUuUcYd
G3otWRW1ix/Xga9hbIq+ok8185szMG0dygtTsTN+F4wC+mttdAJNFse67Oiditihl8z+taZTknHh
sq8V1cHW+rdiyr+8eFjPuXNszejKiJuZEngWEiaB+6ot7vfv3mNt31aEMTa8hpi1+YWEiGDL4t0o
54Pqkt9cZYSZaccEbbpdOjwK0bPVI/3nf7K8YCLVNsFWl4yKMnW0KYliF1lipbGACBm+N/gSOSCJ
GTGgus1kBTcJCyeBJU2FlLQupViBK1uvgq8uyx/R9+9qcgyUiRzWCH9FMjyVBuDfQpt9PUHB7E3W
PXSNf70NPjNGzjVRpoW9RKVIJQ1qfKqZx5AjJWfHexg7Jp05rJjc7uK1K+b9YA5EUGMqsxsWDR58
Yvw8AVa1qs3PRlCenDH7S2RP1jf42EKVm8RoCfazq20+EC+mxYeMWGKum+JAnYqrAemH7u5zehqn
/kjRBjazutQCvrWEhMV8S09JrU+9lSXje5UIn6BfCnxozxZp3VVT31kdbgwY3oQr4UoKxVPGLnG2
urWmIw/SnbMhqC+LCUuJUe358BCRaZthcUYlXbNlvHQcZuMcRMhlKFjrvD8ZwrwVEQd+lp/CxNtm
ufhLNHQ9FWog1yFk3WgUrvBy60EzRHKDV1Rnt0aNMrjoiCQaVaZZBiK29NlGWPYwsQ/NJIs2pnkI
EPHez/N9lJADG6VhxBfudqa6HhFK6XF0lJJ1VMLmT+gVguLxFtXtOfZuupHuleiPUWR9kxe2KZz4
WAou5EqcjJbVt0mQlUQfB5xSlcFqdMuP0AvvlZpQpdmPiceefmKhTuwtmhMABYjDrfw9k/N9+aiK
AfibKLa8BthjsfawtkoYXSo1YrRVf3UAaKHUikun9ZcQk6XmcUXE5smG4hz3sx+HHh2Mgekl/OsL
cNuGZZoY/EZqNrQ4YXEeNfvesMfSOpYlBs7C0YU8gobioUhTZt0ufVJvoEeg0AK9ZhwnXfhmh2Jo
IgDO4iYJW/u5mxKuKWApo7gS0vuQ9/aavfnOSUlpo05+yInqzPUOYDpVDAryvtPfAg+BPvtkIqo9
vHa4lSANZ059FjaDjQKzW2DT347U6ZiuiVJs7XVYYkaZouyxERihWxt1XttjhMwXAWwTHmZXvmQx
gXZYNBePEyKVfYPDpxb6e6WP985ZlCtF4Atv3vRD/ykdja8d+lKG5xTeLrpFfV3j6oLXc9U6lu+N
Y93yoNq1M/wtXR2crnme+dwLG1VKBgw6tEIkGt+uDfoqmm626VJ3GTmLvfSlKxm5Oh4l23BJvYYT
MH/u6NUcwHBmkN86Fd+FEx6mbn7JZo1FFP6bMrllYBMKC/gFq2u2MIyUwdYJgPfEzWHnBMCAdWRQ
e4IJaXBhyaDP6q82dn+6rq2rFqp7sXNje2MO6ckmNNrwgOaJzvt06UE0Dvmwsz0IcKg0x+G7cd84
M971oLvpLgNiAkJs/WbNzir6j7LzWLIdx7Lsr6TluGhNgiAJtnXVwK927dfl8wnN1aNWAPXX92L2
pCI6LNJqkmaZGeFXgQDOOXuvXVOFj9a5B4o0czX1fP2gcDD5lXjz5/A+oeVWEgreUqWgADgJ/QBm
FvuE3rnyOQefwtEDp4pxEdpAMVu3y4SYYmDFNGXwnDI88rGm+LL9QaL1mgQZvs1nbxQPuHR+XHbi
On1kWn3bZt7Jm+D6p7+8gucTOUjtcfK2kIPleO2U6F/Sylw57nRDiCHu0mfpFEw4U/Rlud9fZ8Ea
84JKPE7JEyC9LLRptktEoPX82UZMgPC2utBaLEyBTIDvp5lFFfibqX6xPIPrrqCWBhfXitMgolNs
fdfwAbuuPs4+UHTRGy6rUCAWw6/bwWob1HNbv005X1E8v6QD6mi6pA4glrogQRlz6SRpbNUJOSME
N82c4v2Coy4soRPBC8krQBigotdZw/IrzZB7RP6P57BXVgCsclCBBAoCRlcSN5j9oamGRzzu+TgT
O91f1zmo8S68wfB4G43+u8ux0IziTbXVhYbjMKrseXYkae1fo66fgxjA9djBykQOzKzIqYaDhc8p
SK+dZcCBhJXMDVFA5EVNz7S4rB2LFlW40sV2DcFYqiAQxCccZspuMhtkhKXto+X3oBYZZaQEhU4R
JKiFmypc6rtMo0bzVPowxubWi5GQOr1HOnJPNCczeGYwqFoOIjVXKe7aQH4t67DF9+/wbXA/+2wn
/ztX3d1Sr21qFAZF4oVURHidWvop4/g1I25eAiLOU0s+NEozTZ+3EWQIlzEJjGnD7NXFG9S16bdp
KqSS/ORhP9+SurGfkKvR7T/NSK+7lOQElojdqVdQ8W+WJhcLX1iNvLP0wjV10bqoDOdFOfvXy4DW
tquY03fVAfWUvdUzo5OMSXSFiPtCu3WFfwPMdF6m7IcVyBvY7Zb1WcQz0sMwOgZzf7TT7iq02ZiF
RXp0uUx31lSAOzLc1MovS/n2ddUwMfNHzMB1hV40j8kPHEJD5mCDdcM2y1tnu2ddmFPT46AVXHC1
+Y1p45w0jFnpuRP0FKLlKfRADEMdImcZDlhC8UwV4kfOGNbmwHrXKOK5Avrlxbo4FHUOigdkCxMw
kWqguem49A/YJs9LZYgNDK4RleA/SNI7vSLFnJYJmD3eyqE5uz2tdtoCoB26q3GCHDKW4pLThjpl
RkQ9+swZRpHfAh0LAEiAbl/K5dOqmztRqXOT0ZhvW94z6r+HrGyuRVwdZUO4dWAepJdcWmSpe13+
YkAyjFiJSqLWkAaEvzy6YZoruxktgF8pdbKSkIEL38dqhvOebL81qsGB+eZ2fO9ZCx1gtpvTUiBC
t4IaWb57k9rlYxi3HyEq+TGwMUW4eOrAcPkAvIjT8l2yg4uUIsMpvsEQb5f8tzL8pJa6BFB2nsbq
g+7BPUEQx6zgcB6yL5hI7r4PJHIzwH7MkGhtc56EDCrSwjtlHN4XY/ghgTR7kAo0Jq3Aa7596bz1
+XJJJ/LBm5pD3CVPjVr2oZhIVLXod8WDwp4WX+aFzY3IwqkOooowkU2UdU9eax5dr7xrayCU3FZR
pRBajHIsW4hixxQwofcIOT5zId+zId62hfeYaZTPMzeFGSxUlo8o61CmTg7ZeYrsQweLqBLtk0jD
50JAp1ZN+CRt95mIh5+RVsdkFORUaBFBcgLice3PAxwz1V9qzz5NPPxxUV7Hjb5hNLVTNj7XwLod
I7VRDu5zuztGKdy7jP2bizWWVMpoX74VEthJN2NzncdtlFLMDR5GbjR3jp9CxMuwTbsQEKOGPHYr
OuZ1ciXs/G4WzmteEQ9nnD3xBxCpVhwiGFc3oAvsIzNoBn0b9hhVwQemTrYdgzsHHuJE/8cTaxCD
rR/6sD5w5O+TyT9p93L0PAfQSCFvfAdiW5XcEx09bwayqrqq34upIFOLribKVGdGg+ahwB0nTabE
nO1n1yOAxuymor12c8befEwSWpP7voBlGbn2DvNnToQXjEsxUTnEIwjtpV+xXYSglfSYlxEMTGvT
+OS+MiM4n2vryUXhMzvZtTZgi6sYsYXFXbAhG9mjAtyKGXpfbi2Xg3bOXracKofkndlBbWNyTUym
9zX06rbT/dPkgGA1lf1LGPdNldSB7QoJH1GW+jWer9DkbKkNiu8prY+mWva6ZmAr0vIYYSacylju
R+0v2zJJnjslcLyxzQs4DdH0nM3Fs2vIE2FWzyakrJU2wy5l6v7kJe77mFGTgfy9S7mV750x3C9s
RL4luQVAdKIvUe9q/AUXxsk/69j/+leXXyxvqUtmbLxYv+PQf2rs0OxqC2spMZgnVUxXxPTd5Ony
oewIkcuinlWJV73TySX5qocJMiknHyaoCcpZnQSvvZrfmyV+oMd3KEiNbMf+mFCrIazsHyEdRWBM
o21fVRMsephHNqbl2m3O0i+frXJwUCMO73Rzy+OaND/o0UZ1NZ5izWY6qrW2zpB2dBM9LcjFTF5o
5ZZ5iUnRbtDMrfS6atk0Itp1cnyqywzzeAYrYuiYO8kKQ2FSumfuxGvOXPNY+h5zW+RMxr1KR/U6
zFgcozwf12g19rbOedSm4wdMYIk1cXXj5+pWFqO34UJBVMc0MqyY8cmA1rRtJrTBQBWRrSbY1nXO
SVjp61EBGeeVv0aX2W6r/Bd/YD7pjNxfOyr9CyusX0oYFOEIUcBMfAm2Zem9QzprmBeEIY/dt1Vi
xx5xwADoAWSj+vYTlchTas9ya7UTFEdxtobxvcoaNGAO9baMk2M85jSTqiudILtIUbkvZBSWd33U
fknJFSYXOL/DerwxjveLhfrJLdcw+GlBI/HWKCn4WSc140DwgAw2Kd0/SAhPqeyDWw8pPP6pwuL4
L8ChBVmEqiwF6iSKAIJzbw/2eFc6CXf3KUqYHdJGT0twKVV1qOj2pmn+ewA1Z5HnVfY9WQzkBgHK
tBsGTAHEZ0UW901cv5D8uPNUeGmGT033IqJxi502jbj/Ze9A7Jk2ZQwp30HMPMTkcocV9evC1mtR
vfe9YYhTsUzieF81WJiL+sbu54+ABLQ8aADM98zp7kLHvp3MuLf7+s7KcK+gP4r5wfg7j6Hp7u3W
u4CU35h5YwbnYZ6HKz8YoUx/QM7a2qt0gyH2IoIPGZfXxAcfGkzxA9kCI8LbrUfaxKVJnPLQoqUj
dbT71Kb94VKMw88lk2XAT7brU1iVJjHV5dT6jEcBMqmwb68m3Jz3g4PARBrwZPSUEEAAF9eNP18G
XZGdW79tMBDXaLIK8kvj+3wBjwvOv2vo1hJK4BMe26/wjokNpsO14lNwJnZ4tqsID3AtfpcLM68c
toeGjALkCs/RfHaRnKHUYrTKV3o9Uc2o22aV3L+z+9jloQQ4o9/8cdu3t91y63Sr/IQiwjtmBJ/n
qJQ2YPWG7BAU1g6S6SYbHkH6J0zSBdOU9nkJTp55c9WprYldKOud0tU2qj/qGP6otRcAtCeSoIL4
CGxy6+TlLjLwAcItwuERKzAJP31wr8aHHpWCeceVyayEqc9FM75gSqUBmXZ7+GhNfwPSyq1BvB8X
xnFrdMbK/mcNIXg9CjwCjE6T6tGdGaCiUl1TEm7L4UDRjuc3RxVSxa8xNOzIR499nsxO9XDQYPcs
gBbg+dQFnllknOktF8aCet/1bubmI8VblUQh5eZvC/gkgQK0g35ivETDUG4y9HW+m97R2uSRpepn
Nw2Y84UsXzfONplmTG5xTHQ8u1Z3WyD783Ecprxmik0AJApqNpq+YDc/BmZbpBN2166GVlyf2pDv
A/r0e+JedtYrk3oiwazoyn3AOLplek3/nexVRvcbERxKiKcygQqMKTA+1SDNYeCkr7PvHyeNEO1C
vPPzOC0ByGpXI7ikhEMLfzXRGZccooz4qLTq9G4d/rftS0NyQMJkmiljTWRvzf2QsAxA78zaTkW1
SyXqJO4rFN64Wzh0hrXxvKlQ+drlC0xnh2eByDKlfyXJJcu47w50Tkg+84bLadij+bnQTNCSC4u7
UtX8rN+tuWqqa89ZYVp186vKTm53b6CE9Ng3Ujpcm3ZiPNJsgupmKO4TZ9qgwXJ+NA1d0AfCvSPk
wu4/pwXNx60ZH3LQtuLgxTYJZQeKjAvnO6CI92kKO8Gx1vsBHU+2TnmQKOe3QXXG5xYCFKSkTeC+
VgReGP70a46eoUsv1zk95lXks5X30nbnuf1pcswk009D6oGisAjp9xAtpvkJ8+bUZbdUZhpbQhQi
PAClD/qyqi4k/RfqHWQn5VU2j2cHDmOdWpc+RQEOGY5BzAlXine0PLbFVRUiJaVkAB7U8jngEwT4
hf1XzPSLPGsF4+DFYIO0dk14svqT7r764m4x58W9wv6BPJSnIub2dgb2RJxCSc/NarfOzB4cwR5d
YCYWT4IAClAfDBDpHmH8CYBbfGBuMMkLN+K1D74cR7lL4+1UI/g+Lt1hirnJDKizL8bGvsCkQpWK
3v2wCrOYehQ+ZwOrr0rpKyNfFFth6OWfYUC40MuHjyh79IOr0hH4FeWxWpEZssIF0+8Uk0tzO2S/
rKI4LCuU3+kvCOpAKyPMv2ytaywv1Xdp3TRwoNrwRq/Lj36Kv3Xq3679kNZne/qFR7LEsYoSARjb
gU2dkI88+cjbY+s+0xf02EgmyVoCEZDf89+2foD/pUboSAGHtSO/sVMIsfq6jMhf39qMlRoqZX9Q
+9CgRtk5KEytD2+IHktx6D3+ABa/WQK45taB647B00U6384MpSjDdiZBRDeAS28e8dtuWxsHhmSI
lJI1FZDhePCmX5BI9gADNgr3W+xxgfGpJe+191Cnuzg8ZEAYFvHgTqeBrseyJrWZ5wiVbLdozs+j
b61Dj18cvEn+kah9O8EXbF6MfKkReFlPZb7SJPA4bErVXLSxTxn8CQ0tHfYZ4E+/u/I5Y1aiGbGy
6B3cI4QP8muEtRPwwQSQCGrHOQWzAp9fHbv6NhWvKf0EAVsmL24Zi6EwubQWWKb2Xc+BPPUkXcnt
0H2BC5Xd1ZTcMMDOa1RKu35EAJ8ynNl0rNDyIUF3zfEowm89XSfzt3E/QKa2aHNrOi35dF3U53EU
KGuP2eqEnS7bGdhecjv1+iFurptx2ZDodsgzYPqwGKObLn2Nk+8QT8OU/Yp5rNi2BmATdnPdiwOw
gSF5Rs8j7zLvnpSbkE8OBCis9w7+wpjvR7uvrvPb5iazbEP3jRJWuvtAXNnTHWRJNAfltJ8LPDL3
I4rAke2IR4xoyzl/FTHtQpLfpvug4k7LN5KfWsoqUkUKA8HmVa8HBp1feqMXOeu7jvbc8U4eUUPJ
sUGiM9+247NDO977tDBoJT25pY8Q8C9cvcILCoANTfgQm/tq3nvc2CPAdfCD3TdDfBMDci1QeiIi
9y5xuZT6WqMAtAAAAiPtu2OBNblcQrb1y8S56rwvbb0H1mkgDiMj386TTF52zrvBGWOjbjQnJ/12
wMj05YNlXhbLxf0EuMbj8MDtwuy14qmQBGcm3cmQD2tZ4Ws+E7YBLDNbjoEPNpomLVfnJN468iWr
4RBcamV2o/tSWAJx2any3zpz35BVYr9VSGwiynNN+BqatIEonXnlQVxPiCBxy1eCBJezl+ZbF7ql
H11aPLywgijUti4HTNHfRgJNFM0utpZyL0J9MBUge1Zcel6lFSxPEbsYE44rS6qH40gbEHt6MyJp
xusA6Li8bKnJRfKLeLW6uAwAcmbZOQufGwcVl/0shrVlRfc2CYlcebBBPDBGh19wZI7Exvvu2QUw
LRcV/41On6byLQhfes1Y6OgylFNsZN7IuTu+e3TSS9D7WDuodhoulTd+0SBA6reEwu07pTeIEdkZ
oFrO1/08MI1pDl3ONHRvh/HJuPN+pnNLVUqp/1azDvV0BNl+WEx5GKtbKTEPu7eq8o7GAgLuHjuJ
cAfYfHaUwdvK28+g16Ef08Gbk6c75IsbgxoWN+5CmKKqmVn2X4669bDAIE+n4YRqHosv5x8OKQ30
AAxarx6t+KMTOLYwYoYpBI4JB7AGUIjzehVD+eNLAMdpTIKjqNtz7STvEYk5qhUsntVohrYJHYGD
ZFwpQpCYBUd1jT9eXJg+vGHKSbzFdGm11mM30CgPcXMUq18j9dMT3ItDQvKck6IsBpICkfcXil1K
vxI+qF2Bt60jj73b23rMNmxi4BOOnmIsdtpfTWlEX02+3dzUuhbQKSP0LGH+hD4EEC8wqNIWmzQI
j90qL6qS5BHNMnNTtB5uigM2DA4znAZ85+bK9oDSTSv3wGJgvGkj9+BFwaFQEYFmUfaDvuvc1Cwg
1RXxqffap7lF6hbSFb7vPROdRAIXeI5DAu2bqdxaad+8Zl2LYWuGzo64deauFfbp5xT+qwMCfaSd
w+sxDE6T26z8wwWDtccT4Eqe6Ib8COMtCTT43jvFlXUfBHF+jMq+vewDRGuzqRCSevZN3fqvynEm
kEUsubFsaLHFvsMuDr8c4oC5Vbzdi3z0X4lKZsgYjHLvT170gsyBwYLbgVCdmMlCQKR/E1wuJVR/
dJLc55bpNrQw7JSNG6zf5v1Yy/7KtuJ2E0jip4IRG70vnFuavNRTy02B1yF0NbeNcb5KuegVpcAs
o+7ckEZiwtVqIzR+agaLxwYrcZfZH66Li7Ln/EA4QIXabGwt/G3ZMqipmX6UkkdWpP1IIx+6SA/0
zyc8BcxAXs+XlQLTOXtfykKnDiyTY7bDK25a9zAJzz0iOzlO6RpNlF16XgCIKJywVkg+T1sOt5Ob
v6Y0T/D6qtNCsTMj0J+dlhkezrB5pR5y1Bom5LUCPKn7NcsgZ0jVQGm0fZ8cC3IJMEgpTCsz0Pgo
yX6jxiUVmBTX3jsLkjitDBJz2oEwq0hZmxGUez3Nk/pXKtV5QPuXYEHYmmE4dE3wUy35V9wyH+G9
MdGZoJ8Y62NKsPdJhgRVZ3903WoPt75FFv8krvVce+BQQq72rnVTkPvVoxUwQgO8q28ymZ66hF/c
Km9LlWybKSGNkj1ucU8dF/tCqhfEO0gfw+qG+ZZgwo6jpytPOA73Q0BZruJjBh44zfBTk8wmfYOp
01y6gTm4tv1Sjmglkf8gPku3mQbs2GGgWHy8JX51S3EMEc7PHkpNgnnePaWGesmEMFYgDlqGAka8
F5HVgUZxcKN3UeCSGOwE0ArEYVDzaP/ApJkwaHim8sZP202l/xHnyFK/naFve2ZroP9dm2Sswib4
ccTQAMnTtYqcUURVDxWXrtqvq1zsYy1rTpLOahcwSxzPjGYTtykYcJkQlBLNDIJWyEsMuD7i9YuT
xhJ3Sa08oMBdGYEu3LhVFUryJQ1kDc7TQDdoYcmb17SzONLqgubXUq4ibC342S4A3mkij7HLaslI
c2E2/TmnFDq/bZSXhDgEixEESElriIa3iH93bQ2ETtwH53YISlhdZVYws0L7G/VcGqxybtSvJPIR
MtAEC5L2jlp3gCNaK5OzNwRAqNYhT89PJbe5tDoKfuCiFA0dMwl6Isvi0A6iqyQ4V+qBAeXVmJdD
VWzboPRGrh4xF/0b4xL9DaotGNxmY/yYlIoxCeWll49ZySk0MqPYGuWWsOhw0CVkFiOurShJc+SM
xbsJaTHPm8pOatpjOfKl6DPymEeUO8x0kl5+StYwJ1PZp0UfbONiigxhRF6EPBfYR0xYQJ1Ei9ci
FBxG9wh2sqYeCKKGfI1NoJgKliw85J0wFboQEGwzT/XvpRWOeHfRW4HcUaxuynstkOUCm2sTryZJ
1TNj9NKDP1FPcaXiBiZk5NNfW/wJuRqxy5bH5UoWtd//htpfE8NhejHA0y47lQNpqarGeexqrWkL
23lbjM95h2AJtRyDN2R2yPS/wxysKPmeJunET+yIdgJfPGR9/+rQfRIHh3W1WKuysQXjpYa8EtkO
MOhMTqOWeU8hL6fSVp9L5os+487h1FBoSyuqbOeyiGxV/i6q0VZyaw8BtwSp2knkjG6EppNrs8j9
VehvNYS4Scep1E3ej516QosfB2hJu8VX4SGZ8yJ0aZx0HpxvT6o6BOAbuvN0N3LKoXuuOo6zMXWj
aV+0iSCYfpw76ZH+UAYRbeAx9plvXSTepKK3bshSLHeq03P6nQYqw4xqOFv7Lx9NJVYzdo/uNA/W
vLpZTagdRmom5na4CxIMHclI3D3jyQDHJF1CMQy5QbDBvDQVx67CUD5eBsKqydGakyxgntxbfgqC
sYTHkgv48W7okgxjG+FY+z5s6unFw9CBmTaTWe53OySlNd3WfDA+M1qni5g/iXlaco0SvCqiAfJQ
3A0Ipw3zGaSJfuMkO96bVkfRLi2Tls63VhlPif80HqCZrCT+GG0VTJ6+0tSjeH5qboxdpwegehoZ
PiOhQITzS6lMbKyryvRZNe2MNcbK3NiuV5T+tk9ibXDqFO5KBI3mQjYfg+rjJYX1ZFr5S/CmUbk6
tl3aNIehC+Zyy8MW0wNBV9ANaidSnYpHI6Ko6HdtZGrbfSiAiiPftHAG9L8dGvt9+Vj5DBurH2ms
GKltljfhAk/fTivaCV2SquJDRjJ3buI8kS0t3tqrkIaNLQZo8DdOLXH5z1ZQhmuYr/H7lygfczEf
cj2KcEIp0iYIj7kxDLTLGvx+kk3Zavy7KNRSXNplWxGiKPgNnyZ3qKlmsZ3xoQNUt4wRYxOzCso0
i9s3BEKSf7hFGzjcRAhfkJ51+R7KS/AU2x7pSJNkBPqQ2AkZFvMSVAD3BwEgme0T0VI4h+vtMulp
/SEcK6+qXiF4R2Gnhh8hC4+Yz4Cg2el1NlNDSG/YzYL6qF9a7fzmgY6XGz4bSyFb4jx9APBYy2vX
c9aGAeARzu7Mzpb8kBSp4157k+ZEb9nBsRhmPqVQ21Fe7WgtquzGkmptAmodWtcDA9nlBN24A2TI
vzw/Ll1anPmJ0+wqDbU3fAaOmJaTXacFcK7EwasE5NyPHmZ6CgFSiM6pju7SlyFMka4K+4OMCxtg
WmFR2wZLmQJbbLrEp9U6Zao94yOzAByqurJT+mCLbocjmsiwA0ub4RnCJc+M48V0lcFSaiF5DHf0
SmWylZ1elM0ZgjPuPVwaGqcsYZf2gnARetOMmJfsd+CV5Yj5KY1T/YgkuKSJOEcWwVGxyFX7NhqZ
cpHmN7Jog+h4GbFKFlGEgCWu4jFlZIRE4VhORJvjHq8X1g4tzFVaF3Q1dxmS3Lwi4xWipS6Gyxww
TeQQ5zrQHIPrHJuI8Xxh+9NNENLGvuShaHzGFoPGwMvtGkkfF6vZm7+sdiAAPg6tF41oD31elvVL
cGXJKpcMHvKqyKAmhVOMnHmaZhj34BhAt+3iNGoZjjbgf1jS804yvANkGUP3U8VCwViHc5MmCEZU
HMIZaUmkqKdARoZQdWnBay112qfoQ+qhgERU+El+mBzF6Lv02MX2LiFcwUHh5LA+J84BGnAjU/ND
VxEQeG0lNS58t+Sc2Ko4RbypqgaGZQC/Irq2QsnI3LZVn3yFGMR7Ji/JEB1aKxbzFXqswTyTIpLj
69J5BVQPF+OERMoVEZuHxcl8P+elhLrkkAFK36rOK3a5RuTkXCfdt8uCvhGmrZ3vpDKaS5b2REnf
xvV6u4fXpOpy30obH5iVITBhIkcFdrOEEAfuzWCUc9WM1sh+wZptT5XbtvKqjZeoocERO938E0U6
KI6pu8x0Y6ouZuCsLJ4oHXUGgWHeSU1CSMc11pJLlT0nuqy6Zx7VOtuMhpMbRIbTj7fs2HN2iYYi
Yq+evGm57jqecWcKmnhrugDHKw6V/qnSEqhPrvJJkMWjYJFNyk/JHmT4QyRun9SsPQuuq9dcjtNI
7mvJKCq5Zi7ad3gFa8DlCBbR5fi5l46Xrscl8WLyZJDc2FXLhGakWzns9MBAfy8j2/52pL+sh9qg
5L0TRTmy+mZAxgNKzY+p8xqHbKKxopnZ2aUOPpZU5Bg+qmAcHui/FuGhlEGAiDUIOvYmnSsEbbUV
jsUJeFsvdx4Pi9zkXsO2OE5u7bEMa5iJrdAC5P2c59zZwk58Jb4evoew7ng7iUscgDMPITiXanRu
+TDZnRQyaUmCYpPfWt3IyGQOkNmRvqatDGnGmNNHz8EO0SpcLDpzsgM/PKPZJykoCQnuFQi2LoJx
wR1b2AE6wJnu6HwR+rWHcqNzW9xldTOqtTfqZ7cyKCdv08CDJsWz87vP3EjJlA821BrLocqCPpCT
hQfV9sjRLMbizlmkYkKi4OehPC/pwoDVcVBN3eXwV+5EE2W/sIrAVXG7LAZK35YzYg5BgoyHbPy9
9fX8EEQKv5Vj8vgyiAIa3TEbCmo1ZPm0eN22JlApDghcb2tI3BG22s/aiLzYTKKu+M95mL9RxQfM
mFHd5/sMT94vW0TeR+hMePaZKRO1m7djiqskZqOCSCD6T3hkCoZGmaAlnekhvc1MVM+AEduvtGjI
1/GaKsFOp9MahRn2Qtj6MutB6iD2JKtX+gkhm+hk06PrSJCcVhgIMJNAFB617S+k1nUY6gAiAZtb
r+usAstzZUFjUsFitPRozduZXYY/bMYSSo6bd+gDTFjTY2Qfn3dT75BM0uFjr7ZjHBAlHGtbcCBZ
CvMiL17Fu4oLZniRitCDMY+Pwt5h7QSvOicpIxkzZmTR+8AgMDkGdjXQwtPd02ShltqVZQCSGoOP
Z+3ZzX11nQ2hPW4yL67CUxJ73Tes/qEi8RubGY7D2aMqYl1ZnNQSKaqVIFiAUVVdNqUK4EPD1QUZ
N+Z+cubyIsHYFIMLGrgWpC3H0oPRgtgpIKUyT0AQYkrkbuPZtEf381DY7TNoparbd1Rg+RsLsjJ3
2IuqdBtKy0b4m0ylPiprtPSHX4/Ep6rZjMm77ns8sw4M8fS7iGH97eveQbID6mwWFVEZkLry+xBm
Gmt+QbIrFdeVAROLk/utOoJbnYuXEP1VzrnV+MN1x9RqPE2RXWdfHJ8Fi2SZIdSgehsSZqXcCKzo
ekh9RAQXIzXewLVQQ02joYPkb6BBtlK5nXm5n7ixoyNKl3mCgmu4xQ++J5oHpYPAJWEgnJC2h22P
Lj1HODdtarhHjGV0mdhcrgNo0iz0xBwjWD3pd+OYigtCm1rkBiQNQV+hTJHO56VC9d9VCxVpNljF
eRwaC03ZXDto1oSavDvCJYLpAPmsPOeDL4KzdDvEseCu4w8uhIveDUw15LEYpB8/x5BCybTpbLth
rpO0FfvCNEVZBFRM1mN6GBDWQYXstQ+tISzGG68e+nQnm6Qub1G10hRNMUiedDE5DY95QMPc6z14
ukNb5vlVO+qgO6QIUsajPVV5guA3LrGkxevGtfR1Bc5sodKxGLbkdbgptDtGu4ZDLnkN0ASGWPhk
yWw2t8Kmf0aHYri3x3g7GMFMeu5Qk8rA2dOJk6Bypctw8z+iNMVs2bDp49zasoMy2f1qg0dpVnpk
v6FQ5C6mAEjjxcqxVun1ju8hzEgKdApdRydft1S2jMTteoIGTdNmyV9anuMe/VaRoJdD7RDKafPP
f/yv//o/X9P/jn/q+7qY47r6R9WX99h0OvOf/5T//Efz//7X0/d//tPnwXB9XymhlC2EB8+K///r
45xWMf+w8x+NSDQgGTb/OOvsa7b64DiEytn+D1+Fv8wjGAZKBK4TBOEfXwXWRl80Cc7rAvAmHBjP
SdJtmUede/H3LxT8+eP88YWU/ccXKuHT1FZA+2YivSa70nYRlaRhAUzaQKGrIAOS7DIuFST3v39h
Z/2i/vBFeqCLFFWf9Dxho5r84yt3sW8YKzMLoY00w42uPVvdeI7Am05cMfGf2mqbAVpPYPQhbxZm
RYM/mTWEJiUtoclapvwSQMXn378x79+8rz/9wFbgCRcELurUkWTnGJQ0Sh/db9JqTM5//1LO+hn/
9B0EEokcW50jlOeoP34HsfEkk0yGhsZPYMJxDUUfjEzq6LquIGe+S48AH2mnOm7H3pKkNDCFIA20
R835b5bcX/wgni/hL3hC8vGC4E9LodVpayzwyiyFYZ4vcHR/ouyFuKJ7/Bsx/4snMQ5wob4gfXh6
wp3GwwZ2axM7S/v091+N/1ffTOAFtvLYgHkK/vjNLN1YuHXAmxnzxSbsM+y5MgYAZ7FjFSkHiGq8
Rf2br+AvfnpezJV0rx3PkWJ9U//t2S54Vqy2w2QWaU+f4tzrrkN+v0NKZNbD//zzMUMMQp/n2w2F
/ONLLYJZT8UsEjyqng+unATZySBErajv76CwhLu/fz1n/YN/WmrKVjxwHoMZCezwjy84IuMSToLu
QYHK9ZNoPwG7YbF5E/Gi5iqYUDc5zhafFzl/fUjqILqTSU0gb5PhylHm36z9v/iBlROg8ua+TD0W
/mnpD3PrUZpglpWWUb8KM+Hg7WTgUttCC6QjaLlhtP/7L+H/3+xYSaxudhLWFBOiP34HSV75TeYy
xzDa6b+yUTtPXLHdA5BWJEKy/g5pG7/+/Wv+xZqiFes6juuFuCL/fF7oeGoyMpzdTWTPqfWUTgH2
e0192nyOpKnMP/+XvPPYjRxb8/yrNGrPGnoDdPciyHAKeSnthshUKum959vMs8yLzY8qp2DEDU7e
AWYzF4ULVKU5OjzuM39zebhzn1VTVdnSVbYxj8fxFEONW7HLZQkZJx+RNV/ogruWmsc1zbT4Gnjv
8HJ5QGn6aPONBRqTO0xmJ8vS7KQKjWwm9XRooLlJr6ZhZkDLeKjzVhPXGhSAbeX1kdODS58KTXK6
j8AxLm3vMzcpN8U/P8VsO5UEin6sYEuoIaq/Utz6Z6bEMGJyJAUI2V5KKEM/XRHt4dSTxF1YIWaW
kbIvvGrnTpkuEqJalqpoYKSPP78MCU+sBhLguBHDJ59+2VpABeHXnygODLeUJkmGJUqzRW5Be4Lm
TbHESmhjZW2YHyyIIp9E/vPXy8urn9m/TMV4uzJMydKmX393J5oUS7zSIsGW9K5yykYQNrngItmU
mjzIPsZllAYnra8IP0c6f/TtZdvoLWUfq2208Y0cg2miRNoq6keTqPmeYJKqXIfkiCVp4VUDpt5L
M2MNDyWB9INbsN6gNywYxh0VtANYjQ9FrT4JORVmBK97nkB3Q73uZ5uGVB0NAL5pJFDvi9pJrvdj
EugYnQiUnKNUomgOxX0MvPYqV4Hh0Vkn7+mj72GTP4VZ950PjI5SpUKiw5JEQTQh7pUPbe8DwtZR
pqjvAyV5rWJrE6URaNACO14NRZUgFB8av7yPKu0TeQqWq8rSFXnuaFlc1aIuSZaiytLsPUrlWNCH
6acOaUug7ux6HW0HH5wvwW0q3Y9goH/6VI8kwApRqNrkwE2ypbdK7L2wD05PuaWpokFYqikyu/t4
G2hqD3FM89lyEkw0vH/1qLJjXtGamokqvaZJyfG+PObp1iM0mvoVhqybimHMDlPq9n0MTxytBLFT
7uoxkT419BRWvqH3z5eHOr02GYq4XtVEzWKWs+m1vWeIAqU+gJVt+SqUGepcFUXMtHVFGuOFtzDe
6dSOY63ZeLkKI8TP6cM0hl4DNS58dBQklENC4JW6fvurs5s+IZGZQf6vMMXjxRMpYBsuWnUrFZX+
jd+o3dMYKvp93yMbXdVR+svvLEEbvTJZl0BAGLp8PJ6iy6qGqQUU4ES6Hn1aDGCp8hHvKzBMyO2k
1/QU64XdcrqEjMYKiiJ/v8zVcTxoLo+RrgdorUiKLn7Fyb7ZlUGIxJA0IpcP4mRCy1/+rtMGPH76
dAmfAMAUpsZjq85WsQENG5AqFqsqqAEiFr24tejMWYNXb0XICJUT9jXyTr86qqnIqo6lkahxPLTZ
7Z8NfpfRTSMf7Fp8GiYij5+ENJ3aQb/pfe1FHlF1vjzm6X41NQ3lQVOXTMOSrdlRNPIgpqUeZlRQ
Kv8hyfDfo5ip70pfFT79+lAMI1qyRGyIDNrxOsrGQJcm5ULtyhYRsSaCIBY2qQbsJ/Zd55cHM0TD
INTnXlNlc5aENmquxHVLNl9Wk1+CMXTNFYSQHLGdcGndphDkeLfQhEQQj5mR15PUH08MnQAtxwC6
QLoRMg21UMtAxsIHZtO81IWBFmCbur5nYxKl5l/hS0BL/cXZ6qJIBk1PXCMAlrTZT9C0Lsgt/BjA
CxaSfrCGCD3k0DNRl4WC6OmHy8NNK3U04Wk4WaNWMl0Fujw7kZjR8qxVLb5i3N0fQYU1G2pf2fXl
UaYfej4KJE3OPsUSUTsJ6vVuFIoOU2c16uQtTZHqqTFR7DDcGndMLaeDorVG96sbRxcpWpAk8mxI
GPvNNo7lVzJERJNRJSNBUHEicWhxfWUU6fDrn1HmytK5ZCgCS+osayHiQeOqrhO0LCuUJQs1uYVV
A6jk8nc8XS2FO0VSLc1igyrqbLWMxqPPV0IWLan1eesm1nHvjdM23v76OBqPwpSlEI/Md0Up1QYK
kqgg9ciwQnVScPiA5JA3xc3lgU7DJ1i/U21JUqUpn58/ex4VTFPvYPSFolttqiErkTZqo5dMV8JD
pIMebrQAjPkwoLylQ6boUhCzl3+I093Jz8DLa0G3FXVS7+ND30pZ3yNL6Dk1slIc8a6nCe+M1Yi3
ji0VKa6GdlCRifaO0FKH/7V8xOQOlQ1rSvtNkiO++PHwYyfSEdYIocSyavdqljTAbPXw6fIkZ0/v
2ygWxQXFEtk3JymgNYohClrJVMYye5tOpbu2kDA70LrykR1R/YWVPbdVoSlrbFMNQal5/jN6GrAy
yO/4sYNlsmnPdHsJwtLS+z6bl4HJqm5yt5DPiUTf8xpFJ3le1AFYQOhTkYsblWn6XzCdGb3buAmS
cEvaaci/Gqxx0LmhuaJVSzY4+cdLpqsZMC8UPhy/rzGkDKUWOnsNoqRAIz4egl1SQ8tZOPyz931a
QW5P4sMpYJPU+ctggfUFewPoWSpwScCj9FkATOV0oaFtLu+V2dq9jWThVyjJOqxEcV6gsJqQBl5N
pE3Rd6gcPw5hSclD3VT7ywO9BXzHD4NiiOx96nmipOnzwoSbmOMQZOB/u6QMQQHrWn6Dkg7UBDXK
rjtNEb7p4FU/gyjobyBjio/qUOV3jQ4lJwrBEhturwIPSawbMAzp4+Uf7/SLc9kab9VW0RQleVbh
D+g7Wl1F2aSJkuiQeghrDkab773ByBfeqtkdxCdXJFlVZNEwOTSUSeY7CiO2NAFXJ0uu+lWMPHdX
tg08INkcvshhLz9EFpoOC1vqzOFB7Uw3yFqIddS3cvO7wkFe6y0icLiKxlBfcMoWQxOlpCxJJt0y
0CuVhuVvBlXr8nc9ibJmx2faf++GFZqO8oLHsBHY4TsZVB4hFoBgxEXFQ9LK1k/UHb1rwWjC75dH
PrfhTEWfKm+UwZjz7DuD+sg7yovA4VL5SkFIyhl7oMB5i38Y6nvwFkCbHWpZMO4trqxrFbAY8CQN
SLdgInJHy/GhmSjOtZkbC59ltt2mq4xXQFFIR+DeytosXonzXCjgqpM0oKaJx4vg8ua6yCyCCVp4
c86tAJUC6o8ibQrGnK2ApnmDLINE90EerKhcINY1kGSuRreLHhIkqfZNEZE1dbWvGQuDn9l1pID/
DD5bfgyhkEkl78PbukSXW1Hi4WZA7+RabmqsIIIWdefLyz4d1HfXzJ+ni0I2U5VVeoLH07XKKkRc
EFpV0PjVQUl8+Odku9DSMwSdGuxcLR/BmJZU9AF1VPn+8vCzCf8xPBEGIZVGrUSRj4cfXWG62ycR
LdQDoHvooIIJOsYWt7QM1GGALtXlEc9dJ8RVU5tIsrhaZ9s8lPzBQ/+CqlQRgaKrpbj1EAnpqatn
UVbWEArVApxLUgE2vjz0PKR7m60xJfgm1VUkAGa3ZoR7QuBVkyI16uvbGOT5g2wW2KqEyCO1cZVv
jaAVdnnN7QJkNsW1MRwXtti5+ZM00rJUeMM0ZTZ/VYk1Q2/hGbiNJqgQoJuGh6QaNVRAcwvxQkuf
1HZFw9UXRp4dYmZPTd+QCGmp/U4l2eO19jIsRUADYrbY5sUmAx1xpURWsJbNf2OSROfT4pJXUfeb
J8ZqASKAfJklVbjMRqX/LJfZow75aW2Z+MzwlGwvr+3pRgZMRaFZotxp0l2f3VAJwQ6oCT5rLgaT
dV0t3uSKGG6L2EgPeJ61+8vjnQlE5Km4KhP2qLzDs2UUqkSADk/Q2iUNPPYospqMarKCWOnlgc6s
GkoXIlmwTGQnW7P8LVdMEJWmxfPb1ngHDRikIpXbP/gNfLvLQ701jI8vI+J9tqRMvEpyM58UPA9Q
GwrVejhM9cEPcSJRML3dxJPlnBVE/Ra1DrTBxuGz4cMVs0qr3mpTq0/UYMiN8DScXsHhFRMg/apT
h5+B7yH9b+X6wlE++1VYZjolfBtlfooGFUWyqEUQRZSGdG3kokbdLAPnCKx2YWe9zXr2VaCBGW9f
RgL6NruiyXl1RPTRP/EH4J7ooA2fq1r9XPVo5uRyaNkeWPhPVUKNXciTxz6CKhfEvUX7CgUZYHnI
E4EDclzF7K/KoAXM0ljtmuPfrxszMzeZhuSTp8WE6A1G0gVFAMcojK9wTcDRAyNGp1YXYTB2n6WW
Jj465FdqL2kTmEZfpQrarrGYYzkTS1gX+ZKtif4hEhr8D5TX3HJxxTRvmtL6WZiRSNbae4dcTswD
3jmfyaUnPnaBXDbyGp44aHYvyslNCqVhW6nRlTWgYSqLpWeLoybZRQVw7vK2O3OUKPCwjDRX6X7N
Y9nIa/EjyICDG6mFTPegWamwMUeVVs7lgaYzOV9ISnXkRjKF15MypBxXwLAL6MtmiOcHtcP0KQTj
7RSJbN1BEgTtLojywnsnnb7wqqkQzrBNCO14ZI+v3dCKCy4nEaRKOwaRDc6TWA47lHqtgulb+4qc
3PZdZjiGH/q7qOnftLKL57FN622eaQJSKQFaQe4IFyz0lPgxspIG7jedSQwBTeU+zvJkaVHOHDAi
IRaEKptFt2H2WOT1YJqDjuxDNnTu3u+AWkBbDfOPbaWhlHR5YU4HowBuGVOLgQhINaYd8i7qRu4T
tw4D9GdboPEO6BnoKAzjTQQb8dciWVaeEFsiM2Y0lcxmthqBEJS+WQhgKws52MQgB5BdAwweGkK+
uzyr033NULRL5AkSoij67ElShhbjowCJhKTtYPqnQedIVmsuJPyzePmPCf1RyeelFa3ZQpUWuViD
qgU8ywo+WFGgYTUk4P9DeptYRQzNJiE3vysbhIh+fYKUNpgcTWQe3dkEhRL2T+yR+mVyMFx7QoSm
IaWHhQLm6alla9ALkjhGhObzR0nVB3NsPRxLQxp5oQPyr3F6v/X3rmgZyi2K6KP0segs7cPl2Z2O
azKkqJnAEqbwfIo43m1K+nlUG0BYr9pKwqQ8H9X7hBLn5EPeHwqjAshER0FbXx4VeN7JLcV8aZKa
ugEqgtLf8biYsQHALdmhlQYRGHXh7SBUqI3atGv4d5zQs+RTmn9OFBzF6h8uipx96zuCh+OygbYJ
pnBgzsbBjqM7YuuVUMqoGTitichGB746gHjxXCL6MY417h924X316I2boWg3HuLo8WMz3puZuCl7
hNfTaA23gf56DPAz3ytIPqKOgYg9yo4FSYu0gbYvBjvoE3ai39ZSj1BSgHWHdm1iE+9Z1wKi4da3
FsmT1CeR1nHCg+Y9GTsgN4cSojnxd1AeLbFjyHUUKHuae64ZX3dNWFwlfv9FICLx8Eq39nFQ2pIb
8mx+9QBqlG6P3SkMi0b7hD1LV28Mf0cUQGQkvRVIryPoctKd2SBM46rOCHsHq3g7Q8sDYWl1eHZN
XA4++NDjud8G7SPcB/RvPqgt3GTcpxIIAM8xhqk0VnL5sWlAwRtXHfbNXaGsivEOXxjYCytDuo2w
Eskg1PUfcGTI/BJRI4DdOHoZtJ18SNGm+zJi6KvoP3HEG5VbHKJGjGd94HEReg48t2P+olGFjOpv
UUOwvLZQOk/QMWpxaa9FPNbTT7VVXKkWwjhRdEeQvZIQCBujmxaruibZpLBQQL+qxpoEBxbFVYR9
rvWl0swVS4vuDkKPuOQKDYIs8k5W3KtG2KrxJmokyJ7XhWHrSHe4t75b3fbxtkPaICpvJvPDEGQh
IPTM+4D0KQ5P0njXiU9dcUBVQLS+Z8iWRVsUEhFZaa58fBfq9gA+2sMRELFnKXvsVbSk2nu33XpW
vYY2h1vBvYrgeOYjdyd8kUf8RD/KJVp10VPQfcO6CDcLZCUkxJ+6V2/8kNXXMmhhkLmEwfWVHj1i
M6PFD3K0afFwzwnNKlQkq+JrDxqyDL+X4HmKGjuMIMAPYt/2qGQZe8DnY440sAWNcERKfEJa3+bq
3ogj24ekigozGEEdcSv0beqvWnOLqH6CVkkAqbEfvozWa9YSNzzFwI6jKN3TupXcOzP+qiFdnKcY
98E01jThQ5pm6AqBMka1WYv6K0QkdznimLW+ckPsYJpwk+tXrfXgw+fH7wFSHrIRgwpIH8fBuNkh
W7qGK7ouG9GJSSxq/T7CVa1NzBtgYfwSUVuqbsKWVdLXlnsnZw64fsir6M9+l93+Ho73Wip3AFki
6Gk6mmWXb6s56vPt9Xl/WU0v+7tLUpPjQcxcFxxe7/5Iw/7F5SJfU+x/tAThaeINDWZyo/SwSmNf
+jBmKHTo5UIy8PZoHwd2BjktKZJIoxCE7ewh6rXQq2gHUX/utWvVj0HtY8WuVjeZqmDtatTRWoeQ
+cN0Ne/aryrk+rE0HYGzrdoIa/PLH+X0ReZRVKeWkcUPdZJFQXHxukTiAlc8L9+XVh/ujLpHXjRO
y29Q7eEWlWGL64CCacnloU8DKYamBg90jPK/qc/erAqOXitmYKMCF4/dBv+mXZ5AvUjcaimYPo1u
aAnR0ef/6dpQqz1eeTNwq37MkNTz6cRNuVFvXSOAav161YJ0VDUpBNItPS2QyUrXlPBPJj5jjARg
X4cPkmuG6Ky44dJuPn16qTwooIZI7elFzYtxo1YmXeqBPMnKwbsKmmLc90aKlVhfYtgMxIH7pqpA
aUQljmAqxnWiGz1KBLdQSyyPV0dXJ3c1lATGlkumGBCH17GgWvhBz/6coEKnrELT9DkqFBMzHcQr
moIpKGfEf/te/NJJpvpBNHvUX2FdYpqWlL4vLgTqZ847X4io1qS4Q1NyXghWMl1GJ0XE7gbHcbAt
D34Ha0aq9IMx+eL2BbKg4/exKNy1lqEnyYNboMpyeZef2Xp003SFjBySgzjH/mtk/l0LPw+AsZ/u
JLeEY1h63kKF58wxtmg/iCCRSAWphhxvcOSxlVD3YNAqGvTRMun928LFEQmypbILffwHIakZO7fC
Pf3y/E4zRqgb1EeZo6VNVffjkcMx1+HCeABKtOQDfPMb7F4+NSCenRJxZU0wvpDEGpMn7N3lgc9O
maIs17oFxEOZ1Zrg91pNVTPlEVbXBz/25ZtWkypaWeiF4bTcbdBn9jcYcS61e+ZcBkY0qUxSFQaa
OoGTZmkMFZRM9Bue6FzPDaS0kQxTVkLiiveqmxSPGo3/71kuhUg5uDhOIGiZRvjCoGGP2bIVWr+8
BPw4tGMASXGTn2D5oTGnYa0hTl1Jz2jOFgfoDQjV8z+UblNkSk3k72Qf5T5LlfOFHODMe0YnlRI1
h4yL6KTtX+RNM7qTUrXryh+1og+vq1yuHstDkw/dHq0RBRC0bURyuUZlRUIbCihy5A8J3j2LYMPT
TXH8w0yX0bsn3mwsXwgKFY786IoHc5LAcstbU0CRjmpsc9dXDdZKihEvfIXTS24ad2qiSwDyTjL1
ElVTPrpYUHCLOkd0i3hdFyJAB2hfdB2fvUYvFi6W011I9YE3hnMHjPO0AIpJPU0uFRRLIVUdijZK
ByMwRRJzpJebwGxByBDnLreSUG8fJ1sMvaVA07EIC0HE9FIfhTRvPwn8EJRM6BLMs8BAERt4RJ7v
mLTB2r1CIb3/CvRUthB2GwRFxjlG5rtcvgBObh4ZeCiDvkG8oM1MN++7tR4gSGHRwDcvS93bFtI2
ET7SXmYnlqiB3Hq1NaywrhAWYOKnjRnGhTWkaHT1wWC9/fq7cfmoQmXkOpKtqHWqtql0j1HaflDD
0YcDqZv3Xj5AIQKeGj+YOkIBtKfQJti9zf5/HLHzqje23kuWD2WAydPsX//7Jngpsyr7Wf/n9Mf+
/m3Hf+i/7/LX9KkuX1/rm2/5/Hce/UH+/j/Hd77V347+ZZ1CwRoemtdyeHytmrj+i0c4/c7/01/8
j9e3v+V5yF//67c4e/kW83f+9ud/feMcUsLTTAhyoAWAhYDSIlL7m7I4DfXnb779lvBX2E0JL+z7
t8W/4vVbVf/Xb4Jq/U5gAauMS5KHUp0u7u71r1/CQUuinaBPbAOKYL/9R0oHz+ePydrvCgpvvDJU
fKennFsHPfi/fk0HSU0pC3KfCHZb/+2vL3P/xxH5Y9HOMy45LcdHaZo/+D5Oi6nqHCZjlh0MUP4R
PS8SpyJxTlCrFf2fiLOYCPAZafclH9ADrA4JklRGdKug2dcG9ykqGSUUd6GKDiQRcIw7pyWx19B0
Uy3DNrXDiM6r5Gv7HCI9NYw9hKFrV0QAGR1qKd+bwwtOXNBQr0VUxinIOWgqrRJ05NpGtLu42+qu
sEIuBidJ6rjCrQZdbaiSlcIF06H80en488lXUMBQwvQ3FKFWBWozOm4NWoQSc2Eix6U8VV2wc+Pu
0FQyzMeQVF1E3F9YZZMogFrbo3toQYorCAKZiWxjCwL/ntFakQJQtsYj3UVas/PXdXcj6hWmrS9g
cze4Oa0870uqYfEIn6sysLGXtbWOWwkSC9jDSKvax7I789ZiiVhP+ap318bwKcl0jM5uiKhWIhCg
CoEE+XU0GLzDZS/1nQwxaZcoeSB9VsRXN/6Ryc+t9xOHdqSdsekloMVtEeFE+Ed4DwjF52p07Yyg
IB4/G0q7lSFyN8NoK+YPb7xrtG6Tps3NYIrYB8boyOFVRAjvK40txpQ3IuQSVP6EUm4TCCNRK1yZ
g7VXBMpaHndNXax7NJ6tEdwO8ptxsSvjcaoH24GH1nwY0J32tzhwo+NVOU0Moc9sv8qTtXn0JVfx
9UT5Dt1ceyw1hHiRd25v8LB1Rpa7K4XDkPzIsMtT0JNqYHrsEBChyqCZThxCce4SbIMzVDOCz0rz
AdCurTbj99IUfmilvx6LL600fsl046fhpmi+U8uqjA9jWdt59NWtjbXbfzbkH1WOFWzXbfF2dBAc
sJVip/iUGsIPEopDlRDuM+2zqiTXlBT2fnYzDPdZ+r1JqlXZkyCj26z3bNARJnlVbtx+siFEQah5
lKAhWcaq6NHxK6kB+dJKkyZtVajUU+MNgQ497jYGZuNmQRe0okRSXlHTQaFTQwDSdGOiJnSLnrT6
yRB/hmn1nMbps6pfqx6CflEgsNwt0HC3Fz52XbeWkOQO3MFYYbNGJmPuRBHhaVRGoNPn7QZDNyRI
f3h6atcUPYY+IPzp24cS5TAgbwRsqBdUqXkvN+oOjaKNhsR62dQ2gpprreB3yybHsP4ciyOFsGZb
RKFDMRaeOHYCMr7GyGOi8bjq0GKwFPO2baIfgZ9tG9HcRw02fPxoMODXpfyhipCI9LV1PfgoVpSo
eGWD7SI9LauYdXl4n6Ed0itf5Vy6KguEMEDdjhVLVyErXie0LYPHAUkLTAQxTfPLXdl7TmR2tMAo
97pl5RRdPAV7ygphrFctuy46bTdG90N2jzbWNqTQRCZrI0m2Hryvk1FcLj6IOoUsJC7DuLOpymAR
o2xoUzoSaRJODiPC90ieOJAWty4yuWahIbt9KHTqu0K2ToZbWfuZq9/q8CrUsh9i265lnKWaYgcx
wFbCEqtnBPBMBNqp3JWZulXa4prK29pNC+7G4CoJkXztsk9+VOxxovgMdGqXeAGuMynK96qM+1O0
J+2xBQzYNSi5OfvQ5T4y0lsPwLDXcEdSriys2BahEnvZF+A3doYZWRuydkXmoHGxxt8bV2lEhdUS
hjOKx9UPs9dx94XlnLk71PLQYkdCePwR6C/TxkV+gAvzcyRsArIGt3g2zVeJwmbkJqvEHRELkdZ5
yW5xrVXb4l01PqbGZ+gEdtRUNupeK3R7qsFyjNA6jMNXRLW5pEenEKjBislVj/F5Lm962uHRpOFI
UkKNVA3Le1ruqymXEg7iJEKFr6iGU1yG7luqm+BtHgXvBwkWrgg1SKAMhFseqZitxcgMt4cQ8cMx
RjEsVsFW4p0j6ys8fnAk9p8nxzyT0l7XoIf9nFg+nwjhQuA1A6o0Bd2LCg9potPMRQMD6ipsaDP6
OnbBSq7C9RhI+xLRwhhVTzpj/Ly1E6YYB+ubsPhRK/G2lVUnToKD0qCX+iWJpOuiMD4rbbk3jM81
wsV1Xd93gZ5RDW/GHepfTqrwWNC/xXZDFR0KFLu2VVZ0eK8NV/6u9ca9bwyoYph2Xtck8Uq4M9NP
Ge0MSYy/84XuMhwuszK9z6T0SoyQHqssSipF1L40EsZLFuJpEdrw+SfMg+1MbF+KFkl3w0JLE/1x
zGCE4tWDNmQ0JfX6/A5ogE36uk55SFocyYJR3ptwH2vcpcR6Gnu47sk4Ef3mqQTUu6pTHOA6fOm8
gbcqUdovWovBum7toqrlQXip5QB7qOqqxdpwGm+lleGH/8/C0W8/kiB1MOUqg5f6fUAJPwDEDNWF
fx2H3n8rv6X/63+e/VN/hZ7m7xMshr4j8R1UeJMY8s/QU1N/h1s1kf/BiJhQj/ilv0NP+XeNP2Gh
kAHCUBYV4sG/Q0/9d6qNJh1vyKoijOtfijzncSchLLU5upYQ9CE+zSqkUgTIPJdk3xnycD8giVO1
2ioX/khajnKW94oiJ9Etg1DtJVemeAK/Up6lbGjoKQ1EXqcMWQxLB0jWhBZ27IO2f7cAf0bWSyNR
XlZEwn0sEub6BoPu9pEvJ+iOo+weY6NXu5+Ccnt5kDkMlmgdAwELqBqlN1K5OSGnH03c20cvcLCK
2qDik0HSdbp7pCdp/dqmv52aUo5Lg2eh5HPyIRl4kmRh1SdW9Jxr4dWh2ZulhVhflGyx82icaDQW
8uspf36X1b9NjmSMWpeCaCiQruPFiqqxUxHrCBwpAc8jv8r60ueb/oaTEUCamBZ9ACAObPz3Gbyp
x0ieCIyAM6UuPyubdJNs44OQ/eiczPHXSzOa1Sn+mNG78aaKwrvMnbCG1ta0XFU7rjzu+RQ5Q1MX
0ZkeF3b66VAT4B1A/oThIMmaTQ2xWqBVaggkPLxG4nKSI7cLlCvlbmEnzCpPzImBLDQXuD3occw3
uqeIKHWivEXCOKzHOilWDTr7U02EnElPeOHShWrP6d6j0ozQA6PSvrLmlFcrDrSoNGjUuB0CGo2u
XdciMftYWQsDvZG+j/eHwd6joDQl15DqZh8RufNa7STXd+SHwZ52h/sl+JAfetu7/xLvImfnPsaf
Lx/pc5OjjjdVdfmH/tzxFukkhK5idO4xSHIPYLsfmyI9SFn3dHmYc6v2fphp+7zbiRVyUA3qYIHT
ue0VHlY2B/GusgKijWavEo1fHu7cbtRlha/JTUhtYzZcAtCuDho2SY8fsqG/6rhiliCjIqACl0c6
vTSA0QKihQ6BgAJMqeOJ9eB6Ebqf3hE8KqQfgrS03xcGeKuKvvtylopBBvU+UtbWs1F6dfpiqcB3
bnGg/vMQwtmBmDu7+AoVuwCsJnxH/yo89U7xWDwEV9YtBZLeDp4J7nCPuhIc7AQeL3+8ecfq7TC/
lVEnxirVJuX465ktLCsUA3m1VsEhH59czPoc0BHoRoCIuPGcUVi4Ps7sdwC0UxXZ4B2jR3U8ombp
rZKbvJNAEJ9rz3TqsrtrLKrzl6d2dhxFRpEHIVuCndnVG+ZSZaQ942B0sMP4yYmQoLTcfmE6ZzY6
QdLfw+izplCQIEuOsyjHN8muNb16SOXXQrz1+oUu/vlxWCBKfoRNU0Xw/flNs9xAwp4DVcjiHhfN
vSv5L42FzVw7yVxe/nZzQaNpW8Boms4uV6EIy/F4NN7fiX7ArNyvndKtbHGVyDyO4ra4q1/DrbpN
7qrd5TFnE4Q+NV2601tJQV8DyXY8ZJjIlR9PpN8of0FNYoVg1ro1jHUZLClRLY00/fq7Ay21omIk
FRx/uQwc6p92mG50j2If2mCX5zQP104mNR38d0P9P2Utze41GjjihIZQJoz+xIWcHX2EPr2+divI
XOU3l9TYJzW+PP3zI0z8XHjxijXvWkp6WXXi2OC2Yog2XsrIYy2gH8+OYAFIIIkx6AnNNo1q1VlT
JfhsKJTd4uimEJ8uT+Fkr0wf6d0As72CdU0fFhWUp6J2N0o6flQTlPRz16lla+GEn58LKhsSwRWh
zmwodETjuG+YCyVYiaJFj6HE5cnMrsS3FZ8aSCSYU7xhyMe7ERdkOIp9Hzii1EubJBYfKmkw10Jg
3l8e6NxXU6brnYSBcebLQhchigodcYLcbx+U8eC6L3Eew/FdomDPHs63GU3RBc14bis8BY5nVGOu
0GH8yg5T8AnsdWMn4nCLjyVuga1+Z0rh4+WZzfGnf4yI3hj9Cnlqfc92nIeND5q8XeBQzYYGufI+
6lfJeuqOQA17VNFQXekbsIZ4yd6EC0/a/LU+GXy2RXTTbyykEgnibOVlWKeOd4V1C64iW9mhuLuE
YD63X1ROLmBwkj+irOOvaxlWL5gh+6WJnyLBuGp6d9trS+zJc5vl/SizL6oYAS1VkUmFOJl3okgR
wLAh8a+rfAk6cO6IvR9q9v3YLr465AyF+uenIClvEtADC4fs9M7nylCnZ5osk5bzHBmDkC7Hr5Sw
53gyH1ATXjdgVHdgYh2k3LfFM7RUe2mlzk4MbhIYEXqCkCmOV+rfVAM5v/+YFa80N+4JkrDJ+xgv
IM51zZZYBbtxh0X8Q/Cs2eHatYuF11OeXqB32dgf2/3dcLP7StWFHlduhgNI5a4odKrAtjFbxdzs
W7BuD0Ozwh31Y0a6thGvrS0UIcn27MiJt0ugo3NHgS8LL4JAWTphK2CzEFkGJky0OQEkg9Q2soFC
uugsXC/nFvL9OLMpS1qNio3OkZMHW1LX+T5Z9zvpEb+q7oUit3hd2lx23y+Peu4E8ioQJ1MhA1s1
2z2Zro6t7nMsULBaNcGVSxJv4LYe9gtsn/Oz+3ugOYIqC3IhyUdmV3NDr12kJvZ63jWby9N5A7TO
9w2LBD+B+AZJoFnUVRk97auClzT6mO+L28EuNyh00wNpV+1e2un7ch3d17fsG8xdhG3iBJul/Hfx
Z5jF6//IAQllGDd2UbQaMW0Gb3+lGw2+M5qZ45aMmY8s4zqtYilwO7ZKuyljPdhyfWBxnIbSt26E
0tAEanWvp6lpN7gybdU2oUCWqnQPsV4uJIBQ0lKp7NyGJxGd1JsISbQ5lFEbEEt3VZy3kuR1lEsn
gd3gL4QJ57bD+zFmmz2R8axD64y6Tm86fj0+V2Lx6fJeWBpiFuT2lpXhPS+GzogmZW988arnywOc
XWiOjE5J9C3emeEnElVGxwSTId5k0cbhZqXVK1VzXMe8VtHuX0/XPX3LZ9nBW+KO7qr5FX7F5R9i
zqJ7uykNOpgIUAAYOUmqcQJrTQXJRkfDl/ezftVQFca17tpFwfIaisB2q66aa3037JTVvxWVvB98
9oCn4AQTzRppLK+lDR2PdbsTu1VgDxuw7jt3cBYme3ZNJ14r8F6mOpeHqkYZQcwAUap2U32k42b7
zgtG1ftqDwtzJThLd//SeLNt2vYh6EuEVRw5vcc9eq0BFPm/nNJsm+piEutdEIc8rN1at2MoMc9R
+DLcJ3vRKe5MZVfFN1qwcP7maf4f2+bdl5xm/i491ZNsMuthZhpsLXnl+TfZbbNtd9F1DG0JN9Vt
vPY2i7SIc+/6+/t59t4oWCx1es/9XDrNz3w/fB0PyADteluJQR+xgktbVJ6qMP/6RcDE6niinRpp
XsxUHelJBy+8aTcDylArYYVR2FfBbu2hvgIwNGx0cB1OeJVupYVvfW4T/TNnac7AVwWMaYqSnyBX
+lVZvNRL6eP00S5NcbZLATcN+oDLliNeudvkqt2Bfr3FJHm7sFWn++zSOLOtKqbQK4aKcdpN97Hh
asFAYW1cyatwvVQSOvcGvf9ms+0ZRaXah9U4hQu4zbkWSXdvS56xdHtOn+ZkSsCJJ2I/WPZ5JaQW
s8JIPH0Ka8trjGkP/aFeYVP+s7sjincuf8Czk3o32GxSYpqNMNjR0PF1dSOY7dYYnxV5iV07hRen
U6KVQTcNKY35dgsSDU+KkCkplfwNxRC7t4JNEOZbBLCw85HBNaRPlyd2NjuY6Lx/jTnbgW4gNnWR
MiZuzm+XWNLt5S/NZlxzpPLN4NoLA569R4BPkpvSkUanhY/w7voacW5BAaeetiK9Gkc6jJUt2PDU
t3jU41b4tNTjPXuI/xlwruKfBgESBiUz7KynElKhXi7Us/7FN/x7SnM0ppqgNmpFjJD9xFd7hzHX
Tn5qnGo/Ban6euEDng38381ntmJtlIddLXLASmfc6B8L270P1onN5r9DlWGFdcmdd7d0AM4myMh3
/7Vs885/ElIbSqrpK9qto9qgTvFhe1VuGRb02j7ZxNvMWOFKdXm25w/eP8PODl4xVLWVIwWK3RxQ
onLodkMNrrNxFwT0zr6q7+c3/SDvtmUUpL2Li2TohNf1dbKb4pP/zdp1LMeNBNkvQgS8ucJ2N72T
KF4QIiUVvPdfv684MxK6iEXtcPakA0ORnYmsrKw073U2OZq26tPHqYBey75mPLdkyho6aDkxZ4Q6
qwyKR9m8GivO5gvPdMyDCpxTgPUQICDpAQYYkaCtw6CMefF+8wpbOQbzZtLqoWr6BoZTA3IANflB
C1QfePKcK2zTXABFwdQ39tcVFrFEUeZUA8I3OuVV+30GFV+MGc79L8I2kt8zKzTjf8tgPolIRhSr
RxTXk2MdOcZjdlzAbe9qXyViZxiRDBZvfOiwshSEnEO9rR3aNyIlwAADxrn3qToG56qUage8Ax3i
RoEXpOjn/nC5UBycv0UwJwn0dl2i1oi7AgiCTqgke2A+rF+6Q01c4A36zam5Ew/YMz32PCzFzXtt
JZo5W/+PCHRbdkWfGb0wsOoYAIo6t2tVGPqo1Li3FXILtAOnw6w7x2m27LoWwThN1ctCBtYJBMbQ
o684xUUDzpWqoA5CF9MqOA3qYZYcA2SmnwiOa9HMCS8XwEGJObQDy/lBJeZJjrtfarHc76u4ZUSY
zgTEF7ocJrvJYtbR3BtAg3YBuQFqBScXeO3lTQl/6hYqo0idqAagX/CSAqkUhl5vw/9YGGFHiMYl
bQGQitfuAKLLSNC8EeutgCjiRBDqTuwZW9VG2IquPucGuBwgRtYvxPRaUgfUjf418QBK1Ssh7DRZ
P+pNYRSojmQNmJhIAhgeQdBehBgoaELGuRc3v8zqsckcoFKcjLzqpcRVYkzsNuAR0zlgL+xm4If3
LHOAhCJTejVRYLRAzT3ZaZ3ltUMuv5y006TbTcC7Sjbveoo/9k8tgnE3OHQKTjNIbFzJNwFCgZEN
bGocQSgR4FGEl5hbBDw9N31jJZS5J0twOS+9iKH1LnzqhR+6+RpyXWPrLl4rxuTWIFOt4xrzZLiL
6RzUcAC3Y/B/MOBWDv9HDvaazsNqp5ULgIhgQOyzPE6o8geJGx5JYF1V1xFw6Q9RsB+COE6Cdbpz
icToI8ua4fQoASA3C22aZkdu7ET6RXTorjJc1/sitz0fZTAA5WAgisXokVIBEAy0CJlK2A2qKj8v
M/+/iWBcwpga0QoBA+uqY+wPQghAM51z7fO0YDyimYcqHhVEpB5UpYkMwvnP9KfRxPrHTuwsjVCa
sxn3dOOk8eMSmL2SZgtjzjEVPZIfIutKCvP9OxN7QmBXhZvV+hHz6tdlvwAaVgejeAoibPVp/8vw
xMnn7iYWUwemDHwZcVyA5PPWzcdB8c34QgNCwb6o7bjwx35M6icnQvPX1WQKjS0mYO2RH80q4jRx
eApRP1k/b6p5Hi3Au7iziN3e5ikGbg4Bm6yuflGi6bivEsfp2GaqBA7CIiW4zlWrwqrdLxl7Yv9N
AnNnZIUBxAt6cobRcjH0BCCtkhNyeEpQi64sltfRhOEziMgA1It+Afj1ON+E9+WZ4w+Eb7S92ypx
yzS0LfNtHORgHH7uW2pbCIZ/MaaoYYKP/n2lRt+0EzYXEACUKANci34x1s11ZQJ/d1/OZoEAs4hg
fsEQCRBLmTvBkKN6jkdkCtp8Db5S2YkctXQSV3DURy1QlG8NZtwJt0q8+ZlWYpnAIBVmJAFWHQwe
WFVMzNg2zYUTezbfhWvVmGhQJQ2JJAuHRw2GyxaboI6SAwPFkQ6GF12DWLsRD33uCCd+5ZanHhMd
RJKPmjDiKEl69yy1uRvmxZf9L7fpISsL0p+w8pAO7MyzDpB71zBei+ZmLEGVbP1HGYwXNg04LbSR
HqYMlqu+W4AVG7BTt6/JZpBbacJEhej/h/iE3fT/K4FdiWUihVDqozFhuB0JbBggTwjI0QpoB5FX
auF9KSZgqAAtwJApbTgJIGOtJRes93ZlJe6+GVnIiA8KMUkD+AArpctxpsKrBq134R4IXJOjnRRv
Bqs7R9qWh6MOjJaBhRkYLP2cu19CMIo7m1bsFh1BbxCMLsAfKTROMYx+ejZ/wDICwBiAQo85HyY6
VTVu9IXOKxmz7hDg94HE+QBciAex4YLrbokCoyj42bCp+gFFyrISGeQBmFQ19HshfuzqCyCqcb4Q
jTgf1AG+BMr2kAR4m3Ojhch4WnGA0QgACw91QMu/EfaZ0XhMPFRivX15m9ajqCWUKxUrD0wUAn1j
tcwKir8g7Dz1wCMA2WF2qdf5jZQvn0ko3yFS/hbGxKM+D7EluqCqMVrTjSRFx2ICRkDWhJwB/k3H
A0QHBrAA5gBcmnMbjtmSiU2M79TXb0hXbC700NZxxcD8bwHMtSEkplQUVMBSfRMR7PICYDbjz/1P
s6kFSM8wQ4ZmisGiRit9l4B+G+WnYhEcUpDbnLS/9kVs6UG3x/CiAy4qRl3PDTUIFXg/RMS3cYid
HpPlAyjddOl1XwoNXqxLWzK6eZhAxXIjOxWqGVnWaOAbcq0CO9/ZzWy2+Gf0TfUHjlAm+fviNpWC
2QBoB6CPD+NTrVULoyrgrgvz5sVUi9cstCa7FI37fTnvCdYHvf4IYsenDGOUJrWgUx628qY/mVfY
8uv80VvcEYNOtNxRBsMF4MdUW32LvgAvcW5c0U19y+XNN3F0plui65uedKOIvWfkgsieX4xZuRIH
jN7F9WTv67yZC1ornRnPN3q9jcYaA9itN7njvfGXukHtNK+tC0Tzwi0foqd9oZvKgauLLtIB7utD
jBLiFOPeE5QD4/08ziCYGjOAB3c554tuBUNcJBQdGOSRHxqYHVAVijnFccDEqB3HqbdIj72FEaLx
3zPCo9S3EsW2LnO1UKUihx2Bn/CeUS8XWL3BxIPiVQGvT7qpF8gwsQsOpVSRufUjsMSS9xJLWS1e
FCqHQo3vzEb8plnjl/1vte0gf2SxjwX0Eq0wbpBR04Hs4SinXl066c/qa+PJvnQl/QQmKBBPJV7T
bbNVCyjif5Rk98LMODX0cpypZyo+EFH9fPAGB8Ar1KDfgKLJUZR6+ofTv5LHnAQEniUnDVIpgLM7
ObAikB52dv+s/Mq8+OEzNUbLAHAoXr8gcTSYTBSL0mDQNuGakw44Cl11hO61MG73ddo8aIBFwtob
sJEwPnceRSqTKAQlQdRGgFq2GFcl3sY9j7V7c2QfjM6/pVBvXb1KainUkkaC4WaMD2f+9Nyh2ndA
rae244CudoLAMOkuZxc9du64x9aluhbO2DFJlk60gNiA2VoAcrTXY8gdHtt0jJV+TC6/VFnYoUX7
d6nWXS6UOogd0H8dmkBWDrz+PT28H/yQst6huQgktPf66sqcU2i1cg0WVECmhBdLEzltA/BdrHYA
D9Xpw+JQLUJqa+F82HeW7ZO+Esxkc2pFABWf5TSEiY4EdGdXOSgAoXLkIzgGvwAHRbQzJ+eUPTd8
VAUgLtq1gJFHQ5c5dtlcZZ2VaTjmTeqqAMBWBNGp+5Kn3UbMxDgj6h0oMWBlhoXtNDPwiFk15CRH
cshcgqASOdJXXbHVBx2jA3QsIq7c/JVjVZpwM58TvBIgH8f4N1bC2KrOkAHDI+6pfpjeJMRvnchH
11jFHmh1nwA26MRzIJZIhT4KIRL7ruCoAy2NyZyJME+BWxu/1/zlEzkUggu2lOqg3Wve5IyDDQwg
p+/sKmgvNMB5Pe5rvPVBdRFQENjOoAP9TOqy5BPWWgx0NqrknkztIQSNMTLJYF8K1eGDWcE0CNZU
gC9jufc86BRAvzTywUxR8x9Uu1Lmk5aZoIQBFI+SFW9mBnCtfYmbeq0kMscj0SKStIWRugaGw8de
sJe+8at64aypbfkp7nUTz0W8GQGFeq5YH49RkQFMxlWXySnqwtGjNyUZHWH8RE8akHS/Jb0Pda4C
TReqbVyJaeY2+WDHxnVdmU76b/lV/nLGlRTGHYD4qOaKApZiDFDaVvUznn7sfxeOwdjlbksCCrki
QkDVfa3EDDBqj1mbOUC78PcF0Q/80eX+2ItxudSKKlOtIKjQfrUF4PE0HrTwplODXRKL6hiTxLD5
+bcPQ2CMGaDJcROQ81Rx7MigV4gW+ULsnpvp2yfUWQmjdl19fqz04zW6QB2SdOKlOlvGAThGkrsv
ZfPrYKCDMkjBmdl19LEDBTCZoVJDMmQBd8u4OKow273IIzzdur8AAPlHFGM9ZViyseit1FVuQB3h
Fb5wTa40z7rCM8aWD9i4v5CO+9pt9aex/w60HoQ7IHawOOR5l4xa1GGrGv4wej10Ew+yl/gopdtF
7iLsZWB3OfH64luxaC2WiUUYlgGggQSLEsXwyiy9F2TVJgVvKX7zJlnLYUzaYWJFWCrAXYkBcP7B
rGH+kpen1BM8ZMauUaG3Z+uv1pcajeXb1OepuVFoOLMu46LtkC1Tb8G65lJFjtDSJhI4EC1z9gYJ
1c5Quhil9N/3es6EMrfniByhBowGoAwH5bQA1l8fK0+KOPnI9hdEXMRsA3ISdidsmtUcGJRo9LTl
rbo8huHkZQP3Vbp1+gwgCv0tha1ojMUMEtMEl8noLH5za14tPhp82DzzTVe9aTWPOPpBAJ7R/rHY
imNrsUzMTwqpA9khlMMz9c6UDlX/awL3hkxCRxGIvS9s6/1BMT2wQAvqAbpgdx7ItNwkRACzAZQE
gKObYe7wNJUuMOmwsNI4gms6sd8MBwtrlBxFN64EDDiAtk6xsEcJ2tRz0UMv9HmaAfMx7QHRHy69
jcSk5ii44SpnQugpWQXqTtaIumi4p2Nz9IC8+KtopIMkFN/37cgTwyQeoFiW23FOU7QsuutGxXBI
rwAhpRzqn/uCtrap1gqZTEkcvEYVeOUgCdt4lwm4FQBOCQa91/oFjNvIjEEiq9tda1tfwPs7/Ywf
eBny1lLZ2S9gHFRKDYFoBb5b+CLc9N8rH0cvMe3hIgPGUjC6GgBO7fB1PHSJjbWVy/cpI2/fDNv2
RgnAAuISAIyZ4BbpSZLPC0kRZ76qKZpQ4PJDCX1fyFaDCKDiaHBgIpBCfzHOY/a5Wacz3gIiwEHR
8op8fNPKi38oThN8out1JoxxISLNTTPRYaNG9fRcPYSobZSEk1Fs2W2lEUtJaUWojUYNHlTldCCR
Asj+a2vkjXpsNZLXqrBLcD2oTGYsx9EpJjpEDwosT07s6hXVQynQ3tdxyM1UODm3DrURPM8kMw/i
fp7CdAAsJVrYmARwh/KGDlAJXv1m4EhiTPEZTxvtfdCdF7e3Uig8xFEuQsUJrGpss0oq5AEUkZAd
Pi0+Ltkj0CuvYw3FDiPDwgKGnrHri07mvpNu3FJwf5RPMS5Oryr6xVcBLtYBLahHUurm04tCLkai
H5cQW7dd9IlwvRbEHrnEkHKFDn1KHfidMBMgLJzztnUh4OWG1gj0wL3OnABVywEpqyGpzmflm161
l5jS5V14WwdgJYNtkBrL3BVpjjy37TJQrb0mUQMY06/734QnhImQvVopWTdAEXCpxeACmcf+FOdZ
FUhzwhs63yr1gkjmt9XYGlAIdLpBNfG0pjc4PWxpbedYNKqPKrIT5du+apxvpDPvuMqa0HQuoJqg
/BTnyQ7n+30BPNvRH7Dy50at+ibEFIrbN5nTVeEhAaB6ij2F/yaGOTYFZpI6sOXgvRMnWLaRqpfC
TIsgChuOwTb1oRvItE2OpjITkcp4DocoxitAS0fZ7SPzrq+Wyk1z8W1fo63Qh7a1Rfu8kMcunMlG
L4LQGYKqqnazfrTJAuY72t9A/brSIn9f3JZeqJPJqIwjbUQh/vw75RFQ4bMBN4mcwgu6FrNC1w23
NbTlbpQtCJRYWBgBE8K5lEJPS8QAxFTStm+KBOwao+Q8WbbsthbBXPIZHmm6TK9EbbLs0EKGHyZg
870RieWZ6M/sm42nEBPjzBQ78kmqpW4dVkBwfzMX3oTatj5Ii4CYYQAQhPkw8QCyzUHAnBPgq50k
/yHHAGRHma9VXiqAN++rs+kFmGj5RxhzWotWissyhzp6FV5FU/ZdCscvSipwxGxZDRBaoNVBnVtW
WJ2InEllKIUpALAfmqjxdKDO/3tFDLR5FDgZsDXZwmucpRaoevFw1XLsV2svsYph7+gz+DuAj/sj
hokGTY7lV1lB3mo9pNeLiwbxVXzVY4OmOpgPUmYvT+0r0uZ93bYKLZCKKjp9Ln+kadZJG9YtfeSZ
T/A4JLIT+CudDojatCUIXILqSv9MfFjJZF/PVtTi1Ukh83Coc89MDNNNtaw7GVgw5nRBtqbmNYDf
AKKUvgWQfJ1HCRA8tFIOiILf3c70p3Vt4Q6kWwGABNfv9w265fVrecxXxPRVIxMN9pyUS0F+aqoM
2CcGx+c331l4kCsgzAIXMWbPz7UaJbHtwdmFNyXWN9ILcmHega9scslBA65E6QBHvwT4vqNjHipH
J+aiU8GOwPGdd8RcpnCrrX8Fc8I7M43UTsRrD+/No3HQfOM1vE1PJqA0Ug95/XFyZjf9y9Z3GCEu
3dQFKUXidL7C6chupjrr30K/yyo3iOZYLpYFv6W4nNzIUb5GkKzbpi2c8gfee2wjscb9JmFGR8T8
wwcSqwVMXlY7QFhUXE3CBQhoVMuPys/kb5ADuGJRRCPvAy9fjSbmLII3GE8WqhRYZYgH1pljeZuc
Zu5+6Vb94Ewc47vlaPRyp0HcXwvOrd1eTaDUrQMtcVrVBWSnF9q1X72AeXP8Wqluy8NI2Tg9Z7+A
8etazhctT3Bae/C/anoUWG33Zknh4/4h3bgzzsQwjlvlkzRLLVhVkhYb23LRFraMOaD/JoTxSCQO
KVmoNVvpmIGaIh91zgFUqTmYA3imB/PuUkoAXYcKRKBA1mEVXnLpuUudhpbrUAMCExFKksZ9e7W4
ulN/V70YJWbdiT1A9rqAe782/cxrj+Yhv5FdFVzJdhYkh8ZprorP1PTOfiyTr0UtbreoRnVK1bun
JBG/igUYRj9hcxDOgzgAAzyYBjyPAg2gIuWRNvlGNfnRC2B8Ig2vkLAFyqKD2P63EEYRMIWngJmC
EOHQe7Qfsoh2jO1hETwkRw3bm84AWPsmqEW7QQsVCSpASn9WJSfL3nTi1c9gktNGbnA7dPgZyMHb
O1EtuvtMznuOF2+eyJUUJim1BoBfLgR8NUVk+HqruGkkOiFu7P0Pt3VPr43KPr7zspWMzoQ2atAd
Y295zWI/dTpPcVAeuQFzcypyfGWrvo0dDeiGzSP069jUYDS1rGrolUH7Wpqfgjfs2OknM39Nr5Rg
djNPG49NGmQzKKaueOhMW3fIWjoTbI1SbaQhQhIExtv7tLpX5V/6InvqPHj7pt3yk7UgJqZmGM4w
tASCZqP2euBVg/zqsC9iq751ZkomoKa5Ukjg+APc7C8d9O+o5V3SyTLBAReUbJuNm92rB35I2XLO
tWpMiDVGI0O3H1+wiQY/rEdPrGt3XBaOBXlimKgyC0VYgCkRlVEyuWXYoHUMdhjgOu5bkSeGiStA
QqJOAW1AOW6rYvsja5fLuC04gxA8f2DixlT2tTlP+FZjlF+Ic+2bvLqGzBPBBA0lJ+DgKhE0aHpa
YzbuaXlVvla3EXxCdydgZJQAvKH5hOwOV3IHgkjQgPnCkdeQ2HrerB2ThR+vgChB1AQ2TY7xAVx7
IcYsp0dQ94F8zJ5AZ2Enyyle3mrOu4NjAZbsdyFhaIK7HAVfA+MGEhEfSvkToASgXQejNaofMr3v
zi+7YgBBTNLCykZ7EEnvzGCr2/fIrS7HWgQ7fSuDIUNOK4hY6taP4+vZvJaQ5sZZaA9WAfrQH6Sb
fJSgnanqOPfbxwBJ+/4YTgc3CKqYbH2nlUqzHMISY/3EtCcgvVlYbSOm4Hfcxtm2KAyLol+8UUMA
3XA3ahJExV/KL5PbXhc+bvdrCZpiRA8AjMHwUl3xcGI33ixUwz9imagpYPwRKSLEZs2xeJTcFqhk
8uM8+9oJfQhu1/9jfDkXR/++eiLlyhQJuQVxgvozy55j+dZKOEgG75Ov5xnpuQwmVFYdgEIt9MZR
ZZSi2sPm3jA6bT5V0mHQW8FWOmvC+08UM7wZ57gH9WQiOr0uVz6qfNHBzHLJ1c00cSpTGB6EAqzJ
dptFJXhhlvah1JfhBViSxAMCICjMsqpz6qqdnpMG1JFyOrvAFHIJGd1+kq7NkFhBF0m6U6iGcIGX
eXQk4OUEJZ4WO+nYGzeTqlenosG0YjKkSUDyVPGKuGhOmiLXAfxfB0uZps4giZuHg1BL4m2smTNn
D2cjTNGnpEkJqujkHcvQq2IzqwzVgQJaYX98wIo34KWQ2VFYmt7pviteznWHjUv7XCjjDz2g4GlX
isKQieXFMtggIVbcMrCc+Ajm6UK3tV+Cjgkf3vN5wxHPtGWcZADpdlmK2KXSwqsKm1QGiDdBK8mJ
XfQeY1yRsoRh41cC8cSHGQJdB7WlmHUArOud8helxekD9btyEDCyaTxhq+ZZvDRLgIXxUWn+l+/5
RzZzx+oq4OqWqKatEEW4FMJ5dCy1jp5aUdAOipBrEwACVO0ntjimB7XOJVBBavPFbBox8WpAagZg
CSKBil2kYN8sNIn4aJU/nsYkGWibYepzwkdf2vIyyi0HvPfeaEmeHp60kTfHwfvSjB3mPNF1rBtg
SS/C3Y/pg7q+a3tew+bjZQtHtlDABPsWClLvX2MV2BJwmZOxhk7T9CAOQIPDcNG+1Tb1WEmgf19J
yJsET21w8rpdOYCmEFyUYLcd/yX1C5rD53ow52KSEylLcsBMz9Yzqc1AQX0Fj1yOLjxrMR4Qk8Rs
06lB0WDpr602OWnizIHM2TTX6ugxmUlC2mwWCbC8UJBP7USNb7DvdmE15N9X/WgI+33O2IkXNNrj
sJve4crCE01MPNMdAF4M1rImIFxEXY5e7BogcBSNIakQUvICE4nT4CjKY/3v4QrOdWIehlObD30i
U6BSFSzS2oOePLXF3b4/vw/vfgwDfwzHPApJNFlgOYEmAJYN4kNP0CDWPVo7pW1irFdfEGwjOe2z
6IPKtUFFCLNeXPznbXv+DkbsHo2V6+modDi4ZvFjJjelEjmW6e2ruunuf65WdhxIzwCVMhuQUaQg
E8U6nBpzJGxkyfSL/VGDOVHZaPZxXyHKmZlyNc3kPleSk7JYbjVnB4XotT1J8p24jIoTtXEExBHr
676SvLucRfcipt7lA2XYSL/E15Nr+DMIwW/Bam5n37Pr4Tr3hW85RyjPsswpr406GqsRwJSLPjpp
9EUxnzlacSSwOF9ZBXxImeI3xjQp6guUNRP/HeezuAFLuTsfhEfy37RiAeTrQQZ8WQN/kfv8aHUg
jGp5SDQct9eYEz5n9dS0oIh28/41jUDui3KCbHKO+Mak1ZlXsj2iCENjQj1AihroJ/l77hWF3V1Y
702R6Tso4TzUJbNTf9j/aP9LaPl9GtjJdGGRjBrLI/Qx1ZW2KQVW70hvxptFggas6wgucRA+5LnT
pMcZJ4LcqXjXOd3VeMFLPzZKfOc2oF9idW9HUZuJOP/4LbmbPaoOaO9fwfjujq7uW3eGZwSaIx+y
gIdQu/GgXEcEtg5dlzB9j11xtwHdNyGgZW5ORfYgzz/2jb3RsjlXkAk9rZiJ4zhAkHiynqvB1iJX
edb8+JQ6BSbsfoW25oAVGi/n+gHk4/e8jVmeKzMJHlHmstcF3CNLND9I6vhcaKmXa9VxX09eIGBC
jWF1+tyHUFPvzBOYtN264paD6U/9eCX+9lu2At2EnThnOgFAC1bSIyfHcH7vJg/ofQE3Fivb87FH
CxPIoa8o7BuK/Ql4+bNvyc4ZLEZrDhNNMpPL8rsWo3dDkM5Id+EN7dCAkYBzb3Gc9MP40ZQWpUGv
rTGOAux4YJP1QZFkF+vxnJSTeuGeaZlsA9y/kyqmwOpQNHCW14KdNoc5/FZ2z8lc8WpW1Bf2hFFf
Wp35EgWXqJbhK+OpxcRO7YCHPuuBzEvR8t6W2THt8TKPPOlXo9s61ld4lf2tus769LPgX1arAnCu
xbVlPMgnzcdChRP68rPi5ABR5sU4ztFgGUu7qUhSq4S6WltIXgSQRW9KSOXvH0DeF2TiDAljM4wK
qDRY820YLfZcK57adbdFNzyPS8NJ7HnimLBSiJlSoo4E1kh0NtXmQTNfTaBUDkNu6+bC8U6ewzDB
pShIVlo0WKsBeFCCNFCAcszHseLlaGwxVczFvDYoAA9IC3V0uYzD/DO7ifzW120LAedWP0QediD3
vxzvDmSh2YU4tAZhgXqDb70tbvQ8PaIL7GBWPbSLzM4fqVdKP6ITL/PeaJSeBTSWt0+fkjlJKJ3e
6FSXJLweZFf2xiessiMNSS8lgP2Vdt1TUKUL3U/s2OcNXnMOBzuJKAm9MfRYbXItzMMsRXettAZn
RnBTxKo0wLiqIP6To8qYDazKo9GXnIi2eceuJDD+KSipGCs9zFguhmlXi/FodTW4KafvHE/ZvBD+
CGIXV/u0qCqR8hIA0xTZIQJmjkmicfIzVM/QEJ2Cyimc6CoTgn3JW8ddwSYFkL8p9Pf7uNM6ZM/R
WIL2EQnxOPS2laHjCj6BKSiHWb+aIu1Nxt4+5/bbsupaJpOE11icEvD8xAvYWFy5fNXnAjUwXvt8
M0FTDFVSFQswSKB7Pr+N1KQ2jZbQSz22DeKR2RYk23ojKK5iZZ0Oa0SjO0uYLfRU0C3dFiCu4eG4
bn1X3HoarIsFD2zrn/+GLiQqwSYMHEh9JG3vVfOh0QpbArrD/nfctCmmlSSNgmSb7MJBK6OcNI1o
NdfahRgfTMrO2vHAn3lCqLYrZ8mWOlqmGUJ069aojikgheJv+3ps1m8V7KRrEtgeADLAJiyt1bWT
ga8WHfGGKd+hdol939kt2mxuh1oIL1Jta/VHIg0zK61CtRwscN4jkZ8r1wifa7NFsZRzznhC6N9X
QrKqEmo9mXHOUIywrVAIfSsJZU9TB17Q2gqLQEgAPpCpY+GaTWZLMstab0GfIR3B9nbfZRPH2TYl
YHEas6umgREORhmymPWi5zpY2NrEDo3UNoRfHDegMYBNJTEySjlndUoFzLhBXI1qWGZIQ+j+RHtP
t4VUW7eRHbjyBe/hvKXPWhj9++rjYEh1GtpKBRhb0V4AHMgDChgnF9gKBGsRjMlwjzRLE0JEI3de
Ft0WuhSQyrTr8XOWAyMkxiM18cPYbd5lrVYvAMynmCeL2zrFw3RhOEZQU4Yb3j7zZmqlohAMzlcU
4sD7em47EkcySaR3cWZA59u6xc3AZ4eVR8XJPIByxA8ZBl849tx6Mq7EshmdoGlwc3nEHGgVJjY4
fYaLeO4w6bqEY3qXF1J/7OtUru2xizTeEPBmkFpLZ0abBZSQ6lmE0sbD5AIJk9K1KgElwCkvVb9x
imD6RFq+lsjcmX1FhFZK4T+DQfAEvq/bHpda4Sv1ZS7zIshWsFoLYw6fhcmXPiohTFHwBaXZs8a3
TpOe9s84Twpz6kpLEqO6RBSZgYgZdgByKqr5XtY7jum2T/dvDzWYozc2hRXXIrTR5s4bUVxHiegT
XZe1wZiL0URxuxoLA/5QDo4mJaBzbDxjPOwbbCtXW0thkokwSRWpkuF1SecVaqCmD30OFmcdK+Ed
B7FU5slicusSMT4cKJln5wKq6Vh8m0Q3Htw6iPz0LnrACJG7UKrKy+K6o/S5znTb3yYv8Mr+JnuB
BfZV3xi7R1LwJ8wYTJiplkTvEkr8SZnCNL95UEA8Aej/8krAzK0QjJjcICBLzm8TD4DcT7yyIseJ
2HZXWGpdUlO2kznGXJXYfonClnMeNgYxz3Rke1wJFsgKi0ZuiktHsRmVr7TiboDEBTXjk8qZGKEm
+3jF/j4XJhNSOtKAlU+HOPEUH5SL7pAf+2Pqt5x5rM2bD1vaEi5zEXkJE0zCNjKmqolR3GuazEDf
Lpuv5ikVLuW+I8cqHgB/se8sm99qJZEJLBjNVYDJgm/VAPtFzGQn1j7TR1BXIpiYkoths0QmgE+X
8CYRE3vqnmKlc/f12AyQKyFMVAnD0WiyGndcjJOXF6+mkhyknPP05H0eJqjEFfZu3+HFBUAmldJr
ZL3FwGdPFo4cnjJMQJGNOTb0YsDsYzNkften4pEkfQG+DswYhRzL8TyAiRZlNUnTQmmRplByMZn+
ZC3AOP3E10FMAuinogAHjXEBvYj/JibCyElQ58u1OaQ3A9bcOXI2dVnJYbxA7GJMLYU4poB48I0i
v7UE42Ffle18ZiWDcYIizM20pAm9dNN+USmZ7IPhScGCVS20h9DO51KqbGqFN7EIMjUVS6TMF6pl
ZSJJLuAA3ZRf2u/GIfZCzA9Isy2+SV7iWS4vgm/WA9Q/ItmUsTClThn+ukKa42LaylfByz1hAWGW
QQkg3RpjlU9Z0Dl4B5JPPTPX4pmcEZQO6NZE+I59PdsKMbA1qdombL7/LTmGZSt/iSUuqfV+cTf9
rRwnTqym3/ZFbLvLypJMSMeAcSxNNVSRAyPzZU86WJ50N78NXoMlpeJUXPHe6Nt340okVXv1RIsz
LFd39BS8syZ9H6+qyA7fN9xmFyMn2eTwaqibgXElkTnfQ95hsGBqMb9cmpdAtbskmfZideNLGXK3
gzeD40oWc8a7spEWa4Z26XyXpqA0Lq76/t+vICO9WAlhDrlIqmQAygiO3FJgYvk7QNTr5EucAhmz
nJx9F+EpxER7c2xEeaSpajM/mAUBmnrqxvLCKQB/SFIpsR6tXAKqSEOdj3GKJTVIUxqAPagbvfOi
QgzKLipsXSMJZSOb7N7qODn4h+PFiGQUA8DOqBpGhm3KqrK1ghwEQ/b2bQdQjQ+pGSOFiY6dXMdi
2kWDm4o64CkM66ARYfIVJda8RtKkExn79rbrSrlwO7HFEDo2u4Jxnpq7Ru5bxzBMFJKJtthpWIZO
V2bTUSdqdIoLczzkPcgXB1KXR60Xy1sLo+bHAmSg/li04UmfotAfFjJcELEKvyySHD7h/0duL+nj
Aa0o8NSTQrooI/RnZbWrvFIbiptFqiW/UiP9xjTJeNVYg+mrk2R6gmz9Ahh2b0u5ugD+JYx+1ejh
XfRTWCu2STqsPreJmtud3CggrgvVl6rWB6yuhIpTT1V+qdQh2FAFQr5mQgR1xLxP34xsDJFNJlP9
Nkd1eymByOEKTDTNMcqU/MbAWlNmg98qd2Wp718WPe6/aJEk+1Gr6rd5MrZIdwrTzB0w8ZVfiwKM
zk6SkeSpxLLrfT9H7X1qGp1hF4qASZEa5YXaGZcSt0Rf19K3dGgAVDGGmfZqgAwB3LfKEge1Rizb
SgX1VtZF2deqsDmKg9xEdoql4swR56KubQ20PgC5m2ov1MiCVRBg4UaRWDtLVNIytaR7mIsHelPT
L0GaKpUPgpnqQehM6SGJsNswqIBHtruhKC47UVCvskEw7Emdp8hWc1BeY/qzcfoaY9/aIMkOWCHA
v1O3qiMOPUwtoNHcO1bbA4sg6rRvwJvsLwC+Xx3jrEiOY1aVL7q6DEGELfXFHttsGZ1eXRRXTMVv
QhKirhK1URAL2hzETb48FLLV/zSiQX0CZ/nwdZizxa0xBOPH8K7YEfSluanVxvRCMLn7Kpn1mxbr
FaONNV/1tRaa9GtXVvMNtKl/AvO/crSoaGfbnLr+RKo4fcIHygJtwdt3SAzdmURTvwE0U3SlVAXx
JNEQLps5bG9yQepvccfql5Vg5h6p+8EXKvEly0lx6LpFus+EcTqBVcA89IqVHao0mQ/S0gIqXkmt
YDAHcBko1uT0VZTR9dS8PURhKd02Zfc/HF3XdqS6Fvwi1hISSa/Ezm6387xoTfABBEIgkuDrb/m+
nTljj92gsHdV7arxuraOe8Z5JN62TRokjgUWIVDLKJ+kaEQxL8LGbrBMOVyPwgzhU2Xm7TOD0prY
WAK8L8JpgVktRLOF2yxo7YJxOkobwRUGPwopQiAqINUPD9an9oqARVm0Xrvn1O8hu2odCKel14nc
U6BjO+7RgvUVAvdmVx22ftVx7bdjIdbJx4nbmLQf2/CKf3A+NPtCk1341cVwzdKxZViWSGhCdBDS
AJNu2hgsZ2ET1vC+S6hb8SQyc5QFvHMPpPH9Q2PK+uLDC+a+kMV+RfswP4LSYae5rzUWyAK8oDb9
Be4k630ZnRDBEIOfWFn5hUWS0csgMNkB01F+6Ypws8WmqtSO9lRT+mTcII+W6V1ME14izLahAhvF
eA5nms2iTlC6PTP614ro2Hn/FhfQFJ2P7lC9N2K9jZO48FbkbbUBk474AWYrh4nBsLKfMrnbj9UB
4wuXJLo1J9K38U9mzuTtWRcdmb/k0ho0VzabQkSQC3Yax/Fm1VQspmcxE2EOLeMB3HjWYkQBYWYX
yth7zWnRYExs3oMqZkQfxlH/MS3yPJg/fAvfwuuFkicnCvOpCXk6KSpiu8NFvF7eRODfp208ExSF
MWYecmRA39cJyrolfLa8P3t7kIIzcBGZ1vzl1YrxDM2/xm5/1pqd3JrYvDE0n4w+y2h9lLI/miWA
/0D51Mz9BzHtARnMUcw3dYXf3otuLMK3xAcl4MCCrsIB38KoAHmGcFkb4spbLoQ8tgEgx8xVvEEB
y+xMcjLTJ4fwLzpVt2D1vLT3lvtOG0w8s/lYT+bbqUjKx+DQ7R2UubC3KQJnjXXfwQGLWJ83sTJi
q6912chXqPqamIYwcbEI5EgG33/m4ejGJmS/PLrjTiD0XU0a6HUQTHE0bWA+tw2pH9bxYnd3P6po
1lhFI0LAcSV5EkaQRObWRDen9XGs9U+05X8X3/4O++E69fj8PSyMcMw0AKIjzLikzfQNcvDMFX+y
rnhCIOfnzp0g1RgUiauSPczED1G4mxgd+HWtzH2Eu08yjEYXk+2DJHD9gmxLPEsE7Aovo6R5Kjk7
9b5IhRgzjvptrhQ8TNfgh/DrQV/UqLPqbv1bQVuR7GNTOJt8laX8mgN72n/8CQO/uYRbVMiWT1k5
7xez2zdmxmtP++d223RaE/xzrWNwNTpREqj23G7sPIxtuvhIhJijKrNO+YRJ06IpxbcdBFamB85u
VEgaRTRBxpftrswUpnCerBPtNPmqakghqTLJEhBEDi4067RzBYvwqVb1q93rxMNtavTwrHsN/ydY
wzoNgycCnC3aafvkRh86CcVrS0DqQunbV/ZNW7znthxkrIL9u+wDDfMbni09+V4IXE6iSSONy0sE
vEDKebv4i6JXdEkvbt1+YtxoTXUgltjy+jGqxsTI9Mg5qw+taQ7hissdDqZ+P56cjWF98YGnWDgq
dr3wd9jVl81hJJngyRjvpPpLKlBH4YKPa//sO2GFts6cNXNz4733U2zLOfa30d0KwPoS3efsgFcI
JtY/kZHrvy3M+P+VAVdn+MlRxFjTD4MJ5gQrxMQdviKBDdtlGqNsWZzT3jd7MoJV+tV6m8kaXJYQ
Am557TenHXPNBgtEltFjQpFwmPfepKWzjrmZAyTQOGaOdTRCAOCW54FDoaqj8ubiixpXF+iCnjAq
pU7dZpNAV4XkTdZLimWsscSoKZi3HXSjEDHcBG7c1+1tnWjO++VqVpyinXls3pL1lXtribqHHUTS
2v547JDRJByUdTKPbMQXMAh/3WVIiawKnElNzEeObU7vrqZZ1dbyVpUclfZYn0a/zWeYEfPhMOr6
JDqdNXWJzSN1QvWPFeUCt92tbk87Ly9eE3lxE4YQZ7b1B1Fjgkqhj2vHy6sdpWlrPsc5yGEnkPOg
JUji8f+W3ZjU/ZaGO/vokCPP9x0rh3y5ZMvbtXpjzgh7TSkz+QO9L3uOXIEkWrdfk4T1Wjk4z1sQ
5GoMXrmmbzosdRzWsFCmkBhqkW3e/636c8/xbh1q0LgVwz9XVH9Kn777CCKOjWtASvduHK1dFYc2
uos5/HDZfpukD/ln7eVsGl+a1X0olEaOg5XKyrdQb1+K3oIFaQfOeI9aftlhLA2WoD/KqL+AFW7i
zee/xmZ5Xr0KjJmXlha+PDgJraSH6Icw7OV5c9YtNpva4pqUL5a0X6Su/XgQFNXW4mF6TXyVW3ff
3f3oIIVG0PVZcXavSovwn9VC7UB/SRnd/Fb/4mMEWyPWLbBYru++Ed9Cd3XsbfRX5ErY1FU8rY1z
7yKDe83Ux4gsMSr83/jLotuGuLNfPmb9BoHrIPLVxWf7216Zo9NDeTBpe8PA9hHQw5ODQdV1wfJ1
r33YpsSpUklRAW44JWbhZI3Ej+Bb2yfN7J7QoGYlReSl9u7doHOu/AP3xH+w4imq3axpRPHDYd/8
rUj9Z+DY1SGf35CE8FGKbYsDRZ923X77dNxhs2WQGBelXM9pZPA4ffUjgBwl3jomE81O27hzXCdu
XaR6rHMLNrZKRwe+S54HTNf3TlRSmTceQW7SdqbSiw7G4betUUXldGcJzwc85hdovAq2IDCajimC
YjM/gOPqEPF425fzHplvMvoCx2qVe7V+8TW5t6VRB97W/3qnqxKkJusMA6Ivazicdr99bGP47djx
GYbqSSl4Njj9eVUlpH9OPGx/7BRlNgxe9Or8Qlwegqq7QnT9ARvnaCpc3+PPXAkEj82cmho+TwbX
3qzDhyJlynB5tSi9ltAVaBaCHPndx2kNMjbMmRcOvxQ8TuMwaB6bzzLbumdU9Zkv+K0L+oPdq7Sn
HSr4+mqph1nuHUd4JycTC7bmywypi7N9RBhCShHoRQFlYLGIIFHaZMO+ouWUcWMDxGoJjNvJQysR
28DfOO6tqSXPRvDHpiaa7sSA+LDNB4dpKb57/pgCbIZxP+mybGM5DEmz7S+M+U2ymum518BMdgjr
9FpZdD0Bxk3YmoYuw7GB8QXMgrf6Fc3fY2BhTEQXj6X5bBhu+xV458ZjpyoBixj4jJFXYweMkNSo
hP8LJp7OTZmW3Nx0zY5eV2dlNN6YDREP8wMxz3GvvrEBsoWxeA9sXNHhIh30vzWLSS2LqIYdbzU/
66W5Oxp/X12tv58q1bz4qs10tyNEncQV7686NHFvXgPQlGS1r2v9S5Jfg/vSsq3QTv8+TVGuQbHP
dRRr/u73v8j4Z5QNHp6f1CuE5tR7q2dYT4VIS5/jwf2kc7FAChR16lYrcZodqFwGGM60Q+zqm15v
jn7lVYRVs/0/07FcOqAbf3HeFYztxw5tBnHenKU8VHI9+RN0YuixLih2cApgTtaQdBm/PQwTh00d
d7oHbXxHsHpsSHvzNNwogktFfs8DzcjsJpMNHovZb6MrsmbAAh3rhNAG2wM9//DZtiJjJT0NqgF8
812iJVqDMSv7R0X8Cxqrp6h8d/c7+LeYd+VTXeos6t51teG0NJmP0hbUT259uIh4cL9waOIg9KzE
cG+rv9jYXANnwLuGr7X77OFebpBJXCu0GuURobgoEJyz4ktezn933KHNjtGNdseuQ0wawWXHBciL
rmB4tojFSywv8woeKRGyEOVPU2/ISbJnb8odpgDzLilzkWB5dOXbXH+1yKOIuM7kUOVbc3cHHP1B
7i5+6pT/FGBnf0ez6h11f3Pbq9eceIRvMBi3Zp2K+aBTzpzERr9+BtRGIuINhh8r4un68q30nhwa
PbrpY1KFzxj4gjyaPjEOGI8VmkbjRccNxXg8exZepOHfSD7bdkHqc3tYwVqgWbyZluR+WWVBPZzk
ciP1ehrYmjEVno0XXsapxK5atnTW02u4YaAFqwsjmQYOBfZr8fubCtb3MfrD2BqboM5qKVi8VfOp
w9HPNpU16o0P21EE9bPfeS9bCeZfdh8uRcnDh6yqdzD0JnZEA7XxjEgX5+QFCKXbdNz5c1J1uDna
5kDRUTTRdR2OuzNlWm35vm5HH07l8UaXzGJEdHSzsHyN1u+NdZnyXnr/cydeypq7Du7lfNqjHdJU
JxtFcHXqIvDq80gwGdPjGNUr3gd2jBZxCF0i8hByFvUnPawFayFpJ9Ep9M2Z4iWISpVp7UEmvbzN
C35rtR6rGWrD9k8HFGqG5l3UF4bF3Azs2VmBJAD0GPrvgMpEMpn7qMHr1iBBeMcsznqGa/Dr2M+n
dVD5sIwXDc4UAqXY59CKRf9Q9btx4Nn70PPfSwAIDlHU99rtf7dEP8xgv3a3+vkUfUwdp034Jh91
5P/GeXAAdKESV0zPnpkAzDKU+zUMHkaNorSp/6s2jUOcIpagbpdX7eKLiRiWFNmbVyqCQxS1F/w3
6qbWuVadA1+gazR0h3GdUAHj8lT6boiDlBcaz0GImfbbYLPVDfE+6v9Yu6agZRMDGMGd7U1sZT5o
PxN4edLUuGxw3NcY7wiWbOpkolt5quv+Yga4e4t+SbsAVkH9V9PdRVm/zt3yxwoYHETVgQNZgTFx
hpsWUzj/MYsRVPK5CFhqCZkBTKQpXA7Os0Cxi3W5eqidzdHr1bXl9DJtPoC+Ne9aLO4+4DEZ7Jyo
to6n4Gt0g3O11yiwoaBqg5SJn0BxmVTONyCth8PbrMVl7242Eys6jJVl5cLgW4Sf7clLr3GtYoOw
4dVt/kmcI2grcxffsQkIemf/MRl7chwaV9HfgboxIMQrX+/BEsJ6IYVbWtyvmJxynkOF+teb8fJp
NKdC9pnRVT5DlSw7XBk+g0/dZF+WMjx1NHq1oTmhEH/x2XvjInyqKU8AKVNLqszjL3tUpRQjC0F3
YHixe79kiJtPHL1e4Y3/3oY6bzt25PoNjgsVrKWHu8fmM9QmGG3iqRLe7zKgr8htxpAZ6lHMlDgy
/DnumnNY8yvKjAOj/adPfmycqxSBTk+0fIUpQMJ5dVQLi7nhEMlktgK6wSFSDwWO0jkTUDdFNeTA
zZBXaPK77i/t/cKJ8MiRhoYzJZnCF0N0NroXOtFjp/U/t8uYODQEAQniDyzsQjzG6cBX9+hGLGt3
mqKli0fHHMRq404NeLPg/Jw5Vf5lVB3kaXxF2dgdNHZAID+8ecbSQR4Ijh1v/+UIlopVXbp+ujRB
lXUTqrAAQIJ/NHhnQ61xiSBVjL3zuoBdaVLiqsT/bBF1syMGYDddMtJ/JWoMgiOLoflH+30StPt0
YW0kxPZJeViU0ZuyMCWvyV+nmk4DrfIQwCET72TAUbrv58HBrWXtkWxjEdQq19jqQPTjVbL54NoI
ZztFB1x3wedUdjc5OJdmWCxa6OkfdBhHK0aTGQ7N8zjTx7CN/8EoQaQbaW5IZURRhUYZib//JPHe
mdc/wmB9KQU+7RauT/0qX2EV82CwFI56/sfp3QcG/OARYt/mClGGU87DW0nmlzl4gI5Iy+6Jhp8t
rhMzfvnuhIYdCeJueyxL3HCMoy+H46p35qgFeASLRedK7IZhGq+Ak0leqvawmf9mwdMhcGId1okv
gB7USQAb5bD9q5c9U6vOQvzR89d4xb0QOYCx/lSC5qX/NS/rIYhuAZpqpO3mNU5RJ/xvwvOEMDbS
Qxzg/g2qAUzskJBOFKpkJyBqwPcPdgmKwJ1PPHAKPRiAa0/+Uv2GWDhuHAnBK1ZOLw/Q1mLAcFaH
INi2Gy1HIEg/oHv/xe0dC/nY73vqcydv1sM6Oandv2rwe5LMoFg+uASM5asCzf4xGPghKD9DLk5b
O59/XG7lPGBMA1xdFBay+bMgaySUFIh9eFDowh0Y/8S7b19Utb/uCI1ZAmxBeapod/f0jqPw9SdO
JgjuNVgMs3xDq8ItrjTgj4hNTMotL4fpICUOFoJgEwOvoXU+RNKNCXumKKUbSmOvu472JSxh5il/
CxPEIUdszvJeDZCdLS81+naNB1vXJyYBWTTPWNJxDXr9p/BQO86r4UPRKTEgUSeWzjO6lzD1qkML
Dz+gjJ0GCoBpHPbqAfERtT0Dw4gnin/AfHdQbQT7f522hWOgNdvV78lfE1+FqfScFAKirFUI7G3Y
hPrBHC3xDwu7d+1dha9rq4tu+RAYdhnmEmYyt85/8zXgDV0liyhCh/9awz6dWzfbS2jzjY+2Aj0t
sCbln6Plnarhti2AuaI2VUpkFiBsHOoDuM0CGtBsRPFce2tR19PJWZZESDnHUKXCJyl6iHW8DgpX
CcyUCtFWOWyzj35EXtrJP1DZHZrAeYhAF4pyRGKN4MxU91iVAgewViSmABEMGXHeuSCHfCCHu5s5
RLlJ13tngJWZ280nn1sKVGAOkKPojTkTOBkZy00F6HnafZO0g3oVPk7qcvL+g2SpOjaDl3ZqemMS
ucAq2i6R3SaMHjZOMYZ+Vq/oD6PmH+Xbi5nXSxWSZCEuAM3h5LvqrEFTDSA5HPVvrhX8zNu8d4vV
n1/6Fr9A+6vUBgcx0qa316gds81dbkMj35WyD5yaKXYWsCHzWSp53sv1Uan5pLWLhvZ7H8yBzu1r
MAm8M7kWPqD/ZZf5GJB0qEC/wREI1U99nlRU8GmReBYlqnnTgDOJ3E+wzk+rbQu0gE+Dyy8AaHOG
focYJ+4Fgpw9FJU2gLWOhrU4kr5zRPokiy3P8Il/sXVbFeU2XuHRjSDf4E8wavAL7L+VisTF7u1R
r03Tf5scAWMFgBDVUVKgXs18mcvgSnYvhanSpV4xBqxV0dsFmknn3drxB9ht4yqUd1+EBd36UzCW
Oew54n3RJ+FtmYp0JgDFuQQvhsGKakr82rzSZknKxcWXR6hc1qTtpgzNbWrCLzWa41bBRNWN0rAy
MHAS2Yi015j0/R0wSdZGAc7cb+20p1L576tu8gEf3RlsXNrhadvCuJLRp1ze13rJQ7kfZrsUP7f8
2qlisGumXbhTqOYVnub54MOIv5PZzvkLcbHxtuUpQINbLXXeNjoRiA4hcLMoUc3M5d4DHKYHNmIj
jUFOvObfxKEDwL6j2x33cR7V62XmYIjc8dZsY1yXZ2XCtOdjQgYUBxTzqrQuqmo/RaS+W68tUAtm
SHWLW4BgfKvz0eGJkeVFhHPuuYCCdlBz7FROIJYqUdS6uwUcBRzV2U7FY+/sDcpD1CR4YV6PIq/Z
Dr4Vmfa++wHOu9Nw4JjJmAExeUbdSF/9Yc2E5qs/d0w/DzXPVADT0cFLysbLkKv3KRjex+we16Y+
GStSr1SY+h5f4SgIQJSmBLOTnXp2a3ZwCQplVYev84aHU7YnZ4aX288nDwUowzoLwy4NO55M0zus
ixCJnvWYEKBuD6V3lcJs5cbbIXENFEuC50avxSohzSIGax6+stP+3O7vXYiQGpxF3oAQ71mBRqev
QtE4YGUymP/coU5sG4J67PNxC3OGizpcqpNqp4KO5WM2fs4WdY4k+eRsPfWqewrN6iQ1CQsNPDmc
kDWi1jPcqy5KzAcI5EC0AhEXbuHMeAfeVnDrHahF3Ikp/w6zB3tscD9l1550CDzBtMAhzGmt0RAE
fczCJpN0OWtAyAPx08X2Dzj/X9zd5GDlE6qaKw/XTG7bm9sMEBqIvLPs1geQAIHbP+CgPEOR9Nvr
m0tXgivynWJSVWL3XxX4KWQIo3T/8I2bTzUCwRusTx7obPJQ0odRvrvBZVLtR+huB7bIE9xGTg1X
72UVwCKho1cCc9J+DYp97hMAsxlZuusi+XPAJpQQ4/YiKnQWM9qlTtZ5ILtnGTF2bEMUpYB4IJPe
9clUsL5ygNfqzj9JNFDrbtd484Kb0MD3eHCtZQdLLCwZcDSpu7gHSerPjm+/zIpQAlimJSvBDCmJ
MqZ/qsT/l8cTS/ydvW+SgIPc7s0q/8DM/pXObE5Ibz7dXVpEug9Qi/PpQwqBQsCWfeK0PDy3bR2l
ALHdpPnpH4PhfVcMPIDj3n6UmuDsAP0MtTh2Gz0FNjpBr/+J5XYHrHkKquk5cOCo4vhP8NJDZT84
n10z/9f75Vcp2mswT2PsSQizDVJ+VnhyxaaLflu6ftRq+MabMrHe8UiD7hH21UkqGAvY1uvhB0ed
g1O6X12/vPUTmvqRB5ACdNtbs+hb2RoICrBQAQm0v2vPwzusSV+QVu9FXa3XjnnmhnwNHLi9/diV
cyjX5t1X5WNoJlBG5Yh4b+fL7nUAa3YJB5B1/sb0ZR9vC2jElQAf7IJ3p5HHarP/ATDlMXPVw9Rg
LEzjp4CtBjyYrgeG6HaxIu5h9yDr8Ah4tMFBEeAu0RrjDQWxVVSljO9d6vZTmfe7vmoGUMmr9mfg
Kp+zh/yltYvKtMMgYews5M+EwL5ctMEH3vEx6Mmx2xmEBiEvk7oGW+DO48nD/MshRKtp+9pNll7c
iHSOm7/txdQ3xzrqUmPDe+lyleyDpHHT8H9gsgCehwJjKkYeh8mJDhbEWRz6PfIGNoA2Pm55dJ7O
yzZE9upKhIeRFRNqEdS0GURY/zUMfJQXNnO8QwgRD+GE3tsF+z2G3ctOI4lm1V1vvOo+cax9rAzz
8LoO3nBBuQcm9z+cGBWLXUcZcrz+tkY+g4t8oqbe4lWt5ODR6jyJHhCk6Mq4kftzWOIzcUCLQ6Om
zO1RmOKZ2oPobWFH7BMPvfTACBjBgG3xMk3yMFjvwdX41ZRBC6a0DrNdGjDLEdQIlQdKqWQRSwdS
PoHsVOC7e8zug9NDgNkdslSUq1jjcbuYp1J1TYJpCAdRKuKjYoAIARCEUEvIT1uS12GLfvclb5J9
QYZ10zTlJRSrB2wShaMY2UP4DNS1U6bL0vQJJZDolF7wm+z1mxvKJoHZdZ2UlUJ0AAvBh+DZQA0Q
IX6yaT+9zqsTCIPKZOzQ33YipAndy+9+GsfEOPNx6QaDv+v+OWN4c2EjF/cUzHknXQ48ks3xSh2G
1+S34IrRrNp9+U366KEo4v36ALt8HIwAyQDbKRpBHjJgp/GIoQ8cH0y4+DEKoW4LGCSnLRR0Bkft
Vx5aFXS84UhYTBWcenbS4j4Ui3/0ViyGHTzbMXKhra1rlzyzhW7HaQrDgjghFpN0Qqg/Sph5WDzr
r6j9KdWkno4Elq1AGMdg/W7IuCJc2m0L5M33iRuafUsdzcdfzYg/Y31iEsQfnWMUDmveuAglDWjl
vM+V6LMRMwBHPnuy8Gn1HjWU3H1fU6C3uP7A/NZNRmd0AnvX1ufVKQHcIW+5LhSKmgLnn3mfunU+
u/vQXbawil4mG7LcHfryHVNYUbK7JQZSR3w+aZo28STOYbm2y7M0nXiKKtkltaJ+OtSQ9ZQjKqPN
/4kfb4WP86VDz+FsLojfaDlKyRGKC7PvQzVV9YsRys0FWlbIhHywILXeM5fNaJwMR+9FWHmEqW5w
WqACfOtntHGbHdTJEMux+wPQRCQcrqNvsbf6CMDXqJwczWlXzFHbnHAo08tc7ToXkTfCIZ25RT2b
rVgN9Yqx9DccMX50tKPfXQdjqgIhuohGrYQ6tBa01yqsf8CjY+eqHe2z6echAZswHFf4NMfB5pJs
Y5ODUp0De4vmHokmWtinKZxVaqFx+5Shca8zOGVs9Q2nXuVEGYiF4D3AgXoc9ORkGyQseFpTZ27r
vpjb7vL5IpHNXWiyt0WD0jTHo92wzDf9JD33D3GCHvtSr6g0sTqiYIPCyLK20BGJrmYbwguOcn5B
ydODgQDZYkIca9SOEdbJat+jag3Og8cHnArO1BciMPtx8TbXg0LNAdWA5w0q1gyp6zjr99I71V/j
edttQ175swyn+bF6IUoaPJbgH8o9eV72qkwjJspvtTfDqRqjYULlMeHel9pnz9HkqGfjhCs6u9WM
cThHsA7Tns9BFjkeyOCfrLxorw8O9cezaFoEjZKpBZNhgYq8LLQFe7WOZnoIpXYvnuGxK7EenLIA
E9V9DI0z4RT2ZQbMZnqlURPCfbmCZG5vub57AKNywGVI3myH5tTURII7Qenw0dHSXmpbq8uKcZ1i
J6h+8TOrFifTBDElaqnmF3GrCr8jVL3ZWMnqmaifVwAz8jcM41fot4UAFjxv2PBeadfvSMN6NsXO
CcFrY6N9NV4D6qdBGOnb7HfglwUm3JCN0A12P5QGakOIDMX62uxW/l57vMfIFbh9ylkA4UVUF6o5
aFrtn5I59Ku3zXiegtEFkxBonB/9MrxEbMc3rHYDX0BosLvJCj84AaErPgF0pDy6ed3qnMcGXU2m
QVo9Io4RO2BaINhT6plgPPqhkjdu7YK21uXdYZgdC5x69Wmf1DMC9+JFNZhO36GJe4+IVTkuywo3
gOLyDyw3QwzH0Qb4F24un2ROK6IdmgMX0OfY8LVMZbe5b9ALleCc+0bAPtFlPS32aQvA4vAaur9y
0/jVmsqHHkpUQfAo3aZ9jCju4VfeRxESFIlEpkMDCa8+em69/J66nvzXkRo1CHUlhDTKnUL/rnF6
9omeQoJrjUCDk452HvkJyXtQmnULZ2i7fmRk0V7u4bkU66rz1fUadHZtiS4fj6N69LSZ3sky4TeJ
hh6PahQlfhUIg8t/K/YYLjqfNt8Ii8AeYCQar9BtzL8NgHE04Bi1RgeOrMEw7sd9UO8DpCpDHlAK
8cCMgAcomGE7DfzIOP6cKWcuu7QnDkYLI7y42Ce0b3H/qw7ZYLJtYVasai9VHrr44xz+j70zS44b
ydL1VtLqHWrH6I5rXWV2AzEHZ1KUxBcYKVKY5xnbukvojfUHKbOKYqqkm8/dVmZdncUkEQg43M/5
pyPb+RzJnJKERmnukB5m7hkqxJjTa1u2heUlNkLJa1ivwr6uwqQxvMRK1dXM8NJtJIrurs7M2t9n
ST7yslUxhHAXikOtNJJbnbp/7t2i1VfIbwHDbCuNAepaXTAHrTUvVNHarkemcnIVJwAms9VKrzaL
8YD5NNsKUbpfRBs0JUo1TVtZ48AWYLpTdYrNpDqXoYuPImV4JM1iaN72LsRHhZYId0qruzsZ9WIf
cnDeJEmcZ/u26tIzd5BJu7HiMStW+gCGkJCzvKZXRiOWhiGoidI74aWW3l1bTH3fymHOhnXZZWLn
+o30CL2tPsSzS8dah/EpJt5520JMn1y/h48bsnFtW8CjbpIMOxRbZLrEQbcyGQF23yJbWEXTlJ6s
JpwPzRQP16YVqcOgFSaQlBHe6Knm74OgGDZ+UnPEZk1yr6MR3o0Zx0skc5Np8NAMZD0HhwQW9KSP
LhCmYQIqSHg5M0VDWfid+2XM+/YogJV39Paah7RihHMZZgSxbbhHWwNWU5nVNTtnv2qnod651Zjs
kpT4bacAYWjyVNvI1mmfksayGIqb9fa1b2j6dk7IOgk7Y4QqVuUmaAnpNXTahT4o3dM0d8nRH2Li
ARBe32YjW0svrMCzamDHEHxtG4dM9Yv94cFIK1RIhSHW5mSPu6h3dFjqJkPQD/WnmUxujwEi1IAs
N20t+xTLwbhsEyN4nmWVxquh6+v3glftskRPqrwiC9ggG6M7llIUd37d0sb6ZVRzQoTiU84eeTDm
SDaoviB2BxJJnmRWpp8IqIJx8blbKJdxW/Qpof+jY7ufnKwxnU1h+PnnXnentV+IZFeplpkcdinI
y7ThPyNVxy9V4IaXflU0F4El7UsjEbwWxHdkZEOGlNV9FqNvaZ2wy5dXoGoAEKf6/ZyoEt1b4rQJ
5EgA/NREZvtoZSL+QMZ4w9cXYM9HgxNRGfd15WxEzkVAAtpTooWSvjD2n4zWQddaUxbTvjQHBzDw
tmlzwoZTu39mEMV4p1VCoLC3+mFb5/gAghlGwsWhsA8KQ50HveEGK8OU87mapwomXU3JRz3umxtc
27L2ZhlQ3xQOB9xUD/ISrWLxsScPeGcF1cB0mam5jtxBIGUYklt2x+AipVi/d7IQ3qax4wdzdOPr
qAurGxsi8cwthr5d1ZqwrsLC1R6KvDeQXYSxxvjn0dFxLLU5GL0OCvbkRxZS65FqgjwVaTwzqb3f
jnkDsoiqZZu7qr1o6ry61ZuwPSEUnI99ZMJCmP4Un4Y+ibwqi78ZXf7j8/h/gpfi6psRuPnHf/LP
nxHW11EQtm/+8R/n0ee6aIov7X8uv/bPf+37X/rHZfmS3yLyfWnPH8u3/+Z3v8jf//3668f28bt/
gDSL2um6e6mnm5emS9uvF+GTLv/m/+8Pf3v5+lfupvLl7397fM6ifB01bR19bv/2+48Oz3//m8Hc
b/xK//H6Cr//+OIx4zdvouK3Xf2YP7/89lz8dtulP/jtl8em/fvfNMt9R81tIcPAyWiSU4Krb3j5
+iNbvnMsXgLX5j9Mc1/i4fKibkN+zZDvhDINWwgigaRjOjibmqL7+jPTfCdtHB4Szg/ZsYEN/I9P
+t1T+9dT/C3vsqsiytvm7397Y5EipnzJPhKMGSRc3HTsN65Dd1CMVB30cU3YzKopRzZSKM7kQave
49j5lVX1zzY9nfsVtk2HSNqR89bW6dZ1W4ZDUm3KVl5GjTSqDs4KvwJqpbGzTbVlU+kbwknHgEA2
T2sI3yHlmH6oH1Z9HdgJOFdqFNgkutjsiSvEmrDyc1kVpOQng8o+Tl2AqtfzHSEtSXRTERIx2s/J
BFRb5tC8rTcgwxmv8IEH9nuR2nq6ZHJCPKCFb0tsUYgygqZw16ZK5zj0utkskD20Da6JSy0JmuHO
wOFoIRDpxLQf9CnEl+FO1gOcm9/cGGWs1FVqKHGVmV10NhiNCjyycqx6pcc5G7uDheCJr70EbK2C
K0Yro2jpixapYjS672VuQ9aCQRAMS/hkedZHZXndmEPwUoddna/9vtAhyatQo0wVDTKrIG995GyJ
muZtyNnxOUf1RRkcobZH4N2IZmVmkX109TyxPGPw9SuOXy3c+UEmnkqTFtOztLC6m+U43nF8quvB
rYfPs1HZ99x5VKEQHLRnOzSN0BN2bl4XVV+cBXhWK5D2LDZ2sWPZ9+M0u/1HEuaQm09DicKdtruL
YWWJBAeZiW2UUV0aPEAHzWe5my9a/STjsGQsqmyoocPYvpFdFD8aXTyijY97OL2w4FGsRFAhkUpV
oRdervnws3k2gZqWXe+SL661FmKQxFfQijKC9w3TxJhR9U0NepdatehGwoDDZMrmXH5wQUgmwLeA
QaulPY1n4zyUGLoGHhpyA5mCVocNnp2mfap6rTszWwYZerLFNwtFiS9oo5Gp9VClVVVt7IRNFU0a
Ho5Dxvne31pOpLdUQ0kNzdV26rMfCQtCWGiuRhCN4oxKQ6j2tSuTHPGx0+ZY1soWw8I8aAzt7kdE
qB5QnmWuHKehMxqmPuK0n+Uy92syLOYoBhZYooE7AtdEXVoNjUaI6LHNEP+vNVdOGLapF21vNiv8
FKYeGsmuG2oNAX1XpZJVrBq0o2JwxK42xUzNKX0OjcKiGMaTpHRrj9Z/IFVkqEBZksTnb0ZzW7W8
vJperVk80JKuzadYIrRZKykxSZxZDT4myvFxQj1SLx6uxjc6bIDtGIFfL8puuGe7RYKLgd4jjQ2Z
nNPjpF0VvcySTeQ47Ed4D2v6kHLSP4fWTJeswFw/VbPPkGlR5f5LK82gglTUMlqXuhaECI+B2yGI
Z9ujbzRoY+aBmtgbTJDydRegwvGa0a6LrfB17X3OzFOEN9rY+/t6yKZ46xc4ID3HbnOK/9BJdKSi
8XiXR0VrILgatXSj9BwArWVW2DmBQi15HD5qge2UNx3aMV/DLqJHgZlsM0GDsTEGB9m1YcXQOrOR
CwBNywlzVuScErBBC9Uuj8sAUi0LExGLMyeXonWq1NOxJ6I8VmY9bDW0POk6kGq29xrMywQ6mSx/
uBmy4uBCSGX7xXCgHVBvRdNm7HRNei3j9vL1EMilT6sFTXmhqdRaLo47Ltd1WqWIvbsA5uRN3Qwc
DBQ7YYQ5rxniglnB1FXdKpYi7zdhWLd3o9YYSOcymXXE5Om2tqXKc9RZ3Lvs3LEd5O4Bj2n7PBPa
nZ9TQzkzBkZUw1vG6RYae62l154GFX3TJ2MOl8RIzxUaCQyM44CS5sbCkui+j9Pe7DZjYfC6BxZB
KyupLNlROYbdgNeqNdEfi8LQt1Ofiuo93pic7qTCkvDRWoRRl/2Eeh0tiSZ6D+sJum+lDVr9KNA6
4JaJMjtfq6kZwoe661R0pscMynkmtKcDj7MNO7ioDQS72UrmM+FVkaO7iqq/w9RzVWhFbVzqQ6gg
QczRMg5algXuhRPXHcmC4MQhE1tEogJUC9iP12k+lr03DO4iRBJAx3vXtWVyRBymLIBqg30LCj94
7yca4pwkn1JrS5UhyxV7Zaofq1opsHSmD0zSt5i3XnfiebY7pPNh5bgU+gkxsyvS0brUC108vJux
DqsnBA9JvYk0MVwi48NvYKfVTTVIcelPzhJP3cz5RYHz6jl0Lax/2WBMJlI5YWae6kYLO2FVV8lp
rrXYunXMvr437agt13xFYbSwrl2N2zNKN2hbzXrVj0yd9GxLn2boWXsi2yOap3Frxk1cbBEn4llS
tYQ5cEOEJ+vKrboGjBwcdfSKkiGdnPgZQw0hRUObJMg8bPa+THtk8XqTxzDVkUaTEJYJQhwL4cwu
yRTATZvPUYqlREtvBpA4c+1OhY5rwlCjfTkOphx3wIPZTdI7hrwhOIATJJxU8GhMmAg2fTpi2kp7
y0E1C2VltZgBRemsyrAiaNcbRz+GKMsshC27vhk0a9N1tfOhKd10OLcLRO4bqwyL7MIH43mi69LS
Q52OenktfWmzWKl0iARDwpycqqGWLQoRlQ97MeZJeMAVmKElCFBYruauyMFNZp4zNoQxKVz2cnPw
US1aIvwgq4oqZU5pbTHMaG7ZvR8468vHHmQ8ylcYvid428iS+razK2s5i4sRUbGQ30bX/c9pB9Li
82NKi/G6lncsx1DIZ0xlUBwL3Vzq2X/fF3i4rX/7v2lL8s23RmPpJn74N37vDmzznWEJykDAYWp8
onz+1R1Q5btSWuQz2o7kA/Cjf3YH6p2lhDSF4EeO4bh0K390B4Z6x9Ar0wYco77m//srzQHdALEZ
rzKguH+XT8grSG1Keqj7JngiUyG9PJ9z7bTiou6MizpPTqaMb4EizmIZXhfC3uAOeymi7t4np80A
60dpl96343BBBuUeBfDG592R7BErSXmx6vJ0q1XuUXe6s7TWHpmXve20RKIc7wGm3a3WZy9MiDqS
IbJ1HUwjWXDblv7BytQ5Hnmcp4XtrOm3t6YB/p7AmDv6sAE32GqxuEySYjdr8x5Sa9eL/JQyvmvX
1OWV0PKrJvafG0zs68TwnyMfysnxyyPU8XFsao69YLgC1tlNBtNxsCAdRCAOqSs+9dJ+0mf/VDjj
XR8WWGeKj4t+Os/UmabRtZs+FLPr14/uojkAhI0P1lR2q6AGAC7tnnRSIApkQ6PYNW70ic3dx72J
KqUsGHIMrwqe1/kz0sH5uh70D2pw976b2B4g3H0TqVPguOduNuCb1U3E57N170iXptza6o1aW1Zw
FgbWniOew9cPDqEZQyCjmC4iA0NPtx8HsgI0aDlTYtzX/eOcVXdJF+L4ULsi8q9is7zl2D8mBsdO
MzqXdoHnqffDZ+WwFwV26aUjGmqjgTLk6OE4FMl7tkLU5xWzaJSR3ouhu0ukPCvr+NyX7d4qe4r+
wv3S29YNa2njj9PeN4nT0VCiKqWekCreuMzeYiLVZRyau6CL90kS7ZM8uU37cdvn7n2ehiU1U3LQ
zHgtSgn1OsOuEx8xbSojabwQ7/qqVv2VjJwPzmBEq27EU9NPGxOehlFHzyxiVHaM/23pc4ZsMw3D
hZFXm7hbBMz1JTM+cY4a2zxA7J8HV1li77BFXaeWhPYL16m0P2BgR0w2uRBOnbsqiGuwYmdnjvFa
4jgkpupE7AYe0sQ6zC7CHpFqRAsnrsL+sOjJiqj2EuXCa6ZpLhE2g1n1ls6M4iz9jCWNsyz1PzIL
74OpqyultKNfYTeuVbdHT8TpVlilZ7kkSCTZpB/zaJZeKg3/Tm+d+iXrhu7enrFazxYRD6iJ0qsm
H9S+wkp7IbPoYzExY7aISQvJ/bNwEHjn5/FQF+Pk0bQDaOViWxO5CJDIapKVG+zTObwodWffC/QL
8A4fB/TGKJStbYHy2UjMW9On7oCnP5FjgrEkq0gtkqSlm5WHie+gw7Q6CKhk7F6FKj2GRKjaNCmx
9DnLXQim6b1NjOTk+3tmz91iIDjXS2sT2M5tV9pM/xPpDUghCnRrH6XJdVKKewP5oBYOj1ncY8Ke
rsi03RUZdYTlnOkLv50uruWixNBcgJMPrkNb4O4YaAj/TekMJ+LeB4oSgoiWa38mLqKY92hVD8Ju
broA1bIs+cWwa26h3rehU9zouvrguiz6ySYd2g8XrRrTvVHzdhUyN6MuPAIZcMrh0+hG51Odaheq
1W9GsDvbiepVgmyKSvYpLkoooQaFA82mvraKgDyJEsZj9sOHrMyehArf29XY7mJd9GvEQsm6tVvj
PWm+h0DW9oIQDpvZgctI3S9Dph0KYR2kSbBBkMe7Qbm7VpnXESu+CNJNNIoLM6gfSLrbS707n5v8
kwyDKzsMEVm1n7TQLPB6a3eQpFiqg0dbc69JImA2Ce6sVZvwcc3BbKhCYp6Ha2CQJFI7W42+zUqU
+Y0uDIx+kX/qiHulfvPv6qHZqwj1FjOz5r3MqpSv3Iaba0f0Ri6WKlIJOCjQW/CINN7nocwJoyFN
YqoMdNNx2AHEC96XYExPRdMmh1Fq7RpRNwaTMVlA5eJWc7FDYCJBZn4kpOxWSwvYZnNTqXTh8PaJ
hWQYuJlC2nPTAkSU3qrfqFI9Tp2JPD0/H8oO26xk5uWIeyam4SXX5Jnm8bNwM5QRNHqIqxFnDiyV
FcWeWAthnJN+yroqSYMeKEHj0qJy16NHI4IKYibmgXI8Xw2ifxEd/j9Dm1rERhpjdFtkC4U+nApC
zUs3Fiv0auWeYpdWdrA+ZApjv1OVpK3gWhELh9Dq+kNS+RAWE6oiJ7wITDmxG0+nMZdrzTCoGCeq
XXcDENCv4G9hgsrotunFtHaEONd0HlaaEWfhx5ec9DiUkIfKtn8/R1jITP9uGrszrVBPX6uf/60J
gUqFdE3aMkBM96c14TYt6ugx/6//R1kVNW8Lwz/9oT9gY/XOtBXPBmkUE3aF/FdhaKl3BF4viVbO
UjuaFglU/ywM5TtTKuKupM54SupDfu2fhaF8R1MshNANA0aMaTF/pTI0vqbifl8ZCipC3TFRNliU
sILK8VXgGnPFXcSOWbV2U8felHmNWgnBSA4u5SekpoDh5ll3XnYjQMuQngx4wXIhqRoZHXASrewa
5bLqeUevQwVZh/4v04t4M5K2At0aXSaujrmvOTclbiTRc5KcMKAE7OY6FWV21Rn1WrMXNxiHgN98
MoPhPnYLoBFcbAzPziNyjhyseraxU/l85pIl46oSid1z1YUPGpsyUzaCdYH3PU1s4Bx/q6b3GsEH
4Zge4+aD5muUrCUMePi5EfVJw6jTs8sOcxqiy+o/1FZ7MdX3SQ0mUL3YA1ZHhcKswbHBFJss3wI2
XLRNdhWF052mqIDLmaQQid0ya5pTgTK7x6vQIDWBmgMUMA0sL2bGW2wY+FnCDiF/+xG1HCpR4DVC
BsphlSm+tnlog/1ghrNHwvUXx/+YRueq+9LAjePYJ/FgJeXMnpSvZE+6A4kMSNJXEfV3QlyDNMZN
jXo8IL43K86ILduU5ks0JfvE1FY5yWJFhHMmJ7MEK3OGFgYeutg16jx0bvzwkw4XF8VfKkTqsh93
PilWqk3WMRRY1JPgY2go3W+HdPD87LPsXuwIRksbsMoMF1ilDq3pAE1fhvlDX47sfnJrBMh8AWlQ
KXit9rHwA5jNW2MRB2Ocz5tVHt1G2kOPHDtcKkPT2ulu/2w2wcU4Atpm5Od7xB/JTTmAX2G/x3pX
yf5cD61mP7dZ5NVuclomjmgtzvvhOhQffGYc+XX8GVOlNw02pgo/x9suXIZ44PynT7b2o1VuUsC6
JD8NebsS9fyhbJNjprRNnWF1MKrbfMD7xakfFDex1p/bVrRv+hzTyLxFk2Mg15s5HmRt4VvDSkQs
AH8ume9IJd+amIAQ0Hklw6UNU/E0gftSfdV1zad5RLJR6hdj0q9i+0saEu0yYWTO04EhkAb8Pai2
/5CCy2U6ERRtMbSEjJsU8YRl5NbWmVsQmdJ4GmaB1qk3EV4g9PVMg2qyCBqCbYzQXamy6C46Ytm8
pEQsNw8qOlk1yUAyrymFRIyHwm4f4laQvTNjUowGHlD/ZGBgcIcn00WNGc13Uo1IsjlHNkMak4XD
eMAdKajZY+m39xU2glZXqdelEcGMVhZez+McPwaK2s6MkJWUETLGvJ6ftD5B5zlV+XHumbVaT2iy
OpOEB7NvrgJeCu9/z6kFd4Das/i/Js0CoxgMqL1/j11cwTwWgBcvQf3y5pT685/5A77Q3wkwC0tZ
OrlkhIZyEv5BburvCHMmvlUsx6SFF+HVKeW+Y5S75fBrFhEPzvKzP04pU7wDz7AsRt3wu0yocP/K
KQWh+Ba/4MODmn6FUYgrct8EJRLdEDoygqlLO7yo/SWyONvCI47ZQRPgiyUkVdSme9UilrRXLV5w
ek4CRKi9WnrBvSrmp8jpNs04HO2i8aAYbnPdJypwCdrbIjReDb0BLG5sxsXwmNnnDLb2NN/29HHa
pDpzHaH2YqINdfOsXI6fKbpr5c4UN9J+LoLbVIN0wZ7m+Ku6Cj1f14mKrvY5ATQMvVt1jCYlCX+T
AN4VIvcIe0JXWxxAhg5pop/DMHxGubgv2IsKLFND0HwczU1nlKeoKTJcfGpjhfj4o9k9oXE5IcHa
6hyNvYnWDGmvNGBF8JA0vN0MUQfZyA8J+p12HhGQ1Fsrp24GLl1CCQ4RkGppJ5eF1rApXsW3lX1h
YhOrp3iTQI31Qp0p8llkIHbKzHixfeTVmMT6+K41x32fG4/tYjTu2OmK+ljb2UuIkzap3Wtlyg3T
idExRbj8oFWO+ejs7IF9kW4ryh4LX14lOdqIOHsxRENmC1xUQX5T3OCfdLzGTzeg5RgjW/usxB9k
IJ82U3vtt2iggbJD4JWqD97nSXoEisL2bG8WtW1eEqqhwUQ3qIu7zt3Bg3hVrq0GLd7O8bQuMjrb
GvjE6Qg6IEjIn8mY6jhkLQwRDbYXbXEhGGqdRQPiuQcHjrezMXC46dqNhw2g0KEhQLI32yvO930/
JsdqRv0Su+W9m8mtnvAFqn435sSa+enKKfOtUybbomwOQYsonWl5roHER7tJ05se414wdoexQvqu
0IOS1Sl8cUXOCn9S4dowP5csy5T1RSz+zs4JeqK26kgeiOQn4dpoXsCbxmqnSBsuamKZ+huzMrDJ
9eZlA0bTIRUfE0HoFa5EszsptKSZNW3rfjwv45kggE94dfd2cVfLLxU6Y8O4KEznHqhz3dm3HYVH
GRIkBqOrJQ9TrJhpurDfHXg9lEsMXdgBNKiTmQoAcRIyrOjQuvpWx8tQEzJoyavFEGwNxaFJzPM6
bNZm5Qovac2D04Kihz5xKkFYfbAycjP9YpuY6Vlv5we10Oq+s4MqQLJFKZN/om2+hjRax4xWQd92
Al/d+IH5OQikJyLkXkWLb6QgupO3AF51DSZ7jDFBIJs871vY0T5+H9I6BgSgpvNV1hlnRtyvkI9i
DspOdhNs4qHdTVCooXPETL1W2XQRy+oucrFbkAPgpJC+VuV/6nXzfnZJfBjM4Na3yaeIrXVDwzyM
7dZprI/oHte57ezdnGKkbaDRu7De1gPphVmbP5vk05FVMy+uxS9VNp07QY+BjWp5mjWi8hJyxIjR
g5MFeQkc5cUTpo04EwrRpbq3SrIc3ZHkK7OL2y2E0h1jugs8DCR5ZuOAezy/qaCLA+TrRWRtpuwU
dhQzOZZOBmJBgMAsH+awD1YufyrOqjPBxPoufqjji4A5o5JlOqLdqHDu+mclNFc4PDX5ZUJAlXCS
3aju5zpCMAyRK3hLw2A3kmCFWHCkv63XERmn6Yh/lTXfZ9NHVCsGe56+mk15aeMp7fHIJcjs+tOY
ZY4H04yaVhAc1Gajl6vizO2Gda4IJ1/GVo/WVnEpE5ytZ8H3HYHi1RJdFROgqqrN6Icf0XFvCJ7Z
xRqvWpleKZ5tmJ00E8YE43tTDUixSGEhz86ampDO3toQWg6eUayMOWRnJmpEUlbyOC2i/HSXyqxN
PQOhXGZ/mg1CDVyaA8Vdv6Sx5ZmqvemiU5WdqwB9ywRYQKwo2g5PqOdWf+RNxQ6wC/3Kq+VT6Fz0
w4dCpzS0jAtzGtZjNK8V2uZlMTZWdVzuPMx7DWt2eo2w/OiDI1SYw03xEA6+R4j+MdJmlBu+cTSy
7CILWA7zB5R5q6r92KtD5xK7MpP2kR9wER+shmQvXqxI2AVylb2lLbdOHH/b7NgvIcEsj/2DYXcm
6ovmDATymuCbVa7YvRK0me1EUmVbQQMO0wk5JU6aC5X5RLTO+PFHhCzFjGUtXXX9Y8jojDVnwV7Z
Fg7GmPAxd25u/MIi9c/6OAG7tqzhjv+2si9dg0/TRliCkJfdTuCeKbwpeKoaHGwhZ5O+D2fssS2T
8pJrQMUjiiOQvnY1MI+ql/3VMvpMb9N1ZXWfAoWvae54sllpbAWHVGn1JNSdGRmiFZCWIS5XbfzB
Ls5UXHokC+4azgs5dMfU70nFmh6iiigJRtL2dnjKsmI/Gow2Ssp9RZJQnM3OCo2uJ2YC1GLVYGgV
W76gtdDnrY6zNyc1cKXZwQFjoZZ9VjX7uU/q1RTUoKIcJHJw7hwLxvBVgfe7FOy19MugPPue3KE4
YgYYmd8MhZOuDY30uoUPQ821kCEgjEbQvqmv1EE8NzuSzUhzuhiP4W3NTOjxqD7h5kMYCjC2sk4t
43W7w88/yY+qNDL+lTCWWQnCflOltfkY2JWgStM+cs5eMwD67ucXeJvt/7UWVrrpKlooA9XdmyvI
KCx1zWi4VZDTqb1HReoaJ1d/SRJ9C2TicRgT608DuACSGW2+fHbDbb1kBho1+lgMSdkhy65//rne
pIUvH8t2wGtMqXP6UKR//wRKlKK62/CxkGfsljWBRuQXT/kHAj8b4IdqW4BWMTDv+0s0rRtJM+cS
fnvWNVsX3TFhxMCBILm/GkULvPR2Qb2+1tJxvF5Qs1FETZkTH5DVj2ZyXrknMzuXDTzLNUq2b13b
d/rT18t34V5fXw25HD2NSacgGE0pJIDWd1dDIDuFmY2nvtQBpKW9NzRUx33mZRYGRqO7DvNbMdEP
c+4GxWc85VQL9i++3jdPcPkQdBcgdbqOglN8JVBfwWCRnpdGUPEO5Q0aKRAcq/7Ffb55Ob5ewXEg
X2FhQRyXJuv1lxrgLLHl8qUmXxCuzQQ6pasyWf98IX79sl7Bed+uIi13eQ3hlN8SvWW6hL47y318
Sg/M2rhNvG7Hjkl8T4cn+Bj8cvjt8njeXhHF6RJEjtgcPeP399WURRtrRUdrFj2Ny1abkv9Gzkuq
DjJhNL2drEbK8dw6nyffw8iy+/kt/2CxInvlxtH7okm13nyvfjwCIE5sOuK6u05PY+hRQd6rXwxR
erM+vm48tmDiJgtUx6q0vJ6v1scE8NfHMcFirvXkEhUJPPjz23izPL5dABxWZ43Q5n6dv/fqAl3i
GJWzaFGLdjvVzyYpkEF7Pdm/GKWwPI1XT+vbZUwabOZB6QBgy7f56jK9VQCFR2wjbnesXaBcNIez
0f9irf/qKm82q9r1u1APWetWdRYSw92gOvv2QP7nkBL/XrfuQgy8WjyLMv473frtY87/4vE/11H+
+Brl4X1ffvUV+2BIaS/wCxGcPKQ/UB3zHU04adAcWEjaF+n5v7gHG+GJzTnDm2wgKV8oiz9QHcOF
zuAVoHpD1GICSf0VVEf/05HGYcmGy2nmon83nOWde7UWZ92JIep64qJ35nZ6iY7Ejq0LD6/PpXYN
iuKV5/EOncOvJr786V3+/rrL3b++Lqm9AaUKNutkykhkrxOSAaT5i1GB+q+usuybr+5OnwMm6y13
Fx+wBLeXJEd7/cpZxRfZHXToGjryr+6Eb+7rzU7ohh0IouCKc3aX9+dBfGxitW5sx8NnTwbgLy5n
LNTQd3vJm+u9eX5x1AZTFHXFejpCYyPb30bHfl/tsvMs3C9Tntzr7I7gimEjTvDtllw5f3VXXj6B
y9FNPSgWgdX33zG+hBERt5aTXQgqkgpX90bT3Lx6ua6+3dDrAsX409b8/VXezgQMRgeXHJJNZhKS
8mFuySzbm3vQD7Wu70hmOy4za+GndsUdEvCd7aXHfDOeF5fauvrFkL0/baxvPsqbpStJ+ZbY3QsU
mE14nRVDvBH0ZPs6tLQPP79t/c1tU8jyhkt6CxaNkH8qWKLeraMEMfI6P+sZftrtOCqC0WveR7tm
TX6bx3SO/iXdwWT94srL8fBqYX29MiUuWDQNDSDym8eqzyWzLbIe0IiNAYnXg7Z0cAzyLt7LzbDV
N/VOXnUrMnnjHSnHv9of3nzJf7r8mzPSp/bt4g4fexBlwnP02r9zzdA4RK0/P//8Vn9+KQqM7xew
NNiD9YA46RkdezZcl36K98NY//WrwG87wqK4BR9ZPsWrrci2Mt3KfGhWVd7r1sEv74r2FwvzbRP6
9UtzFB4CSnlTsqV/fw1VZ6quA5KNyGzqvqTP7nY+C5m+Tp7Gece7Ee1sBucSR+2hCb4jU85jFvvT
z+/zR+vm1WfQ33DZ5H34tWt1EL0bdYS8PdiM1Kx3zf7nl3mzs3+9VSno9/g2F13lm1s1p0IR5uOU
oGrROnKe56H5Rf30tcN6+wagWIWO4dVj23pzidaa8kQk5BoTLFvsEc2vsw0pdwxiOhYX2YbMsc1y
RLZeTFCmBz6yrrc/v8kfrcxXn+Dr5v9qzQgVlLVp4TWokvR88u33RCiAao6/WJo/2mTovUybnl64
hlq+61eXCUOlZmZf1JhgLnK05nONARnbP/nHm5/f0NcK+s/f6b8u9eYtaFWJIJ2QkzWWg2Vidr5m
3FO+7ffS69bjo39almT4izLgR/e3FF8SDTBK3kVk8vr+igBKHvd8ue5JvmfKDkr4p45pQ338O/v5
b/voHz0wGDf0xPRh39i411eK05zE5TrL1jpmom68a+RTEjz8/Dv8wVuO1F8hP/lv0s5rN3Jky6Jf
RIDevCaZTCNvq1QvhMrRexfk18+iGjOQqIRy+t7uh26gTSTJYDDinL3XJm/IZo+42tQMaW8EMcYa
T73DRu2ld5qn+RSXvmGVcuVDefmi+iOWBVLBlW2KEYc6IzioM6+HsiyLHx/lx5+xuqu2nc9BjMTu
LbWY2g4RJSMlRG9oXec1P9i+XHk1wcWaS7cQzty5mMLP9/rD+Obq9cysyJQBYuPzUW5T6R4WnaM9
fH2rl2/ch0s0EP6QQGZzZFNx3awusbRI/o5aUXmYGrDr1Par+gZEK/f5UH5HdVeceRM/rWoMqFJe
wZ23LDnrXY6VTPEcVErplWqWQQLI9loj7r6+qM/liWWQZb+PDJ2Wsr56B2WBW6luGOSf0HrAUi6V
wq3sa9tpX59Zpz89pbfBeCUYByTE2wbn3dpSOfAojEiUwMAvy/Eu08hcOJM5rjDr1w9K/zAXrNUr
0YDRD+IJiR4Oa/hJdiHVqWtX1vxEHyi7NTrDgVFXTr8lsso2lT5NF5kzG9UGCgwamFwz/6qGUcHd
BIqhDnbyUxpj0HRajMuxd4bx0IWkWOBuoztWA552MrvzrT6iWEarfIuVpTmCj4L2UvN/LQprfEHe
Pd4aZVlA3m/n/Qj7xEcZXLrDEMbfw7gep9+2o5TgwCI9lACP9oMNo0KrmkJGDM8OM7mtJfJC0KJY
oOoiMkyNLAr/tmxQcUXO9ZU9oZgBD9LtM7NyLi0JXnw0EPrmNGFKFynTf6ZyQuSV00a0fbUk8kNu
geqVQEq+ZUVdIcEW5LfINa5SKaSETYNMoZRbmz1a53EGat5oNxXUlItezpzvLe65iR5OCU0G2aXH
TxdbKa6SQ2I21kWfELwE2VtKjnpq0/ajEHZZyKHj6ipGxB7Ozf1UDCj4Y/gYiEn7GYhRXMn3A4Q8
9EN1fBmEOMgyPF3XTePU/lyopNIoE3D+mvyOWTEg/GW1dm8jur7M4r7fqhqhHCE/wk2qMjjUg7zI
jAWQ2BlxM8Ww5qhX6gSAzZIOLer1bRw0xaXUhcLvFL54auIYF7awYRJYZAX9AQJEuxjt3Q1l0/wY
9sRRsX0jaGcelJdWo5HpsGV/EVjrMOMJ4WMfkJ5mK1doWbNzHT0Zm+K9NEjxo6gt5UdS0CKR+znZ
SgJ/l162NKUyzGbebMvjVR5a3ZY3JX8YBzP+ifa22psiFo9RU6F4h0DrQi7Bh2XAq4iHTn6Kg7nx
sBJkswu1tYCEmZflK4D68DghPorbizTJoI5WwBHof0zp8KqNGQQIB7DPzinoPTQjRuyhPoK03aRl
b//Qpr50kGzVoZfJELGaRsL+odnNVdg68mHAVnmT51X9DPLqTdAQX9Zgm4DtdN11LyvYS6NOyf9K
lZw8m1EYpozRdhBOJNKETGkxgUq28BBHk2XlLFroNMsvMyDorpHUxtZQhPpDa2VSYYK+8Z00sB4m
BLYYDRVlFwo0vSKAViUbEXQU8BNbqB2Zi+oZKMg86wD5gQsDo+GTEziNp9boHXsh8isJe4ibWhpI
a60hHMaOikVaVbWEBjRALZM87u5tyUgT33GKCaqeaBo+sWGqXIdmZdNu0uaWJAtk1uHVoLbqr3ae
nB+y0heeNJgztoR53IKGwtShafXS9TKSXV71xSGeq/mCpwMymtTE+AIjWsRUjeThmCiY5iIFWIYp
5fFzi0n4FkV3CzoorB41WIQ/UX5yrEfcTTO9zcApT4JXTmuQCQQdaRaaIKJkUiMV503UPUg08/yM
EEnZXexSmpd3GSjVJgtfO31IL4K60P7GecIztjTDqjZkaTWAgi2ds/WsyA+kU8d7LI1P2iyzZthY
ygFqasBkyvFRo7NEAoE+45rVAq1nF0dC2c5KE/KkKYeDiMbkLSr4/DOu0J9YSODVoL8lo1FRegLw
7Pon4bvND7XpYQ7T/hWxGbpo3Ki6Tl3hzm2nXsS5wzKajJbE+dN4GIKmvapQMGycTKsfHM3Qd+US
dohjwALTKcbb2WyiS0eqW0+NCKOCoa0dbSPo7pG5iheCNpvbFDjOpVGX9r6IbRqPUpLsgPpTJV8i
GPUljNGaKu1IAGEBt4yoxjloiSYwSmQvlWjsY+FgmZlxye+LPNeuGyeGWxWWhsdrCSV+EbzXoWnv
TFIbdxLgtp22BEcOVhj481uapLIES0axRIiGSmgNS0F51VNA2WPiEnB40XsWNoLPyCSoEo6u4WMg
gBhXoUXEhFTvlYB0UaoC2j6oG4slY4l2GIF+9o5U7nGeJjc1jmXSB0S1ZI8q1dMA+vxSyrX2Kg5I
1oQ42+4V+tgvBcumm5pMy3nARQtCHyT03I4EJVjIi5a8TntJ7hQwwY9OH0zAvsHXVTlKyibThZsm
akhOpUXun1Q410h701sE09IlMydE5qVFV/agSDfCIfvQAaG+LZdgUWEP7eOoC+fYSVOD/L5GlEjD
vfnTQ0+5aZaA0nmJKsWMTIBHiZ//RlqiTOsxs2FlDdptAyHnViMU6R5lpLUtzabeDmACvg1ZrD9Z
VTf8SZaoVFOdJgj34L2xmQJ8TuUXcighfWXhLFx2GsgoYPOjFVpiWPtRMvFLmcmBXMzsSgUT8y1Y
glsLVYy1K5G4S1KoBOCIOtgRzqgOX5HngbFOZSHFvhJouLCNJRV2eguIrWZc2LVjEVdnzuONngMx
RRKMgakZOnGtcfNf2OjDiIqLeYfCwd6E5GUBB4CynQ4oHsZxRrYb8jtpa88XnAhr5C+k30ByrGAD
UCNGGkFQJuKJIkv2CrtiHz2a/GiNNEIL+ogq7hKSc8FkV45bmW32M7RVLCKTYqAKURJ1fmkadj96
KllwwAyluW+HcL6JlTT1VV3r/pbJYsshQrX8Vr3l+M6OPi1ZtdJ4HQWxuS1jWcNoBa8OPFDu2XJn
R9BJE+OOZlyD6290eB2d/AZsVv1L6nNHdcMxgxSUTOGElqtokm9NwGehYd5e2uzF3bI2YZKgWfhB
c0m7cHSh5Zt2zuxdPlY1SgmK5BdN1Ud/K4gcnmpCNQFHl7gGcc6+RvKpryfKcJHAib7nCKj44ZQE
N4mGTmV5BG6L8/MCPXjg5c407osleHlaIpilmTDmfollrhUTBcES1YzEIkb7QnxzFknooPjyb/sl
1xkXc7qxcyPeC6LRjuw8tUOXc00h8BN+UA8yNlNrV2Agvkvnudv1S4q0AkSs96wm7y6aeWgvVNhu
npQo2h8HW4xYQENzYKFBfKMPhQIQEfDl7qJb4ETlgikyAB7gzFfqC0h0JB+YJfBTNmUaez4TmUqd
TsGrIgNSh/AWoYoJ8xqxvJ5OSuXhAhOIGmMCvbQ4fhK5g6zHXHBKmPjq+wZsw120wJZipvouXwBM
WjmG1+kCZUoWPFNlONe14yrfjDdsEz8r3gW1OR116IMIVTIKJZAGKZAuqCcJ0BQLiQUAqqqT9l5U
WfrdeQNE8bbMV6BhmQxhgio+WFhSKCUjv134UnJSASfFOc/5sjGgxai8m7jqRPfaLYyqNsuwjOoK
O7tA1L/zoJjvMQO0F8rCt4LbUrLg1hBZ8KOy/emavs2RJcDFSkXZvYZAbVJfjtGhbwALICM0yLIj
tLDD61QVTlv4jdHqAXzEhjb/G4hL0gizRCVf2DfSQupqFmYX2XrJn/gN5DXnUG8hpGg30sL5Ghfi
V6kMxS/rDQOmqI3zMjYTmEKhqsKHaNj9xFo/7Oqef4kWtfOzAy97R0INPpCyENLeMuf5pU8R08OF
r5/Z/cu/gtHRZ1cvQoxPEiBeYdXiqC76/jlKJyKCY5gUgwYDGy6i78xw0eEUq5t50uFjCaIfiqxb
rKZzsifX8+8Ysm8NQyyWiaFqz+R2wUscxLgDgCp2FmUidOhkMo1lAQ+27PSLtgyJ/HK64cHkVMO5
pymunErjZlWkvgDhnVzqSullJ6X5dTHK44U9KdFTF0M7k+oOyhwy+ruGg4SLKVneUnTOtoqc0nKC
LuSpKZsN0ZJVY5DotI/0hEidtnFuEzFiym0nciSDFPkRwWS7vAUqPWiSYB0D0Bqhjd5Js81OXRGI
F6KhOODzT7xCyk0vjPhvi4C3qDJqydcIQPDMMQ63IO7nVzuBiz6ZvdgajVxdOAOSQ4t4wo2dkAY4
trV+XyHQv0oS7KdD3Vd+UAvZm2Z8CZsYR9oWV6a+Ly2nfalteEy5EWU/4shktQSc+9T2SfTMOST3
1SwfOTto6l8xDdPvSNJQC+uppty1eqfv5cbgSuYAhLlOZCFw23BrKrg7e0xp23Sysc6M2BRz2KwH
sA8kciph9EcjRHxLJmu85dpHUn4IUe9cTmaLkBowEv4PZnsQckqL1JAHFxkUpjt1tu8Vqekvqrbg
xk9ZEV4bdSff9wF2Q52T6ndou8mORVEh/87ECSFMz4DjChrZNjftMLd3amhLe62z4m0dKep1IZkk
cLfCilx8utSGYLjE204h69yFDqI+dFMFoBmMxy6YLcizXedsJSpL34Ezh8exb5o7BILjn77W+tFV
MQD96OW+vMk13XrGd9fdTIMq74GpOzIpLtp4A+hO+hbKEYGMJiYgvyHls9noYxM/wCIqf3JOHLzB
gjLj0R8kYCdI5W9gem3dJ3ONHkCX6OrV2Cv2jwJ+C5GszuxLzhx964B6YLRl/+7x1iHzkiZKXsRN
RCCpLQL+ZhAwmC7nLnUlkeT32jxJngIGH4Jxv8TIgHo6SjgMfk4TTtWmaOdDydxhV16BGDcXUzPu
ksiVJHCpgrbQ5RwF2YOSUWDB+p2Ez0VaknllqLnfELyMw0s1vXqa2ebJbNXdPimAGJdKciep+nxp
swmFfJRONyhJhZ9AVR4AjI/E4lJZ/4XVSxzKsINNW8k6rq46OAShLQ7AHwFMjckY3uDad/ZDHk9/
2zjXjQ27IjbBvLOQtkokNKmBOtKJlhDIUszcwzf2a1RW47YA0PqYUX3ZBVVK6ANwHsLAm4jaJrAj
LfaWfCQo3Ly+Lq9g7Q+tMv+d5Xq+iMtGdydZI66lw95+VyFn+BuoRvAHFXG2nSeZPZRIw/AeEHe4
n+rU+RPaCjUESQmdLeRv6aHWdAK3Mjvj2BKUL000q5epCDhhlZQFOvYAmL0HtuLG5DyYbe28kKsx
PihxFXl57hBRNoWVdmfJE6mLcqiBSFeYRlC4KRznhr4o4MNZ3cnDlLEdMVLiMIyw+9ESgPgsVyGM
ykpUL6VVlNc1urz7qIpwAuPrHdl16eNfwCZY+2BfGb45xNJvNKGgKwmeqIFzNSHI20BdxK9WZ111
hjzvHZrL+zJo1O9mR25H7CTFTcChx9d74m2BuejKRpPTfG/21CmIDFB2XaEQ0x1hg9jkoTLDPSXr
KcXc9a3GZSlxIp3kOzHU4zO7frxObapOvpPMAO5tSl46hcIDhqHwLpVj6zYLSIhQM126bZSCSHRH
Ne8QLUfPHGR7XzSDcoizINsX/WxeigXTheJKuebAFXM2D0iewOx7W9fjsIdJq22LMKCqpakdBiit
sx/zpIvuKG9Xd85kdpdZhb5ZGsLqlxh6vXClIcmeM3s09gkWC6g6i5xcA3ixJTcEkRNllfCSSlsC
ldsmuIUv1RYqmv3HBL/+WvIFeiIPof9Z6p38K6s4Mg7OQBCyhhqM8ynm5zHWfwCcbXfjgiyrJnLe
szSrriu+C9ugz8RBmcv5ljeXWL0KL1kaONNFDVvUBy3KOcx+46DhU1H3Q0uWttegxz2MCY0VV9aF
vsOzEsPYCIctZIZ+ye6NqWjocs4ZDQeHZEVs3SbFOmII7Tz4IIJjF59DXGg8boARqviZaMV827Mi
v5RGxcVPs7IXgW3cOYONS7uPDbgF1OQ0OZpwazT6Y2ba8xHTQ3aNBx9aj1poux5My9MwBguYHij9
rps69dXqZ+PFwb/2ondBQAZjgAK7T5xdFmp4/SIxISQqW0qIvZneGj0xg5HUiIeCD+J3dWD5bMxO
2kFHUw5zDbpvntriaIFof3RqWyORLRjvdZy63/OktFxDtOFeyJK4bBCBHGxoRxD8tXCCHhrMF0YO
ApbKqfKXdS/aKUJKLvE/WIRxAs0lFQEDOAPvpUqLnuNGlY92qTi3zqhGt22NXh/QlniaCj07mKNI
Dz2fYxwRgpJYJPMWB1JaeGo7SQcHovt1x777N6WUgkU8rG5gWnTALdLqltouSvyERJcrqr7Vq1MP
8LVF3t/Nytj8auDrboxBrXdNVrKgyIlAHF3Y+U5VWvVVZjE9hvGY74Zu8RzaNXnFxmz2/jyZMUD9
nFVQA/2hsQBvDRpkXrHwAJcgZYTgYXirtHl7h5MGm8CS2g2JCR31PHIIICT1IEMqf65VjEcVTChX
6yZQwM6oP5WmPfxqR226zUmqIDRKIWxVj3JoJ1N0RWUp3pU9mea66OStHVrZT8WYL4M5IQJjqGqS
mDtCbJMkJpqOXVhdJYi9Q76HQBCoyqKqrrct+3NP7SftRlQGvgIddTxbLIdlEkRiL+nFjnMRm3Dc
nlcT9cmbKJewt9apvO3nxt7HgmI9hMroSo5KoO5A5LB5Qnkg0rIrdjORGpiqErQPUYdQfuhzjZhG
bbAvYr1S/DbKnA3QttmrJQeCuBJJXppU0j6uWM4SbQiPfADze+4jGHwpk2D0sVOMia7eOdn0t5SB
X+u2lD7GqvG3GMEyqLro2bCP7HcdAjFmeGVXkd3pVwa0BJoGbPkOFKnJ95AzAnQkIdwwVyg3N4up
o8k6Ml/K/GANcnU3NEl16bQYhxL2PMSfqMTmBZTgh0mT6R6QPqmkuX7ZjSV/ByLRy8mccckJIuCq
tggSsgsUNbFVkZFX/ME4BuFNMpuXrpvJ0egd6IEGTomqKS2fzIqWc+H4WyWAak8tXCNUt3GuFRRJ
4J+l8RjLMTHZzOOdpVH4lqhKEtPTmDthOjiAQo1DjwBvvkHauuya5sDc0q2y/Dgqi4s+NcbbRpYM
kjh7xautsXNjlcp6kzUjVREVZHeuhJ7ICKcn/LhzAz3obrVuMcYKth7p2BDSFmvxbW8l474SGOmQ
47dXUaXOB00z0zO93xMtPOyRWPixTWL0X0siqpjZa5f0fu3mXs5uB/NnSRpi1/zuhjMjnejdvR9p
LXwYMrQ0GW0YJsBvXFJC/v7v+3YfBljpjqoZ2YWVEKI3ScMOlIwOkU9TvcL6KSi2BDn++uTBwCwp
WcPDWJ1p5J1qGyKzMDSTRqi96Bbpwb3v5HV52jvosz30v1flFFzJfCKolC75PPM8bUBpX8cBXEvC
cmQ+UYTEfn0DTtxg/AwAEt40k8jwP/4AGm1BI9Hl8QyFgOZQHX+HQXymq/2pqb20K2lUoqBBuY2i
7eMYejTUmHoW+Z75u0pgnob3YXFk/fJt0na7Ptt9fU3qiflpsI1XVH3pxkLy/ThgGc60laqs9IZf
4av2S3ho2bbgudzMx5SDcNwnTueCQu9NeEvm7SbaBtep1z6o3xyvPHOD1aVNuup3f/gxyxN494gD
I+qGceDHNB6k+YOyD3bjsTpUPt+jm8inQLQhECi6njzskHf2Ban3Z+7/iWdscNoFh4EPzVTWvWmy
OyCZ6rQinLB8RJjzPYr/tUYDUa2NuhawG5Ydbe0TKfKoCmlIYrMnA4zgbSN9CKdw8/VzPXUd7wdZ
zdVubvWaDRl9TPrNnQ3h3TknwDgxVdnDcpMM5MC6oq163mGXmGk3BmxfjPm3UmI1CqrJJS7gm9GS
dyBX6q+ukc88n1ODIhmwECcsIi9jmc7vZsiII9ruNWbIWLeaG9NuRyGfXYyj+BOW/UWsqM9DqZ5Z
WT+rhnhgIFpwVFr8FWvTx1GlrCf8OaoW8Sch5aoLXXZv3po39ma65MAte7kf+ob39SM8O+r61Zyl
Bs0po47uuIV0piBuMa4X2SXfxX17qG8oj525v29fidUriMseYY/KlVrmm+rm3Q0mw0fpsymuvexS
eNKGFKGDtov2za4/t56fmKKLZQ27hooVAc3Sx5uqdbk0zbJRv+l3xuvxKfIAfT8Em9DN/fwmcM/d
0OUD8enSOBCCMDBgulqr+9kWAgztcmn6Lty3O+qi/qIMPKfAPqE4ATMJU4hAQd7wRXL/fopOKS5s
RWprr61IBRtK/NXlaF+pSXPOTXTiZbBgNtDpZ2+hK9bqDtaWJMc6NUCvlJ2DGmlPcTZes3l6NAxC
eOn6jmw07DPynVOPTcGohSoY8gNyto+Xl8j5jC2Vuxgr03Og5c+J0M5MjVND0GTSAOpjs1HW1rPE
aFMSQMrakyp6g6bqPNMjPjPGqaf0fozVKz2YUanEcQHuWkVfEZfHqLmkYPb1K/z2BNZTTmWuqSyR
mgMJ4+PNkhzaWkaf1Z5W9/JtA+n7h14X1WsyhOh6cjJC+h53dS2o/dnKEG+pbQmvXaISK4Q8R5Kq
aPG1KFeoJAtf6QDkuTEwZgvXvQXyGUegQRr9VO9NaYguQQwal0Ym+kfg04btwtqWf+ZjYVyzuA33
RVPZXgfBeTsLoV6l8LBzd1IayScIJXUNpyEBDhzhIjtAt66YhMwGhul3Zhv+tcExX2pl3P2Ru0je
h44R/Bi6KLolpWra9gFotF5IwaY00uIqjBxSN7up2OtKkFxLDbioDVF58oNSjMpt0AY0lSVzPtZx
2LDvVvQLtURH4Nh6Dg4ZTkbdDjaYzRpUZzJVT8qk0zwJQfffaNlo7i0RD/dGYyqvVAaTR3IICm+e
cN2acaIhJA1R4SsU6VkNhu8m/eXt14/20/yhjSmb/IETVWWdXO1Gc05VgpM5Skv5Wh1eZulWcZrN
12N83g99HGStv005snJyYxD1TiZA87rx1aPm69vqQN19o3xr9tIVNKnpcpFXA9L6GW2tf/0VWn4D
O0R047gr+OR+nMKhCcNrzPgNnTdu7ZTNmNhTztkgvLRpDG+LI9lDJSr8Mxf/aWO6Gne1gylsMSNt
QKnbV9dFk7pTXPqSfZsTgRicdX6efJrvLnK1kiazqk9yy0XaY+Vl2UuSt5s0ks5c0meX6+qalgX9
3ce1HmUtLTSG+Uf5GLn1jn6KR1LcbthN+/aMHv/kOrqgjhe5/2fdsdrn2NELVh+V3mrZcZpQz4yw
tm/xhcNzqeEldPjg4TxbfVOlAqa8WUS1N/jpdXepeeMu8cyX1MUnv3X+hq65h9XuTbuv34xTVwak
BBUBxxY27KujaCCR4FRJRuWNivSjzdrjWIrfXw/xaUpwZe+HWC3dlTEife8YQtKebVGiYPw1K9//
gzH4cOOcBbyEienjfKDaJgZi4SovyHUiO381KWzl5txZ4OSVGEg5sX2wf9VXjojMxsMjISkg2/pZ
gikTKTdhcmZXcHIMa3FNqwAN2WB9vBIiFYY6Wl4eFV3fpB9JItiE5tPXt+vUBg67IsvtkjpjaqtB
qiTiIKJN1dsGTtkvG7hoX53dwH02XiyP/t04q6UnrSpp1IEIeIgMCZTzAM5ezYfMV2/zHaoI1zpi
QJL99pD74zfkHmeW3FP30lkKRvg+FvfVaubR4VSzlNIdwvLLobtr0M9M6ePXt/JtF7remTgKWywM
VvyprSZFGvY5aaR5wZEmvBe4dMq7woN9/C3fQS+g9cYhA0KOm3uyV/uESB+yq8YHsHhuBVlu5lc/
ZPUqS4Hewwjhh2g3+fPgxXtlE/6wtuJIYrgLLsoDeufZZ445Jx8xJzn7TYMOsWG1bmlyF5S2TaJa
cGW7JFFcj9v4QvHNpfjhiT257FvFDV37Jr1tb9HdnBv/1AL2fvzln7/7EsQdcfcWMdle8EMpN/Fe
dxeezjF67A7tTnItt/W26k3OozjM22Tjxt5wTell+/UsOHXEhMpjwhhVOLLYaw8DKRMZEx0q5nIk
CsQhPHb7wB+OODcQ1+G+tRX6Uu65TcWJq7c5ZGIyYOaphFZ9vHoCizpdrxm2INgsMY4DKOuvr+zz
1smwbQo1Ouse34hPdddpFHaLrokFaRc9LvM747FWh/463tqHbiNdLRLWzbxFDXUDCn1X7s85CE+s
VgxrUPSllKSRufTxIosqmGUgbxXqvMi1EegVJl1mwKB5S2xp9Nq34ZVqFv7XF35i8WBUR4fXB8id
J/txVEIAgHqHOUXKmhSYxm52s2XTwm2kM0WRU8+QKiVSfw01nGKtF5ARNbKYo8UA1+wQMl+KKjx8
fS0npycoJqiHTBOaVKsxyPNUUlnjLTE2gzc+K7hAh323QUqFmVDbgsP2y29fj/n5/jFfONkiW2BP
Q7334/2zEasGTSjh2O6dTSLtbH10i/nfARjYNTEI/QtWd1ldNjAfB7Fak/Z+hwNGrn7J9rAhrcyr
w39SPP7/XrDVIKvNphyZHaprBkmCK+KOCBte8iKtM3vak/cLE42l8lk27CXa4v1CxgGSraeGxs3R
7Ut4+49zK11UZ+t+a+jPP7eMkoquq6pOwWj1mWiUDhnS4kzqvORRx0yjbhTP+ZYeSzd1Yzd7rT20
Y+7YbQmhfrLOzcTliXz8SvHE3g2/+ib3UW5P1sDw+q6gD0tgu/CwDV4AWb/M7mu/PAzusC15uW/O
Fco+fyDZW4MCYw/P7o24wI93WM1nSzetvPTyiqZmU+a/lCTE/lzT8AJ/+fX0/zTY6oSyWrRktUeX
RI4SR7pfBoKcBicHaGVR9mfmzfI/+nBD3wZCKC/LrNNYPz9elWaASUPr0EBGWAr93X6xdKv7c8W4
T6vU2zAsg2wZdZVJ+nEYMzIznG4lwzQybX6UsYpxZiH8dMsWfzroIo7IBgb59YprzEZC/JtWe3b5
jN1q02WPTSS207nC24nV8ONAq1dN71JD1WtAB8J3ftFr9eLtcNHsWz8/gB3doBZ5cn5/PR1OTHu2
oRouT2shg8vLtb/bpqBLCcxUZ0jioDcSKbPyU8HXRHd2U3BuI7g88Q8zYgGXcUBRdFzqLPerRzWC
I7VCpLRe5xOZh9cZ8psv30ID3JVe9efc4fjEpXFyRWRGNw/GydrqGBDJXRpkjHly+UtDa9ah5HEq
zNbDNdWjM9uRE2V1wt6WdYtNFluS9XSvtVGwHRGZlx2Ep7vKXj8QDeAnx3MT/nONgTXinwdmmeCY
1mV15MSNHqLHYGMvYDZuEW1tlZ1wK+rqJh2zczbYswOupmXdzJVWpww4SB3kSjw2WuUj3fHa6c5y
WD/IsG+zgLjyYWcFBLa0xk7pMYd8PVVPvIYfrnu1coVBrwaIskhSnKk3YGbJ4KOOKcmbYAm/Huqz
9Xi5x8vugO8Rn751JyFK9F4ocZO97Utmr90sm8rkgWQGQoQf4Ai65P79VKRNvT2HNzg79rLivXsl
5TlHRxIydnHJngvD6cbyU7gA1VY7ZvfdLrpeDi6Ljf3crv3kHX531autUZzaxlALRk6MX8Osbjod
3Ur62jsvX9/eE1uKD3d3tejUqUUKm844EztLi85TJXl2q5x5JU98gNi+0rt0VKLmIV5/vI+6MDsa
JNTissPSDer2zEqYIufex88HbRPkoMaOj9IEO/P1MSA16ziRbdzyo4sxS9q2f/ujvdNfxxr8QO2G
+/4qeHHc+GAdxY6wAN3YzukBhrEreec+up/WvOW3IJ3XOY8sQO/VNafVMBbZAjWJ8dmoTuTNEU4q
80gY317Cwvovn+NqtNV8AWRtpc1Mj6OV2a03wR05gvdx1z78d8Ospws+uqhRO4x6Q3IYUTxio5Bi
l/yBP//JQAZtPV58drurFSZKRyGaWuReTXp78dyphyr69fUQn7/xyz2Dx0XVVqWnvj4ZDAo+8mEO
yTj2VZdUxxuEyv68pzG6l+6q+2ST+ufOqctD//DdXQ25Wr9TWc2UKY8g3VjdswXoFW2C//VlfVo5
VkOs7lwihwW6TZKbA/JPQWHwcP6oaOA6EkD+q5HM1Ymxoh3rDAb3ry/+EDWPHOE5aXAok1n79UBv
7+0Xt219IBmteQrtitvWbpdn1Jukw22E377OIBcJObnVdultsV0kKvRvbgQqgdTnDb8dtjTw3di3
Hr/+RacWtHdTx1ztn3jbTPgHXLq+a5Yi0rb3pd1/tKN+P0PXFf8hsUWd5zzLpFOuqin0hmY6M10+
fQCYLogP5GVrxm5w3WKGOlyR/aJmnmbPpJvUntKKv/mAberrO7bM7PUjXDZLFOLYCNLJ+/gJSJKS
nNga6HvhZJs6O+gVEX/GNy34FrV/Q+MMN+XUu80hgZoMKAfkXesvAUinOi1or3pYJQm+0qg2tu4b
Ec4tDxnvH1/t+ObcV/vEms+olKAAtQCSWh9PiKEe9Qr9qVcQk71JW/tGTrujZNiR10rVoS2Uw9d3
9cTTYz+9wEcp3cj2+q7GrSrVwoJhlQZIVY3rBtFw351Z9NdkPVDHtCXfjbKa7VEzgDnNIfLru+FS
NzeZX7q4Ufbgd9l+IQtF23r79YWdWMU+DKl9nC6R1remOUyNVwnDyyLLG0cIykTGOcWZifl5T726
utWHGps3klJrbBZM0ex3h/RI334zfacBv0ySs1u7E2/Ch0tbfaqtyuylyeQ0bqXRT0Mmib2StmIM
Xts2wbF7EQZnFqtz93L55+92saONE6rpmZWdIFtSuSHEyasTltH+DB3w5Gx816dfXo93A4VGphKf
Sxu5qh5nA6ZwdJ9Z376eGKcf17tBVp/QkEDIgFx7bt9DfG349S7w9I04akeZlT48e+Q68cVWFygY
Mh5E0YgPPl6TXBoocJajDnp3t1ZpI+vnjjinVg12OYpNhZL+8VpaREU9zAkpYK2y7K2s7MkrxU6N
R1+8TjAcv75/p67n/WCr21cJAUGgZTApyveWUX8Xxrlu7meQIW/U+zHWW5BJGc1eZzNafFePuku/
64+e3xO2RIz5luTzh5BwkE0YuGF35upOzcB3I68LDVqPo7CPitybod1k3ei20s0Mpv4/uIcoNDjM
UEKhpvxxTpgT6hyRcX16fEU4pSu6yft6hFOvLEKC/xth9coaueOksQJbDIXuhs8K5jmQaQk9omE4
M9TJCUFDinqyjrrtbfF/99JiuwZ+Av3bawnHDYMbJTuzlJ98Ju8GWN0tY9ImGqxIWBrANlqueE33
0w66/dd37NxlrO6YgtuytBaEZVM8WhVsmkw/c6NOXweob6ricPPW39pW0nMjNMt8gazc86oS/1Jg
Ruq7c6/o5wLW8v4wr/53JPXj/EIvZpnCecNxmkdjv7RhZrenA36u3H3uklZf2XGKhBTmI+fyENTB
WBwTzTnEgXNmBpxc4N5dz/Ls3k0xh0k7DQZHYWsixcge91ookbM7azdxUBxMvT0rbj85G+CTo5DQ
KXivhVSqU07sCrmD5MT5JiCMxC+f0h+k53qSq2+A67tEbnvq94a+a0Yy9dOyIYx+/Pum7/IoTcSP
aEcpiZuryT8GjoJxhgUpuyT2gtwbCpLtrr0yb/+HuqvbTRuGwq+Ceo+0NoCKtFZagdJU3ca63Ww3
yAsRSQl28A8leZs9S19sn0mav5qkTFrUXmNhH58fO8fnfB/eRaPRahbZ3u2R2On7+1px0oov0OUO
sAESX+lg1uzbj5ve+ssHOt81lcwZN7kgW+W4768A68UVjpL+8HOIolvAF9T7tDEKFiaonFWPYjsX
1hxyeGvQ1ApwUjEQtrDV2ArVpH6ql6m+vaJQ6oLXL6BcVOtdgA1jbboxhNGldz3gYof26R3s5ev2
xjvHC72F6ipv0l10Z00fDeZtzGeuaItZMVrGJbxjMzz7uYy38uoh4A3fCeY5kE/UdVx4BqrcYjw6
AJE5DQXI3x9ul+vY3m0GDQH4ZXma3sEhMBT74CY4Q+qm7OW9eMBQegWfi1AweY2GsV86l7Ib+TO0
cE/V+BzoqXy6HHev96p7R8D06VI1bvyESl9G35TLo3tXqECKy4/pKzLhLkVHFH73XXHUiJq/SHHq
7cXFCcKdTohmVIXJUkpA9vc+60w5oQu3s2Cd7yp4xrL/EYXuxUkFIT/7p1m+9Kgwoe5CwZhnReWD
yvLVrD7ZopoBhdlSqP1sUQbxzDj970A2CxjOcPta2ZiSXufT2uW+Q8pqcxiMCik2WfiHQyrD8zbS
dO1pLbWRxAUMKrviRPgVM3SYolL7D1oB6CtkyjavJUvEa1S6iQfFKisoDAh1E+20tES01OMVGck2
3d4Izol92UudeY2IcAjA48sLD5hDAsSzZiWgTwwlE62a1gCtvmiKQ0kv6uXBoarZMWpdaKQ4Yu/v
ive8dRlRCHCINN3gT2ba9CQEvl7SPNa2Zq9owEXhDUjGkB9GFkSnfWrtlasYrLvyn5WZn5btiWih
RgDo0iZeYYMqTczCRysyuxO0JGUxDhyMjjicCH36U441/+vy0SQ4Lmh6iBO4hF/+BQAA//8=</cx:binary>
              </cx:geoCache>
            </cx:geography>
          </cx:layoutPr>
        </cx:series>
      </cx:plotAreaRegion>
    </cx:plotArea>
    <cx:legend pos="r" align="min" overlay="0">
      <cx:spPr>
        <a:noFill/>
      </cx:spPr>
      <cx:txPr>
        <a:bodyPr spcFirstLastPara="1" vertOverflow="ellipsis" horzOverflow="overflow" wrap="square" lIns="0" tIns="0" rIns="0" bIns="0" anchor="ctr" anchorCtr="1"/>
        <a:lstStyle/>
        <a:p>
          <a:pPr algn="ctr" rtl="0">
            <a:defRPr/>
          </a:pPr>
          <a:endParaRPr lang="pt-BR"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strDim type="colorStr">
        <cx:f>_xlchart.v6.59</cx:f>
        <cx:nf>_xlchart.v6.58</cx:nf>
      </cx:strDim>
      <cx:strDim type="entityId">
        <cx:lvl ptCount="14">
          <cx:pt idx="0"/>
          <cx:pt idx="1"/>
          <cx:pt idx="2"/>
          <cx:pt idx="3"/>
          <cx:pt idx="4"/>
          <cx:pt idx="5">6509562894286323714</cx:pt>
          <cx:pt idx="6">10442</cx:pt>
          <cx:pt idx="7">6508866595429810177</cx:pt>
          <cx:pt idx="8">37692</cx:pt>
          <cx:pt idx="9">6557396357261295617</cx:pt>
          <cx:pt idx="10">27818</cx:pt>
          <cx:pt idx="11">6412656749894959105</cx:pt>
          <cx:pt idx="12">6461109125223809041</cx:pt>
          <cx:pt idx="13">29821</cx:pt>
        </cx:lvl>
      </cx:strDim>
      <cx:strDim type="cat">
        <cx:f>_xlchart.v6.57</cx:f>
        <cx:nf>_xlchart.v6.56</cx:nf>
      </cx:strDim>
    </cx:data>
  </cx:chartData>
  <cx:chart>
    <cx:title pos="t" align="ctr" overlay="0">
      <cx:tx>
        <cx:txData>
          <cx:v>Sudeste</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Sudeste</a:t>
          </a:r>
        </a:p>
      </cx:txPr>
    </cx:title>
    <cx:plotArea>
      <cx:plotAreaRegion>
        <cx:series layoutId="regionMap" uniqueId="{8D1BC82F-C1B6-4EDE-A01F-44C31135C758}">
          <cx:tx>
            <cx:txData>
              <cx:f>_xlchart.v6.58</cx:f>
              <cx:v>Risco</cx:v>
            </cx:txData>
          </cx:tx>
          <cx:dataId val="0"/>
          <cx:layoutPr>
            <cx:geography viewedRegionType="dataOnly" cultureLanguage="en-US" cultureRegion="CO" attribution="Powered by Bing">
              <cx:geoCache provider="{E9337A44-BEBE-4D9F-B70C-5C5E7DAFC167}">
                <cx:binary>nHvZchy3su2vOPR8y8Y87Di+D6iqbpIiRYqa9VIhy3QBqAE1T19/srV3nCsWedmhY9kPjm51IhM5
rlz4r+/Lv76XD9+635aqrPt/fV/+fGWHofnXH3/03+1D9a3/vXLfu9CHf4bfv4fqj/DPP+77wx9/
d99mV+d/EITZH9/tt254WF793/+CX8sfQvJt+JbWgxvWt+NDt94/9GM59C9++v/58LeHHz/zfm0e
/nz1PYz1cPq53IX61X8+uvz7z1eUvPrtj59/4T+fvflWwV8z3bfNlfvvP3zrhz9fRUT/TrRSSCOO
OaZCwk/NDz8+kvR3rSgijGuJhdRCv/qtDt1g/3zFfyeIYqqlwppjjRh99VsfxtNHEaW/S47hLxAt
qaBE4f+xy10o1zzU/2OJ//z/b/VY3QVXD/2fr8Sr35p/f+ukGBdYS8kJRVxywRDXCj7//u0eTA9f
xv+nG9TgZLtZMyrbflIL7pKtXfjVqFuWqq336U+meUYefyRPUKURkfCHSIyEJgjM8bO8kZBQ+3q1
Zl68JUaTXgSzSq7jfCqK5GVhp8P/P+UEE0gLISkoqJiSmu6UqyNa47nSk9ma2t2MWS4/6mWwN6IY
1ruORf5YFj27U6zT8cuSd2r+kCwRJgwJqplSOzW7MhpIvm2lcf0k/p7HPL/UuHSFqXI9npGF8VM1
JSUU/EujkzTwo59t2nRrp7rcLmZtdQ3ajrPDNHHlZNVNExbr3ohp+5Dr0hom+o+6GHxpZDbNLCnK
qFaXL+vO9sfBBGs4jRbgWBhTuT+OKKQeo8ngSOBLPy7qWrsg3/+yFKoIU1hhJEHx0w385Li8GKMi
D3Y2LGqyZB1kfzOBV9+/LAWfLuqRC2GG4A4hQiBMNZI7ZfqV9nisytm06zxeK5HLwaiQ9Um7CX5P
slCbtlRTSnvUHtQScCrVWL9xdaPiTblwxrb7u+Yaol4ScG3OCaQFfjL+T2q3jlElVFOZuauE6ca2
NOAS+dVA86Sv/aGKImeCjLOmXg6KLesFRrm4eNkqj5OGeHKIne19jrdCUjrHfNbTrUO4TKsxb2NH
pY0R6/ozWj+JJgzZgkPOUEzDddCd0vmczcvmsslMedWacqymeJqYSFu1zOkvqcYEiKKKc8jHkBxB
icf2LUSleCuQNU5GWdJ3QRuK2+ZigH+O9eib1y/Le0Y1qbVWGFIc1Dp9iu2f7jPnPS+qIp8Nmdbt
q84yeel11Ccom876zunsj3yZE4m40IIKDU6yT0oqGoeuHiAw5433B6K7NZ03K46WofxQaVulYsqz
uzYsvfFqFEk0umE09TxmF2Po6liLvj68rD9Gu0OBrZVgSnCEOTg22iUvp0a06RYMHlHyNizrly4M
OGmkvQ7Rlvp+kKbasnTC7mKw5OZl6fsCAcK15IoJLZHgTO5vuyWDrSBDmk1QfMiy4v1iq+9RZS/7
rO6SoYDCsJXq7mWp+yBmP8QqTTVl4NhS7eKn7XQou4mVBmuvL+04oCZeBlWmvGm4wVvb3Mw1EWkj
UH7JCIrigSB3qdAynYnkXa4Gn8OQ2SjjjELeEGRn/XaL5mIhujBTXTW3LaLz27FYNTVnNN7d8g85
GkO3gYWmBO9vecsLX66r6mO0Tk0yMDVddRyVR9Ww8TCG2X5bp56bfpsGqFFgiGVDb18+w0mVn7z/
lLS45pDMJWICisbpiD9FWqNRGH05TnEtuIqnMEdJVUQ2XQdSvl5x1yW2qtDbKKf9/di76Iz4U6F4
SfyuIyhyrNemHUB866PBTJ4qaSYRui/9Fuq/uRhqcTlHulrP2H6XYTiUYgguaEQIh8TG5D55Fku1
lWGojGva5WIOeEtGsXWmUMKdCSf8pDCALKG0gGaXcAlu9djGuJxVEVZUGa27qDE4Q1262kZbaE0i
dJPzTUJIa35nFzRzI1o3+LTQGUlttPq/BXTF0ZWUA/vYu7J93a2E3kJ/6s61TE9sQuCMjCiqKAPT
7BvDxndKr2U2xmxwLvaUdBeVnOQbIVj3q+aHgo0V9IJSEAVt9q4HbRfUS4GmygzBd1eoEVVleN2F
zcwsa860gk/sD8Igt0OLcJoOIDM8tv+wtt656YewPBSGdlQgMzQENYmvRHVfCUbtGZnPODZIgzlG
c+hK9D6ZoZIFHjJcGVX0+qbr3JX3c/3dTbK4aauVfS007/JfterO0U6G+CmYMzrPgkasMmXjSDyC
bg+eYX1hm6y7fjlvPLEphZYANAO3hrae6F3gDg65tuW+NpDdok9V0ZTvneaqPw6+G76yCWa7w8sS
nyTlk0QYGRlMLIz+mAt/Vm4ktOgogs4SwtbewnTJ7jvfkQ8vS3kSAyCFgGcyfpqSYAx9bMK26i0T
pKlNHkh+oG5u0nZgNhFl6c8o9MRFdqJ2tzXM2Hc4qmtTbN27YYmEsQWq4rars7Sdu++8HbN3L2u3
q+ynrPdIu13f3rAKrqxol1h1i3jYQlkkwybpNauCo2b223oZLQjHU9aWZwLiSaE5iYbaDr0MXB50
rY8NazOuyiWSS+xKriKXYrJEWSx4rcPfpWgo5MEmyupk5WFaLtZ1iWxS2Sa0Z2LkOTcicIUAEShI
B2KXeYpaEJa7ZYnbIY8K49xM3mEWdcdftrQiHNINJQSzJ81MqQfRZqSvDTR3o7HzlBvmpysqs2sr
EUlCqD4NBeSHXxdLARmBYVMyqOs7nwIHCGMli2AG0clYtqQ+QMxEKVXlQ6lQdp+HNkqDhUr364IZ
xgiyOZYanOzx9bbKlVE5Q9yMGdaj0XwRLmnZMAVTtv3ydbEjF2ZWWfNplhTXZ8Q/E0uKYcYAV9CQ
JPbptg1rhYNgS9x1oTzYIboJ2xsXIJzmbmaQlMr1TI/4jD8rqJUEGlUlMbTrjxX2BS90UbS1AXBn
SLkrWdyLrDvSsZrjuh9R2i+Vv0CdUHHJo/L+V+1NAL6h8IcIyaBPfSx+akSfOetqkw3ZKkyBSnSx
rXN5cAvBR+QQMXggRRJJ7m9fFo2f5kiQDcX0NHVyhfEulEXnAuR7Wxs/bqRNxlw0LLHTuM6JL/kG
rfvSXw056td4bvLs09KU281kx7AlRa3He+gsFm9atq5X41hVb7MMWsAz6WYPUShI4tBZMxhjKBJI
0l0PP1db5IMcYDAuJHlD3ZrHGrf2qu/6PlkaG9KZl+4rraY1pgQuyedsiOki+yTMQ52+bLPnTKYR
OAqYDSb1ffbrpkJg30Our7UdL4tuHtNMz9nbaqzyM+3m0wQHbYcGt0AU4Euid4oLGzB2PAIsRI7i
NYEydt8MU3TG/Z8GHKBYpySjMFOEMPLY/3qNeWi2U36TlYyVXdjB1xlgbIaOtQofhjFfmhiqQZBn
9DsF1qORAWAnEKw5Z5jDeLrTryYbq0cK+hXlSpjBnOZvsta6d1RtS6oGIcyGTcjy9UxK/3FJL0jm
uz6y1k1wvgbJZHIXm2hZLCZ/XVDy3lI7GVlOPp60R8Yie9FP4e9MjZ9J1dyUNcC5pcJ/NX0HaD/5
2OithojxEdSfdYj1iHhKQyYNqfQaAzDQm2nDOFkjQeJ1nW4rG51p4PYBAqXgkR35LmP7pRr6sRmh
/YgmFFeEdjec2fGu9O2W9FX0GaDxPNX9ik29oSgZcS+SVXlyqFs1f3k5Pp5zJwKjNviThi4B7VKK
Qr5WUwMpZaHj0qVlaQEVHvNmbY1n8JnBIlTaTP3anKvUz4Qm5YCGI6QBOZVyZwctyxaCpAsmn5sN
R/FMh2L6XFsoryQZFeqqM7o+IxAqJSAMSmDoDsjp85+69NLPyzKhtoG5HnlD+rH+1OtCXVvNxl/D
0U53DAChQghBacbQkDwWNWW0HFxZN0Z3jfqOm2U0gg3hQzOs51YYp7B7FBxQ+BlscqAoPNfwBCaj
uurKwWSeFslaV+OlY5v2hs9KxDUj28WM1v42o1t209TRdKabftafuYCaDMO8REjtKiK281Jsiqzx
smF15Nb6eLaLu6zbCsehG/FRR8K+zocoStBWoFsPEOb7aRLsZvJcpC879HNZWMBJOBiDE5gBH1u+
tXCWrl6C4brkddpYNC6XGetnccabnhUkFTiwRrAZ47vIKbdGoroPwXRuRMNd8LTs4wmvCJ1Jfz/K
+qMbhoQBOwUopoAYKSJ3KkmGAHOwboutlD01chUuMyKPPDGU5cUS4wp3fQzwKIDts+1EGc++WH1s
SbFuhmdkdYCDV7R4XQai8qONxuIzsmOzXkeyjXycteLcquKZasHA8yHAKRydPEGSNzpMXJ4iAEZL
mqxNuVTHvMoGdtsOTjUptHhbuOOyXXVuaJZzfqY13YW7AIweoFRJYF8C5Z+qXdWocL11M8q/2Lb2
0wG6M3WPIbdUV30jpjNJ/XQFP12RgD4UsEQG+gJ0Dll0FwMbTPyLBGubJhJVe9dqvuLjDDZgN2uU
+/w7dpUTv9hqCQyoETQ1EHyYQzeqdo6xlXXZhJEDZATpE/a+cI9tZuph/hBaKMb1dr+t3hrp17dW
8ENhUWuEWP55OeJ2JeTfuitYJsM5JNL4FCg/pVUAmrjMs3I1ytkyhRqDPofNjkfFLSwcedZfLGQS
54Li1OfsLU4QtCJQQGClpHe3yztmtS7q1cioSGpiH/hYXGV996F1+Mr58ca1/tMEGKNBckoLbGtA
17r2zDGe+BjcOxQxuHoqAUHHu3vPii0jIWvhFOOq4oi0PGVrE6VSk+3wspl3+QbMDDimPPkygj4E
OrHHZm4cKsS4+dUsgErf6maoXm/LOP+yQgISDIcSSQHJgWX1YykAqgGOxJbZQPZmhoWle984qUyt
6PJrCfSkEIhSUCcprOCBQvBYlN/ctkAiWE0tK0xSpputSVmer/pM4/rkkgQsc8BLIFELBQlhZzmm
5bAsPHMxaXLWp1LMdRZL307OZPXqpsuXL+p07p89E/ANiEkQhxADmEPvTCibUBO39DAHqB5/yX2J
L+BY6h0Jk/0rQ1N5Js/tHYNoWNQBxkrFaSimYhd/YyiGCU4BkO688kPdZdmlDtn0+WWt9kYEKbAo
YdDWQL8mANZ9fFvSTe2UC16ZLYxQ1selOIztUsTZMpa/NuJAsTiJAteQQEjhsPF+LIoTFxXdqMGA
bMMuZlHmvthqLTDQFaZGGd0HYeMNEk1/xpT79d8P0Qz8EdZwUjCtd/GMbaiadawATVG6+zKhiSUk
mnAyIWiOs67GZqlxfxllsNOW6/LBF26+etnQ+yn/32eAtgJgFcBdYTn0WH2yQluB8wzUj6LpA0Jl
cyGgNT5KXKnjxrs51sTnCemW4bLmMyvMImDIrttSxNnMBCyTpgz2/rBFpfOg05eP94y3AUUIE6js
ApqS/eU0UI2msSpqA01R/XacvHjTaCrPlLbnvI1JTiHbKeAB7XODa3Ur8JQDyKMnGs8VppczjAtp
N0zZmby6719/2BuKJ7CNgHLECNnlIZL3S1FZWhnY5mNuWM/CASwPKRD3xLBWbmkvu8hUVdTXF2u0
ofrz4gEf5SwMh2nqq1/FUH4cCeAthJFCFAJul7GGjcoiXwUMvNpvt2PH2o9rWcvDVNU0GaoJvXbM
rgfUcf9pk2u42dDNQoB7ARuuXywIp2AE2wClBTInLAB2R5Ed+BngGrWJECp4AhWObSZbXTckau3D
9r+4+J/Fncr+T83EqFRBsxUufi5pjowLub0sh0XPwBKgZfKyL58y8aNMDQQlIHJwdcISBezeHgur
G4DOVQTRTgBX++jkkiWw9uwMrkb/njoxVqZaW/XhZanPJRlojf8N4mjY/O5TaUv0iMF2JudTWaRy
KpEzDWwIvjVWAoVorjwqY14DjGgUk+U3WJja933Zi3OOtmvSwc+gceRwwdCzagI98mMDVIIWOREw
/dOWi8MWfDWYoHgJ9IuhKeOAcp/mo6sOQCd6/7IVnrE9U1AgCYCoHMyxq5JV2+iI6RrmNDXXwlTD
uPy16R772Ieo+avKGvtumAvoZ1+W+zSzYAoLf6hgBCn9ZP885DUs3BsGKvuZJk2NbcqDbY71TOoz
jcDpHh+7F4giADpCHDOi9+vnoon0WPXgXs001EljYQV9auKcGdzWvelgu34FUSdSuzF6dBX6xVX7
6XahIz3tCE/xK/aDuWiyDXAyusUzkMmOEfAJvrg6ApA8D2tzxqzPeBI0Oxz2EJCygCa6K5zFNg/d
3EBZkKus/yEDa+JaF/ajD6GOS8zr2GHUXfDa8zNB/LQgYSDrQJbksBfldD/wF5RbMSlIUN43lh/K
LvP5AVOgMfy6ikBcAGIqB2ABsuLOY8fODfOCIDVFMoOOWHtgqsTVRshXnK3LV2J1/Y9TuH3bEg5R
/LLbPg0X0FJDqwwURiCe7XNGpvy6DBXg2Ay1+PNgG/lxxlUzpMPaycYspYq6uKsyoDG8LPgZJwbB
kKZgpwWkw70TD9MkOwuXaIBZSdPKF8WhgFbwolgL2LS0c3WMItuYiYo6RdW4vXlZ/DN+dXIqaIZO
6D049OMMNeWeuH6FdbdTzH4sm3y52LwsL6Zo2OI+mv37Riz+sprXcP+y5OcsDpsewJJ+/It3uTHM
dYnbFXLj0BTLNRnCmi6wOX5b0ACLi0ijeFALOtNdPacuB1+mEiY99UTduWk7JxrY5vmsH9OpU+44
T1IDltcXr+s254cWOX6/8Kk5V5VOhXyXrThMZBrmMlD7CTpqy2GgBZDmzbwiGhdhyL7Wk7X3fjZe
FFPaZz771PsyN12lNTENguUTXvIzDcAPuGB/DqCTwv4W1hsIVkmPb3wO3reOqMpEdh7MRiN8QbLh
L8UdsMIzrFJcLl87R15nbD42PQMuSeG7i5IuLrZcQyWN9P8ixZwI7pgI+O9JO9apehaew4QFPdBk
Y6CxCJ5KDwzmMxVjV5wARaSQyoDYC4tFQJL2wbaCPTJt8wBUpbpXcbu4Nu1LtZRmKXL77mUH3yXO
H8LgpND6AmoDrLtdaI06c170HvjuFOpwDJQ7V8XMBjr+svkITHEAiYN6pw3ZrsGu6RYiRSGGaZNV
3ywwXUXCy8L3Z+Q8DR6QA9RrYI8As4/uPadzE3z6I1dsgVx3objLM5Ldga/Ppmp89lWXDb9VTRsu
Xrbkk4lf/0D76QkMwhRS1WOX7aMt4LmxJMaZXw7NGlzS86GK1VIsySTH8tfQRniGAewmxEEeQEHA
yjm50c9NMnI9GqTuTN/RTcUwQelgPNDuS+N5TdZk2aw9k4j3XSsEI5dIwfIRgD4YTve0flhzkF7B
psHMg6DHot+iS7QBSTcfLE3DNORxPhdRPFk/XJzIeB+rBRXHXzG0gq0l+M+JXwHF5sTP3Smu8nmx
VkRwnTD5fMupo5FRNdrGpCXW3visnEP6ssjHUfJDJKaneg9kbwo94855B7/2ERJhMSMqOp62a9N8
71unljN19jk5DKByiHsgUsBo/fhOtbAdlxbgSmiBh7tiQPi91s05gu3jBPNDGwIvbKDfBnYt4nwX
81nfAGkcdv9JDv1mLHCXvdfUkks3ZNvfLxvujKjTS6OfnVRajrJA6WJg9vLuL7yysXkoZ6zKdwTQ
HPHwy+IokIYBCwPXOLW8j8Wtm7fc0rUzwkn6ZowilrAVsdTny3B4WdTjzuCHEX8WRXeiGuJnWBJX
PexGq/Ga80x8LbPA4ijr8bFSsjeF88OZ5PaMOR8JPX3+U8wH1qA25IA0t00h+BH2wS26EmTNiys+
TM1wJqUBaeMH2/qnSrxPM3sgU3fd0FgYwdJmkLeul6QdATb1DLbCYRmB3nsApuUEc6xaconmOOrD
BKhdN0YroCdTl8OrmHguSVBHOXo6maLLJBBnatmGyehiVtXndcz7AlBEWH4xCehvsK5Kpg26ywGG
sz7qhngOHVruCDwp4R9QyXFZxPW6TAJa8KEBDm+ssrwPOgGqFThBPG40NDbm/QhrsRiCLTQ0nrq6
bk9rfVZTexznLiN3tWD9ZICIPYdDI+Y+a826qWIyLJ/RcrAsX9LINf7SA6Xr9doQC7s+Efmrut3o
VcsHcV2jXMeMlNyMi6vu13qaRuDZMdzHxbihdKn0dk/qxsVZ17prWHLVSTnP+k3X6faw1QTFDYbF
gWprADSB2XHVlS29VzPqr0s3jimBtvqYwyFi34Tssp1QdbBimeJsy6pYlKS7Yg1ZL5ZKRpc9gMSp
A5TyOhry5TBg2hniNX/NAbGDMh/N4iEivDgE2FvcwgK1uspHKsBifUjxYvGXniJ/AyGmvizLXNxs
clkOsHmOPmwA0c9xgOQxJ8Agbu6jKXLvl1bir74eygTBZiKN4G0XrAz6MTdlN6JkU2i+qXI5pKrn
1bt5Eu6vqAwAZy5ueW9hM35wm4bFv5zL2PPSGzcN6IPLti4ROCq3eNp8DUyyKoRvkrb51ZrPsetf
n9j70jTzNAxmXYvpG53LwRqNs+2o64EaGEVtPLVX3TqaIozqK11HeDojUZsnJSBCSddF4bhR1d3k
vUaXE2bFbVU17Ue+QGbPms5dA00Km8YNw5sRXhR1xg64+idqkP8obJ4XIKMfXvsyatZERPDaSERq
SVAkBlPCJsPQoqyuy1KGmHvYCnG8kK/wKqu5EdnYHXSRyXdrCVTBxmJ8zBf2qVoyZ2AMs1e66Oop
lZUFEChE/MJuG/uy4XxMlayJUZnuEtJKm4zLUt1E3YZjeP8ETka7yR4inquUzGpYYw/blGMY+Nth
qHWK/CCSUNvhYoZFwZXW/jBbnm5Nn/emV9ucp4usFx6PBV4+1fUgvleLh13yhrLU1UomWYtn4MoT
h2Gp1raHaiEDzEfYTs0RyIb4PlsnePa3FHeYeWByjP9UuPgAa8B02tz3rdQXbegv/Fi+rn3zoSlb
eE0b/Q0zJ48jwBkv9FbBstDWgPmvS2UW0p7e4bTvIz58CBL48W7Z5rQXa3clWkpu2NCYqB+d6XCZ
Q8Trj5Gt4RJUcRnYfOMj+g7ZZk5pI9t00XiJ1xaxO59Vt2XplrjpqxRIkSd8uQdgH6ShjScR6z6H
0X0QjnyegLpiWngvEkdDBJh71l8W5XQNz0o6E4rtK+S6D2ysrMlxvsLDUQHrdlvQyxYGxQHBMyJC
6rda+Ietqm+dcvnBhSzA+FjlBiDk1TBb2YugtzyeWwQuCUzRmtdHEgl6gOVCH6+1+0sxoHRZYP6Z
HNgVCVA84FVlqxO/VsApzSL2KcMsAXJLcbVtfjDFyOfrZpruwKNvekpAYEfyOIONfEKXYYNwxVfD
RmCZM1b3lFf3g8VHBfY2LWyYIGnAq5iIV+yQzSJPJ7ER42YPKGW1dn2iRwH4ES0JaKxtZFqFF3i/
URemRBGCbS/+u7CFMn2rarPi+jDmhT3kDXN3mVA28aoH/lWdcZjVSt8cJfDpGlPRrEswrbs3eKXL
XeVbmHsBg93ulinXt21UTN4APOwTqR7WyL7Wlb5dcHYLr5I/QxoB3wb2hBEK3c+5ulASqLZlO98A
IeKuBwJN3MLzueOwNAL6Hn6Elz9m9OxizVhKUHGba3rV8CzJsj7VY29GC/vPfBYAfMCgC11FAAZ1
PX+37TbGW18c4YXIe5/7L6NYrjZm4fkIL67lqo4eOMiAmm7X3bZ8oF1/05DmLTw3ColD8HMlADXt
EqlYVOXrcqWv275MJuDoOnjznC5Rfjt5dyzy7GFpMwsMD+WBFRZyA+v3VE/rXdUNMoElpItDVBzm
CubiiVRdPAm0GTuRtA7RTbvxz9VcfS03CKa+NF1o34YmxAM0gHFUUHAlwHrLYf2su3BRe2bKEiVY
wnjf2OUDPEKD28xbbyqxPeSNCAnzOp0a9DChLJ7UEGIgn8YZvBrKx/WaTxW5aa14h135OYhtToKA
B5KLdvd9VcDM0LqDpu6i7IoLyPYmw/aCN/1VtFJ4hKzBlxUCd4SN2DdZu+s1ogCvQGNgNmS/I7ul
RE6gLkDEG6LHsERjWozFG92wm3Hs/Wj42uP1iLjzOhFjlHkjBtrcol6H7+Xo8r9zoavXZOpIElny
qes2WAFvXWdq+EYMvnc99CqdpuhqawpAltwyfS3Z2qXFbHtgNqwHxyG6uuLYgYP4XN0PQAS9GLem
S/Jo7g/dKHyio24EAL2vgPKav24hn8H/5W8wfKnA4UiH7LYqaHUF/Ussgj16XaSNJ+DGAVyMAImZ
rRehqIC8BbxVqD7lm3kgB5gDbrrZxbLu7lc2AakJvylRdSdr0UIrlpcJR30X6yHL47GnPXyBTsAb
nNoEeXuM4O0LLE11ontyhwO8biqdf2Nz7eHb7qoHvH9sX2PdXvTBXWV1SBuu4IfhiSXsrPvYT34y
qyuvNp1fs0IxU0jpDCndJ1QB76idANiO2MFu8HCv7D73ozjMUh+0KKG/Kfn3vO5jB3VSbvRT7XrI
8xt4DvqC0XooZ/uBRn0PeKpPPe9gHbIdxqyO1bx+HXzRmryN3q5CHKpevNeBQCUAgEQ6cpGT/NiH
LF1ZkbBxPrCIvamLDFw5a//Gmf0r5+QjR4uE+tC5xDbYwK4B+DCLustG+QnT7c3g+WS4+2+KrmM7
UhyKfhHnkARoS6jscrmce6Pj7rEFSAhJINLXz/VupoPbFuKFmyreRePwLObgDh8KEE3c1Ii/pv36
2YWwq8dF6g23TNLLBuisIIE+tpm+mKQV+Uron0FMT3NcV26MS75kpdiifGnDQxaOldTtGaPXmtsV
ZrrG58+LLz8hdbT54n/3LHyfVtDMvWSffFW3LdiOHicFC+enjka3mi8kj+alqOfwT9tmVyL7P3TA
qr9Fasq5am7Esm84vzF7reGfLGhhsahp2VjvpjKbR7799WrC/26CL/zmXkHbqZZPwufSsDguM9Jd
SLS9brU9er/muLFfrj1fICMUj577j88TbnDwoFPMeTCHtCGOekWhcMyrRIt/AuY1jYE3OE21rXgI
kLqPb8r0O9qRA43ZDwQn+xpqrBIyQQOATnx3fvPXULzY8Oa/Sl+9c7auedKFjzDHfJNw2Iq2swfR
ZyXtXZlZnCjpjJeLocWDD5LCbiA8lRd4uQya/TI7mZu5LgcPI1Yct/lC4lPYhu1OxP6Dbddz2MbZ
wXr0uooOEjh1bjv3e8zP3jbto4mclnAoQflWJNn2s8ko1oHpDDXhtz8Qhspa7+Kmfya9f5Pcdgcq
m/+0h8Hd8LivvI4+z6k59VF7J1H7E23zk9jiQup6Zzx9ZhgSIDiAcf8vvLWYtJJneD7/8ECfFsz4
TOkD3p2jrZtyHZqD4x5wTVeKVlXBMLS569N75/MyQv+S67KH0YvlcZeAqibHcU6qyLgqTs2fjiUi
TxNxX0lULTI411NcEUavs7SHEL58DW8KnDggjGNRxBuquGpHm8PEtptcU/be+p6tv/8SPJy5r3BZ
WFJ0va3MNh+Ja3OxJP+NhlUB1Nijdgh4eKVoXaP0n/wtui8LDctQiXS/9vqdIk0D/cK+jwneh2E7
dW0HOJP0BbSJz1FERDHb8QmimQcHU30O8+2SkymBbSeaS7jjUTlwBPBFyv6lHuK7idLcZyofuP0Q
UQaLjyzrlQIu5hiW7J4o8qKivozwZ9CvtctKJ3jJqb3Ca3WMVVPxbLjCcFCua1MuzIF7/cYLUE1R
BOf1ktehubRehqcd5X7T7rNG7+CieOoncfOABAFpWsh2qjvxTDpZ9WrLPQ/ic6of+tTm2r4kHJ02
2l6W+MObv/rgWct5D1rzbRyzXY8BzDXYoekb0X/84e/QChweKeB5w32MXxt37PBDysTlzfLJxKVZ
5BuAvtPY6DI1Wb5Kkwf9tZ+vXv9C6ww3Zi3ncc75pEql/6Hc7aNoO/qzj8b46k38wDzxCFRI5p0X
XDDr5NvMysn65TR8x61fpKLJVa/LKLp5CuOCL69xnxRtcqn9LwflBUbGAtrRZzcv1yFglTCutAN0
pSCp62nKM/MhJasiHp5MBwk5/eYwfs7JUHF9b2x6mUP96I1vjN3kZvJuYNdGDlWm3voamrZurFIO
zWLc7BayljK2pfRCrAUtDIES1sPPaBAPILvyzI1QZjzFaMvCxxzZdceBH9fRYT7wzohX2XH3b0ML
FRt2E7nhjZvOvo9eR9luYWK/4tcylRUL5bsampkMy1srVAWY4dRGT/G48yAGifhURsG9945B++qa
T4kEjYz2VWvq3YoFx6DyJ7sAE7XH/+tWXZJt2nnxsdfXQD7E4gR5Hdx+cSkjBQOy6UsaecWS/Zni
Oh98lq9igMgh2Gn+yuNHL8zuanwfuz2Lw1LY3ao/LdbIoc6AOsTZcfXRB1y8mLwe/iXJU4fVdiDe
3i0RBu3+aqW/I7yuksac2unqQ5dkIqw+XXq2cXrxVMvzZVlK148v6UqLNXlnvM3tAOPS5+TGK5PD
25D9jaIZKEdTNS2L8rV2J4WyH61dJbpXatYjS5onouLnlfs71qr3IMTEQ00FfXI1c5t7TGAGd4Ub
vVP8G6az9rkirqgVuoYUh193v8geZnPcvLHqu3W3zesRqDVM2eFULeHLNCC1hL9k8/caqaqLnzX5
2Py4jMStT27cnbZsK6nwwEglD16zT+LmPMBwZjVKaD/jeajfTBREygB9IvUuyvSpN/Me+mwsKNkp
JfYc4iGwuuNlEz+TbHp1E77rboaDildc/lXdY+pWAEvNJcJlFiZ68uZDDecQ4LfvJAQcE7U7ghG8
kbakdmuwKpyTOngZtDvNptuZabj0Mi06GHMIrYCn/4ehP4ALYLlB+vA1JaQtgGncmkB/Sb+/W7Ng
xwe5pLXOQ8+TBV3be5ORL9SCwyy9DuzC+BRDd2PXCNN+w7Fh9ZhJRfNTrz0KeAjQAzE7L32AP+wz
M5VrlDyELDlkmbzgvzE2Se+hVl4h/AdgTocBDJvCdmC6/mZhNYmx6LkkzWlzNUs1B2klFijO0csK
S8ghcMsV4pxdT4LX1jboMOk+bnx0m6kaVVv0sj01jb5YbMwAUaZSJVNJ9KdQN8abF6emvwubiyGr
D9Rf8kQPFdorNuafaNlQcz4mtmJ4ayttkrCEG/jsGIZcXMg5xsxsj7HuHiQNL+NK7iKbd0py7CsJ
zX2zuKKTkFYkn0OQnOutwWANjZ5M0AjcT5hADe99e8l296isJDp8sC4Vm7FZzFHFp2iPDS2XcXvR
PXqph8XLvATivxbFwo50F+BvrDDIK0fuo11OnhfmdfbPhAFOp3mg8y2Z0hybnO4WIFMB0oae0g5z
b+zw1MPMlazVle3rnYN2oFXoE9Ay7JdxeZ54elJh9rKk9oQB/JlEbyLwCyP4KZ1oufh1FdPnDYtz
qIIqUYcIT3TTQIhQ1Lx+fugn8wagaSdVBOXna0PwR4PR3OLInV0XAi2lZcfiL56EL4kBgBRgDhX2
4LWgNCMuzmlDHzBbHKJQfxAfc2lUlwj2eQz5ixV+QWl97KYIXhaax6QCUJjPdC50ylBD4adLORYk
VSXC7OA1zJX6F2qy9zIceQO2OGmKMX22fl8NAXj08Kj6/r9AVRE7CL8vHfvbNjLFMY4HOgfHIIsq
uYUlVrl88OwBYTu5Qs7OmLAy9VzZkQs0NRKGrxmzojr0uPpJ+x47h6sz5g71Jt7+eCwq2dxdlB4v
IqkR3wacIgGAQI4Wz8w0PbrHCHTpjTb7pgV5xQ81fhEG/nzjJN+w/AzhfxAj5z5qVYSlH2v3iYXq
AykpQAnWD3iQ9zx7hfAfMnf/n1ePJ7BQu9ThhWFvvkEN3baz8RBZsyxHp8RHj/cbQBr83pE7BEuG
gh5i621U8gFd0rU13kUYIGgLHf9jQ31coGevLF2DcnDh3azDT21apEv54gqZCsg+LMcQMPzX+vFb
FOs7lM3PnOEnXdP5UUMbgUihexR110zTv54O7mKY0DWWV1fvumnc0fTKfffsknucjCVXj2H6IdFD
7PBJAhiKgq5kgTxyjrYWUezioqTxmW7XAV6DsfYe/GUtyRDvp5rueCcPq/1xjJYm8RD61BQEQTmA
JRM3o/D866et6sDPpfjfmEDmhmaQeXkd/61ZuOPk000zlNJIvWjLDd2sQen00p8RZymwOUBwmaDp
JrUpM2EKX7F9x6OTsChZ5gA+YJ8E7kQTb98be+ftI5nqLxbjOXstTAK4Nbo9jHLJQ+u6Q5Ks6xXS
T6BGAKNQo+hywyU+6m0rCfV2Yj7Mowci9bMRvwftdtP2TkGW16TbY8E/JoYeEv6RUnZapTu3dQtX
rsmRk1CsWbpvxV+EF4EuCYu2Tg8dNm9v0dAzkOW5q7eXLRCnCQLPqD3VobrFCOAg9YvHgnOS3Bqk
DNnpe2OPdEEfw7gEM2nB1x0346FtUVR8WSZWltvsDlkLNDZ6CjE7ixB6VfUwLM8p9zBofzGb5Cki
2LrprTa8sNNzg129x8E2zSlqAVOIJ1znvNmyXK4+oo1Qq8x7F46FzS5kjErnsK6kZVwfpHf41WSr
Hpv/+i2jlxgoD2uWM3CLfAzxBey38nWebD+qX/YAdC9q675GglyuLi3bGE7GkVeyiwotIugMqT0u
PjlM0U3JW5e+zLLfqwlQps0NKISBXhV5JT0gjR5gPtunHv0zp7p0Mqg2gOHakrw1WGKBL3XknE1v
YWeu6wRoK5Nl1zFAvtBhpf3BD+e9N6zVgIm5gWqkacaTN4FEaVsHhHbejSa7s3lAQAjaSJ/1eybr
nUrEEdLRZzmSQ9iqg0i8O0v6fRdCZFIP84Pt1H3uEKDSzrUPP2G9t/6AWhfEEKIALdyCyvPBQSkd
n6GuPbRaCTRvlxRQGzcPtZ1FOSn+TxiD2B/+3o7mDi3/OVmTKvRopUN+WBd+Wvzga9LpbQMac+jq
7IVILJPUlw1wqhodXKxNLgn5kZMFYtdn47/Jn6ejzjAjt1M9FqLlJ0gn9kuH5Zx6TkO9be0+84bH
4JczDQFMz43mO2GBSVtr7oieGfORNtvBtzXWPxdLDGXkEC/1YUPsSs4QmQF5MjsgHeRlGnWYTzN9
1fEMfEVtpqBG7pbO7AdrP7ogeYxHjBtD8tgz7GlbjSfSR3ghvUT8VVkDwkDhHwjAN/WyQegSH3zA
2EmwAyOHvteg+s6XLJL7cAtJAbAAmzw7st8bKUCNYbxU13Bd5qJrwXrZef2SIvzUFGRsRofmMRCb
KacgvJh03RkXHbeej7vfgMxyajuIu8dQHwNaNzsXTX90gkCMuSfjebb9f1jasmLQeLaQOcA0zAbo
oMyVpcvdtyl5qn11gqLzmZIWcy+ZkaVDPOyHsCxjirCI1mhkiyCTbM43NlKAYxEBYRJ1CTyTitX9
kPcIJXlO/VW9WqoFhVt9dm8xA5z4KnDSuORhaI+4DAISPD3SX7aiPWOUmOmLJUs6Ihxt9MH1WIDW
hPvHmXL9lxIGW1aX1frg1S1569Iu9i6bc7q7Aerdmr/NEtnsX+/1tt3FYyIAKeCduCxkiB5Mhmu1
2p4++MkMfbkPfgJZqv7HgDSJMhwzLKZYKypQLPUJJGf/GbqYHZrJThWH7+ueuIb1+cDkAott3z2I
JjIldoQtl908PHl1kBy5t5FzxNr5EHXtsAO60V/8DbLysO2ayrQuBuwZmXYHv2VXZrO7O2y1x4Zj
WaRKRrfA9n2b+0DcKi8ITbElOi1WOXlYAsT8PVPTFnqGVKZPadEi4uWcAOO5bBZ1QDLwEk6uTSWt
JPOuC7PxCFhJwWfQTWdwzbDWdZl8SRfQmXin1hxpRoCLV1c/tcHip5VHMmwjWbrUl7mOKAo+3KcY
7fDV1r5NdO4mJY4RXcCVTNx/ivU0VLEIzbPHZvWI+xuW/hQ5jAwEdF8dcOAiMfidPujm/bxA8p0q
NWERT4eDYImt+o2yC2VJWsRJjT0uY11brIyH7+vvFZ0lVulYJKxQQdveqPytcws8ciKEUVBF3nTS
JjWIC5AtFn0erOtZB0N97cTm/NzWdEgwzqHcxCbojj4AwarTdb1noc/+MjhRwJJZMrxytY4n2tRB
+esWr1bEKmGkWgBArH4I4sjPDls9dhfrVLCPp4nk2UqRi0HoCBoroSflAdRFjCUaSjakLPfAUZx7
L44eeIhAwJXTALSkWirXNmm1ctedZ/G7kgBv3ulNiSqaMAErSMzfCOn+EDGn+ejstJck9H6hw+CF
kMkWIbMAM8Uk3sLRjQhWU8heA6EFEmezfVd5apL3GCrwnyadVBHIgRcDnJU7X89dERpAlmM7Tpe1
d2j0Iw+eZaeggI2mTts9UldntFkXGhm8rwo8IPwRGXT8r9sQPI5CkROOW9QP1OMi0b9iaCHAl9U6
qlUZ1stEL9r6At7dCOC85oAMZS3PkYz88Yv6HoJWXyF6ajlYDjg+LYYMr5vku1GdH3/BubItwy6O
t3E0R07WTYI4SpV537yN9TfdejZ92ahN8Bdhpxglxh08iOk9TbuI/MThSBaQLcILwOJl25itJ/i6
MvEkRsQJn1o6xxTTCCNqt6bojxdnPfnLDjUIYQnycaONl5VaQLgARg3CTvkZ6IRE3zyGKPhv7/F0
+Q+ZICHWhKinK2inBDpqjMEsmoaGV1qLePwC2OHswzRslpkyIAumtXzNRm+7NX3c0VOQmLlHVhnt
F/3uC51wlkPLGhKAPDG1HJfIzm2vc6NiCmwPEBzrPgWM3wA+UHhq9+2loM6wqdf+4P+Hy5YCJYa0
BN9SrtNmNJ9OGuWeknha6NGL29i+MxYM9ChTHrKfFFd/fVx7tqwfSEIdolOb9GwshjHliCmOnSIH
riab4G3UTYNYO6H8t56CszsnMZaLCrHA2ZgP6xDbHagOvDWRP6f9JxlMONxlOi0ag8CC9IfOwQSG
UIYk5Qf4QIL4Ohhjo3I28INUzeBYBBlKxtN9yFfvcw377HOIsxTbC/ENa6o23IYaVHgdw7ladDyg
nX/MEE4L+HCMEdo875n2MowQgfSF+8GPbJIKps8UxByMwj/Od276tgv12qbYJj7Zzw5KAwyT8ZL6
HbAHto3Nq+e7CbmdQC3wOHytk4+MouADpmuazRzHcfExgrcJ2aKXPurr/4YsXMx5UfFyh9DPRftV
J2P7SBMbdlXXAwcH6hdFnl0LnUGikuaqWQNQzeHAJ1C63rrxoeSJH+rPeNpQVg0gaFxVQDNYhvNe
a1/mCLruebnANx9gA+fpemY9D9NnjirYlYOd/G8E4K3jHZl+YbMfDY3MaRbg5n5WRAYiZrOVpi9M
gjwXlg/pNEDHBnlhgyUtnLxCcxdEuzgdMHzbKVzbc7bqwOBwXO+Zv7rLVLPrfeQgnz1DLCntstnw
x0x9upSRZT55o9zf2L/IiukhteBGpt9IrCgFi8M56/fr1jTAvODAVZgyYtHXpWmk9r5hq86yt8Rf
Fo5J1wOy/7cf9eY/g6fZ2LX2J1dfJF6q+hDw1iGCamsgCXWbnMavDb/rfaSqRfnM5TYxi9gAvyNF
gARC88MGQsUzNF1bc8gSJMkgBCXxaWOhN5JaAS6bpe8eB0kw/NV92jbvToML/uBLupA9Y2OUXjK4
I6YX0q+JrmoxujjJW9sa/Sdo5rSYFaKhi8aNZigWPJL/ZFAPfI8vS+J8nUXbljEDYrMxf/kXC1r/
ZkQGH2qwdN4NYR0eFlnP8ZHaLDtvLR9OYSSZzRtuoIhqh22Zb1DjIQCCMZVda7CjVxRKaOZ7E37Q
Bvw08mYtK8DZ1W/TYsd9wjGryswRRBMNK0z8wWAAAMnaQzRC5voYyrWpya7Qq2Gcocw/I18RorZ4
FU332IpO/22HLPqA4hh8hDek6bcOMrdTeBWfSBuLe4Qcyj+1gJPTehaArcgmgXllwq4cT2jso/Zj
dg2WaR2OcLwBml9dtjxrn3ox9pGMDVBagAUoHPQtUAnVApi1avjwL4RHas6jrF8oBAUs2iHFJSwa
tg5XY1wD24+Q2VMy6ml7GaXtIeev1TfcEs1YjlPcEhgr+m0o5zWITt0y1I/IizaPdeDZymPsI+bu
E+PXm04HUwxDBO2d0TxXMew1wTxf+Dbsg8S9kW6D5A8efEwldKi6McqKjnjv/gKSLeHJe0NTd7Fq
7XY8hMaun9KbhNEF++SiTjwZv7rBqp3fb+krI6P9B8iZ40HKuWqS/gt08qOnsBV6dN5uadrXZwRc
bHv0QXUhLLJ/sFbUGPXNiUF+Vwyt9krSMiBUk9nyre3jPWdB8GZGOxysnr1biz7gF37rz/KaChY8
QLyE45Mw0LZr3WCQ98CRTdMxjQP5RIDS/V29bn4zZu3MPfJFjCArNgXHbMRbhQAr0z1ARwBhT4f7
CIX7Yuh99cLoNCYuckWQIPknh75lKGuEur5DTDLmuh+/m7FPym3QoHGmze3x7f9MSnu7ltINUHoP
XBUWvV9GbdgprcJiwMEel2SIS5PZSw1IK+ksXMAG65EXAJRaEYWAsAPwDtFgIiQ1Ma/oddYV4zrR
KmDxO7EWTLuKyAMimuGrQBu9IZpLFXNk3kIDcNNP++1sQ8bvo9ma3zlwylUYPYwyPPtUYkWBg6PQ
XdQVS53EuTb0aQvMBUMN9AEsRQWjy/bmXAYtSLuaombBrneWl+mSzggoQXIKi7G+BQtO3IX1bdsa
gheNxAXt7GNsBcn7pEOq+K9MY5GQm0JSl0DqlhpEt2ak1C4Nz5MjNwwiX57EfMTBNuJadlsBXSnC
4YTG9JdilJ8g3M8J2bDy+QFOtcXgFs0JAn/bDJ5PxU9mik6O9xAQDUIV1qcFm2QHfBoqDbzYeZCJ
tKTK909LvyU7oi00DJNb0HWAGSDpXmG1F30x4zW9Ip0wBZ0r6qJDA4Kq8mmhSN/XMHTknvit7mCL
jv7YiF2ywMWOEKgzyMm6CLeAof11W4V0GVrC1/ZBxxF4JQbXKstg05C1+TeDM9AqXS6eiF/iAclp
MFO8uWSLisGvSYF4rqWCpUscF8QclOg0Yym4HveNWMkZYY/eHoKA+TWNf51G3hhXEEmc9TRj4lAI
4zcCNbQedGHRjgtt5jDvo/CID1Do986Sg6lBeiw9tINtB5NF3YCZHF3ZwAqQj1OL5+xNUbUlwR87
IGsVxhCwVgoHjNi0rRCxlEfg6gFkAgKsBsdI0gm5h4wDrEEzXTJKQHwBuQYTay8xG8AwChIdcau8
QnYYj0TdvocTNA3xb6vm20u9CF3Gcjz3nfechuDQdfrRRgC/QY0fEA9IcprWNwi8Xl0MdGKb9R2S
7Y8as/uvSiEseGymJ94bCN8QTXdraTvvpAuj0rdByZZuKWaq3lFsYXZoUKAbgXQhCh1jsRIQKj4f
+ZGvIahq/BoM0lwXTSNiICfYi7pfXliu4tsFflKKyE8LhONEZT2m/1joHoNm/YTs9kNr82mdfQxt
dm1q9wj8YqcwDOcjcmwT5XlvDQ8eu1SBOszUipj/DOiQe4OO/15bP9qlW/AYTCvwsmZYfvq5y/YR
aYA7Lp3f4stgSkFEkJA+dqehPcY2BOARJlsBwqk7Lh3w2bwnLX9IYzFCguPjWmQIPndjRHbr2PrV
CL80cIahuQMfG8ArRPLcIrTjBqhhuvtQKb8pOmyvNo6nOyLEot1EJ/WgMzrue1j1LssU1ilI8x4a
KLBaJKvU3Jr1ydcDXspkDpqlpIky0IelrwGkOfiEgxU+eOyHydiXbFMBoCHdoUQbf3gYSLTnke/n
2yQgSQji8SoW472NfrLussYfShzkP+4TkH+pxR6JjPnjhKULCr95O42+WQvRYP3sAe5UPRaBMiEO
Ib6/EqhkbeoCabEgC8dM59i8wwOl/Lyw/gPZ0qJoICp97yxYkFmu5oh1WFfOT+xZdFjshajLBnqW
XYNPRIkjexVkiUsybvaXJVhvSLGKK+YF8w6YzoFvGghvMB4bxqH/AGLQZgq6Y+wS+1Wlfq6ibjxA
xB1iC+q+wEhtV+c46poeII7YpsLfMnpcgZOefIT4PwwCx4JTDRAfXwsQSQN55RbWPdWCLg3D+rEW
7gp0Eppur8V7N1kIHnj9FG+L2lMey99AIXzB5ALRHzZtHzjYYmbI6ZE1BUX6EpUKj+tbugGg+LY8
bzRywPVSC+1KbI+BrCE3Gf0q/QU9+wAQte11iz4nrhjBgTjNWL0IXXM26wNZkK7BxqPwpw3ugOzP
ME7/9LCC2cXAvIciAzqgmn+PTf0b7nPUUh+ttLvIU+KC2JrHrQMTQwwCQVOUekDxkPAA/cbC4y+8
Guff6gktE9lmZFFTWthI3EPKT6jRpavDf+2g3+UEUFsO280hc6XQxGEJMP1n2ul4J3ryHSyNqNY0
/qdqXKHNGb+oFxRo4swxlBG8sSCZpl8BCZtfOKtphXUHER3EBjOEI/U7GUNWcMg3IWBX8k2T4DnI
OqjHBIVacV0v6STexTwcuhD7+Or8f7MvqqyXE/R0hr8lDAUaIo62JJwCmBjlYVzkGeEg3smfUBjq
X4nKHEt7yVrwJsgAfUKLPY98XgslxgucwicVYcpVq4YwwYJ6Cwd2kg1grCz7gxtdTKl8CNe1WJfs
0W/ZW7DONyeXQxiD6F7r4CuSKwD8WYBMQmDgDiEodZlq5Om3LbyKcd0iUnm2+D57RaGLdW2BT3/B
zVdQNTXBlEDqEgG0S+oUYZJQbpB0TF+XlAcG9DOLT5ir8REUFFIBZ82DEdmQpzVcdUJBElqH6aVL
g/1Se01pNSxgQE+g8xfiDcgk1GjZAJ6l22LoUjTUoMiOLDb07aDtsDZtZ4BLGrLk9XGpp58m/NUi
9hBbwlQwFcmM5Ynp9ZFhZi3COXjC5y1EFZFBaQAKQ4mxfFkuXdkOI1IoA/fNqE4fkTGP6F02fa1q
/CM6kDUhlPsFH7GKWhM+ySl64tLuawY/sT/T58ZvgWWQ7BvuXihT0lEWDfQHhXNzi2c6Ymxpho8F
q2QzIIi+jqOSgyc6GssWtMbQ7EBje7kbQkgvpammVJPdTLsTMqLGU+ZBTx2xYKt8eHbOow5Aw8r4
BzkHEKFl4avu4wg/HVi0Wv2osN0HLXnQYNThrgCcyXh9cGt9wh76qBf+OHAMQgNw9Tad/2Q1u1us
i9Vmmv8UxnQAm+pot+kz3CTLN0M7lLjA5YHlTx6kYpmnrsOUXuIw+FmQaoJPTPG+oK87og5CLkDi
nWwBL9eCVkhpSgu3wsmORAZu/ufoPJYbR4Ig+kWIABr+SoDeiKK8Lh2SRoL3Dfv1+7i33ZiNHYkE
uquyMl+135GHH36oqQQXs725i0Xwyf8x48QPmMKDx6isN2joVzPPzpM/RMcuUR9JMkUg/433FKGM
EQmNvFMtH0QpBj4VbyfxzT8O8zhtejCwge4BzS2S00gv8UjWxzx7tL+ovXYgnOmoqnImNsEIPUL9
86N8BcxiA7pq2/YQSTia+FxK858uqjU0YG0bI18aAQNG65hP+r/U7T6ipcQqWRfPSxRfK3N+10ti
FrreMljT1KPGfxfofbJNRb53p/SolvII1qkLyAHo16jw96WmBPO9BJfWQM1Rjz5q8WBHaLFjuh4a
zDpZnR7SUe2tyhBhXsDvAPV/i2XF7S+8X5mNT7TsW47GB2loEzmH6Y+FPfcNF8LcEVj9avl9nBED
A3fV2syGX67hS8kUaO3n1IZj5F9Mw8Ocpd2cyOjDvCofXVWqIG8w0HbQ0wf56d6BKj0PJJVlxQk6
7o0BB6jWpDuWYznMfqrdErX6StoFEWdNirBY1G/cJFFoTM2n0sY1iNdXgmD4xsSDJvtX6pyz2zjf
LLyhHx6zat1q2FQQybRTOYJKspp4q2TB3LUmMs+ciKwKo+7Bi8t10qjuPHaLT7mVnjPdPNiRwEA0
/hiT+R6VNM2yk8wF+Flw3qRBhNh6N7eKoKUr5+BEwBoqFbrIQNjmsapkMzpiLbLnNLYeB2k8Cll3
q9qSAjMqj68723g9UnMVU5jdXdBFaSf7OPUUs2NOH6ug7YvUa2y5O6ZxeNyifA/e6cXXqqPWWjtX
YQVoxd6WMswKj9I3trdtneFqKzyuhioUuSLksDgfjBXe/bljd1jKKxnv5wSBHRj5gHti2SCEOCEG
lifPSeOQaVMUti31hj7ukkownPa1Y0QpEFQmRoUeM4Rq7dPk2Pc4yYx+mP5UleGs2E62L1vSvyx9
0fekCLZZP44BV0x69nLt13J6sjp994yk06wmwElSc44dVtShMUkI4qMzO4wd44lXYE0Mft063zKu
H4WqQ19NP7nZHDVP8cqJSyeK24Cw66thW4vlPfGjNdLYeioXxuTd/FT2WmjmnGqp6D9tIePAHZPD
aPWhX1j6lob6EW4PsSp321QpFgoZMExda5lYLRg9R2bhCSCxxnGBGHG0mskhn3991q/hXyNxxtX7
XHnTuyFHFQyT/aTsftvpAMWT5m4E6Lv5XKnmwsIal0E2j11TEFGY/kiWkGxkBh1E6fJSpvPb7Ikn
u8Y4YHf20WJnw3asytvMUxTA69xV7OlSKH6kN+wHoqtMxYpzF+Ga8GKCQcr69Er321b2+ywcJ7At
Hhaih2tS9jvQM/GqQhhGNNaLnUqKfVsghKu23Yja+ZuNgle6OxSMv1JL35WLu2ra4cXLy106WkcE
9TNDXx7S4pL4ZVgoZ8ummQxrrXNoYtA7hqHheou8wNbKq9Fb5VpGuDf8ZHzwZ3lURrlPpX0y73lO
LDHYipz208bihQ3zUEZI/Pl0QZ7rcPd0m5QnVlPYY8q4upVl+1qbw1UaKoJ4dE8uSVY+jGACejPd
Fv2E1a+ibPFebGwDtbi4y7DLPfxHVY7tHP95ojV7x0xOrT7sZUJEs/EYqruPpkrDxNfW/RRdKZzJ
4cfeY1z3W03UQeThemQFVr6iCahWWmm/atM9PZaQKrCp+apiukz+tJknuUHAzTnL8CAsEOFDDv6H
LCJoqfsF0kf643Y8VHdLCY5Av8NaT6Unu5x1ScYxyoZ/daZ/wmY7mVbxqunDzV6meT14rhYaUbVf
3PHJtPtNd8dAW8W7ljUhav6a+BM1uooZChp01IZp7go29bT1PYo1rGfHwpZDzEH35NVsyEAudbLL
CucyyPFr8cdntFw64uJYi+LAcOfQKkKWs/en08WtxGJZq66VOKWGi3JcNygL96K7+toxHY7N6FMT
1t80qCeHwNDKHJw31Eo7MPXkb0k4IlvPYN4t5jyM8BUCihzWVWce2w5fNxn2g6nsZl2Y1r6ZxKZ2
s8282Mwms4Ck2i7WyRZYw0dky32ikkPMIVM0CIa2i3SNauHN+KPa6UuvzYOYZMDzsUm05Y+8dUin
fzKoKNpMhGNiPkSC/mF0hs2QDIdUn/+YKNrkzdMzHB6GPngDo+/x7iMrKnyuSu1lMd5m8cRSkTdL
1ymrvdAhEHm3mwt8/Xa32EE3ys+60RlWjccoSTYCOC3naPcMkf8RnY7RYdofrCVfxwV6zjghSskI
ezBTEDfAQIE1TuLikmPfhYMs9shf36nM1m0LttCv0idLSEIQ3bhx5XL1B+N1jFnpVy71Lpq0f0Za
Ai2Nypuvy5On5yJUTfRiZ3SAxZxvVFyHzuJQyA3O2ZuXr9mxr36GSIJAga2Lt6/GgbSaxgV/m2Eg
RpTWwTWGPa5C+pRyK0q1MjEWDSIv0PmQJkqnRikvKembkNLwBjY2jLEODMnIYW6f40V81ZHxHVV4
Sn21IVN/f4K3iYOnVrULwrRubTOGUp1nrL3JZwTL+15UD7kDT42X8+S6ubfOGd2odPiJ6+JGLvWS
Eo0jPtDsJyFDtgaE3dS9VqLYw49teUFjGAV9A9lSTbupb77byrrngcwdaSsdVxaJVdFd9L48ecSr
TXUbOjbERYvYx8589FP7USuSzxE/TeMzI029Bzt6nwpWqcn6WBDDMO+/qGNtorE+doW1qxqPEJz2
xFqJg1ZPOxiEZ6LQ8cohAVwP1k24ehhbLUWvp+0ph5uAOLciYocjxyj0bNNhDFbLq2IYahTy6EW1
uR6L/C/JvGcHkndYEtoI3SGdN8IjCkpbUAZVhSJm179QnrMVXhpmPSX1m8PQBfW2DaYU9VDI+Ymw
M6lv8gJJmZFzspglNDL79WrvsvjMSxYX/zpnTJ4Zj6P0j+5S//Zu+mGW2UE3St5B5q6mR2KwedN7
sMzNcG16ONz8QhjRx0R8pH3H6GKAG5wPxdr1SBwTjmdaeM+NYQ2mHcAplmrLk2Z0186oQrywGAl6
+aeP2MSmhrVSOEFJQ7Od6YUXf13Eb3Wkb3Ph7RKLp8mjm0rGLYpkQMgTt2duQC9XCGY0skX6LUy8
ZrUIO9MjXOeMDCakTVhRL8NotFRolmN86RYXGtKEPovBwGFoScNmWAMPrSGnhyEmzOM7ijqsdKtz
EyUKbV/Mx2ZW5tZzum7TsPr1satJVhJg/hkip8ZmWUaB0SAQ5rpefrlkK2FWswAwb0Ua6vh7zrpo
c2xdqE/QLd7bOMIwUERr8Np/uVYdKPR2HM5rd/ye6hFOkbMdyuW3TY3ARc2Iii3T4n3L3AfoXU9g
AscEUUXOb8OtKTVAm6TiMFcwjRuG3ih5aObnWMFlqqI+6Caxwwq2r8lWZBkFUJljlJJtt7XzeuMb
6gLPdkUQeBWTN7SHam27Mw+sfi3ZdCB532VRn+9ZeEDDYU+pbXr9Vf+//RzOKkZ3tViQkJVhRmap
zKbANcYu1NJ8jydolZr4liL1VetyOw7gPGwSmuRsCuGstDx5LkfaQRWnJzvt3v3SOfNyEOYzV5J9
DG5FNIbkhxkdIpUcI9zUHg2X9jOMOocu/IzIOPNhnZJC7GqLgCytAT77nccC4MQz34rI+vGN5lym
zRrtgzLfqdIQFSf7KceqDxg7p5t26taZ8DfpIDCrtXxfRggMcENjG+RtgUU3OU3MYAg/PZbRlZ9q
U07ML+bR+tNSY49FKlCqP1tYGWXED6bJ1yZipIbc43ZZOJLltadtlqMfIf74jnxNNQcL40s1Plfj
j59ihHfRCbsciguKVlOAkpzeM2cI+vK3S9znqHFYYOk+GJN6cVK1kcv4G6lhY+Igt4dkPfQEjpmV
f0IEYBhLrASZYbhHEZKbU5Xb3ih2psqhUeFMLY2Moo6HuO4/kuhc6sm252bppv7HqdSZYGiYR9QK
DLLx8Fd2sJT61sXPdd+/u3g0FL57YE6y77N+O3gv/N5hlc23gWDunecw91+9O68VD3LTJ0evrS9u
VRyriA6tSJ7KJTr7/XRQo3mEoXOqlvlMUBaoDKUiUjcqpsrmo+XqpyKq+DpH80DF96BHyXryvFCv
GXXE0xN5V2Jt6aH2uS+14SG2ZjAP9hm/joGz1D1PFlK3thzl4n3nkbOKWBzhk9PUSLF2k/7cxcZR
Gn/6ku/F4hx76uoaETCbYXw0cCxWXc0R6A6fvAS/vq1RhKYbCqSHfN73zpVZ5lMsirNsujMMpaAu
5ysxCybMBx/hxFuIp9wHjFJsE2YEs48KN9Ym01pt27rd1WzNF+HSJ92FUm90v1n0/VPnkuyb7ZSo
AeW+sI1T1hffuVc/czCFU95vKtj38//bTw2WFXnrLtG/7oPSXuZHI42f5mQm/IRk64z5u1PlbyLz
jABD1DmXOEiV9uQnMJkTvph52dQ9Nxg8/s19roJZqVtRkWBtjI6AEwgoORdmqfQe1dZgVJJl1bEC
Fm3XWeh1PWIdcySWN3QEsPl6rjw+p3ya/3Int5hykUho9NcSIpxrtH8RLoiVtnSwFeJPQaGT5P3T
iD4Pfmin7pya0V2epc29FQsY3458a+5ynt09wzZmzEeAu+l2Cd4sDBpiW9vgLwsCdwl6PD6ZW99p
j2YzXVkbsE4t49H1PwdrIdteBbqyX53Eu8fL8cJkdA2mzelKFJBlX/xh6NP1q1GFXUoYYOziV5qZ
fUFepGhvss++YIEFbv046ibvRn4wUFA6Nj3q7Rxqsl3XGO4L4voFU1dHjhunjo8mRu3eO/SpQfvS
yMvU4NAaup1rli9Zah5mwhBzwqXi9xsNP6pcSLtBgzCZB7f2SyPHh9bVagwKylsNUt8wIG0M7R8J
mQBZhKRY8jtZ1nVKx5PevA1QwqMs4ktMrnqXH4hI7ugoL5q+7JahuAzEw/zZJIXMwmcMFjQd2GUY
8NA0+Dn4vojiN0UIHjpk5yz/GdgahCze7HtmCL3Z/VDmHQqL+gKeEAEQ6800hm0rFIZ67VEXy76J
y1dHTYBMiNDh39XK9YS3STTuo9tOO/JcWMD2BHRsTsqI8wTyQLv8LXkBtmXZtGpa1yXbfBeK2fxY
Ta9cFAcuiT8JaETUgLv0l8Tz8YviEZzpIYii+Y3/4nFx0TiHqT+rtZOK12watnFp7FJT7Z0+22hd
FhgTtwTzbI/qwyDxBDM+TuwwG7xHC/ljspjCt19pvYSJ9HmivTP1y97u5CqSw9oqki9qsZXVaYGJ
29bCUFsjmjVUglmpheWUre3a2MRYpnWsu8ZMm1dPrLHW/Rel6b84Q7Z5QYHssLlmBaHtKHJ/E0dI
5814xdV2Ujaijo3JBnrYrjStNQdf2CYu4XOC39WinSrLf1OYa/u4Ihji/JsqwvX9EiJP71MNMC6x
UHRktsYt9iHLmDO2+jr2r9povZsJ5l+vJ+RJ9MTVNq5ogxkERBX5G2YdIQkwVOJfugLu73JrdObf
0Mtji+SpaS8ehJFQ1OPVKuaDhT2iQmorsYeucIxeRnc4Kad+bFNrHavslFbYLirz330UkkziOlrG
22SUO8i5W1GZ26XrGdazgAlQlDN1+3z0yQqW6xRr9WJHBzZfHDr5JafswgXHmA8gRV1SNNqPvmFg
wS7X/NpvppXcEC0/QHq2q8hFSCP9guBvrXPa/2YqNm7UwTd/mQnkTTZ8A3vBgTGm5BOsNUDbo2jA
7jE07uRgUXC0Ee466DvYSzOsdNFiMRTuWYjz6TEJLRjHJKn5OrGRZMUQmOExj538qEsi2/3D3d/U
EuiZBa+w8wz6Ca+VLgLMxWsfoUAU29Jutz4VaY/WFkrvLJgKdOpszucs+2q6P70pA9P7M8EfWZxL
pqy+xEQPNHZGuBjpgVDdZzz6e5DezL/S8aHozPdKcyjpcDSwu4ZQ0XyqUi9wnWOhiY3dXXuCGZb+
D/rRpcut9TC7fxWZBzbcw5VhlAa5omzVabS+rZScfTatU5gMs5QrM/7r6xmLtGIW+kcPR2C3/UlS
wqzSPTmA/LVOhUXXIIDF55xi3MP3TdsflyaVL4Qr8lknoKU7NF6A2Rx5KusOkvbKc9ttlu6lHocY
GjjAebFscZy7d9UWodaSystF/8xYzwqzZLoMufnttFzLS19dKIM/IgzXM0cBJwKJV8+ignWa/iu3
26sF66+pm8D2XAga8tsp8arZcUNZ5FRBD23Lt3H75XzUelwEUZ+SWuwfJ5W9FJCG+/auVmeQIbC7
GAkAqS5+a/irWWf/MBf1KeIDHQUWbGLtGFqQNDjMWtcj2nyL5HedfHAxBdZ9gGd7zPwtPE6cLf3C
z7X089Yu4vuHOr9NifEZo7zf17L+2o2OZda9YzEIvccR1ZSqv0qdYL0Q18ZuPhLD+7T7V2RrfS1m
uZWpvins+A3R7TP2HqYy+1Pz/FIW2457nYQF8JQPgGQbQSNUJ0+wwT70sTz5RhfKyvhSif+vkzWn
2BFEY9Dm8lfTzV0JccsG4b7VFXgiBwxP4Ed+HpJk52YroEZkp0hSjZXafCFxlty8aZaf7f2RzAr1
kiSmh4uQOSGOsRl5WCRrL/eqR1VrMAQXJiMsuomx6AidvGXnHe3as/aiVhA5oE+tVWYecTVJwasQ
8/oCUt2VBAjDxlIwNFx6e9zicCVMQB+Zq0jS5010nHW7wd6vmmAyTLIkmjVj2/W+8MN/LXPGCMev
P13Bl1cYd0VbVLeiqbKNdOev0TaI+fkMArWJLHM5udaKJYQvfePwb1o/3Mez52Vy+m1joYB2KaTO
0ZyOca/1e1vD/YPCwAqAO8xJNSCXUe2uo8HYG5JnHkQl8wmHgnKwkw3GAf43BYMs/I8Pw+zdvCFx
UVELk0qsWUtB2DDujWSVzqXYevFychAOOWhJ5/bVsB065wvjfUfByQ4pN2KFsIV1rnMjpMHymxX1
0AsMfgMLKDsB54J500pExlVk/uNgo13bzi4DaRqAo44JSTJV9/onr+x3tc5fgabKSuKN47XhpMo9
OKcvD53ERQ5JO3nVNCan8z3v05snv+3vcyvtOaeeXBo3ZPzdIRCpbzyMzJCGIM4Fqg6ZKqu88L/G
xM5nGkkzWfW1TT5FLd/ZxAvTLvG0Xgpa29EAnhJ7BcO+qSUQqF8t4e35ev6BpXJIXmr70skfRzBQ
gzs/IpOV69YFcmXaxP4xeSCuZvXGFvnJrdDFmGo+j5gb7Wx6Szr0hhTnYTBZOS45r98XyeIziK2p
B33nux0W51oUFbKXbCtWNbhRAFImXDiOEiBhLG09ejpFaxd3/8CGk+6jhQ4WK382VPbLfppzmndE
E9WtF/qT7lX/rGW+30LIYixCIjw21D+OqWGcL+M9sYKwbq1P6ZG+sGzy737KkCppLDzCxa+ROAY2
QUIKXUVhUJUoyhZWwrJ1yCkS4nD8ZS/iGf8AGw/2sH8faic+42n/t1iGONCVfvO5/oD91oMlJ3pt
iCs2uc+7tlXdq5IyvctPbRA3gBlYIp0Es2uw5JBRx9h6cgWxeAjGeIyDOB0/DbW8deTQpmX5yu7J
70b2m0ZYcIKkvFRVdhYJxxxNTLIaigRIUL9kmCqjDahEhQcBhGFtTOlGpOAnDE7lwOLVWqWq+lJS
PC283CUvNt8iEColeBlj8Ob73kQLHnHsMwrE+1ZaEDgmR/8tMKyv546wC3flq1937gobGS7BFJAM
/e5aCZTrDHS+MRNAw1f/m5S4bJrRbcCzkfFyG0haBf4KtqHuumL6RQAYd20nyGGlwyMr5ncMuumO
sr2GORGk2hh2d4nTyjW0eWwhEGYOzL2+cstb1/wD0T6cK+NE9WlpzCny+Ry7BYl3AziJHHQq7/tI
fxTGyQa6FC7lMHIoCOK9NM5uyoFrZtqG4c4mHnRu59w+pnaktnKun6sp//J8cq1FbWxzFi6s0on6
coguZkMDx06G1QgTJYiMgpYvGzaOlC/L7Dyo0vkpe59LqgrzvLwObf3ZKKyPlcYUEkp8mKS0OEI8
1TjKAOiUVjh2NtjyWGr496tjU8gL7vtTO4lj2ho70+pdlOUPNr/om3x2nkDOvQwevgucP7dy7n+y
Pn6YezbOpO45TVF4Ctzu99yWFRvXNkEKESLfJnX/oAzrsyuit2UcXo1GvCHrU4bq5pFB6UZXGhKz
/09gtt3HYzeFs0DlTVKj3y0eVvh82Zqx/stEC5bxHedIYJuoM9FNezUDQCXOD3Nw6iLAACl1DYel
tPp9V7MCB7vgB02YSciI3J9jNl91xuxJTzknGYpdprG4pem9Olxwn+oCPl/a8nCkdvtQZl6x8RlA
JqLUw8zlxtEwGOheesnoxFZuwbpVoRKc2Lbl32+Bd8A66Yr45IeISNwvEDxs1RUr14WFTGTA3URt
UwRzZTbrNh73PKdWwID+qREevge0VJu40DobeAArOfNKszRXJ3sdzdGVg+jQpeLb67LTlJEEAEEE
/Cj3h7VsSrmJa3zPusC7I6ZjIswHw6v/Fh1tfnapU6FzYlqH17JnHeu548+HjrFHZ+5l7cw7bVD8
nDZsL7OBenofpi0pLKsmRVbXSnWcYViGid09jI46mLCgFt54vDhbEBgJA8jhWJhOsYZbRlgnbVlm
wVTc1rxbWol/LF9gb3vvc3unGmWovEtPjAp2yuGOrgbO2TlTHE4l8B9012Td2+4tjjlnAEfsUp9n
smPiIzH8YJmiNpyGddz5H51mv7kwbGQiz4SXdm6iP/pFcrA1hgyVljPNZTHVitbuxpLm4wiodDXM
NKq1k4e5qiAyCBSdBjGIfBEmqeSzwX6x0HBrUfStD1CGJsGJhbqND1PsqcIZxE598qQ8qCK5W76X
BaIo2bR1z69e3D26cz+g1eTIsHSHqTMTaZ+HdAMI3QziqFO7zofkSUSnPUX6QAdeY8wZXHxi9ijd
K95wd9fK+gT4+lEIy9gYpfPip55OPBpo2qIcaISCOEuVgKkcykYPVWGlmL/p7V19qSGbyD+/h9FD
bR7gts02qYEETMATW2NzByIggtY2J83Yapxk6tbWI81z9Jqi4tSp81lP6P0WGx3YE72xMCsEZl6c
yzx7xUfFV3Pf3BEDvNAOvUF3ZGITiDnzsYEvs9opV3tePHEdXOuVrVwrm7G/t+jvM9yqrIJhXwv3
rM8sUFDlZmyz9TL04VywhMVJ7+71+950E7BjU9UvHXi8uiUGacf6p6rHPZu49mbjvjfj/MFaPR2E
Ss9QXrNeigwQqZUKY5eweQQ3SnRnxc6MRAxzWHujgFri16eBPcFO5Dartq0+mDVcBrThVcSYD96f
/pTFFIi1Y78sVffUURVYZbfXXJge3bK7955plTxrsXYhqv0CffwsfY32Xh2t2DyJ9sGdEaDocu5c
gcCoq6OhAYAY7C2Z0mVVI9oGHVQjAH0bq53OTkloLimmr6h68tP2BST+jkHuoc+XW1l1dDrQNTI2
jjkagi9qXKGQLSmz+th94ZlqgxEnqiB5htwlr4s9v3tdORIatP/sBgxtRA+mo7kylgChnDp0+FbA
ox0d8Tg2d5P2y5BHD3MmjzFjwh4QC4uOV1xKoduLF7b//MvmeCP14qKQEVT/lan5bMGISjPvDUXo
QeU+rlVGLqrb9f0XA+BVUuvUcXSL1nKSeTXcCZHfFUJuqAntAZ0Ou2z6hu0jyMvP2YV3NRsvNmP3
RB9PVaMOrUuwB/bXquwxc2CtJhx2qjr9W+rYZDwuYctUz33lAFGG0wiSIBopSP3uDxG6Hew9BsuV
9O2NcNkjvmA/m3L3qHGY1qSY8XBdoiE/zmNyKvxyG7Phoq0IuuqtBcBFFq+y7t9MzTnk2GviQXsD
pQdj034YKViQcz3eVY/yoOixLJUdpMe2jUNp6dz9/WxvlU07W6ptbCIItOmbxOXA1vFD7KsQwQQd
tg40WW+X0YNB+MmesRv5sh3Z0k95txxhk9+naAAuuF9fm54tHH5W+aUjphk1JmIMOp2xwM9wTEIO
uJiLaJcPPClzxH8/hhZmcm2J0ETKd7e6+ty4URSFlgUiQf1URFMpgWuM7EvyNijrC4EGYXhS31QN
T8RIQyjIW1J6t8711pXrXpvc/Uf4AqLHfKgH7Zeydd1LVDXDu41ABIdebQrH5wsvQ1tOQcExTIh3
WTuLtXeQD2ktqZuwOkXZn8iIaM8J3lJkjCUbD67TMD8rx5eGPoq7fGM4w9bw0oO0iGy52tXCOJxr
zISzAc+m/jSU5l0R5oQANGGwE2aTokfAO7PZASLHk7IoNqvZOysm+kOlP0LqJNRqZYyNl5PLSc/s
PAublCeeH2I75KBEKhNm4EIhtnTjp2qcraUtVIra8k4iBKVW7LRWOxGAfhwxQkQEyBjGznEI0nOH
kfg4uyqY0/YtmjCP6QXNx/BnUg8EzoR9oGmKXVzLs4GZjIjYsfKrY+uDaJWFohdnvQFziz4NVQbA
OGNb7coV7s6Wxs4zSRyzJERB41WB0eaBNpFBYxQCjKvlaS4Jl9ZCA1tUHifIlKGY1XtUtW9x3nPk
TFQ4rN7dajnX4h1RH4t031CZsywWjROinse17Jo43Q10RjjN2Rpt/bVgO9XKce1g9KE8FNks1nks
xJGu9dk2LDL5+M+4eQg0ZUFMuj/wF8zz1fBpldV1dGe83O2q98QFm2q3EiWovbhpH+vE/5wLfwqG
VD4nDhSdmlbAj8/1HUtO2H3H8f2CKB1K114Z7nzoButG2UDzrnGsaiu/GC8VKEBSdK4BcRbz5aiN
RwvPGL16WDEvG9m6WjnfNmSRuoABgv9lobqrsPVlIDK8J714gQHBW+YR2m+PZUuzz/hSx+EVZ2+E
bwAjIWgDYgNlVNEtFXq1G5bu6DnqyccNByxIoGXP7RVpJ4USFNOxgemaqKfQYh2f29YvqhuCZ7VS
WEDnOD2W8YwPk68IxYBsYG2/SQ3+bQUeTBkupKz4hWI1MJS5Znf0h0Gti/OSk830Se4MjTbvsR5u
E4zuq8KJScrYIHRi5T9GJEycTHur0+IGMXmk0BSPLNkC9eD8zEayH1rmbS5IWAbdI6UY7o94dPKt
57Xrvu7vjEbmLhN7ijMtCQr3F645pxenjMVtWmfZoS+pFsQns8l116aog/9A6rM6Al5/rp+mBmYe
20dZU3TnabtnaafI1632sIAqWvn4U0IZT1Woi/7Nds2HpcedI13r6tc+jbijUZ2l8mAzYO6x64bK
8Db+2HD+LnSFzpMu4qfCQW6r2w6qiAO4cNZrKrTJ+nYmbmY8ySEoEB7sRacSttqEWrG6saIcR7bx
06LSm964JpTKdJTY0kT0vG3IZ2fWpWa5/VaT3i2fy2hNKXqNc2+r91ivGBv8ixriZ7D0n1st86Av
tBnbtWKoNOwvH4fkUdr2BRP+No0Tqgd8YKhr3dbKqGl6Rd+W1HBfFBtm+2J+qYT/y1YYegFEpw6v
URUzwY1sfrIKthdGdTsiTAyWrrIfHWTboMrQTlyrx3YRP5MT+4nzfNNCEFO19SQK94WdtliWzBju
U7sDUPvg3ge2tJiczvmHrxnPs2t+97p3mbWJ0lIeF1JlqCKk3EdCGk7NSgWJqq1syMGpaNBBh/Ga
9PYzYz6GBzFpgcL5daYLwQvwwS25jdqNEZll+u5M9mNTmWc2CO3JXYalg8uQOZE1jNj2+Rl0421I
jF3OQR2p+1Cja2nc+HAExbLsOPBsbZ171kYfHbAGMIHmeeFcwolShkthPNcLcQNXdlsy+dT3Moxt
2gnAwvrYfuAEmXi0PgxLBl7n7Zh7WlshEIyGKDrFi8GFGCFpM4x5K7kKEyMGyjcfclmg3ouba1U8
QDpNT0vtMnnLOa7uGFbnobPUqW9wWvmsEqiYiOf99NvyLpdLiq/K0Lk99bfO5CpAe3i3FzZcCKVd
6CVDqWtY53MVTESvZ/1W/MfReSw5ikRR9IuIwJutBMiUVPKqqt4QZfHeJPD1c5j1dEyrJch85t5z
hbpmwFEuOqa1JAZXcKkl6ISDaDjasXbQhbNFCeEqOsQj1ToHusSbbXI0p2zPGbsPAzMb5IUx0++Y
uQCNhbIN0JxFZe/b2jVC8B8OEEJUlVo2sLQndtwTY7LkgJusfHFa58cYtS1u+j0eQLyHQYplAgWe
+a3V02YM4JGTELgTdUJJkJ7hofwi/OCal4L3QUcpiSVlXndx89YH7XUO3uuY/UYyvoWZuCpNUviW
CiiDEM1z0o6eGqKzSzXqZrbgQpZfzGbMmaelIGRKe63DEVVzlOp4CdxgKmZ3mnFOyc6lmQsPo4w3
6ha/nYi9fBpuxPHEblU07JP0COl+m/9pZn9tQyXY1MFIJYEYFitWjmQaWT5jrhrV8WxSs5rXcKq/
5ZjbgDkdXboTmSuU176hFYfQbr9CFUWZY5frNrRy2hD+/ay+naH7qHslgxepejTuW1lRSP1C4Vjl
+T8sYBSLNfUkT+iF6feVb2INK2XfL9WHxt7M7raW4rwsKlxRqL5uolZxDE91in8S8li563eirQ9O
F38yNdvFZcNEhGUX+XeRq0liM7XVK1zrHXGODA2MK/JLZS1jAGYDL8k+s4ffGikGeVolFWy16TVl
q6OfLFh1Sg1L39IZFXgi7Wc/7goV34pCSBP68tELBVyfYWca5Vs2RQseBC39RDhKysKfoTH6FJDC
idX4dW1v5crXQ+y16jdZZEz7IPpsGQoRct4Y0Kygvk5CQr8AsbLXb6NAK97lr2EANy1p7mz60NYB
6sVZqwTZZRiny6wZN5S2G8lKd1bIpB8tdc+z4mTTYRIUZkas/WLnRTAsTn1AQ8pJ7yc8qnKDMnCp
8BKjd9bqxK3LL46DwpBKqtXIk4uZy4B8FrsZJJjnCR+IHARG4ibORhuX+Vx/Eu2WrwmIWHjALRdc
VfDNsaRWqW5BuawcFqdsBUCv5RzncdH+GpzLrCHUD1Xp/2oB/DYP7vRv2242TnOkHSXcSoDzJW54
Si0Jr85aKYb3ZmlMUdy8mQUKIGxWH/HAmEXJbhU5TyuzZIdjDStEZNQqvxpdS5uExiYOcT6N0jrI
sSNpkvVWTmSiALv7asvOE7FwsyDg7h1iYiukEt878h0wgp4YgYUNuH2jGnlW9JWryAwTCeo+W8CO
u1ix5HVoKdR8lWdpiWfErEGmuWM9jerP6BwAwQ1bsJTLVq6SgwgxClXJdMimzJv1gK6MG7hJ+ZGF
egTpsNMBxKgRUTxxCvIxqNOXTkIpOOmUhhrRKczF7M8al1CvDy9IjCrUIz04+mhRehdFv4qAKtvC
uOWDc1UqjuEwQhJMGIF0JpnEoU5oDsCnDgb+v1I0+17DUiDXKG9+mGWvJZkJd6r8o1FHlyVh4wG/
fB3V7rtoygZTMagJI5Te7dG85ZWg9GkNbxoyH8cv0rkCAXtibhyKzhW+cxqpwfrBAfwo5+CZK+33
FDATY8KyV/vvRmMQrKfRZmZDH+CRVAdkFnFsEqmhir+i+JBmjAm2fSvoQIg93eSz8aKJW25xTymo
x4eYlthylAN/4Bp01PDIVs6mLP71mf3E94miCPjIxohHnsNYfk9S5TSM1tFuh7+I/BtOabvcG4Fx
r+zqe5QxpFfL+kvj2w0DUAtR9JILjJams7VpNvoE32LDbqbsND8q1GcmV7+4bPep9mpg8y+cF4BB
7wVzBbWzfoJYei34kptx3JuJ/jZWnNpNugtUfgCLERGI0zaUz1bIHELKj7Fg4UoZO9utCyiZB5AB
V9y48vwwWayT0bXRO8b30ssUnYhMcxUUjwk1lCNwYgRb0EfLkYcP0lprSDGTsuajv2YgKCdWjyWi
1BxV7JxtsetgKRv9Fru9iIYdmehu2NKloWseFI6sufZUObs7i0iGQ06hc5txxmUMlYuWnSWr4LXW
dOs+1C8yI/wiSzz0WiL8HBbjVvlQKU8apOtMmq81CSodEEUemKc8Jvt5ERJK+SY10eFrY3jo408j
YTPMa1UTU8Dsta+krTXm3Hj2pjSKoz7rR1v/wYzBL5+sMsytk0YHYxWrxnom7A5MA9lc+GPPzhpk
1X3KzE9W8XaYLVp6MJJkrmyH1vK7Bpe53TGSU7/YQrvJ2G1Sphxy+FUsUHNHuFHOmru7D0yfJm7A
UrK2aWwwqElpTYJNqvG8F9RVsvppcssQvMNHi3AcsshgqvSEX3Esisqfok/yqH3DsvwRKu0i80bo
DnUg91rmfrnOJtNyFh7pEkS5sgd1rfZYe+t8L7GgyJpmV7PmLxeKb2gwX5J2A3FbDSO23j4kqNYV
9H2dw7QEYpdg2c4OD8UKvQG1UVV8FRr6hhA3JgOjMPBR42FGDTeN1O9V+cMoEAjM2qqEmxRraCPb
D0k7ADfl54cBMNwnjDADhyEGcsrPXTmBicUhCh8PlDanM1d8q7SbGuAmONXXvnzmEp5pO6jcKDq0
jY6yVvupJ649rpUqZyAv0XCzyJ1uan/IxK0QWxlfmyO2c79Lxto1CFIWRcA0h2vHyjbJkHpl+G0z
n0jBjhjzlVALX5boGxZaurmHQfJq64VvIlZwovCfLYeHqdD+dBDkkwO6WVKKda/2btiHcEqVu5GX
TJEbh8QFC8VTP/zonJsheiR5yDxyKDnXu8nPawb3o4oztyEagSY0xB1Y7eGVHDTbPhv5RAOVYigt
f5pmOrXjUYK0YwzBi2pK3hhLaxXmWMwOd5yaTcvdq4sb/UKifdljxGprOzKbq4ROFaZ4AqQdPTas
GepZUWPHZMid82KzzJ2XOVBLdEXV7xhHsv4grBWdpDpXBxCWnS5WaQicUVJcG7tROROvHlrbufvs
HAafhrMT4hJ3wNxQNaWY0ymYmK/Pta/wFtltfmixiOqvYQTOr6bHVzrrguGaTIRTV+8H+a7yLiqx
q0s+Bw5T+s8kBHOsvDXlTorI3xEXQXkRnsf2UaSvna6SmLDsLb4RMK0q1kG24oXL0sDWPaVD4GY8
E7YzOCKNMduqgjV9DhA4kd2411ejtTSdZEmUnd+GujdDilVRkefo42UwZyELDOBEvC7f+gBFLMWp
vOCko2mj9fJVL8g4sA6y5dMlLbB6Jfqam7eKhiicGdVRQ44R324CCQvjmoTUqt7ZXBAaGn6h+cv8
U8n/Ia7L6kM1fRbIqCssXnP4Z/8LKpye8WtBd8oo2Ea1qHAJQgyAHbQ2YFOYnjX+i2UI2ye2K+bo
s51mcoaRbiOaDRzHsD5aCzEcHlgCrgyqoUmTaFR+bpNFfzcbd0B/bLawcmOO/PZghL86vj+NOLJ2
dgcJCYzzaquz14XjnozplaTjkU+LfclN0eUOqQUNM8fRa0jmaTSHcwIXD57EUMPiwzKWgaZXR9z1
1J/E9FHE7QivcYIf0yAtL31VHW0z2tI6Z4Zhs7+ejEXlS6TfnB90Z8c7x+AZ83/NIBBvgGq+OREk
VjXdovLdtzG4ZzP9LRNp3ZXNby8ZgAdlNABj3aHhwz+e58p1mVmT6RHRjEURnIZZfOkhHPsSMClx
YXiIFyJ9ljwcFQGSYSVn9vkgBaDYgNGIsYGUo7UlUc7NGRdQ9rlaTO9m+6ShRdOlCwRs5bteocrD
iDAUq1m9ZVAqGznxAFZj+gcy2Zv7qNXWctOdLSpJthBvpUFRwE60iOJdLp9sGZTjvTPO4XBkKrVS
aYulmaia+d/IRqrXpWNafgwKTgikgZiyciN+ayfO9gpWm1m9GMNNSiTPRgYJcNDtYmtvImkEV0bb
5ArjXcZIgBAFjNEqp0lj1qKX29x8hwRuBZiRG7dg0lmUH5301qIXUeLWs6QZMQ32QbC9IQFU8vKW
cV+Etyp6GvK7bL40wesgQuaVrxP45g7XXsUWzE2g9inTnnrVtNjfMR3Wv1Ok2suKAzQmC7x7Xk0s
BdJdOzi+mvLukoCTY3s1COHJ9Hs/b3TnWhJ7BF4UZWS5UzFwD/q3Uo94X1/1BDTQhhybozN/CAyt
SJA8wGFuDL26pwFn4FkYrxNKx/hh2btMudnlOwRTwzQ9AeTRtLdJcDN5AI1kNys+ch3GEIg6bOWd
NExmF+hL2KvuF/nhovEV4XYYAeGSgPWInVeThTpmFqfP3LH3GbsZia+h59VYecZ4ebtrQO6SgZDU
yQ5RTaaE15IUwxMqsM8GwvKxHx0qLlSQEctdvcqgLZCqx8zO8JVkujplL4F4hjJmalxedmi/M0YQ
JCnw/jCODGKcy8hyMdY6j1kbLjI0TGVgSCd1+75J97XAr1Kdyrykb7+xqd9Dzj/nMGyiUl6P8byG
5cNAoVpF7D+V1PmXI8i0qIChPjLAt1x9OrIIhLerkI/A79CCyowb3yC5j1GB1jxreFXtriUya5bO
Qj+E9V20pxE3ZLYpssK31ew7jnhQpa58GSUsWZD+2OyuNbSXQaZtwOP+m8i/IT7N9FMihwv09Ray
eWdArJgohy5P/2xcEq0hLhR2e4lsmwb3Otc82yhlW7AnE0zHw+zQVGI/tISoSAzmlgxyferAENfY
pcY1/59dJ//otuzKsQkRiyKomn5mTb4OxfCc7fiotPPGlBioDTWnbql9hRZOYDhfc26sdAmyNWt2
LCpgggPOF4s4HBHMyNMSFRvdbyhV537yFMYU3cfIrtd0VrEKBoCIRRYp0y6r8ZI8gop6aXK7qT5p
4wgH7rI0y/BrtsGUeOT3EAy5nXPxSQAishM0z23hSdawT8kjCLv8zZantVAIodwm7cDxKlZN0Z/b
BFY1b+sR4B+TtFxm8ie7LWpPFqbvuYTeXzM2vQxAVf8dqpeZKtvKj/OsbkyGOvZ0kJTKG+pTCDNG
SIRg4W1gdz0kMlLW9jXD3ERqQaBCjd1LgV/SFKaTdkDJuhXVCZs8JwoxUx3iqBl5QGyIG0pydyAl
qu4YxaXyWTHFZujqB5izg4EKTGkR+lsP/JHZklRJi6uiwDA06VI50lPvWWpRkAVqtE3BgRXijDHl
R5ecc1mNlIg5XBJi9Aix1ywgXhMPK+gWKibgIojYApfi+MoeFSzAQgSKNloMZqrRd8zwPQKIyID8
6xlKRu27TAUxYnFCK+ZEe116L9jdNNK3GIudKv+YsIEzQV4DE4mmOg7VE0A+Lzdlvh7sRWweVBbF
WGs3k4CLzsR9sDkzmV/GYu1Yql8syHcY2aS0r6M5gZAx+bWO2K3vtvmI47qJdsRS3RM9uMbdsa9m
Xw1/OIFQgGO5EMgAZ7oqk8o7456RDoau73LwOf1w6bgk5FvRWDvefdn+likG8+69bZ6lwW+X7dLm
EeGNj6k/kwAnTx3eA9S/GRpcJBJeagi04/1fsaARREQJBciX6hbBUwZdvMl0YKieQ19uVhXz1oGY
BdOtNZxW4gMDZ6Tum1DhKpJ2WJbGijEpWm+9epui5xySChTSi0T0hfmZ7DD+Cs2r+ZnhbZ76DjXC
jKre3rd0MDGutljD15he8c3x82RegH9yGPimxEhWJIFJinMdDXdKHp26G4qJRv0ilbSnirSBcuqh
pbKk7phHaHlzWndDewv4qtGBFsWXbV1sWH41GoaiPI2sBZ3s2dYfrTq7rcmTPb6LZN+iqKqIgWPZ
wKeZflGR4yswOEGs7XLn2kmzJTl56bmoWhTu7nZs3EkgbRZiZYBMYyW7lh2IU7ix4qn1K3jD3cS2
DwMp4Y049GYiftTtEnkSSKWfoDKn1aeVgkNgly+pXW2qxtwEuPVlTT4ihLxzS0CPk9gTT+i+4p3o
NS9Ng3VfM22JmnWBHWtZXeEpcelD0fMerd64xHC3FdQ/tjFuc17wkhNoBnQ3SyrpMPoet9oW8soB
geFODii7qvSJ/+gWEw0IoHc9zoNbTw44GAa/gLIiIrOiplsRrerFGWYM3rZKZYJp4mrltS+HH5ly
l8sFfVEb7GDTux3in2TGW5AqW9DFuyF3LrLzz0jiU0RKQiikbWUAE28ocTWwBdzwk57Te8ogZWU3
x1yoJTFkqQA34uTWoX1LLM7GGCpLkGxwjB8wp+5MzNZrC/nVaQ7YBisFqhbKLjNO3gfTYsRh0S3U
E1EYrKvCVWdn0Amz9LeGO1v0cA6H+Jiq42NGWJVaBTmb9UnFa5n32UbvtU8pwe9TPBtjvmfZb1OE
iLXE2yjII1a01xB3eK0lL3IUnoRod53h/IWj8xaxo20qmd9kuT7O4NS8ML22OcelIf+wP/ntlMG1
TcXrJ0G6X7UHpg+uqEZ6WCMDeBYl8kJnmY7aFG3tDOXbmjdN2nsoMFxbz1+GoX8tu/rZTA1jp0Oq
QzVGMuBAzDJMH9K8JA1AW4q9zVwpKqdbxCRN05WNZcmXnmDQmcK1lQfmvtoVV80GBBsj7PcqPw8m
a39nz4GN3mlSPEjlvimEp4/DnvPkK435jBy8kON+YRmc0ggvJt56XeNJZ/aQ8DlsSpRsKLa9rR9T
ZXEVHhXhDLicVGpkOHfSV4QrivfK+piRtHfqJxVQRuSClf9MCG6zRHKjMXt0HCaRknwA6OQQxFMi
h9Yqhi1n8r9M1DfkQgw4fjuDlbGV0UjG9GKGue/nJzy9/xueacR7qKSvUeCh9/0N+epFL68NLjHc
7fBDqK0tI9k0+KxKMCplocCQ/x6y+0im2WDWvoqjTQQmkkUSB3Q2WrZ5HKfy1JSZm9QmVkIMt2Wz
n9sWVqYOp5LUjLF7DtjHCjl4FXPlKcxSuZMOMIddq2G+VkVnlZGGnUu/jDKfRvpInJ+4fiQSdNPA
INgM8LUiqHVbV59PU2XgY+sgFgGk0+XPSuM+S9GqGwruAd72GcynwfigQJxhTY1bWoVfWwSoOMmW
G8QVM2mB6XCIY3WfdjjrxAUxw06PHktiBxGTfLUx9VnqIUg6xRmC8p58meY9liEK9COpbx3YhmX4
Ex6kuPfq1EHHo17CtN6qjOYXDFEw0BlN0CrwCKvSXthUD722N2IWsVkE58qho6ZC0+OWmBtKAZp+
yL6GQtlU2L7JTScRlUhy3B9UfF6yyssyk/ySOcY5vk97JO6kCtVl6BkhJhk4acc+M3DKp55TaeA3
Qx/BTNsbQC+Y2ZJTPeYXJl/XNOjwC1h3M1sOIXae/I01ArbW2BvM9VTH3Ciz/CEHC2TGYAMIo0Xq
6PITtHwpH6GT0DLnvXKRjWwv9/1vOrfgjYavFFsf1TQoo2hE1jDmIIVTLTVXQz99AxO8OGP/KviU
63zOEG/g+1wU8hT00rxgI2Dh5LnhN1Yz8SWk2R1FXHsqpik4RXX5sHViuxXdI+mbqz6vbxkgLJKO
un+9Bn+BUDqOiCJAqpdq9ykKf/C9PaUo/QUG8mQM8TvOEbW3wulZCwgxMXlznlVTvyaV8iX6kbZA
YzlUTqL3tFpgXhZzC8M8NTaw1V4mWNgBP3XV9Eiijaaicy+zjWNgP4jHkxklLd4Q6UfT0jMJN/Fm
jkeWW8E1p3txW77YtdDLCoNHCG4l1R+q4PCdBN5VuJ7KxpmIeTAW1bRWBATk8G8mDppgR8XpMRhx
QNSt+leleNrCTEO9MohXC1c9c0sLS4dsSuuhVBz06dVNZmK9TIXOKoC2NaBJHhXD+AjjaWOnwbkv
Mj+cy33XyNtI5fQt1LtNSakU2kYdrVdc/ZarKHBszBStuH5tNMb3hHGtdFH/lTI08lB9hiBesdNH
gKWxjRqytI+a4t5S9K5yDWwEfj1NiDc5SYH3pNNDk+NH3uimW/QmVzlowhh4Q6r0L3hFgZt26Bit
TbEEjKdWeDJs1EWOBduWhWkpsxM0comhuIXjIz0MpNrGkziYzbBnYbOFZV1uknx+i0vc4fDucb5Z
7hDSRQ6SjzDtKjJGj0GF/tj4tEV9xlDmaYlzlkeGRiOCEDjqQTp+oEg5VGXLBAYxLyNJLbJIb2ue
BCMcs665GAoNKZ5LPOiydVDHmaWj6o8kZzcLVoojjnnIQzByx/lyLfUOWoKsbOvG3AqdbQMzCu6z
uuIb7vObHYaXIUZq0qj2S9lmX1HM4LgliqlnBBDNf+xC/uk12cqidzutehsM8q4ijVlaatxKbb5N
I6syeBvEUJjpQQo4cYjEdUxNof4K3ggmu2jKxFA6PZl5/hyy6Ci68HNBK2liPDSMP0nZ2IXlXPla
3/uByiigZttbyF5LeJgWK6+VGv4xdwXHNe4MWd+1SEexguauGLVq1XaUFDmFTtRLjALl11SxOYXU
LWwZrAtozyruV6Jum8beJWxqc2ncQ7TaNlHrwk9BGNhRo7JFQMJ0kCRwAJn5qG2WD2qKqWlpYyqa
uHyyTpOa0nrFmxa4ANmBpG6YrGmLXTApe6I5fLvKwKwDTnLAObL8Yesjp9dZDfyigogxfNcxIXVi
iybBGys8f9x+pA+uMjtbQ30YGmpf1IjML45IzTdkJO1KWz2ZRneH/bQbh/xCsrNrUGWGfe73inTO
6t8YedlgoALHm7NZ8MJRUFzsKTtxMm3VuH8ZZYgbrGOk0nr2qbRtyps1vxuYReT+LsuSTwrBP1ta
Agqtq1DPAItfQw0gwZC8CDZ9IsFdSUuACH89T9al1lIvMnPgeiREmsgeZhRCiV3trWlC+luuHeew
UKwIinbx/bidhdmAOrBw4o0qWRSGZEDUPfe7jozPPITxl7qM6aR6r2EeQ4TTOl/FRGhRB26N5UMU
aZ41UWDxMhagDhOHnZnD52FYol/nkD6JzV7pvMmshxtmBgyheZ4JH5f1fRcEx8LWSPiCjMIt2pvV
RlaxNwS/ee/4Y6b7tSZtiGrakmPhFRZmbV1laIRN3WEOnjK5W3qjkluSep8f7U+rys9MQofVTzYS
3KNskSeCRxBeVDCn2zBgNp1OvNjVH7XjrlEeal5sCatYtSbih8irs/TQQHiX08+0eFatspYm/UMb
DxNOzBDjk0Eee4rqnzCkdSEooWsGkWiLuFp8yHU4au4xwPACvWwsE2vP6qVrsSUkMENKjT6QsTE0
xkqF1ZU1/VVFXCUr4M+zce9MEe6Jca1IOV1bg5AAwTMAJ1s72PmHzUSd0B8moIUHeSHMLsqcbWTa
Om2hlS2JIZlgTlJSowFBLEFjjFS5Rav6i9SmERzgeCgmwCvdtzk8lGXWa96WUVNvk95IJFxoOAdy
NbaaLK1nJ3ppqPtLbCQhOV9B/10rL6kw3BbpnjF/E0W5DmXlRyWvfpXMjAzZrtUBm+UOyoiZu5MS
filpdFUM4RVxcojn+pjPwPJG7vom2BVO7tkhRu/4D8lVIqqLOTTfUkh6lHCoBhJWufhUGE0RE/Fi
2+Qa49fCJ7izK20zoNwbrZsObQh+AfEcFpL00Q9QbDnk/CCj9y3eYisFO1R99tFbbhOaw3xFQdSr
goiIlqplWogCjMEHSlQdfx5UHFQAB0mX92GE33vgWJ2mfxxhLjf4oW7Dg8yKup9PofbuyJ4k3gCe
suoDXyuH/thazzoZPwvTIrKywm+tPZXJ/ON03ENRBuAgH0UOUImNlZpfFPFnolcJaWWAZOKvXrQN
Tnt0MC5Y002m0iqXn7Ust8UUeEhAvcy4k7O0FtdaCgnbOuYMw01erq6CbwtADhGdqjxGqXgGjfyl
dDVGajwwaCn5l/Y1qJwZ5gb+196B78GXBTNnO6rNn5DUbyAaUzKymooYppLawGHBVC1JiWya9y2e
aeYxmXSylpxYRMoCbVjN8LGVcKNwXucykqo2287zsvEZXwpo9ZMGCITNeIdDO9Hyo4zszEYkNdQN
FqTGJcsS3bBCYi2YGUD6f4nuoAqv9za7EJ70jkcwJ1m6x+BEog2P+jOd8QXz08YsuUUdLy6gJxk2
vJZMt3Htke9NjmUNzSHbDMAJHP3RZld88EIcqQ1tFMvSSxVu4+6QoPeFXzE725QuBw0sue/1dKwQ
3YWJ18lbRpdtt+OiFmA6TiboFeddrR/m/J4PiOrQ7s76e679GqxG7L1pnK1S8ZiWcH7F2bpjForv
S2hngJCzBLQLvtengufO9LGRsiSERAI3W+Fmt8AAZLx+SABQ1FDOtUs61+g3nIoaHkLjK5/eM6Yn
7S9YmjnZMAdQzml/0AZySjzepYVC337rINrhYbK6m+gJzekBRoDcgdtswLcCYpu9BDp2NmrNTc62
LjajjQif40AJEh0t+F0GwO+brX2NCQoHV3FekfptW+sfSgcMuCqAtNzpd6E6G56VvdvFo+PCJHLK
i6GRsUEzsAGMmzB80fJNL+0ZnpP87ZVJRTO40UEDDvZEjNSdymutR0jmJLQxrLj/Sc3FjP/K8VIb
UC5hscGIe637lZ6v6gwE6apqfyQs7e2bmW8s+UhZmM/fdrboKEEvAQshKUs7iILBZXUn4T7JLygE
Egkbi3iKClGyVxg/cUxPdDAgupD2hnQv3cRvAFBsG5zTIheqX4DqN8aOpJnMdvXBV+sPulcZkGNQ
A1iE6kE0dFM+ASxY5dWSEvjZ9C07IKagEBBn5ajUYIgBePcKDI7jn6V447mip7Lq1wxQjnIr7M9F
zG5Zx6lh//ueoQaVhaeWfm+fMvXZLYGTD9AuM2YeRDizOIJgrPJPeUnJmLyYDb8KfBvLREiTACZb
xrK/yWL7mA/hzpTOQ+6XCkaWUD8zRuWuWQfwu1dkLmXOuR+BNBN1iMGTlK6YympTmP9GnRDDEGBb
uY+YUmT8oY7ZkMRCJ+mMtaOF5E+zn7go4zvioK7d9dGNTA9eLUx5zVch3AEj5bDpazxtoDDgrQ8n
s3xg2Oe6LFEuY6IIWfGTv4sSm7enY2T/Xr0VhPQYnKzfNDnYp14n1CUB6juNnHfcrExd7m165kmx
cNQ42omhc1LBP1siUfyMRsegbhNg/LDKlsQPMUCPPLV5kfM3lU+XRpe0/O2BHlBtSGejAhKPjCXK
/UjdJWLXtRcxnvHn7fF01fqGRcrAJR4NCPh/AH3G1laDVAy0nxn0AQfYHTi9uhgeR/Gi8aM7FP9p
u7hr8XPGRBIgpcphrgDRk/muEjxUrvYNVUgK9wB2lPl1tB/SQPiDi8IoOkkowDLg5rw4uGZrkuB6
4DRbIdmETx7b6aIx/VLoGZp0fo6SFyzHGrbnKj/ig0SGuTHwjDi9O3yG8w85KXH0x+rElgZPxltB
vCK+85CgoPPUbnOmvADUlycLtYArlnOvejpo2xqFulD9a9XQjSbEbWhGQmp9eWTrcMdjMEz/NOlN
oKQp9V9t3iHlaGK/sLyCZPLJdm2qsDY8Kv0OQEyKGpBsW40HJLXPSviilLccM1QHtWn6TopDox7g
4NEsHGEtVtb3xLTd4oWObpnwcbHyt0fmyXaeYeZLGDAZk4q/lPefqLD+5oA/lbcmC+3+kCOHotBy
tFdE1K0lFpQHUH6YD5RKKGan42Q9YwLPFU5CvxjATcAU2RfGZ9Z+WJU/hKc0+TA0Pw5ouEHM3TCQ
4T9s8s+JJ1Pf8J/K2SVO8hLgsrd3UcGiJXdTfZ9EhwH3naRvR+QKs/IOgaFzWORCZCIAx95Bebd6
DNbM1GR18qVF+UpkooqBCH3U/CyAF3byt4wZsH2ZjCPh6qSKTtOPiL46Yg24OyEXlM5mUtcIzyJB
dY5PkwSDxY3+j3m4ma0xDZf0SpSSnH/GycZqQVwKTf9tiF/qfks8oJ7QFTHGYFpFhKDF8TdnZ0Za
w3zodTdaVsrfSdcxSl3PH2ONvmzLyxkO61zzGFmBU0VkbYYsypEG9tIpD5959V5FzJXZ1gz5/Iqt
vW5x1TIz5IB2wn+R+iU79yIDbrDcRi8pe1Ln4Wj3GUCl5S2sJykCjRn7WX5t5veQpZQlDQc1jtww
uSzRQ3HJdTN8tbRmoZtmuyk5muHWzjaQ+P2hf8dKi2L6IwM8L//E2mdeo+egU2vDt676wJ+MsQR4
elYw2UX3443hTm03Y/gut2+SGu9tVV7j/OOxc1j4j9ojRcbZ6PwrBr6Q8h79sCBvr8ko9vaA13Na
tcMhL78ogVzD+JzTd53FKuKi/DuJApdRCWzPUwPZUIUKXlNnAVoPjNNoqj6bRBN4OFLR7h5BuFHG
xe/2EQ4fxjB44zy6XYZDLGJ0gszbwH4AVamb7wUHF55M2IqcyqQo1aiv2A0KEtcsCgjVCyH6l2g5
LZqopkCfaMBmfwXyNaNbycqtuGamemJtUUqnwvAlBfWV9jDjaWXpRzYW2rslfyc8hxluvEKDJ4T6
FgbzI7I9bLErW/qykACBf1GTu5lv23TXZ2cneejBCS8RyowM/I/yMFvX7l5QmjushAaOSw5F9vsy
wiUv5OSNgS81hl84174HdKP9Kfw0DHRghr6o7U1G6lgYN9iN6G038+isajHqq87448uLkpNO5JFu
eqQJUFF98PfGh56QScQ/TvAa5JfAecjapTN2ivIqzHNTveUCpK8f5u/6fGwA46skmBMbEnIcwl1A
y0CDXpUHCXRDQ34AccEyl/NWndzKehTVh0LRGTqya8O2lJg3sj1WyWtGhtJxB0PRWkXWfuiII292
SfcnDZ9jeAFmgbjKheYNqr+HteMNhofaJ8UqiT+LdN81f82UXfTYk51DbLzpPYFIRJjHlEpkbKJL
+2tZBsP+4nFCf1XzKzY7iUq6bK3XdGKY+x9H57HbOBJF0S8iwFBMWwUqZ0u2tCHsls2cM79+DgeY
xWDQ0+2WyKoX7j0XgF42l6bUqvYuSxf2P3Z6mkSuLmPtaeFwSUGdBbJ+0CwBbRkj0CpUKMF+ZcR7
8asx4T+xlxt/lO7bZvPt69rKqHdW/mkwQpGXZOMVGMtowCgI8ecxghHQNsMeYqS0SrHjZLhysKKU
CK/DkxsSrc0KGnoNXCmx8rk1RmbNt9r/Uj9hjgiDTQVhF7oKaBMb5EdesZOvf8fkBp6ijrcl0jjm
PT4hLSFY/hwn8HsIV119sIwfnUupOnfDDwv1uT98iWFjucvYpgzlnmCFKg2PwGeVQ8M57yTAHYyV
LGBjBAquTXXT9DsZhX6o7VAh2P1fCtEAYX1F0gRrNFeSDwGhGkyqEZEt6HWg0g42xJF1wdw/YKuu
oLtHj+mVRwlB8yBjCxvmjfZATRb46ymeomc+nZHcnU07njKnN8Di2q0HxXGNu6c8E/pXNBQN+psu
+kvKnxH7p2KCogElwpKXOXIjwTFumTQdRH5WICj7BtUCj8XI3GRRq+8eRqSegKwJXx1zlUJdFZxO
YJR1mLzhOiw+rAZLWL5Tcm7NjgpGbEzOp+4TB8FAKtb4yVgAtOqWZ4+VZ6pdfKZ1xdooXgYwPps5
L0ihp6JgXpn+DfhJtK7DbSDzYqQMi/JVWXxHIQFPx0E4Y4edvX3iT5ikZfhYl6CDPcKgqnpP4gWT
7X5eAP5yqeLrFHTpO0On34T7huln6SDSmA08BhXMwCg6Zu5fSN2nRLFjCsfMzxq6KMjZHBsG/7O+
7DzOdiDa2ADZoX/WIdTRO4GrQ4OcVntY6VOlqUWu5xcfpvKn5ufKBgSfz6aM6qzA2TKvkJGrny7z
DmwIbPgId0kuBnEuNv/GQjflt8mPHQTiCdCFPnnEp8kZ+iRnWgTZgtVlIIOWxNCQc1jGwTCPIY4T
hlCa69R6EB3PvNDgow/Ku9b/S6BLmj/oCTBgXawnPDPDc4r4WI6/XkElQNK8NQ/SV4ygNa8fns/1
zU9B02+PHfWjt5C4wheKf6ta5hsYXpz2mvMElIsCAUijY4bcejoyhgA43cKo/kRFzNdGUb8q/MS6
jYKwOqbmoj9iS5xP6k0FDD/wTI+rHnBYo+96jkaXFoGRhZfsAvAKY/dWRoKjF9KwD4k2osMBewk2
vwt+Q59H9i9L/+VIWIjn2kTi1xpf/j8ddYQqbWLthY3L0ZOQDKNVx9dWTo/1J3JPS7pKOd5ekxuF
JXJ9C9tXi5hI2Ki7sEsfhuFEWBYpyjqeJNMl3s2RkTqDVuZYUeQ/ViexdHClbSGRg3ijDWnZUpfj
sQlxnMVkoYP01f11U+QrOyQ0FgqJga+D7kBRfg1SwPg1GNTYXaPaPRlY0zA1W8PK8PCDPTSG0Kkp
lgbHPX8U5yioNXt8xdiyyvwt/F2r7LvGXchUJUG8CPAlJ357II5c5i8URbsImt54ALDXdDs7P8ve
zmWZ4T70K8q5uvsyJOZt9xgqnT44qU/TxZb2W6CIspDGGeRP1dGteJM9B8PCb98ZPkLmPSAADx4C
V0ip6oN+pAGaYKwtl7noHNxh0k5slFkvvxTjN8xphFnRzPX2YebvUv/Qwg3wwLnRbHNeSxUq4E0f
j1Di7ZAJ70FhJeAKypDpK9a4e29m+x0G3+Rs+NiCtdbRMwfJGRgiXnmWyGb/6GL4BBvZ51hfKtY8
N50uOej9nF1yxaBP33CJjwZ+E2gjCAEjDlOejiHb0K/i/xvsRVNddWuYFf1r5H7i05M5qKMDnOgK
dWzEMta40eKRtBIxWFdbxmpb4lgdEI8o52a270T5BWEqE10j2Y3B0ZU+/ewptQ6TNBHd/ASTVPpq
Y9YPN1lG57gimQBepIlytRSOK86WOLbKEipTEF+q4cpKrA3wk9e/EeK6FvPlMPmaOCDDNiBRZU0l
rqvHqNoP9a+SR+uS2x2012IkUTT7ng7AKMFMHzDQKx7ZZE1nhKkV09CTxjZ5mf5PrkRbI/+xGLFi
bbNaVhDzzDynNC+YwMhTZKPOBYUUo3Qka180zPvWSXcIGwLCSXIgto1URlTGzTf0BVRlmzD5/b9o
uyvWh49nUDC+XiSYMivOXJujyUA9DYKr4eJuM3r18CE0jEzHCTjf8fX4Po7amT9lY/wjBhxV0YGo
Xy1Z29m5kk4txzSJKi0HzbBXSQ0mQMDSOe63qkFs3DbQtwRidm/IPU3+O6pAZWDlAd1A0wgiHCUC
CuDoMbCV8N/j8DYRBTQUk0mxVzUEqT3BTOw7GxapvLI8lasqO5t0mKH+9phVyyF2wccQnaPq1qXr
SkEOuXa1S2qjgsA0nmkzKYSkxC0YoXMF44D+J1u0PUpT8hRrhA1YzUqMlr+Nh7/1pnstPz0ogqnF
Y6ohQbmSK5lcBu8AbyVg/I4LzB7bg/JguxTx8jXbiT6LgoXOB3eqgWKXpUKaOOJ32ldoVuBMPM12
RAsECuUjMjBIzkW0Y5HQQSnndG6+9OoAzN4fNwTZ5dYjbrYwrlEvAakq6JSTHoi6NpPPOL94Lqwz
e8qm3oOgGkjI0ppjK/2Z2jF4SC6OGmxOJbIYVqEhIIWYlXlecdcc4XORk7DEfUZjZVVcd7MJn2hp
QA9n2QeJtPDignmksMuZOjwiTlEY1Gx4ZpRgVrlmkYo7E4HK9Asq9ZEnt0yeXH24G5a19DR6ooNW
vkWfAS9+4KEZF+SBpYgLuCehu0kewu3fQl96/c6rfJS4PffMUjGI+cD8fXMjCwcSSO1vod3yfjWw
J8AUKBhcY1dCOYVKUCanIuO9QJU0Gw6h9UFiCTXEgtBVUdxR75DrUcWvDEsUPKEKTn/kjDEdCIzy
lWaj6tboEI4NLevRi5y6vYAIoZo5ECOb8wKlV/Z0Uq/D2qYNYSetOIG/yXl9/GHvm69Q+/bFZzX+
66Wr3f2o+Zo5boMam62m3cAeFyZ7Vs6I8qWoN792GTDNWQMw8EN461TFztB1XBiQ6k6CLZkebFOc
vBh9dJKCLXzLpnqz2X8H+YYBBqGrEGL4D/8or+QpFwDNMlb+VRRs5VG7NagjFWWiuJczDDYzVdkl
8Gzid4YhV3YotRW041vzZiL86cSw9v/J7aGojxkbQLf41bD+tgxIacJltscaIuGVJx6dO6NsTcSb
j2vV8DoZ1j+YE+GIBbjLUY5fuESw7o/KrmvuYYMrni8AXR+kkfpZfUflOUiOfXRKxx+BuEFj05Vj
V9n6DFfMnV5cBhuzKLdxyE4IpUu7q9CoMPrQsBiec3G1LEqzcq3q27xaujBEara57drLz63/0wIL
Lkbglk27hJ61sqCvp91bj9a4NlqLVG55H6LHggdGkBcTDHDYafBRk98bJ3+i3xXy3o/5tOxnMWzq
wEJPj6f/JOdfVZYvAXCgoJctboxNwDuXdWuS3CGrnKNw1SMaiRXwFmR/8iPY8VECK0jnIzYW+cm0
Y/F1UDDP6CfxDpUM9eZFbrftSHhisktI8nJz3rh9xIZC3iQjMThcR7166ZQz/VwenQNcXIzR5wYd
lHrUXMeKlmakkRzVzSX7AzM3Ni2oeBlVOHfyuJQ4EnOMHSQUUjH5QEKS+pFxyiDLTIo/tVsiTFPp
wAcO+aaqliRPz2rcPyHJPsKfo6CuSdxK+LvRIRB8nqMJjj4pmmT2tu7/t/yS96/R2PQpXBfcYtU0
/c9Zk1X6JdEXtWzt/P47gffQAh7OqCUbVH4Vyu5723+A7HBswl2EPI/0JbBUsIdvuf3R9Y/EvBio
VpG9US8xGys/AVdqxZkVSTux0ebsoxtCSYnaGI1gQdj7KokYVKC1qFwYlP4BP9M6IinYCJJvt9zr
8S0GPcWYueT8o1p8ol3BSh5AosFCZpFURz1UrZl2t0CmuS68PwPnpe3jhvYYnx0IqiFVxRx/KoYV
sbtT2j/xNoeTYjiGuqwS/At8Kr+wbwdAlnG0ClEcDxeKP41hi/gwyn0V8bSvjJY1/sko14rW4Zhe
1qm6AURCy+l4IYY+JNxZGa1tGJHVWH6gSQJZMATaghuxJwgwrLj+ygA3LWf5MA/T7zrcTYWIn1Cv
d8osVbdd+ArTVUgbyOlD+M0gHmRp6pPSbcuPV1G26WIjo4LbEMFZQQHQrH3/RT6Qrs1tfc9+yG1/
rPgMwEY3wT6Ft8g6KfmD5R1CWWGcOhl4F3oxegy+gp2dnMv2qmZE3Tmsj/JYW1rtmQG3Zu34iN3g
aunXEtGrj/F1rLemfJbkY8utj/CH3Y3FtE6N/nUKZgqUYijHvfzQeQC1Q6CrzcmojhFDdqU6Bc1h
APDVMmggf0qeziRyWxmiTXfsrA42jJkNi2oGwQfsOoUQMv2p6jlDNyAe7D3K6FMBgRoZ/1hUohcj
m3BD3qGDnYLFIalVROLuMgvOxqNuDvjt4VixhPnK4WhDnpoJna/2Imln28SXxggqE2ejvejxxaNK
UNWb+Cr0+9h9k3GkEkxJD5Nd/fhjWsy62DLFW3grt1762U+guOtUB4Ccfxb9w0+vHWF5pBwaNJCb
urgNLk/4MrfJpeuwI89GH2MDOb80wyypJdTDKKC6s8tAO12ODYtMtAXxxmX6al0iZScNh87mQLtX
QjgTmLIEChlT9L9Di7GL4sTpbyxrh1pn7sX4HzX8PtSm2JpuqYyw+nFYuoLW2crQQGZORXlYCCiQ
f9NYRR3WhBtgeYr5HDg74rPZXUNlMcjnQJxyZQ8qjGIuJMKX5UqiIWckGaKeh9oTVbSrLYoWwM9v
YjkJQ19KmgZluGCkk/PoK/kn8ZwQWTeVv0+prX2wBWUVzIT7YehLa5xXaCCr4Mvm1BmGi56+8afr
nTMidWM7iqJezU+s/YvMR1j+SDLShlYuNRLnc8W1MTl3jqnyA58B36XXQCI6tO9RGWa2MW5FTjD5
5Pt98F/WFRSECvKDgW4iRS2B3xv/u8UkO3iiT+H5B9RpuXff3sl8QdwWPgyO8C+fjije8jL8TbIX
Hyp74dR71YzhIKtYk5YgB1CY7NXfIWMjy02EdlRD1ymzbL4bdKOuyraLFQOuJSYPW5M3TDBNu0AQ
NQeOK7xQ0jdPZtSvCCkx8RkXa9u4SgwsS3VXFCuZl67Cs5qpazx8EebHkLyMaBqF7kf3l0IElDRD
ormWrYsITeMCJfYgcfsxePYAJDRtsdY62qe7mf/TKoNAgbfMfKNnFNF987ZBtNDEHzuHItlZKVIH
RBq8qTsGV3YI1vWJboR+DU5uytwvIylia7MOwZcWqSi1Ga4SHaMB27hVuJgBBiv2qWkYTrdEcHET
tkt2D+rDr+qdbb+U+D6RzWIF1K8Vzoej759y+m0psZmVFaCWm2Upn4KyWfT5b4NgQFlo5iaEgTwq
nymqQhKO59L4CI1H2J8hutilk4KRqR51SPmYXfyaIWy0DQQA1vwls55IieQw6npfYzcM9X1pbvM8
YK10KyOCdDUaFvlmsjsOH5r/gY/aklmyHyspWpjyKR/RT12RBtgljtezqzvN1GeoZ6iiVLx7Ofjo
OZosg/6jX4p8WLETtOCLZXRFyG5peT8D86EyjRsAJxI0MHRLM/yUvaON5aYofktCYfgEmBO4O9gC
/F+GxcEDw7Kh/mQIl80h4K+D8OrjkUvaL5P9jIvcxXhY6BSREGOl5IKNKHail+Rd1OIoiofVX6LB
ya1NdwyTAw0MeJAucEbup+wvRUuVRRu8jEw5u2ShjpekpixvljLuHVDK0Zb1Vlyt1Tu6M81Yj8aq
zq6iXyYKzf6y11gVVAyekVlm7XeCIsVLb2Sk4mi/pMaJNRWjypYVxzbtgeEuvP4CTUHtN6L56JqX
CqTc/1ajoxuvNSbXXnHvdJtp8TjnoljqotoY4twbHzIQCNn+ziJMCdcooZjol/rA+Bq/y1wQHEq5
Vv4NFLe5dY/zY0ToQ7/R+nfiridjij4YCyVYD/2vje8uQQzKn4DXRj+mPbgzzmZidVR80pH3g/KC
+IXeQGC0ovyVbETf3VWLkbsTOInzR6s2qf+DCjYwr9HU3qyAFbji2FNY8wGH4V/Z/qCvitLNNOf0
kkMPXISpkW86eU//jb8Ur2gbn1LrQ+4uLp9tgohfIMVfomNlu8OGp914nYP/xSW2Vj/UrOZCZsol
5HtM8K+a1tTH9tASWyuBAvHjc4DKH7KqyL4sKMbJEsSf1a1Q2zfh1fR22P6C/Ecy/+kssREMsuoX
HNdVsPKJoA/mIlyr4jaMFI41+oEPEWD3dZpnTnSDeu7RENcoS+TpZmsIRXI671LA0MYkp721CH8V
SlYG4OhHaBCb+Fb5h7bhCLEXsntjhiHMgvzUa4I6J8f65STBGqdjX53b2l3Y6XEwNGz7f2ihVlWX
o+Kq5o2w1zDYFy2j/jG6WpNEvXqJySv10oppbEt4XMT42hXc4e+yeeQWYGiLn59WlmXNbKAA1yhg
IqqohJ+mluUbmbX9Pi3JGGRY9vSiZ0fJUQRnyWSLStZjBjCQwaNP75wrz/KqeiyFH9UtDtEjkx3B
S0rPyeUnGkeS903/kqRszRVAMS9zqNQrmmYII6X7qzJFMue1djRGnu91acCjcIafYFyrPiX++IKn
IrG37/ofYdx90ErEFhDfNbPMkyTtrf4xhaUMq6BdSrozwOTGKSJuY7ZjRjqIdcVfRPsXdP9acCVT
BHjc7TrxTMKNMny5sEcqcfAUUr7PNEISHqkOSxDKMeuRIaQsTpMJO/mrnkXaz0sUYCyw1OamoQ7J
eQRpuuJgORoHYRwHbRuZXwm5ztkaPTdyBe3OjNZNoXgvcG5QxAJumploykfeS2vKWn2kbElNbvvR
Wo48r0YK/YqdFfwTycRYwFTgMyo/hMkQ7nuMwT+4f1qyl/WdQJiAHbpFRejf8YRp/UPVdmlMLcoj
QHgDzXRZwuw+6LwYkeFY09f51rJ9Nc3jqh0uyti/atjAVAqXngonYrE4eNe+uOWRTgH7bSUnJSPF
dhqzrqJmi8QE828CH7nxtr32Ujp4hsnC+JERNcNYqYdTiHkxi7/89Ce0L3q2FV9ePbfhVTJBhs8m
cNIyDlASpOSIDFU+TwrLsvdnIBM84yrXEzULnVbMBU1n7Kq7rvW3LSi5kLOWYBoFQeKkrJ/8irXX
LBp5PWiOBNEse2ToLQdx0fEEhCj+1XSZpDsJdxbUBjFXf1R1rdDGxe4pQv6bSif6xgSVtjSByv4V
zYKd95BSFyDiY9VwskGQdcSdEp5KHvgX/CXzVfuXeJRJAgO4iY4LxBLxU02XONbQzr1xN8p7pX0X
0pU04kDd87GiwG6GFY6PWfktTfuPFu0sgz9Gmw0PgoVlTQ8WVvEvcZdGR4Xj/Ur9shNvhsex6+gA
HDSFnosOx1f+5YU9M5DcNAwgxFekzgufucI95opAeu5gIFAOIgUIdh80NDT5w5Q+WxALsXe1qjM2
MQaRevsBn7jyHpFpMuCkgWjWPcoGpYPSgAvOsxcevzMywekMXEo4uVvt26xuacOPHh/a6AAarMM5
HrtbrfjD0WnIP9awECTp4vBSG0eRCOEeXb7Jd9+cQDW27aMFS9vbHz1lmaS+AjVfGfFlwGhXo8r1
+VEIiphHjLaUicA3yRXZY9ohbp6F7K2yMF3K6r121xMbylyK8WtgllmhW2yoXrN92ju2jr0jOakw
Zcy1KLeEnnGC78xo54sjeyM8fD8FMWKjxpqYmJdROdMBGuKQNYeO0OxkG+ULyVh6eH/lHV5Dkb0q
BpmRdff1m9X8AXXIzXOf3ZAnchgUyZ4ruQx5jZdDSfl8bgr+Hzat0H3Iu4X9uqiKdervC97zKkkW
vnoVaMthDE4XUe6vh/qW1jf06kA690Wxqb+5VjmHctKL4rvn09XMYgUC8wJtSGJe2/7CEN8aAddf
E/XAFdU9DRXV3icIqnlxY8XMSoMVZsAdlpGXwWlDaAJ283qN6EkQyKJe2+ymvJLoWjftvP5M2XTK
fKokgTwVi7u1IfVQjpYKkV0cx6jsg+CGgijj78soh/04+l7rptObTXkPFULtCDeriro8hnqU2toO
6x0P9tPYy/YqLU4NsvnAu7nNxlUWqbmL6/oMsmwRMDEKPHiIMIXJAGvQcasshldYtQvBQGp0Jl3+
8ChND6n1FS+zHFP2OFG55ELKm2Vwb632Bjd1wWgmHdmuhUcQuHDn3PYX7kNVkowSoBskX0s7SONF
b4CLJVe5ufRwN92dHv9EAE/i/jfTz1HOHc0oqXQsBDQAeQk0LVmItufIf7rDV42EnQPpK/B/S4HI
1NoBtstJK7b7RZHbK4nST3pSIljTVYnFF2JqQuEis9ihFMRPnyGxwQzLxjtpP7xuEz/8AE2sEADK
LqiPaI4lJLPow3qYr6htSv1zgNvRouy17d8+3Y5sMSz33clfqjosPejwRvOkUR5yEJsW8hLoUD5a
DMEQKg44V8OtpC/buwGTFB+3v8UhxNA2jxdc7jkEOxS/CtN8i8jdZTf+MK7X27eCoqIne5tJ6z5S
tqmxLygPe/3eRbtBWvd8QeoAGUxhA5LpG46ZUY8uUcoYXJnz7oGK1/jb+fVnR9pfXVPQmlCgbkI7
5Kyryos0HsAZzWmqMZZwCqa+Y4BugadE1LcrL1s+g0ksLZYhqOIqP/DIpewNGftk5m9CmcUUAbJR
ZXCFdD+VeerjoyCoqwlzjm7ScwAcq9+DCQOF8XuNYi45qPnMpPIaUMMiTShWPOAiPOryxqP3J5eS
phx6QjFj5lMZL+UehP/QdUvyMtTnsvellc8i/BXAkGUyacdpAajWj7zY2vBc8w+VGxlzf70T/Zkv
GaKCsI8T6aRjX0/aOA1/wQguYTpcvnMNVudORTACyNxeGxV6TsSC6xYUFsxDeefq5OyhRqsWNWoo
TnvmC5PkAt0/50vOexD3SA/aBxaVRRndImN0jJakkL6+q8YPRjZn1HEjgYX15pK4CnTQIqtngwSQ
v0fKxq9NVcH2nz+OeXmQuIiqsy8TMQPZSefCyucZDOuWbHRSbxpdXgn1lpRfoVRu9PqBN7sMnm6q
c2ehNjUvrflsAhyczKS09jYwj40poxtXWY3IBZTw2FR/BBsuK0R1KoUBKsHeG9ZaKNBi++eC8PKS
j99mcAia1K/mEpCKHGGioDyL9FeUbJrsXJYHD+tBAJlYC9N7jPXfxnxXKI7knmP0j1qyDCjAbRg7
A0ndsWowV5rkzYxaxKMHr07K5bwDKEfc/cKv1ZmAq9K0pCA6BXs3mbBYdKQtJCQsYc7o/g1kq/nf
NjQ4VoVsbKt9TahWXN0S4iU8TkVLd3rPCZnZAgOedawbcTzASyJCB/2KxR56DA32WCyGMP51pOEC
9aR/WBMptWlHEqrcpUWQQsEEI6w5w+hx8DbNRYeOgjGLRhaWXUSrQbwDw6DsUNG/oFscnHJgVWKM
OF+YuCxwVqZs+cQQoFrE4Y91ihFqD0PBwANrU/2okEgBr/MIHbCRLUPkXWn/SWjMegyvfcBelYsj
Qv+DwQBxNdYxVZ+rCrZ88tCE2XzABj0hM9sKzUaAGaNvrX4UF95BWUUz1hVhuEkIQBlsp5pM+Xdv
+G2sCwYr3JUXt+QcZHMLm0ykF1t6Su53Yu3hLM774d66l1h5iuJZAs2jOxiPaXr0w5eqXnLCKz1e
uJJbb+hZQbJcoRyBUDDAx/I5f5gZFmrClfuJZ3oeKh9yfBP1awy/FPtQsUYbrIeMWoeVZ8iqWy/c
uWczWVWZU6ucjz73FnmR7A8ZuYyjdUz6YuUz9Qqqw+S/z2VUXOVvFFq3YVLJ+qQyJsE/O6dmhE+Y
0lVDS5iVykkmfMa6dHEz67rpBgPrAZ4zqk++le+IHLX9rxCxvKqhO5SIZ/L5HagN2iRcx8wMW3xi
5MHNEwaNKuo+A/tFrmuARaYvtHvIePrtlntGzZa9JC3ZK4DoZhVt1Eww6VsKsSbQgQtDQS7+ry1Z
kVW1x4mt7bOuYHFb/NVA5kyeCjBlXNQA1bUAfFWxLJpyDcF7GSBU7FuKmsBFmrnWy0MXCkLboptS
/gtJdYxJIyrLz6L2iAG6EhWi1+uu37ppfgpEhFfHmskspwqN5rUdlgRRM855ZdOPPn0YVbMcbIO7
IGUXbtgoVqe2CmhLwABD3eaqzhdRA4St279EC4+VrvxKqJn87n+ByrxhdilZH5pxIrsAFA0XDLwQ
XasRnvb4qJtFjBqBqalhY6NzuPb8Gvcdi48QaJQavHFGANWkZvLRp2+EvlPZHCBJdcXFNb+sdi9C
jttuJap4V3yp1DYji+QM02tt6nMvepnt/2YtorwlsD0HIrsLJIRtpQExJqklCp2Ayq2T/JlL0zMC
BrArTIndLYm4INYJ0zTDYl84EoEkKP5Ya+4rZeoNL8I4B53NzhgwHhS9bmWjoWmTeSL+Zdl7lCOc
/yP8Qadks1zlP6gZj1L45aM+l54WJR31WWk5DRpf9J+Bh7CIpehGKXnMdnkNDkjbyjW5SepB9r5l
9tU5KhV5zpDunGv6adCTR8qqjkZEpNsG9H2MHG9UyBGN9rovpkyEuYwm0MK2Y2b/zHxwmv4PxEyE
OaJEoMY4hr3+BJnXjpJYtfLWMrRdlJoYrjoqd40veyKDAQ2gJrNKaJX9VTH+EdE2Iu+BZ4//pap/
NHQ3BNuyqt8CbdEYHfbdLVQnBOus1hi+6WT6rj0Wdz7enwUvAQE//j9zOFMgq9JnaGEkYgRioYqJ
23teQHqQ71kUAhqj1oKTO6U7MQFwk33SfdhqhDGP0hwhirrIeJoqvgQl+CosrhPSzrsUoawFKdQJ
4x/Ez15zbfOLKAD38XeO5xZyACxys9rECo9WW7AxZx650BQw+4vO/kJOEKbaQmMjuvLcuyUBDFQX
Mue3ZLUOnO1ZyHALhorPsoIjK7IWKRQqfxMpG183QB4/ehfxGYROtlasY96CZ73Aj5CZlaNjkSSh
kz9pAODP5K+PbrZB99nxad1Qv5b8W+GuhXyWh11Sbvu/BFyfNUjzArnI1MuyZVOqM/mVqD+Ivtpn
KRr08zgi6WCv5iKpOdI0he1awTDUMvjrA6YG9THq3kIvABFjHNiZKhnSCj/tvyxnLz0xy2Iq1s4p
GWqJpAcRtwAfiRnK1M2Zh3kqlselabWrSKGeIkY4gTGImrJaDqD1XewBE0Wk1dfI3xKkgZ6cbUz1
HiDd7+NsMf0uCcOUrMbHFN5qCIHeqqgPQ7OVLOZJm+SeSp+N9zN5DPinQNClLUt3m8DLqsDCjB9S
4CDl9Nj9aDwCF3w6Vn41A7STMM1LIh2VaQUIUksDcqVi5RiQI5HDd8HceXBRq2TsPwbG0REdb+oV
xzGaFrqwTKtBdlBDOT6W+xjvAXF23wNNQN02m9qOcakza1IYxvrxhneKbE6dSWVx9rJmhegy5tHw
iNfbMcUdxGrKJwAeRypVB0DnhGnJ15yU7A7ZIdzLjjZxvzTic0yCorengSDkYRIiYxT3CPdsmbfj
biSE1UKTyQyzX+gM7mugmh9NvoL3okcraE3YRgYWMPl6UB1VQ7fxkHC539TilKnzHG9PSqKMG0Yw
e25coc2IKuKHP6etwqfM9tWTnZ5FCztgfC8oM2wSoCvtJ8NFmtcno9mU6a1GE9D/VtTaZcFlVH0S
5jajWyR6INan9Ix/LRP2vhy5LUjtqLNDzCK/4sCWzf/RooP2HOVTVbGnUFeqZ+/pppnQCc6K0V8J
ESyKclyhV8fdoPUSCpmHSgsUhZ9D2DpZefFitkjeJidjK2I7C6k3kd1Vr1M5nDwVy37HVdIz1cHr
Wl9l1s6CyGI+QJUPTJDbyWY8YVx8z9u/EbxtBR8cxzsROce2X9b6rUDkX1sPSy4pv8+Rt6+Dg0kd
qEo2Bfbe1052fdZN1ivyzk4fvRkvBjppI39qCoRVmcBtzK04IYsMtGLsORN0pY8PiXYptT+ftYSk
PPIJZd9tbSyPevItmoQZXIqA+0BkM/HXoUYnxq+oSMHKv5Oc0DaYDJRLR0u+xCS0Yd8OPrNoTZIR
UxiEvOshzLdM6RT3nKGHiLFTSebb5pAYaCbL6lY2jgZWGAcIIHMUN1DFwDd+hKbTVN4i9aNbRo6b
cu6Dgz8+EQ0E9jRRr/WSbDKx8ExSS+2vZrh4+rGgCoch74zpGhYLZiZNx6GHVHVS6Ln41hNy5T9H
ZhwNLx4zdbzUHtmq0VIyagf1ZguJIGAK7qYUx3i3UJkpKpIPONbqnwKaJuws3JsrJd8EPtt5z9vK
wdnv/kWo/tVcpaQIV5bOBkH6rDnIFSythjd5OZECTPxpNh9NeJJjCl8Hp9mmDY6je7XKm0kchJGi
+ukdJTsxMIOajMKTdrZmxf3jiWmOBDMdicdvoC5iYpLcT6M7tCnSIQRBug1QDKV6KK7Sl20bC9t7
hsR4FrwrQpqj0yKezRDYNucFC7+ULYW/TsytCXU3U9SdJ7HA1mkseLfDi6V8RCAboOg4tTQS9Fw7
cQW0q1SYIQOYRIBnMphVtHJVhCUrtrdFI4RLf2YiWuC7jmo8qHzgJa4SzAzcSWhul4B2DDSqxlOA
7wn6jWtsC/ez73eikH7Zn9/SKmUVbeCz5xIh9kEmF9XjKCBcbW1YLucL9K8MGbzEX1rFry1v/Oit
BM+GFVpvDpum26ZlRxPaOoRtrlqVvQS1fIDvomMwmJM4kSUQuZukeoVSgPnJXsTBObctaIO6iTSd
CZVitGtLtTfT05u/KmYDpJajVc6Zjo132aLxllsiq5PPkd2wGn03CGtyLDwJKhiRUm8gxYhdFG+5
/Wu1h7Bv2BJiYlN8Vjj2EnHnd8AYzlX8fa2hK/MY8LmQf8v2MNYDyhKA/EzEG4wVnk5+GWAa1+am
0vpq1xn/d6tkAdKLea6xMOkHGzK1pLREXI+PpuqrVYH+xFDxqXPztux5KbsiUX2lMJPwB/Qbi1g0
VRFgCXB09PwYozGLRbnK/+PoPJZrNaIo+kVUNRmmujnrBoWnCaVIpskNfL0XnrnK9gsIuk/Ye+3p
1WHOS7kcPiZkMT7pQLoB55oSEXljwhzfNHDB8aZlZrNHALN0G2cbT/CQINtVrYteep6NvMQTmO7I
XYU2caL4v41+WYu7PUQrAgpp5V8HXn+D6WBPTBxhaK3zC4EBWEd8KlLy0BO2NXmh/jDBMU5rApZb
5EZb7nqUGfYTd1yHjvlh42jN2ER5d00yk802CqtpzuGRorgPQtiYOH3agfkjeGMTwX/s8Wm7O9ox
qnPWrhhXAh4zZriF23IUNfW7hiatxhreBXu3++LeChG/SAwMWUF6myteY/ZfQNFwVbiriRB4tOYB
ObaaVV6LySRYunrDWZuP7XflQPYfJDQDiT2JjEFEkWkcLLX2cxSANizzGPJ1Ft6sHg53GQeNtHM6
Q0wPvLJVpdZRy3yeXUXCdd7z0sgaj3i4a5mhq/Yz754JDrqQKr4gEvvJxfTtI7Oy6/FcOK8zZEH4
xwwdgZoCTLvdwssQurUprCefcAkLqUfoR2eH7YZbffMfXjtp7sT00UsMncyn6nzdkkzny/EFowFr
nWImGa9ihEaBzsgSJ3Ja+wcvPwjwZU7lb7osvlQ9s7Zc+/Dq0XjqAda6nxHr0RAvZs4AKzEXJsha
LUFUX8h1iind77dOcexRVAz5zky6pcenLKZtiG57lCcN6YjP8M4A41yo75LOfURjo/c4vYGDc5nz
d7dWnXGBvbeeagy+pDC40J7rDPS1vLcoJIL58Q78FinKdHtEwDF2yMfPJYJ0YsyfEl/sE5GTIpMs
CiPfZxPTFbSi6Kdk98Jj2JF1B+OKywR1gamHGy0/EnrDeA2OeVlNWGJmIme3jDP9WNXRpR5x/2CT
6aB0Ok671RXTX7ug5K2fCYjcGrOd18huuTtsSwwiFqJGyeLWaG8O16Ov0+z2dPdVVBI3ppFS/5eP
2fhUd/0ljkjDhCHnC58WbgOzaOk3+ZLOYqOZVEl0ogH7ImqrvmM9FlFJ2i8B1sKg4RSNvX6pV+aR
/v+RRkzrPcgOpw4yNUXU0kf8UHTlwqRN1bAU5GTfjB3kWphujgkStvWWmgmzHcMV0KUOvrVpajuN
zrfjAHk11aYz/C9FkxrwLieW/jexG+PuYNtqLTzDXrIzx3yzEFi4pUl7YKbviV2+RjSZOovdNjeY
WfTrFisOysunvv914fdNFYVzVEGLYK4fOhddJcsB2XeGUAeC83p2ZjPHW5uhYvdJ/aBv2nzfSWdl
Jw+Xsb5GAmM2/tgxZF7ze6zQfXzaHjiaDuK1mZx8VM2am70MzvBv1E4I+wYD7aOXkewGQbLfFKJ8
JVEEWbtSOBmt8FuO6aEP/VkfuyzK8uG4j1bakHEawNgyhIQB46e9+vWL651cUyLf+vBr4rAGPIch
nO7Wu5atutqIvQOu7IZ72ERr1702aKwIQ0lhXecvynUPcehvc7NBFsCplo+XSPN/xiqGnIc0eUAS
U0c4F++dj1lTUvcCdyIY2LCRSxqzleoue43Ztr2PW3erkoBNOsqGCnQcKQ+Yd1Hmtzj1Ytoe6wdW
60ImtK6zqIHrEQ61ZSd0uO+G+Z4ynTLSr85l1J7Yv2TL0j3pgG1YdoaY+uJmm45k6bURcawJ/cNF
573vOuALuDtk+Dkh5g3CbmRDU+MvB40UlTejwHKj2UsUI/j5i+KbWflQkRWZ/9S+9+3Hs4SLwBZd
LS2WiawK2Nf6K8lwbcTCphoU1TjQnE4jZOTSuTU/662G2tfk4zEZU0hV3LI56zOgXCNnr1evJUdl
1XMGX1hjCtZvkXkHKV/5x9KmcqlffNxBCd1LdDA7hDGEAUiL+fO/BHu4GQbEj9AHs/2Ou5B12Ml3
5632rC9SqJ5/x+qrtkCqhs95ihhYYQXmvJ5jMeQIproDD0IQkM6kbnDXcO5p9xM6XyAaVeytlGHe
NfgYEwIqGN3Lnm1tjl/N4V4OcpCeQbyd2GZH8/KXF6PhZ1aD9BOxeAkwBXSGgKquEPZa24TYMa1y
j1Oc7OEVEio2f9xke4N9veQNwR8BR2WCpt7CsRf6IM64SvywX+uzxBZRDnt287cxuycco5Vfrybp
/evTIWec5W6o/AiCS1myQu4kAs2BM41G1bevQ8SwgMHv5KIK4mU0MMoO0a1hu87/yHv5RfLULm7h
gPNeM5HFML/3IBDVLYBz8W7RFzbGUqH2tiuyswvYOfeaHJIGq2GJEalqe7iX7lNZfE02rlbGu43p
43YjFa1s1g7eBTeHru/tExyIOuuhIa/WNZ5okde70U5oWeOVxmK7NA7ZeA3C9tAQp5zX4mRiz7Bk
tsjtU5Dl25iIdMh8H2bf7nPPBILREY26T+ccOvtWCoNVILpUBjRGn/9pbBVToXHzQEPP52ThQ8N3
VtmIvJAjGThiFGPHOLW2Kix2dY9+3hw3OZJJMmNWKfWeg6TR8OJN2UDWqquPsXffMmdEpPUtmUDq
gGvdwFgk7b9cmqfEZv3MYZX57Y248qXJ1rurDdae0xmg21PMgKISsBCUPM+q+BTAnmTgAK7uBvGD
EJyHZ9Mkt2wTW33JZUposHkwvG4NVqCWz4PRzZkjP3N28kA9W4vbkHTPOjVPMbkUde2m9p0dadxP
Vla9tJGir3jDuwd6NVu5VC2yqla61e9GihO/DSCnvc5SM42q0CNu0aC667GtpWW4U854sIS3Kfti
U81dD8w6ynkSYsgP8Pg62JGTTpyAWC9S8U63hSpFrBOEhULFjzh8DXP9YvvIgJnptSMJS9cMLUBF
fZiPt0AQk4OHCp/rztfAnXF2jRxoCa6/IjBeDWy27CfijuxP9mUGUbCE+62LVK6D/3mh9oqilw+9
31glCouA+NxJXhIGW1a98vjESu2zy58tJwEazZaKfFMVAwbBGTiKc9UwDqzzvyGd1iXNUqsHBz+K
N15WXFRd7CvgDB6PO+SAKMEcFfU7ilO6gfbGw0/QSFmI5vpuulny2FuUIF7M7pqiSoNC5jXUioV/
bsPgFLjpxe28ZTbQt5GIWGF2ZduTpPVmqMx1QmJhZiRrC9Gqn4q1obv7MAajRhssGAjo3CSY4F1h
nIDNyuZhUUj4L0mMfTRwkBCR41DS9NT8MX9Y5nhGvFD48BtkW6wQF0MlLwqnZgiQpwhIa2BrGFis
BiiKXbYbO4flQVkOaAXx79OuC1cQVyI3RbP30LNmmKxKmFk2bncgH1CONwFcGseFx1K8RTSocZ1y
1TMq4n4qyvTgkUrl1uGJQhJFXXCOMbtYfbGKYvZVWrjVR3fbtOWqpC4HtI9ct7m1gfZS475t2QoM
GKAnRiVjzlkcdCsW/apnFiIiOHP6KoCfIgrFN8xWdmXyb4gEW7hmto0s5ioq2JdkHTkOpCb+UI6F
lezVaclvQPrJM0h1vhF8dyU6cg8zqvUdVB/kBwbJm87EoQjF0gfFUACX8uWWymgTB9Ob75BtFSnu
TvogrN62+VUDCovY5ivxyItlKtD5wSfsrWqhJorDwHmebI0RAbE0NvAfFByzVsQdGXIV4LhMQMS+
WncMXoM+/NeStJnm6Brzmk8BqTNsiAD4R42wArnB1poQsmeUYvh1rCQ72I7/Y1pfqaSqDrW7bzon
pQ8bZQ6Y0/XVSOk/RNpD8wmlaNtTG/x1408eL1suxySc6yP94PoaDLSPxn5JJn8Vil/l/Gp2cBP0
F/O8vqn+TEctQmQSQyaYx5r7yqPPyeoVCL6lidNEMCfI+asa5tWASz7kbI5pJ1OOCGy8GjtcqG5A
9jp0cQ30YfZ9WH+sCqgm0qR62tIMPZzIxxCGdZcpceNndPLBMm2AVnhqeneRO/WYRjs9Po04Ycpo
2EQag83K2utmuyuz6GCzVx3qF6s5dwObH8EYMAgsHNmsUbE7OJCG8FidceBtdaEh3fCvsAJhbGOu
pBRH0bDNrf4Ysjv2UjwLMcZZw8NMVJCPEuxctB66QDLaFfxPWbOqs/pzGoedy2TF66uNM6FJczuu
C572SK4CIARg6Mexr15dL9sn3nQNDWZobryzsIFLCMy9YF45xYce3bQYiVp1QDI46QYO82YY3kJv
fFD0MSEVq9SHVmsihbAkHIjYLtAvZDjQvb0Pa0Zgfg+xYHYB2RmyBrM4MAgKUaWynEWQbKQ60Pvm
Njrnjp45I6VXBMVfAzX9SSbmNWTJ1xFc0jDpzKZqU5TiOUXi0PkGkajfcfjClnzjatglIDs2VY36
d949wJrpHWhy5qHmv9YarKPgxFhzHlpWLhZnhELkqwYoK5GOpDw9N2X84KM/j1P05tkp94ThFItB
f9WZyhvVK8OmrSsBryKIKtlR5Yi1tOpHEvhDmPMWcO/vWG7gb68jRH5R+49OkOo1fKLQx1iEzPSi
Ikpt00ERU4AywlOLyyiDdp+4B6l/V+Gu5m7knTvYo/fQSWOvgUPnA09gjjKkSwim6dD7w0+bMrDH
3paSzRKRSamHnJLge0fqFs/+aMt4I9kMjxJn68BiSX+a43Aal9sIPV+UVD/FQHanQ9OVNdl6xHcg
GFL3EfUIx48HTE53/hTjI20MTwFchBrSQRnrd6HPFE9aaqBxtnVHlounNF0YYObbju4ULYGNPjgR
PzaCr1AIrJYV1g74q5b5PIh6M09hC8PpNuTdzm4ssHUh7IvH0L4JvLUxPKBg3OsV9a7gsi9ht7DZ
PEZ8qVVlv5IM8oKI8xq0eHOcfD60Y2h68ZFG59lNYOGx+GvNpUuhqhHaw4rsSRfMrQxGBgXDzSAy
N0LTTwPncTyCiVTuX1zMK1x+MRsLhMXaGVjGv5CZwICwr7bRt0PeGbX1kMtb5TNfisZdwvrVx8Sb
J8U+tNjMtTW75nzREg3W4DjQnGqX6yTz4TEdFb115H4bhXqtOW5yzaDgstC/me5rViFwpL6WaTiz
XliAVQczvBVwToqwf84ma+U10XsI1NGT2WHIm1vPxkCM2U6redvm/IcKvYyZvvDL3Bv3s5qGU1S7
DITKBYD9lVR8qi2RU/D4jGFcKbb/xmwQcr03K6JxHcp9ASiiypCnmP5vm9kxmtUO2I57I4IwxtOm
B/lrzXFDFAGC8ng6WilYP56hDAXBX8WqVP6pwysmpv4RUXhPI76pFPxPCSRPrvlkdu4Q4ltopw3R
9RTsTL91R6yF+dpaVHB6iP8g44VwGvRyRi3ekvqK0cxPnV2pJHp1SsJMzy6kODxb6qvMXlU/HSqL
87Gyj74puHu+5jAXGyhfaS31AcsfWGfR+odpGHduWQGT8/WVahkrRVj2w94nKwCdomihEuXnFsqC
n/nYHiibq+puFAhaingjiNhrUqQRHvPTtjuYrsMVEpJk0lGo0TTYKFaDvniUo7N1BIJfBwBRZe+j
/FUESFHmFBGiEDrXv0twSZUa8RDMi74aCyITKRRcoWmvU+OkJuc1rNttY5rnPvY2JjtHu4gWuij3
lTusrbo95K1EBoTEjJHlXxXkB1XxHs6XoGrwDmdri1Arc2Qh4jprVdavKv0M86+pBW5SyTWAb44h
tkxFvzancJ8LtYvT6Tkoy5WP7pktEJPvdGFN2L5wNpvT0WQGFnTuiosZfVMO24iYS/2j9clW95ce
dNJKuGejYU+Sim2HXCXPTnHAZRL25Pf+8FJg6CE9D4rxMNFCQWck3Z072D6HCZhKSO59aO+UD0uR
JYyEGFLpLtocxoZjanDGqpvHzl+RzRLF8cYgawmzhOXOXcPscnX2pF8BAGclwgIwIs1WSIW7zD+B
pGl7eQ0QD3LX3semW6oCO4Edshuh9K0BBk3aV05XaiDDtMLqmEXeJkmc71Ch2RDNVrcmDsSVl9zn
HiQRzTv9FmuEjGVbh5Lko0QZNyD2noTal3GNxPg3bFHku3g1ZylCi/ZFL/tLLrCn6OJiut7Grkuc
XMN+sEHupxFJEGy/NVc/1X6wC0x3ZffNTdMdjHOQO5ioumOIIe3skAw+eZtOB2v3r9D7VVZymKJU
zJgY9jqWWrkNG5SwlNx2VX/l6qNGIl34nzajbdizD39ive3KDeFxpDhn2UfKjRzFI6acITpEigFt
0n45TnQvWb8vM6fD4hOwgLd0NduQUgzQwn51+4tXFqfQTxdDfndnSz2mRC8+iirb5ziEezZAQBCY
sPGtKcX56Nxn0kkB5y9NtrJ6z6bk4LZXC4JMnI4nzB6bCk+D7wyXLJmwdOIEQDRuWgrTd7NIBsq/
GSygvH8lkgGzU49xzA+uMu4GMVsiLF+tiBnZ4Kxa9EBPo4AnCNTVUaghKSwDO58d/9MtiiZgGvlN
dyu0jOWvVgUs+xRzouRbbyTln+Kl6zobbE4yvKOyIw0pZC7UxB7DDqsOiKEKNklMkBJpli7wClmm
G4EWZarO1VhcTZ2MK9QnRZI/+wYcAveUhjH4qiYn/i7VKEasYxn/hIVLN4uoL2JLU9nZmgnefsAh
2UtALpX+FuVMMcdmVhsDwYB4a6U5IRhI+YefzmKaDq1uJYJuL0aH6U+5SccQQzwg8NY4VQ1+IV8u
AxUa6Gio0ib/FBX9zUICnHC0aaI9h55zLdP47IpxbaT2VhUd92eHw8IlvuZiy5cpeNZGypnBvbSe
jvUfF0FeXhNpHsao2Xm4tyY0xo2hPWuei1WSwTBRl2bfXVKI03UEk9+f/N0YIms0AVvPM2eyF1IN
CybdlFZ3pxCycjzTAoHkQYzmos4P6SAWdf/uZ+0mtLkioccpt160pCLGHEP8fiyZEHFH2WE2olel
gOxrbKjPZ8S3ztEVbtIu39mafda4rFUY8tYTdQ5GKs4BSpIRZA90hrNenUs+MdHzCgaTaCWGiQIv
shdNPmvJ0c6ZCePFFjM7B7ge7irxMxIaYbBXyxKx86GgpACL4c+Q3m3uOmPcVhq/ZG5gskB/ZsO/
CFyAvWME+ktdI9cLr7Lp/hDhbZvYfomquGG6QC+GKRd9qkLhCLW3M+SrN8d6J4g1O2RUydwH415q
fXWh8kNrgbnM9jm7eKyfGX1aM7tdNPYamW59GFp77IPgocnml6PkMtb2eUzkn+WiCirQZgp6RWeC
IJWyN5VkxPeebzDoMRhWdvSNOTcEKFXQtu7Eve3FJh909yVnAXaTY380AufQpSWAXQ/nYlRFLwyS
l6EM8WYBC37iTnvqSoxD8Uevv9fjvSqnTR+k7OkISlVyN0c30VM+mWa0dt3xtw1rTj1K1aquiPSE
iq4XVMfcJz0kdEjkaGAaesApJmwmyXd6mT1q980weWNqigfTcgEqw0cKoDK5SESGhoRaReeqeWzD
49q7pRqgPCPZ95xVI2wHV4UHKzPPOYE7YJos1Oz8yWNAfH1Y/RtL49XyicOm3ddyd5e1FggS2JWB
bm9yT9sywFxQY29tqFSJJzYahTDjvbUy1CMpjHm9h4MBQxcnrpY1+zgZWWA4DJuKZRuyz8zae8OC
bx3x5RdKrUeO0hDpwdhY5wYgfuvKz65Ve92h1c7t5ZSVpxxunsnyt9D+AvlIicJjPItPG5OOURDz
OyHwIfaI5ouBIW5+C7Wn1oJtxM1ZJDg6y+TRkeNjS0lYa7FPI7X1qi9Fnd8106Lv7w61Dd0KznKE
b216K/Fv4UkFRPPqyeFdTmiBFJHn9p2u95/E0xfrxsbEmqxlJdOeBu4x7p4QriT3tTYDFeiw+vgY
tkjJkln4sVSAOgOLPDCnPTZheUsTdXcK/aYVUIcnEygJuEfhPIZMfdphty3HrYc9sqq1ZdlRA9qk
b2jBv7JxFhO7WY+Bg1CYPRlTJaOOLGHkJ93qTBuyn1jziEWafQIi/iGI/NaP+M873XtRZf/RwC17
ipoZkK4fYHHSKoVwjabCvCGcvbkJknhtwNFnU6Lo6NVK0wFf5eHeEh8VDumMB5jjh5X6APNtwoNT
lc+Nk+510o0MN/iGAH9kEQ/3N7z5mEM6i59moa6V6T5XJnErZBoZiKpRiFy5GAYmWUy0NJSvcX7J
bXnTmeslY6MxKQ82Vi0PdkHaZ0l7KJFGIzOxNf+jNtFWC/HQWv3kmTjYVNgScBRvTDQxk2mdrcLb
hFGyaXykRMh1bEWllRgPIP6QjGCTMbE5D4LJZuFwOHQRuw8RU0PAvDGa+p5U1loX3ousaGzadFjX
XUiNaKEqI2sltz98FAF4u35jyhPiR65OFzmYaEfczzDX80S3qRWQsIQaYe8BgOpwzh3qYjEnb0Mb
sRK2FnVYv+hN+Gz5/V3RhDLQBL1oAIYbJDJ2yGk8+00DpKllcEcvfMkRgog0YorZHH1+1KWWT0+D
TyCeF0q6w2yjt+3KoaZtEu3K1IKIwB62MFbAUb3Jhp4ZY3hPgx8bPZAlyr7U5lBsk4ieRb3Ra/7S
oeITQmFWlQzHKoj5KOSZPDKjd63XinVFhu8yG5ofo2f3aZCjUk2LIUNJHg5Hg12nBr+Yh0OznO/G
aFg7hb8Slo3H0F1FvkcwNbAKKLM67Qoi6eUEAUDrjKWD98eF8mohVXEYd3Wxe1d91i9zb44FQ6tS
+u/SBBdI2eE0Dfun+pMb1lnkkbfr9Ir+Aqd4PPgJ/vUZSU1bPIO0m1Dc+wzNbumcceIRfhvgJ5OA
Mf6aDkZW8V60JSWbeayt8dCUzqFspnOZZ9e8TzdBDnfMqK1dbD4iWEBmixDWYXCBBN1iG7sYawOB
gms4WyYjz01kLuQ8Z/TLEwvv36wEg+uC3ZIxyXD51J1QcqKxz5NzFYFQLwgAyDSPPRXCV8nZuZoa
6+5yzkaBRFZZ4hnFkozhLk8gVEnU0IlbH7S6vfayORN0ty4pJYBGme9lhlyiTDo29Fq6kLWHH9eB
r2GsZF/Rp5rF3VFMW1V5YSp2xu+CUUB/rY1OoMniWHc7eieZOPSS+WdrOiUZFx77WlHtba1/k2Px
5SdqORXOoTXjGyNuZkrgWUiYBO4brnG/f/c+a/u2Ioyx4TPErM0/uBARbFe+G+W0D7v0twhzwsy0
Q4o23S4dXoX4avVI//mXLC+YSLVNsNZdRkV5eLApiRIPWWKlsYCIGL43+BI5IIkZMaC6TWQFNykL
J4ElLYwoaT1KMYkrW6+Cry4vjuj7tzU5BqGJHNaIfkWqnksD8K/Upo2eomD2R+sRecZnb4PPTJBz
jZRpUe+iUqSSBjU+1sxjyJFyJ8d/GjomnQWsmMLukqUnpp0yFRHUmMrshkWDD58YP0+AVa1qi7MR
lCdnyP9StyfrG3ysDMtVarQE+9nVulDEi2nJPieWmOtG7qlTcTUg/dC9XUFP49T/MrSBzRReagHf
2oWExXxLz0itz/yF5SaPKhUbgn4p8KE9W6R1V039YHW4MmB4E66EKykSzzm7xMnqlpqOPEh3zoag
vpQjlhKj2vHwEJFpKzU7o9KuWTNeOqjJOAcxchkK1rroT4Yw7zLmwM+LU5T667wQf6mGrqdCDeQ5
hKwbTYgrvFz70AyR3OAV1dmtUaMoDx2Ri0aVaZaBiC272gjLnkb2obnLoo1pHgJEvPfT9BhcyIFN
qGHEF956oroeEErpSXxwXdZRKZs/oVcIiod7XLfnxL/rRrYLRX+IY+ubvLCVdJJDKbiQK3EyWlbf
JkFWLvo44JRhGSwGr/wX+dGjCkdUafYx9dnTjyzUib1FcwKgAHG4Vbzn7vSYH5VUwN+EXPMZYI/F
2sPaKmV0GYYDRtvwrw4ALZSavHRaf4kwWWo+V0Rinmwozkk/bZLIp4MxML1Ef70Et21YponBb6Bm
Q4sTyfOg2Y+GPZbWsSwxcBYOHuQRNBRPMsuYdXv0Sb2BHoFCC/SacRh1sTE7FEMjAXAWN0nU2tdu
TLmmgKUM4kZI71PR20v25lsnI6WNOvmpIKqz0DuA6VQxKMj7Tn8LfAT67JOJqPbx2uFWgjScO/VZ
2Aw2JGa3wKa/HajTMV0Tpdjay6jEjDLG+bERGKFbG3Ve22OELGYBbBPtJ899yRMC7bBozh4nRCq7
BodPLfT3Sh8enTMrV2SwEf606lX/4Toav3e0cd3onMHbRbeoL2tcXfB6blrH8r1xrHsRVNt2gr+l
h3una64Tz13aqFJyYNCRFSHR+PZs0FfxeLdNj7rLKFjsZS9dycjV8SnZ1CXzG07A4trRqzmA4cyg
uHdh8hBOtB+76SWfNBZR+G/K9J6DTZAW8AtW12xhGCmDrRMA74mbw84JgAHriAp3BBPS4MKSQZ/V
32zs/nRday+cqe5y6yX2ylTZySY02vCB5onO//DoQTQO+aizfQhwqDQH9d14b5wZ73rQ3XWPATEB
IbZ+tyZnEUu6cKXdOqBII6Wp7dRXDweTUxjvzug/R4zcckLBK7oUFAA7o76CmcU+Ua9M6yUFn8LV
A6eKdRHaQGPUztOAmKLnjSlz9yVmeeRgTXGs6heJ1lvkJvg2X2xlXHHp/JqcxDK+s60+V4m9swe4
/vE/O+P7RA4ibW7eCnKwpY56jv4lLpqDbg4nQgxxl75YesaGM0ZfljrdMXHnmBdU4mFMngDpZb5g
2G4hApXjVxWwAcLbakJr0TAFsgF+HkZeKtdZDPJVsxtcdxm9NLi4ytj1RrALtR8JH7Bt5XZ0gKIb
XUOxCgViavjptrDaeu+lku9DyiMKx9e4Rx3NlFQHxCIzEpQxlw4Wgy0ZkTNCcNPILd5NOOr8HDoR
vJC0AIQBKnreNUz/4gS5R+D82jpnZQHAKgUVSKAgYHTPwg0mPmu6YYXHPVUjsdPdUaagxlv/hOHx
HCjnw+RaKJXx7lXFUw3HQXnJy6hbpLV/q1q+uCGAa9XCykQOzK5IL/qNhs/JjY/61ONAwkpm+igg
0kwyM832UtcYUfkzXWxVEozlZQSCOITDDMkpESAjtFpsNacDtcgqIyYodAggQU1UqnCpL0mNGs32
4qsKm7MdIiHVO5t05I5oTnbw7GBQtWyMuDnEuGtd63ualy2Oc8G3QX32VQ3OT+q1l0nOY2oUBllk
+3REeJ0q5ilKfY+ImyeXiPNYs66lV7NNH5cBZAiTNQmM6Ybdq4k3qK3in6YskEryI/e78UzqxnpA
rsa0fzcivW5jkhN4RUTrvYGKf9dqcrHwhUnknbntz6mL2lPRcF/ko3OcerS2bcGevi02qKfEsh5Z
nSRsogtE3E+1KQv8G2Cm0zzmPCxA3sBu17SvLByRHvrB1h27rYjbgy84mA2N9Oh8Gi7akIE7aqjU
8m/Nc8SxKNmYOQozsCzQi6Yh+YG935A5WGLdEM303grzVmfNruxw0BoUuHXzh2njFpWsWZm5E/Tk
o+XJ6p4YBukjZ+k3WELxTGXGrzViWBtd7aNGEU8J6ORP88vh0eegeEC2MAATKXqGm7rJ/IBj8jYV
DbGB7hFRCf6DKL7UM1JMr9iACXW2+vJmdozaGQuAdmgPaoAconJjz21DnzIiolYOewZlpGegYy4A
CdDtUz59abK8GIV3KxMG81XFnxn13zXJy6MRFlurJNzaba6WHe01stTtNn1tQDIorEQ5UWtIA/x/
NtOwmpK9URrAr5g+2bMgA2eOg9UM5z3ZfnNUgw7zzWx57kkFHWAU5W7KEKFrrkSWb55ikd/9sPr0
UckrV2CKMPHUgeFyAHgRp+WYZAdnMU2Gnv2AIV5O6Z/X8CPVvD2Astugik+mB88EQWyTjMu5T75h
IpnrzrWQmwH2Y4fEaJv7xGdREWf2LuHyflL+pwWk2YZUUGPScu3yx7H09y6d9kwir/ZQbsI2epTe
tPaNgURVjXlX2HvY08J9mgkqIg2nOogqwkQWQdI+7Kq5m3Z+qSQQSqpVVCmEFqMcSyai2DEFDOg9
fK7P1LA+kj5cVpl9T2qUzyOVwggWKkkVyjqUqYNOdp5H9qGORdQzqocR+y+ZAZ3aK/2HJcwXIh5+
FaOOofEgp0KLcKMdEI+jM/ZwzLxuX9tiN/Dxh1l+DMv6xGpq5Ql8rq52VoG38HTc56LdBjHcu4Tz
m8IaSypttGO9Zxawk3bE5jqqZRDTzPU2Rm40d7oTQ8RLsE2bEBCDkjx2LdimMjoYIr2Mhv6WFsTD
Nfqa+AOIVDMOEYyr6TIFdpAZlH199juMquADYz1ZKveiw0McmP/YxhzEIOpr58sNV/46Gpxdbe6V
beuARjLr5OgQ24romejocdGTVdUW3doYMjK1mGqiTNVHNGg2Clw11GRKjMl6NG0CaJrVkFVHM2Xt
zV+ThNbouctgWQamWGH+TInwgnFpDHQOoQKhPXUztosQtJwZ86TAwFSCwSf1yojgfJTaw0ThM+rJ
sW7AFhchYguNWrAkG9mmA1waI/S+VJv2fa3f7GTaFTrJO6OO2qZJa2Iy7e++885t3T0GHQRrU4h/
RmO+ezl9YDVDwhXKUkfi+fKblCO1RPE9xHLbFNO6lixsjTjfBpgJhzy01qp2pmUeRS+tZ+B445g3
4DQEw0syZi9mQ54Iu3oOIU+baTOcUo3sdnZkfqiEngzk7yWmKl/ryl9PHESOZlEFQHRiLiFXEn/B
U6OnXzJ0vv+f8hvTe2ySGRtO2l/oO49S+M1KalhLicHcedlwIKbvlMbTpycCRC6T9/IfZWeyXDeS
ZdtfSctxwR7c4Q4Hyl69AW/LvhUpcQIjKQl93+Pr30LUoIqUjDJN0iwVEcIF4PDmnL3X9nK86l0T
nZGvepggk7LyYYKaoJyVkXnqvfm5WsJbanyHjNTIeuyPEWc1hJX9PaSjAIxpsO2LYoJFD/PIxrRc
OtWdcvMvVj4I1IjDM9Xc/LgmzQ/NaKO6Gk/Dhsl09NazdYK0o5uoaUEupvNCKTdPc0yKdoVmbqXX
FcumksGuU+NDmSeYxxNYEUNH30kVGAqj3LljT7zmzFX3uavp2yJnap3zePSehhmLY5Cm4xqtxtzW
ifum7XiBESyxKiwu3dS7UtmoN2woiOqYRpoVMz4Z0Jq2TYfWDJwiktUEWzviLvKL5mL0gIxz5bfR
obdbe+6jO9CfFCP7146T/onll485DAp/hCjQTjwE27KavSCd1U8zwpDH7ruVY8ceccAA6AFk4/X1
KyqRh9ie1daqJyiO8s4axuciqdCACc7bKoyO4ZhSTCrOmwjZRYzKfSGjML/ug/pNKbYwqcT57Zfj
ZSv0NwbqK7vclsZPDRqJn8aRgtc6eTMOBA1ksIqp/kFCeIhVb640Unj8U5nF8p+BQzNJgKosBuok
MwPBubcHe7zORcTefQoieoeU0eMcXEpRHAqqvXGc/hxAzVnkeeV9TxYDuUGAMu2KBpOB+OyRxX0Z
lo8kP+6055+1w2tD9SKgcIudNg7Y/yXPQOzpNiU0KZ9BzNyG5HL7BefXhanX4vTe9y1NnIJhEob7
osLCnJWXdj+/GBLQUlMBmO/p0137wr6a2nFv9+W1leBeQX8U8sL4e+79truxa30CKb9q5007iNt5
Hs5dM0KZfoGctbVX6QZN7EWaFxXmF8QHHypM8QPZAiPC260mbeKsjUR+qNHSkTravTZt/YNNMQ4/
h0yWAT/Zro9hVbZRW5xNtUt7FCCT5/f1+YSb82YQCExUC56MmhICCODiTeXOZ6bLkrvarSsMxCWa
rIz80vAmXcDjgvPvKqq1hBK4hMf2K7xjYoLpcK24HDgj27+ziwAPcCl/5gs9rxS2RwMZBcgVnqP5
zkFyhlKL1iqP9GLiNONdVavk/pnZx84POcCZ5qs7bvv6qluuRLfKTzhE6GNC8HmKSmkDVm9IDiaz
dpBMN8lwD9I/opMu6abUXxZzqtuvjndal8Qu5OXOa4ptUL6UIfxRay8BaE8kQZnwCGxyK9J8F7Tw
AfwtwuERKzAJP7258cbbHpVC+4wrk14JXZ+TanzElEoBMu728NGq/hKklVOCeD8utOPW6IyV/c8Y
QvB6lHgEaJ1Gxb0z00BFpbqmJFzlw4FDO57fFFVIET6F0LADFz323dTuvB4OGuyeBdACPJ8ywzOL
jDO+YsOYcd539OVcvcR4q6LA57j50wI+SaAA5aAfIV6iYcg3Cfo614mvKW3yyXLqZzY19Pl8hq8T
JpukoU1usUx0fLtWd5Uh+3NxHMZcM8YmABIFNRtFX7CbLwO9LdIJuwungVZcntY+zwP69HPknHXW
E516IsGs4Ny5xTi6pXtN/Z3sVVr3G2kOOcRTFUEFxhQYnpYgzWHgxE+z6x6nBiHaiXzm9YiaAGRv
VyK45AiHFv58ojKuWERp8XHSKuPrtflf148VyQERnWm6jCWRvSX7Q8IyAL3TazvNil2sUCexX+Hg
jbuFRWdYC8+bApWvnT/CdBZ8C0SWec23KDpjGPfdgcoJyWd6OJuGPZqfk4YOWnRisVcqqh/rs23P
q+JCixWmVVbfiuTU6W5aKCE99o2YCtemnmiPVBtTXA7ZTSSmDRos8aOhoAv6QDrXhFzY/eu0oPm4
asfbFLStPOjQJqHswCHjRHw3HOJdisLCHMtmP6DjSdYuDxLl9MoUd/jcfICCHGkjuK8FgRctf/VT
ip6hi8/WPj3mVeSzhX6su7u5/lGlmEmmHxWpBx4HC596D9FiDa8wrU675IqTWYMtIfARHoDSB31Z
FCeK+gvnHWQn+Xkyj3cCDmMZW2cuhwIcMiyDmBPOPX7Rcl9n54WPlJQjA/CgmvuAT2DwC7tPmOkX
ddd4MA4eW2yQ1q7yT63+tOne+ux6ae8W5xz7B/JQvoqQ3dsdsCfiFHJqbla9FTNzcAB7dIGZmD1I
AihAfdBApHqE8ccAt3jB3NBGj+yI1zr4chzVLg63U4ng+7h0hylkJzOgzj4ZK/sEkwqnVPTuh1WY
Rdcjc1kbGH1FTF0Z+aLcypZa/h0MCAd6+fASJPeuOc+FxK+ojsWKzFAFLph+59G5bK+G5JuVZYdl
hfKL/oSgDrQysv3H1rrG8nL6zq3LCg5U7V826/CjnuJuRfnTsW/j8s6evuGRzHGsokQAxnZgUifk
I41e0vpYO1+oC2omkkkxlkAEpDf8v61r8L+UCB05wGHtSC/tGEJsc5EH5K9vbdpKFSdld/D2fosa
ZSdQmFovegjuc3noNX8BFr9ZAbhm14HrjsbTSTxfzTSlOIbt2ggR3QAuvbrHb7utbRwYiiZSTNaU
IcPxoKdvkEj2AAM2Hu63ULOBcTlL3jT6tox3oX9IgDAs8taZTgeqHsua1NZ+CVDJdkvD+nl0rbXp
8Y2FN0pfIm9fT/AFq8dWPZYIvKyHPF1pEngcNrlXndShyzH4FRpaPOwTwJ9ud+6yxqxEM2Jl0Ts4
Rwgf5NdIayfhg0kgEZwd5xjMCnx+79iVV7F8iqknSNgyaXZFWwyFyZm1wDK1r3sW5Kkn6Upth+4N
XKjqzqfokgZ2WqJS2vUjAviY5symY4TmtxG6a5ZH6X9vpoto/t46LyBTa7S5JZWWdLrIyrtxlChr
j8nqhJ3O6hnYXnQ19c1tWF1U47Ih0e2QJsD0YTEGl138FEbffTwNU/It5LNi2hqATdjVRS8PwAaG
6At6HnWd6BtSbnzuHAiQX+4F/sKQ59M4T474abOTWba+85UjrHL2Rp7b0zVkSTQH+bSfMzwyNyOK
wJHpiE+MaMs5fZIh5UKS36YbU7Cn5YmkpzXHKlJFshaCzVOzLhhUfqmNnqSM7zLYs8c71UQNRccK
ic58VY9fBOV4/Wph0Ip6ckvvIeCfOM0KL8gANlT+bdjeFPNes2MPANfBD3a+tsQ30SBvJEpPROT6
DJdL3lw0KAAtAIDASPvumGFNzhefaf0sEuedfmusZ2OdDsRhJOTbaUXnZSeeW5wxNurG9lTE3wUY
mT6/tdrHxXJwPwGu0SweuF3ovRZ8FYrgzKg7bcmHtSz/KZ0J2wCWmSxH44KNpkjL1jkKt0I9JiUc
grPGa3ej85hZEnHZaeF+7dqbiqwS+2uBxCbgeN4QvoYmbSBKZ155EBcTIkjc8oUkweVOx+nWgW7p
BmcWHy+sIA5qW4cFJuuvAokmimIXU0u+l35zaAtA9oy4+G6VVjA8ZehgTDiuLKkejiNlQOzp1Yik
Ga8DoOP8rOZMLqNvxKuV2ZkByJkkd4n/pRKouOwvclhLVlRvI5/IlVsbxANtdPgFR/pITLzP2s6A
aTmo+C+b+GHKvxr/sW9oCx0dmnIeE5keWXfHZ00lPQe9j7WD007FpvLSzSoESP2WULh95zUbxIjM
DFAt54t+HujGVIcupRu6t/3wtHXm/UzlllMpR/2vJeOwmY4g2w9Lmx/G4kopzMPOlVfoY2sBAXeO
nUK4A2w+OSrzdeXtJ9Dr0I815qtI4x3yxU2LGhY37kKYolfSs+zfhHelscAgT6fghGoeiy/rHw6p
BugBGLTeu7fCl07i2MKI6ccQOCYcwA2AQpzXqxjKHR8NHKcxMkdZ1neliJ4DEnO8WjJ4VqMZ2iZ0
BALJuOcRgkQvOChL/PHypO39S7qcxFtMZ1Zt3XcDhXIfN0e2+jViNz6Fe3GISJ4TMcpiICkQeb+h
2OXol8MHtQvwtmWgmbv1VtPbsImBj1h6sjHbNe5qSiP6anLt6rJsSgmdMkDP4qcP6EMA8QKDym25
iY1/7FZ5URFF92iW6Zui9XBiHLC+OcxwGvCdt+e2Bko3rdwDi4bxpg6cgw7MIfMCAs2C5Af6rruq
ZAB5XRae9rp+mGukbj5V4Ztet8GpjOACz6FPoH015Vsr7qunpKsxbM3Q2RG3zuy1/D5+nfx/KiDQ
R+rZvxh9czo51co/XDBYa74AR/FFV+RHtHqJoMH3+jQsrBtjwvQY5H191htEa3NbICTV9mVZu0+e
EBPIIobcmFeU2EJXMIvDL4c40F55/NyTdHSfiEqmyWhGtXcnHTwic6Cx4HQgVCd6shAQqd+YsyWH
6o9Okv3cMl35FoadvHLM+jRvxlL157YV1hujiJ8yIzZ6V4orirycp5bLDK+D7zTsNsb5PGajl+US
s4x37fgUEiO2VhvZ4KemsXissBJ3if3iOLgoe9YPhAOcUKuN3Uh3m9c0akq6H7nik5VxP1LIhy7S
A/1zCU8BM5CW81nhgemc9ZtnoVMHlsky2+EVb2vnMEntHJGdHKd4jSZKzrQ2gIj8CWuF4n7qfLia
nPQppniC19c7XTjszAj0Z1HTw8MZNq/UQ5balg556QGebPo1yyClSVVBabRdlxwLcgkwSHmYVmag
8UGU/ESNSyowKa69vpMkcVoJJOa4A2FWkLI2IyjXPcWT8lusvLsB7V+EBWHbDsOhq8yPYknfwpr+
CL+Njs4E/aS1XqYIe5+iSVB09kvXrfZw67tMwh+RY30pNTgUn629Y11m5H71aAVa2QC8Ky8TFZ92
EW/cyq9yL9pWU0QaJXPc4px2bOwz5T0i3kH66BeX9LckHXYcPV1+iuNwPxiO5V54TMADxwl+apLZ
lNti6mzPHNMeHNt+zEe0ksh/EJ/F26QB7NhhoFhcvCVuccXhGCKcm9zmDQnmafcQt5yXWh/GCsRB
q+UAI5+zwOpAowjc6F1gHBKDhYFWIA+DN4/2D5g0EwYN3RZ6fLWdWLkvYYos9bsY+rqntwb637FJ
xspsgh9HDA2QPB0rS2lFFOVQsOkq3bJI5T5sVMlK0ln1AmaJ5ZnWbORUGQ2u1gelRDGDoBXyEg3b
R7x+YVRZ8joqPQ0UuMsD0IUbpyh8Rb5kC1mD9dQ0FVpY8uYbylksaWVG8WvJVxF2I3ltJwDvGiKP
scs2ipbmQm/6dY456Py0UV4S4mCWVhIgpawhGL4G/LdracAXYW/u6sHksLryJKNnhfY36Nk0WPlc
ed+iwEXIQBHMRPU1Z90BjmjptSlzgwFCtTZ5el6V2qbK6jjwAxfl0NDRk6AmsiyCchBVJcm6Ug40
KM/HNB+KbFubXI9sPUI2+petQ/Q3qDYzONWmdUNSKsbIV2c6HZOcVWikR7FtPSeHRYeDLiKzGHFt
wZE0Rc6YPbc+JeZ5U9hRSXksRb4UvAaafkS+w0ynqOXHZA2zMuV9nPVmG2ZT0BJGpAPkucA+QsIC
yihYdI1QcBidI9jJkvOACSryNTbGoyuYM/CQd8JU6HxAsNU8lT+XWgr57KC3ArnjMbo53jcSWS6w
uTrSJUmquh2Dxx78ifcQFl5YwYQMXOprizshVyN22dJsrlRWuv1PqP0lMRxtLwd42nnnpUBaiqIS
913ZNJSF7bTOxi9ph2AJtRyNN2R2yPS/+ylYUfI926iTP0Ih6wl88ZD0/ZOg+iQPgnG1WKuysQbj
5Q1pIZMdYNCZnMZGpT0HeTXltve6JK7sE/YcooRCm1tBYYuzLLC9/GdWjLantvZg2CUor55kSutG
NlRybQa5uwr9rYoQNyVE4V2m/dh5D2jxQ4OWtFtczz9Ec5r5DoWTTsP51sorfQC+vjNP1yOrHLrn
omM5G2MnmPZZHUmC6ce5U5r0h9wElIHH0KW/dRLpyQu+dkMSY7nzumaOv8fGSzCjtqyt/ZuLphKr
GbNHdzoP1ry6WVu/EbTU2pDd4c5EGDqikbh72pMGxyRVQjkMaYtgg35pLI9dgaF8PDPSKsnRmqPE
0E/uLTcGwZjDY0kl/HjHd0iGsVsprH3vV+X0qDF0YKZNVJK63Q5JaUm1NR1alx6t6AL6T3KelrRB
CV5kwQB5KOwGhNMt/RmkiW4loh2/rfGOsl5qOi2da60ynhz/aThAM1lJ/CHaKpg8fdFwHsXzU7Jj
7LpmAKrXIMOnJWSkPz/mXhu21nnR9kkx7VprDL320nZ0lrvbPgqbFqdO5qxE0GDOVPUyeH24xLCe
2lp9k/xoVK7CtnOb4jB0wVRt+dhCaiDoCrrB28m4ieV9K4Mg63d10Ja2c5sBFUe+aeEM6H8KCvt9
fl+4NBuLH6q1QqS2SVr5Czx9Oy4oJ3RR7GUvKlCpuAzTSNWUeEtdIA0bawzQ4G9EqXD5z5bJ/TXM
t3X7xyAdUzkf0maU/oRSpI4QHrNjGCiXVfj9FJOyVbnXgd8oeWbndUGIouQdPkzOUHKaxXbGTRtU
t7QRwzZkFORxEtZfEQgp/uUabeBwGSB8QXrWpXsoL+YhtDXpSJOiBXob2REZFvNiCoD7gwSQzPSJ
aMmf/XV3GfWU/hCO5edF7yF4R2HnDT+kyjQxn4ag2elpbqeKkF6/myXno36pG/GTDzpcLrk3hkKy
hGl8C+CxVBeOFmvBAPAIa3diJ0t6iLJYOBd6aljRa2ZwLIaJy1Go7jhe7Sgtesmlpby1CNg0vnUx
0JBdTqEbd4AM+Y/n+6WLsztecZycx36jh1cj5LSc2mWcAeeKBF4lIOducDtTUzBIITpRHJ2lz32Y
Il3h9wcVZjbAtMzibGuWPAa2WHWRS6l1Srz6Dh+ZBeDQKws7pg62NPVwRBPpd2BpEzxDuOTpcTy2
XdFiKbWQPPo7aqUq2qquWTybNQRn3LO/VBROGcIO5QXpIPSmGDEvyU+j83zE/BSHcXOPJDiniDgH
FsFRoUy9+uvYqpiNNO/IogzShMuIVTILAgQsYRGOMS0jJArHfCLaHPd4uTB2KGGu0jrTlexlSHLT
WcIVgqXMhrMUME0giHMdKI7BdQ7bgPZ8ZrvTpfEpY5/xUVQubYuhwcDL7hpJHxurWc9vVj0QAB/6
1mODaA99XpL0izm3VJEqGg9pkSVQk/wpRM48TTOMe3AMoNt2YRzUNEcr8D8M6XmnaN4Bsgyh+3nZ
woGx9OcqjhCMeKEPZ6QmkaKcjApaQtWVBa81b+I+Rh9SDhkkosyN0sMkPFrfuWYW2zuEcJmDh5PD
ep1YByjAjXTND11BQOCFFZW48J2cdWLrhTHiTa+oYFga+BXBheUrWua27fXRm49BvKfzEg3BobZC
OZ+jxxraL6SIpPi6mrQAqoeLcUIi5ciAycNiZb6Z01xBXRJkgFK3KtOCWa6SKTnXUffdYUBfyrYu
xfeoaBs2WY2WOXUbR/d2D6/JK/N9rWx8YFaCwISOHCewy8WHOHDTDq0nzqvRGpkvGLP1aeHUtTqv
wyWoKHCEopt/BEFjsmPsLDPVmKILaTh7Fl9UE3QtAsO0Uw0JIR3bWEstRfIlavKi+8KnWiabsWXl
BpEh+vGKGXtOztBQBMzVk56Wi67jGxeTqcJt2xkcrzhU+oeiUUB9Ui+dJFk8HiyyyXNjsgdp/hCJ
20clY8+C66qrs3EayX3NaUVFF/RF+w6vYAm4HMEiuhw31fF45mg2iSeTVia6tIuaDs1ItXLYNQMN
/b0KbPu7UO6yLmqDp25EEKTI6qsBGQ8oNTfknFcJsonGgmJmZ+eNeVlimWL4KMw43FJ/zfxDroxB
xGpMx9zUpB6CttLyx+wUeFuvdpqPRW1SXTEtjpNTaoZhCTOxlo0EeT+nKXs2v5NvkdsM3we/7Pg5
kUMcgJgHH5xLMYorbia5VlJFNUlQTPJbqxtpmcwGmR3pa42VIM0YU+roKdghSoWLRWVOdeCHZzT7
JAVFPsG9EsHWiRkX3LGZbdABzlRH5xPfLTXKjc6pcZeV1eittVE3uVImn/SmggdNimfndq9pqxRd
PthQayyHl2fUgUTiH7y6R45m0RYXdzKWExIFN/XV3RIvNFiFQDV1ncJfuZZVkHzDKgJXxemSECh9
nc+IOSQJMhrZ+HPtNvOtCTz8VqJNwzMTGArdIRMKajVk+ZR4nbokUCk0BK7XJSTuAFvta9nKNNtM
siz433mYv6OKN/SYUd2n+wRP3jdbBvrFFxOefXrKRO2m9RjjKgmZqCASyP4VHpkHQyOP0JLO1JC+
znRU7wAj1m9xVpGvo6siwk7XxCUKM+yFsPVV0oPUQexJVq9yI0I20cnGR0cokJyWbySYSSAK943t
LqTWdRjqACIBm1u364wCSzsqozDpwWK0mtGatzOzDH9xO+ZQcpy0Qx/Q+iU1RubxeTf1gmSSDh97
sR1DQ5Rw2NiSBcnyMC9y8SLcFWww/ZNY+hrGPD4Ke4e1E7zqHMW0ZNoxIYveBQaBydHYxUAJr+ke
Jgu11C7PDUhqDD7a2jObu95FMvj2uEl0WPinUai777D6h4LEb2xmOA5nzamIcWWxUiukqFaEYAFG
VXFW5Z6BDw1XF2TcmLrRHZsXBcYmGxzQwKUkbTlUGkYLYidDSmUagSDElMjeRtuUR/fzkNn1F9BK
RbfvOIGlXxmQRXuNvaiIt76ybIS/0ZQ3R88arebFLUfiU725HaPnpu/xzAoY4vH3LIT1ty97gWQH
1NksC6IyIHWlNz7MNMb8gmRXeWxXBkwsInVr7whudc4effRXKetW5Q4XHV2r8XQK7DJ5Y/nMGCTL
DKEG1dsQ0StlR2AFF0PsIiI4GTnjDWwLG6hpFHSQ/A0UyFYqt5iXm4kdOzqieJknKLgtu/jB1bK6
9RpjHBIG/Alpu1/36NJThHPTpoR7RFumySObzbWBJs1Aj9pjAKsn/l6JtmCDUMcWuQFRRdCXr2Kk
82nuofrvioUTaTJY2d04VBaasrkUaNakN+lrwiXMdIB8lt+lgyvNnXI6xLHgrsMXNoRLsxvoaqhj
Nig3/BJCCiXTprPtir5OVBfMC9MUJAFQMVWO8WFAWAcVsm9caA1+Nl7qcujjnaqiMr9C1UpRNMYg
edpkk6j4zA0Fc91reLpDnafpeT02pjvECFLGoz0VaYTgN8yxpIXrxLX0ZQHObOGkY9FsSUt/kzXO
GOwqFrnoyaAJ9LHwqZzebGr5Vf8FHUrLvj3E20ELZmrmDjWpMmJPJU6BylUOzc3/COIYs2XFpI9z
a8sMSmf3rTb3ql3pkf2GgyJ7MQ+ANF6sFGtVs+7xNcKMKEOn0HVU8puaky0tcbucoEFTtFnSx5rv
uEe/lUXo5VA7+Gra/Ptf/+f//d+36T/DH+VNmc1hWfyr6PMbbDpd+1//Vv/+V/Xff3r6/b/+7fJh
OK7redLzbCk1PCv++dvLXVyE/MviPyoZNYBkmPzDpLMvmOrNcfA9sf3Lq/A38wn6xpPGEcb4768C
a6PPqgjndQZ4Ew6MFlG8zdOgc04+v5D5eDvvL+TZ7y+Uw6cpLUP5ZiK9Jjlv7CzIScMCmLSBQldA
BiTZZVwKSO6fX1isD+rdg9SgizxOfUpraaOafH/lLnRb2sr0QigjzXCjS217l1pIvOnEFRP/2Vh1
NUDrMW1zSKuFXtHgTu0aQhOTllAlNV1+BaDi9fMfpv/wuz68YMto6YDARZ06kuwcgpJG6dP0m7gY
o7vPLyXWe/zwDIxCIsdUJ6Snhff+GYStVnQyaRq2bgQTjm0o+mBkUkfHcSQ58118BPhIOVU4HXNL
FFPAlJI00B415x+G3G9eiHYV/AUtFbdnzIehUDdx3VrglRkKwzyf4Oh+RdkLcaXp8W+E/IlWGAfY
UJ+QPjw94E7jYwO7tQnFUj98/mjc3z0Zo43taSZgvoL3T2bpxswpDT9mTBebsE+/Z8toAM5ix8pi
FhCv0ov3h0fwm1fPxRxF9VpooeT6o/7Xt53xrVh1h8ksaHRzGqa6u/B5f4eYyKzbv78/eojGd/m+
HV+q95daJL2egl4keNRmPjhqkmQngxC1gr6/hsLi7z6/nlj/wg9DzbM9PjhNY0YBO3x/wREZlxQR
ugcPVK4bBfsJ2A2DTU/Ei7bnZkLdJMQWnxc5f71P6iC6k8mbQN5Gw7nw2j+M/d+8YE8YVN7slzmP
+R+G/jDXmqMJZllltd63rJ1w8HbKOJxtoQVSEbQcP9h//hB+newYSYxuZhLGFB2i988gSgu3Shz6
GG0j+rdkbMQDW2znAKQViZAqv/uUjZ8+v+ZvxhSlWEcIR/u4Ij+uF004VQkZzs4msOfYeogng/2+
4XxavY6kqcw/Pr/c7x6rVkr6rmIYs3i8v8VEMyuOlRRgnCIga5E1xtcDNY8LmmnZBfLe+e3zC4r1
oX0cWKgxmcMkI1mKD1+q1Usv79aPBpub+OEZr0RaxkJdDdreaSwAhzac0u2ELn0tNMniNEXH+Kfh
/ZuZlJnif37Fh+HUsFGMModYQg1U/8QJup+lk+GIqUAKsGV7a7AM/Qxs2MNFKOxj0gIzKzmy/2FV
+91X5tpsUX1fORqN9PvHLzHh2e3MATjr7eQ+ol+2s6Ag/P0SxQfDLKWFML4tPrzkAbUnat6CSKyc
NlY5JNW5j1HkyeaPnz9/ve5vxi+3Yv6ZMjzh6/Wf/6850aNYEjY+B2zhju226S1rX1kByKbCY0GO
CC6jNLiyvlLyHOn80beXGzP5zmmmhnQfmYqAaXaJtFXUo8eu+YbNJFW5EeSIL3Ry1qOpD4vS7PCh
5Jh+SAt2e3jDljHXVNDO0Wp8qTt1b1VUmAFeTyyBwZ563c+hSKg6GgS+RWpR70uHFdf7mMcuQScW
Jee0EBTNsbgvcTicVQoZHp11zj1T+pr01X1Sjq88YDhKrcJERySJAzQhm5wvwxQhwnYhU3Q3sZP/
aDN/nxYpatCaOF4NUSVO7Ns+am7SVj9xTiFy1fnTFPm7T8tnqrZdIXxHSfFhPSpkZrnz+qsT2hLQ
nYNwpO0QofNlc1uImwUN9M+I6pFArJAmasMZuM8P9FbZe/9hHPz6lfta2YZtqXYko/v9MNBqwjim
I4acwIlG9q+btpuMVbSjZqLEjyJv+Lw/v+avQ4+t0dqvMNL1HGM+fExFME0ZPnFYCfboXHdLLp56
egonkXGnh88v9eu0yaXY1ytta5+7/HB7wxQa26LUh7ByaH5YTQmdq6WIWQyBTWO8Dv9wvV9v7f1e
68P1KoUjJKrow/TG7ZAa1xEcBQE5JEFe6bpXf3t36yNkZ2Y4/zvc4vuXZ1PANgGsuhMFpX8f9Wq8
XxLHvZkmsNFtlxZ/vc6yaaNXJl2BAsK48v31HFcqTagFFuBcXCwRLQa0VNVC9hUaJnA7xQU9xe4P
o+XXV8jVeIO2zd8vmTreX7SSS+q6MawV4bj2M0n2/bGJExBDYgGXj+JkVct//lzXAfh+6XMFOQGI
KTzNYqs+vMUeNWzMUbE+aeMOIWI92Qefzpw/h93BxozQbpOpA+/0t1f1HKlcIo1szeehP8z+5RyN
Jd00zoPjQE7DauSJ8oSm0zC7l1Ok3+QC1fnza/46Xj2tIQ96rvCML/0Pn6Kp4oyWelJSQWmj27wk
f49ipntsImU9/f2luIztS8HeEAza+/cozUyXpmBCHZsBiFifYhBL+kIj+8miYPvXFzO2MWz1mdeU
9D4cQntVOVk3cJpv2jUvwcxjf4YhpAK2k/zpva1bkPejhSYkQDzujHM9h/r3NwYnQFcEQNegGzHT
UAv1DRiLCJlN/9bVBhbgUARRuCEkSlXP+CWwpf7l3bq2zQmanrhmAyz0h1/QDwHKLfIY0AvWwj33
5xQechJ60GWxIIbu+eeXW9/UuxteLyc1tZJ1KnDlhy+SMFqWtXYgV4y5+xFVWL+n9lVefH6V9Ud/
vAomTb59iiW2/mVT746LVY+EOqt0lAeaIu1970HsMEFHOqau6KDowYx/O3Bcm6IFh0SWDUGw34eB
40etxIjocVVhcoCKq4lDZ92ZqYv57x+jZMpymWQoAgv14dTCjgfGVdflsCxbyJK1yq9w1SAq+fw5
/vq2HOYUoXztM0Ad9eFtmT6kz9dgFm2o9YW7PnNJ782KITv8/XU0i8J6SmE/8nFUNKIzECShIE1g
WLE6OSR8YHKo+vry8wv9un3C9bvWloQS63n+47IXUsH03BFHX2IH7b6dywa00ZC+la6TnKcu6uFe
x2jM5xnylouZYixQzH7+I34dnfwGVl4fu63tcvR+/9EPopwmsIThtgMrxSc+TjTht0u7kK2zEXVB
quEmbjmJTltroA7/d+cRjzlUGn899nscjnji7y+/jDYdYc0Wym7a4VSVeY/M1k3uP7/JD0vvP1fx
KS44vs24+eUI6C92AkErX8tY3rShUxnsfBBm57SuIrAjKvrDm/3dUMWmrBmmGqDUx/PPEmpkZZjf
yWNHy7ShPTOeCgxLf1rfP9yXIWTV9ZhbOM/Z7L4/1ihGEYbpiGAB0Kcj60vFbUbfCJ1Zwqusj/Pk
wLHTyL/drPGhM0MzRStfGr7896/MVSUyLwgf22jqCKRMxICdvUNRUsOIz+b4mHfYcv7w8X9Y39c3
yOzJ/nDdsAn1cWXw0fqivUH0LGpSEsgofbAQU23HxOj952Plw7v750o+eYVCurgS7Y8FCr9PaOB1
7LQp+s7tNsoSXFJy7vr29PML/bPhe78wOMZm7FPPs4V2PxYmgtxb5rhE/zvmTYIK2NXVJSQdrAkq
LS9G7VgvLnrVrygKpkvMmPadmtvqunex5KQJWmITTAp5SO5fomEo7j7/eb8+cSZb80+11fZsIT9U
+GP6jv7YUjbp0zw9L0LAmrMZqtNwNtUf1qoPcxCP/P+Tdx7JkWPZmt7Ks5ojG1qY9XsDwBWdmkEy
GJzAGJEktNbYU496CW9j/YGRWeEEvR2dmcOuQZlFkvTjV997zi8USVYVWTRMFg1pkvmMwogtTcDV
yZKrPouR5+7KtoEHJJvDNzns5dvIQtNhYUodWTyonekGrxbuOup7uvkgcZDXeosIHK6iMdQXnLLF
0EQpKUuSSbcM9EqlYfmbQdU63a+fblmz5TPNv4OwQtORXvAIG4EdvpZB5XHFAhCMuKh4nrSy9Ya6
o3chGE34/XTkYxPOVPQp80YajDbP+hnUR96RXgQOl8p7BSGp1dgDBc5b/MNQ34O3ANrsvJYF48Zi
y7pQAYsBT9KAdAsmIneUHG+bieJcm7mx0C2z6TZtZZwCisJzBO6trM3uK3GeCwVcdR4NqGni8SK4
nLkuMotgghbOnGMjQKaA/KNImYKYsxHQNG+QZZDoPsgDm8wFYl0Dj0x7dLvoNkGS6qwpIl5NXe1r
xkLwI7OOJ+Cv4LPhxxAKmVTefXhbl+hyK0o8XA7onVzITY0VRNCi7nx62KeFerDN/LG6SGTTVFml
JvixuVZZhYgLQqsKGr86VxIf/jmvXWjpGYJODXaulo9gTMtT9BZ1VPnmdPhZg3+G54bBlUojV6LI
H8OPrjDt7ZOIFuoB0D10UMFcOsYWt7QM1GGALtXpiMe2E+5VU5lIsthaZ9M8lPzBQ/+CrFQRgaKr
pbj1EAnpyatnUVbWEArVApxLUgE2Ph16fqV7b60xPfBNsqtIAMx2zQj3hMCrJkVq1Ne3McjzW9ks
sFUJkUdq4yrfGkEr7PKa3QXIbIprYzguTLFj7efRSMlS4QzTlFn7VSXWDL2FZ+A2mqBCgG4aDpJq
1FABzS3ECy19UtsVDVdfiDxbxLSenL4hcaUl9zulZD+OtZdhKQIaELPFNi82GeiIvRJZwVo2/0Yj
uZ1Pg8u7irzf/GGsFiACeC8zpAqb2aj0T3KZ3emQn9aWic8MR8n29Nh+nsiAqUg0S6Q7Tarrsx0q
4bIDaoJuzcVgsq6rxctcEcNtERvpOZ5n7dnpeEcuIvKUXJW59qicw7NhFKpEgA7PpbVLGnjsUWQ1
GdlkBbHS04GOjBpKFyKvYJmbnWzN3m+5YoKoNC2O37bGO2jAIBWp3P7Wb+DbnQ71XjD+uBlx32dK
ytxXedzMGwXPA9SGQrYeDlN97oc4kSiY3m7iyXLOCqJ+i1oH2mDj8GT4cMWs0qq32lTqEzUYciM8
jVWv4PCKCZC+79ThLfA9pP+tXF9Yykd7hWGmUkLfKPNVNKgokkUtgiiiNKRrIxc18mYZOEdgtQsz
673Vs16BBma894wE9G22RfPm1RHRR//EH4B7ooM2PFW1+lT1aObkcmg5Hlj4r1VCjl3Ik7s+gioX
xL1F+QoFGWB5yBOBA1q5itnvy6AFzNJY7Zrl368bMzM3mYbkk6fFXNEbjKQLkgArozCe4ZqAowdG
jE6tLsJg7J6kliI+OuR7tZe0CUyj26mCtmss5ljOxBLWRb7kaKJ/HgkN/gfKa265uGKal01pvRVm
JPJq7b3zXE7Mc7xznnhLT3zsArls5DU8cdCcXpSTyxRKw7ZSo701oGEqi6XniKMmOUUFcO70tDuy
lEjwMIwUV6l+ze+ykdfiR5ABBzdSC5nuQbNSYWOOKqWc04GmNTkfSFJ1vI1kEq+f0pByXAHDLqAv
myGeH+QO0y8hGO9VkcjWNSRB0O6CKC+cd9LnE141Fa4zTBOudhyyH7fd0IoLNicRpEo7BpEDzpO7
HHYo9VoF07f2FTm56rvMWBl+6O+ipn/Xyi7uxzatt3mmCUilBGgFuSNcsNBT4rvIShq431QmMQQ0
lZs4y5OlQTmywLgJMSBk2SyqDbPDIq8H0xx0ZB+yoXPP/A6oBbTVMH9sKw2lpNMD8zkYCXDLmEoM
3IBUY5ohB7du5D5x6zBAf7YFGu+AnoGOwjDeRLAR/9pNlpHnii3xMiaaystmNhqBEJS+WQhgKws5
2MQgB5BdAwweGkK+O92qz/OaUJRL5AkSoij67EhShhbjowCJhKTtYPqnQbeSrNZcePDP7ss/G/Qz
k89JK1qzgSot3mINqhbwLCv4YEWBhtWQgP8PqW1iFTE0m4S3+XXZIET01xtIaoPGUUTm0J01UChh
/8QeT79MDoYLT4jQNCT1sJDA/LxqmRrUgiSWEVfz+aGk6oM5th6OpSGFvHAF8q9Z9X7rn7miZShX
KKKP0mPRWdrD6dZ9jmsSUtRMYAnT9Xy6cRxMSup5ZBtAWNttJWFSno/qTUKKc/Ih788LowLIREVB
W5+OCjzv0y5FeymSmroBKoLU38e4mLEBwC2ZoZUGERh14e0gVKiNOpRr+DdO6FnyNc2fEgVHsfp3
F0XOvvVXgofjsoG2CaZwYM7GwYmja+7WtlDKqBmsWhORjQ58dQDx4r5E9GMca9w/nMJ79qiNm6Ho
NB7i6PFdM96Ymbgpe4TX02gNt4H6egzwMz9TkHxEHQMRe5QdCx4t0gbavhjsoE84iX5VSz1CSQHW
HdqFiU28Z10IiIZbLy2SJ6nPQ1rHCQ+a92TsgNwcSojmxN9BebTEjiHXUaDsKe65ZnzRNWGxT/z+
m8CNxMMr3TqLg9KR3JBj89kDqFG6PXanMCwa7Sv2LF29MfwdtwBuRtJ7gvQigi4nXZsNwjSuuhph
72AV72RoeSAsrQ73ronLwYMPPZ79bdAe4T6gf/OgtnCTcZ9KIADcxximUljJ5bumAQVv7Dvsm7tC
sYvxGl8Y2Au2IV1FWIlkEOr6BxwZMr9E1AhgN45eBmUnH1K06f4YMfRV9Dcc8UblCoeoEeNZH3hc
hJ4Dx+2Y/9DIQkb1S9RwWV5bKJ0n6Bi1uLTXIh7r6dfaKvaqhTBOFF1zybYlBMLG6LLFqq5JNiks
FNCvqrHmgQOLYh9hn2t9qzTTZmjR3UHoEZdcoUGQRd7JirtvhK0ab6JGgux5URiOjnSHe+W71VUf
bzukDaLycjI/DEEWAkLPvAekT3F4ksbrTvzSFeeoCojW9wzZsmiLQiIiK83ex3ehbs/BR3s4AiL2
LGV3vYqWVHvjtlvPqtfQ5nAruFERHM985O6Eb/KIn+ijXKJVF30Juhesi3CzQFZCQvype/XGh6y+
kEELg8zlGlzv9egOmxktvpWjTYuHe87VrEJFsiqee9CQZfi9BM9T1NhhBAF+EGdtj0qWcQb4fMyR
BragEY5IiU9I66tcPTPiyPEhqaLCDEZQR9wKfZv6WWuuENVP0CoJIDX2w7fRes1a7g1fYmDHUZSe
UbqV3GszftaQLs5TjPtgGmua8JCmGbpCoIxRbdaifo+I5C5HHLPWbTfEDqYJN7m+b61bHz4/fg+Q
8pCNGFRA+jgOxs0O2dI1XNF12YirmIdFrd9EuKq1iXkJLIwfcWtL1U3YMkr62nKv5WwFrh/yKvqz
32W3v4HjvZbKHUCWCHqajmbZ6d1qjvp8P30ON6vpZD/YJDU5HsTMdcHh9e7vadj/cNnI1yT77yxB
+DLxhgYzuVR6WKWxLz2MGQodernwGHg/tD9e7AzetDyRRAqFIGxnB1GvhV5FOYj8c69dqH4Mah8r
drW6zFQFa1ejjtY6hMzfTVfzLvyqQq4fS9MROJvdRlibn+6Uzycyh6I6lYwsvtSnVxQUF69LJDZw
xfPys9Lqw51R98iLxmn5AtUeblEZtrgOKJiWnA79+SJFaHLwQMdI/5v67Myq4Oi1YgY2KnDx2G3w
b9rlCdSLxK2WLtOfbzeUhKjo8/9UbcjVfhx5M3CrfsyQ1POpxE1vo966QADV+utZC56jqkkikGrp
5wSZrHRNCf9k4jPGSAD2dXgruWaIzoobLs3mz0cvmQcF1BBPe2pR82TcqJVJl3ogT7Jy8PZBU4xn
vZFiJdaXGDYDcWC/qSpQGlGJI5iKcZ3oRncSl1uoJZbHqaOrk7saSgJjyyZTDIjD61hQLXzRo98T
VOj0qtA0fY4KxcRMB/GKpmAKyhnx374Xv3WSqT6IZo/6K6xLTNOS0vfFhYv6kfVOD3GrNUnuUJSc
J4KVTJfRSRGxu8FxHGzLrd/BmpEq/dyYfHH7AlnQ8ftYFO5ay9CT5MAtUGU5PcuPTD2qabrCixyS
gzjH/mu8/LsWfh4AYz/dSW4Jx7D0vIUMz5FlbFF+EEEi8RQkG/JxgiOPrYS6B4NW0aCPlknvXxUu
jkiQLZVd6OM/CEnN2LkV7umn2/f5xQh1g/wobbS0Kev+MXI45jpcGA9AiZY8wDe/xO7lawPieVUi
rqwJxjcescbkCXt9OvDRJpOUZVu3gHgos1wT/F6rqWqaPMLqevBjX75sNamilIVeGE7L3QZ9Zn+D
EedSuWfOZSCiSWaSrDDQ1AmcNHvGkEHJRL/hiM713EBKG8kwxRYSV7xR3aS40yj8f89yKUTKwcVx
AkHLNMIXBg17zJat0PrLQ8DXoRwDSIqd/BOWHxpzGtYa4tSVdI/mbHEOvQGhev6H0m2KTKmJ/J3s
o9xnqXK+8AY4cp5RSSVFzSJjI/pU9i/yphndSanadeVHrejDiyqXq7vyvMmH7gytEQUQtGNEcrlG
ZUVCGwoocuQPCd49i2DDz5Pi45eZNqODI95sLF8IChWO/OiK5+YkgeWWV6aAIh3Z2Oa6rxqslRQj
XuiFz5vcFHcqoksA8j691EtUTel0sSDhFnUr0S3idV2IAB2gfVF1vPcavVjYWD7PQrIPnDGsO2Cc
nxOgmNRT5FJBsRRS1aFoo3QwAlMkMUdquQnMFoQMce5yKwn19nGyxdBbEjQdg7BwiZhO6g9Xmvdv
Aj8EJROqBPNXYKCIDTwiz1+ZlMHaM4VEev8M9FS2EHYbBEXGOUamX05vAJ92Hhl4KEHfIV7QZqad
92CsBwhSWDTQ52Wpe9tC2ibCI+VlZmKJGsiVV1uDjXWFsAAT/1yYIS6sIUWjqg8G6/3nB3HpVKEy
ch3JVtQ6VcdUursobR/UcPThQOrmjZcPUIiAp8a3po5QAOUptAl2763/Hx/YedU7W+9Hlg9lgMnT
7J//dRn8KLMqe6v/5/Rn//61j3/0X9f5a/qlLl9f68uXfP6bH/6Qz/8j/uqlfvnwj3UKBWu4bV7L
4e61auL6Tx7h9Jv/rz/8j9f3T7kf8tf//Fec/XiJ+cx//fFf3zmHGoQC7sbsQ9ORqRgTt+fflMUp
1B+/fPWS8BGPQf3f/7sMXhY/4vWlqv/zX4Js/gbTEIExMkASZbVponav7z9Sxd8otU2ntMEd5eeP
Uip4/vRn4m8TylYH1sTVDjlrruzowf/5M7A5fGVKEeD+uEb/68+eufm5RH4O2nHG5XxNa9ZUIzBY
RGRzqF+L8sc5jRmFEA4w8O2cCmryXZcvRQR3sBmCjLYbPV7k8kXGaZcspXJmG+d7YH0qpVhEZkeZ
XSBKXEJ6I4KvakF6CL+ZGc8xHKN4Tk+mCp2+AGt6x/MfbBmf4s0u/xYgP3PsiOeKz6WSrfzwmXwR
+bKN0N143kuDeoUlpqvWG1eRC5jCNdHOPh8l3r6PB3Pmj0E4pLlOTfvwVSjATRAkII7gq/BJ/djn
olqECUwxJALqr2P/3JWXIX3+z2LMHiBDKLQqGjq8h9Nr4BLoOYp2kj2dDjLfmTSIMh9aMtsR40zO
BzL0tT28BIgtiWgmrIJg5T6BEfXyFaWX0wFnp96neLNJU8PJEWOJeHjPOZllOmN1F/SozavrHOHw
08Hek8OfxgmQmkFmlS1iTjhqpUEQ4xIpB0H6nYf1BrDf9CJGCZCTDUlJlBWnpBZWvfFw45o3ffg9
Gb95grzuudl3rXqeGv52CMsV8um7ILgFT7BuFXw4NSTjVH7N1G7iUN8jsvLYmamDLMaLjA1BNiAF
o4trU6keVFUnsfkNDXYVO1jXv6oxuIvcnZAk6yTEYHZ6XcmoDJeYLQ0tog6PQWadB825P1SXXBE2
MoVA2DQ7MoeOJpUY6vbrOEzWcLmvYwxQG9HfcGztLLQGRaCwitRukFPucTnwQv08ICckIDCJw982
oKgX6dGGW7eR3ybVj1i6E5EYG9r6Kgm+9uE2rH64TWAXFbpmfrvicNY6baVi5Z6Z0cZMpTWCRWdd
wH+D8DIq5Fxr2Unkm9pEi0Ztz0byQafHcf4sg7oAqgEUGHdn0AOfbgt+1DcKWSPoaT+MwDYFm0Rj
pDvACXB4b1+GYBOMGM0u3FHmi+M9LAjHKUGuW5SnZ4vD80I/KguUnDH7sAP79evLm2/fLrRtdif5
FGS2IowI9CIo0MA5fxrW2kZ1MP25Ftax/fUKmIi96i/F88ulh+5sGX4KOttLuxFPjgC5JVr2vbW/
ivbvC62anlIHK+9TgNmtutBqv2zxEnOi4KnFF16wrjPtpmrWsXQvm3dx9N1dJJxMX/pUzOnAOrhl
Qd9OB2QUmCX4jMLVJxm8Kkkip8g6LTRPPhbKREuNAiJlPXM2aF0g4hSBMJ2D04wtrXiiOKn9sJPt
t7eFSNM2/6lRB5FmI+V5jYi0FZE0+/n7/Xdk2W2kLuxwjTLOQquOToqDULMxGzO4QLpE/11u7m7e
Fub57Lbwc0IcfPhscFxE+aJI5sOfnjYeTXAWOuqdfn6qo2YvbMlEYC2fOurpu2RfP+5vE/t5WrXX
Iws3Xpuri4cvDy++/fZ4eoQWeu0TgKWrZMGb4mb29evat3enP/74JvSr4+ZcCqlLtMSYppphX5/Z
F87aWRiZ+Q1yPjTz20xqgABWpxZcI75mX1zdifb5w9KSObbNWRTbwaZRdwRS9HFxYuiEHIyqTON/
/7r9sl/oJvkdPzoff1YiySyKi2Q5pyV7sPoHfUwQ7zHxREaS1Evkc6MzVlWWOQGc6wRTw6AGWpJw
fKHSPsRvWvmcY/SRY1NeBj+C4qZJn3vP3WRV4BRIK2jlE8Lla8RGbUt6LcoR1f3aljh/wFwhkVo0
Z3X23IrifpBemklNExFeymNhnzqjOji4MWW4DaBmit0EwqPPAF1tqfyq6xReWh+zgz22QChttYiR
N1MCzkZgwg5H/Qkj5M2A3bQVu6BS2n3QPcr6qxt8q32cLkz/TBbHySnP1gRcA90bPB9J1rqwB6mA
RqO3DhJ1BfbeHgb2JrE6S0MXQ5jR6VDhjnLIYh2+9aWx7ozeUQCtBXq5ySSqHL68JyNs18qDF38t
sgtPfjUnU7XAss1AIEfMlzHHreFZj2IpXoWi5VMmTC46tYN5mlWrOk/sxJU3crpF8xFGMMLZvTLx
m71LX0ZmT5S726KLkIONHxoEnANchypqu0JWreHr1Vsv3ArBdZPtq+EsgdiWS60DvQKJ0AtjeBrF
5yTVb0Q0p6j/OxBw1n5+JwX+fd3rX5Rw24b+czuGz1kj4Gar30BBvBFhGbrxBfWMGJewM7S4gUgq
P0IxeylTpGZF3DlQ/0SLEact8CAatYv+AiFVOUnP5O5pBAW1bvNN4crFRpBv1NQYndjcFVKzKpAR
pkZQ9dQq03MtQwBVvVSDEOVdJOF10dgFqrtJBxNedb+NIwptlA9lkbsLhp4eilk4ggsAG7LO4QL0
o0TXCFHDcCsFJLmbsRcfCnFUV6alwdSGBjSChWf+O63+1ReGr3HmIYCmd85UReOdip8ofB0rRgCP
rOJw2+ZbrXqspC8VCtiZQLkoOcsRIocX4jpdW/0eYZupGIGjJnjA6wmGnmr5w1WUDQMl4PGipi+J
dT5mKC+Z8l7ykEyOQ7zcsg33wW3dyA7mYCCL4gstRMo3Fd7K1Nt4vmALQoPWmp7RtuhCKoIvvN3x
CXDLO0FpsRToUf2PMdN0xrY992rlte1ig4sur8dILDa1jqVgjCuj1A5f5SFH9CsFt6pj5IseCFbz
a0/4kvXqjYnHXSd25FWk+i7LuBEG5d6jpF1L+SR479QIVCfVXTyimlte1JNlMlJ6CUaLOpnVrMTa
qQjuT+/b07l8ajuaHaaVXAmR4LLf+caPCETUOLBn9G+duTkd5/i++mvbm52rnoB0ZKgR53F1fbZ9
Of3h80zt+9FwuKnODtWmHXo9sfh0/GnXlGNXqb3+8uXqatct3D3mMLJPkWbP3TzOhxThrcBZFc7l
YD/hP2R79t16a7+Kq/3vS/ivdwTlqfGZ3e2LsQ6NfoqX2fFNZgdXhf3ICS7YeEqtoNxtUJh1+Od3
z956F7pdnLm2+371Ujeo4dnyrtgM9rDrFrtillz41BOzu2VlCF1eTSdlhP9fdw9SJG6/nR7XqXGn
Gj9N3oOzEltx0agbQjQxIt79JvJ/Vlr+/0k1vvyeBOkKw1XO/vowWSiJ7zzB/3uGcV3l//2/yqDO
/uPLS1pnR/72Y2rRpMZMMZv0A0v3z9Si9BtEch0RE0UhY2/JXGb+TC1Kxm+kEyGJkXKD1wCk8CC1
KP0GmUlXp4wH7GFykn8ltTibJT8Tq6AVwZRSFf1EiBYilLmzLgJ3NSmXhACC3OovLvtPMWbb16+X
vfnQrMW16hT4wNqt7X+3uPvktnaFgfRKccI1ZALgK8uP/NkDa/4N9NnFVC4TNUBjmwK4k7wgL42V
rxO8Fj+aVVhv8OtYmYuNnp0Nf6Rs4RTCvQUSPAefGmYgq+2UsnUvtaf6HqSd+Jg9s73Wdu/grHmL
LSt4rXRrrE6v+9nWMg88Z4NXlPfrtiBwmTzk6rWoXMTIGf+zGNLHvaWvkcHsa2JU2B4h5F9iAwjK
5+9EoYCmATyVZah7H6PkGLZ4zZQMRoc/wQMtfBNa46pVZW8h0Byv+DPtzHqjUglx6hNhq/MS+GcF
kdTLgfumjUOOg/nOq3D1bjNo14/DfboPrpUb7f50Tx6bJkho/DvytD4PdunY9RAPmBLsVaLbliWg
R411HcXhIVnKrX+aGFMaGEIo6hUKBeE5ByBUOvAuNYnSetWtB95Q+M5kTuJEDuKrK6TQVPTrX4WV
u5Bim91efqaDD+LODqJMRTwZpzIAkSHOnEOaNLgrjujGa52po5skY1onDtW1q4zuZZ4K7eZ0Fx9t
NylFWBYGSJ/3+89BF7uV2gzIytd2Od5YgDNrkuxe/fV0kM+Vi/ck+68os4EcqQwV+NKwujfN4yQm
7oK4tNWz3ulW7RUmCNE3ygf+WupsbyH29NEHJ/0f+fZfoWfrpI0GSehaQqv1Yw37zENM9XTrlrpw
NoTo12n+e0Y/GCjSK80K+5c1Gkur02GONoTKLWcl6i6UjD8uBhgqkCgUGiLwaB/xlB2XLkXzLPPP
vjoIMRumzutiqRUJ0TkdJxHvku/6TbFqLrIN6uh/kVQ+XfMmLBZCLiZwLGNOC6F6FInowIaO3I52
bQUrMUbKMk8XVthseOZh5piXgLJZ3AfIUA7ipRe8KfnvrrLwSjiSAUO/D+1AKuvcPeaUVk8SEIrA
I8WJgztMFSfNatG9jqLnCFT76Vkw2xJ/tsZCNYX7j4rix2wW1K1UY51ApykUTmThcVQ0zC9ZWNUC
VOhotx0Ems2Fti5MblgYiwIoB2NsnOsdWsu8P/9Ze2bLEyCul7t4oOO61Dst5giJemVFgMXFJYnL
2fr51HOzZVoIaj8iMxs6kVvdRjI+jaDVTzdmKcTsyYtjT1OEBiGS3LPl8LnWFrggxybaVI0REVlD
smOOgzXLKqnHgfvEgMPa5HVWG7c5rl1p9HtX35xuzLEJcBhL/rjfiCFYTzGlMaB0VlIqIcCOf2u1
hIN5/84HG/T7uEB9ZCqzCyDAOZsBkiJGuNfjaiRu8TlPNcTPV+KbTxUo2Xpkdd6CG+stvKKatw9u
xBXVvFWxwECZn0/v34GLFIsXIQL2pdlk992JuSVM1kUXwk5bkaN5yfbeq+W06+5CeB7XaAhu/e3p
Dj6WdpYOo85aPjkTjL4P4m3YhzfqGnsAR7/OzmQbMfi707GObRuHoWaTv8k9v20FklytCdkjrLfY
tzjg/ZzRfTsdaX6I/OxLELG8EmHW0KEf5w0USi1SRZTqoGVsjU126W3rtbH1HKToV0sVymMLAjzR
v4PNJmkn451jZC5JJr1cA/Uj2Yvyt3wfxvJ1nS/hNo9lg2BDMT94D2FfN2+brFkDFllV5GCANW5Q
R78kc2aHL92KXNsWO6vV6c48sgY/xJs1L0ATVY2bPprMPFZV+SolYI61JQT2BBA6vCNNQ/YhzOxQ
8SxPN2upfG+WKW21TbWNtsZz/yZetA7Ftjvmy0K54tiS+xBztuS6HAVfTSbmsK1X6T1OCc8yMADf
kZxpquAXyHt0OHfXp3t0rsLxs61cNiT46ypU6NkejfGRInQjXZq9NWs5WUmrYis42DKaTrMZneps
evEuEemOLQr0VXQFpTOs17hifVwUlSKHOB/JGGx/4Wa1HndwlfY/W5o6f2vWTOLwANyhr8vzB32E
h7vhYhJZy78nLVd7v15NaeTTPXls0qBZpU1CS6Ro5oT8eNSMOM8arNLIqY+Jh6HyQpLu2NEAng1p
KpCQ02VxNi9rWAGiVOuRI+7RNbpiqBxvjQPhrXEOQfq+d4TteBmtMBDaGTfBZultdmTT5PIOwktC
+5On4Sy8CVleRGOVZYHVgOxJDmaDGM1l+1H3Fm4OxxY6WnHQhxHImrJhH+eHDt7dmmz1HKvvvmp5
fV574kuwqPd1tEXIW0ONhbcCkPJjmCAfCylEydRpB3nra4+p/JK77d7yXk/PjaMbpaaDM4deicqP
MjtvdK3HSsXzI0e5VvfjyneqB+FOtc1rRuyhO/87M/4w3GxRNykC+m0jcOYEytOYuLscs7WsSha2
48VmzfrPNHEBG2rihGf+fbAbz1s7X5frafvPNsFm6XSTp8+b3Y1kDUos5xsgTHBqH8cLlameDS2L
HNSYtsK5vA+3iq1v1Vs2rn7Tr4o76zzaC2v8mF7cL/Ue2FIgU360FQeRqhXShks9cGwGHX6j2cAm
TRmOvQKVTnXXqu94O+XcPDOeXdxmnB6/YMx6VtI6vfU26mLWcJYred+6D2PPRnmIeGbjBTht3Za0
qs+6yylDo95DA/TWVA9BCq7dJ2WNYx08/PTZODs9q4/teLCFcfhA2gUw1Gw/qErLimVywo5RBVuN
F3iD0cTfCcEj/33jkd9Pr4N0TJWwbRv9xFT0Hj3lorBuT3/+PJn3sw+h4aNUgCwt5hofZ5TSd+0A
8BwdYZy3QFvxxt9Fe23nrmCo7npndLRHbBzAuf2NHQ6J+38Hnk0cDT8BETedEAmNb735TZZvSmOJ
Jnh0ch7EmE2QUO/KtA2IkV6UZxLm9HawFhyVarKt7IW9eY6yu1NukoXnw9F5cRB2tisoodYGUUfY
uhFWY6DiwLMw847OfLB/8CUmrbp5shcN074qGnN6KXi7dNPuvDNhW2+rhYYcvRxNd0GuDVCvUNr5
ODs463M0xd3Q6Z/Ce3EdnYO3HHfCGoavI7Z28qN/QL5sfXpOHus+XYVnaKHXCC58NiUDVDYHIyvI
tFIcb3IbjtvCrjV9wmwb5b7O047UGd4s5tS9B6tqRF/MDzUqHGb1iA/qpD1hl+1CCvlIMw6DzGFQ
pWLREB8Hgax69PXzpl14+x9buqDPLDB3kzKiNb+5DlWJaW8tgu6LnfeXFXKhtnxvyyk73+ggQmNn
18EqDxdfWfK0s8070NTQ1ZhqbliSzBaWn4dWmokTRoLHQbEPV4nTb8R15aRfBMe8SC7Lc+MhfhlW
ySoRHP+ywbf4i/LXExITW4hXHN/gs16rnCO9OFYyfmn6iEuxvm18+YvgCgvT8dhkgVhLtQPzEQW9
29lkyQtJKXHzdiZx8FZ0oRIPtjYunu3H5sthnNmGmJZjJNUVcbDNE++SZIX9786/L2+KrXmWXmdb
faVslUc0AOPv1mW3QrfnUrpEwWxhcUyl1M+De9Dg2eBy4prqoPBFlGvrAl+31bDWHXitpJj8TboT
NDu577eAbtIrZB121U69DR+W7trHth5G91e3zzdRD+vWsGeKGdfcKzBlqJxwhen0lXwmWwAPShDy
9nL9ZWm0Z1sDb2s9CqbGk6FCTDW0g8paFcjEn97jjqI7fjVPE2dvMqR9NKmd0Bb9Bsr4RXDXXHV3
I3s5oPgVh+7bsGnOZApAdn65tMGebiPsq48zWtI7tfdE2liYXxQfu42bMOwXGnjk6D0YPrSePsYw
Ey/W44gYsQreOBwQmfoWgkkrlpwmTi8bTZxdwnJ09luhJ9AgNnaRX+ZLYgPHewv5qImahJz99AUO
Dgt5rNsSrW1SZeGF4garjGKcgqbU6QlxvBm/osx2GdhUKPaGnBZ9/i3F9LIsvYV1fSznwJD8CjHb
YPQB18kgJoR+KzuYjOJgvSLDaPfr8TK9rXb/rEGzXUTAnx7tULotyb5H0k2ZP/yzz5/tD2j9GTJe
74Ejwhtmotm1cHc6wtEpDCkaJfpJc25eWjGtPtO6CbEvtZKjgJWtmx9C/c0jo3g60NQVn07Tg0Cz
GZa0SKu2AV2FUSNeRBdYqjhp9jbZztcY4p4OdnwaHESbzbS20MyOlMN0dnu7/Ho8J7X3kPNm1Snq
6cPCrDu6eg6izSZdJw080zC7dJr6ooqv4nJTLVWT391WTvXfbKp5ph63JdLBjrzNz8R9cqeu4w1O
2Wtt3W2LbeIgT7QmW3PDUxh07gY09Gb53Dy6gg9aOpuQSl72ilTyLQys5yAp2HITb06P3ZFrP9Ls
v2bk7HAaqirHL4oQ/cbbTTlZbatuyuVCxNHrHdqTJJ/IC1nabPMO5DEvi5Q42nV7oazGnbGOzpBL
Wk2lCG/xOnm05w7CzbbwKq1HrW05C4fsfKTEPP443W1HF/LB58/WFyofWAgnAs2R5Z0Q52t0hNcS
ulhCsBDp6J0c6Om/e262uFLeS0FT03PqVtlc4kH8ICS2t+330318AsXocAlgE65Pt3CpB2errM19
YXSx03VqDYi0R/5DWtgMj65j9BEMJEAmjNHsvhIDjnb9kDHCT9gW5GtNbsBFL9DCj189Jw48ZaLJ
OWbWfSGKmWrgUneboGfhRX8zXqtb0cHAeB2tvX25q/coP5Fjdr+om2RjenZwvVT8O7YbT5IYXCUm
i7j585NNH+VrkZZqg293Hm8r6hB6fBmqF9jULmz9x7r1MNhs4BTU3MdoGrgKJ3a/uk8QIEishW49
OisPo8w2yAEBCyXNp+nx1O0HZ1xB0eBOr5wL6+GmHuz+0XPaS2+1lL062joUVBHWmJQKtFlchD0U
pZ6Au0Z8UYWPcXvRj0+nZ/7R4wy+NTx0yosk52d7Ylp18WhOr2BKcOa223rPCOKtpJjXr8j7YOmZ
dqxOpUzOjIpIlYNOnV2e+3qo63E6bOofw17fN1vhCpbD8/CNeuMmXedbbOFON/F4L/6KONuNRTcW
21CgF9XMxwbhNccoPPeX8N/vVaD5KXrYsNkuXFtSouUuF6pqXbPpp9flhbgWH7Jt5Ei34Z17La5K
h8r/TfNlOeczHY6ngs+26KFWSzTupxPHj86zTLyorGKH//wq960VJnoceYO1kKA5SiQ7bPFst3E7
NW9dn6DDvj5TdvrZdMghe8uT9m+MoIqREjU/dNcngPLhE8JPUJcq/GmVB8m2q/CqbtW1lMrO6TDH
1wKCOqTqQEni2PQxzhinUwWOi2QoCXBnTMdFl8lO6+4hK3QwYuPdOICzM8Lh1tc1QO4ihBy9fzv9
NY4dRpNlx5/fYran+XLaWe6EHw6jBwM+drFwFC19/mxXSQUs0d+pup7VvLiB+Bg35kJafCnE7C6H
RvAfb74qDGxP/ILV9T/ro9mupVW1EZYSfZRX2YUmhGcAepem99GDDDFaE1g8hO15uVJXQ9ErG649
jdOszW3yYu6nHMpU3J7o7GQZxvVUpfobmX1s5ngvMwfRMnpPfRw8mLNikJqBIXJy/U0BH6THcEgE
byn9Oe1Hn7aMX2HmVW2kWkvsdli9bqo8Ru6wroVxjy/Lpm38TRVCxe+E9jwtUCbkhLADJbxKStcp
fa9enx7Moxv0wTeZHQkIvwkonUzvt3JwWu9ZD1rbioKFq8Lx1X0QZraL4AEFnEynwd3e3E638vx8
KjWSplovF/amRXqqd2enAeOWYjjEIHr5W9KLjhw+ivhC5d6SXdlS5812fhcxKaEcCdQizogkuq0N
L90Qrf7GEE2SggrbL/owsz0DI/CoCWA4ObL+VKdPaq87Q6AsBDmaFp8chP6MMts2JCm36mDiDder
djXhZUv9UkfBeJ1/8fp1FtlcYYErrJuNxHMAvxEkJVL4hX0APtSx7v9Zm2d7TALtVxprsFBIbIsZ
l7CJPph+Px3k+N3yzzbDNf4/7J3XctxItrVfZV4AHfDmFraqyKIXSekGwZYo2EQaAJlAPv2/oDaH
LLFVp+f2/DETmghppCRc5jZrf+skMeissjI0tHJJeFwfgS3Ohjzcj2lU6MTZslOIvIw8OhuHba/F
T+8nvIwRoqMBAKHE+6POxgf3h4q39TrgGtukBjf1zKV9EJRsRHQP/wEOGujF92ugdTQti4cbaLMK
raja5kZB3QGYfFaVTYwOJq/ieTTD3Fs7gN5BGU5tCmXWQqI1aeoBt0CZNDGNkO22EZDYlb11wxSX
92xW4Zko46N4BkI0qIBRIQBW63RmQUd0goM0HoVdlAXLSaELvm9jOFPtf31nPvhm3y10csITBe/k
YEBt3tRwXoaQPpx7WAk456Ac7g9+6fvHvLleQa0PjcqPFvX7R7A2FVct8NHJwGwAnsuqgfuDNs3e
BmnILVHLWYcJ+Bq5mUUx3zDvhT36n1ccTAoc2M72k1pqmEAH4xJe6NkTt7Xo1p3noeIdAoj8LBx8
KIkTyvGZ6bK7Akk29OIhMrYh8Rlj0A3arGHI9e3iRjpmTDrwfwDKFRMZnrptNg/eJiD8anZQ6bZa
Y/iOA3CjNE8VyqyAzh3o4qh0WWYYRyyLToaxN9KJu1aqQr7uat3OCccvMC8tZdKiUAGE5hLky7DA
2mE1F2rBZ613pkQB+Z7AXLKz4kBD45I6umuuQz2FUIySznm0ia1yqOjJvmnI+oUYXF6gTYhcvQ/8
6hNVEVwtJJusO9kT5xhG69eIzmiKC6D1Rj7ZhTM3yx2cMLtrTGSjr1dROFJQiOG0cuXO8iEnsbx+
RvJP1LhND8t170qXfyWmxO9ai8AwfdmvlyKs1x1G7ZGYLfC/LsVoX8IgRhuxvwbK3E1wXHoeDVZ/
U1bPdouo7btphv27Rdzxuu5gBRrD+ou9eFAi0oz71rJNf8/gXKPAIjAITUnij3UZ1/aypAp+2Edi
a/8a0uQmuGoaZqJKVv5hWGKsN0u1apmyrueOjL1hgPkmbN6coLAYPqbXgGHGNF0gYvMuvajs1SU8
/Lw+q0Drgy89TBuiI3zJai9vPb7yCx2sgz3mcBao3BqewRhEx/AknOGAcgpy0kZCxe3UOm3mmMR5
loaFjzHSbTqteGZxGZjr3uwY7H/XyQZ8aTYDrwBMXVxo0nn37dyEMYc4dzePQZU5XasKL2hVjkyw
u7Wbob+pCfePAdh4z5hKJHc+n4dUbeEw4dK9q8AnOpQYpcq9kli7AW6jN1Yb1Rmx+/kGtGqAHKoZ
frKjM2PiW7b+fhoD4MRh5PO5NKTjV7EzAmgthsh94ItqDoa3tokmDEZs3ti8Bn6JWwgw7ZiMMDrM
G8Ab9l2rV9Dng07chQZ39ya33CyARP1bbdginYN5vuqhRFngkWDYO8cEmGbRTXsMlg6YNGwNZYy2
GRjd64ijhK3dgxPAQMVRxD3OlhFWyYhKQ50Ek7O4qbtqte+JFxWO39mXvFT9BVSmS9K0noYZUcDJ
8lBGk1toMJqDKybK+boueftsOKN9FUppJyEML5JpABd87QjfeTOD4xkIDdMXIEejTLjdMGaB0WPe
BUax6qJdA/vFHbSdjl1dPpocPIbD6i31sW38Foxa8M4vNlfktmgAJn8iilZ7fEYkaxTlO8ZsB3c2
8J6IPTS3Q220N5tg5HZcDViiBybI+D1hADN43TzuRFA5V/YsohtsAX7sWuApuEHV3pSmWhOHgMsh
pBftCUxLj7UWxr0zlOQKe9F6CYeAcO9XfnPpmsQAUZM5u1GhkztiI/zOK6lyU1lTwZ2+KkZYTRSl
rPhx7fQEOIZZ38GFASPB1WLuZLD2xUQ7P+VzMxUUFuFFP3vDZd14ZtLaoM+5bFK4Rayc9uFErCSI
yAgyvCvQOJd1bttizmbZzAXAxe2h1XiZh9UpcwXfrYyBgwZMdhlVNC6dEfN1ICOM32lb6iCWdh3k
3dR2l+UQGHcKdlpFHy3rJz6zjsVgmEVtjhSbXYsSNOQG86XZCqMezJQNumiMiKXwD+8RfpVmdxma
Y3VsVKPvYOQkHk3Mu1UY+/YdWL5qnck2nA4uXYdvWvfyaWoGYGBZPx9UREE+CyogSZbGrZ/UHMH8
uTImN2Yk9DNn9aeb0eXBZ5PO6BHCY7hMae/2D5XfQQI3O60dGwwDDUNUWg/O5lENvcH8wuCWbSbU
7nyw9uF+IAwCZwYbCuEh6Sj88HLhdSSpwN7u0qZW9V0Dtm7qmmub93R1RFxacir8iq43Sn9WjIwF
iGrLV+CfVDGspO5iooX1VAnW+2kDkvcnL0QCmgD46z20LrNusJtbRc+ZmQFPy3dQmpZXPXUAVp/L
EbgWbU0ZDJp5HwfKtuGwbfcHY5xFDmOz+eCP0TAn1spQPpGSZNpSUcY8MYDCvkaXArNDDLPLkbdv
rdI4ylVFl4jHKYg0wtwPzjT8DphHlRsm11fKBAgGnJMmr8O1vZqxCw4A0pF5NzQluWbtagHAFriH
0sOu4zAvTKZ+ljs6wdTcgDPKwxLiZPApkFcwZYJ0QI1HyxvMHfdGA3YMfZmqbSxA9WLMKY6YY0eH
Eo57eMHETME6kfa8xy6wfPHE4u0mr/IeJa27wq91+AI5ICYzYJxZeKbwsYXh66NLXebupPVBM+nv
PQnqW9SGQR/XcBRmmPztHgHSJYDZuG08WCOBwSV8B0iPT35pHAcTrY7InH7uP5cgoFzAnP7ewdkD
AA0wOBiHd1CGIEYLeo43HHgFn0gX4qLMMD2+840IJXHdu3O2DDyM3RLWfk4k3GzgZbOfpcAQsOmM
PNdQTL4OtgGd4hD2y4vf184RCnVxNNyQvGp8CxlhFCytBRFsCCL2wTdb54wu7+fwEYzPTcfqRGCB
Qnj8PqhjroZ2aJF9AtZ5vtQXtkF3DZzcfh2k/pwhbKtAhgeFEmZ4TjOEEDnl3IYVSczVjJV5hbna
Myt8kJFjCcxeQo7+Q4R1koRUtBIDHcw+EamZTPtqPfZ5lKncwqlx0R7OlRE/0MS8X+8kIVl7Jidr
xY3zrjF37VzquE0hk8th4xFnGI+voNP8Uw70fwdc8Q+MXFAmfPT1XZRBLQj6URD4Z4JF/NrT/+yo
gLXMML2+BVjA7unnf+hPnIXr/IbsdKPnR5gQ+oNZ8RfOwv0N780G4MSkGyzCNpDi3ziL6LcAdufw
VwK+dptTxlv1hpSL7QTNDgwbwah7czT7F6Rc94e+/016tf3wAfAYUJdsEGz89/2XiCil68PF4onh
VxfcKK+EgrhTjy/4vQsPpE9Q9xNE8580uQX7Fegn1DK0zoUbfOtHshv8Nt80MYb73ffobdWjpzqq
vRhpbhv2Y7fKnZr6qybAKT14jxZGRsUc3lFrSyCqGsYK4tEVVoGNIAPTKSYW5r+xOXnW60pAoA/M
G9tq8oU5icGHBA6MGEafgGAHharml6vXhnGvEUwqfbGGZT4DFe4hfLO7BQBP+BgO4kAbhh0GjC36
taUybvSab7GGluXn0mFPvKRXEM3sIqe71g4CsNHNMfqftPqRcujJ+Ssfrzgl+3o0E3clX1B1zJ3Z
K0yqroIpBI7rO4NHuwORUFwR9d3wdQJQdxI4MG6EqrQZx0+Bu+55iQl3UmWbLU1YKljdHBiwaSW8
zzQyqRpDwkp95sG680NQKKosZC7c0P0YeuKd5mOCozQzyecZbC4LrjDeslzBMy+GWRayKxQ45zAh
1iOM55JSrikdPUQf3t0IRILiJHHmCXhUDMx47sXYL3A7Yt+ZVx21gYpp7z8CF5h3eASAdGC3/Bxo
49JDDoKUJ6VDVPRWcDGFRj4h3PD77/0z7XUhzJveR1Y2BvECxmsPmmXogsTqjKnrk2L1LRzXc2zU
8qbmBExxq84mMse4BUdMEV3QetoBzLWGmQOXImk1z5hzvRZc4HAezb0vOwRMdo7wNIk6b4//vZ6Z
fbRL73X1KViy6NBSyb/AQeqI/DdRMIQi63JXOlMW2vONbRqpWjE+5gcxns+lbuqUw8XHUlYeWiTu
GU90+LWxzGztkdaLJYF1971DedxgKGbyIT62+d4j1r3leYkCjgRxSrpEzbEa/R0S5hxeAjekXTME
3Yd6/k67/llDIUkD66FEJg31S7EOARIuGP72mIZYAK+IxAH1/8xrgG0TQ85ZGevWLlDG/4TGc6qp
XQxB9QmZGEa1qtiblYztRse9Q5KQ1BcO769UY8RuM+zDYcm532e6BfVu+jzO1kG4CgY8eKred3sx
4fo17KT9bAQwEGAs95bfxxIVOWTzrVIwz7pvDEQD6BOtqF9ATJUir70IRXMgbQmmG/yZJoQhIfzG
4UtpyiFh1pqPgqakQ7+V9gerVsemaw5wT7iWek43L7rV5ocFWDdTOxcd+TxayEZ4WyjTuHTqEhOn
XT5hutepga1FHuP7h8oPX0npyLRXbZhq3/6sWvFgcQHdnXXTAbaDgSz4/CCnaFnOontf32CPjeEK
nTWMpjYcppgbxS2Spk4iJp6chMLhUjtDMY7tDYxJgQZGidlHHMgP2uUZ6gT7istbMj21bX/TajPp
piD1jEcbmMDAf/J81G36x+03u+kpLNudoMPOt2s4hy2QPyCFB7XOINPOwYDJCu2FaX6DM2ysPZ7N
bf/qgFUF31ZURBDg+mkVGkkg0KNm1pUo2WVb63SQuMu6/GIFNIeRKBCF87ojyMFbiKYnwwSyUGcV
hxiYX5kMvIxyOfSoJsM5OulrcrBQGRDRYxeq1HV3tRHGVunl9rQBFFEBxE628vBycqKd6tn9VnVy
ghJD/AwYdBlLiHodpb6oRl6afZuG3Euoc5Q1vAtNH6YPT2PnP7oeuTJHO+MD7ilfvnZsTqvpysbu
s8EXy7ErwnIDJQIbBmoyKmSDAKWIMqR+84WHTb1jZmy6N4zeT72zZ0uTYtj5dlmHpIGgeWrMeLFV
NnI7LvHs7DW88ozm4NflfcvXCwMlGN8W8SC7q34ccr+PkDpgLAAy2tivYF4HSJKuXhp8zxHjKZ9g
UdfSlAW/r7bxbf7dx0d7XaFq1LW3Au61ZB4LEr7WC7rb8rlqjMzZHkfgxhLpzop0TKxzGljALQ3D
tx+hw/+dgOofSWAAbG6Div8cRx2b4WX8T/EqXprxbRT151/8M25yIsRN8ELEAIhlIXSHHcBfGDDP
+s10MJCCmA3/D8ABELD8HTe5v9kO0CEwk0BUto3Wvomb7N+QI20UN8xJ+HBH8P5N3ASSB+KiN3HT
ZpLqIK/Aj4H8ArY9J3GTXIZIrIDxJHZQz5ivWMlU572xBuFtaLiwagsnz5pyRnTQpVNjhEjFgtAo
YMZn95CUh8aN1pXSqROxpsuFlLN3qZC8hti/htnIDDmxKguGYWjgSOOMbgzP4HG5nIwQp4iIKJ9w
RAEVurODGZYGa4D3llQumY5zrY35sWWzU3/3WbV0t95izN99n08MBHPqsWWv+rAcATmlw3ohF4n+
HmcT51cowVc0W+mwuQ0Kxq4lG9arfjJHde+gFaJx3AYTJsLXGllqYqxmA2RPpRxnX/qLBz+2wfDN
JCJdSRPVy3lJO9MRddqWI5w8qB+OSzKihBglFrcQzRmTCbdFYhqg7LeshdWwJrWCubMNr7TR3PVE
VrDPsyN7ZLkeLRRQBelgxVMbUeN8RcNtnpLAQK096wbCHoEU7QhKMYMudz7Gc8FE8Sv1GR0LWR2W
0STNVWkYA4phsBKQsWU7cMAEHJRY+4ULMn6Kwtp10e0sNRI5RoSxG4zRlymH5/mDTcqly+sfZRTS
eBasDhwUV8DMRGmZl2T003JVttwh6m6DfG0xVUUTOTs+dOl9E403LrL+KMGzxXnbokriF4hTomnX
lm3npetajzAkZKBE3FqDO80Z/1HbMoKgrrIWVY8w8SjzytTvPBldBnU/AdmgYQKGPXSE0yYbYN8N
6K5tk50RSrXe94HS4wbN7WBSCGKNjAfSK+f31tI1IPoo098GpGdzVpdu9EJFb/dFD0TODONM1xgu
yRhMmGkdR8kujIU75nEJZwRCpjFX6w37UWFdbdfu07EvzUvXbjwjo7Ynu70IhGEA7N+qqPDhXqxA
Gfb0NzET/9sEUcy96yOUS7k2hZcRrwvXdFELBzt8Eo731Q3s5WlxjfXF57AUyFYBh42067U75W4p
ALyVM2ifhfaodC56Q1Ne9NVEukND/Gp4qFddllllRXNz59UVgWMiPIZoanh4nxNXL1N5B0VA8MIa
pGNFPUTm77JHboJvzTP8B+wjhB5ZWS5ROriG+0zmyOBFjVA3iuHLBPtv23InN7V97aBRQysESpoa
UsGOjxuRnwG+hvEnb5F3Cjlgk7qloZ0YLSPrsTHLAfPPPR0Y/FtJl7lyxmOF7d5Fq9ahwF/QT5Hl
cZZBPUTrmyWSEyqm1GmCfMIj9BKkdMZ838uGUDRCZjvMuSPkdKlLVn2D8RbsJt0VKVLilUpWmYny
OUEbZ3ERRi2O5LcDdZc2NpQDM+lm5U1Wmh4txMr8xBRGwwpsM6xMK6ZWNx8Eh/8ckDZrBWdqMdTw
gUW/4kBWTzm7IQTaNh0JZ8MFWRU6P4byqMDeFZRWUQ0hfF9FS8ugUDKU7mEwBukXXhtEOvWl7U37
eeT1WrAZfxs16xmvB4Z2YRBGr5gquzZbywEu6PiEuZsqv13EXim2Wp983tr0wpJsxSASH80aUDgF
f0IDvT6RwlQMDhdVHaIXt6KAOT51Jdve3oga4OwGIuiXY7WGcPHr0BMkhxlvV59Iwyudm0q2FO0s
afu4WktU/IFUAcNWbHDjKjIFqsUeZCUEuZtBWvhQWuwLoUNgX5uzC7GE6a39kAxgYuo0tIcquF9E
1LTFyCMMhc5B6JGLRhJjzgdnpAMc2YHV2zkiQBFbjpHbXjReBfYcLXW5FDIwtYYJ6DKMZaa1tm1w
EmHglvn4keHxOnmDcWevjnLi2q30slsiR8nCRrmNXdcVUswyDPeRvzIRG11YP4aaBCitDpXTNejs
+ZwcFjNU+ts6YXgnb2Ff6eV1145G3lhqJQXctemt7xMh97J0AqtYuWrYrnPXqt1i1Qk+xOhwYk5Z
1l0zI/NGlpHDo7KMYteWfLwYWYt3sCsX/Dp2Y4k9VvowkYzNCS3U6wFzSDB0HXTk53LqKKa410mi
Jg11eA1LKOTqSK1s6Jr2QxhK8I4V+qK5G/GVZHAERZqnQWSB1y/aXU4ehjPYKAYxFBwWwkbC2ms1
yhRNUgPaYh5KRNEOQS2gnWjffDVsjtWJtgyfY/a0LCUcWGAEeWwnFO8PrNEt+k51T0zE9pHmWTRx
vR5IFyl920mmnUPbTgEanDO2ywvE/6A+1cHgtvDixkkCG8tyjrIJhKtvdDFgEO+j7PI6GKWgCe8c
BsvLKPjczigjTu0RBPGRFSKozfGyWxdQ8mZZerCQLSPviVkVmW8i1fs2jhzTLjP08SydO05pwLLY
6IDJrfqlAps1cD9RUqJl3LbMGGBd23MYJvvUny5V2HpzCn3F5CFHnrB34PLEEnstbeRrVIa70WuE
mUFu121ihsbApyOsoX6SlkMz7EItkviww2FReXT53V0imA+Z07RiAoKg+Rq7UbNquNUyG7xkGlCR
dr5qXygLFfzckB0iifUnuokH8AhNYSPfHTdWRBaaGq8NJWRGa4miw4F8olyrIw3RsS5cLZbh4FoK
BjJu1ywPQkclqgUGeil5qLmmL67N8fZ1ROF9UMCWzIcJcgLnu82jEnB3z9ZR2uBf8JFWoBWHeipt
fTMPJwVbc+UgN0DPatF2NuKVxlbN7QBQH0K8uQitFrGLPbQ0w/k0Av8A/80ggQESA7Yq9Gp1kA1F
g0XA40EWnYDvq9k5kXEBWBuwFJsYTVZ3lHXYGeyWzgF252mJ0F5iI0uZ5Xf0gq9uZ6HeEkqI9UjY
gJXvBNPLsOBMyNfVmPAtuNxCwc6zFeuwscL1ZislUTy27Z6k2tStcWRBLdyCqdmZrgCVpn1m8A5f
SocWNDQHDiBi92UVBSM6r0B0j7lSIaM3UnsYBsLor1qSalDCvRYIxuombp2ygldOxxbrfsS+VUKc
AWdl+uAStL2fMW+Pp4pLaBEN9mbdpULxFlOsIb732zZ0uzl3jHENLz1posEuhDlrfO0ux2wOjpW2
RxMZ7yw6Q8NwFwK2P9w64dqIT+3qeNV+Ah0OHPlgaAQvTAwyfpt4EEEgMIRRkEw4OxlKFcLk5b4q
IwYqxDCz5QZ+uLB0HiiF3B3fYtc+tFCHaNhCR7A0t8wOQPs5cqv6th/R3cQl4cnFgxbYJmKOYMmI
G2rS78Ls1u6ZoDMNz52apjN8rpZ49QUbXhCIc15Id/bIzrW65Xdlw6gMxggIxC4p2qjrvg2Mlt4H
ymB37shBXgFmnxoLTqgV/sEztRr+RDwItxK/iXidGFRO+lhWUJQkrKm8KiW+OfV5gAZ0EnDLQ3FP
oeByoXhtOjG6fHjuQWWa+jCWDj6gwCBOdHBnXDJ8sYkec4fPaNnDKwCuVkYLd7msaoC7TzU6cGIX
TlyiiuP1Qbri5tOkB72rSkN4YlkXMx6WQI3ICrrCIYjjH9yGTuqo+YIvXhOERzsg6cc2a2drpDf9
6hgSBtvOnncz/2r4/SrjZaWt3Bngf160AiZVn7u+GW3MvhlmkweKYwNV3OhQy/AmSHtsW5cNlDuz
qtP/n4hP62YBiI6dhZT0nxPxu4b+59vrfw4vw2sj3hG5//yrf7UwzN9Ql4o2g2QfmDMk3X+n4q77
WwiUj206GL53YPuGP/orFYfZH9hWEB57GJfdhqHQ3vi7heHAJBAGcSEayYBXbJDvf9PCeJ+Ig1Ud
bIhNUL/RDwHnGwu9VdZ349xwUoUo+/i/c4QfcpnONfk2AeObXN9DCwelBvh6o1WJhs2pCtDvFgRQ
lsMxmhDuu14dWhsDXMuaey36pAH/BqeFQwUVIr7PMzL002GTP9dGd9HFuMnmEfz+8lz4UAvRVSMU
fctNBXuTJlZ3qNO/AqT0BZ2B75AhOp+6/FyncbttJ9cc4NZuZtN4k2z3ROCniZ4Ct4akDrYfcUC/
CfnvaKLbhb1dAFj2d88NApYmHOH/CfOWYW+OEIB08+1Eofl681rf/PEjv/UlPJ1qOV3oFGbeakWW
CIg+3EGdT3uc5smyQ47yKQKeiL2g9lhso6AClGd7d04n+dHzCzZPLJSrPBitng5kQJ3RQ9vjC4QG
TaZgojygu2TAU7WH98gEfiaNIAqtnpaKYWSPpLWnCrrwXLQTLEtQSEFv59c35FSv++OGWBZyQ8ha
8aOFJ0roqZNajJsbpH3r9ajmAh2iU7LrwVbYXFlQIELtJQkOfdZ/cs9o9j96raDnxI1w4fsMWe37
p17N0urW0eMJcgg/k+VcQkDXuemZSzyzjH9yiQCuo/5ABuT4tzAfxNxglNDLAM8bJPmkS+enc0Nh
pxPIf97Uvy/slKNWTRAWLcjeMLdoPZff5wKdQ0SU7iNPHkrMWBSwfUn4N8RTh+0nUFaCm0Dz6j76
dubat2s7/XKBLMXHi4oCjOJPdowoaDxMg2LHWL4OD6jqYMgIcCc/NZ+nl6WgU1J/CTH8zA7/CzrZ
Bzslusl/r32K56Md5/gWAtyFQ9OAbBgenBSK9+vfyRFTGvfygKYqwEHeS3vbH5unM1d+oir54xm8
Wf1EVdKuC4PRIjqc5iF69l/WYwOLMxcgHHU5P8ijvzsPC9l2qZ9uNgrNIAlh1AWn2fv3WdgWn0yC
bRK4wKzW4LOL6Kqb6hRRY4aiQ9zZUa7kv5w3+eNK3yx78ownf4Tk0MSeJtzHsL0au0/ufPPru7lt
8D9fGeCU2+EHpcTJ/iwtIGA6Uo8JEt9ggWtc82jACanBPvXrhT58aijk/7lQcHILqTI45K/4Vpe2
vighOhpKetsbbfbrZT78LNyNZ2/jV/QQ3j+pFt6LkbHgSRmrn4j5fpm/Q8Qeu/4rtT/9eqkPX4o3
S530BhoUh5Bjb7sP+ApQ4u1UXu/M3TmIy8dni2ebgJJASoLc7/0ldcwVim4buX8cM3FZFh3kPxfO
rjqY+wmFCkikcb7kQxGdm3PZruCnl8PD+YHbiemLrT/zNuiSHg0aCFt4Qow1M9RVNH5nEF7IVsG/
/hNaI2fekX+41C3ctKxNb3NyqboZZ6kWKjCaumYBaLThvirK/fZxG4UoMCGaqKdzHKQPP4HNzhqz
Byg1nyJaJwkhCvzS0FlUcyKdCWK9EXr+G9o+/PqFOZWR/fE9v1np5H4q4VE9WXR7Y5Cu+okLY5ln
mcHRrIDOo8QIQPLrFU8/OiD2wVWDYGczbMYw1MkG0tPeZKaLDYSi+EXHCAZ+yK6ff73I6Sl8usiJ
OA71XYb+7tZ7YDeG8UyCM1Pt5/797c/fjBn6q8KbYvrYBbHxWu6Xpj43vn76Bvy4gmgbMrIRgANF
9X6FqYerdd9qmDjQKy6uGEH0jTY6Pfz6Rn34NP5nmVMPmpUyyw1me07E4LyOjvU4+OyAIe+XXy9z
ugXiahzzxziTFeCCTuclZV0TJSmXSVfJPSBGaY0NqkObfjALdXb49IOLwnmIEdAQsgwMyp+8Yh3m
uBnU+XNi3srUTlDJ+L1Nob4CUFJcqUv7fzGVZG9nxdt96ccVIrkEHhjYBv90yK+cWU1RnJL4jsR+
/j48WJeIxBJaDGm3Yzn6GylK7ahjDph7nXwwpf+LN8bB4fL3T3Cy9y+9t5jC8kGHR/QXeAe/vPIw
hjM//fpRfvBiAlaNdYDsRSR9epqRsAP5Dt3fpIuW66UH6jwKWGqYLUq/VNb/dvv9cV/fLHey/dbc
rN1wu68QeW8+IPXzgulGZAz7La7sl9TM4ZGe0jNXeYohx6gr3tg3657czRBO5e0aYl0UjzWNj9tx
WqbAVnk5JiHA/4hSa/9f3FnoeSNgpr0Nefn+k29dIdQQtjJBs20fqDp3nQ6zBg5GGs5EWD/t+j+u
LkA6hGE9TNIGJ1cnwtGHuhxfSHCvcy+3du6+2qMan5L8PDj+g80SzBaYKWDLB7DxNJ5zJhinaWXO
qJPALhwSAsLO7GI/JZbb9TiWZyGUQ/Lx0/ShXw/BEmzXs8U90zUz0+YwXQT44JcsvICxJXj4JkuH
5Fz2tW3Dp589hB+eD3j7Ro05OWjsse8mVVl/LLxRkURW78jZmsgp7PnH6/h2nZMDZwJw02Ej7uFw
uaRGPL/W6Vc3Fo9+3uGqgodfv4kfbaAehuexUSPGQt/3/ZtIDWGYqNyPSY+Jn62CD/vUmGC2+NfL
fPRivF3m5KIsoUiF8YAxQbHuUfY2zLtd//N/swamUkPIoF0cCu8vRVZ6lYE3jdB8OLeOMA5RcA7S
aX90uiEi/XuNk/MmrDDFh1aVwNvX3gR7+ewe7IRkfR2HmEqmSfjZKgBpvgU7hXyDRW5WZs6+ziBW
zc5/bR++Km9/mpOHFzFgEWSIBvMETndZbJCYr1M27qeEAaFy7gP48BlCu2FCkQTIyOm5N642o7aN
+8vLMtrzVo37up3VmTflwxcSVaxNfb5RCLY/fxNvKWtGkDy5yNSAWTUriEXtdqDxaokzgcpP1ZRt
J9nqZX+tdJKsDd26hpMORFLvjVw+N3f8TmVoi136Y+5+am6nfZ/SJMjope8kaPsbIbol8B+Nbs6h
LD6+s//zk5ycfNEc0k6bckyUHabSdzFbdhbr8FHU8vZqT86BgMy2Z83rmMjSygPuXo+yPKDhuzlx
t7BYrcyH0oqeRgpGn4zyjpEzVbkPHywkcZiUsSCuOx0bp7NNq1ohG4j65cKvm89cN0Vp8TNTPx/e
Sx+OPhu3GoDBk/dHdHJswL7Bx6gaDDRX9QPUKv/F8Q3YFA6iAOVWfBDv39HVX5xQsS33ro5oqcFE
b97X4oVZ5ZnT7qOLwa3CSrhxIfjY7xda2OSg769F4jE7oyWaA5jK+fWueTrO/+O88SFmBPUdDRho
vt6voauu7fElIIFaJUsnN5QH4Zk9XNfdOYcPaf2yytGLRw1LDxcScG/R5u2vf4afX40IfR+sv/V3
8NROwiEh7WWeLERgUyAzc0P+KrS8z7KnTgebcKnv1zk5ISzTcRrPG2UC3OWwdzP+/0j7riXJbWDZ
L2IEvXmla7LN9NjdmXlhjNml955ffxOjK003mqdxdk+EHhRaSdUFFIFCVVbmoePN4HPYih9AHNvR
NrDCY+1dd24lvzy3Sm1iUkpdU9URZu79zlc3hpm9kDL4AFIHW3S1X2g5b66bZK0ntaV1Z4BuIkfi
PqW8Jyo3BVCNUq4xEnaWFRK8Jye1HBWy0HAkX49GmwPHCMpRZvd/9YX6njW9C+tYhpV8SJ0McyrA
vzv9xDg1VtLk802iLoNp6PhSwtg2LnbteTwEPpSWtoPToHFTHFis06yVo877RFaSaCpyxOESZCbA
bL+Vcv6Ra9XyV1skA0BMnjiyRn1YMTgah35B6HXFSzxCMqq/r/KP68FGWr4XiTEZFEOxBxwaILs/
j4N26RZ1CnCA6K8F+DKAx4C2kQxeAtmLN7kvOdOP5RDtQsFsfwb3rPOLFiv55/z6Nk/XNeouAZuc
gcdw4+qbaa++HXqvdnj0/OzUEZ14i/L8Q7gp/eABgy4g9BZ5IEZMHmripKbHypJodp5/fg/SWLyA
IAWNCd3z5SiFGqsXY83VO83XjtljZKWOutWfCh8onCe0bHTbeB3tDghl0M2hV2eiXbJlqlKs3R1g
k8E1pYGkTacvqSyVQPZYo3AV+U3mzk68EyCpoO+n0Q4+RLvaZAdWXeIyrgVCYPOvya+r5uREAII5
UowOeUzQhG4ffQKUZo0Ti8xy5UCFGQjmQpkGBHSonJ6vcG5kaiCH6YA2mL6JPeUnkbDLfeFLembY
sOsta36h1oMhSoiGIn2hDOqpgUqIhggPQ9XlohcjAnhN7m3Gh7SWop2Yoa9BoHvBMZDBjGKODmdG
VvkUbpKbwpk9VouU4dFXjetkp/Sy6RLMurVWpXwGamgPAB4lPcc4flYeKMBfYJs0YDRA0EnXA0Sh
UbJCxFs28bPbw2MBbUX+mN2D3xeqWf2fZzLEGqZM8TjBNtEZZpJqBYDIsCZvstvWih3SFCkfk23E
4Ly7XD0DfQkB3RdSG8PZeh6A85wRqEiDCiB0Y3HtxSA5GV/jgqVWt3KWnBuirthuHMdSUrQeHQnB
VYlHLrTSHajVmclxQplzdg1CQYq3paVsCRUpmzZ55Xw//xFkNU5iRW1FKQPCBuxB+BH6GyboF3fB
2Rq5TW6KT2DAtkZ3cQieYPMXt//ZSlPXctMR9UwNtmcQ8oSqYbbZ05L8+OMPj3iIMR8DcCIQW1Ee
AnskgOkL+RJh9SaMVp2pmsEzqR6zIC/rofNtinYoGTlOjLjeIjPF4CaRgT1bDEY2wzJC5ReTEShF
3nYDsETFT52HhleCyd1Ojxj0kquhganlr76ViAyDSqinYinyOkGxf7QGO1xMBdCo2CRVxm4X/Ww/
hK3oyq7uGj/Ko8KqbJJT97wgB+AXCBdQjQAkC9Wr87jE6Mw4hiSLAq+OnWH02K3cNgVXAcS5bMhh
W/xjZQKHKbqEfhLDvtejhiwibR4acwgcBCDqx/QhAApUfoh6pL8yVHcHpL7y61KV1oxBdal9uW7s
8jIH1SXUAZBOaKKEVuG5rynK4q0hYEejZRfN4PaoWWf1WsycWqDuuEjB4IyKoSgr7mWPiwWn68Eh
lmvOdUdWQ+bEDp0jpBiUmasanhR1wnWmMDfSbibDqEJSACNU8Ckmk/jGKdUY87koBXkA/RafY90Y
LlKPCUOvwrDvE8xxpmMWdKY+Q0HBVEQQAgD3mbL4PVbWBW/T7xSaCvGgjvmwqAuk0DXnJXP1Psy8
O5Uz40pZiSagNyDAhk1GGfar8HhyyAZyokRVhqeppr1PKYcusGgCVLaZgFfPka5e34VVp3QiOYxa
nopz7zycRiRPILxBjlrxt/l4l2g7TWCdDSs2TkNWoBZu5KWynDFXgfwTA+k2fwD9g9XhzaviYI1t
dubNMiieOyVXEvh0cw63cg78TzJj/Cj0sy5jpGkrdUPyLeKpg3oMD7UmyjEp7CShxzS6NbidaBru
4Be4Miov3yiH7MFw4l/QRQcAKfI6vC+MR6PEAYQZ5c31PaS1fUg14+x3UP5iVj3l+jgZcf4Fd6GX
b7v3zI7vx81igi4RvAPo122G+6E22wcgXZiajMTPiwMQ8ErCoo9siM6KU7XASKcWQysbtDTlvbCL
D8pGcNojOwdZPf6+TdGZcdnLYJHLYcqI+Se0mBx9UR+uL+eqCQJUwOsFJHj0s60Qy7HETA668H1j
aSBsA7PZdQvrR9+JCerux6RRLygJebc0prTcyBbRlTWc9rXcYF7HyW/lzMWnLmJo/X8hOXUBbyHV
L5RdURNFkQ/dM8p8q2Kap1RQ4pAejA/StZDeCzRXQYvyQUTcarQN+F39znCaRCEVJZikVoCqwUkD
4lay7icHW1uWOMoMnJ/RvvIhBuAFPsmuhh+yx+7RrVb4Tq2RM+LEmhonBRD+qBaRhLmLwRI7eOBq
bhzRTXZ5Zebu7+yg8851J1dih0yLg6kRYGb0B6kvsRX6JB/ybLC49FXk/EVmlIFXMh0AwqF6jJq2
ghSAKuMQ5RKjEbBzmT/tSetx2nIb0dMZFXoSABdbpRJsJRCd0Bml3JAbdSDM/AM44IRNyn3OHHSb
Wn/gfv/FcuH0VMiMPMH9nW+SGIKfI+5x1xV9bXLDKxexSq6rQXdigUqAQ11LJr1E0I1bcau59abx
lrvcVywQV/mVfd2d9Q8LAwLk+4K+KV2PyORgVjNSZZM3+U3JWziJdwLYRo6jjTrLXeRovuBzPusV
uhoVOhhrsZCAz9Pfc8F3zaCnMJsKd0bwUlaP/eRHxa1R307jDgO8JsNPEmYX8XFikFrVBQ21dIgq
7Nte35ZbcnQQJezCYtVHVyo8WMoTS1S6a0yNPHQJwUe4gz2/tWb2/x9lkadsMUkLlfbrvq1+wQh5
zJ4QrCMtIVJrYRrVIgxGyuec4QxemPAWlgnKp2iq6mKpcPoHh+xR386/yidI+kJhcd4Lb2BctNP3
6z6txgeAUYRXGgN0EmWwMkAQmYCy0Cpw6VkDMLDg0uEiB0yw2Q791MaO8py/40Kpve/bmLu7bn6l
V46S+neSSSuTgjgy0koFxwn3ILiRVR0FaHdmR/lF/9Se4if5CMkAiDaHz8WhOWg+wa7OW8UeXP2G
1YNZSQ3PfgqVsmGEW1D4WcIDX5C8uAlAwKJCaQ18DE/XnV6P3JNFpzLrWgGhI8hdBqt5HlzxNxo+
1vKz8QY8Q0vIY4ND/8iqOK85J0AwFPcCQcDRsTuOaRFUsQ6TKX+c+/aj7EKMxNeY97vu3FoEnxqi
AkrAvHQQLyrKCp0WuuGYCrbQd4zT9CuXo0+ZUyvUCnaNKusgLUW7DKTF9x2GRD6MD94pbORKlrJR
H+rMap/F5/yTPCNA4cs4ClaXE7csob1DdYEMnJ2mEGHIN4aYD/hOhZdsRJCEzwKr/Pr1+LlwEncf
HpZAivM0btFoNcx78XhDyGhZVEhS0n3tYzDH+Ut/AFcCQhJ3Owa8zv0x8BmqTbiMVoIpzqC6H1sI
YcuM0FirVKoEFPWvFaoaAt7UsYSwDqzs1W1hF5HJWYVngCYXHzlGlANvcNBwsfp3dIVc9R5T1OWO
rY63unkojwgqJgKRb1I/oxpVGVwdcDbvMaYKYjWQ6Qaae/07WDtYJYhGA/8JCBpS6fMVBTlO1EkJ
ngqZr7iS13nk2QOuYdYDj/xYOkgQHCAo4kEiKX5B4U6S2arToOsM3gZo04Ka2i43mrN8jfigX4Sc
ghX4q3kMatqQS+dR2wZp5blfchTMHc9JPTQW5K0GFUOvBvwd1GPKQduobnvM7oqnfhcx/BTJF3Xp
57ddsqknfqaYnF60zECRdxts+LvpeXQEm2BvMG1O/s4FPhKixOFtvI/uSQ5H+gcEUMXKAsjGXfsh
1Kc/yJPezDUOb7mDDnJYgAT/M1FzixMwxIeZ9OthtBarp8tNhVHaL3yStbgfjSbQXQlUdjJ5J6V6
yMw9WCtMndwSn4HymURS95z54eIUnxEkelQ/9qWt3tjDb8kih8+f45oA/z8JKOooB1HVCNYOmDUw
xQEme1Pr/qo8h/4SD35R/EULBlYobBtzRvr2HYbBQKbfeLk2aDco6bHmQ76aYnR4oND8ny0qixCb
MWgFAwl35ENEprMF6AW2TzLGz4qj7leO/Mzb47H7Teb/KszDmaz1XIuY0x9AHeXqBIxMk8DZJpGe
67R4AdvSE4jrGYWKtXv+1Ax1iEJ0a1yWEs/ZCuQGoL7Tq4frkc8yQB00gIhh2wospIp6vZokVjc8
XrewulJozaE69TX0Ra0UmNqndpiRz4sYR0ATYKwtSS7fs6SY7f+bJWqxwGI9hjpUMS1gi8yg5Mxl
eOuYZ8VqXnmaTFMOGW3c5/pUktcDRoghUxkAcmNKeIAREIPks6cO1w7DU4uUY0OlS10XwbE0hvYr
t4lAQBGAu3HqP+aA1X1YjYiTtwIVEVM2Y6hBR7EYnCSmND+UXc3Yp5Ve9PlzhLplQjEFzrlCr6p1
ygKwgczlLKiR9FZwFF18sAfWZNcKVP3cInWdzKUW1TUHpxJ/2KOxAvqA2Ey3hiObGZr6NghE3NnO
bfbe/Q+mFWBokaGAkJnavCQrlYQb8djUHkrzFZIHWxIz+gtI4YAPVp6S7QNbzGv1o0P39F+j1CYu
KaFrIlWXTDV+jCW3U0UxNccpYFyca/kXGu//2aF2Ev/XMEYpjiDkJbdHitK7GPXxWN339Q/g2wy1
fQN4GoZ4xifXVjoYOitonIAuOYi1fTzrrxnPFOheXz+DB6IFD3ZMPJ7nQUXZ65zUwaAK7QuphTAN
SAaDXrb+4sQCUuJfM9Q1lgigVYwMZDlD20F0TQQf9lgc4A6DfGE1rwMHx3+GqDOrFNuoLUQkOOKd
8Ey6s40f3mOixx121UP6JPwcdjHUu2p/9EHBnHj9PkRyF9wnry2rGUVMXVzdJz+F+h6iTmiBgEVo
giHJEq3CFnaRTeATkpP9qSb9PzBTvOsI/wg4EGh4CDc2ca31+O7LMvnAxN2mSATv+h6ufgInJqhP
rR3yeZ4GUlsZkucuxSNkBqtNXIMEqwQaSjVsMeVd8Fwx7K7jJE8MU99e1zRTAjJNcqbpG9mZvHBP
NKdDzBuAvocRqcSLi107MUZ9gW0bA8AqwVjI9z4fZlstZjXWV5M6DawngPJAhBx93vOPDozEQypK
+BoKw5wtTNw89xuwfALSou4BbNmEd+IIae3WXpBC/FJAx7T7GyjB19McA8DIl0GAc/4boAIE/TEC
aNMS3kmQOMpRZPJT5QQcODyi39djZ7VJQioB/5qjvktjjOMMDPzIme9ILpE7ghe5qg0wChA8/7sL
iewUvZN4x4Llh8xO4c187qEsaQ3qUcj4lEZCZ+3Q9xLYC0JTC1kosLUvAxAJCaMjhN6XpyxFagc+
1GkkmV/hVrN2N+i93UFQQGt+iahY8dyy4Zllv7W74tQqFUXZUkH9M4J/rQMwApjOw3tyfj8gXcpN
EJqPtpSZ4Uto1cfYBhvm9R396jBcLO+J09RDa+CxtmgFEygMQQ4aLneMPULkQ+b9MBlERCKnXbqN
bB7j7BguKSEeIjzlt9FNdd8eR4/1kl6tJWhE+AFMHOrlUHML3ZUUhIx4K4E66KPxK7e0Jt7EIHBq
TXcaBnUJXO2nBg0s1mqsJj8YqpSA2ASaAlNt58Em6mlcp2CuxWGv5476WwPtTITX7rAjnUfxuXmb
H9oHnJeMFHPt/j61SwWBOAJjBmEe3N9LfUznBpzHYOqNWIKba6fiqRlqsxcUKAc1QV0/6WtoKTSO
brjX42n1tXFigqYzmkBWMAqa/AWtauzpOX0LNpJHbkyRc9PH9rHbsEiMViuIpzapQzAewxwUfhKy
xz1OpY1xFPUvCHdgSzfLjXAX+/lghr74XDjFAf2M589qw2qpre4gGAsw7Ax8h0DP20AKYE5AXT1Y
khCbTdPamRQ+8QOr/Lu6gydmqGxEbRuURTosbwSywKpN3xIpY7SM18AGpLz8nyvkN5wU1SBjKGhL
g+WcGzN5hE6AE3rIle1ix+H9oYBbG+0I0U7x+mBd2+urCFwhVEIBjzOoHGFQYpyGs463ahubapNb
4vJjbv98UJBMGH9boZKDtKvADShgEWvQSTUzUPT5b+Zww6or0AgBvRxQzJJEudIsaBZxpTJCUjPf
lxzng8j3Ttf1vzk5TsxQvvCD1nZI2IBnz6P7hZ9ehbb6VYQz47te8QZBjbYGmSczANs5j4kFFHbl
UknAC4Fts4t2Qq48GBJLMnvlBtYEHaBZDWcvCoDU+dTHeRhxEtbsH2YaFHG/EgtWeZysCXXnnZqh
X0uiLA9pBO5ha0Ba34Y/CwGaoxNo7znG42F11b79UahVM8ICNZ4B/mjK/RQ/8i3oNRkVN5YJKiPr
hRk09R18iROPK30gyc00ExhZwkqOggUjAzrA/6iQlz3f/TYFRjISYGThMheChz+Vse9MsFm5qQr9
DmmJ369fI+s79G2QiuokFJYU39RoKaMxHGNeyJy8D2sLPKCRxctN61+3t76K3/aoez9s66ANIhmr
mHpl+KD2vJnxrCmNNSOAPGPoEywHEpDH56soLDmfQNhptHioloLF2FYDjEryfw4HBXvCtxXKlbaE
EnC3wErXyAdlwYsAsk5Jn2wNyQ1lxkN97UFwZo1KXOLJyAsRRNBWmDvpDaBvO0wNuZ0nCiCZNiHR
Yg+b2asZ39XKLQgmBQSiIWAcES2u85WM0k7uhApWI0nYT3K3b0RWp25ts05NUMs4KYDax4mBrmRX
H4r0CUoFj2PG2KtVPzAahCFayLBdUCjIEacU4NkHOFGrd3KreNAOYUT2WkJGqMtQzeNlvA/pqfi0
NHhorOMMUg8gsvyB8Q8b0oxm+Fj60J3C45uZwJM9p4/XU4vU7gQdulNFruJKOjR72RJ8FRjTcktK
NvLH4iCTPhobxWK3cNfwtWe+UpsGzsG0EnpYDt+EZ4AAJju7rfzGJRlMuxGdBMOzmiVEVvuBwfz4
NvHkHcSZmJN8a++Isx9CfRZSFcudEiN6WifkHLF7z2MrRd0YoqMe5lDR/11eo8kW90R9XmSA8VY/
ytMNoK5RLq+Row5YhshHo+kt9QRMubV2s8NkqqVY0hN6wIw0ZC1pPPWYnhdVpr4u5wk2CbO4KTqE
gEdBcUCzpG2DijUazzchQCyjx8oZ1xARGlBKAIgirVMueB/aBK0GQ80nMPMtT0o4fQ7afD931V0v
Di/8JLqQInBDY3ErSdsKFaugRsL5ItxPzFPhbohxB/L5CbIx9ccS+GPvdGVkDjMjLSexe80MFduh
kpd6VIfgOu/wGhVuJwHMax2IYkHUOqktYz9Xj78Tp6gAnjt1VKHQDUbSBoIG5a5MIHtuMIp0LJeo
OK0WlYv0Ip2s3OBtuQuceOnNWvwVQei5Vmr3+h2/eth+u0RHqIayeCAvWMBCl17HYDhC25mRJ62Z
wCAYENJI+0HwQCVjHYQ+orgkydj0rreBBX7bzXUn1vbl1AL1/lv0vho4SGhYUgNIcvMEdbxAefsL
G0AjYxAREp94sJ/frqkOWaKGh40cOuV6npmlDGXLsfzTxUKVRdTB9IarHMtFk8LUnRSqOtdAxTd/
qKAF3bK67pd9O1hQeHggk1kLUafSb8h/NyAkwcEwCWb/G0p29uSJvtSa/TP6dpj2/eP6CmWQ2n9N
boy5Aa++VSy1OVZQ7db/eFAaJtBbxeOIkIRezI5pURwpYQWfSpG3s6WzlxGjUKwRnIswo6yQQD8p
AUCKJJczKDdaPLCHA3ccFwFKYowTbd2IoUuAKEGZhZ6djLpGB64VrgzJfjE+eiUxNWigXw/my7bD
lyvfVqjjWSnDHjIr1YTLsCK1xA0EQjDdAqU9tB3+bne+jVGHdFoNY7B05NiUf2nKIdU+EtY9cJFd
wR+g32UReDlM9NFQq0rOlaRIa3yZzaT+AtgC+m2LJu3lvIwhNpkss89NvACyHqAdr6/l2oadmiZ/
fhIVUPce+TiFBmmp8ybEY0yMxJrRpPyNGZTEoYVHCtO0dl0TlEXEq91kZULj8bEQQV2k+JnINePx
suqOLmL+HgUNkP1T7kSEszUMYKdu94J2zyUP+sJ4qFzkBtgs0A2QAWFNRIZPxUOvd1EZDtisZtHe
wrze55Bb6qBpFMk142ZYMYVxeQK7QPkR03nUjR0bRR7lAdTrIkjzmZ2kQW8+f2qjbNNwBcPWZcUV
1BCkFED4bqGUQE+wlsk8ywK0r1BxlUzo0buC3YP5BLw4Fheaqq1s0B29CR5Iew/I1E3YmeyRnZX9
Q6kVyHsMMKyMEKupNraiCo8TUH11/S5Gk21heLpqA3P6IMHAwKNGbyAoh4yFIzGS9vrO0MDTrve3
tbo417+stc0DQQTqa4AgENzR+Zc1zZOhZTLMQDHMnNIXrvzgtXsh+nXdzJo3p2aoGEmNZpzVGdvW
gVpa5V8lZdunf8zdi9g4NUJldUsdtl0gIebHcjb77kfTv0HDkHGsMzyhwXtLNOb50OEognaWo+V3
uQDW7PLh+nJdpHPnnkhU/pAWKJGHMTL7ugshhBNDCfZBkLmGEWOXT3RiRwSaG9ATPNFpJsU0D/OJ
V1FYnbfz79mRgGBNaxOl9jvuDpJuGPCQ/pTVHB8uTlgokvCAzCmYWzwPOAng8koBEMASq+ShkRfT
qPNXQZ8Yrq1cVmdmqBVEGiS0HIlrKcpNNfrFyamnjAsIPmuzM95EqWKVO1YD48QxKgWTp9YoQROH
DxZ561tzOx/AMtFiqja7qXbAqzwW0OFESvM38XhilsrL866oyyyH2VwZzCq6MZA3Bd3d9XgkX87Z
E5DaNCor6ys+B+0gjGi1ry1ogjaE3m0bJ+9ZAwmuLLGKlgVSXMufsIWgWEM5HsV/moglgYpdD0V3
PG9BbR7u6i364feBh8h0xZ8QB7nuIjnoLl38zxr9SCsyte6DmJxQA8bgwkeQUJm6+CbxvdkprDrJ
6vf97RpN7b/0wLlhjglP6h/cUXHnQ/nU7bLdtDU20g9UZl7Sn9e9Ww/Ob++o4BzUUGpQJZksLtPN
ov/V9O/B+Mfg8K8o+TZCheKitdDfAirSWpLejqIb9CCg5hIxkrT1WMQYOcBKmHujM4DaaI0B+uK4
fH19S6bYexfSIRsWkm59xb7NUCFfVrgyJ3A3WHmHMl3q9qNm54l7fVvWg+7bCPkRJ3mtyM8VRHVx
SvWtZKY80RB+7CBX3kc7NXy5bmv1pkfOQqZkDR4sVOe2lMQomyHEuqkzEbzM2h8FeBp0Iba0LGIE
+JeWysXXdGKMijcNDWmoleFiKfZ1azaYevJSJ99kRzRyj+VjC237jdnatV/aYDO8T2oTLCSs0uDq
FkICS0XXEGkwPeIMYdxgBKcC8gEMLeXz8yj/mkbv+qqufsknNqiYLzklhrjugnfXUvv8BJTQZDBe
q//DYoIGn5cg8HAhZxEFip5NnIbvSlWzewmVK8gI52VX7ksxCronMQznV6OEGt+Ui/O7DiKdp6SF
/orfzNmYbPpaBcBDyuvBsLscMqQmWDO5LUSpoXNZQ24WZbCu8aa8Eve4mbnILmVD2xpyUDJ6hqur
BSZitPJUzFLT9DdzaUSiXGK1EmQ1YXSv54yL6rICTc6gEwvkKzj5opqyaKKGR2rePc+ZOTySroOB
rgPwQ7HPuyFmRjCJ61wPgsuq+5dVcOrg2QjeOo06LBa57Cq4he9YITMWjU1mgfLNRy7b8y3KDL/H
/XhMHOOlZxLLrSY6AI39a5o6QnRpAHPfiC8tA/U2MFMb4V0HbOlntqv3gpV502HeabdZaLGn9C4B
U8RtgpRCTUDkMctyvtij2IRGPcLt2tGO+gZaE158iLfxJnrTwc6QOP2u2bBwsStfNcjaoa4na4RA
ic5Zayio1kkKqpQAFMBCpngQjr+tQ5lxNK+EKiEUwMGBaqRyQcwWRJkC9vF0Rp6fPGlZ9dQbGSNY
10xIaMeCoQ/03BeYr3xAlVCDQC/e6CmUTH71fzxCDE72UwPUq0uMpQIjei2WSsYw2PQaZm95wch7
17YDSTsWCgN48gXDtlAMKcbvptnqYxGa9R6EbK0s+WR8YCuXl35qhfIkzGO+jVV40jqFn9+Lb4SN
9iMibSXohwIRFNyAJsG+bpXlGslETs6SKs5FsdKI0fIzqvxCAzVXzygFXY4Okz3CsCTQWyA6AWvy
uREozWcBygmzRWCQsVe4/RtR3FvIMOEGatf5s3iM7iWrdkvA/yaW+tOqjyfmSYye+BhCDDrAQPRs
idBYHyFMa1SfPCtGVtIcfEnkkQmEIxAI1JsP/blcKFXEYNOUmIzsuEO53EAzNgerzAhlH5A5M67l
S6IhLOupSSrbCUJRC4ylnC3DS/y8dUNP2qUgO5IfBwfauSZIlA1M+QLKdgdAicKIV7JqVPpzZp06
GFWx4tRYgHWpMQoA88ofaagzIodlgwqcTI2WIC/z2eI1zQHHhSOxKthrsQHGSBVEg5DiwGDAeWwk
id7JUsfhVitv+Vk25yS3umoxr39la5/2qRXKDy1TRImTqtlKxl2MxFCRXnn5RzMyEA8rzwZsybcz
VKBrWsE3lQwz/yK8pA2BjrO4EtdaP7ADmRvwAQiQkiTfwskHxRVjUE16NFudiyqUuu03paX6yiHJ
TGMDXUNX+osDGPcvknqcwVBMoRzrW7mtsl5CliGLGwiwHuIItVGZZ4Tb5dAB+aJO7JBoOXFsHsWO
nwMs4OAmt+1Pyf+Hwqu10ru4NsGYywFgUfqJF1cm7/3+C6406gdQqZ0R8koflDFe50Wamz2eTWZR
BYdykO6vR+QXHuri8wWAkmwgHmcStYe6ME9lW8HV0apscVP42kOz160e2ILIknaTX4PPKN1L22lb
+9zr4uT24IACa8NSslv9xk9+CH3tgR3OMBZkCLrGW13ysOjP111dy1yhNorHNApySF3pjLxB+KAb
hmxqcEdHcgsXY5Kd327Cp2lXOYvF2xMK6ZNpvKjOddPrvn1bprZTBCdhBgEXLDJoUqsaNAusL2PV
AuraEpR3kKHQbNIxhHa1kMtwt2GAvHySRpZirLR2qCCDgrQm4dBC3+j8mwgWaApF1QLaPlDazsoj
Ljonbm/AKmwlPJDYcW/XAYgeh87vS0duc5cbbkWON/Uk8+r2qdciiI4vbi1Lx06svHkOTWU5VsGv
aYpxW76jVLorVcHM+0d9fKlH9SHCcAIm422jOUZ9as7FbZH+nJseJYSHpfu4vkfr/pHnLUDLpP17
7t+oCgtOBMQfYYkilB+9G9+ycfRrGwWdDwVAMRkntE4v4wTuq1FEDsn1iSM3tV0rjENyzQI4WCRM
9kNRE+XEc0f4TOjrruxnC5OnbtAW96PBepes3WOgtYJAC4Z4LiHEoRGWcwcwvpUWn1CuN2vwMJTQ
nawZ5YC1Vxf4s8AiS8RmsC3U6bRwVb6MIVI2kjEKdhOYhbv81DGaCz7xu9lOPFDXOzyLamMtGzg1
S8VCZmCuNFBgthYfe3xKwvSka4wX0aoNvGRBVIKcA6+J820KtCZNR57YAJ2gBn6w7pkvGInAug0F
UaCARBTctOc2MrFT5nCCjbK+UeXbKT6IDaP5umpCB2IdUi4EG0Yln1nWqi26XbMV48lQqZ8RQCbA
Wl7/NtdKHTr6oDzE4iGWcKHpZ6B5MygyXg4gw7CTCtNTgjeYQEf/aApHIqMSpIHDehStfUkAgODl
LwmEHJFavqFq+2LRsHyoG5k5Jt/jmVVHJpFEX7+nJqhIk8dKRCoAEwEn1ZiDK71GALAt5ZttMEvH
ShI/2oZ1lqPrdbltIslvAAoBIBaaxcT1kwzH0CJeXvKGB4Ww8hhymLsTa95coumQ5XVn5VInmVnV
PjZ67LVSdoD27GTKOWiqZWW6G3Nt32eCVwfVIatRD2nahynI/FkUHw0D9GlRYpiA0G2yJT+g5/s0
hZBbj6KXWk4rs1H0XSl3ohtNuQdM0aGqIrtoJFwes2FGPCTjKtVELWITiPy7WDbPAb4WKxIB9TR4
zl66AQJ59SK4JVc9iE0gWouQutI8bBZ+cduledDUJXPCpClASM67eTA+TIJx16rggCjnYlv2yrOg
B5lVD4JhFmjdo98v2oMGieoRAzlVAnEbacy0A0YL+COnyH4rjaCRzvFLebn8mbfclutyzgyX6I7P
pa0UpfgTFJh7QXRIFjPn4z6E+qWl1tBjzIvckQvdretiq0rFlovF0RKn4QjQ/Q6F8deuWxK7FPX3
vuDu2li4T0FkYk59/yRLyUuXJn7Pd24dlTuMYN0UfFFbFVThytm470U9cJoy8HM+3i+cEllNxFWW
PA5PQjt85pH42UncZx9V94HR3k1iuY8LDrishvdGI/SEbnFnbRl+gJ75ViwV0SwW4bZO1dyso4Cz
FR64pFgXbkZp2aLc+LNXA6RLbaqBe2ssbdArPvPx8qoa9V0SVY2T8rkKNaT2sZqKzcKhaxaJI7/J
y+F2rgAHFLTueUHlPwhUU0rAYSSPT3Ufb/RsudH5LjVbTNlUUvUA1QIM6EnKnTKAqABsxb015bPo
ohD3BOr93NRUsXaytPyEwv0vlEMPigzC/1DlJxNqKLs5ElpzSZsj0UIr27FDCqE5M0h9nCIYboZ0
8I0x9AAmfASDvqtyzT1fda5cD3suSA/QVdp0w/IYS3xoJsq4KRsZ85FFk1hRaOgmTu9NWyyZicO9
MaNYvcdl5eB+11Fknm7jvHYhDmAHtSh6ebk8VNV0hyTnJx+GXlVAiEXtMhTr4/Y10fQjSLN2fSVt
wxHqpMOy7IPK4CwtnB/Sod7zQrdV5Hxfixq07Ib0KZog9FwbCv4JCKj4qDWTTsSjJKpc/Hc/2ja9
kbPZHrLCL/TxMZomw52MODQLECeZXRp8lpF2l4mN7nRKu8cT/sWYRLtI5ts+ll+NKnjQlMKUogqU
3kPvykH+Vsj6p1pFmhk3+v2waDfpxI2mJBSTk8tNuNGSZDGnTtnUabLPJbCHYsI+QUuk3i6F4Cd8
fcNNINtUtGO7hMeG43Bq591Gl5d3OU3ehw4PjUXd9Uk7m2Eu/myr4iZRelAKT24oJftWCWMzlJTn
NuI+hlb7XPL6RcPgwIQtMAN+docyvgt6ZTdEcgp+nGbDRbyj1Ymn6tU+1AvZ7A3w6cqc1yzZQwNi
PjPDp23qdYZXXbp8ZvK0l43xdSg4zRqU4ZPTJeSwlYz54KX126w0LKkWDdMI1V2nqiBznmZXXAbb
EMP3OUk2s2yALH25b0IcRvygSmZg1PdpqP5KWgNkVVXzmSCc5zL0mwIprQC97BJEq7Hop0bu90pp
gRrHD43HUVBLK+s4GXRp+VFSC0vI5Lu2ijyjLp04FlwwX7kgHrSjhTdbTOqWaOCNFfittcleOA0z
Ff2hiF+XYDzWrWopYummjeqIiCyhrY9KNpmlrm3qZPJqCYo3WLQGUiMd/vVycFpFw8fUO4vuSeLT
HFU/Uk7YCjWQ/pPhC4EMwCpEL7mXecTgPZ5W94X0phmpCYJQEMzJopdiK4qoeUohCJqlR76VPzBI
6kNr0qxLlAtC+Pj/OPuy5chxJdkvghlBcAFfueaiVGqXSi80qUoCd4IEV3z99Wwbu0eVpamcPo9t
3S0kyQAQ4eHh3nl+ubTDduqKg5UClhNN8cMzXuqiO7qevc3U8GAOMOZazKga+CYbirsih0qMlHsK
lwbHrRKT4QwYRl+l5LFqYJ0Kwl6rSuXX7gPhKhxBvqDLoURPou9mHxY5PgIuFhzDVZOEg7gBou86
hNbg7eo1C3Fex2vqJjIfD5l6Hct6W/R1XJXQEcrKQDdXatYJoXSXumjVZ2zbAlrjFYYPDCeYHTsS
7KE13gqzuXNhuOO46y7LXmumkrbAxOyg9jXLAB6PiaHgS0yBNinpLxiTrGQNeT7pE3oHw6utXUKe
nBihi+GSk7bVTK3QcxZ0HGYZlbXnU35srA4VZRpPgvm59SZxnaPM2brKBGk94tWb5RTh6D5OXuNL
+gvq09EihrDIMeffvrIOroL8xul/QXQ+BkIGchu03UYXlSqJSm9fOiQcGjtIhxxUVSdpRI6G2Ycj
RNTCV6GUXVhbKpzpUPuF+zM3Xkx7iIzS8VFn+cS4KQyyWfMdEOFotOY4NbPrvr7yPIzbm/u2Q1Ll
ZVYg0hwfxUUS8iIZBsSmZModvyzkNVWVzzPjSlnLtsk5JNiaDSne+076cAfe13Pq9+rRmaHAlwLi
NAIpi7hqqpDheqqXR7UWn5I3t3SF33Nc5nYost7HleMTclhGKE83TbxI3Pl8gYGxd58VR8dcQ9fJ
fAfhwssnc/pc+tmHQaPfu+Wx9141geAE2ZXT/pR44C4JzIYG3OsCw4NHAn+VXeEvHppU3SEbr7wc
rix4W9xEKskL3xs4CAMvmJKP3WUzjhtTPS/Gbe5lm9I0NsXqfjYKHB46hHPeHYvejHr7mZcf4+yE
mZv0BtZ81ZN5Vbluws0X1cw+2jtAp+hLPVcbPpa977KPFH/FyBgU918p2KQpziPD4f7k4lzibdiN
mNWB+AGqbtt9HI2oLCD6AgQvbd+X/KZO77P0AelDhd9cQnm3Xd9LdqgwF9G59xY9rrbtEzn7JF03
OSxG1NiFJofJCIZxWW+FWflCEG+QC/aVxyLLSH1D3Vj1QzrulNkkPdwTwazG+NY+d9uoMeyklPpJ
yybEDEAGY9HJ58MVL1lcr1HZlgE37ovpTeYba2BxNu86SGKYNx4jSdca/pLLuKmecWbksJk9LZuy
z0lBTV1hgw7mfSpN38lV6GZ2RGhxqIt6n2Hj4HYOaP9Z5CW+0YMrbsgIjzS1JMvpa5kQnbedwIJv
Wuc8TM7PBVm5sEhS5s/p0uwM7KeZtE+6ybcLH3yoB4aui+q+zG55vRnBOHSNjxRXA1KmoPOykJNl
a4x15Hqpn0s70rOXuFmdmCnyz7YK1naE8E+5UTievNkKxvJmMG6L8rnWe74skcE+vO6zHpedNcVd
sW3hYdYSSJJspHzK+gdb/rTmSDQGTtqoJgmD8fkk/axPoJsUwqU5JGBvUZy3kpv+PB50/mh729YO
tXov8MzZ8smXm8KTQT/HdfuJH5yAr74Z0rfey14xhU8FZIH4RrP70lVBjzdXKlxJERkCssgNkT/Y
8lRo6LOkQIDuVscIi2HYUCp9r3E2PfxFEJ1XddX7Vk5v3aa5TiUPFS12QuJPO32wduOGEroxakzR
LfTY2fkedh+7mbym7d1Svo7SSsxh8AsjA1kbOpiOgCQLfEg6rwoFrJ9wro2IceX2IWiZoU3grCbB
oHV56GCmUdxr885r3svsOKraR/4YcAm67VpFS3GAhUOSOw8m/1EUd5b3g6x2uEKZ2Fgyf/ae5wL2
Ujirh+GnoLAc9iDlUTz3mYA3yH4SWwvtf5Yx3MdVspT4sHTug0lBRll5kL+vo75oY6uaE5ICbyJI
98oy7Frk9dhfxmqG2ii3Iyvuql75amgSCzXh2suANzZW7e749EGaNFoUYLO0DgdR7FKbRfBZ2VvL
GCrTjMZTfKGWKJfdXA8+puY2qsAYM5xKaX6lBA/S7K3lNLCru9RCvtGwgEMPcta5j37ndhzgXswR
6Hg7JlhOBXHQQGPXg2G+5XNV+0MzhfC7jzJeJusIQ+UiyYbmvpQV8lLvsePox5tGkqIi07ZzZTO+
X9qnoRA4V3VQdVAmGm/MYo7sWUTWKAOhvbCu7MM09hAIKWK7WMIc8x5ibZJCVLdZTROnuqbjVa1a
vwdKDqRrS0mOb2LQg2rQYcYF0FNYNynceDWE8YoqhO1SkFEw0Ez5YuMCNco0TusxUqgW6tWIxrpJ
0sHcQnV6IziJlwFHTHorT58EIPwKmRgjLyLtsMTTTtgvU1JabThNOewuxlAux54xJLfXWb/Eo3qW
tDtO1kuPp1haBJvCROhJzMuhyVrZvjXliYUwakz26q3ZpqUa7zWZuH6x9bofILlle0vSp0vkGTfD
tKCK6oJaZS92b/huB4yejtsOv6hJa9w7e1XQ2CqgiIS0fTVF2Okq0Kb0515svbULhbuADpofVvPQ
2e0Bt+YG1QgwjTS0XVwAa32EytFGGTd8grVWceUKAG11FloNGOaMH4flpp/tDdj2kER9Sc36Sqfq
aCBBNOgLge58IT7W+RESK0g7dn3nhYtzNaYalcnJAEpf8Q6jBr37PuAIhtlFmOGVtU2QdT+5/TEZ
c9QWVZKhMJqnAxxccNq+C+cI74rN2PwC2+taUTsYTRwfxOq2HrMSh0h48dgyXktQ1qZqY+v2XuoO
f7+z4jozrmsIfvs8zW6LoY8JnHvSlu8YJbfMFcfZqiPD9Q5a0aPI9c+6mvcYLsMR4CADofPG9sS9
4ZAPggbJ6E0htdqfo0DfYIQ3mJgJ4ncY4P4+iRvZG9s61bFjF1Hajvt6ET+qasr8uhMJ1AN2Fa/8
bDBCXdcJbLk2dVFugGIg60Zp1spyI3P7V4drWTfpngAt5+14AzOmuM9SfPcOd2FhsO1C50d3qMAC
7JzQkvbO0sMR1+qmUkhwOyt0xBgXk4xPiIJbwPmmVU+6sm7MEhWjNSEFXs0ckbG+5pQCExw3iyOF
P60i8LrptTMBeHp2t3cnDHN61aFO3efRRpZecfJsFdgKbqowdu5lz/BKgz9m9uEJWl55dokOCkxn
AxyeOHvg8D6a1Q3N1RG4WYpVmwVqgw7UDlPxKAp3k0nr9FB45NbokE079+lQ3tpusS1N9VQtQx90
FiqbwWrh1G641zWnDQSJRAJzjB9aWyiMhvLerVgHhYm+xZvLI0Pom4ZMra8Uy3xrLJtgMpYqhCXg
RhLlhTQ/dRUmz3dq1LaEslcm1gTE4m17wpeneWM04iprUBXCwOqlc+1jqtttY9WPeSHLHRum22Fi
ryvhNzNrb8tRtdHqOG44et6m6hvAX87tMJegYc1MRKZ0xqTjdn0wR4OGrug7TEdOaTQahogxAfLo
miMKdfsBLEzoGJvXTjvsVle+EyJ3amE77sjrykH49g6EmeraDSxSPdd9dT8LIIc9fSZr9mTY9c3M
158sN26IAx2Hipvq0AFnDiXtHzPZIIaRj/idRj5tu+3G8YCh5aT9yFzRhaQt0ebshwNmMaYErSbT
8POq8pCd6NtxOiFwXgaPQRSJvtFiWB9ZSDjkzclZjRTB7Lmtn2XaDI3CXWK0U55Ka3yEPFzIFwhN
CdG4vp0vH8Pk4p9m9tl06xgulYBjfQN8Cs7gEeqRTPvZmvFb5bJpx3JvStSygsygMu+aD63RwJKk
yZN5mKEeDq20O+mBcRQ17WqOkV169kGx1H4eYcH2sLRMfbaYcvJlz+tYSXe51UPvhWUr7biS7hqp
Qa13VlOzqJstveldpwFIYfSBYxAbF4vDbsvKbN/s1CpjLYv5ttG4EQxu5vsyxxxyC2TkVehcfbpV
Tgn2Rde+GXP6PjKj87NpHRpQP1yWgGPQgTBnV/PT4GjjbWoKA5CDTX4ZXpY9YHvkseHKPIR5mrGx
WsXDjNfwpF2lDDs1oNDpuJMwhWmrYMl6hvyztHZTTTk4hhWJrbEpU1yBPYptm1UQPJYafXhnHTaQ
E6EJSyW0IlKLbVO7qIBf5i4qTwMWwKlD43GtPfxbu0ywNUVMzM69ysoeuEadVmEjbCepB7hZoSgF
lYCqGhS4xsrDLJ1A5DG8YpOCGrXNbesWAoTDbZUPgxPh1s/nN2KK/rOjVnEoeikWJIi6RHUkh8ru
HyeoFJVHZ5zrvZPrJfFWSJx3re1uXAkxuKFJs7ihVuObs8tecNJhhLm06kTkA2DdwtTBJLI8gn8G
vINBrb+xrKy7XXuASaa2+6AV+RQtMs1/SXdub1qPkh3oHo30K2yqxMkli7mBWxwEKJCQeE76XaFr
HRNjQS1vyWVbdHWK1MRxIrLOKI1GI986p/mHtSE0NkWtIDOiRSRbVHlDTjGZJbssZAxYC5nN+c1g
pfMElKR/hIiGozBb0OP/MfloWnG5qvSarM6wEaOTGQF85vrrfCwkMpKsuq77tPyBfrYAaxVNsh/u
2smw4Ji0N9yyOFSgaU6ws/HgceQjXV1YyEtOkPf0csrphhk5GrVkpuinFtbavKZLjxhLm8lr71zw
YEXMkZHybYlNKEPGW9pHXSkL5WNueTQCzK14LMgqTYAkwR7PHytFNaqZgl2h6GI7txQyqPoeG39c
02jm6AJNrjAOWcfHgz266XtrwlDInxQ1PihTXdxAtWE7WaI4pk1LI8vrrcgSnrtZmw6lab0Cc+qL
uQyQSBpAppYpKkoToIox4h5xO+OgzJoceZ0y3FvOhPxu0P4k5DMS43WvNEGPWnbps4leAbwHMW4w
5ncQ8VF+i8iNWgH9sE7kjU9xhUFKjFUuSggwha/VtCjQS1wSVaRu96U10Y3pZE5MWeFsUvjNJoKs
qNjZNL2b2Qj6gMZl5fbK2JDU4D+UN4qdObY2zhzX3juKO77naPewGIUH/ANDYQW6K6GaXOSpcwHd
NOwReAOZBCWU4z54cLbbwAAY5eAy4uZHDhE7s2vtvMEBiDrr8ggYdN1M3YQZR9zSajMuJN2RZXR3
C3qox4zVWaRXXf/MayNNxsyb9/M6e1eT24prKgGqpaNr5z5056d7MUsCxmRpRdNUYVNDnBGJv3jW
wylwKLeDKu2797Q34aIgpv6qMmf49s4s/aS5KG5HWXofDud6o/tpPebuoK41pAeDDNrehT/NiidG
unpJASGWWBcWBIeBxUOsYy04vR+9rH6EmbTtn5xM931f2deVp6obZzVowj1CraDNhYhVZiHvHxyw
mm0xHjoM1R1HUJ0wAlSsiegAVlV2N4XG5JTXyiraFzQixTM8oSxAHdDruHVWAlUUzLJf6aYCmEib
LuZlibqrYFlzXa+CJBXJ9KNFsjSRE4cGNE6UaMBhlft8RMME7DHpu7iMbkY90C2dcKJ3rEuQf2Y7
xtWigFjM+dHJUVVA2Wa9oXh7by224g/04yDsBDny0EP8h5hQhOm5JdPjspZjBO09Aw5vs2vfKUYB
8YJtcTQ6ASPmzMh2Xa1KGNDprIX6KOmfh4rCx3vRTrACZgGVEU0s2U7zcWnd+2qBlke85DN9srNU
w/g161dnN2ND5rdFajgbNBi6Nl5zYZDr1a7KfCcbw/QBiE+fhba8FkhenhoA5Cr2IWbRbhcBVMkv
Uq8+LiZHpiSslgQrTEVC3lD6ScsiAwAgC2P1ldPLz8kd+VMmXfNGTQ3Q/rE/4bGE8eCUmd2YkNQC
sG4PlhfoiU0JEUUZgfM0X2UakEZGFrvcIFmegSFChghdjpxO+xnUisNc8lMxw5bxU87a2xZsAjGp
ctWMl4PwMjLw0Vyt+Z0FIOkOKPW0I+1Kjrh42yCv2uGNKMvDbAbxPrvBc3zK+iwYGOxyKgVL5420
aLfpHZftTIAJoUmJQKE4DymGfUxrmxEIAxgLjkK4+ozLkx4LerXytbjTerZ/zTZASK1MMHdpmYYt
lWo/eIqFQ7ZkoXbKFgBtJQFpuyIy+rZAoVF68WjaxSYz4GDpL9ivcTsVUOiryFKHwBRhebymddJJ
oz8Kb3H8wdPVnRAjej9LCsBAs8GNzbSUD2oGGOrbC4S2at5ZEcuIerQbAQxldPtNn3HIRw1axJ0x
IkOd5hbdD1vNPGRl0/mGttZjNVI3AiZeRJXR5zEOWGf1a3NhqMNXttN8WdtTfpgGZaEdXDe5so+O
mNgLg8tSEbRj019BcwT+k6wFyAcvhOxXRVOBPrJlmnsCYvudDU0VmARszIEeMqe8q9zlsSHLQ1c7
yAFqhpOdq9iQ7T1ytxhD4FkwCjDuG1RDnvR+eSvXoZN3W9k5QCSZ+OmJpQ1zMt8PxMCDF2hnmoTc
kc7B7Go/3TrLZIWWohI5TI2cwpy3o7anpJb8hXqQQK1mFOd533ihM+Z6J2qUu7OFrJR4+hbDCc9C
qE/F3Y9p8IYA0hdJNjdFMOXtEZ1UJ4KyY6BL+4ghFrhwpwNqdg0MrUGEt4a5Hypkmt7483Tr+7Mo
flWkffD0eHCG5k3ydfUrmlt+m1uPY84+pb3YfmEWr5h26QOmHBzao9lEEEGJDVWKbTp1KMimMgHx
/hdkwiAU7mRRVtD7qlsj0DZw9ow88grbizQSklj3y+zLUT3A4PeG1+3GbC3qU9UeG5vd6EI4YU5T
HY0Ur2BAJUB5+d7ydGevVKBxiGujXcrPpbMhI1OR1wpTEUHLxBVgCFC4ZdUmS2Y7fpPyX6uCXvII
7QSrv2cZ4scsMihTLe6DFN5mzCCclqUU6ml59wt97usODHE8PzohaUoeupkBHCDmm11aL3bmVL7S
2Z2FPlE0w4kR9/1AY0/LTT/NW0vlXpBTXvt0EskCrZvV0gDfc/vTK20v9pYs6oD6OA6B4SBH69lt
JuErInZZZa2+IbKHqhw+mnqA8LKdohlTYRMbcx9Dv2BTW+l7T4cXXpH3Xq8nzwrv1rVaD6pvBqj5
xOYhqsWn1BixGycjhM8lXMxKTcKsg1ldlWtYazYpsqAcA9XLqK895dbRUE0pUqzyEQOEOvIs4Sba
tI+rg3tNc32TU+C7C3lfLPFYouE59yi6MlgB+bkrmg12P6KzAWIxVfkNa9YftUWucCsBWe3m93nI
n6aKg7iQm+/lOj3T2TP9Qa5vWWbdGE6F/0yIe0kM1+/o0KMr4Xmh4tlm4mqHeVQzBH6Ddq62A2RL
23pGSV2XlULLy9j1Rp+gwr9Os+Wt7ZefA2r7KHOtKhoFcHchUUGzKfV5PR7TCgS+0sh+IaocdLWp
4bdM3vdlA8wcI1p+5qLI4JhABWRxU5g8tiz1voJRXgM2KZi3TXMVjGm5s7mIWEtDudKDzsocglQz
AFQu15AX44G1GPyAfuFUA+y0dPHaTd22ZKIGolUD0UzL2E7nUJIuGXszybt6k3k/KgFQgPb1bUG6
BlXqD02cSLRyv/RDBOr5lij1XKA0V2xNrG54tleOjBUB0tYnHreqHoXtklCsOIxPx2PJx9i00hsr
815Z+ly587WxOgEXzaGuzUhQhwIh0QtCGiIpADxRUtwsPTakWiKRjdJ3yhPOLMnRaZxH3WfPxSiq
0FaQPKFR07l+rfhH2cAeyCtJDMVDD4Cw/VbKvLkqcImmhv2jtp9c9TaUM1BH82a1lyqYeOdTvNbS
xelU90/p0gVQu/CNbvJ74LGt6jEJb7pPfBzmBP49z6XGGrQBTjWYv+Z6/pmm9rXrrHk4jOldJftX
AyikT/oUeGtqQfhnNiJhp1CwNnS5NTV7IQSN3qrbZyD3gBPgYuq+oixg1fqujCoqZH7njpPtQyIS
irT1vGXN/EHBkPTHMUUkzRUOJ/fTyUZAaC7AhNEFUQkKLr5trde6re+54iLudYeOhjJViELnCkJU
nwWSKDAe0hcUKfsJVRJUg9sx9FDTBm6mP8zeHvGn87cBlzilkC8eMHGDJB1xrB6LFPiUPYwmdNDB
HHKqdEbfDJrvlLdJinLJX9lygJIKFG8IMMd2FtcFU+DFpIr54MJcSyl2cDYBgKRvVImZvMVNyln0
iJgUYy9Z6kWrZ+5rtBRx0NngImDY27T1Q5EbdsRT863Vowi1mz/VBeocsFSBjYscTUJrVHFurY+i
B0wmtZXGnKmP0sXQczXTKZQC3VPUZ2UyNmvneytyUdwfH+ZK73tACCHeKvC6YqXBWvFfwyDexcqq
YBy9bTk0BH22nu6dSacBTFLkBUbfJd7bGftxGGY+9ANog2uj/HySQesCih6BONEb2wLOr17/TiH8
k/AGbVUYp2G0A1kbWty/E97WmpOGNidWrHwwlx9UPjH68vclvqULflnijMuXWtb/aG1J9lnX13q8
JA30He0WM7GOCZo8JGGM0zN+Ie3xpekJQgtzej6pJKTwUIp4Vxd4qfTED/6DkggrAJAG8cbo+Sp5
h/ql7KAMoCJIp3Y47/0sPFmmswC67ABsYQT69xf3bTB8WfGMHu+6kCAVK0iQWfY22Qr0kU8Pbjw5
wrZYbtn88Pflvn2NX5Y7CwVimkAZKEJBu+8NEIllBEAXqQvc5W+n3Tio8qAuM7iSWWfLrCg7hRzw
VGZi7YzAeirfpi36KzAVP/lVsJ0NJCl2IdKZvjfJJe7qd5ISUPf/z/Jn0chJB7n200QfFJhPw7JB
+zH56M3H0Gd/vOgReJqPOg+ar6ud7eeUz61TSDysirKb03iu8ZRtwXgI9RZjyTFHAOmguXYf06Nh
BX0i4kuc7T8VKkGU/fITzgWnYWSOnd8gbm1/Ck1osApM57ZX2aZ6vSSG/+3I3de1zljPzlgwS7d4
XCuZrmSoofPvN+Fp/FqFJCmuocgLTwlwTOLL5lHfHTOcuYDfTQ8KM/YZv78eNVoqOSYIWM2RsGlf
r+rC6fzdYXlyH8Goswkk+5w3bpSi6dHywRL2RyOfW/O6Wi5sj+/2/NclzsJzZJ5C/bquAe36x8Yp
90sJgJ7r26Ecfoxow2Jy4cKS3+37r0uexagrV4/MKwKEkldGjix/cPkLuEP//nT5ssq5NwPmhmtJ
KmMNJIjEvbbD+cQzrmHw8d9caV9XOgvClDJS2y2mMFQNVlLx0KT3aPX+/Wm+Dbb/RMK52OaqCNVL
js+E4+RdpPXz6l46O74LNujP2QbGCDFLaJ2d/oouTd2cWPYSQGdaIQ2D/ZOew78/CP3uSb4uc3Yc
T6sHPasey6QHAcvUq/7hNFfthCqsUz/bp/vLQ9XfLukh17Chewe79LOdaoz23DCJgMN8RmBU71xe
SqO+fXdfVjj9gi8ZgZxYZlkdgs1In9v+kSA/zq3N39/cpac4/YYva1C0jeXMEAIpeEHq2pIX/v6f
gtIQBcC06slVjcIS49zVo2tsdD9MLNCHzs49jm/65/ppv+hQBQXIzmgr+D0I2E86qKGG+LhEAHgw
Wook8cKx9+eTnn4IHPkMxzvF4lmIUCvvWT1jxK2VnxTdTweY4N/f5Z9HkAmBBQe6tVB8hYjy2QoD
Zlg8tnY6cPmwN1Akc44enNnFlqEunEPfPQwcPkzI5DLMeJxrR8xQFHLBTdIBKesgh3hfa1xQOPnu
YeDoCttqCO1gJPDsYTTOUwc4OgYnwQJfhRNUwMYLAm16kL7//t6+fRjMMcGhB8ptf4jMGn2RTVB2
1AGTP0q6V+P93//+N9mSCcVPvG3o3ENK0jsbyxv6ydPq9GGaq+GKhXojN2A6BycBU7CCLkTB96sh
qXXRLoLRw/m3cRpZpguDKGD5BCfnWG9KGHAD+Yna/0O+8E2ygmf7strp5X7ZwMvcQwCfTxp+S5Dx
8wc4GmNQIJj8ZsOPWDPUO6Dn8Tr4Xggs/cLDfhsl6Nxgjg+aDxB++H11ORqTSSoFZKFJVvZc8z2p
9wq0n79/wW8iBGFhuhbSIm557GwZ1rBRephQCQaj9+vp2Zku6Dx98xy/LXB221I+L9yFbhX6yTW6
+I+mq2Mb/Thy0Q36z1za/G2l07//8r3W0VaNNVh4lBf2MmyhKx+xW+unEQK+jy8Ju/95g5wWw9we
O/nOOOfOBaOV14r1lRF08qccN1BZ8ld+IfEyv13k/0+bmfbp3X55IrPja9WYDt7d53BVbZcwtf30
4MD0qL7GlDlGsacNB9oVgwbXb3vgqdgJHoyP0He4ECcXfsr5nexopm2hFx0o19g2zPBpW4ZTG/89
Gr8Nlv88MD+7M5dJYOgHE3aBVxdhD4QbPolAp4EWV+9/X8k8nbK/V174gP9Z6lzhO7Mb0+sLWwcL
Gn6+dQfu6pEcl5d8+R9lJuN+DN0d1JniNIagMcRiMVtRB/DyDJuLOmSXfs1ZWp+5xB6yElTGyk59
dwBj3iIn6mk9Z1ceuSQ+fuFjemcZ/SLQ7c8MrcEoQ6FCOrDT7XBR/MLX/PtDsXNEpK16LQZHGoHT
360uqLTjCowCs+FQWGnrC1fdP4Kn//sHRS7y+2Zpraogi9eBeRGC0naSYUDbIg+rgPnIwZJpm8Eb
nkRdOIfeju5hc8uuxK7azy/tg36VAdmKIbgsBPztAQtz9ZOtDg6LfzQzvuxhtKgJiAI4YGtv8o3l
mdn3f4/kb/fMlwXOjr12sUzJR+zMFuz3kYzbVQ7b1pDRgr7y35f6Nm6+LMV+f8WaaDavFg69E59b
1y/gkoXwJPxvjpovq5zfu6oZC7TvTm8Mhbq59TDauMwX4LpTiP8RLRzSV2BJIad0zpIw6jYjk8rV
QCKWK5WQiCVqa24uuXmZp1fyt3XONnYrqWrSBet49zyBYTYYtr+on0flo3GP3smywUwRDpcmmjrf
jCv4vaiNfLyEan0bhF+e9mzDV2Az1V7HkdTaxWHJ1b7R3oWs9rvY8AzuQZz3JFZ5Lv3eEVANJIwi
A9E9tcCwUkgG2vmF0PjmRIFeORS1kXFazPrnwvyymVKvddsCzV7cD7CMQQ+bDh9oZYQpaJX/zSkJ
WRADjmuor0BYPIt2An6XFCMqX4qJFhMseXgtY5BLX3imf8qjsxBh9ikDA3AM7Xz37ODKFhAqU2ys
wLydP7ObCSN/v05nFcqPYOp9/tLv5zhrwiG5FJ3fhMVvK59tApTfDZ0aPOFcUXAFTSiR/PtthqYB
XC5OYK4JGZTfTwxIeq/iH3xz3U2QxBGHk/i6sbmEhXz7ILA2YSDScQPFwe/LMPSrJsFPkE4636Zr
98pdzOL9/fD7BgmBTMyXRc7OJbejE3xuABqg37Qlrc824gNBvlXbddsHKHeiS6a/3xztv614lg5Z
nEy22aGwXjLMay6PBgVG63Kf/WvnTvb7o52FoMgMyMtlp4V62FsOyDL/vZ8GVkD3BXbUHM2kf4QV
vuxcC2mAW4MBEKzlM+y7mybz00uGb9++ri9rnD2FWmlWjR2iwBlyTM4dXDZGlfOQ/nvtjtOzwLDM
giwSNC7O1rG8laT8JEFi9NAoXVQRg0sKSiEd4r+H3Ddn6m8Lne1PTsEmTjMsVLtgyljs/5F2XUtu
JEnyV8bmve5Ki7PbfSgF0UBLtOJLGbrZLK11ff15YmbJQqIOecubtRlbskkEMjMyIjKEu63GHQAU
Bee6mIWSy/mCKCclS31QYHAZhaSNJjtTAMgYeKh9cSPe5Z9oIxsdWTTlNcIL03iK8Lpg+acTmvWF
DZxtKeWgNJkPtTAI8bxoegG9yxiGrfHG2qJ1VnjLy1LcdlKluAVGbPdTweOboOXD9GPet7RR6e08
Lj4zjw++0MaHhv9JulcwPLGqx6y10YeL6rmCUTE/FZp9CmsLGyFUa07iRndqdBDwoh0utQz8ZDVW
SbDHHEDyJseivEZ/04DRtVZ5jMAkiRHHAR0oQcUdUuCMWDHXl+skV/XnIlVzF6PmeBq0HNiY9Vrb
SKkErjHAzN/kepGjzI1BgbDOC1eIgp60uLdWpsSgARaAusuVfQGizyF8BRVUYWKYr95nQ86vWi2q
1kWlCPtMDRp7xCwMMDFkw1GLanJ4cegVs/ZrDJJ1iuIAskF2har09lMmctuAz/pt7Sel3QKl9TfU
Ew2qBmopigrwZOppX4peFuQaHFcr5iu/2KeCZEvR53XlXDLtcyGUB0GGrvQaDFxZcTM5sRhvIiNg
4NYtRRVzEZT3GON6rEoCy5R0AprbSztGs3GLoVzFd9VAYQTRrAVRboRvtbKoeQG2togeYjyN9J5V
sTllbejrNF8R5TgMwP5gSADWtsJsSGmhnHjQkcbCpEmFopuOsR/EF953tUV1EeBj3H60m8ds29xI
q+wWo/foOANgqmHnv2Np5l+MMp1pADDpEH3zFprsil0kW7KVuAPI02vM3tvqnYhhHYvUPPN7cV0K
zrhmmZolm0pobxQBYGwgpaFsnZJ7oT51sHUchhBLNEYW0t7IGMEwWcbF/huKpiMnDh9Bv0V59D12
ISkiY0DfDKO3VkQDZv0QpgygqgWApzPLfbLsM7eahlPtJbqKmOQpvu1vAQqzUXgLOSFpBZzFG0KD
rWx01jEuXRiklIEQj8gOV5+6+FmgN+qgY3koXgNaSLFF4yUuD3xvuClriUtbOZdF3f9CHvTQIB0v
QRJudYxspsJTrxarTGbxYy1vJoi9BWT+QbdLb6YoV3yEQQCCy4kRyS0m0dfhNrCVW2k1We1Gd9M7
5f66dVvAkcQBqgqyWqKhgyCS2koBs3NjnOFF0wChK0MlB0PKD9yTvJWt0vI2FfrvPobH7IWQkpJK
W7tDqxcurSma+OWG8W2I8tN6O/821Ga3LQatG00cwVFabHKHpBI7V94OGIo1++fADi0BVKmYn3xS
ViPyqrGLueWtBEQ5ZMfW5cf1r7N49CreRCqgJxWdTvd7Ple3cQn/0jVAr6rim1IztkklOB4LBnLJ
KECPf0qibHJd8cqUkCInl6BZTPxWwgJiboFh+RelAETTALCYiscrFc6JadYYUQhXlk6Vq/fCNhF4
GywIjLTxkoMB+dpPMZSFKxT0kYNMErfT8NwGYYQYD4yk/kL2BBBMv0RQ4VqoBXINsCXYt5YwfObD
Y5/J2Llo2pSKB/gmEbAfmKFGO/LjdZ1YXhwwFEmLhYiWrvOXnuyXgSSO2MO+8NB7O5iKyriSi2YA
GBkoP2soiKBp7FyEUvmqlhLnCY7aA8YHuMQKQY9L2HmjFxHDVrsErGEpAxBwWSxe/6Ac1FDzppP9
TYoZbLnA3ZNXxrp8GQ7JU7GWTd3UHP2uvidkvDrjGJcUUp2JpBSyUGRfLzviPUL0VrZSsovS6B0N
muvrh7Z0kQljJ+oliPHhE893NNDbMhg5tN7UlWZW3J0ho3XM+MgKhttdUo65HMqYKpHYwO/iha4h
pFfkt2lgLGT5kGYroXSjBrTUGE1E/SxUY9BZjzhK3RSOfyBFT+BumOApYdVelpeFOEJRMTaGnojz
7UN+SNW7zBgx/hzvKrEzZaNxrp/QoiYov0SQE5zFEU3blnoRY12FAEyJBnAnX0N3uC7j9C6mvQsS
XD/XQalbogiePnYS2TzealUz33qbEAkUDokulKgtyUnv2g/W7i3ZqrlUyhwqeu6LQ366Vw1Qi/+V
6WWloBbTQ3M5lE30E0DglIDzAdMFqc9hTs7uXidEDv67aAYnX3p9P5fVQjPw/kI8i3TE+ZmB1bpX
RwXaLiUYiE6ABhUzbNJSnIfqPkgogclPQC/PJVRJ6TdcngJgQw84U2i1+4I3XvhCPZSCHwF2h4XJ
v6iGs7iZ0pBB6NQBs1WEdvdLDt/aGG+T/OP6ti0ao5kMSh/ySY7LKYd5b0uwrXqZWfYAmPF2nvZ+
XdDS+aDFA8PF8CGAead2TwnLXA9lBBVj9qRL36uM4QqXNmv++dSdDTB5rrYcPj8AkhUSGCujBhYD
PzjXl8ESQ50Jh0Bl8EjfJMrgG67J7joB5DyVwIhaFq0DgG1QJRMMA6i7lDobHZhcEIbh7PfaXe/I
Rzd2/K1had/AUwyidrSCrbvIvr64JWWYC6U8BuAMpgjt4bB78EkoUDbrqNRvpaDEe00ZflwXtryT
v1ZIOY8Rl2nSJbSH5hj5CPJvIEUFCAuL7mdRioCMO6laAMGHOq86K1L0u+OB6/t3k3wzhfsgZMQN
i5otgEkYTyVB5nVKRDhoBmD+oRJGUqz1mL8B88Dq+l4tdbdJ2kwGfU1xS8mQOdRujwmz77LjrzU3
3xJY/d5d5dtmjXEwR95Fa6Cd3Kdu84AmD4bqL5Zm5l+CsumRXABGk3wJeRU+cobZ7YAnZSV3gW1Y
2Q9gKb3kbnDDr1lA4cuX4dfq6b6qvPD7tBixw6AX2PXwIWvJLi0ACFkywJv1z+llWI1rzr2+6WRP
aQc9W65B3YYUQ6N5hUFuK/UnJ0Pis0/XTeeb6PFyUqNY6Ricvy5xqclKApq3eOr1RKmN2uFGS/m2
rRF41A7ibH3b3Pk3ZKETALJuYgvYcpYv2YODuqkFSmxWcLCoyb/E083vpYJpXrXHE1MdVTKRbo5K
w1ri4q7OZFC7CrhWNQUJNh6Xa3UF2Nyb/iW+IaRj8d5bT1ZxTB7HnboOHJnVE7EYk8x2l37KDEIy
pIFyiriEN8FVdtM6sP3dtAWgmzU8h67CsKeLxme2ViqV2hZtXowpBPKlcZcC11msgBqgMSlUyJ5d
aCrmEjBno6LqTKdqFKMRMB6s4eVy19n+OrO7D+NZW2FG4+t3iqR4sghgEkO2S6AvRRt7gsKBjtZK
o8psAAGkpm/XL8GiEs4kUH7BK3hPxyg+nFAOvIQuaSw5Fg7XZSyMJyGrNRNCnUxdyR4mt2HKBrd8
Ea1x390ojmoGj8D7Aga8xHhFs9ZEfj57UPRRM/QaGRZqAWQkjrjJIwuOnSWC6OJMRBArgAgXSXwl
5+Y4HdSaFR0savNsz6gIq2wmgk+Fg8HwYmbyafPQNAaIMfPwhXE65Igv9FmSULkGtquGF9L5WoSg
HzAvSk5nEvSVEgQAhgqGcJOVqWDlVSusDE4NbhBBcDamQ/m7SBLKQ9ep8r6LFBbvytK6QRfAy6qk
o2uE9u9eK6DV1sMtVjvAu+ClhrIXKLkN6/qqiW2nFz0XQ7n4ouSlKI5V6Ej2vdE+AfqjxW9RtxUk
4PZ2Hw0rbCHHdSkPLbWgDIbtoPNv4aD0KUrdCJhr0iaGuVIly1vgzkZrvo8Z8ezy4n4JoxZX+v6E
omY0gYO22ZBGzcohHLSslO2iiUcj6s9FUQ505AOvV8nzFsjOx/6FdEUbVu+qn8EjyRj7Nks5SHB3
sYsoFoKnTQB+Ek35JdaK3Hl+MllCXFty801tD2EUWVpmYA4x/o2IBDQcGrr+dRnJDyrS9BQ1SIxk
xAt0CF1OfkZPqJuM38vA3ydBYwGC3b6uk0s6os0uIvn5zKhEiRj7wOmBLUbJBoM7FqaK7bG7kWtG
gLt0xxCfk8laVEhArnQuSCjTXutD4imnSTIHuVqBHEE3Qz5jbOHyin4JohTRy3s+TxJymTGa0XQe
gdNwsz4E7CRrdoK1JkoXM1mduqRHMMdP3veSF3bFULg+WA2un9GSBqIjQEapBvlEMLScbx1q66UE
UgvUa0XBxhPE1JSHJqzMbpSA9sp46ywNHYCk5ac0OhRvp7CUNYmkg7f6SrLDLcCzFMe7AyK2693+
+7SAcNMzaVSw6PkdqHpDHZVb+TvYAsKW1bi+aDBQq5dQnMTWqTTJc6/oaYMnDd40D5ivdeqVZ3db
5ba0gbe1TV3tfvqNUAD9rwAaRTod9oJ62PddBtYGHRvY1PskeisKZuFuKRqcS6A2rQeIVjCFcCSo
dr+kzrCeVv49IZf1bdaDYUn35qKoWK3N9SwGjxiSbh1AdLlp2BQt9zGm461SFXc6zyp/Lr4E0dIG
TiqSOcfMwbmyc20sCnlB/MhOAMLKjwzvQM/23PENgQFGUGKQbeFhxHq0LAUkOo9RG9BtoWuLDkii
BqCFTe+DOxXQQ7bvAWWCq0ZgmgEiHdxivFMC1jpQ0m0JuoSBC7foMQ1MsR0YKf0l6zX/HpQ91uKh
TdGBhWzGFBpmG8QAi022QYFJiHZ6um5XlszXXBZlkj2u5vk4gKX0Os/Wi+MESIq6+o2JG2kuhbLH
QKSd1FJAlRkhnBUiwzmymi6XAuO5BMo+JgA9LiMJZzd1OkAIvPzeq3iGDWbsFZ18HgJeKTCwgkft
JB4BvLb2xA5wcfHvPChna1Ep9ddHoRjzCervTQXYFB5CsXDK8fv1g18s68ylULc6A2vCOACf0JLu
hnYlWqIj4KEsm8I23Ol3+pv0UjGbbxc1WxBVgZcFhedps1gkggIKFFiSSdbuqtR7UPTYHQbOUdHL
dX19i8k0XeZ5Ay9lRTVU6haFQloLErA5rWDXOsBTlwKnu09sLHFTWqSsH70AlQzrF6zMIYmWYGXY
01e7Zo3wLakNUruYFSXtNzydkMgBE8yFKnqoOwDDhENwz+v+nQgcqesLJhpOx6hzMdRjN28S7C7m
5C0MhXzyXW75gMUuo8+uJiQrCeZeKsDj/7gulLU2ci1noeMk5Jhgb7HJJcC8h88wPPLa4XdEyDIM
M8gmLjpU+EgsA60c0CbZAbdTiE1RQi0N5A7XxSyoJpRFAEI4htswuUIZQj2a+Jr3chiQXLcUQOZ5
/Isegl4UeEXXJS3sGSTBtaFbQQJQJaWYRSp3ChdiQZpeHYo2eMkHfacq1ct1MYsLEhBqY55TQyWL
siL+qHS+XGPgych9TDqCWQtcVp20UsSesaBlSYoET01iLLrU3aCXNi8qPFiaPNxoVX8TCQG4mPxV
qUQM17gUGsg4pZ+yqFXBBMNvAyQQ2elItPOj8UbK0RwGSoACKH4WL+CNcALnNzroIFZHpwJoYdED
QjkwtfAmtUM3rNXLigGiqDR9DzOutzKwWxaM7VxwZWeyKFem4IGnGj3mi72a8Fylj0Dj3lzXjesi
BHrQFj3AacdFABDW/KPcH6Ls9frnL6o4xvQVFW9moKRSp5RlSVyjC2eykNVZBwlw1wfJqf2SUatd
1oaZHPHc/IyimoOgAsOihPOTQ5nCdzhH5xCjmokJ5LbbZhXaXeQoDJu09KDAg+XXAiljWwMTL5jS
k2A0cI8vgMyx/L0POgK0m5q6Gzlgi2GtlqyGsvAy5qIFkYyCK4A6Ol8tz2UZWmgwCg7q9tJS3Hql
29NK/MxuFavAKMb1MySfdikN7WFoXtBkgZ5e0D1jHNEGSSIq5aCCYqIH66QM7r0xe641NNZ6LBO8
FJJggb9EUpYR4a4YJ0ZExhmjA2ie0kfVKu6Cp2bb2qMNmh/h/xCTLN4FBArgU8eYBqa5znc1amUh
LyusEyi6VttgUC19uL6Ti7cBw1tIK4rIWtGupe5rHrV3wCsAJ96UExGMN/mKH1lJj4VnGqlL/hRD
qceYl5IUg0gOA0GvDeiQJhCZhSDnUSRX8FiT58u79ksYtWtaC86KRMSaeklLXLXRQARaV7+zcQYG
ltFRgLFzuhkyR3Kl0TgNGwfcrdJT7Lp+INng68ez6L5mUshSZzFMaGRimkQVAsWu3XZRg1ibs6Xh
oQEpzHVJZFMurtRMElGUmSSUd2u18aFqKde4hn+rgP0JPEB9BU5T9RD2hl3Fq+silxaHJjQAQgvI
a4Og9lwkIDn5QGl1OBMjdcXqKEcgz5R/JKnP2MUlJZ8LonZRiRS+5KoGCB/yu9C/KDlwhsLP64tZ
2r8T6ooq4BGBJVGL6cFcnoWwuicSowQ8I3IKtF0jTu+5KHkNyYR1pmuOjBrudcnLqwPey9+SKUcD
wgADhC+4W3yXgFTia0qfDJ91pxa9ynx91GFxMIAIoyClcfUHBaAbGIE0OSv50dqSpbyIINwxWZHN
ktWYy6TOzejKMpfIuWlpGYNFLOpMkdeOpZHtdRUQwn7LMWI48on0LZhLpG4BBxJWoGtCJQNun/cH
tXm6flbL2ygKmLrjgWqDiPRcTQI/SQK/QrAmka4qDhCqor8BT6/dR+CsAqtZNW319L7wEHnzNwkg
0TxQDuTgC7j+RRaVZvY9KIPcYFsHUAUhVk2LTdW/xXHnash3X5eysJ1otUJ9R0CspV2M7A4ZoKwL
AhDTRSnAgsHsIDECj4VrB+cIwA88jJA8pa9dBWIFCb4FAyqeugbSIjhBd8YEQOxgm8YAsqt0F43q
11d1GgKgtARCMYtMCoQyigbnhxjpk6BxJebuwcXm+EeA9ybv2g06TyMzBA86GJzMgXSiOHjZmuJ2
+EosVt5zcWeBuSMZiIBgWqirIamBHw+AhrYUtWlvQTOng1ViYrntBQtN8DORcSSk6Eirny9UaAMR
dOJ4PaXqmwT6GYDGm6Jw202+dX1LFwUhBAGglKAJF2MXYWaAIKGBddFAaFQFt35W242wzjWG1xbI
0VwcnQH2T/gD5L9pty3paehNRO8LMFYVg2JnQmx1wmuZVjcBdx8DnVufIsfgvl9fIA08gGY88AGT
yWtSXFIurgJYjhKlB2kJcuLVTruDe7DqlfyurEcHw+VAlkx3gqNsCZwJxpdXpduvK/f6d6A2+eIr
UDoj1Do/tkVWW9J02wdPrfQaVnc10FauixGo6PxCDmVE40oQOX4K6lNfcf8i2JHLWfENAVlQ7c6J
7yWHDKqovMnqDaHHdy5Eky2YRTFhHwfKJGOXkw2/GoAXmoNw2zKcfKXaoLkhXTaPjdPDZSXOeAMe
bhRkI7R0sfGiaCNx8VUoS+9JOfo/U+y28BS/dDb43RwBvFx2vAWX1juZqQP3zyoH2dSjuFM9u2f7
z+UDx+wUni0ISWjj6KtV48shAPc1UMSE2qHkHQmo0+HAqCidcqOzW/XXWkldAjgTqCypVMQtom8z
KYhmRRt9K27lx84dnfY2drjb0Gqc6A4UUY0junFhyngIM6tA9Ovs7y+A/IauoAESxZnzc9dGvavK
sKwtvgj3fqweoYEbPcmfhX5YuUb8VYBdwHk1pv5HkehbpR2Bmc83jEiMckZ/fQviEkRkBJENpLYB
gExZPOVVbYEUwY6BcO39SIEUkAILuOy+5+VtOP5g3DUSVl7s/C+RJ3s3U/gsn4YO5HLV6a7VtzXa
MeW76hYA1Hb+l9v7z8/hv/wvEEYlo59n9T//G7/+RFdYFfpBQ/3yn3fFV/bUVF9fzf5Y/Df5qz//
6Plf/Oc+/KzyGkBY9J86+0v4/L/l28fmePYLJ2vCZnxov6rx8atuk+YkAN+U/Mn/6w//+Dp9ymEs
vv7xZ5J/HkHXNf759+9uvv/jT2TkNEAbk+kpFU26mOjAPf3Puai///DtMcVHPIb5H9+//tges6+w
ypkf9HWsm3/8ycnSf/DoKtAMAR5O53mSHem//vUjDfgpqMQiGSoDAAs/ysCKFOCvieJ/aMjEoiEB
3f68CO/x5x81CLhPP8NH6iKQwEHcI+BjUYf815c+O8lfJ/tH1qb3eZg19T/+vGj7xCbwpO9TBm6g
gjo+9XqJwd5eI5vcW9ydAlwzDewW74kd38pW5hqa2ffmtOW20x4d0tOz0DmsFgLiemZqTA6Bx/UB
dibiCYInc35/sfYAzYWA9BtbULD4e70VGV6Jupt/SYBlQqIeIzvYunMJmupzYHKvO7Cs1Wsg0q8b
f3oM2vJG6EEumwJjQxzavRYOEkPw4tJmgimjMLUIqz0x6cAFp99XGihBJ/0w08G/j3N+fOS7X+ye
jOYfgD4SZEnK4WqpX4tC5bVWhQdSCaJkU3wDliWzC3pxD2dyKO86tQqI5Euwt/svo1PCbeIdmLj+
qjCLtYoxcXCZHNu7dzDDOCnj4US/V04KoumCDB44DFnQGT/UrjRhFCMcH4LsfFoNIWhOvq5vo0zC
2Yt9nAmh1pfkSuPlqdFaNVpLAhcFOfSXe3btABrbMEcHnM6YAtYsH2P7GJQHKEfgouPlAd/KGRxv
HR5SePMR7g3zdPaTYT8VAN7k7OiGYfbJF7n4ojoCSh09Xzoahc6VOfWRCwBJHsC58xA0pu++8lpM
mM0vDYexJYtHPpNEGYawibpMHNQez/7aAVTBatx+TOYnak9ubpbmYGrWIbBearRPpxZnTRgdgzo8
/3i4/QSliXn/KpoeHP5OBnK6bkbmEUDizo8XVp7sAjX9pB+z7yme78iAlkxlUnAFQAtvfavNQ2e2
cCQW4+l30bYLOYjgEcyjBeRks87lyLVSejIHOSAPBX+BvuLML9kERY4jWLzJAnij45qTc5qLo5YF
3hLdGBOI00JUFRsPprg2HpMsOLYFCGhQ4fzRetqGK1p3VPynIM1LMDFXwOFVXssK/CaxzpqaXrBn
ABTDZAA6UTA4zFOmuvabwG9ED3xYGXhegmGdahND6xbs2ZkIymSKPQAIpqLrLH2Y9lHD76uqBqOe
buV94lYi/28+PsmZormWtBHBNwCF4vxMo3LwQQnbwvlw4A5unDx2W6lx4pF5nGRvqHtLnJuOFzVQ
l3SdMjBZozQqJykYVn1D4Rsvk8QN99pecyoHrJt4/nF2uzUOo6kyuuYWzOeZYGqJsdIKYpFCj4La
B2GpWr56VfjcTD3j5Bbl/AqmTo0Ps3C080EVXAKkF93S4h0XdZ/gw6jMOpcHhldlCSI/nwkSOVFt
6wGuKADpUAM+7XiCNapZCSz6ZUNHh6cH50wOsNKyXNXkDngQihkflc/hTfr0Vor74dlo0XviP9Wn
7FgfcuCzsHhSLlodT4qJCBBhGZJNwFw4X2Qzia0he3ixJbmJBqvqKcVbFoxJbyCGEl6Kr0gG3xdj
Yy8yJCehSFDIgkFQHiTK5OhgDss4YuHASQpwmo/Arl1jG5gMS7p4gDMxxBfPNhYc0CqmmxRwIKUg
TstBWJi1z2LKGqlnLoeYs5kcocUEd9OFnaXEwqvmlRtBGl257FbgZP1WyyC6a1sbQxEr0FFsrjvP
JTOGIrNIYEbRtaFSS/TkSAEJLkJOTfsIkcHF68Ns+nTV8LmTCgnr4JYMs4p/ZExr4v1JXgvzlYKX
WgvaIe5wcGhC2ZLJuMn8araNI1mRmVms3qELhNeTpswEUuqZZXFYA16itd7GB3QrwSGiecoG9eo6
QlPkt3aFrM8uR9+n+cPfTFChDPP4D5UNrC3zFlx+jO1evi5A5kYJWgVUPE/tNwizOrUPSHgKkIjW
jA41eHLRcIex4t7uOxMVA5SKK1aLyUWl/7QPM7nUxoMKu8m5iGutcdU6IZhxQKaLafMcEbGyJUBt
sQuby3BazNVSuw8KeNHI0eCESKzYqStvawC4ye/M4+BkDs9QrtPg3YXn0uDvUboAuwGdbw6Gosym
AsrVW28v38pT8AM2LmjaW4l4+Ms3Dx8fm8fBnMzDBLKDe890Voe7Q2YGa2DRAI+mMreVubs9PvWo
E+kWzoexI4sWZfYVqQ3RvDDKDCC5WVPfrqY2d8BOaKlauL5+qxev2UwM5cPR84UZ/xZP1dbLPzw/
uy0yVhpzKZrFvPCv3abctcrnoA4G+amVm3vD/PhKzNvnp3//DQEZyITjwaMg/KG2q6nbYYhF6I/c
x44Mrh+AlAedHfQMTKxFKziTQ+2XFEBrMLXcWYUcmSC5VdJN0q+0cQ+2T4aWLhv7mSxq31JpUMVI
g0UaXIxuofXKczGra4H9zr6uBP/L7fu1e1QUnBR6qg8ebHv6Y9xynyHmgfNnfwX6Z2QuGstjjY6S
Xbq8f7/kUSFxCcQHvSZP09b5+EL1gnF3lpX658fTc7fFEPKNN0IZdJEzo+xLFllncwEpebKSqPIb
mHTA24HGYBunDvTLJe5NmAX3ZQjizUBPvE2RFjbSMHY9iE4nVNY0gXEaTJKVyUXZBxcMqAeVyrYe
k2NTdJvWSFtnkPsN8mW7LpI3TWygcxsUsRp+LyGYjXr5yffhThPEl0FCrwlYjA7g1t01w4DR11hA
B3b12sngCB9biV8Dotw341zsgbyXfkh+6E5q40ZJdUz0aC9w9T3cnGIGxugYXeKmWv86ctMD4NYI
5biZA4FBj6PXSQ3vwkIDg43qhkP7lkRCgnbXQVkLqozJKCF76jBaDTpWwFuAAPhFSYb7Sig6cwq6
jSLW/SaZDMEuiyAAfht4x0CK48jdy3XFvdQj9IYJQL9QQaahogh9HiT0KkaCvBThkGg8dXLh8PF9
PIC3RWOlvS6t8bkg6oIEU2a0iT/1FripsQ/3FX/sgYx5fTULIQjaipANwlNcA24EDa5gxIPoS5XU
oeUy2UQbEWH6XWxiNuIOzPSmuomRjziArt5uMbNe7zrHM3945mg/SaZvb1lTGktrRkYGMLTIUKEf
k7qkndZ3HSgzYRQIlyWIKEDKy0qEieKFJcCSfwmh55+arBaLIEvhf0CIh2ZT3kmddkAmxrAK59Uz
4zeQrpogIM7MY7cCD7PlHa/v+gn66twYnX8FSokKRUt8ATOyiPcIE4u+AsEw/kciTg5I/yWSZLmV
WgBGQjhASBd1/L8cPw+dz88U4zKB3ZkNmiDBvo64QERgSMKByEoAqgV0L9sHpQP5F3zGaFkEmDN+
7/oaFlwF1oBQBmjz6JXE8NX5RWjKBPVyHa4iNfcftfkpm+/PLD9+aVXPZVD6oFZFknVZCObC1n9q
S1D29vrr9XUsqpysIJmANwbK9JQX10N0TvMdMgqd8ijprjZ8C1kwziwR1GmLATLCfYewuo1e1fCz
rzZF/nh9FQsBz6mHXiYwj2TAm7IWwD1LMsGH/ymdwdXMj+GGQ/R8jNahy5B0GY5AEiodALVB8gq1
0fNz7/TMkzTMPcBiIEhwRqc2fRM66aIN8VU/aRtny7esAsdC4vBcLrXCZkiFTJehb2BreB3M7KZy
HMQlG9/OXfBLMwzjRZ8R2mKxTAKPgPIRwDyoQwvBERsk8CyW4Da7KbTbFXBndCs49pvim3YvbDC+
+/361i7pyVwkdaPEFKiN+oQVejGKqz1vgTEQpMUCa2nkhM6tD9J1s0CCkpMIeuNXf+lKZxumaN0h
Id26k+PDTlxf0uUFJqJI/RyjwegLo24Xx3uyVJAkhdGsuqKz8i5w/n8SqHMSJkP1QvTvW0qj+S4i
dR5E6x3D2F2ezPkyqB3jolI26oyHvU7RtR92n5PguYmarK6vhSWGUvFCBAWtxPudxRE2CPICDyaH
zUdCPub8/BFZoNcc8zbAGkFf0vkNbvJJyacmR9HFeBBBWxWnL4FfmFWzi7PCaSJW9yjZnSvy6Bkp
QNCKYRYjPWzIH0p5qOUC1fxD7oPwfkoYJ3WpcGdrU6TztfXALga1G8IzedxjRsZsZAYMwsLDhUjQ
MXgGUwsHSO1e3SpxBjZtSHiQV4Kbr1Irf0OphDhhlv8jynuxcz+DzQsfC9yZPh1iPFpeOHMDbBOW
JVgM/+bRLFWdGitMb8Yqgsy3+JYkK4nveLGfnivzybc1ZGyBZeEILmbsTwmLFJGhht/rbP3BewCt
r6uuio2+0pDprHY8bKXgpua3N9c1zc/OQjnTAZud9fq6MTff9u4+twZztXM4YO2+v5rmAW/zb982
G3P1LgEBWLIK8331FSHxs1oRomkZJagBTLqvnyQYa+3XzHx33t/fC8RD4FxH9INdf8Z/j8/bp8xa
MzKsi3r7c/cxs3yuS7yMPviJw3UUhMKZ5GKVN7KJArI7NKGZ5qw02OXtP/M4J8WbJVorP5UmrkXO
Imt7QLJIFh8/lSXjfiyqr4HMFmoMBur4GmXKukKXmiaAk2nKetUM6EPWwJM3og2Td3w0+xu3lSZa
oCy1Q+GJyziGyi0sknR3A48aw/qY3aQUzvOyOlBHuNUyv5cyA1n5wFSNw3U7uuS8z6RQi+QkTHQH
KXmNPwhuYIUOYHUd6RuJTny3WNVoXLsuUWKtizLdEUrfEdef0nsN6t1vuZkgjI/su9x8McwavxLM
zoTm3vtmaX19EhwwbqXfiKa4xlWLrJfrX4hYIcpyEBJEVceIj4GGUMoO6sgqSzVJLdd4XyAjgfdC
b/N4EVwXQxsoKJKCBBjaQUAkA95t6oqUwNmNE/SOYdxxNcaR2WsZmiMPbS8zBNH7C0HoT0bhD2si
zw1qPXUbCCXfIAkWggqFHwEJnw7HQgwZ1v3UxTLfN1oO8S+zS8jlgxY15AUqoUUBQE94n72BExEP
s8EEdar1dVtZu9vUDsydYX32NilaswwB7cPId0CcAiLGUzcvPY9YpH0blm0Nu+M1plR/JSzU36XN
BBoS8L/QGUUmSM8XqYm5kQcZOmq4EqZUcJH9GQVGwfSi8k5WQThUFQLbiBYLSjWKZvKUhtzB4lO5
SzY15/DHdqXdxhtpG4HNDjNZqGiwsmRLezeXSoWDAFdLYnDxoOIXHpMS1AvN+3WNX9o7lSD4EGAr
wkB2vnc1p3ZyFBm9VSb1PpBfeMz5ygkj5Qs0Ver+nnZPR88pQdMBMDllJ1s1V7M6lntLjNBpyQ3x
97opPbRWy1u1bKP12PDHyquM20lpbsZqvCmMCgxE3bjpG/09F8V+64eA9hqN5AF390Ya8sfQn2wv
M/adH7/lRh8+yvKEQmig++LjKGjjjdwl6rYRIt4F6p1qVQF3M6pCgblH/TZv/G+DVG5EI1IAgue/
1umY2lIWZQi14sxseO9FixwV2UTM47V27onumMtrP1KRjoim7CZX+MAOlNge0Ctv9mUFWNJqJ4vJ
bRHxSH+MerMTRRAE8GXmm8CUiMxBNOyxj1V39PXB1H1uq/JFZqptdaMV8mcqaTZAf/aqUe7xDpAt
f5RkR+P6jy6JnoMxRBpHwiO1G/fVUKwMEXlJdKXsOjCveGpnl/hAMeq/FU29FjJj1eP7cmL04Auj
ChwIcCXLVfYB3h6kWQzJ9nxvo5fVfStW9UptqmijeHLsqkhSPpSkj4PrONMDKr4JnE9HE8W9l4Np
SMEfHhWMogBzDMC6bpK2T1EvRmabFoeWb2+MTm5twSg+K/HWEPMnXkoHexA0p9QzW9c5f9Oi9X0n
JkFp+p6QA84DoRfq2UUUo3WmzTa8NiVWH7YbQBWuuUwHOVmQp2u0S3wGQxeu0cQrW5IxfYVDdgOQ
9GdhLJWdrxaxKSWivy+KGCMfvZeDsFlOBXHb5yLsrJKq6ifyvIMjJFNuFUnhZOk4PKNVWbjzhJF/
TKRiAhURj6A++F5UOvqHgfpuKkqa2b0yfJfVADiDla+ZcWFEdiSD5lruxSOfI3yqUr7b8lEeWnEZ
bryqfWsL5Vkz4jXvBbskS75yTd8p4vRk5P260fNt5PUoQY5QgVEobdHXECt27ZfKgeNGVdDO5VX/
w951LEeOJNlfWds7yiAC6gqZOkkm9QVGsooBrfXv7Kfsj+0LtphMEJOw6r3sYW3GZnq6a+iMgIeH
h/vz96CSlZLwfpDo8DOIYx2yB+qtQoDhBkSlsLm+rI1EH54oPAPycCE8l3Ah2NuhJeP7o2jxodo7
aQ45TTXLtkHWWFyAB2yA9jB4Q8VfdasicAr8Jw1q/DM911xMJEV3ZVjFYJDOxifU9qCB3UleAC8f
pHsC/YJNh1Fmuxv1B68v3oeufVGH8laQ+3dvHCtojizJFE8TgGkAYQHm7CITsibwfAUJQLA6RhvU
Z9BGTZzFcMvi0PS+hM7E33FqEg4VPym9TMR7K7fCNXE18IGmTrkenRqAfd/MXG0NkB/66GglWcK7
hoKyguqq7vrbdt+64QqnDgKmwLs9Qnll7W98u1ldj9jfKpXTrZjc6W2eSl7BKkeNjYscqRhZp+ip
R6fbBUPzd8O/NmNy5fkSnwy5AEOPxV1w17ngenaVowAAQYHBCW6bLXLBz+RfaELoGtBkbJR7epOX
YeB7KnvucmXvFmliNLUOL30tl7hAvlAr3z/0X5aQi136U6CWnhhEwI9aCbrWRyS4mXF8XbvO0Vrf
Pd28mObhcHjbfNqnhVfYrCMzrXcgMkDQPB34E8H50wOvh9pREQAV9SmmL3qxCZRVpr9L/SHhnetf
cc6eygbTkGzi7p3SGyh9XsoDj4+IPjiwGB5eoEjS8bi/bmYuUfnS5AENq6gDv365n1yaJGgeo5uH
kXhbo7d6Fa6vW5jzRjBvglEARFsE/apLCy0JasoPSGUFVV1x0Gkx+E5EjtBID9cNzTmhCqUASIqi
iv6NVb/QxyJoxg5fqCxWaROfpCC/CYdqlVF+6Sx/YX6mfnhubJLgFbwc5HIIP+xMoCjWGf5bNh63
j5nxen9/d39UDUc39uv7zHS2e2TsNv5uYh7fBcN5x5/Zqsa+MI7v8OL9K/NhSBugoKEaqIG6znOH
vwot8ei97tfO2jWc14T5uW3snPvj+g7wjPv79/3xeP8rRUcmhs5XD5Cuj3rEm2c88KwS8eAbp4eH
Q268mQfFuMGpOKADYxx8Y3XYxcbD4RQZhX16OKCY8bA94Q/kBntPPBwwdMJZS8xBs16ARBUVewAn
Ubm69IJGDSBi4iMNH4fCjJoj5WpA3BeeTd/qSCzEMl0FDKuiMQCVsEsrEOAGdipGia/0hB0tyY0o
5s9xkfwSQCgBphjGrBYbZZr1Ru1hisqnTWA0WQLNDEIfFV899Xg5ymF1V2ZDbeeytyce7ksteRqj
9j1+T7vI0dLhNsjogSsI8haJ9hDkpY9JDZVjAFDtJGserzu29G3YEXk+gKZoAWBdSNInWbhfBJWo
8ujTbR8T4xmRFYjtwnjH4DT+1RtPuyf3V25sXjZ4yeDfn58/r/8Cc1cXfgF0mQUBGjoo2Fzua4bm
PgcETmdi9/jHak8fyHO4KazsSBfC3lyAvzA1WSvUjejoyzDl78htvk4hA4PeI569mpWuOMh22Rgu
DU26i9ap3UFYmrPSTeo+6uvCLi1/7aGfKqPpeH0HZsIkuB3ZA0hgsKmvV+ZZGgNKErH1SrTnCoHc
lArdhUJ5um7iW+9MZ+PPkMwmmHlHgeFrHPPMRqMLtS8FeNKF1BXr9zwxtceaGpkPbco3HRJlP8tF
mqhv64JNDB+gfAxYsQDxrMsPC71xqcCzCvGG2GRTo/AaI4Xy7yvoqkjGtrNF1pw21vc9emsjfK1F
nEGAeMiNHUugPjibGPdsfuAG0wIPrUHtO9RE31LUlToLdaa0APPZ10b91vzav51Ku5hkuzrl9n9s
fg3lb0x3ql+gTxSzMJdw5j5sVG4yv/aOwbX//q/sP27KX/XlANvcT/prgE39gbIVCFzwn2xITYWR
vwbY1B8ImPA7ANqBVMZoxNkAm/AD086Y12EdB5RsWXf67wE24QeGor4oSEFojU7s78yvAf4Ahzu7
V/G7E3Q8sX4FURy55ORe9eJAz9M0l8xA024Apn6JRe1VUJvY6PXhJqTaOh3HI8cDChuIgUnw4AxR
PY5qshsk/O9SNCsmDjm2oFerFD5e+2ljlym/ycBG6FAt2fBNxuERrh+EUP9sozcpDy1s102YRPuR
qyp3zKuNFz+X5UBfKwh+rkEfjwdcFMROGJXbsqkTQ9GC0a7CFnFJa701UozksZMzfqXFPf2ZNZJk
dbgLrQpvXkPTMXNfB+hrCtVzB87zTcXjZcrH6BCSvnCF3l/3eXMzxBz0F+lnoDQnrhjvor5ujKHE
U1EoRaMPiDnWzbEgwq7OfGKlAHMaSla/Bp5+SHQJ1Bq+tE7C8HH0uR2GbCsLyfKm5DJbCftjHxdm
rCWREemFkyd0243di5Slz0kECkjGmlmPoUH9dtP0uSnHZB/i1dlnlctrjY0C208/5264jhqtrDeQ
mY7fuTTaSFqqW63vu2UM4A6AWGMmW21SHmgnvGpVhT8ulbukEvd6z63zrrYxsGoM4bAjY7CWNfkN
AMkHrm+MoikUY2igAtfGK78uNg1pjwrnb4JkACODkHRHqfUrW1H6Azf6Lu9XRwD/zdFXMjOrcwit
CvVLG4z3SRWEbqH0biZUxYnjQHHSxWLstqikmVEfQNcgxF9JLZR1+VrO8SOgQZAn2Qpor9SCF8Vu
GvLaHmS0mq2FYWqFWqG5bcdLFikqbquQ7qeS1MQMveK1qalmZaqQOmjVH+QGaSEfC9ALFkAnWIvN
m18km1z+VPHHmkDfcOCagBKOVjduFD6K2BHlqNSfXPJB2i261wZfNlZQowWDYpoygMUSisZlYUjF
LxnVoDQ7gfTDDOTUSJoHv32l4zsqKYeiA0hOoeBWsSGK6omZGZHISjoI7qbguRWfpOat0AS7LgNj
ALHFcFD4wOVUTK0/Fc0znz+1frchEjqWGWqyt6WUG2J2GOi7prxU1b5LGc/aqsOnSnNq6cKvgbxF
dQXWP98um8wIip+yH29z1Iv7Zi1pVimjnYaD0f3k8thowtzkgtdIF9Z98SAPDSQfbvr2vRs+Cn2t
K+813L3RnyK9NEl7UlDTGbR1HHoO6Qejxe3HlxgL8x5EAeP38rHGsGcO/1Zxx4BJ1HscJcHqSmq3
0Uvd3woBCPuIit/uiRYfSXeTKu+VxxlDsE+6x0pLUKezI+6BT3/p9Ys3btoEsL965QcfmrrNW88s
OHQe1TtV3FXpPoo2TfBSJY+a8FBoe9q9KQ1kP3wUWz4EIpkiqL1q6amEkkWaZ+uxu9UU3whiYKLQ
QgfzpPv/1+B/4l6C9Ajkj1gGj6f217v3349xn75uwLcmntyAMz/krxtQwXUlg8ZcxXA/kh/2rv7r
BlR+aFC+VNhz+K9/9PcIt/QDAU7FvBzkDdjoNxprf9+A5AemVoFgYL8x4CWoSfzGCDeZ9n6wA6ys
LzBeGsy0fBs3aTWhknw1VE1Oy559XrohifezDSAgXYs/qSTWZgwmNKnpSrvSwtwSSeQblIqFkSA7
XRe+4Bux1gZGpKRHECLeePngr/lMD41QTvdl5qH2rULwOy5EI6nG96wTnCAeEJCo8kBSvbMq6g1r
vqAAYGrciyCgRRup71rjHSQle0ULDiXOrDhCD7s08pzuIx+BzVdvx7R6HkXxdiDyphaBPRa72qEC
XWMeuzaqPl+ppfIeBeIWJCarygtBLc5RzkY+kO+jTvL3oFR67PsK3fwuCTa9JuWmxOWIJ6oGnU61
KwBBTJrx1Yu5ZKNLmMJRlW6bAExiyANme8dOB229/lISEdTGMTWIlx7QTOuNTuwyq8wBxmh6/rPG
KJ0RA/JvCD1/7KvMEZLhWczJfaMP+i5Jw2JFFf/O74Bu51CPMvio3fdlEt/Fyb0yjNlTTvvKkjlh
XWUqxpHEDp06yIYdU7mEqgdHkLoL5YCxFf3O99OfJaGRqwkpboTMR21aa4+cUtZmoQ2yrZMqN5qq
Z5MfxTvXVG+onqfG2Gu8gybqW5jzjq8g4eEagRge2MhMgDd/lp246xoPd1qLNIPq3CPVSexmIX3y
Q80zlBFPljGID4FMfKPvks+wJI4oYDg/5aOdSFDCjkSts0jCESPixU3bRSg35ag4C9leSqqnOEQ5
L/EyRxqLvaxUv1qPBW45bE9yIydOhr8NrWUzr4qNWtV3mVjse4zk60BnG+Cv3GpEf6ioj3o41F65
0JEqfpumuHFk35RUakeVYBcaGOoa9UDoeGhq8a3lQVrA2MHqca2g62RKfXUA3+BdE+OT5mW/plmJ
5gIFI0mV6ocwDN+rHsg/PHMi1H6q2uWVrg4NnR+guU6Hk5ALbx7G5AyN95FpdHxsUjHSjKxXfKtP
aOYMoiYd5Ez6bKEcYRQE3Za897aFIELbnRPQgNC2iRK96hrXHQY5OcYEV5+AvrMd6ORD4ILaghTQ
I9/xipU2ErHoSNGDAU2ANeAHJX4erJRY1SAjjqpDXhYCGPloYyEVvCkL/WedRWgAcNWJxvlo8yQ1
e7SgTSGMBmdovFctkrzboewkdMQE1VAb4DPgFxjHkuguVZTboqHo8WdyY2ai8BNMlNhgv99nZdab
NE1Sc8zL3OUaHmC7StsJqn4TysWnJOdOSVLEAk26rXAndswrpeEURcI+SJWbEnU0TKoddM8z+Aaq
bHGAdlhj6Wp021AKOQ82tczbnSq5IcrwRlAXVu5Dd16kL3I5YpQieRNSwH8Tsq7wSTEL6ciFHpm5
17xqaGIgjwE1xRAFATpkLX+SBxDN0KbeZgO/lmS+hMv3d5wMNtyyFd+iXN0P+vCc5kpiDcj8AOSK
8WRQtcz0hR0kp7Z9TZ/aHhmxnqA+A45iy+JiTHLJ0XMq67uxV24klUMJrBVe4kbe6s249yAUYg8R
TRAr8lNG9MHwgvQR5+4lGfgHQUjQ7gJhIwaNb9tiQJdrlA2wR4KtDyLqtiTIt3JPtv4op2amkhcv
i54HGWQD6OCgGs5vW43YHhEckE2vWq27G6nUGURsPzGmYSVgxi/9cZ1zm4EvLZqk0KgrPZSYstRo
s0g0tdCHognIvIyobJCbBopvRqr+kOWg3la4LHVCTb4buTLaFHxfrQNoOttYxmPAD4ElQ2xpE+VZ
bmtygee8l8PrADgPk9bbi2LjW0iknjGj/gtTJBgJqwS3anlTkYA20iT1V++j3KX4vE0Eb5W1UWO0
eV8a4zjcUxnBVBmIgAgAuZpazXrMc9SYD8zq+wCkfwa6wsC/8EqKNxknGlKPBprQyPp7JCCXC2lN
LcyL5EZMmo824jZCU5wqDMCbXeF1ht7k0ETHMyvyqStJyrBFXxEyhal4z2nKR9UmWznAWDntQEXq
S93rkFSfYcQVVleXt5TUK5Lw92qNSgpPVm1HPtCXE06ql6/40E+MAv3dIqv+5Ob7rULF/9ESxNvP
BI+coEKq/1Gf09+IwNAgJfrdlOvP/9tfSRb5IYC4QkG7hFF1E8Yj9WeSJUs/MAENKDNmhxiVN2vg
/JVkCfoPFRyDIGYAyAb/ZwmP/7+TLPkrAQPYGxQhaFSgxfQbSRarIpxXGRjHIMqZPNPMBh4YRYuL
rmQC3n4qNjqI/1LIBSJiiQJUGL3Q8LqPs825+eNnnlO6COxHfTeFGPXVOkL6eGmK56qIIscRQak1
BoZH9yPIR1LN0O3BEZ3yDhyDNHEYXVywSKfFfvY125NlBmER90BdQBQ6D42hu5P9pwLR6voK5/YS
dD8ou6OQyHo8lwscu34QUw97Sfhs3yX8AX/uWWq716hcqu9P69AoXYHy78zWBN7m0yotQFvNm0FZ
34pZvFc7pQKVRtCDbBDQACUJbsNSSgBZTxyJpi//YKl4mYgiXgFMUP5yqV4ulGVQwHwsCFatBcao
YSYWmVsgL+3qtA72tVK8KTCmqwBvpk0Ks6rcNVqJarEZFPSpj7MXIGDs66uZ8w7kQxp7ZKlMAv1y
NT7JFJqiWWy29bOSvHfNcxAdr5uY8Q3gK3HUQWbEEF447Ofdf8jQAdzhwYRW4x0O8oihvw3H0M1b
suCFM/t1Zgkbd2lJCYJSinHazaojluhRlBaqhVYpq4BOj5MqArSKvQK1JcLQpY2GJoLc0BhYO8yH
p/c6iIX6J/rwAXXom96uzeioW/oCke2cTQnqzejmS2DOms5/VNyYCV3uIw30wt6BZktgVcCzgVEl
6q0WddEFe1+48UnMgBwSREQweQ9grDZpoal5Esct84pukxxQKOqtODcqN7UyNzIbi24UK37EYwTq
tb/qB+nmusPM+OSFdfaZz3ogg9+ntQpgllmosin0H8jOJP83e5EsilwYYb/EmZE+9nihyxTepHEV
WbwvnSqpeNG5xS7xnFOe7+UkXsRqz3HJCKVJGcB0MJLmTrsCu9ZRMP0VsmRLR7fq+v4tWZwEYyHJ
Ip7UHmaTGs8NkwGMHEtUKkufaBI28PbQaZnhQqtq/RZE0i6KKgHgTemSJ7JO3zdPBLwRsF6VfbDJ
cevlMuIiqRdMpcvsMXrPMsEexAQEmNJB1zxwAiNlb4mT85mb5ksIcbaMa9Yn5yBph7IPcUxMORjs
WCld2gKkhUKB1WY8xlF7zmy0JQK42dMuY3ROABe9rE3p+8D+3SIjgWd6IOgbaGp2fQFtlU9PVhfi
5RfC/Wx96PQg/UKVCfy5EPqFpsPlIShpn4e9FwHer1O1M7huVNFl0PmXIlU5u5I47o5TwshtGr58
5gSFM7mh5xytJ+EqzCuCRL4bY8D+vHEtaFx+CAeS2kRpPNtXmIRkmCBSjGLu4BErrwKfqndEk+gJ
dQvV1HNe3BPU+GWb8yPyEoZ5sa39Ku3w1kDFu66orB1DLq7WwFbutmkbQw0txIS3nxbtFlTpYWxz
IJ/ZQGjNd3ip5I4EktOGiHntHcTFBgPtgsJR+Mi7EQknrPi07VeZpOSbsQqE1W8du6/NBBUhxjeJ
DHefMsSEYRWNA4/NBDWv4ec/C3nBgMDcbfq5zi1MAiMZRLEtUjxyS8vbe7fAUq40q4X6r8FbIvAa
S4Fk0eAkSEplnkhegyXJxxRksMmK3oK4zE48QwQX3jL16yRyfdvCiT8iU+AyRYE91PIg6QLEcbWA
4JryGf9hAqkIqL55wJG+mA3O4r4Y1mXDVLSB1Wmtfoeqxw7EJ26/gvTZDkHaFUymeq+/LG3mJGR+
MzyJZJ1e5T4nMcP5o+DdV0mGeLlwc87u39niJvEK8401dMpgo85CTNSd9G4hl5viE76tYuKCnCdW
fdnBAr8JVvJ7gsFe/wC1Tku/Ua3r52nGFj4RmI6/tJIhYTVZDc3qphyGHvTOO8/NnX4V7HQX9Wso
Ty4N+08nBLCuS1uTdYXtIEaE2aqtxhah6eMysScVYr/SBj1COwbMxHcXFji5Xr6MSsB5oCCMlsE3
onS0P2ueG1pikltgzlE7spTSiO44jNbrd+gbQQQz8sFFmN/VJrfOnv6Jeei4oL+g4YYVJ4k5kYpa
61uYbz86W7DIRrKkVXhi31Qxehu9PHSDTeWJWtL6umlWTZhEMjA6/cv0F9jp7BTKcSE3fcNMO53N
wLDaJnxRmMAWOB4C454DiV6O36EH7+RmWC3ptH4/izCPG09j/Lg4EZMMiQORAJt4IabexfIzLRLd
4NBuBZtJ59/9k6VCiwU0HWAmIMokhg6yrgSSMhJz2CSPSmF+pdOiPa6ifW0EwCATIzxAeoY4npGA
W2o5qk4Sii83k9Exhhy4AP6y6eAzIXHU1nmDkYQKWvRaZYz5CX/M8NCBuL7YmX2VQcSAWV423AzD
l/mEEoxlz0cCHNrbSdGrryYG7Qfzf2dkckl4KNXwKWIGKrr3ZfFUVWsN/ZzrNqajiWzPLlYy8RCw
AfFlUmMlHQZJGT0sd1eD9Vx3IQjr/EnGDRjSv2FsZj/t8mK/tMYCxdlxUOMgHfmW7ZurNi4KunYF
MINZrrgH7g1Nc9GpTR6H8RcJzSX2oxnvuFjpJAqM6DNAJh62e+ExifPtANk+n2IYv8gXAjqLod9X
iRoRzgHS2ukcYJ/50iCzkyBFOx1NtzJ7uP7V5gxgyIuVTQD//TZPqohe2OUDO2qDgooe6EjE5/+d
hcmHito8GQMJFrwRE/HgoGkXHjxfQXeySQwbi+OKhz7g0pPPgS6irgdtpcAVOtvbcMdgld1xTrou
DvCLW9+KMISsYT4ZyLt1YUX3o50hYh8yJzd1K7eWbomZIw0mbzCKAVGNV9j0o9Vg2BbqqlYgjZXs
qJaB9au+E+P76/s6YwUXICzouBbYFMHlAcCQLBBaGOw0O7T2aK67eQqtF7SLr5thP2ayuSpAZejv
o7iM1UzMiF41KIrXydjces3o9SXXX5VutbpuZnY1f5tBiflyNbLS+jmGsGSzzfRXoWieUh+MjbK4
EAhn0nOkDWd22C17Fjbqti9Lj9lR9uqxUS3PbdwWWRJPQI/EW78tq8uiIgCwyMgwsw1VrKk0RMWT
vBGiVkYX6uQ3q6iBIIa6Rdd74TvN5QfnhqaiPINfil0V4UN1JhA1VYAMobeiVeGC/kmw8lWJDG0X
2mT3xyuEHoC5s69/xJlgAvgt0BxswhLOP7lmBhpLIEcuZTMB1MkTJaCWPq9bmNYS/9jOMxOTS6aj
sj5gdJO5Y3BHKzDYtKdiH1emug90PETQBDxxNx4ELRf2d4qw/LIMymc0bDEAiQnfSWqdQXI8CCoP
05NutdGP4U2yii0PWsVZaXGubAbOUjY/1cz5ZpLt95mzEnnsfNR44Ky3xZt/jw6zWz3QbWJne9lB
6gdZmY/uOT5kN93RVwEYDje/SWHx7Vdg5/bsV8jbOqKotENovayshtZ3ai3dhmEBNisCbtHrX3cu
CCDngpKwCu8BOdGlMTTT1SAMZShmNhuFDm7kuVHGOdeNzDkp2kkYegNSluhf5+hsRcUo9cOY4jsW
fG5RNMLz5P26hen07x+bdmZCvFxHQ2pdAgZCBjUpyDa4Dc/YUF3vxrsPmfQpNZNTbT6JN7EhYIo6
cbgXcnf9V5jbSabloUAfC8j7qbOOrarlfsvJJjQTjLJmfLAlWiKn37eCjiMDfUFN6tsgOge260j0
sM7Ui1yxAnl3dRu0C0d+7nspaG5CnZPHbMoUaq+mfIDXGFUwAPsmar+idqEAMG2OfX2tcwOTg51H
fAKkrQ86xI2yafbe+mM0oxtxpa6v79ZMxgrKfORajEBDlKffJC48aawpa0nE3JoPb9OCh7BddiRo
xUXywgj6nAPg8QJ5lC9F5ukDZvCg+VJxPahAON0G7gzo22ZT5Zl1fU1z2QHrtIGkAuVmYM8vPV0v
q7ACnkY0g8avtlLip24KMiKz7jPNAum64ui+WBltqFa3SVyLC9+OXSjT5ITpquOZCB4LyGhemgcK
J0478C6Zfu1HGH3huuDYcuKwSwR0eBIqDh/X1zvzDTGuCcpFzLNgZ6dz/anclrgfPMGMAs+ohDXH
5VYqA/EqA6a31AOf+YZ4BKtgrkHCAjjAJBxm0dD1SYbaZV4+VwSTar5nh/2CV04b7cz9oXuLc4Xn
J1pX0+zZL9MRqjEoTw3AJFogS7MqF5JlR8UCWMhpdsKGt8ADYC1R8s8bZuMzGKXHy2baFowHvuq7
CMvrTN4UTeBcNu177oQOeRHva5u3gFESMLOEgv7CPTMXUs7dhv3zsyuAlNEg9yPcpueTFUgKVjWX
utcdZebbwU3QfASLPLtoJnmmXrcYRvc1wdSyU9HswWPFy6//wAQwHyjLsM66NnlY0Yz3Uirqgtm0
eeFkeZttpEgPbFELR/O6qZkN0xDgFbS9JYJuAzuHZxuWtdU4diknmrpUQ0JBNaTu5bqFuf3CdQUg
MCuEoHN/aUHiZEzhC6JoRh0AHxy6HwXUrIdoYdKR/ZhJwABtEVQIMSeEB/WU3L/vQRyqjliIB/Bm
rgD+1Z7idw1q69B3NZR/cIIRKrAooqM7BeKxy1X5vl+ilKiL5phmID6A0m/0IOi/OYvMTrAm4uAC
+4MbEuXfSyuJDPhkH2JRTQUKH+0hVhfC7NxRZbPb7A2IibdvjxhE9ChrUlxdRYmJW/+le0zswKb7
7LkFuX7iEKfaIatxll6FczWlc8PTRw2UTUkIHWERz7XeGkHCFFvqAfdzfsDU6MKRncvwoUuLGxNq
ZIx+fBpvU4+OIZeLeFuAy97sdxIUjujDeIDK6EayMcNzf93p2Q+ceiMBygN+j54ikt7LD8elpFYC
r0BLOKpBzN97JwmQYOhX4RXvy1xjEdosvLNnbkx0MDGPxivousF1Lk2mfKmjsQmTCQUdoq+44PYz
oriz9HgJirNkahI0oqIFLpVisKwjjl/fCw3AJcEbCKYXovlc6JDxMoNSK7gqJWUSaqnstVwVdOh3
t4qrtJpRhKDDBtDi+seaSXXYdCmyUBHjDNKUTk4e6jjomlGAd2ibPwohxCndpQ8018K5sDPZNiVN
FJVvv+zoz6zLhszCCn6KUFDwF5LE2XONyUXEdgwgCoiLl94gprFCSyBWTW8fHRiRMq7gVbwV3GKd
Wb7tgTqBkREv0a3NveLZxOTfdieOX+lppPVVLSDlrp10J36CKTXa6LZyGg8CGAehk4lu6VFeimNz
95gCNlh8RfRwvpX16z4VgjDBxB7ITjYcWMGYajFngo3Aqg+8FW/+UQADcA/kHuzeROnpcocryJ7L
IGNChroODqojrKjrnaB+bUJjFyoQ11107iScG5sEMELLhKtaFRlB/BQDKSwF+7pbiFmzPvOvFBi6
jpcrKgIxwRsaKTDrBtdrxaQ2cA8mqqwgfcQNZzTH4Bjvl9Qt5m7uf5kVpgVCTwGPVEQAn6Fx5xSx
YqjJPlF30QBcdgkMe7SwzhlXwZ2NfheBm+K/J1FFK7iiBn5aAr8WBPfkG9I8Xf9YM+ER1HtIDlCJ
wJCwPvEM0dMrreXQPh3L8F73cHUPYnkoRoxsxiE6XtetfT2FLu8axHw077+m5dEYnviG3JQ5ifGC
MotP/HA+BjdAaNWr4UNB5o9UexkK8X0HYRFLA3pQguDXtJqTA00C7gpZMsEAg0GrIXkk1e+nPgSc
2aD+RpUVb9Bp7AcTJlf7uEfRvReiVZxj5gQYaN5a2Lzv3wpmWCkFA3AYAJ82JAGxF2nXw4x09N36
g7V9oa0OelrwQhmeYMiuZOeu9CItOOFUzxn3MwwTdGZwuRE856deKNM2yVFNMqNH6SNdR3f+urWG
t2jFuA0ZMyZOOLBEBsrXaIVaORjkUdZ95ndgyVzIHL7ff5e/yuSugBOTNC7xqwi5th4pf09Ef6UE
+oFG3laUPMPzwsyoI359ffPn7TJ4PV6KAMBP7MY6jzHyFlPHwN26IG3+qAoJc7hI0xKtcYF8OcWJ
rhhJ1LrXDc+UX7FiXLZ45wP0gihwGelI1ypZE2LFraNsWqtZNaYem8Njv0ZRnRryK0Z5NuHbYBUO
tJ1xYTmrpRLwzBkCbBtjk5DlE7+3trzS94pu8IkpU0CaE0yLdAtEj9/vDCROUIySgGnDYZyeUi1m
IIuY4AQpCkZLfKMQwAHKfVzfy5l14NyApAGdHRlQr4kf11AM0WI+QWegic2mhkhjvGBhLsBdmJj6
Ca/UXp/HrP/R2RCXN7MHRu/DbqTU5tZLeIyZfbswN0lhUo2GmJGHubLehAlEVTIQ6feLRCNwsUnU
hhUUZ4Ct0CGaOHnadUKhFJi9AqZXBadgimlMtTLSZikP/P558FEgKsnQHXhNTquFKNFJEswooJvt
Lb01itvqwXfY9nFuVZv5K7ixF3KVmX4VbOIRwgCbuCemdSddS8Y+iiLNlJLgMwkhrMy9iRHO19BY
hfizVl87MbeKSLM6giJbC0aHEGNqgLcIFZ7q5BiW+XtX6hsBsN0uTQ3ZWzp938M+w48L0PiE52Jj
JncmWrxxGbNtqaMHUWksScUv1DYuVceF63nmA1xYYtnPWYGlbQEP9r0QpJ3AZ+JSXTd5sFAuWjIx
ydvGJupJEGIxKMMYmRQ9o3K/cAYX9mtaDY4qvxHBdIBSPa3MmBvhSmSNgXUT18Tj9YAyA0q8+DbT
m58bCj+vJNgi4CzMNu0NXtG4D1F1lo3KYU0WSNDsyV29XyxcLi1zEmmGElqqqsLcwgohOG2O9/p7
yIEeMXCTdX2IZUN4oIKR7pf88XvMuVzzJOb0OmguhxyGy/weTw4jS4/K8Of03e8ga1BvVsF2A4+U
ZTYxduGLZSmnjawG2hf6Xj0BIAzFDrqJzNJOD/6hsxgIf3lxM7sKoQlwJgNlJrOM+NKsVEA9YUgE
1RSGQxC7nh+Yevkm1gtvwJljcGGG/fOzkxb1qc/1YayZBe0tD6+HeIlrcToKgqQNU04Ia1AqAEbp
20qaNMV8aiJo8A9Md+0hNHAHSpI1saPIoK86hG6hUF7H0P5pTgFo+q+fjKlk65d5MCACUoaLFvj/
yUFXBp0HBnTQMG6TxUbG2dGdbijQJFq323YT3OeH4Ea3O6d+bNbiaql+MeOjUKJCIQa7wLZg8hkL
T6jLTOKxeDlc9VS1+Ihbj/5SVsic8PJiBK3EmZnJZ0w8DC63IfY4El9a/l7mbxS60rRjrekLoXku
0lyYYis+85halb2xRIpmll+iepjXtnvGigpetfBRM7wVd5tZw6rYLmX/MynN5SLZkTmzXCRpyY8i
vmQNoYYebJaB3a6UdQBeUoIMn1sAUs1+OgEtC5RGUCGcvnIKouZ6K8AchvCNLvzUBsmS/aWX6Exa
jVWdmZmsKg5AV9OniC8VynSAMVQPrAJTr4UVpO3Rd7qHWtlO3neWZKpvueshDqUPw1Lnci7cqAKY
vHgZdS8yRUr3JSWx3hDNHCPwaMgPkaC6Tb2Kw8ViF/P4b64KpAGyXh0v8Kl+ShuQlLTgWEdiqrls
ijX5FbjESO5Te9iWzhIIZy6xAquKIjAtb/Q5psncmHBhBwpUFRzqRmcrqDxpbm7JVu8wQlRfMEIn
cL1VCn2Q/yHtSprk1LnlLyICxLxlqLnndtvtDWG3bQmEEEiAgF//Ei/ebVdXuOJ+d+12CU1HZ8iT
iVzzD+ACnpz/wcj+7kZGhRT6Yr9N1LuDq1FAVXVnwrS0nkj9fVTX5CAvXX/wfaM2ihZPsN6c2Tjw
g3CIIMGKi8qkugavxH3r+mnc9Al3/q2Y1GrKIoRfiF4cFHI+MMv0aGWSZesC2o7QonpF+PkbWo/O
h+LLsMpdspx//7sV/3g8sYEe+hZXFtvQPnc9m1oT0Ll7RdpIlI/cuXcTJIUqWFXguJzFYunfx/v4
LK7jIcbA24vKx/nrOyIja7sclWwugiKVVIZbZxyuaVddHAVTwhLCeUZg/adBk6Mb11MYFkjiLanF
UKeMJnVtKh/NGKbybpAz9wyEnz5oJzBIM1QQd7RwyJUHMGYwWlcW7dpIZ2+dcipjNx1GcgNw+xv5
LTAqCZp/HzxjQiEKiAjSI/hHZw6ZLwvRuFZUpNMCAhRk8V7tUF6ZysWdeTfGWQAye9Tx0PMIJINu
s3ExT6RZriSQLh5pJP1XvBDKlOcFFLHICSkiF6s1WBBNZLHI+nnsQEVWnOoZ6gh/P9EXigzrsv0z
3tk7o0HT5FIOF8F/mnN5227kjUjJc/iw9hyzPNxn1tU+0ksn4rfbR4BEXguJfx5wMprFciVuUCTf
nObL4FsZctX532d2aSHDFcIGbMgKY1s/4p11BT0JU4VNrXTuFIrYoAYCztj2XkCd9veBLh0KNOeh
XBJCFwnNjn8OBByT7ZvYKtLQrh4t9J+Dn/F/OHfvhzjbpNAuHccUGGKqrV3fdJtIstf/Nouz6yOo
ikAWieUqCLvxGu0mwg5J9t8GOb8/eIkXPWGQBvPgjlklCL79tyHOz5ZBv6lTx0Vaz5s6BFeSvqa+
9vFVBWTwn/0+BxLERTUSamMzmHGSWS8pKCmTAQIJ4PwL6njzn+bjnT0GFu1dcClgyUqm4qQR8YNV
ev86u7nOCLVhCBgG6Ms/G2MAqyC0sEorVbP7lfr9W99U34Mw/J+25p9hzp4cYQlCJsKsdPEkQH28
enbnf8kHDyfkz6mcPTZM+kKAURNTUfJL4NDM0u23rqNXLuTFMwBPAOhtVGg/lrnbnpZFgGG8Ciyp
0J25c1x5G1rgKPLYTdVeOQSXDCag4gBFAiOD6P/MxDBqBSXzXXRJo4ogxeeya5LaDq4kONfb96cL
DtzKu1HOrIw/1qXXKoziFYXJFG+8l2isb51V8WRQXObzMEO0fGn/pbzl702Dvi5S+AR8OUAq/mlB
wwUSL1Ysfk+vzlFPRLVmXIYrHbqX7HQMaCwUtiAy+CHi5y6ZQVHGgNGLzD1qKDfVfMW8XcDGrMif
/x/ivPtQjtBOaW3LSuk38mv+plH1DTJ5QhYjPNAUujtXi9kXal9/Dnl2d4HgDJHepTQrX/w36Myt
ivYmrfcKusqpA8ZsnjqA5jipvp9EovI5K7dtPuXxr+tdHBeASH9+zNkNn1jnIWrFx4RPLfjjd3or
tsHJfIkP4C/ZXIUirT/34cC+W+6zyz57qAgO646atLztbiFfdgye3yRQGfXXayiQ9fCfjQVSlt8t
+D44Ws7zfdxqqgosfGASAzNQMgbsRBv/1ePx16UurtjjCymNAIOh4uQAaPUxx8CjORiXGRMbw333
a3gB9DmX2zJ19aPJCDAnV5fywt3/Y8Szu7/E7dIWHabnNndNuIOiUzre+Z+jvXcXxIm6jW/YbcQS
cfJY3l+tml6wb3h1ED8CBgo54vP2H49PokdhykqRoXIg1OlCT+iq834hRYVV/WeUc5icRlgXVAqj
8FXJ83lBMfZFHFi1MVOqb9Ru3tggp9zxHqTfKFRfw51csD9/DH92U/1oqJpeRZikBHMjtMtcLq6l
jS65838McnYDe/RBVoPEHMeNC7Qrcpu5/1mkHFG4GRPQcxVHf8h6nrHDtZTq5U1E8sYPUYNGkfRP
K94sGspqEZ6POIS+PBgfLRd5f49feXovdCJgG6HzgbQ7sicfarExIj3PamFk7cMM1aXy4O3nTbCx
j9cuxYUc0Z8jnbmrYNFGZoxgMdeMhlVCNIU+9E/tE9v0yekkRzRLVgkIDAvIOa1IsGu9EBfIA/78
gLOHceYmUmGDqZpD/FQ9UxCUAI8S5862+ta/AN6ZtNtr23ghMQ9FIABgwB6Amh528899HJzCr5ap
YlmfYRMHlXRHjWxuv283YivHXfTc4hUBK495AnekudpD/3HW8KoQ/AZAYCJA/JB0rLRVEgOYaabe
ONAaz+GR8iR8DE4BWOYT9xsIPSGEe63U+juX+YeFX4dF55q39p8gkDu7n6Mjp4lGAc3IqMhNAIK3
x3gMIAri9HQYtk5U+aJMowD0pweQZAn5GbmgLnVsDtGzmljyU6998q2ppf0WGFDDbgFcIggTBnf5
AVJSDc8DnJagHhVl8QJ3u3q1AHPe2CNobKxZ0IexIl9L7ns7V6+yarYcRbLSjv3wo7Y9NmCT3Ldu
PDzEsWZvU+iDPPjvwcaHK4wlQP0cCQECyFp0Hmx43QLqO4IPDdsqZQ3MB1sSh/bbvw/zwXs+G+bM
SE1ub5CZjPG8RXrTNDvXei7JZxDJgVFzuuKTfbC661gQuIF/icP8wVOn4yiY5YEBdAhFKprTAPqL
v8/m4qK9G+Hs6SwgvWFFaqGZjND2yH7J4PtS/OvHA9PwHchnIFONTO5vj+FdNkOYuJyJmWnW9ScK
0tllFFfs6qVpoKK4cm1CsAVd4n9eex2V8SQDzjKkMh6ElDdxPKVdXFzJM3zwo9aJACwTwpdacfJn
PptbyDBQlo+JgHGfmFNX5+3SJy0EFf++LZc2Hn4aaotrE4N9XrpQSDy1hcS2KK/8zAAOIlN9pU/i
4lzeDbF+wrtNMY5qOfQysPP4+crtUiqnrQdSXbF8//tkLt0Y8HmsuSxYqA8EBBIcfciYTQykx5CF
ZKCAIvug/MS8cTOBoervg106CbCE6PZbg2m8539OS0k5Fx7yZ5lp24eBIqiIvWLTqeUareKlWa0A
e3CCoNb5ATA4GqQmrZigRkjtbeG9Nr6dNFU+BTPolPd/n9SlvXo/1vrv7/bKk224DB5eNTBeH72F
3KrWTpxQHAit878PdenkQS4SisDwZAkAQ38ORaICGARnwfp5I1jag6Snu7+PcHGH3o1w5hfYoqS1
KqHdNLnihoc4gErdqOYaEvzi/vwzzAdhLsVbpFJAbExcC8K0ByV+auh/Ds6PSIw//j6lDwEI7AJe
nVU8wUYelZwt2liBMxGhO8s83n6yhj7pQHTW9dkcAA4Q8y1s+PbvI146Ee9HPFtEGMKmKbuCZcMA
nCKBnsdI2ZEb+gkEP92VM/H70px7F5DkWZmBUR/7AHcwDqXw5jyc9coFib1TmmCB4JkXvQjQ8R1t
VqPVJJyqaVtU1P5WlqgrAeVVmD5piGXgbxmzH00YJj7poCKn5yF1x+Urn+I2aw1xPse9P29LcL7f
lMLj+8Hi9YFqMv0UplC/atDYqivH8MIKIo0Pdlc06+JJOrflgGRbZm4EzWqUKlRVPNkmvIfpgDry
lcfpwpUC5gVpG3gnwfqe/3mlXMXrqW7hMYTK4TdW6Fhbq3R+/f1AXBwEu4NaKZDsH2DEQ1BP3HQj
HEDPgls/PdAuuJIC/ZghCiB09W6MM9dHoA+49H24I/aB/Vh7K/Sn+FZnzTe2008r0Ypzxe5dHhG+
3CohciF3uLSuAwIgjFiCT1FkX4Nvy4qO2I8i8zbxAYXZT9dA0JfOBdYP8HmE9B8zbcgC0R4ACpqx
2j5yt90V6JodLPD7u1dO4IUtg9UI0TOIcimmd+azL9S3ALa2WCZGX4NRyQrN3plLUPP//WhcmBHU
09DOHAEKgdLc+u/vXg9O7MofCC3hsboHOrhPixZPXg/xLj/a/H0oPH7rIfhgK/4Z7bwtdvSA2IOS
E2YF2qFN7FbRkgjPNwenlZASthdzbGE/NvWooB/ej+jq0lUQPdRisl8hQa0zQUOoDzsBP/Zxif1u
eHiL7O24qYdWpuixrDdknKOvCyNma1VLeNN2rvgqATtJPKrthMz2dKQ9AZtSwMri3il79cr9fmhA
O4FGx6QNiiab5kJCM6nu+5MqS+c10gNYYd1ONdlc1hVYaSOTLEUfBxsDIYht7YoACcoGBGE6kb0B
S74N7UwVtxy1jdgML15hqeETL7htgG8laj9PlOeiArw/mZquOg5hZOJn5U8hxJeHHuitXnkJBfJ7
b2Lafo/9op4hNsHaHUrn/osIhWedlmFoxb0T1kv5vZxcFb1JSyo0UfcBh2h0VQ2nydfuDeRSgJpX
Mr6Bwod9M9lgf2V9b3/RBpywpI/4qUQmMLdZyw4ESkyvBMLpu3JUY05Lv3jEvhUy0UU9nVgs8TiX
LnQCKGQqamH0g4U92VNr8Y8uKKV2rqj0xm0DebIXuaSkEmXeVYMH7JLbVdD7akUWmeFxgOzHvqRg
II3B0nnvwEWDXBVf0G7pkC5dgjZM53q0oNfKE5uObybuqrRFnR3qMXFaqaY4Bo4mp0V5ZlsXnG2G
ei7zFbhrNoJE/X4hdZOrXozH2nfKtBJR/RxOg52NtoE81ihkKuaBPVRQtAlzCy73kkXhxE6GuZCA
riIFbLGLX5tlFUBtZmz43o3BIDqP1H7w2lHnHieQSytMczfEAhrkozskbuHXIOR0QFE/e8PqLgmz
NVPQp2HTjGkVhHrHi0DlcokLqMOTEK90HKVzVIgqnQtKPs+trUHvJHoMgJpy41TVfVyPEBGaLJ5x
4oPqz7XGQ9uFHbq9IDkDUKEzz8fW0exW8GWwwe8e6yCJyja89zpH7O02htZqC/2tgtjF9yIAZQ/0
wXwQyzRzf4hL5mS0nbt8jn0wK9pTkzWzTTaFsaPdwnpxUkPjbL1x9JNojnlm+XEP9bsgPjRWEGwg
cCJBa6yRKbOU7I7SgjAaJT6oemjsJDpqQJNYlWE+00EcDWBXOTpF2027NDx3R7tKm5iEL5Cg/+pz
EyYgtBy3tU9QVZWR8+yDgSElBZRsSj7yF9IPPdRLG1sOSQn6o+2ipMgt0N4+er5kv8pwhKRmrSlA
Qq3c2K0BBKCbu6Sv+vE0y2E4Vj0kLarITLtogSZM1N/UkH3/gvnZGfW87sHRAbmVcAaeisGvvzWS
TJ880ukXIsZlIxpZ3jNvtvYTiZoyESSe9hyah1kBIBaY7nUPSkpV0wc9uWHWloxhuVp73gVyCo91
0cLn0Utl3xFoPB27BQHJ5BQqXdpBQQpJc/5glgaoI2m3T4QPDBnOcoTuT+HwTNEFfUBDAeWlxemy
gRRhHsVduAnMTO5aXxWpVlAj7IiYcuQLZuinizmCvp8lHsFypL6N2upEgsIPWrvrjlWfxkW2n0wr
nVNUEtZCQidsM1J6wVe4StYDVHynvFTQFCq0KEHeQCTfd0U1bEGQZB2MJ/xfro7tL6rGhUT2wEfb
L63JmJnZK0CWEUuVwJz1qT/BGYm60D3Ujoo/EYeCnTfSTVbY0FDpHamPqp3je2AFm7TsvfmRCe49
dGIoDkBCz9+trrKzqBHFA9SLivslEvZDBVrADcjQ9dPga29jSdffeHpQO9L17hfHnbo7yt7CIRpu
Bo/UuxKcmqCKrqJ6q5waMN2SkGyifrujSCIlc9M4mcMiuhs9CFEmA2PmZQ7rekPjykuGsoRfo+vx
we3Bnc8Bm4Z0azTaz5oC9JaycSy3od+iOwgQpGQs3V8V0Hl3U4jGER1G3V3gdPJgNb6/i23efeYA
tT2LiniHcCiXgx7MvOs72acQWw5Z0kZt8wAXWN1GfWs/9hrtEUmMxNquH9xqFyp0mIIx6VZXtXec
g4os2B/wPksZlavEjzNmi+dOd8Baz3nndv0XWgv+DQ44e+xDWPikXHljkmCyhl+t1Tv35RK20JFB
mHyCP4xW8ciKPtOymx/8egn5aaljkRtgq1LBBu8E0UHerC1E1p52eFQTbUVdKgKJJkoCwa28Qpj0
qKbJOo14ktNIL/Y9pKWsF/zckEWWzTi0b9mSlVDhwEEpBcR6wnaJc1lSkmhohwk4XFGNS9XF3i6K
eQeoAoUEae16j5BmgP5TZE3RQ6eh+ZXYZT2e+DTr26AozV0dk+lJFrN404VUd8rTJPUh5O4mcSur
T07dTg9t1wNl6/Y2LDddpkeD3qVny2XDr2nyWnQT0a54svDU9KuoUvOkwW6Y92HjPc1kUV/sofyh
gKPNCwvYayDah50uff5LOSb+yToVqiQcg/aRykhuuFNDhYkuvvtMQ1m9uFbInzRnTq67qgONjt07
SYl6XGZXU7B3nJbXUKV0ZMLqnt0Ltx2PpejU8zjKVicCP1dlZdDXN1qQ4s33Z9xGIDTh9uBFTEFd
C/3MZhrxAk+sOE7YmWPtVCJ3S2J9mV0L1PQTaIoS1OjmXNlxD1vu0gHPlW1DMASBFp01f5ibQmcA
IcyvIxZuOxkzLpA0YnVSMR3dRh1ueOKwku3BbEPBwBmO7AZ+bHdfWq2dyVrbJ3+QNQNJUOMdlBvf
aDaemPYeCNtA+yV8cqqF3Xe9bG5c5jIcr67eLQ4w0F69jxrH/oSkR1rFNGXuUN12yG9vCA26HPS0
I0tC2scbV2xCJKXVlIKlHSXi1piNcsmqioXMddLVlvwsxapUOtJ+j71oMhMY62gXQXmEYXNfPbe0
d2vW6E6XbXyC0kR36wh8SWONLV5z/GtvwTFKwLxiEl+wBWqCka+2/UK5SqZoHG7Q/Q0aG4bHAEU6
tEkzv94sCCUfbKraHH8W5R7poW1bRh6sLzRXvRnf1LjEukNLm7cguIE/Cd2d5mGOB5H3jlavDqsN
HhsZ/nBFO+SFIu6tgJf6DDiD/yDaesiqoNI7hzf0YLsDgr+liKtsLMP6rpnL8hGtOuDU5VWTR3YV
33Jiap7IYJk3CMtLntLRhUiansLyKCNVP9Kxnp49DRVevEdRzskcftauhAgweGjuzAAAafJ7DtGA
hdQzUjmQUdD1o7Zj7xPK5/R2tAd1D74h6SXdwsW+lpLso6GN735P2WOQ/9Vat7laxA+/VfTG6otl
o6LaymyJX0WAMi/ImnT1Y8QhDiwrv95CW6feUvDkrEn25uCxaIHrXtWwDJTjLw3XmIgJxPrRcXnE
suO/E2h4UQ7VPyty2YOwe7LnfTiDfM7grRQo7+08NZudXajuphdDuIczF+DFlaiMjEz9oBSdDglK
eeyoZ5e1ydy5TZkrsLFBOLXr8rqaWU6dkd/zELpsvQJ5TmdZVSatieZG915mO7TYFbg2xmpU7vZO
c+MVDL5YRO3HwXKiYzkZrAKzok3pTDiaEFvd9d7Yvkqnd5/I3AzQqKu87w0v0JvDx2YHed9w0/m6
fxShE54GqaYdoh/+EzwZ4olUrM190+hPQTdV24hN/YEbyw/SZqHOrpYDf4wGFW3hnkGJkHKcTNPq
KKcDbgavIbmSUiYXkfNiqb6ZqsDays6xjotr9y9+COfVHqH5q1u3e5Idi5Pf+zMSdMMnnlmm77Kn
yCR7XDcH6eM4edCnezYIujM5LdAJBl3mF2gKu8kQF6uAJOItG3Zios0+0EZt2160WwgyyU0Hq5SJ
oWmRZedLUqgq2ATWTyV/4LQI+JkS5npyXYp/KulD6dbtjOjMWzqEuwM+fKJufd+XbHwpBhz8Tgtx
W7t+vMXpaA/GYvSnUG0D5Lci8o2qOHpkeBvD1K3raaumOHgIuso5Ql2u6TJiK3D8mJDxhyWYupvG
9d0n0Gs4GeN47OHZMvFGSoBaIDDYlw8BGaHVS4hlITssXboHEXRIkiCwEIbWVWdnmrTkOSjt+OBJ
x7v162C5m5B3/gp4KLgEAxOzLnGkxZZUGSv6HnIFgePBQYtyaZdRBt4ZlMu1vbpCccxPQy+9HwYC
kH0OV6XucuTX/B/gWYpBusTinNv19F13YSxzyD3THxS6oBzePLQfUqr5EKeeW5BXO5JWt7O1iidk
mqFD7DbIjOztUMzwCEEX+xwhmgARKYX3icbONSTwgYW4a9hS3PFoxCGaec1vq67vX3HSpu+QvTAA
Y4XhSBNbDDAYa4CwldZsHWUfK320awpCZ0/Krk0h8kl8QKlkcWd7CIFTLxx0sLMqIvdtZQtId+l2
QZGewNf3pwI1GB2Ggu6drnP6ZPBijijcaSPwIIymhIhYJx2agBpkfhg9u3iRYmSffTa1PG/sotWb
aurmEGQQHcjAPb/EN0gxuZBT1vFJUhjJTBvZwLt0nRbfpzGDyG+wgkNs5MZ4M04/JoMzFy18Lrcw
n4VI9aBnJ5FSwWJxo+AwGd81z9Jq6sfWaWNkNNwS5r2N/RGSEh48/9TMNRY1Chl74CE2LKOWZ541
gMB64xHS6qPm44QWE6s1P4NWqDf0pFA3i9zGbArPn6ONrqJwvgUyRkMrtWq8tb7TuN3OdKaK7qK5
rb55Ucc+R0tXAnQViFnktIr4kOEVjixIAUJvBfTaVMeHoIWGwol0boF3m7l3I7jT94XHPANVuAKa
ntVcoC2DgczOpH2vipU9bC6gZ8JpvFG2QBcAPFrW40RESmZF+1u8xY7M+gMOq9JO4K9y20CpauNT
sP/nll7MvQvKvxHMB3H5qzEUMr4a5crnGERVZSbnKbwPDZ0lvJ2SDyl3lvEzaglFsac9x/rNoLin
CY5UhG22QB4Iexq6O9CO4SxW6GLb9t4QRTsDFWB6Y/jQsw1KldN3GigcYSTV6UEv0HLZybgul9RG
pA++qHk2ZieEC7FG3XL6A/RtRX2CF4fNJsgnJIMpySfDILCCo+yTV1M5ODucVf3e5b+/VOJm72Vt
l32uWxtHwppk/ei3yxBBFnuB3jbeZDezbLcl22VAnJV1HujmMrcanUOHKPhlhQpH+YLkyLKVZbFq
jBKOc1+iBoslM563Z0gKHecQENwktCexaRZENqQKhgBU5po9WpNfnxqUttwNtWr3NZqmUWUezPut
46lA74vGRVuPlnFY5c16XsH2U8Q5DhmeAhFHt2ODjDY8rwgnYyEBGI3GCQmDBF3ztoAC64jnYfDM
T59TMiRy4vpoEYu8wuas5sDGyaPejOc+dIpFJKMzFXdAqqkvI4OBsToPd0Y13bTsAFzmQSY68CYl
FXjCP1EKTT0v7Me3ZRh5nIXSxj1x6WR+yi6A6j3OgZWBUAYuytLgP0jHNT9XMsIl57RnDx4+/asg
YfEYB8M8Q6ius4e1+VycanuE9gKgsyypSrsKktYFTV0XOPLgF278CrFRduNEuJrpIpYemsdWlc+B
Hr4Mrtt8RuhDtz0yvlVagIrOS0atwKoLPcgogSRx/MTJCsOLeW3h1ULe5BgyU+/HAdwpg+qnJw2N
600wRDN8KC/udKJAipyhm3W8LaXvPrTFjPAgmod2TOqFQ13YLehPZVDMsEu3OvZLGPwYvbA0WRn2
w2PXlP5D53kzjLFhb8B4mp8hUV0GvQJnpyfYu0pKyhJghpvPXYS313IKV2WlcJbbaDDTC5Y/2utw
RIiJXqZEzWGbOnhETsi0hDhEdnQjJ7fe/vahF7QZpkjEgadkQk0eDp55tp3ObFBPrLdjYwdbv6Lx
vp3b4YFVcXeLfLyF2Ff2Vt4VhdzTygQv0C+KcgBfAX/gCM8N4uuTmOvlC9w1XBxZTHec1yr1ah91
V7e3OvCDjbgI9gAWjS7q9sAhdmCaWsVuldJJ38toH5JeHMdi8nfLMMttX83trlscK2+VYtt4HBto
WQ/yFBTRcKBhL/dNT+sNAhtwy6/dHmQm/amPan4IPNVsfS2sDcDPJENeN3pbTTeSYZF94CImB4/G
9KiDAlYBa/1ppKQ+MK8r9sT4AUoKg5tNrF7yAOclo2Zi224K/aRCOinttcOeHDTY78oqLlOi7HFf
LeCz7L36F2q035rYVft2bDpcEgT/4C1lORPEzyLZNGkzF939pC32EM0iSBdraUAA2gIHFhUBPidC
+3DX0pfJs92N9jh/FswURwhNDUfeAnfgRxx6hLg3aH6a9Ij2J4hK2SM+RbtOX+XITpcpcnAkHWtj
7tve+iRj2WxVTPr9EFdd7gMw/1KtQReHjPEGNgUpVuTW0GvX55XGKQnpqL8qMNgC7xvFELFhSNNU
Nv4OeTnzcwnBL5fw2NJQR1bxqW6m/jWYaWcn0JwPt9x1JchGwnAbMm32eFfcB7sNlgwyt8E+7pcf
peXUUA2uvZzgat8FGiFMYKMwSRoZ7aZA9tgKq97WkISDM1E4WqdQAo6SugzsveqE/bOMZQWZi1ab
78a2mryb6+qutweaSuCuvoyWxaG0KZ3mtncgtjYE7ve6gvPh0Do68JKVJ+2M7otRShxV3ADE3Hv6
Mx2JyJpoCh7N4BffZ8ua8ioUIICpkcnb+Uh6IYk4oaOJUXaqSeAeB2maH7O/4qVRHbixfL/ZjC7U
UyYkTW5JRZrjUhTFDeOd/jZ10XTjTsFwh42Jdj7V1T3EwH4CtzscQr9XWwRk867p+QLOm4KldeTj
gzx7Ptaxg5bLslF3Zb1mdcliwG2pemhM2yMMu4Te0Wfd+cGL10H1ODQNYl6FhFciOr9kKSvi6FCO
SOgGFKpwyGO9Itfi74bR9TbT4vnbWfnBQ9SROcENdtKymuvN2NE4hQZVnfUMqXAP8gA3S7iERzTd
tGlZwKtQeNYSGk0EKsguhGkcB1wC08B2oo/H7ehVPI/o2J/gF40He3GQrC0nXHeYIvRvK91lYMgF
sxJZ5qMn2jkH2n5+s1zHflO9O/+y2mnaIBCsbUT7pIUb0yNbDS+T3teF8jcU8vF7nNDqa1tZzRGM
xSqtZlF3CSN1nc1jVGadbaGn2uHlNvK98a309KuzIMWO5oQiHXsh9/Ni6UcgsZudwELLZLCHMc5U
Y7wvQhDc0rqf6cEamNpUwGflcaG8nUAZ7FH2/Go3yG9wwnnBDm2HYNgCRQuBNPGf5cHStQdQ01CW
Lb3xWFKiPPNm474fw5DwE1K49n4pPLhCg0Thup3Du0p44WZotQ8fy+nx9NMwvNG+z57bimRL5U0Z
Cnk0dXCGX8uyBgqimdtuXy6NBgmM3YgT0TF9a0D59rO0VXFTS4QfGUdB4tNgB921CuglyEmE9xUi
KOjQQMX1zynOhHBg0luWjSu+iX/n5TcO8ry/1z4vlVkjD+KgK38qmh/PQCANsy1lelwFPL+Zjywx
hy10wy98EVfAHxen826ksx2DiKWuvQUImqVvboxEGFFu6lZdq+WuP/PhYPwzzG8s87u6MR0UChKx
YJmb1Hvyq924R3VH8yKbX5FQeAYrbDYflxuERd+vaf9cmeFvBs13Q6NnVPWlhvC6htfQqiqd+jUm
66/gCy5V4N9t2e+WkHfDELTYx2zGlqlx9SCQQuWPfz8UHwHJgAa9H+IMMjg2U0A7jSEqL5/uhx3S
VofiUD+BCAHoXPrTfgoS78sCvh5Qu5Wba8Dgy7f73SauS/Buir3p0Crt4qysMGh3Jc1CrVPtSyCD
nyHSe2zu0DV5qr6F6HKRT9PWAs/dhIxMNm2nT/xp+P6vFf/OFmTd+ncfxIk3eaRc7yLKizanGY0F
gHNvV9b9Evzr/bqfgR6qWprRXte93lf3E4p2XeqDm3PuM/8WwimZqxI2oR1l3lkQ8b227NcO1hnk
J65pb4YYqx6gCA2lW2Qzrk3wirn53TDybh1D+/+ou7qdtmEo/CoV94i0IU0jAdJCKC0bbGs3pF1V
oViNQ/7qOND0dXa9qz0CL7bPpFDHSpMypAou0zo+/uzjE/+c8x2W+VjOCYCHOJOP+tgEpZd358iD
NO05HF7ufJTOB7hXaPKQaVfOTgSRWjB0ws9etT9Wl+OMBIZhfoYMNF/Sq5wsPrMBAkJ6YLw5HHRu
6LjJs78S7lqmaozinu4bkwiH67ihOZvfh32rh0UcX+i/tFl4Xa88lbIQJQufZXDyIQK7rKKmteQ9
AyeDTtjugB4lsTXt2uv1bCNLGlzDKntSJHFsgwNCZHstS0pwrnl/hzsF5OXG4lG3k8Uwaze5bVV5
5FiCpAMbJhHjrZggzcvgcZuh64IhJoLZF+mq5w4iQIxTZKhsjuoTfkvqd0OWp5gcw7eSrsYhT/B2
Rf3JddTH5qR7ARU9h4fO4Vm3j4sV/9RHNMhwcc4ve6Mml7uqfpWboPSrgS1HG2tAz/Hg2CyWcwEu
qzw449QrStU0l8UIRZLnILYgfpYDqTX5GYQkaeKZqlJEuX7FjIQ4LJloGdQj1mPbAsXqIbZhs2zu
dHE782ooCM01QSilw0MMmV7KUO7gWuJ1QkRPdLyxyRAztMj69RIqxkSWYCmLMLoMU2rdQwKdaCA0
FTlLImyWZm8Uo3jVJR4ydGkMYmadpe0DBZt7Nvb7r3feK6ERk04a+kUnoL6BLYsTzB2W3Zrww/mP
7uqC8B9cGuCHNZSx1xOmBbqZYEDmhAURjjev8rj9evsDJ9i1EMXSWeHMMB48oEh9Zu/7sbPfvcpT
741SFN2aPNDJ8sEIZgjdS2a27rXHNAYZ8sJs4huoVLE1HJWdsAPKWN9MAAc78lMNPGG4tz1FkFgx
NAclAr305AjP0zjJcW/kceXx5GtCojFnhPBLNzkSr74UPSk/4s1VzY7L3dLDWcQpz79nhOUjkmYB
r/+3aIPInukyEvGntylJpfebSzyhqq6ihTrRnOHt8R4idYRj58Fz6aKhqwJXbkiO93Ay/fiHUR63
xm7E473Vnz/yBH+6tyGNHIozGTrlUj1Sw3NJnEjSAVnPA7AJ3XNrpFrK8GsKSNLwRRerpTpwIxq3
bknrwo0IZR8Km+Agq8c2fvwdt765WfCRcIG6WNCn140ZrhK41/oUEugclkiFMhfqOI2h2RF+kWqQ
lKikiojgwJdpd9q40v3C9lTMM5u5KQ1UPBmirWEzZjSOtsD00nk7mmG6idghqV0VsC5p5Katc8Jc
mpbBvWvbAVKzlXpsHLAymgTuoqTQux11PoJg4aYJj38LeWcso6Dhqps4I3oDK/dkFRhRLXkQT124
juTSaG6YOSL4sjA9OwMKtyoN62MDBMMgXkGMrdTKCp3bZPneM0ZkoUbQEFLfIaMVAmifcizUDaZN
grg1iBldwuaRsi5uj3M9gXc1lsiRhUsyaCxykOnYN4lQoDqc15Q//mVUMfTbI1yvcHaGEARVcK3F
HquLzbiITq1HWLcG2R7nerHTjLOpxGolOw2Iy07+AQAA//8=</cx:binary>
              </cx:geoCache>
            </cx:geography>
          </cx:layoutPr>
        </cx:series>
      </cx:plotAreaRegion>
    </cx:plotArea>
    <cx:legend pos="r" align="min" overlay="0">
      <cx:spPr>
        <a:noFill/>
      </cx:spPr>
      <cx:txPr>
        <a:bodyPr spcFirstLastPara="1" vertOverflow="ellipsis" horzOverflow="overflow" wrap="square" lIns="0" tIns="0" rIns="0" bIns="0" anchor="ctr" anchorCtr="1"/>
        <a:lstStyle/>
        <a:p>
          <a:pPr algn="ctr" rtl="0">
            <a:defRPr/>
          </a:pPr>
          <a:endParaRPr lang="pt-BR"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strDim type="colorStr">
        <cx:f>_xlchart.v6.31</cx:f>
        <cx:nf>_xlchart.v6.30</cx:nf>
      </cx:strDim>
      <cx:strDim type="entityId">
        <cx:lvl ptCount="15">
          <cx:pt idx="0"/>
          <cx:pt idx="1"/>
          <cx:pt idx="2"/>
          <cx:pt idx="3"/>
          <cx:pt idx="4"/>
          <cx:pt idx="5">6407970072035328001</cx:pt>
          <cx:pt idx="6">9132</cx:pt>
          <cx:pt idx="7">6407912423524663297</cx:pt>
          <cx:pt idx="8">12285</cx:pt>
          <cx:pt idx="9">6409915108507516929</cx:pt>
          <cx:pt idx="10">6410258684986785793</cx:pt>
          <cx:pt idx="11">20597</cx:pt>
          <cx:pt idx="12">6405527059841417217</cx:pt>
          <cx:pt idx="13">6404220643633528833</cx:pt>
          <cx:pt idx="14">20600</cx:pt>
        </cx:lvl>
      </cx:strDim>
      <cx:strDim type="cat">
        <cx:f>_xlchart.v6.29</cx:f>
        <cx:nf>_xlchart.v6.28</cx:nf>
      </cx:strDim>
    </cx:data>
  </cx:chartData>
  <cx:chart>
    <cx:title pos="t" align="ctr" overlay="0">
      <cx:tx>
        <cx:txData>
          <cx:v>Centro-Oeste</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Centro-Oeste</a:t>
          </a:r>
        </a:p>
      </cx:txPr>
    </cx:title>
    <cx:plotArea>
      <cx:plotAreaRegion>
        <cx:series layoutId="regionMap" uniqueId="{FED93E0C-4127-45B5-AEB3-BCF8657FCC60}">
          <cx:tx>
            <cx:txData>
              <cx:f>_xlchart.v6.30</cx:f>
              <cx:v>Risco</cx:v>
            </cx:txData>
          </cx:tx>
          <cx:dataId val="0"/>
          <cx:layoutPr>
            <cx:geography viewedRegionType="dataOnly" cultureLanguage="en-US" cultureRegion="CO" attribution="Powered by Bing">
              <cx:geoCache provider="{E9337A44-BEBE-4D9F-B70C-5C5E7DAFC167}">
                <cx:binary>lHvZdtw4su2v9KrnyyqAmHudPg8gmanUPFkeXrhkSyYBDiBBgtPX31B1nT5W2le6ZT+lmclABGLY
sSP8X9+Wf36rnx/9P5ambod/flv+9Vs5jt0///hj+FY+N4/D74355t3gvo+/f3PNH+77d/Pt+Y8n
/zibtvgjRpj+8a189OPz8tt//xe8rXh26eP4mLWjGdeb8OzX2+ch1OPw5tP/x8N/PP/5mvu1e/7X
b7X79ljDS3/7618PT//6jVOkFGYYSYYEw1zF6rd//PHj2/768uVjA69IHpvO/WPvH9un53df8/w4
jP/6LWLkd6aUIAoJKpBABP/2j/n534/o7ypmsRACTsGRIvK3f7TOjyX8LEa/Y87iWAn4LSexhJ8N
Lvz7Gf6dScqIophQFmMq/2O7a1evhWv/Y62/Pv+jDc21M+04/Os3jCUo2f37i/8xAueIE6UUGIEL
Bs+/Pd7CDb18//9sM5dh8E2bBlGd+Mrf1gZhLUb5pViX72MZj1qitdXKukPcldcdLU+WbblDjtDU
reqjGKJSt7x6xH3xSdH+TKzL5VzJy8i5PhPzkCdRTUTGo75ILZ2vFJn23dScExQ+qBCd9VQ5jWXx
Fbno01ajOpnHPIvaakudKXcNKXa9XK/XeLyM17HVfB2lbhcasq0Sj8HFpXZbuG0mvJ/yKFV9lBXV
8rAY9WnzbVIje7LQ9hPeDNFxH3+n21zqvKInwvh7OhSnvCtvbDXsCtdfySba05Z+30K/aTHHJjEc
N9qFDlTZDtHGr1XvdFHEySrI0zhPF5TzQ9ubpAjDaaj9U5PnTAfpvs9L3OhVDfIQK9TrItC7ENVB
z9bszILSqHLptGCjZ9Tty2K5C55eliQ/ERHdz97lusboEHP7ocU5134dnwocr4lRKJnX5n5tmwNF
5mQj+CyMwwdftfvc+jJZclnqIJrTOYxZ2a93wtlDi8Nudc15H9iZ4+FTy6czWUb7UpiPbGN730WF
brbiUIj63IS418M8HCJiL3Pf7rZOpnxgu2ladmPh7up4PLC8zKYZf/RD+YFN46GowyEeZDr3ZWK2
fj8qdL8s22flwwlSa5F46pOt6O+HqbiduRmSmLYXC5srLXz3pYjyNjHMfAanv/cG7Yd5rjXN5VfW
hweCmouQ4ys3uo9oCEwbgvdsCRfrgOGmuH+Yqup040OnlSw+VJE5E2hNW1U0CTLm87rhG5v7SSPZ
frUjGFoqk9Tz8kU28mTdpjwRlp8NVZ7QDT0ug7kUeNk7GR3ispKazv6wxs2Fw+h77ftd1buzcZDa
4vwgScjGDWcE20vTRPd8c/uAZLKu9lsswqdtdlJ3od533XTVM3PlIn/axFWt1Tof1rzN+NZk2ywO
DNGPhsszuagHT9HZSqJZc5uf5GLbuaYckqWbioxzt/fM3smR3qy2uqjQShNIcnu5uH1s10pX1N6g
VZ46m1dp6+Ldouadk/lj0QYdDeajI63VauN6akeb8EHcDD065bw7NQNuNYvXQxdXu7Et9lW37GnD
Bq265iPi7lyu8jzn7VdGw6HOt7S05LZA5FTMZt/MLi0HdEHz5hpt1S13UTZWXYbKbtTUR9otbaNr
K/a9WtJqxGdyq68sR2lv43vu0XXTotuKdakRxVnk3Xm9suuGuc+qRhdRU2f1AuFD+QNhvU1mZg8y
KLKjFToXfX8q8HjRbOtZN+L7aAqztl1x2QR3Xa70Oxrovqqqm3XNT4faf8fNtofoGbW3Sls26VJU
RbIUViW+bog2qjr30/Rp2yjTvC6TQoqbjtBD7MtspCZKOa8PZlrmNKg5jSS95G7aY8xv+9E+2Hy5
krW6wH1XJI2Zb6LNwJUuX6eArcaT+BJI/WQ8/aQQOgxSau/DZ8LpDW/o9SSb3VSrXdMtO4WXU45B
jCR9lWwLZMC+Xe57GdmUb4vXRVSeIbKFNGbDadn559mUTotA85N17gnki/XznCOf+g5O3TqRYjWc
hy1PwtafdUWRlsW8X7q81XYpTnE13Y6RrbOiR2uGHMtmu2Vbu+1JbKpsLPuQTXFJk7kRXcKjodR9
M627Mp73BNW1jlcT68qV9ITS+BtpcKXZVvpk9r48h6NtSb3UJvGd4qmqmyclmr1YovnOr/18Ea3z
dj6YNc7E6kWCFtIewAX4QfVj+THC+C4eOrh8iz8NlfE7Qc12GowYdRMGu8NU+P1Epm9si1wyoTCd
5/2yZK51lY5lnU5F0ehibk5UxPehQXvWz1klxoQ1Mqu7KeXM7dpQfprNlMRFDEWoTrqenfppO8Pb
eB4TtOhqMQ912Z4vVXFWVeuZLeLvopvvirWtU7bNl4SuXzdf3kQVvhGjeF4LoU62cVkPm2DP/ewv
Se2yruCnDJFLTHHaduJiLMebaKZ7X9uPpKmKdKnQ1zyPGi2tOSvRMMC9EqzLOj6tsC/3G992G253
zA13VuLLaa1umio/Cby5mXt1iIrhQo7uelzIITTiXBp1wIu9KgrxpWnWx86vmza07FLGlp0tmgMq
CU+XAl3Wm/ji2+5xY/0t6uisp1rS/WLw3m/5DYnqQye2ZBmaKzJ6q4vOX/h52AHmOcPrnFjAVBnt
yyoh25QVlJ8FIiBU22sqG5TOudsVg9CMufIkf1AzBNmGEhHmD+X2cVzPF7Tb0vGKmSzSBzHej3Dp
ZGnSfrKrDqOq9qHDVaOh0H6dFx5OttiJxIR+1V70Vs9sC25nq1rorWBnNW6jM9WqCSJo+V6tw7Wd
+9OtYx9YX1z1oc22UQ47Qm2k50GBByCZMjJdVIsjadOtu8mvWG/T9oAmcmaqJcWoOcs5v+asgJqX
3ze+eFJhfq5ZSCwGaFJH+Bb15dc6iMQFn7CSpDV312wpssaI3Zor7bcmtb5+XLZwLid3u1p0Mo+o
A2DgAEG0RalxPqyp4+td0w+V5tieqtCeej7cIA7Ywvf5eVOiL44Vd6QBj2PU67ywRo9x+IDsfFo3
+Y3i7W5Z130RLSdb3+xrVWQD5Ux3eZfaSJ1MTbezEeS6bYk+eTR12o9TRqHu6LprKt2tfbbyPB0o
uSpr98EylPQVOeVLvDeM4YTn5WcbcEZnnvGJZ3Ez7sZenJiCn3Ay3oVueAqNOW1cO6WiHWWiBtLp
haMngatLVMu9HOcPAy6Irtb1jhQ8FRHkkwLVh9FGydqFa9sv+3EmJ81SMR21UO2MbZ572R7WLXzg
s0uqjT0TSJe6qoYzq+LL0PkU8lKhaTEnbWhTvhbZhNDOTSoZpTirbbhdZ3s2lZARyfYBddusHYtu
675MXdk8FhxBmQzke2EboavInuDF7Vg7HNaKr5qO4WHZ8rTj9Ao+jh6dmk59zvP1tBvMV0zDlFJS
SD13BeTT8WwZbFaXhU8k7wGyLMUzqVoopS8nzStbHOzSjEnExJ7OdNNkKs/ndnE+5YXAkKNnT7II
8jW8kIp91Vd5ukWAyzu2zJdzVKATq8Ki2x6R1DZbf2ehH/tA4uhh8EN/R8dhI1rmvr+bsARlSvt1
VKTQZmi+NYOXZx0zy4Ocq/YFW3YHw7dej4vpUleNS6Fjiw+Vqf1+4KK9H8alAsA4hHnXj7Qe9RTi
xDS20pubvyDqTGY5OwdLneMl/xoV8JUh7jI7h7Qm5eUwsEM0R59RwzPn16SzPm1J+zzHZaMjhb/6
2By2MdoT0p0FV2cmRk8kdB+2yQi9mOlLNEJJnavyO+XkC27dnq32ailESPKCf61tjbWM29O6Xc6p
FPtlapLA6l1URQ8jKy9D3c2JmdYMl1u68O6+5ZHVOY8Pm2s+RT5OF1OdVzTs61h+FK1vNBnlPjC5
Jx2AaVe7xJg1aE7tre/tS0HIDKYnxdI/teDxqrEuba2huvAozgo1nwlqDzkCsNWt/tNIp12Nwkke
6la3qDkvS3CUFV1i7gGxEXUbpqrQ9VgClGDLmDQLW7Mx2na5WQ5Ts+ymbh1T4fFZPbW3rvXFzoTx
OizsWdDiupPyzq4T1YtfP3NTNilyxW5xqk/ixier9V9WGe98nmejLXeFRFzP42jAs7dDraZzEdD5
XOCLHsmsozxk1C+XVbOWeswHr7dcHlo6QnfSQR2rrbzhxO7Exh9wCEZzx0g6NMVXTCIFdSJ32s4x
gC8IuYE9OJ9PWob2umuc1RUWTyjk1yOzfeIGk5q6jHVomh1VxXPexVLjaLgtGc/yrjrN2dxoWpWR
XiiEeIjFl6iCkLTnI72Lm/i2GMy9WcLtJtEVieN9I+nnXKqTvDfXUkmu46mFmMYu9eX8rSrJqZE0
JdV6P47spGyadHDuW86nLmtkfN7N/I7L+S7ux7QILYAdRGwyEJoMc/TUbSqVRl42S3nGSv9hniKV
bLSTu8qSq7xH5UvIJtA+Fydz8NDhtOgiAJLX0xwXGkLodOXui/TFqjtJHk1cHgrDb8tInq25/CDa
dk2FMveq3hy8alkTUhdet617GKoIQPCI9YicSTjlGXbVqVqgR6TyipXm8zixL9tkSWbrHmd8jm1W
lP2kfSHvAMvuY0r3myKf6jq/9dCcEGfOeSH33bxczGjrICsPbSr7pdek9OnUNXDjtDKAXE3mRGP1
IIbtJMQAUMwMt2YrUYPPlX6Ha3bviy2BbGJ1HPx1AZilnKMvUU1znZv8ul/N2RwBvlHzfJ1PUL3y
YvOatQgnvSi++aK4wQ48hXRwPW6rsqq3T25arnIp93Xu6yTncs9Y/FF0LPMUCli92kdh1ahRkdMs
MpBwomGRmhVxSAmLssEVCoBC8cnVea4FoExosAEnlkCMaFfYXWuoSpthPB+a+EMkitvSLz6xhqWi
EIe+hYabN+Gc0fELUdFHx8cUle2Q9H111c75Uy7NouuF3g2kp4dgoMMgdiIatfF1DsQGWG1vDZp0
O2x3NvSzJrm7x3XxIW6hLchDXJ6IbQxa4mbfQFrZ5lVoFLFM4Onyz9w6xU2GInzeQ2ecLnJKyglK
Nim7IclZddLRfJdjvINuAOm6pzeoBC+MN/EtbPSC9mB5EnldcXwn/TDqPLRj4pD6TMY4LavuWg3L
gcf1YzOWm147CY1QUIdiqChcd0yTFonTYfZD2kxbrXnEvlRsfvQDPS17/zDY5W5w3UlLGdKsW/MM
G3G+1tPTlI9xglR9uTXySa1iFyQrAMwURquyPTVTO0O/3l3TurznoYdUU8qPhe8umoqBXywC7+gE
SIc2xQNiDOA/kEvpbBeqfbTd1Ly4lXS4qTC/Qjn0MAFqnhDrXR5NLaCxstZdT4CAkiFB4/iwke26
6sezvI+6ZJJrr/N4+b4N684MZZnYOHqe4mnUrl5uitYuelZk00XffGezeaBlccZFcROV/A4hdbWJ
fN+MQChuDigegoYEz/VDz53TmyjSnG57zvCNXFavow1INBOtwx4MMGs820tK6ptmqJ4IlPLVmavG
m2RRHsCfib+0IQDIiPxzkOhpru09Q+OjWvi+tfYkiDZTDe7TUrKrysTQWKETiINbu4mLtbNXxJQQ
w9Vy44qwn4kBvIcakdhWPS2o+/QnTfrHvwnbV6TjNweVyhTlX4ztfz7+98X/EMH/9fKz//33F9b3
fz9ddc/t3eifn8eLx+74m69+CBznX/JfCONXH35ij39kdP9/H74ij785cPcXLrowrv2R+iXxW4Sx
9o+bqY+//xczHKvfYyUlUogBBU24gFf9xQwL8ruSBMWUKYG5UBwY27+YYfY7VBJMlJAYyFqFKPlf
YpiQ34HggR8AbfwXafw/mr+6IyDZf0EM81esMONYCcGgiWWCAU/OFLDTP7LCfpSjEf0GLKIs+49y
wT7d+oWdBtXTTG6AXX8wzS/kvbDMP7DQRCoUC/gbC4yAiUdgjh/lhTh2rW0BS8yLhaKh4oE7vQqm
kgJovfRtYS+H/0EYBbodiG4CCkqAen9S7z8KayPS4rlRk9661gCpWIgHtYzlBa/G9drTyO7raqDX
knqVvC35SM0/JQuEY/pCuFMpj9T0dTTGxQYp0gwTf5pDURwUrk2lm0KFd2RhmBIcqykI1NkXT3mR
9sL8/8DsQ1fvAUSUi177l55Xh9lgAlBqKuVF55bSXPJp+1CoutSUDw+qGm2tRT7NNK3qqJWHt3Wn
x8fBMVZwGgWjDYIxEcfH4ZUAun8C6MbxwYZFnivjxP3flkJkTCWWGAlQ/GicwaoQVYUrZ02jLk/X
UQwXE8w6bt+Wgl8u6pULYYrgDiFCIExhvHOkzLCSAYemnnW/ztCzQ08GYxKXD2m/cXYb567VfS2n
jAyo3wEpizMB6PbStJ1MNmncO7Y9vmsGwyshYgB0gG0gLbAX4/9w172hRHLZNXr2DUwKQl9rcIni
dCRFOrR210SR0UCN5F277CRd1hOMoCV/2yqvkwb/6RBHtrcFhoEMIXPCZjVdwRipzppQ9IkhokwQ
9cM7Wv8UTRiyBczJhKQKroMcKV3M+bxsBuDgVDS9rkMzJdMEmLeXy5z9LdUoB1FEMgb5GJIjKPHa
vhVvJOs5gCYjIqA/vFOaAKt7MsKffRtsd/a2vF+oJmAiJzGkOBiUqpfY/uE+CzawCqi/GTqTdfui
8lwcrIqGFOXTu77zcvZXvgxjSMS44oRDr/NTUpJRGH07QmDOGxt2sfJrNm8l35cUFbtGlQ0wOQVA
RLcM2srA0ygYQKPtHIBidDBhU3xod2/rj9HRocDWklPJGcIMHBsdJS8jA9rUS68UkfjGLetn70ac
dqI8d9GW2WEUMKvKswmbE5hRXrwt/bhAgHAlYMzKlUCcUXF82308lg1kSL1xgnd5Xt0vZfMtasrD
kLc+HSsoDFstr9+WehzE9E+xUhFFKDi2kEfx03vlaj/RWmNl1aEMwAAmwPTXGes6pvHWdxdzG/Os
46g40BhFyRgjc5Bomd6J5KNcDT6HIbPBgJkSyBv8ZTL+o/v1WzRXS6wqGA413RVQSPNNqFZF9Dsa
H93yn3IUBrQB43cS4+Nb3orK1usqhwStU5eOVE6nnqF6LzsadsHN5eMK7IAeNgDdlIMhlg3dvH2G
F1V+8P6XpMUUg2QuEOVQNF6O+EOkdQq5YOswJS1nMpncHKVNFZXZOsb12Yq9T6H/RzdRQYbbMJjo
HfEvheIt8UeIoCqwWrt+BPG9jYA2s0QKPXHnPw+ba58YH1t+mCPVrO/Y/ijDMCjFEFwARGIGiY2K
4+RZLc1Wu7HRpuuXk9nhLQ0cmu1KcvNOOOGfCgPI4hLWHBiOmQC3em1jXM+ycitqtFI+6oDLRj5b
y06VAE0idFGwTUBIK3ZdLuhlBtCb0WaVyuOsjFb7xAEVR6dCjPRhMHV/5teYXAE+Ne9Bpp9sEsMZ
aSyJJBRM87KT8coXrJdqrfOQ0NGYxJLYnzRiEpecQ4/5ttv9QpTAErCg4LEEmH0kql/QIDiaGj06
609Rx5sGeA7vNj3TvHsHCv5kf0AHkNsBIrx0B5AZXus1rr01ZvpTWAHMBvGEIz12MQLWv+HNbcMp
Kd+R+QvHBmnQxygGqEQdJzNUU8dcDqsTshrUBbBDp9bO7Tczieqib1b6pVLMF3/XqkeO9mKIH4I5
J/PMSURhvtyZOAmg27OlWJ2UXe7P377An2xKABKAZuDWAOtjdRS4o0Gm75mFdRQMpE9TdfW9UUwO
+9H68QudoLfbvS3xp6T8IhFaRgodCyV/9oU/KgeUWuUJAmQJYVteQXdJb7318Ye3pfzkmCAlBs8E
Lga6JGhDX5uwb4aS8rhrdeHiYkfM3GXA6Jcpr2v7jkI/uciRqKPbGmdsPY7aVlebvxuXiOuyQk3S
+zbPYDj6DdY+8ru3tTuq7C9Z75V2R7i9gzUG21b9kki/8OfN1VU6boKc08bBdhDMuNdDtADbOOV9
/U5A/FRoXkRDbQcsA5cHqPW1YcucyXqJxJKYmsnIZDheojzhrFXuqeYdgTzYwQZMujIgNE/WdYnK
tCk7178TI79yoxiuEPbKJKQDfpR5qpbHtDDLkvRjEcHozMzxHaaR3/9tS0tYcAMyIoYttZ/ATK1G
3ufx0GoAd0GX8wSzNzudEpGflwLFqXPNx7GC/PD3xcK+HYVmU1Co60c+BQ7gYMRdOT1yWBwQfdzu
IGaijMj6uZYov4UlryhzJVS6vy+YYowgm2PY24uPEHsvTR3VM8QNLCmpoBVbuEl7Ok4OGNdh+bKU
gcFERebdx1kQGPq8Lf4XsSQppjDcgqVGCTuNr72rd2uDHadL4r2rd+UYXbjt0jgIp9nDLgG09uvJ
2xJ/4c8SamUMQFUKDHD9tURbsUpVVd9qIHfGjJkaxh8893sSGhixDgFlw9LYE+S5TGoW1bdvi/85
kmOgbwj8jbmggFNfi586PuSmNK3Ox3zlukI1OtnWuYbNuhjvkUGxxmNcpZFg9upt0fjnHAmyoZi+
dJ1MYnwUytwbB/m+hFWZsMV9GgoO84hyCuuc2pptAN2X4XQs0LAmMO7NPy5dvV1MZXBbWrUq3AKy
WKzu6bqeBphq3eQ5QMB30s0xRSEhiQOyptDGEFgBgCXU1waamy2yTozQGFciviQG9u8U7stTGP8O
6dKVLptZbb4QWNtJSAyXZAs6wnaFGFI3j232ts1+ZTKFwFFeNl7hzo5M5icYLtgBcn2rynCo/Byy
XM35TROa4h24+XOCA9ihwC0QAfoyVkeK89JhbBisy8wi8LMYythtN07RO+7/c8ABi/WSZCSsI8Yx
jV+bd4DVYtdtL/lNAHUuy4XubJsDx6ZJaKX7MIZi6RKoBk68o98vPB96JSAiGMUM2tMj/dp4o20g
oF9VrzHVmJHiMu9Lc0fktmRy5FxvWLu8WPdv3+Gfl/SqWQHC6wfJ7AhHtqpzxrYgOZ5gosh7mvDJ
nlckvi9JOWlRTzaZlEUaxksnw+Rg9BU+xU13UbdA59YSf+0GD6vi8UOnthYiBvZsYGg+JioglhGX
Cx03aoXBpRz0tGGcrhGHRdt1umrK6B0AdxwgUApea3OUsV/2K4bQBYAf0YSSJib+gtEyXNe232BU
HX0CarzI1AAbP+2GojTggaertPGu7eX8+W3b/sqdYmi1wZ8UoAR0FB8S2VZOHaSUhYTFZ3VdAisc
Cli40ZbCM425a5SehrV7r1L/IjQJAzYcZlLAnApxZAcl6h6CxMNS89xtOEpmMlbTp7aE8hqnMF/y
zTu6/kIgVEpgGCTHgA7il+c/oPTazssyIdh6GTYEk+AhtB8HVcnzUtHw93i0lzsGglAihKA0YwAk
r0VNOalHU7ewYOM7+Q13y8uCxug+dOP63gjjJexeBQcUfgqTHCgKvwI8joqobTzsteSWVCnsZoeD
oZuyms2SJy2Nt5MZrcNVTrb8omuj6R00/Ut/ZhxqMjTzAiF5VBFxOS/VJmE/fNkwDMHLEhYky8XA
bnqDE+cD3sO2Y3lWjFGUwmYuurJAYd5PE6cXk4VVircd+ldZmMNJXv6PAouhB3xtedj526SHhSXN
VM3arCtRWA45HWb+jjf9UpCQ4MAKwWSMHUVOvXUCtbCfob0JaLx2ltRDMuEVoXfS359l/dUNQ8KA
mQIUU2CMZCyOVBKway8AcmxJKcQAg+SVm1zzIrKxhmWOaklwg/2QAD0KZPtceg7/k8FWq03KuIIN
S5bDUizw4A2pzmoXy2JfRqH6hGDlaz2PRB/ZJO9hYv32PfyiWlDwfAhwAkePf2KSNwIrH+IlAqC1
JOna1UuzL5p8pFf9aGSXAcTbYB1R9KsqYPOgYOwdaHoU7hw4eqBSRQzzEij/RB5VjQa3/5ezM2uS
E0e78C9SBCAE6JYlt9qz9rohXHYZSSAQYufXfyc9N3baURX9RcxEzHS7W4nQ8i7nPKx2copX0dZq
3CA6i44uzhZ96EwwfnGon17Bb68oQByKWqKP50XpHKfo2R5YkfHPIWY7NiTQ7W3L2eJuJ8yBf7WQ
QhXfXall8B9DrcBF1QhBDTafyxCNRmcLY63qyjQDQ8kIxyf6vniPbR7XEDI2LS7jej2uixJxqJY7
EbBNKaDYDIL55+dv+uwK+d+zR2gm43fAVeSeNspvxyoKTSws8mqJIymqDHeM89KsYoCiADoHyfJu
N3tj8NWmOMU55zPuOQhFcIGgpcTP3i6zvuC8rJc4JDAaeOKDDVBkdfaxle5BquFKtup5RI0xdsIx
K11Ro7pm2y9+xl9rDO8dlxhePQ1RQXfP3nterrnX5JD9hsMSJcRrWeYvhmQh99bN59N8dt5gmlHH
DE9r2UEcgnjoz2k20imDYYX+eEZV+oabXl+s8zD95wcKcMAwXJEUlRw0q/8cBUU11JF8KFhxevux
38z2wcgQvqeIzv/tAD09EIaKcE9StOAhIfhzKLXKdcZBsMR1qF0v87lZTeYXxcK/CFz/ekkBmjlY
JTiogwgHwtnM+Tzs55nlMvFM4XdZGEz1yXTTjtB51Ysc95+/qNPv/n1lor6BPYnhHMdHmYOfTWFo
mtqTc4c8IOrc1wIK0B1+VnTvNaN4z52x+uKcO18YMHG5cPtBfXFKimlwtv8G6GJH/AqUdKeFbWoo
KfccYrWXz5/qfBIxCholPsIaxGsByrp/vq1Qju1YBExDWDvgWh/mcjO0c5nk81D9txQHl8VpKCyN
EIIUho73n0MxT5LSDhwT6K+uTHySy1ehl9KFXGE0Ucy7JhDJioOm+2Iqz9t/v4b2sR7RhgsDn/Oz
/eyKBmr7QaOaEnH7Ojqjn3pkdNPRQXAMP5obz7ULd1qOnjb8ho+qlNPh84k+z/L/9xsQVqCsgror
mkN/Pr63IKxwixyPT8j46DiVOUnYy23o6mi7Mjsl3FNF6tm539ds8kvI2JFk120VJPnkB2gmjTn6
/uii0qnn2ec/7x+rDRIh18PNHiAoOX85BrfROOiyjhEU1XfDqIJrw2n4xdX2r9Xmh4zitIugAzo/
G2TL28AdCxR5+AgTkXbpfkK6kMEWkH9xrp7Hr7/mG5cn1EaQHPmed3YOeUU3l1pQGHN067LY7/xm
g5nHEeh2Xuy34Zp1IQxkWpOu3i1kdeqXWaE+yvymhzGxg17+8zn+509CecuBSdih2HBnJ1a/UvjB
lgAJL1frzWD99mmp6nAz6pqmvR6dC9hmlo0DL97zGi7N1epczR60F+hw/ccL4bQZMTeQtODkRAPg
7KeEFusMdY06Jo5TshQ3HFwB+SJtn0ZLBz/V54/+rxf/+3Cna/+3YGKIopLmC178VEGAGMumEPuq
h4kQKgFapZ8PdjqJ/zipIVCCkINFp1pigN7bn4PVBqXziGC3e6irPclwzlO0PW3s6kE9UBkMOtZL
Gz1+Puq/DhmExv8r4nB0fs+P0tbjg4u5iws2VmUWjpUjY4MOwTcjQkiIJq1gRmY1yohx5IfVNzRM
xUNXdcFXC+0sSMfSR+DI8IIRs3IPMfKfE6ADWhZegOyftizYrI3SEJlGsCdo3psKUtwCMu1B6k3n
tA+fz8I/5t6PcEF6KKIyTMfZLalbw4nPa+Rp0VQHse6H+X3lnasS1RDzrnMj7vupRDz7+bh/LzCX
ouGPG8xzIv5X/7kvajTcjY9HVhNNTe2KDC4ws60nr/4iEDi9xz+XF4byUHTEPvY9ft5+Lg3hg+6w
vMzY16kRaEGfgjh4o+Rqry266wfsuiATq0+3Ujv/sdV+eruISE89wtP+Dc4T88DkK+pkdE0miMm2
BHqCV1kTFMmLZjFfTOs/VhKCHVANMKsOZKJnF2e5Tr2dDK6FcAnrn17vm6TmpXhSTQMrvMvgsHYd
u2O1Yl9s4r8vJBdiHZySDH1RRs8T/pIyEYwRDiiljGCbyuaq2LgUMob//ogQLkCYylBYwKl4tmIH
K/tpdnA0kTBHRMwVlCqJXj3vzc2X+c0TvP4pI7e9az2GXfz5sv17u+ApOUJlSBghPDs/M/JILXOv
Ucf2ndZ96YUJnyZXmz7rYVSFka2KiE2sziFj+HzgfyxiDIxjCj0tiA7PF3E/jqEVeIkxlJU0g7Oq
3JQIBXflUqLT0k56S4gw8UiDOnP0sF5/Pvw/1tVpUSEYOlXvsaD/PKHGQnmyW9DuhjNGPFWmgINQ
hdVuJP2adGRSDyaY1V5PS3P8fOR/zTg6Pagl/fqPe3Y2NlNdue2Cs7E35Xzp9c2Szegc35W0QeOC
gIXQR7OTfT7ovx6XYS3TEJle9NfjTqa1MjDo5qm8g9PZRnI7jSFHLa8rL+q2YJvWkew4s9F8dSud
LvKz04ohI+PIy/DYf1VHRdX3tARxJZ4WhyZl0+dv9SjEUcHKHpRj1uUqf+4UjE5Wc+7FBr7c1J2L
LwKAX+WC898BOSn6t2hvOGgl/fnGp0apVnoR7Hdi6uOVEnfn5f17xCRU4bkbZW41v1npXeT+tDWd
Dy1JqeyuorNMBOO4SQn/fxwxJ4G76wX471/hmI3qKVAMGRZioFEkkLEEMMEoKJi/uDHOLidUESmO
Mgh70VhEJel8sy2Yj5yLAliSvO6ipJ1lm3VVNMPJVBbi/vO1dnZw/hoMvxShL6o2UN2dba2B51IF
nYLeneIeTiC5kzrxRUOH/zx9HrI4lMTxeKcO2VmAXdO1IRHFHqYm198ElK5ByqpSdV+M8/fmwTiQ
XkM9AmUfPV85Vo74u7/OirXxLm1T3ha5l99irU+xNip/45VhN5Fpm93nM/lXxn9C6kC+dSoGAY/z
K+D7LWjtyNq4kxFe4uZq3hi4ZtKO9TqJZji1x3Co/lu1ETYMqJschvFQCoIq57SMfhtvcGTn9CG3
cWfpGiXIoECyUZDdV4BJ1N6SzqsQXxzE51ErNiMLnQjNRxT6kJyey/rR5gBjBZ0GuDMDui27leyd
FSLdohc0a8a+SIqpJMkoVL87ifGe9OyU2/8y0RG6llg/J30FLpuTPvfswaNimoUIgCbRyHy+FVRS
Eke1A/xE6wlxpfJqarLPh/xzl/wa0qWn+x5ib4qY8Wzx9mrpCNgjczw4pWVZuxjzvWtlNH9xz/5r
HB+lcux7CCmQWv/5TnkgLAsFypUIgfvbsnfcB87NVwLbPw+YX08D9tMp3oa6Fs60sz2fdwaicfT+
0wLxZhK4Nn/gVHh72efrj88n7ouhTk6j3xdpKJiTN5TOMXIvBSf64g/mo5rcqLqHuXoJPv7zcBSi
YdTCsDROIe+fwy2rEkAcwNIWyJBeD4T4qb84fqaKud98PtSfkcGvSfx9KHo2lPHUhCax7tAbPfkv
WR68VXnjJyTvXHh8wy4upeq/ONz+MZ1/DHr6+7/t+cY3TtsUqDS3pgzYFv3gEzbHW4rywPrR9F8c
aRBt/FJb/3YTnx8z54VMbm1vBFKwzPThjYThsh1QNlU+usLNPEDeC/JHPiKPjeB3d6aEdKAaaLhA
yILqyWgLuGKSqfKaaBsOio5xafMQwpk6bJsx5uUU6ZdlgJsTVUQ0v/wQ1d9GSJ2OK6LLHslZR2yf
TI115lsPlhL26FTMrcqkXuYxQAjeG2h4kygvuoankFphEYArQxsjEtYNaIsl2GyNoclo67o9tfX9
mortMNncu60DvxtjCLGnZmMC8MLaeFmjcjyxGpx5I/xihm/XqL2CpOtiMR7ANhbu/EPdrvTQsj64
rJ2CJ75Xgbs1S31c6nEcoLPz3S4ph9XJZs3Xo1cbmQB4IC/R5KrTapr4tbW83ay15yTGReMgamsU
NKHsONiqpcdocrrLSg5D5iGs3hb4EYkyTb5vR0dvRDCPSb7mOgkqzx584y27WYdk36FInElUKS9J
XwCX5VILXAJnFwwVO1zzZAo+iMfKTYO+xQ0aqPpQDDTAjHVN5s7Cfe2oo66wxaLXeZ7KqzWc5w06
z+RxRYl+ShocHlMKBbE5kpHIh7kN3TdV91XqoDMBLISAbb/pBuAC7OCksL1PV7oI+yzqmL6fxkC+
kwqG3GCW84NAZ3wjV47GfzhViWKViuXYO48yX0GbcEm1JuOqaijJdNN8C2lbHBZQNGR3cVLvh7GZ
xr6Pl6Ucv9EJfIKYu/m65XVPY6SiIhnbgwUYoWyG6I0uA6wzoQMUXIWKUGotabYrjexV0XFnP7p+
eaO1aZ/YjJM9N1ZeQiblxkb2/fUAR5GNRe/qn8Q46ikQRVFijK6/UBUxSxoQuI0CEs2pQ4I+rtDJ
iGlZ6cuqCpsEMAGWMXf23uDKMldBPtgNL/PwfqkgFTTCdbfF7D/rOZcx0jBx4KWtxyzUAkWghgAE
AAzU6+oWQxaFtQd4Brep14YiHeZZXxG7ugn8T1hk1I5iQ1gRZd4UAYmg0E3ZNj276/uaZ47qg7Sp
Rb+b0Cg4cK42k2DZarqii7tonYpsDuuZJUPpzs913Qff9azQS16dPJN1FKZ5607QynvSRVOtbTd6
9sDF610xmi3Ehu4xX0bY/uby1vUVlBzDT/CXHtEGzMZVfl8rvmubbqeG6qJW5tFULVCM5AdyTpaA
dGF3fNVoFooaNf9lPtF14LwmtH0grH9sQujj5bxOWRcs9hC01LvyewOmGCgPFq517Hj+RESNlxCV
+8afrhSh98B/TRk1YZvN3J2TpXX8W5Xrm6qSc2I6nUEUeaovdyjsYzRnZSnx7UszyEf4nV9GSFfi
Fn6RhPQENfe825fVeAlbiY2bcn3DWffoD1rEhQtswhIGaLeLku5bJIq9czK7ezXwN+pj1fWNjCTY
GE3eIH3URYwSMmARQotdw9cimVoHSxJK0ZrVW48EFPwgoOqWWr5HPiRdAsq/uIC6IoXEA67Klqdq
0dCU5sR/zl0/hbgFILpV9XE5sOnSjOMtVvRVRz0MaL0iydGRT+ncr9iu7qFfQQlcB32kTB97cWK4
gb3XosOEQwOuGMK0v8mnALyaYPUAVVCoUuoFZns+BKgf0crDE3PQL9rIBZQqqsu4coiDbq/7ozyh
6zqgceIFsIWhKEH2ML68BSZBpCrqoL+qc4ZcrVJmG0JPZ2JNc5u6tLbXLlBlt1q1yHtRg11v57Hg
Ny0pRxWjPKzSMPpYgB3jmt/Mbn4DV/ILjhGsbagn4iByjlMR7aIQUtsKTC8IIm7BDQqSFva5bT+b
AHEP28L5Ew/K3y2gM3hOeVNwejAsT/O8y/jQxYNA/7OYAhQ+kOgiqmigoK6n76Jdh2Ttyi0cIg+q
UK9DMB9WX8A+wsrLcIm2ChpkVE3XS7vOj9R2V8Yzd7AbNal08K+rUKhpZxIB3lBdVAswAB3AYNDo
Snies5kUNwBQbMsi/5jbXEDhESmowpoiRvs94+Nyq20fpmhCyqQh5WbSyIvBYbDJGDhrLEYvqxty
1a7sRU/6rVqxmboqtk1715gm6REAJqSkWEqo9Vb98sJts6uVH1eVk7oh0nsj5keY0PA2C6CsdLB+
FCZoUl/xbDTOx+jkYBT0TQLxaZLDNVQMyyUbtXfViuDeldVLE6wTmFEwSM5cHjtdImdo5YZTuats
ucNpH+eu2DHTHchCYULmWMuRg+WIjti3sJaXC6EoryAwACBAfHfEmnnhiMdFiXh16LaZyZCVQ3nN
jX81gLw2xAw4xmXrMKl4GgwkV3HQU3PjdLz5Xg2y+FEEXF94I4A6RHjPFhixBCsE+BL8iQRr7xJQ
xWwcCbBcJSpLch7fKn+xWTmBaBFJoBgYdpcttxYLRBXRsYcQdDeswCYVBOgxOwQq5QTMnCbqNCSv
xUWL8wz/r7h28YdAednSPr/RJdUHxC9J0Iit4mVmlIdl3GCJeRAx+8uuKUEzYdCt4vaprqfe2yAP
AN5MJsD/HBd/hKjJva4cfRvWQYtQrAD1zelswvu8SIaOdvgDwFEM7timjhJbAu8LmqY85Z136zZw
N1VSXYuCK/xpeehQ7x/aC5e3u66Rh7wGGo5F+BfDYomedZeoUY3xIqvDyotLv4z8uAxDGXuVfHY0
dEctcCeS+BuxwrhX2ZduCDZTyDc8qBDfVOx7ASqJxD0ZrvS5lh3O+RUrx3l1nWVTTeKR/mKvKJUp
ZtEOWTcDiJzRtLz1qgS/tCV3SxBsdBc88MbDTYACSSi9XeEV267Js8UvUx8EKJ/413WZYynn7Q83
F+8F856YM4e4H6xMhQGKaaqhh5mj23wIn126Xvcn+iKT/ob23X05uUf4UFDRxEqlxWPYLK/ag10d
kEvS3QKpeLmidJYw1+xVZC7bAKCphfG3rhzvJl9kQ++nxRylJXgfs/J2kdcD66cuEHqBDLfATCed
4n52qldIHW08Ox9N7j2PwCOloMC8AuB3u7qgvRYsyb3pDlSRW/BZWUynORGT96ZUdM2q5g1s1wql
sXqMi1reMpt/wPmN2Gvx3iJXwWIheCotua0jG1PHnrya8L+37jf8zW0NbWc9v4L3kba576cR05cM
6DFgEvfkZI7rm/m6KWbICMsbMvwophEr2L0yIeI8mEOUh6leTsCjnGSlwhAwrxkEvO5hFDYrPBSp
G/+2bpsN12zH/fwnBCdbATVWCplgiwJd+aEd+d5ybGx48x8rp34u8mWJA+3dwBzzwbxuBcTP7som
SnkzpJHFjDLdkrjsFF68GyR2RcOzJi4BrVZu52mo4nYSaUcQYvm+imfmHzzlqU3pO1dWLRee8qOd
Jfx6KTUkcPWF0oB0edM9WcctHdlh9roULd+MBet2aiOOdGC8gJrww+lYjpNVbHzZ3LPGuQX3CAzH
Sv4wBIF7W/hNRjS/n8L20FB1ZFT9pOt0V65+UhmxAdblIkeQAMEBjPvv8NYi0gru4fl8K1xzmBHj
57XZYe/srZDp0sndUBDUNYe0VHXmdp2KhyY8aqdIKe6vapm3MHrl4M8EaFWzfQ/sHQUa0w/bN50H
4NoG5XFhNJsr90KMfsZyfj1VdufBl2/gTYETBw1jvwRzFqd4rXpQ++i0GQeZNmR5jpbTSPBwAhaE
xZIHiW5s1q7Tng3AZM3Bj74FTQdq7N4MADw8clxdfeXcOSs9zjP3Uq8uw+3SmGfQdRjuC/vcB9gP
3XrQSqOcyQDLW9Z7SlmZTLa/g2jmaoCpPob5do7ZGMC2Q6cU7nicHJgC+CKr5kF0/rGlgBABF9oV
9qWkESw+VSoWjnJxgWDJblnNHmrapBR/Bve1GaJ0AMyy4PYaXqu9X8usiLprGA7SZZHpnA/ovX5g
A2QjpXBez7Hw2ktFIrxtwJKk2kbSbOCiuGvG8pagEoRK08zWg9DlPQMXtqnXmBCIz7m5akIbG/sQ
FLhp6fow+y9k+ta496aatmhrPvV9tGkQgA0SOTR/YubN6d47BbJpxRJ43rAe/Uc57DUesgqGWM6v
eXkp5+oJhb5DDwpe2EbxUrWx21w3E1jXD1xEWDFLOvVTXIw1UJ7fcdwBWLfunQnco+WRjMUuJ+UN
qkJVrIFrQqwTr1OejtZJx+7DV2BfAqVVNyal9JaALGad6toHkUoFl8L5NkB5gZAxgXb0fpjm687N
QcAaUttBV4omtRgBUWtP7K6MFt6hBbFx4B8FjJ9T0GWFOUobXk6euSH9U57fViD66S6/llWXRfVT
I6Bp030WFtAs+nIzsyWtfJtWxENaALhnU8F6+Eq78grNLtDaeigz7nxcy6WDOFLrfVfsl35AfEAu
gFfZFMP3FVdouSI3qVbsuPHCAUQRBe/NnJfbBX8tqiNAjYqNgGYmQvKmyhr8P+eg6J3fbwjEILQY
U+oeG7J31eMgXysQNCLeZKoVmwUJTouTP9i4iKhJ8UMvYJiu44b4+8Zcu9WVD/pZhH/A+sAMgjvM
2ybllCRz9Db6Iu6cPF7KDiIHd2OKx8K/IV50rPvnXm9z30tLu1nMq0Ua2YkIVQc/2i8O7oHBB/9M
dN+D4E4jte0Y2Q4zRaDdXNvK2bBCZIFsDwp4LuiSWorUR4cX1g8vSa2KeJ7ndGj6h3DhyRI8g9MZ
2w7Gpddx6K/zqnvqondKJ1Q5ZCZVTuNFDIcaxz5ddFbqR94u+zyQd6z275fC2eSqfnY9RDy8zaBP
zibg4EgOUhS4VkNPDv4JprM0cQ0oqahxa1Tl7uTuL6Orqd2vpM8avWyAFdujag1Ttjdms/cwdqCW
FA/R9LHQOtP+vWEvq3Pi4t02wW0xHNZoTXkJgloeXBG5DXx50cFwZg2O0AY0ZLRowUQBUgbVJyY2
NDKHpgUfuAJN1IkOIbMXHl5CLnSRSv+eReMjGIe4fCY4qIqsqN5rfRMOCwpL8hIk3LhsKci4OwHn
EMpvH4GHcgwggwwhOEiUKberRKpwEQj3oTPDYWr1ph27y6YKEw1jDuMZ6uk/EPS7cAHMt5A+fBsD
phLUNG6la75VTnO07YwcH80lY0zsEVIlHOQsGbFvOAt2U0U0ugv9nQ/djV0oon0JqGcHyt5ayp9i
aXCAA5OP3zM+NC7+sJO3Y7rQ4MrLg10UVZf43wibKnIlapKUzhVqTrsOHbYa2UGrm1sLq4mPRG8I
wpjL63bOJjfMyhmKc9xliWVs5w7zNcQ5m4a5j8pK3DCghEoHt82Y9bVKmkodpDSXFhkziihjCtZ7
yswruLt5IR+Genyf8ynpIrHj4BgHpstwvSJj/knnFWfOy5gvCN5UZtrAS+EGvgCMMQSLDVZCxMx2
7xt9VXHvsl/YsYymTV0VyFcCHjvtPCS6grQieO3c4EKsEoE1NHpVgItg+AmYfSLIBwnWI+FAeeOG
d5c5yydkFhPNipFukaHFFdiNpsFdCioa6g5u+UPhsLA937j4JxYY5OuBHXs7HwjxYhF9bz0XsyOv
+HQbjGGMTM7oGZUpF7Shu1Aj7vUHvHUvGtJcmcw2YjNAO6Bq3BPQMmznfr4fi/BQe9HDHNoDAvB7
Rp9K98S3LQ7hyNPZEZnP71ckzl4NdGK9o3ijq0GFCIcaaaarZmyfUGjaVDWF8vNRMvxRt29vfTpc
DNpDtRQcwdwHShag8xYFJBdxaGl3RKGlSYvyIpT8CrHFjnrmhTmIS6lIAfa58YoHWzoJ52KvAQ7k
lsc+y1AoBIBuSkyY4wyFny4skCCBJV+2G3gNAYT87hm2JRGmXKJbHMikD++t02Sdiz66t6+b5odb
Z/jgQOk06ZC/KwlQMl37HZ/cvRvRrFq9FKlc3BG7A2wnrsHZ6cH/DcmQagYgYl3B8DUhVqx3DZZ+
oJ79YcDS6eMB542/vpGcpvmkL2vTg/4qAGhDnSJAAYHtLd5ZKxvcHj2qS09cbqVC86rYCfxFGPhP
yOb49AWHzvsBMXLs4KwC4TxB2n3IPXzQgStUCZYXeJC3RfQI4T9k7s53IvoDulCbcMCGyZ+cFmfo
ul60BMiaed4PdfnSYH+jkAa/Nx2A8Y1woHvIemUdvECXdK1aclm2qKDNvP+Rd2I/Q8+eWb64aTd4
x3bpfopWgS7llNeQqaDZh+QYAoYfyvGfqG+OUDbfFzmedAmnGwNtBJBCR0r1dWT4OzHusexG3Brz
44DPW4z9hofXhTPcD8HRBzyyqG+88KXCHWK7VwY4PSgKae5W+6LAtUY5cvEy5f4FX687eA16Qa6c
eUkZ2Paj4JtCV7vF/hxynrYBcPuhTBhAOShLBqDhh9X3ZlwzUPozYLaxjCBzw2UQkVj47yL3NgV7
HcYJSmlQL1SKz3FsJI5OEv7sMZclMgcILgNcuoFogRBsE6cG5bCgh9LiyGp36AdsA3c48IBsm9Ye
C3XDRvEt9/GeAdQNCVaNUbu+mmPPDnoXBMtyDeknqkYoRuGM4vMtFvHerGvKONmUE0jYBI3UV4nP
JShn2IzrM75FEgumt0jw90HLd0HxEvL8sFTDhRIKrtw2BichWcD5VeU74EVol3iJEuFOI/MGNRl6
Bjbfa7E+rG55GCHwpOogPGDJAeBg4oHk7kUQ3EpQhuz4seY3fMY9hnAJZtKkWDZF2++UwqHiVGlg
q3Sdhl2kUI2ldx5i59KDXrW+6ub7sCAItL/lNohDINj0+CRafAdjvJfI1RtMrJQHqlCmKO+wnGO5
RgCWOkAb4axqn7XXJza6ZD1NhwHpSpji4ysV2Z002TWgkt7yUdEHH1UeMIAvULeIe6BxK/tRgx0e
rD/rZt6ioHtZr/pbz8Dl0iG+wAInY19k+LxBYkoKnSG3+9lhu5He1tWtDh+mqtnWI0qZNm7RQuj4
dc0eWYOSRoNifr4NCX+bQpMOlZutKIYby2LVIolFfUmzi2h88nR7vYwobQG1r3WOki90WGGzc/B1
ANItQK5O1xKqESn7AxnRRFFqQIV22vRtdMynDoAQXCNN1GzzSmzwbZk9pKP3FVi8nqp3ZUCOOT6A
oT2ITEQ3XeHrNcdJA6CiJuHATyi2FrDNHjI1CFFQLcSXOYiDHlRt/Auoa3fK1CUu7yFIoDaWV8JO
ZTrWxfeyBd28L55V3x6h5b8IFgDMCc+MV+wWfBRhdtxvowlvAZkfd1pED6xCMskdfMegkwI3eLnI
uGLsZzWCAI2KU/99dKZxD14qyFmj6BNwvQ+QTmxnjeSck8FAvW3tNiLdjXvqmXooTE/SFJvSoiZt
bXsEeqaPey7XnWMF0r/BrxCUsZ0/i90K7Ao+ZAOujsfzHeggD2NvvHic+KPx8Y2bsF7bhLfVZtbt
trP2RYOD6vcIN7rgpsmRp60Cb6Sh2JAkKN/rSKJhUGMAF/2mBh9UQguuc1DGDtwNOnK49/DFhn66
jChAwavHEhQLkMnnYNRiRZZojSG8rPGVnnlKtELXy07Lt6r0Xg1HMzbinbxxy7VNR9e7bMNl0w4U
eO2i35wAmemoNMTdvWf2LhdyM9DxzQQAYkwN6y/wOZwfSNqipDN4t5A5wDScd9BBtdd5OB8dG7I7
4QAZC5QIZwpxL5vA0mEE+SEsy4giLNAassLnMqpoAq265yiOUYaGCdUBPJN1LpoubgAluQ/xvaNH
y03J4Vafhic/RznxscRMY5F7Hr4DMxclJHim56duhbpAKDHxBwsebQ84Wu+g12NRtGaFs594Yd45
y2HL0pEwOyIUe9Kh9snlOgxG36LUu8p3OVMbfW9IY9XG74MSJQXsicuZdfQKHz+S8WIbfuUEE/Tl
DvoTou+dlw40idTrIySmSCtOX1gRBzQ5m1fv9NkPOVp8cgG+r2MwSOC2u7yaYbFt9FUpaZsiR1jj
Sk8deLVusC/Iyi5orqYd1QqfQECl+dJZISv3lJZZqwYfZU/aqg38ljqNpuE4IKvdywLJIq8reuva
BuRuBxW3jLhem6yBCZOlGgmSgHL6mDg+1mImSGWakCf/x9F5LDeOa2H4iVjFHLYilSXnvEG5PTaY
E8D49PfT3U5Pd9kSCZzzx5yIl7MPxnNZe86BUsBLDOWSbcu+9KZdZYf6CKxU4zOoxjNcM9a6Kixf
ghk6k3dq2ZBmBFy8DDQ3WbMZbA0vZBsJg5mY/NSJOPBxnzLa8a8tTe63m2Gsi6MTzXAlozQf3XZU
W7ewu2dDTPU9z6+d0OkwMDJ40H2pJcFFXPidxqqmPd0SGtS3HlnEA3UohN9vmzUSl0j4Qez6KXtc
KKo8XoS035fbIzqVrNJu4Yu4tvL8ISpv59yMR66wMQrWjjGe2i7oiAsocxZ9aS101lgqvauKdTA3
fRopn3GO48btLBo5AAS3VZume2Gb4p/AiQJL1nvqVdaLPkVZaiU3t/h2IVaJkWoGgFhMG+LIDA9r
qqtLP9TW3h1HbxMuEbkYHpnYMvWjU20A6hJjyYUSqkBs6Nzpzo3hOldJmcxukZEFLVnP2yHPgu0i
h+o8kdAO8jC2u3ati60zMgHXSMzfPK/68oop2OihH/elZxs36NB68byxj23RA2YWY/Fm60ETrFaT
vQahBYmz9k1F5ddYPrmowP+ygHxmq1QyVjgrd2Y7VbHdAVnqXI+XpRm46LW0nsuqRgHrUFvR70ld
nbhmB7srrfelhgfEHxGi439dlXWvi9o78XEX6TUyZOG3NzF0UcCXpa1DGrKdzmN0aXuT4qiNAzhP
Y08J01eendK5ZSsTr822hegpl7AcOD57hgyjGsv3rq5M9xvnyjqrneuuWndH6S1rCXEU1N07tQyi
eWhzow9e1qj3+YvYKXTJuMMXMb4HQeV4f66tvRmypaDdZt6EFJEsJ3xdYfFYaMOOTnk0uRHTiPDq
3RJwP16G3ihv7FBGCAuJ72uUGWHSFggXYNQQdpafVut7zq90EQX/awwZzP+RCWKzJjhNtEA7+eio
GYOFM6pMbtu2cPU3YMfQX0e19qJLLG++hbUvIT0DD1njVtHJ8ruJUhIvaub23SxaX4oNWlbbA+Rx
o17yEPVT3rT0E7kR2B4QnKg+C4zfAB8cPOnwawRQZ2zqqanM/3jY6EFg6Zz5kTZtkOnucyi7enj0
3XGmvMbN3f5dCEtFxzKQtvgLePSX+6UR8/JBEqpyTrnfCB0rHUhiit2h9g6yHnuft7HNMmLtitp8
ayI4u7PvslxsiQUO6Z9YlNvvoDp4axxzCppPT3W2eiqDcW4ZBGbSH6oBExihDOR6H/CBWO6d6rre
SaYOP8g2U4NwkKGEMtjbcjE+F7sJP5UbBmwvntkJWi/sVaVQ4amLczWupBVV5jEknBb4ULu0+U17
0RohI4RVmsXwx6/c+VtMnwHEHEbhv8EchvG3nyMjz+J1lGP/WaE0YJh058CswB7EqrNXwxwor5hA
Lfg6zLb1P8KIAx+YLqOK7aj1bDKC5763Oi+N06T/qdCeu/Ncu/MTQr/B2S+tr/P7yO/Jkq8acHBQ
P8cxbmUcIRKVYFNniwXVbCs5QukayypVQiuK3X6648qx2gFB86gCzbAMb5q2NcsNQdcNBUb45i02
cBksZ9FIO3iWnIK0KvSj+UsA3qKfyPSzs73uIqc7TQXc3N9CZCAxm/QUNHHnk+ciyJofFTo25IUZ
S5o9GnErB4vur0AxfPejveTncGkt+gzcoTG6f20V1tmuMclBPhud13tJP6+9/deNTTAnTi9M7y2S
5ip+nL4Yr0EPNzLeIrGcABZHStHslzXLwLxw4NZMGS6VVkmXla3xi606DN98c56p55EGyP6/Rrer
+QxPs4q71ByH9FLyUqUHS+YDEVRrhiR0WMtRf6/8qfER1DnH56akfK4nNsCsvNgigbD7E8qLimc0
XWt2CH2SZAhB8c0o69EblW0NXDbRFXKvSo/hL22CPHsfWrjgDzkHs7cXQjvUPOGOGF+8ZvHbbVro
wfU3eZ937ZeVTUE80SrEbDzojk45vpL/SitVcs8/67mbZSryPHEFiM0qzPnHLaL0lhFpfdSqp0hO
2al9mMt0co9RH4bnNZfqZDs0MGwy2aGIytU6Tw+o8QiAEKIO71LY0TsOSjTzTWd/RBn8NHmzvYjh
7NK3ce713pfMqmU4eEQTqQUTv6U6AKAyNYhGCIfGRbk20qyBXo1xJhImDX8WojZ3KbLqPi+q9l+u
QucDxTF8hKGC4Le1wmFX8yo+erlbPDnkUH6lBU7O3ugBbItwLJhXRnZld+Ri163pijtrHhd1xPEG
NL8MIZ06ZmTQ2BGGQqG0gAWIB/QtqITSAsy6zqT6sfFIUdwQNnOEoEA4O1JcaMARi7rruiHD9lOU
4aOv23F90WXfIOdPqbdBoqwTPbo5fYZhs6pkWiznVM0qvScvurtPLaPfGkJ8uJJiuC5/awPVxUo5
aO8oldvULvYaa5ouclV7yx/evGpF8ocHn6kkUttKO2Fceca7OUOy+dJ/z6JguPT1Uu2kjcauGYOH
EqML++Rcn6Svvyn/qXdmswavwtP9D5Cz5Issp23mN9/QyfdGzVZoRNP6EARNeibgYt1zD9YXTzj9
F2tFyqjfnQTyu1jlrZF4uQChGinUXPPG3UuqKN463atD307GQ849YMZmbk7lXVAI64p4iY+vxECb
L2nGIG/AkY3jMXCt8tEDpfu3GNX01nVL1T05ZuESZCVG6xhq3ioCrLrqio4AYU/F84jCfe6ip8Ww
nZP2B2eILZ/knw36FkXlnaPeEZPoTdvo30w3frIqii6XcaXnx7X+xro1dnkUrUDpDbgqFr0bo6Z2
dVvbseKDPc6+cpMu7C+ULRz9in6GuWM9MixAqYUoBMIO4B0c1TkkNQkjbtqwivUyRltLuO9e38O0
1453JaIZXwXX6APRXHU8Od2b3QFumkGznntbyCfdrdltDqQoxHauurTPNGewouDgiNvKqeI59d1N
20WPq9VdGGrQB4iAEyya17dhCNGC5EsXp8LaUUQmk2AOJgJKSE4RLuubNfOJ0zXysK4UQhSj58ZR
1d+7feFtGr8iVfwm05hL5KZI6nykbkFHdGvoJe0Q2Odx8OjOqL+NkvlIwjbyWFZrjK6UcLiiZfoL
GOVHhPvUva2sfCa1nX7O4OZMPoG/eYjns5anbnROg6Qv01dFHfdmFIuxpBwzRKXBi72xwiJIIopR
TnOz+juv7dEwjMPMrQNmQNJ9zWpfNPHEa3pHOmEAnVuktC/yMDrm4xyRvt9i6NgYxe10hy06mjor
dv6Mi50QqDPkZBrbq0VtrVOtW9JlogRf20ekNXglg+s2DLFplGn3M8EZtHUwX4zCpUmW5DTMFG+D
vzqxMlMvJp5r3mLpKo4zMQcJN41OCtnqfVYs3pmwR2OPIGB6Ddyb08jQ7haRxLkdJyaOmjD+ruAM
TVUb91zHcdtN9qZx7CMFCvSL9t6ho4EnmilnXPMKk0WawUzqIcmwAmz0mPM9G6OzXX3rq1dkrWIM
gbWq+YCJTVvjwi3LI7i6hUyggNWQjCRVUe6RccAaZOMljDyIL5BrmNj+4gqK59LCc448VUZcVoxH
RZq/2yOaBvd2Vcv1JZ2LNqH/69xUxnNgw6G3wUfuAH5DjR+IB/Q2UUCJsCdeBxd0Yp3aJyTbHymz
+02lYMfS7cZH2XQI34ime8ijfNqVg+0kZm8lYq7meIrqdw5bzA4ZB3RWkC4UoWOMFw9CxZSaBtvF
hqrmv2GQli29XIULcsJeVN144XIpfgfL9JPCMYOYcBwnSXXwI+zh3sqWT2S3H23bffZDf2/34V2W
DvfgF7uaYXijybH1a8N4y6R1XwU11GFYL8T8h6BDwxs6/qe0Nx16r6x7a1zAyzI1/zVTRU2Yl4E7
zpVJbwzDPRPiVJQmu5PKj25vA3jY/hpDOFXHuQKfpX0ul9fALTQSHJPHIiT4fNCOt1t0btL8VdXg
DCp7Ah+jeIekKwoo5fIA1DA+maiU3+pIra+9645PRIg5uzEa62sbRnrfYNW7zPR3BrdKTDRQsFpe
uK2nvFsezVbxUvqTlc0JhYEd+rDg1UKaQ8PBgg+e/dDXTSLW2gIaaiuO6M5UV+U5e+mY5mYdCyQJ
lqvvirmjXM30l12YmSrhg/yRJjWyZdCzR5IxfxxZulD4TetJm90SFxnrZwO4s21YBBLfo0RuuEmg
/CVLY9JiIQt12G7YvO1DFMnzLJoPsqULGpuQylY9LMhULt2RdbjdDqbfn4uKxb4o0iRDz0IhWgUb
098V3uwmnl5pDh2c5YEUK3crDGvagekc5ErRo7T0MRMS/QeIQR7W6I7ZJfZLHZib2qn0ARG3zRZU
fcNIrXfDIDnXWoU4Yh1jcw2j4wJOejIJ8b+qgo+FT9UiPj4tIJKU9yp7rHt1Dl1q2+l9Wgx3oJNo
uo2c927sETzI9NFd53ofSZdaq67jH/QviP7YtE1wsLmbkNOTNYUifXaSmq/rtxwUoPg6P9PgNYDr
BT3aFbc/WhQNJq02t8EN9GwsIOq+aXPuueKOERzEaWL18qJlI6b24M2kawh9LMxxxR0Qfik9/rRq
gdllYN6jyEAHlMpfnaW3cJ9jW7bHvux3DpXdF2Jr7tcKJsbrCAQNOOqB4pHwgH6z8JiUXurpdnqi
ZfLWiSzqiKpdp3iyI3nijE6G1P7JVftejoDapVofBjJX4tYbWAK65jOoWndXNN6vRR3fdgncnzrl
EVqHzozTmQPaG7qjXTp4YyGZxpuAREwvUqTRlnWHiA6vtyaEI+m7p20RS+SbCNjr8q31rGcrpC+V
URe14rJcgrF4LyZ1qGz28WUwfyaz2IZNOaKn6+SbLzigEXHkiScjgAldHvRcngkHMU7myMGQ3iQq
k1v2lzCHNyED9JEr9qzltMR1oS84hU+1w5RbLy3ChB7qzVbiVGbAWGH4xRMdj0F5tZclXubw3szF
G5WqD0M5H2wXontJrW+nXADwpwIyicDAHSEoaRK05OnnOV5FN82JVJ6omKNuM0IXO+Qx7S88+TWq
pswaaTqbHEA7P6X9rkS54QU6eJ0DaXXQz8I9MVdTQREhFRj67toVIdWzKa66okYSmtrBpQqs/Zwa
WdK3WMBAT9D5F8UbyCRqtFDBs1Sriy6lRQ1KdmS8cm9becXatJ4Bl1pkycv9nI5/mX3TIjaILTEV
jLE/sTyJdrkXzKyxPVmP9C04W6+0kg5QGCXG/N3TN57kSpNCaQ2/ImqDezLmid4V4/dS66+igqyx
Ue7HUrOK9p39WI7Oo6SzMhX4ic0pes7MHCzDC39x96JMCXQZZ+gP4mGYcr5TzdiSqY+ZVTJTBNGn
rpNIeKJj14uZq9HudtDYxmZQNtLLstuO9M7tpqg6kRGlT6GBntoR1ro18eycdWtBw5buHzkHiNBC
+7VtXIffDhYtrf9qO99buXdtYdRxVwBnCpkehiU9sYfet7O8V5JBSIGr58H0FabiqWdd3K5d9l/N
mA6wWR/7dfy011Js1i6qOOKsYWP1dJIhFQuN+k6NwcW1rb+ZVBMaU4xv9HVHzkHkAp67K3Pg5bSI
tqQ0BfGw4GQnkUF2/T8ZoocfWybB1emfgtXF+BT9OGlGe2o/E4/RuO+koT84ZXGdo1GeVaY/s4ye
UCztHzlAGRQJi7zfrJ9YKWjwE+FBoJt/HJdp3g3EwMZmSGhulV0mdolHvD7ONWT9Be31Ytufz7qh
95DnOKkk6F8kyw1hFjuiq/Y9LdoJRxOfS+38Z9rNljRgiu2BL2mk9Rf3XM7mf3mgPuVaI5Vsq5dV
pg+Ns3yYNTYL0+wh1gxal/n/YnPI9rldHoM5P+u1PhPrRFG94ZsPsoqOtaHptbYzVFojM0c7RaDF
oyfBYqd8O3aIdYo2P+WTPrqNZSdlRX4HUf9PqWi4/e3wVxTTMyv7nqPxXljGjM9h/qOw59ZwYTsH
DKvfPb+PPyFg4K7aOsX4yzV8V8MCbaOS2XCS0Z1jhYizjCdfWjSoNvVjoOnso9tv5yjS00fxFdwC
VQYeSCbLhhN0OlojClCjyw+UY/lwP81hlb25EZRex50h7KRa9W/aZTKx5u5LG9OWiNc3jGDoxux7
QwxvzDnXoPP/UXjDPjwVzbY3kKkAkhkXqg5p4ezSvRYVvGuLZR6eCK8KVPcYpvU267S6Top6zFTn
VNY7JzoYERBNP9bsfMiapVkoAS/Az4LyJo/lrYIVcasd92zlHJwAWGNDxykwELJ5pCrFAo5ITf1L
nrqPo7AebdGqDXWHNmJUHt9goQWSRMhNymB2U0FXtZcd0zzUcMecPm7F2if1W+oGB9g4NG6yPBLv
9BoZzdno3UOgkQL09tETIimqkNE39fZ9W6Bqq0KuhiaxS43JYfU/oRU+Igr8MFTzSqbHJQNgJ4x8
RD2x7gBC/AQBy3Po52kC2ySTvmfeMKdD1tiQ05FxlowC9IIiVBgQQ+jeu8y+d7OTLOCH+U/TWP6G
drIj5bP9htIX84iLYF8M0xRzxeTXsDR+XX/AqzOoFyCdbjMTnCQM/6yQoo6dg0MQHZ2jEHZMF16B
LTb4be//E2n7aOs2ifT8Uzrd2Qg1r5x9p+zqaQTYjfS4b+31I6MvGmhsO9crNLlanuvBSJySUy23
hy/PFmkcTNlpcockqlxzz0L9SG4Ptqpg3zU5EgoRQ6ZujcLe0LW4neDCM4LEOj8gxIij1clO5fIb
Ub+Gfg3HGVfvSxPOH5aYdDzO3rP2hr0yCRTPupsQYFDLtdHdHYU1AUQ2j11XYVGY/3CW4GyEg45l
vr7W+fK+hPaz1yIc8JR3duls2E9N/bTwFMXkdR4aero0iB/uDe8e6yqsWHVVEtVEmGIM0u5XWAf/
PO19LLbvx57Lw4L1cIvL/kD0TLppAIYBjc3qoLPq2FcA4brvd3br/y1WxSutThX0V+6ah3oNNl0/
voZlfcgn9wygfoX05SGt7rKoTirt72maKZDW+qcuJXrHsgxUbzKMPaN+sAa33gqJeiPKpvtoEWdt
1cdceBfn5udEEoOsyO+/PCReyDBPtQTiL2e65oGvnFXtcp5YQyOPqdPmqa77t9YZH4SlJYlHN+eS
oPJhIiZgcPJ9NcxI/RrGlvDVQzbQ2nfBOh7KEP0RNcxc1qD6Rnf0nezSm+NRZFg0uxBSPXh0dJ5k
kbEdZvnA4IwPPw0f03bYG3YbyxDVIxVY5YYloKHG23sz5pt7LMNV4DHzNdV8N0fzbpnFDgC35CxD
g7CSCJ9w8N8XEqOlGVVAH/lPoHiobpISFIGRQlrPpCdUSV2SdZbF+F9bmF9ks10ct3ozzPHJW+dl
O4aBkViyOa7B9Ox4w07dYqBd2p6LLgHN32J/YkbXKaSgxUZtOc6hoqmnp8F7RGm3+C6yHGwOZige
nA4P5Npmh6Ly70Yxfa/R9AKWy0ZcnVu7OkHunHqNyXIJ/0y2OOpXXdpTe4FSarzTfhDEdRXcmYG5
9R2fY1N+Gbb7N4/62ccwtHFG/x200osdM/tbM47IPrTgu+2lTCS6QoIix22jnHOv0HXjYT852uu2
leMeu9netUGxW1YPbrKIcaodUhNvgTt+Sk8cM52dUg4ZquW3lRcAXYNahAv6qH7+NlvnZM8i5vnY
Zcb6h986YdOnxtv/ry/sZMqce2mzP0z+uBuz8ZSbyx+MooffPL+SwwPpgzZQ/ptuOrKqQeeq9VFU
09NiP1Mq8u6aJmN1mPgYIm9ycxtdv6dWL1aT+Go7E7JqOsss29mE03KOqhcS+R/B6aAO8+HkruU2
rcBzphlQSkjkwbAgQYyAAmmcQMUlpkElo6iOwF//clFs+57YwqjJn11bYIJQ0y4Q60M0Wm9TSqVf
vbYHORv/WXlNaKmsnyJTXEKztBPdyVevYAOslnKn0zbxV59BbvSv4bJ+L773EBWAJAAUyLp4+1oU
SJt5WtG3WRZgRO2eAms8oipkT6n3dq03DsKi0S4rcD6gidpvQcprRvouYTR8IjY2SZEOjNnEYe5d
09X+bqX1TzZoSiO9w1N/e4L3mY+mVvcrwLTp7gtIKRVa23COoGB536vmvvTJU+PlvARBGW5LqBud
jz9pWz3hS73LscZhH+iOsy0SWgMSNau3xq6O5Mf2vKApGQVDR7Klng/z0P3rG/fmB3IOuK1MVFk4
Vm11Zw71JcRe7einUdEQJ1f7mPrLOcq9R6PKvib0NF0ER5rTRS0/5ooqNdGeK2wYzu0X9d2dnNqz
qtxD04WY4IxnaiVORjsfyCC8YoVONz4O4HZ0n+zATFK3Z+gNjSPjcBdj59ZY7FDkWJVZ7BTCYL2+
achQqxLnULbOdqrKv6wIX3ySvJMa00YSjPmys0OsoKwFVAI3IGJe+0vKc7FBSwPXUzO/+ZAuoLd9
POegh7ZYnjE74/rGL5DVBT4nFy6hE8Vv2IZ3awRfsgbo1zljysJ6nER0Dtb2dwjyT6cuTjS+8w7C
uzohjsHu3RyIZe7Gh24gh5tfCCH6lNmf+aCgLkZyg8ux2gYhjmPM8bCFN98Y0mDWAZRiubE+G5Z6
UJSXo4VFSDCIP3NCJjZ31EqhBMUNTTvTKy/+tkrfW2neGuwPmcvTFLJNZdMeRDLG5Inas7RIL9cA
ZiyyVf7PdtCatXainBBznT9BTAgPs6JZJ3JydeLUU3qn1oA0pBl8FoGBD2nJwma5Iw+tJeb7McXM
E/maOawOmivNzhps317O3aKdfegrteuofn1ULc5KDMw/o/RbZJa1jK0OgLA0zfo7wFtJZjUFgGVv
54mJvudq2n2JrAv0iXSLjz6VCAYquSVe+680mhOD3oHDeRtM/+Z2IqfI34/1+tvnVhyAZshqD1t8
7OF9CL0bMEygmMCqyPltBXQ/z0Sb5PZpacg07iC9QfLAzK+pJpeJ0uRYzfYBKdixxVtRFAxAdYlQ
SvRq75XtLrL0HXm2G4zAmxS/oTc2Wy9YeGDNh5qmA8H7Lqr2evPCEzScDIzaTjg8mP9fP8frrWVb
uRQkFHVS4FmqizkOrEklRl4e0QRtcgfdktTfrSn200ich4dDE59NZfsbo8xe6ol1UKf5xcvVR1T7
V14OzHwOzd4fdtBgjcH54ciT1NlZoqYOWbiMn3EyOXTJz5DWlQ/rklX2oXUxyLIaoLM/hBQAZ6Hz
Xkn3J7K6a513W7APxny/yRNQnOKnnpohhnbOd/2stoUd7fLRRqzW831ZCWGANGkzvfUVEt3sMsPB
YH56rOUDP9WunuEvlsn9M3LriEQq1nq4ukgZheQHM8RbJ6HUgHsCVSQTXl5v3hcl+BHgT+SLt9zw
kTC+NtNLM/1EOUL4AJxQlaS4gGh1FVGS80fhj/FQ/6oseJGdT4FlcG/N+tXP9U6s06/U485BQe6N
2XYcMBzDlX+RCAAZi60EmGG8WRGyJ7+p94NVHRxdkkaFMrW2CoY6HuJ2+MzktTaz/cDNoubhx2/0
FWNoUkpmBYhsNPyNF6+1uQ/Qc936d9eQhSIKTvAkx6EY9mP4yu+dNMXyNGLMveU5LMP3ECxbzYPc
Ddk57Nu7oKnOjWRDq7LnepXXaJhPenLOZOhcmnW5YpQlVIZREagbFFMXy9kNzEslG77OyTkx8d2b
MtvOYZiYLVRHOj/jd8XWlp/aiPvSGO9TdyHmwbui17FQlgbX2QXqNtazWMN/pfQ3kuKICJ+mgYtV
zeaLSq2zsP7MtTzaq38emKtbQMBiIeOjI8dio1qOwGD84iX4jTyDITTfMSDdl8tx8B/gMp9Tu7qK
Tl3JUIrbennAZgHDfIoATsIVe8qNYBT2PoMjWCJQuKl1YGuNfR+oB6d3Xu2APekGlIZT8K/W2U9b
Crxvnl+DBtTHyrMuxVD9K8P2hYMpmcth15B9v/y//dSirCjcqsz8vhGlgyjPVp4+L9mC+QnI1p/K
D78p3+0itGIEUddSoCDVxnOUkcmc8cUs664duMHI49/deBXESmrDRIK0UZ4JTsCg5N/BpbJ7NHsL
qqQomnNDWLTXFkmoBsA6eCTKGxQGbL6eBx6fSzkvf6VfurBcOBI6860mES6w+j+JCoL2eEW2Qvpl
M+hk5fA8gc8TP3TQt5yaKVhfhMe9ldpkfPvivbvBeZ56IdsYmg8Dd6cOGdosBBr2vvWIv6ww3GXg
8ehkngZlPDrd/EBtwDZ3rccg+hrdFW97E5vae/Oz8GYvRwtTsDU4HqcrVkDKvvjDJGLr15NOVI4Z
YFLpG8vMscIvUvVPYii+yQKLg/ZxMh3ejfJkgaAomh7NfkkM0W9bBPcVdv0K1tUX085v07ODUHsI
T0Nusb504m7uUGiN6hA49WuRO6cFM8SScalEw85AjypW3G6kQTjwwb332onpvg+MFoGCDjejMHcQ
pJ1l/IdDJgYWwSmW/c6u+zDn08Xs3kdSwmUh+RKzB1OVJyySBzbKO8NcD+tY3Y3Yw6LFwYVM4TMC
C5YO5DIQPCwNUUl8n2T4zQGCRwXsXJQ/I61BwOLdcYBDGBz1w5h3qlzmC/KEMIC474417ntbI6g3
Hk17PXZp/ebrmSATLHTod416O6NtsrvgMejnA34uJGBHDDoeJ6XkPCF5oF//1rIitmXd9XretjVt
vivDbHlu5jcuihOXxJ8gaMRuCe4yX7MwQi+KRnBhh8CKFnXRa8jFxeKc5NGit35uvxXzuE9r65A7
+ugPxc5QRWzN3BLw2SHTh4Xjicz4NPOSYgwfXeCP2YWF77/zdk0yEfFEh1fml6OnxEaKcetW2Tez
2MZVRuygtnUR1LaAZh2TYFEbST0XW6+1dimSaRPprrWw5rUzNdZm9KoN8xdlyL6sGJB9mms2JLSd
7TLapRLovJseULVdtAeo4yGyIT3sUDvuloMv6bMA8znG72Y1Lo0bvWvEtUPaYAzx/5sbzPXDmgBP
H3ODYFxsoeDItMat3qko4Bl7c5tGD8bkfjgZ4t9wwOSJ9SQwdoHdxwsREI2MdnAdCQ4wUOJftgLu
73pvKedvHMS5B/I0jNeQhJHEbqcHt1pOLvKIBqitRh66QTF6NwXjRfvtY5+721QXl7xBdtE4/92o
kGy2HybXep+t+kBy7t5unP2qBsh6CpgIivJndSynCK9gvc2RVq+ePNF8cVLiW8zFHRccNB+BFG3N
0Og9RpaFBLve8mu/O272BGj5SaRnv5EBQBruFwB/d1uy/ndztQukIt/8dcGQN3vkG3grCowpx5/g
bgm0PdsdsXuQxkqMLgNHL1HXkb6DvLRASidXF1J4oBDnK4QJraBjstx5m2kk2UACQx7z2InPtsay
Pdzf9E09hp7F5hX2X4h+Qmtl2jHi4m0EUGBX+9rr9xET6QDWlojwasMKKH11lmtRfHfqz+zq2An/
HOKPXM4lRzTf9swONCkrWa38hKnuK52iI5He8F/5dF8p56MxfEY6FA1012AqWi5NHsaBf64Me+ep
hwFjhmv+R/rRnSrd7bgEfw2eBxruyZWBSiO5ou71ZXL/uTk++2Le5mQyLEJsnPRvaBck0hou9I8d
DsNu/5PlmFlFcPEJ8jeUTirVAYCl15JhPET3zdqf1g6TLwlX+LMuhJYewHgJzObI04U6CdarMOj3
RX78H0Xnsdw4skTRL6oIoOC3JOhJiaIMJW0Qcg3vTQH4+j7YvYk30cMmgarMm/eeDLTIx9DAAc6L
ZcnT1L53Te6LhlReJvsXxnqmn8bjw5AZ33bDtTz35QNl8EeI4XriKOBEIPHqmlSwdt1/ZVZzNWH9
1VW9tlwHgkbwbRd41ayopiyyy3UPbcuzcPtlfNValK/DPiG12D+NXfqaQxrum0WtTiFDYHfRYwBS
bXSv+U+zzv5xyqtzyBeqJBZsYu0YWpA0OMwaxyXafAuD7yr+4GJam8sAz3KZ+Zt4nDhb+pnPNffT
zsqj5Uud7mOsf0Yo78ta1j+r1rDMOgsWg9B7FFJNddVXoRGsl/JaW/VHrLufVv+GbK1t5BTsgkTb
5lZ0R3T7jNzHsUj/ddP0WuS7lnudhAXwlA+AZFtJI1TFz7DBPjRVnD299YNS/+pi77cNKk6xE4jG
dZMFf0Iz9gXELctp5E7rwBPZYHjWXuhlPkl2brYcakR6DgOqsUJMDyTO4ps7TsFnszySad69xrHh
4iJkTohjbEIelvHGzdzyqasEDMGZyQiLbiIsOlIjb9m6J6tyzYOsOogc0Kc2XWqccDUFklch4vUF
pLovCBD6tdnB0HDo7XGLw5UwAH2kTkeSPqvD06RZNfb+rl6PukGWRJgTtl33Cz/81zyljHC86tOR
/Hi5vijasrzldZluA2f6UpZOzM9jEChGsszF6JgrlhC+9rXNP4l+WMazl3m0+11tooC2CaROZYyn
qBf9wRK4f1AYWAGwwJy6GuQyqt1V6Yy9IXlm67BgPmFTUA5WvMU4wB+TM8jC//g4TO7NHWIHFTU3
qMTqTSAJG0a9Hq+SqZA7N5rPNsIhBy3p3L4cdkNrf2G8byk42SHlhKwQNrHOtU6INFh8s6IeeoHO
38AEyk7AOWfetJKhfpWp9zRYaNeWvU9Bmq7BUUeEJJmqu/2zW/T7SuM/gabKSuKt7Tb+2BUHcE5f
LjqJgxyStMFVCCan05L36Y2z1/TL3Eq8ZNSTc+34jL9bBKLuGw8jM6RhHWUSVYdMlVk88EdjYuc7
DQMjXvWVRT6lm7/TkRemmaNxM+e0tkoHnhK5OcO+sSEQqF1N6R74eX7BUtkkL8WhsLMnBQZqcKYn
ZLJi0zhArgyL2D8mD8TVtNpaMjs7JboYU80XhbnRSsd73KI3JDgP16OZ4ZJz+0Mezx6D2Ip60LO/
m2G2r3leInsFTcmqBidcg5TxZ46jGEgYS1tPrkbR2kbtL9hw0n200OvZzF70Lv1jP80lyVqiid2t
l9qz5pa/5jwttxCyGIuQCI8N1Y9tCIzzRXQgVuBXjfkZuKQvTIv8u5cwpIprE49w/qfHto5NkJBC
W1IYlAWKsomVsGhscoqEOGxvPshowj/AxoMD7N/Hyo4ueNp/Z1OXR7rSb77XH7Df2nrOiF7r8opN
7nPRtsqlKimSRX5q1lENmIEl0vF6cnSWHDLqUI0brCAWD2sVqWgdJepT7+Z7Sw5tnOevdEl+10G/
raUJJygIHsoyvciYY44mJl4NeQwkqJ9TTJXhFlRihwcBhGGlj8lWJuAndE7ltcmrtUq68qsL5PPM
y13wYvMrAqHqJC9jBN780BtowQrHPqNAvG+FCYFjtLW/HMP6ZmoJu3BXvnlV66ywkeESTADJ0O9u
OolynYLO1ycCaPjq/+ICl02tnBo8Gxkvp4akleOvYBvqvs3HPwQAtW9aSQ4rGZ5YMb9n0E13lB4E
5kSQaspvF4nTzATaPLYQCDNH5l5fmeluKv4H0T6cK2qk+jQFc4psukROTuJdB04SDBqV9zLSV1I/
W0CX/LkYFIeCJN5L4+wkHLhGKrYMd7bRoHE7Z9YpscJuF0zVSzlmX65HrjWv9F3GwoVVMlJfDuGD
UdPAsZNhpWCirEM9p+VLh60dBK/zZD92hf1T9B6XVOlnWXEdmuqz7rA+loIpJJR4P05ocaR8rnCU
AdApTF+1FtjyKBD498tTnQcPuO/PzShPSaPvDbN3UJY/2PyibbPJfgY59zq4+C5w/tyKqf9J++hx
6tk4kziXJEHhyXG7L7ktM9KvTYwUImW2i6v+sdPNzzYP77Ma3vRa3pH1KUM148SgdKt1AonZ+5WY
bQ+Rakd/kqi8caL3+9nFCp/NOyPS/phowTJecI4Etok6E920VhMAVOL8MAfHNgQMkFDXcFgGZn9o
K1bgYBf8oAkzCBmR+7ON+qtKmT1pCeckQ7GHUeW3JFmqwxn3qSbh8yUND0diNY9F6uZbjwFkLAvN
Tx1uHIHBQHOTh5RObOXkrFuVXYwT2zK95RZ4B6yTrIhPfsiQxP0MwcPq2nzlOLCQiQw427Cp8/VU
GvWmidSB59RcM6B/rqWL7wEt1SIutEkHHsAymHilWZqrkb0Op/DKQXRsE/nttul5TEkCgCACfpR5
wyaoi2AbVfieNYl3R46nWBqPulv9mzW0+cmhToXOiWkdXsuBdayXlv9/aBl7tMYhqOxpL4aOz2nB
9jJqqKfLMG1OYFnVCbK6KLrTBMPSj632Udnd0YAFNfPG48XZgcCIGUAOp9yw8w3cMsI6ScMyC6bi
lnBvSSl/Wb7A3vbe4/ZOBGVosEhPjAr2nc0dXQ6cs1PacTgVwH/QXeNNbzm3KOKcARyxTzyeyZaJ
T4DhB8sUteE4bKLW+2iFdXdg2ARxcCG8tHdi7cnL46MlGDKUImOay2KqFa3djSXNJwWodDVMNKqV
nflZV0JkkCg6NWIQ+SJMUvFnjf1ipuEWYfitDVCGRsmJhbqND1MeqMIZxI59/Ny5UEUyp3gvckRR
smmbnr96vnh0p35Aq8mQYekOE3si0j4NyRYQurGOwrbbtx4kTyI6zTnUBjrwCmPO4OATs1TgXPGG
O/smqM6Ar5+kNPWtXtivXuJqxKOBps2dDY1QEmcpYzCVQ1FrfpebCeZventHmyvIJsE/r4fRQ22+
xm2bbhMdCZiAJ7bGegEiIIJWFieNagQnWXdrKkXzHL4lqDhVYn9WI3q/yUYH9kRvTcwKayPLL0WW
vuGj4qdZNndEAC/EsdfpjgxsAhFnPjbweer2nSNeZldeB8d8YyvXymLs787a+wS3Ki1h2FfSuWgT
CxS6YquadDMPvT/lLGGxk8W9vuxNNwA71mX12oLHqxpikFakfXaVOrCJ62DUznutpg/W6mkgVHqG
8sJ8zVNApGYi9X3M5hHcKOHCip0YiejGsHGVhFriVeeBPcF26NSrpik/mDU8DGjDq5AxH7w/7TmN
KBAr23qdy/a5pSowi/YgHJge7bxfes+kjF9EJB6Iar9CH78EnqC9705mZJxl8+hMCFB0OQtXYK1X
5UkXACAGa0emdF5ViLbrFqoRgL6t2YwXuyA0F+fjV1g+e0nzChJ/zyD32GfzrShbOh3oGikbx2yB
4Isal3fIlpRZfeS88kw1a4UTVZI8Q+4KrrM1vbttoQgNWv+sGgxtSA+mobkylgChnNh0+OaaRzs8
4XGsF5P265CFj1ManCLGhD0gFhYdr7iUfKeXr2z/+U2naBto+UOHjND1X2k3XUwYUUnq3lGEHrvM
w7XKyKVr933/xQB4FVcadRzdojmfg6wcFkLkd4mQ6wspHtHpsMsmd2wf66z4nBx4V5P+ajF2jzV1
Luvu2DgEe2B/rYoeMwfWasJh57LVvgMNm4zLJWwa3Utf2kCU4TSCJAgVBanX/kOEbgbrgMFyFXjW
VjrsEZ+xn42ZcxIcphUpZjxcD+GQnSYVn3Ov2EVsuGhKgq5aYwJwCfK3oOrvhrCPGfaaaBB3UHow
Nq1HRcGCnOvyrrqUB3mPZaloIT02TeQHpsbd30/WrrNoZ4tuFxkIAk1yD3A5sHX8GHmdj2CCDlut
RVDtZuXCIPxkz9iNfNmebOlnsFiOsMkfEjQAB9yvJ8YXE4efWXxpiGl6hYkYg06rz/AzbIOQAy7m
PNxnA0/KFPLvK9/ETC7mEE2keHfKq8eNG4ahb5ogErqfkmgqJXCFkX2O70NnfiHQIAyP3TdVwzMx
Uh8K8o6U3q113E3pONc6c34JX0D0mI7VIP4oWzd9gKqmuzcFRHDou21ue/zghW8F4zrnGCbEO2/s
2TzYyIe0ltRNWJ3C9J9MiWhPMd5SZIw5VUfHrpmfFeq1po/iLt/q9rDT3eQYmES2HHE1MQ5ngplw
OuDZ1J6HwlgUYU4IQBM6O2G2CXoEvDOLHSCBOncmxWY5uZeOif5Qak+QOgm1milj4/nscNIzO0/9
OuGJ50PshgyUSGnADJwpxOZWfXa1vTPFTKUo5ncSISi1ci8acSYA/aQwQoQEyBjGTpEP0nOPkfg0
Od16Spp7OGIe03Kaj+GfQT2wtkfsA3Wd76MquOiYyYiInUqvPDUeiNYg7+jFWW/A3KJP/C4FYJyy
rXblSGdvBfreNUgcsySkg8bbrfUmW4uRDBqjEGBcDU9zQbi0kgJsUXEaIVP6curew7K5R1nPkTNS
4bB6dycyrsUFUR/J5FBTmbMsFo0Top7LtewYON11dEY4zekGbf0tZzvVynastfKgPOTpJDdZJOWJ
rvXF0k0y+fjPuHkINKXriHT/2psxz5fDp1mUV+VMeLmbVe/KB2yq7UoWoPaiunmqYu9zyr1xPSTB
S2xD0aloBbzoUi1YcsLue47vV0RpP3Csle5Mx3Ywb5QNNO+CY1WsvFw9lKAASdE5OsRZzJdKqJOJ
Z4xe3S+Zlym2rpb2twVZpMphgOB/manuSmx9KYgM91nLX2FA8Ja5hPabU9HQ7DO+1HB4Remd8A1g
JARtQGygjEq6pVwr98Pcnly7e/ZwwwELkmjZU3NF2kmgBEV0bGC6RuoptFjb47b18vKG4FmuOiyg
U5ScimjCh8lPhGJANrCy7oGAf1uCB+t0B1JW9EqxutY7Y8Pu6A+dWhfnJSeb4ZHcGWoxHbAe7mKM
7qvcjkjKWCB0os57CkmY2Km4V0l+g5isKDTlE0u2QD3YP5MeH4aGeZsDEpZBt6IUw/0RKTvbuW6z
6at+YTQydxnZU5yKeJ07f3DNOb04ZUxu0ypNj31BtSA/mU1u2iZBHfwFqc/qCHj9mXYea5h5bB9l
TdHC03YugZUgXzficQZVtPLwp/hBNJa+Jvu75RiPc487J3DMq1d5NOK2oDpLgqPFgLnHrut3urv1
VM35O9MV2s+ajJ5zG7mtalqoIjbgwkmrqNBG89seuZnxJPugQHiwZ41K2GxiasXyxopyHNn6T4NK
b7hqQyiV6SixpZHoeVOTz07Nh4rl9jsRuLdsKsINpeg1ytyd1mO9YmzwG9bEz2DpvzQidaEvNCnb
tSKoNOwvV0P8FFjWAyb8XRLFVA/4wFDX2p2ZUtP0HX1bXMF96dgw2+fTaym9P7bC0AsgOrV4jcqI
CW5o8clK2F4Y1a2QMDFYutJ6spFt12WKduKYPbaL6IWc2E+UZdsGglhXmc8yd17ZaYtlyYjgPjV7
ALWPzjKwpcXkdM4+PKG/TI7x3WvuwyRGSsvgNJMqQxUh5a4IadgVKxUCVO3OghycyBoddFDXuLde
GPMxPIhIC+T2nz0+ELwAH9yQ26icCJE5SN7t0XqqS+PCBqEDuUu/sHEZMicyB4Vtn8+g6fch1vcZ
B3XYLUONtqFx48uRFMtBy4FniU3mmltN2WANYAJN08y5hBOl8Odcf6lm4gZO0O7I5FPfB35k0U4A
FtZU84ETZOTR+tDNYO227p65p7mTEsFoCMNzNOtciCGSNsOYe8FVGOsRUL7pmAU56r28OWbJA6TR
9DTULqM7X6JywbDaj63Znfsap5XHKoGSiXjWj38N73IxJ/iqdI3bU7u3BlcB2sO7NbPhQnbigV7S
DzSBdT7r1iPR60m75UquETjKxce0FmrwFZdagk84iIaLGxtnU3l7nBC+bkI8ks41MAVvts3RnDI9
R3YfBjQb7IUx6neMLkBjoe8DPGdR2W9d4xZh+A8HCCFSUssGjvFGHPcRmSw5kyYrT17r/VqjsSdN
fyQDSPYwSIlM4MCzf4x62o0BPHI2BB5UnVASpFd4KH8YP7jmRfA+mDgliaTM6y5u7n3Q3ubgvY6Z
byTjPczUTW+SYutIQBks0bwm7biRIT671KBuZgquNO1kN2OOnpaCkCndtQlHVOY41ckS+MFUzP40
k5zSvKdmLjYEZTaj6fDbqXiTT8Mz63hivyoa5klmhHW/zf8Zdn9rQz3Y1cFIJYEZlihWjmUaWz4y
V43reLapWe1bONU/WsxtgE5Hl+5F9grn9dYyinPott+hxFHmueW6DZ2cNoS/P6Nvb+g+6l7P4EXK
DY37XtN1tn7hcKzy/JMIGMViTT3JE/qE+n3jm1jDSjn2S/VhMDdzu72je6fFhasKuTVt3CqetZFe
8Smwx2pdf1Btffa6+AvV7BCXDYoIwy7230W+IdRuaqsHuNYH1jkiGlg37Jf6WiMAzAReaFu0h78a
Kwb7tEoq2GrXG/rexD9ZMOoUDUPf0ht1eCLtVz8eCkluRWdJE/7ycRMquD7DwbbKezZFCx4EL/3E
cpSUgT+iMf4UkMKJ02zr2t1r1dYMidfKH3aRofZB9NkjCrHkvLGgWUF9nZTAvwCxsjefR4VXvMsf
wgBuWtK8MOnDWweol2StHmRPwzg9zYb1jNN2J5z04IQo/Xipe54VL5vOk6Iws2LjjzgvhmH12Ac0
pJz024RHVWtwBi4VXmL13lpO3Lr84iQoLFFSrUYbrZi5DNjP4jaDgHme8IHYg4AkbpNsdEmZz/UX
q93yNQsiFh5wywVXFXxzDKkl1S0ol5XH4JSpAOi1nOM8Lto/i3OZMYT8kHr/r1bAb/Pghf5t383W
4xwZF0FaCXC+4Ian1BJkddZ6Mbw3S2OK4+ZuFziAiFl9xAMyi549V+x5WtklMxxnWGEio1b5M+ha
2iS0dnFI8mkU6yAnjmQI515O7EQBdvfdlt1GxcrPgoC7d4hZWyFKcu/Yd8AIbtQILGwg7RvV2LOi
71xiM0wE1H2mgB13se5o69DRqfmqjWMkGytmDDLNHeNpXH9W5wEIbpiCpVy2WpWcVUhQqEqmczZl
m9kM6Mq4gZuUH1nJC0iHgwkgRkas4olTkI9BnZ46gVNwMikNDVanoIu5XzUpod4cTliMKtwjPTj6
aHF6F0W/ioAqu8p6zgfvplccw2GEJZhlBOLKZhKPOqE5A586W+T/StUce4NIgVbjvPlFy14LDYU7
1T9p1PFlCWI84Jdvo+x+iqZsCBWDmrBC8e6O9nNeKUqf1tpMQ7Yl8Yt1rsDAntg7j6JzRe6cRmpw
fkkAv5Zz8Jbr7c8UoImhsBxl/9MYCMFmGu1mJvQBGUk5YLOIY5uVGlL9K4oPMRNMcN3ngg6Etae7
fLZOhnrOHe4pHff4ENMSO55+5l+4BR01PLaVq62pzz5z38h94igCPrKz4pHnMNbek1R/HEbn4rbD
v4j9N5zSbnm0AuulcqufUSOQXi3jL4NvNwxALUTRKVcELW1v79Js9Am5xYbZTNkZ26iQb5lW/ZGy
PabGg0XMv/BOAIPeC3QF2Tm/QSweCr7kZhyPdmLex4pTu0kPgeQHcJCIQJy2oXZ1QnQIkV9ixcCV
MnZ2Wx9QMg8gAlfc+Nr8ajNYZ0fXzuyQ78Vpih5ZmebrOB4TaihPkcQI9qCPliOPHKSzNrBiJmXN
R3/IQFBOjB5LTKk5rtg52xPXIVI2blvi9ioaDuxE98OWLg1f86BzZM31RmrZi7eYZDjkdDq3mWRc
hqhctMwsGQWvjaZb96H5pCHhF1mywa+lwq9hCW6Vr5LypMG6jtJ8q9mg0gFR5IF508bkOC9GQpHv
UhsfvjGG5z7+shImw7xWNWsK0F77SuydMefGc3elVVzM2by45i9hDH75ZJURbp0MOhinWDXOW8Ls
wLawzYW/7uytQVa9TJn9xSjeDbPFSw9Gkp0r+6F1tl1DytztkOTkN1NoPxm7XYrKoYXfxQI195Qf
5Yy5u5cB9WniBiyFs09jC6EmpTUJdqnB815QV2nyy+aWYfEOHy0iccggA1XpDX7FpSiq7RR9sY96
aznOdoRKu9i8MbpDHcg3LbpfbjLJdLyFR7osoly5g1zLnmhvnR8FA4qsaQ41Y/5yofiGFvqSOAys
22qQ2Hr3nOBa1/H3dR5qCcQuxbCdGR6OFXoDaqOq+C4M/A0haUwEozDY4sYjjBruGtEfpfZhFRgE
ZmNVwk2KDbyR7YcwzsBN+flhAAwvE0GYgcOQADnl56GcwMSSEIWPB0qb05krvtXbXQ1wE5zqQ1++
5YLMtBtUfhSd28bEWWv81hPXHtdKlSPICxpuBrnTs+zPmXou1F4j1+ap/dwfkrH2LRYpqyJAzeHa
cbJdMqSbMvxx0SdSsCPWfGOpxVYT9A0LLd0+wiB5cM1ia2NW8KLw09XC81QY/0wQ5JMHulnoxbqX
vR/2IZxS/cXKS1TkxmPjgoPjqR9+Tc7NED+SNmQb9lByrnfTNq8R7kdJMrdhNQJNaEg6sDrCKzkb
rnu18okGKiVQWv42zfTYjhcBaccagpO0xWaMxVrCHIuZ4Y5Ts2u5e031TL+QGN/uGDHa2o9oc5Uy
qcL0jQJpR48Na4Z6VtXEMRG5c15shrnzogO1rK6o+gNyJOMPlrXik5RzdQZh2ZlqlYbAGYXuu8SN
ypn16qGzn7uvzkP4tLyDUk9xB8wNV1NKOJ2CCX19rrc6b5Hb5ueWiKj5EEbg/Gp6fL1znghcsxPh
sauPg/YieRf12DfFlgMHlf4rCcEc6/emPIiI/TvqSVFehNexfS3Sh86UbExY5hY/GJhWFeMgV9+E
y9DANTd6h8HNekuYzpCItMZsLxVj+hwgcKL5cW+uRmdpOtklUXbbNjQ3M6RYiYs8xx+vgTkLGWAA
J+J1+TEHKGIpSeUFJx1NO6PXbmbBjgPnrDlbuqQFVq9H33Nzr2iIwhmpjhpyjPh2E0hYBNcEVqv6
4HJBGHj4lbFd9E89/8Rcl9XnavoqsFFXRLzm8J/7GVQkPeOHgu4UKdjFtahzCUIMgB20tmBT2Btn
/Iw1CNuPTFfscct0GuWMIN1ONTs4jmF9cRZiODywBFwZVEObJtGqtrnLLvoXu/EH/Md2Cys35shv
z1b4Z5L7M1hH1s7+ILDAeA+unDddOB7ZMb0SJhn5tDiW3BRd7rG1oEFzHDcNm3kaw+OcIMVDJjE0
iPgwjEXQ3NQRdz31J2v6KOIOLK/xgl/bYlte+iA9Yze6Yp2jYbjMrydrcfmy0m/Oz6Z34J1DeCb8
XyMEkg2Q9t2LILHKdI/L99jG4J7t9K9MxLorm79eWIAHNTwAY93h4SM/nuf6bdGs2ekR0YxFEZyG
WX2bIRz7EjAp68LIEC9E+ix59SQGJMtJrszzQQpAsQGjERMDKUdnz0Y5P0cuoOzzjZjezd2yDS2a
nrpAwVZ+MStceQQRhmI1y+cMSmWjJRuA1YT+gUz29jFqjbXWdFeHSpIpxL20KAqYiRZRfMi1R1cD
5fjSWddwuKBKrSRtsZhZVTN/jkykelNc0vJj0ElCYA0klJVb8b2dONsrWG12dbKGZ5GIjYsNEuCg
38XO0cbSCK6MtslX1rtGkAAjChijVU6ThtZilvvcfocE7gSEkRu/QOksyo9O3Fv8InrcbhwxY6Yh
Pgi2N2QBlba8ZdwX4XMVvVnau2afmuBhUCF65cMEvrkjtVcxBfMTqH36dKRetR3md6jD5k+KVXsZ
cYDGZID3klcTQ4H00A7eVqa8u2zAyYm9WizhycyXft6Z3q1k7RF4UZyR5UES4B7MH70eyb4+mAlo
oB17bC7e/KEItGJB2gAO82Po1T0NOIJnYT1MOB3jV8c9ZPqzW75DMLVse6OAPNruPgmebR5AKznM
+ha7DjIEpg5Xf2cbJtoF/hLmqsfFfrh4fFW4H0ZAuGzAeo29B5uBOmEWr8/8sd8iu1nJ1sDPazDy
jMnydreAvUsWRlIvO0c1OyU2LZtieEIV8dlAOVviR+eKCxVkxHJXrzJoC2zVQ7Oztnoy3byyFyCe
oYzZBpeXG7rvyAiKTQq8P8iRQUxyGVsuwVrvdTaGJw0apj4g0onu2DfpsVbkVarHMi/p25+Z1B8h
519zGDZRqa3HeF7D8kFQqFYR80899T5zDJkOFTDURwR8xzenC4NAeLs6+xH4HVpQmXGztdjch1Rg
NG81vKr20LIyaxZXZZ7D+kW1jyNpyGxXZMXWldlPHPGgiq48jYJIFqQ/JrtrA+9lkBk78LifE/tv
WJ9mb1NWDhf46x1s896AWTHRz12e/nNJSbSWeqKwOwp22zSk17nmmUbp+4I5mUIdD7NzU6nj0LJE
RSDMLTvIzakDQ1wTlxrX/DmHTvs1Xc3XYhsiFkVQNf3OhnYbiuFtduOL3s47WyCoDTWnbml8hw5J
YDhfc26tTAHZmjE7ERUwwQHni8M6HBXM2NMSSYzuLxTVtZ82OjJF9zEy67W9VSzBALBikUHKdMhq
siSvQUW9NPndVD8a4wgH7mlpluHX7IMp2bC/h8WQ+zlXXyxAxHaC57ktNsIZjin7CMIuv7vatFY6
Syj3STtwvKpVU/TXNoFVzdt6AfiHkpZrKH+a3+L2ZGD6ngv8/oa16zUAqubfUJ1mqmwnv8yz3NmI
Ou50Fnq1GerHEGaMEizBItvA7HpINKys7UNGuImtBYGEGnsUwbakKUwn44yTda+qR2LynCismeow
R83YA2JLPeMk9we2RNUdUlyqXXVb7YaufgVzdrZwgektRn/nlXxktmyqpMWVODAsQzxVnngze4Za
FGSBjPYpOLBCXQmm/JrCu5bVSImYwyVhjR5L7A0HiNfEwwq6hYoJuAgmtsCnOL4xRwULsBCBop0R
g5lqzAMa/oYFROyA/NcjSkbtu0YFMRJxwivmRUdTvBfMbhrxo8biILVfGzZwptjXgCLRVJehegOQ
z8tNmW8GRxXbZ8mgmGjtblJw0VHcB5czE/0yVmvPkdtiQb7DyGZL+zqaEwgZ07Y2Mbv13T4fSVw3
0YG1VC+JGdzi7tJX81aGv5xAOMCJXChsgDNdlU3lnXHPiLNlmoccfE4/PHVcEtpz0TgH3n3N/dEo
BvPuvW3eSovfLjukzWtENj6m/kwCkjx1+BLg/s3w4GKR2KSWwjve/ysWNIKKKKEA+VLdYnjKoIs3
mQkMdePRl9tVhd46sGbB9muDpJX6IMAZyWMT6lxF4kBkaayQSfF6m9V9it7mkK1AIb1IRF+YX9kd
xn/C2NT8zPA2H/sON8KMq949tnQwMam22CDXmN7IzfHzZJuA/OQw8E2pkV2RLEzSvdto+VPy2snD
UEw06k+ipD3VxQ7K6QYvlSO6Sx7h5c1p3S3jHvBV4wMtim/XeXJh+dV4GIrycWQs6GVvbf3Rytlv
bZ7s8V0lxxZHVcUaOIYNfJrpDxc5uQKLE8TZL3eumzR7NicvPRdVi87d3Y6NPymszUqtLJBpjGTX
mgdxijRWPLXbCt5wNzHtI0DK8kYSejMrfuR+WXkSiHKb4DKn1aeVgkPglqfUrXZVY+8C0vqaoV0w
Qr5wS0CPE8yJJ3xf8UH1xiZNg3Vfo7ZEzbogjrWMrsiU+PSh+HkvTm89xXC3ddw/rjXuc17wkhNo
BnQ3C8l2GPNIWm0PeeWMwfCgBZRdVfpG/ug5ZjUggN71OA9+PXngYBB+AWVFrMyKmm7FatVNnBHG
4G2rJAqmTaqV174cfjXKXS4X/EVtcIBN73eYf5KZbEGq70EXH4bce9K8TyuJHyO2JIRK7CsLmHhD
iWuALeCGn8yc3lMDKav5OeFCI4khSwWkESe/Dt3nxOFsjKGyBMmOxPiZcOrBJmy9drBfPc4B02C9
wNVC2WXHyftgO0gcDt1CPbEKg3FVuOrcDDphlv7VcGeLHs7hEF9SOb7OGKtSp2DPZv0oyVrmfbYz
e+NLJOR9irfGml+y7K8pQsxa6j4q9hHrxkNIOrw2kpMWhY9KtYfO8v6Fo3ePmNE2lcZvslwfV3Bq
mzC9tTnHpaX9Mj/56/TBd21900+K7X7VEZg+uKIa62GNDeCtKLEXeos66lK0tTOUb2feNWm/wYHh
u2Z+Gob+oezqt2ZqkJ3OqQnVGMuABzHLsreQ5oUYgLYURxddKSqn5wglzTD1neNoTz2LQWcK11Yb
0H2NG6maHQg2JOz3Kr8ONmN/78iBjd9p0jeQyre2UhtzHI6cJ99pzGfk4IUc9wfL4DGNyGKSrTcN
nnS0h4TP4VKiZEOx713zkupLqvCiK28g5SSpkeHcie+IVBTvlfMxY2nv5BcVUMbKBSf/nTDcZonw
ozF77ThMIj35AND5n6PzWG4Vi6LoF1FFDlNJIJSzbGtC2c8WOWe+vhc96+r0bAnuPWHvtTkE8ZSI
vrEIYcvp/C8j+QO5EAOOv0ZjZWwkNJIhvZimb9vpCU/v/4ZnHPAeSvEx8Gz0vn8+H33fikuNSwx3
O/wQamtDi9YVPqscjEqeSTDk/3XJfSDTrNNLR8bR1ns6kkUSB1Q2WqZ+GMb8VOXJKip1rIQYbvNq
O9U1rEwVTiWpGUPz7LCPZaJ37KfClpilciftYQ6vjIr5WhGcZUYaZir8Mcp8avEjsn7D8hEJ0E09
jWAzwNdST61br9TpNBYaPrYGYhFAOlX8LhTusxituibhHuBtn8B8aowPMsQZxlitciNzSoMAFSty
uUFW/URaYNztw1Dexg3Ouv6CmGGjBo85sYOIST7akPosthEkncIEQXlLvkz1GYoQBdqB1LcGbMM8
/PH3QtjaZWyh45Evfly6MqP5GUPkdXRGI7QKPMKysO1NqodW2Wohi9gkgHNl0VFToalhTcwNpQBN
P2RfTaJsykxH56YTiEokOe4NFZ+XrLCTRCe/ZApxjm/jFok7qUJl7tuaj0kGTtqhTTSc8rFtFQr4
Td9BMFO3GtALZrbkVA/phcnXNfYa/ALGXU/mQ4idJ39iiYCt1rYacz3Z0tfSJH6J3gyZ0dgAwmgR
Grr8CC1fzI/QCGiZ01a6iFqyFdv2L55q8EbdT4ytj2oalFEwIGsYUpDCsRLri64d/wETvFhDe+z5
KZfplCDewPc5K+Qp6IVpxkbAwklTzamMauRDiJM7irj6lI2jdwrK/GGqxHZLqk3SN1d9Wt4SQFgk
HTWvVoG/QCgdR0TmIdWLlfsY+L/43p5CEP8BA3kyhvgbpoDaW+L0LHsIMSF5c7ZRUr9GhfTTtwNt
gcJyKB/71lbKHvNyP9UwzGNtDVttN8LC9viqi6pFEq1VBZ17nqwtDftBOJz0IKrxhgi/ihKfSbgJ
11M4sNzyrindy6rmg132al5g8PDBrcTqQ+45fMce7ypcT2ltjcQ8aLNqWsk8AnL4nYmDJthRsloM
RhwQZS2/ixhPm58oqFe6/mjgqmduaWDpEHVh2eWShT69uIlMrOep0FkG0LYENMmjomlffjiuzdg7
t1ni+FO+bSrRDWRO30y+m5SUUqas5cE44uo3VpIEx0aP0Yqr10phfE8Y10Lty3cuQiP35acP4hU7
fQBYGtuoJgrboMruNUXvIlXARuDXU/r+Q4xi4D3x+FDE8JFWqr7KWp2rHDRhCLwhltodXlHgpg06
RmOdzQHjseGfNBN1kWXAtmVhmovsBLVUYChu4PiI9x2ptuHY7/Wq27KwcWFZ5+sonT7CHHc4vHuc
b8aq8+kiO8FBmHbtE0aPXoH+WPs2+/KMocxWIussDgyNBgQhcNS9ePhCkbIv8poJDGJeRpJKYJDe
Vj0JRjgkTXXRJBpSPJd40EVjLw8TS0fZGUjOrmasFEcc85BHz8gd58s1VxtoCaLklpXu9irbBmYU
3GdlwSfcpjfT9y9diNSkks1dXic/QcjguCaKqWUEEExvdiEvtSRbuW9XjVJ8dBp5V4HCLC3Wbrky
3caBVRm8DWIo9HgveJw4ROJauiJRf3kfBJNdFGlkKB2f9DR9dklw6Bv/e0YrKf2wrxh/krKx8fOp
cJS2dTyZUUDJtjcT7ZrwMCWUjoXsv5m7guMaNpqobmqko1hB01U/KMWibigpUgqdoBUYBYrHWDI5
hWQXtgzWBbRnBfcrUbdVZW4iNrWpMGwhWrlVUK/gpyAMbKhR2SIgYdoLAjiARH+UJssHOcbUNLcx
BU1cOhqnUY5pvcJ1DVyA7EBSN3TWtNnGG6Ut0RyOWSRg1gEnWeAcWf6w9RHj6yR7TlZAxOj+lSEh
db2LJsEeCjx/3H6kDy4SM1lCfegqal/UiMwvDkjN12QkbXJTPulac4f9tBm69EKy80qjyvTb1Gkl
4ZyUfyHysk5DBY43Zz3jhQMvu5hjcuJkcuWw3Q0ixA3WMUJuPNtYcKv8ZkyfGmYRsb2LouCQQvAy
hTmg0Lj28hlg8dFXABJ00a5n09dHuCtpCRDhL6fRuJRKbAd6ClyPhEgd2cOEQigyi60xjkh/86Vl
7WeKFUHRK3w/q8bAbEAdmFnhWhYMCkMyIMqW+11Fxqfv/fBHnsd0QrlVMI8hwqmtn2wktKgBt8by
IQgU2xgpsHgZM1CHkcXOzOLnYViiXiefPonNXm59iKyHK2YGDKF5ngkfF9Vt43mHzFRI+IKMwi3a
6sValLE3eH9pazlDojqlIqyJanLJsbAzA7O2KjM0wqZuMQePmdzNvVHOLUm9z5f2Vor8OxHQYbWj
iQT3IBrkieARhBflTbHre8ym45EXu3hTO24q6SGnmUtYxaLWET8EdpnE+wrCuxh/x9mzqKWlMKpf
yrAfcWL6GJ808thjVP+EIS2znhK6ZBCJtoirxYFch6PmHgIMz9DLhiKx9qxemhpbQgQzJFfoAxkb
Q2MsZFhdSdVeZcRVogT+PBm21hjgnhiWkpDStVUICRA8A3Aylb2ZfplM1An9YQKa2ZAX/OQiTcla
pK1TZlrZnBiS9MxJcmo0IIg5aIyBKjerZWeW2lQ9BzgeihHwSvNP7x7SPOvVb/OoqTVJbyQSztes
PbkariIKy8kKdhV1f46NxCfny2v/ldIu7rVVjXRPm/4RRbn0RelXJq9+EU2MDNmulR6b5QbKiJ6u
Rsn/keLgKmm9nYXRPpzKQzoByxu46ytvk1mpbfoYvcM3kquoLy56V/0TfNKjeotqIGKVi0+F0RQx
ETvTJNcYvxY+wY1ZKOsO5d5g3FRoQ/ALiOcwkKQPjodiyyLnBxm9Y/AWGzHYoeK7DT5Sk9Ac5isS
ol4ZREQwVy3jTBRgDN5Roqr486DioALYC6q49QP83h3H6ji+OMJW3OD7svb3Iivqdjr5yqcl2kL/
AfCUVR/4WtF3htp4ltHwnekGkZUFfmvlKY36m9NxC0UZgIN46FOASmys5PQi9W8dvYpPKwMkE3/1
rG2w6oOFccEYbyKVVj5/rXnuZqNnIwG1E+1OztKyv5aCT9jWIWUYrvNyNQV8WwByiOhk6TEI2dOr
xB+pKTFS44FBS8lv2pagciaYG/hfWwu+Bx8WzBx3kKt3L8j/gGiM0cBqKmCYSmoDhwVTtSgmsmna
1nimmcckwsmYc2IRKfdow0qGj7WAG4XzOhWRVNWJO03zxmfYZdDqRwUQCJvxBod2pKQHEdmZiUiq
KyssSNWKLEt0wxKJtWBmAOm/I9VCFV5uTXYhPOkNj2BKsnSLwYlEGx71ZzzhC+arDVly92U4u4Ce
ZNjwWjLdxrVHvjc5liU0h2TdASew1EedXPHB9/2B2tBEsSzsCt8Nm32E3hd+xWS5MV0OGlhy38vx
UCC68yO7EV1Gl3Wz4aLuwXScdNAr1qdcPvTpM+0Q1aHdndTPVPnTWI2YW107G7lkMy3h/AqTZcMs
FN9Xr5wBQk4C0C74Xt8SnjvdwUbKkhASCdxsiZvdAAOQ8PohAUBRQzlXz+lcg1NxKip4CLWfdPxM
mJ7Uf2BppmjNHEA6x+1e6cgpsXmXZgp9/U8F0Q4Pk9XdSE+ojw8wAuQO3CYNvhUQ22TnqdjZqDXX
Kdu6UA/Wvf8cOkqQ4GDA79IAft9M5WeIUDisJOuI1M+tjRdKBwy4MoC01Go3vjxptpF8mtmj4cIk
csoOoZGxQdOwAQxr398p6boVtgzPSf6286igGVyroAE7cyRG6k7ltVQDJHMC2hhW3C+huujhOx8u
pQblEhYbjLhj2S7UdFEmIEgXRf0rYGmvP/R0bYgHysJ0+mcms44S9BKwEJKylH2fMbgs7iTcR+kF
hUAkYGPpn32BKNnOtN8wpCfaaxBdSHtDuhevww8AKKYJzmmWC5U7oPqVtiFpJjFXaufI5RfdqwjI
0SsBLEL1IBq6yp8AFoz8aggR/Gz6lg0QU1AIiLNSVGowxAC82xkGx+FtSPZwLuipjPKYAMqRbpn5
PYvZDeMwVux/PxPUoGJvy7nTmqdEfjZz4OQDtMuEmQcRztQfQDAW6bc4p2SMdsiGXwa+jWXCp0kA
ky1i2V8noXlIO3+jC+cudXIJI4uvnhmjctcsPfjdCzKXEuvcDkCaiTrE4ElKV0hltc7016ASYugD
bMu3AVOKhH+pYTYksNCJGm1pKT750+wnLtLwiTioqTdtcCPTg1cLU171k/WrDiNlt25LPG2gMOCt
dyc9f2DY57rMUS5jovBZ8ZO/ixKbt6dhZP9ZfGSE9GicrP9ocrBPHUfUJR7qO4Wcd9ysTF3udXzm
STFw1FjKiaFzVMA/myNRnIRGR6Nu68H4YZXNiR9igB7YcrUT0w+Zny4OLnH+1wI9oNoQzloBJB4Z
S5A6gbyJ+k1TX/rhjD9vi6erVNcsUjou8aBDwP8L6DM0XAVSMdB+ZtB7HGB34PTybHgc+p3Cl25R
/Mf17K7FzxkSSYCUKoW5AkRP5LOK8FCtlH9QhQR/C2BHmo6D+RA6wh9WKIyCk4ACLAFuzouDa7Yk
Ca4FTuP2gkn45KEeLwrTL4meoYqn5yDY3nysYXsu0gM+SGSYaw3PiNWuum9/+iUnJQzerE5MobNF
vBXEK+I79wkKOo+1mzLlBaA+P1moBVb9fO4VTwttWyVRF8rvWvZXwYi4Dc2IT60vDmwd7ngMuvGl
CB89Sppc/VOmDVKOKnQyw85IJh/NlUkVVvsHqd0AiIlRA5Jtq/CAxOZZ8ndSfksxQzVQm8Z/Ubav
5D0cPJqFA6zFwvg3Mm03eKGDW9I7uFj50wP9ZFpPP3EEDJiMSft3zPtPVFh7s8Cfiq7OQrvdp8ih
KLQs5YiIujb6GeUBlB/mA6USitnxMBrPkMBziZPQyTpwEzBFtpn2ndRfRuF0/imOvjTFCT0abhBz
Nwxk+A+r9HvkyVTX/KN8WhEnefFw2ZubIGPRkq5idRsF+w73naC6A3KFSfqEwNBYLHIhMhGAY26g
vBstBmtmaqI8OsKsfCUyUcZAhD5qembACxvxn4gZsN6N2oFwdVJFx/G3D34aYg24OyEX5NZ6lJcI
z4Ke6hyfJgkGsxv9xTxcT5aYhnN6JUpJzj/tZGK1IC6Fpv/WhbuydYkHVCO6IsYYTKuIEDQ4/qbk
zEirm/atugrmlfK/qGkYpS6nr6FEX+bycvrdMlVsRlbgVBFZ6z6LcqSBrXBK/WdafBYBc2W2NV06
HbG1lzWuWmaGHNCW/wrkH9G6Zwlwg/k22sXsSa2HpdwnAJWGPbOehAA0Zugk6bWaPn2WUobQ7eUw
WPnRZY4eCnOum+6npjXzV3GyGaOD7rtmsobE73TtJ1ZaFNNfCeB58TdUvtMSPQedWu1/NMUX/mSM
JcDTk4zJLrofe/A3cr0e/E+x/hDkcGvK4hLnH4+dxcJ/UB4xMs5K5bfo+EDye/DLgry+RkO/NTu8
nuOi7vZp/kMJtNK07yn+VFmsIi5K/0WBt2JUAtvzVEE2lKGCl9RZgNY97TTossMmUQcejlS0uQcQ
bqRh9rt9+d2X1nX2MA2rJsEhFjA6QeatYT+AqtRM94yDC08mbEVOZVKUStRX7AZ7EtcMCgjZ9iH6
52g5DZqoKkOfqMFmPwL5mtCtJLnbXxNdPrG2yIVTpjmChPpKeejhuDDUAxsL5dMQ/0U8hwluvEyB
J4T6FgbzIzBtbLELU/gxkACBf5Gju566dbxpk7MVPVTvhJcIZUYC/kd66PXKbHYozS1WQh3HJYci
+30R4ZLtc/KGwJcqzcmsa9sCulHeEl8NAx2YoTu5volIHTPtBrsRve16GqxF2Q/qotHefHhBdFKJ
PFJ1mzQBKqov/txw3xIyifjH8o5eevGsh6hcGm0jScdeP1fFR9qD9HX89FOdDhVgfJkEc2JDfI5D
uAtoGWjQi3wvgG6oyA8gLljkcnblcVUYj6z4kig6fUtcmbAtBeaNbI9l8pqRoTTcwVC0FoGx7Rri
yKtN1LyF7nvwL8AsEFetoHmD6m9h7didZqP2ibFK4s8i3XfJHzMmFzW0RWsfah9qSyASEeYhpRIZ
m+jS3jXLYNhfPE7or0q+xWojUEnntXGMR4a5APTypTCnVnUPUbiw/7Gy0yxy9RhrzwuHSwbqLBS1
g2Kq0JYxAq0jiRLsT0S8l7xaA/4Te7npR+q/LTbfgaas9WZnFh86IxTRJhuvxFhGA0ZBiD+PEYwK
bTMaIEYK6ww7To4rBytKhfA6OnkR0dqsoKHXwJVS1wG3xsSs+dYEn/IHzBFVZ1NB2IUmA9rEBnkv
anbyzd+U3sBTNMm2QhrHvCcgpCUCy1/gBP4do3XfHEz9R+NSqs/9+MNCfRmMn+q4MT07sShDuSdY
oQrjMwxY5dBwLnsBcAdjJRPYGIGCriFv2mEnotCPlB0qBGt4ZxANENbXJE2wRvME8RASqsGkGhHZ
il4HKu1oQRxxS+b+IVt1Cd09eky/OgoImkcRW9i4bJUnarIwcOd4ioH5dE5ydz7veKqC3gCLa++O
kuPpD1/6Sulf0VC06G/6+J1WPxP2T8kARQNKhCUvc+RWgGPcMWk6qMVZgqAc6FQLPBYTc5NVI/8O
MCK1FGRN9OqZq5TyuuR0AqOsweSN3Ki8my2WsGInFdyaPRWMujE4n/oPHAQjqVjTB2MB0Kpbnj1W
nplyCZjWla5evnRgfBZzXpBCX5KEeWX+K+AnsdtE21DkxcgYFhXrqvyOIwKejqPqTD129u4Lf8Is
LcPHaoMO9gmDqps9iRdMtodlCfjLo4pvMtClvzk6/Tbat0w/KweRxmLkMahhBsbxMffeEXWfFCeO
oTpGcVbQRUHO5tjQ+Y81u/c524FoYwNkh/7RRFBHHwSuji1yWuVpZl8yTS1yvaC8G9JbLs61BQi+
WMwZ1XmJs2VZIyOXPzzmHdgQ2PAR7pJedOJcLP6KhW7G/6Y49hCIZ0AX+uQJnyZn6Bc502qYr1hd
hiJoSQwNBYdlEo7LBOI4YQiV4Wbmk+h45oU6H31YPZThXwpd0vhBT4AB62J+wTPTfadMjtX055dU
AiTNm8sweyUIWovm6Qdc3/wUNP3W1FM/+iuBK3wlBbe6Y76B4cXprgVPQLUqEYC0GmbIra8hYwiB
0630+q3WxHxtJPmzxk+sWSgI62NmrIYjtsTlrN6UwPADz/S56gGHtdpu4Gj0aBEYWfjpLgSvMPW/
0kRw9EoY9xHRRnQ4YC/B5vfhXxTwyL7z7F+BhIV4rk2s/pnTK/inoY6QhU2ivLBxOVoakWG07vna
qvmx/kDuaQpXocDba3CjsERublH36hATqRbqLuzSh3E8EZZFirKGJ8nwiHdzRKTOoJU5ViTxzeok
EQ6esC0FchBvtCEdW+pqOrYRjrOELHSQvlrgtmWxtiJCY6GQ6Pg66A4k6U8nBYx/B4Mau2tUuycd
axqmZnNc6z5+sKfCEDozVFvnuOeP4hwFtWZNrwRbVlX8qsGuk/Z9661EqpIwWYX4ktOgOxBHLvIL
xfEuhqY3HQDstf3OKs6iv/NYZnhP7Ypyruk/dYF52yOBSqeNThbQdLGl/VZRRJlI43Typ5r4Vv6S
PQfDIuh+c3yEzHtAAB58BK6QUuUn/UgLNEF3TY+56BLcYdrNbJTFIL4k/S8qaIRZ0Sy17mkUv5V2
V6IN8MCl3m4LXksZKuBNm45Q4q2ICe9BYiXgqZQh81escPfejO47Cr/J2QiwBSudo+UOkjMwRLzy
LJGN4dkn8Ak2YsCxbkvmsjCcPj1ow5Jdcs2gT9twiU86fhNoIwgBYw5Tno4x39Cv4v8brVVbXzVz
XJTDa+J+4tMTOajjA5zoGnVszDJWv9HikbQSM1iXO8ZqW+JYHRCPKOcWVuDExQVhKhNdPd1N4dET
PoL8S+gcJmlqfAtSTFLZq0tYP9xEEZ3jmmQCeJEGytVKdTz1bKrHTrKhMoXJpR6vrMS6ED958xcj
ruswX46zr4kDMupCElVcKnFNPsb1fmz+pCJ2K2530F6riUTR/Hs+AOMUM33IQK985rM1nRGmUs5D
Txrb9GUEP4UUb/Xix2TEirXN7FhBLHPjnNG8YAIjT5GNOhcUUozKEcx92TLvc9P+ELUEhJPkQGwb
qYyojNtv6AuoyjZR+vd/0faQzHuAZ1BlfL1KMWXWnLkWR5OOehoEV8vF3eX06tFTVTAyHWfgfM/X
EwQ4ahfBnI3xjxhwVEUHon6V1LXycy2cOo5pElU6DppxL5MaTICAqXHcb2Wd2LhtqG0JxOx/Ife0
xd8kA5WBlQd0A00jiHCUCCiA4+fIViL4ncZfA1FASzGZlntZQZA6EMzEvrNlkcory1O5rvOzQYcZ
ab8+s2oxwi74HONzXN/6zK0l5JCup1wyCxUEpvFcWQgRJCVuwRidKxgH9D/5qhtQmpKn2CBswGpW
YbT8a338rTfN7/jpQRHMLR5TDQHKlViL5DL4B3grIeN3XGDW1B2kJ9ulmJev3c70WRQsdD64U3UU
uywVstRR/+Z9hWKGzszT7Ca0QKBQ7rGOQXKpxjsWCT2Uck7n9lOrD8Dsg2lDkF1hPpN2C+Ma9RKQ
qpJOOR2AqCsL8Yzzi+fCPLOnbJs9CKqRhCylPXbC21CO4VPwcNRgc6qQxbAKjQApJKzMi5q75gif
i5wEG/cZjZVZc90tZnyiqQA9XOR3EmnhxYXLWGKXM3d4RJyiMGjY8CwowczKZZGKOxOByvwv1PKz
SG+5OLv6cDfYjfClD0QHrQOTPgNe/MhDM63IA8sQF3BPQncTfITbf6Vm+8POrwOUuAP3jC3pxHxg
/r55sYkDCaT2t6rcimE9sifAFKgyuMauhHIKlaBITkXOe4EqaTEeIvNOYgk1xIrQVbV8oN4h16NO
XjmWKHhCNZz+2JkSOhAY5WvFQtWt0CEcW1rWox87TXcBEUI1cyBGtuAFyq7s6YRBg7VNG8JOWnLC
YFPw+gTjPjBekfIdqB/19G8Qrlb/Ixcuc9wWNTZbTauFPa4a7Fk5I6qXJN+CxmPAtGQNwMAP4a1T
lztd03BhQKo7qWzJtHCb4eTF6KORFGziWzbkm8X+Oyw2DDAIXYUQw9/4R3klzrkAaJax8q/jcCtO
yq1FHSlJM8W9WmCwWcjSLoVnk/zmGHJFh1JbQju+NW4Gwp9eHd3gn9gdyuaYswH0yj8F62/HgJQm
XGR7rCASXvvqs/cWlK2p+svHtW55nXTzH8yJaMIC3Bcoxy9cIlj3J2nXt4+oxRXPF4CuD9JI81V/
x9U5TI9DfMqmHxVxg8Kmq8Cusg0Yrhg7rbyMFmZRbuOInRBKl25Xo1Fh9KFgMTwX6tU0Kc0qV9a2
RW17MEQatrmd6xfnLvjpgAWXE3DLtrOhZ61N6OtZ/6vFLq6NziSVW9xH6LHggRHkxQQDHHYW3hvy
e5P0rQ67UtwHCZ+W9VWOmyY00dPj6T+JxWedFzYADhT0osmNsQl55/LeJckdsso5jtYDopFEAm9B
9ic/gpUcBbCCdD7qxiQ/mXYsuY4S5hntpP5GUo568yJ2224iPDHdpSR5eQVv3D5mQyFu0okYHK6j
Qb700pl+rojPIS4uxuhLnQ5KPiqeY8a2ESskR/VLwbpj5samBRUvpwrnTp5sgSOxwNhBQiEVUwAk
JG2eOacMssy0fMu9jTBNpgMfOeTburZJnl40uH8ikn3UYImCuiFxK+V3o0Mg+LxAExx/UDSJ7G29
/295m/evVdj0SVwX3GL1PP0vWJPV2iXVVo1o7oLhO4X30AEezqklW1R+NcruRzfcQXY4FuEuqriM
NRtYKtjDX7H70bR7alx0VKvI3qiXmI1VH4ArlfLMiqSb2WhL9tEtoaREbUx6uCLsfZ3GDCrQWtQe
DMrggJ/JjUkK1sP026v2WnJLQE8xZq44/6gWv9CuYCUPIdFgITNJqqMeql2m3R2Qaa4L/63jvLQC
3NA+47MDQTWkqhjTT82wIvF2UvdWf43xJOmOLtt1in+BT+UP9u0IyDKJ1xGK4/FC8acwbFHverWv
Y572td6xxj/plSspPY5pu8nkDSASWk7HjzD0IeHOq9i1YETWU3VHkwSyYAyVFTfiQBBgVHP9VSFu
Ws7ycRll3020mwuRIKVe76VFJm/76BVl64g2kNOH8JtRfZKlqc1Kty0/Xk3ZpqkbERXchgjOGgqA
Yu6HT/KBNGVpaXv2Q173YyZnADaaAfYpusXmSSqeLO8Qyqr6qReBd6EXo8fgK9hZ6bnqrnJO1J3D
+qhIFNvszgy4FXPHR+yFV1O7VoheA4yvU7M1xLMgHjtufYQ/7G5MpnVy/K+XMFOgFEM57heH3geo
HQFdbU96fYwZskv1KWwPI4CvjkED+VPifCaR28oQbb5jF024Ycysm1QzCD5g10mEkGlfslYwdAPi
wd6jij8kEKix/o9FJXoxsgk35B062ClYHJJaRSTuLjfhbDyb9oDfHo4VS5jPAo425KmFqvHVXgTl
bBn40hhB5epZ7y5acvGpEmT5pn6W2mPqv8k4kgmmpIfJr0FynxezHrZM9Vf1115jB/lPKHlupgFA
Lj7K4Rlk156wPFIOdRrITVPeRo8n3C4scul67MiLKcDYQM4vzTBLagH1MAqo/uwx0M7sqWWRibYg
2XhMX81LLO2E8dBbHGiPWlWdGUxZAYVMKPp/I5Oxi+Qk2V8iKodGY+7F+B81/D5S5tia3pYmWP04
LD2V1tnM0UDmTk15WKpQIN/zWEUeXcINsDwlfA6cHcnZ6K+RtBrFc6ieCmkPKoxiLiLCl+VKqiBn
JBmiWUbKF6poT1mVHYCfv9R0Uoa+lDQtynCVkU7Boy8VH8RzQmTd1ME+o7YOwBZUdbhQvbuu2ea0
rNFA1uGnxakzjhct+8WfrvXOhNSN7SiKerk4sfYv8wBh+TPNSRtae9RInM8118bs3Dlm0g98BnyX
fguJ6ND9TtK4sPRpqxYEk8++3yd/x62hINSQH3R0ExlqCfze+N9NJtnhF/oUnn9Anab3CKydyBfE
bRHA4IjexXxE8ZZX0V+av/hQ2Qtn/qthDAdZxZy1BAWAwnQv/405G1luIrSjCrpOkWXzQ6cb9WS2
XawYcC0xedgavGEq07QLBFFj5LjCCyV882TGw5qQEgOfcela+lVgYFnJu7Jci7x0NZ7VXHbx8MWY
HyPyMuJ5FLqfvD8KEVDSDImWSu6WMZrGFUrsUeD2Y/DsA0hou9JVetqnh1H8U2qdQIFfkfnGwCii
/+Ztg2ihqG92DmW6MzOkDog0eFN3DK6sCKzrF7oR+jU4uRlzv5ykiK3FOgRfWiyj1Ga4SnSMAmzj
VuNiBhgsWae2ZTjdEcHFTdjZ7B7kZ1A3O8t6ScljJpslEqhfM1qOxyA4FfTbQmoxKytBLbd2JZ7C
ql0NxV+LYEBaKcYmgoE8SR8ZqkISjpfC9Iz0ZzScIbpYlZOBkamfTUT5mF+ChiFsvA1VAKzFS2Q9
kRHJoTfNvsFuGGn7ytgWRcha6VbFBOkqNCzizWB3HD2V4I6P2hRZsh9rIV4Z4qmY0E9dkQZYFY7X
s6c57dxnyGeoolS8ezG8DxxNpk7/MdhqMa7ZCZrwxXK6ImS3tLwfofGUmcaNgBMJGhh724g+RP9o
Ybkpy7+KUBg+AeYE3g62AP+VbnLwwLBsqT8ZwuVLCPhuGF0DPHJp92mwn/GQu+hPE50iEmKslFyw
McVO/BL8i1we1fJpDpd4dApz0x+j9EADAx6kD52J+yl/Z2ip8niDl5EpZ5+u5OmSNpTlrS3i3gGl
HG9ZbyW1Kz/QnSm6O+nrJr+qg51KNPv2oLAqqBk8I7PMu+8URYqf3chIxdF+yfQTaypGlR0rjm02
AMNd+cMFmoI8bNT23rcvGUh58C3HRy9xFSbXfvnoNYtp8bTkorA1td7o6nnQ7yIQCNH6zmNMCdc4
pZgYbG1kfI3fZakSHEq5Vr1HitvCfCTFMSb0Ydgow2/qubMxRRv1lRS64/Bn4btLEYPyJ+C10Y7Z
AO6Ms5lYHRmfdOz/oLwgfmHQERitKX8FC9F3f1US5O4ETuL8UepNFvyggg2Nazy3N2tgBZ56HCis
+YCj6F11P+ir4mwzzzn99DAAF2FqFBhOMdB/4y/FK9olp8y8i/3F47NNEfGrSPFtdKxsd9jwdBu/
d/C/eMTWaoeG1VzETLmCfI8J/tXQmgbYHjpiawVQIEFyDlH5Q1ZV808TinFqg/gz+zVq+za6Gv4O
219Y/AjGP40lNoJBVv0qx3UdrgMi6MOlGrmyehsnCscG/cBdDbH7Ou1XQXSDfB7QEDcoS8T5ZmsJ
RXJ6/1LC0MYkp/wqMf4qlKwMwNGP0CC2ya0ODl3LEWKtRO/GDEM1SvJTrynqnALrl5OGLk7HoT53
jbeysuOoK9j232ih1nVfoOKql61quTDYVx2j/im+mrNEvX6ps1fqpZTz2JbwuJjxtadyh/9W7bMw
AUOb/Py0sixrFiMFuEIBE1NFpfw0jSjeyKwd9llFxiDDsi8//uopOcrwLBhsUcl6zAEGMngM6J0L
6au6yj5L4Wd9SyL0yGRH8JLSc3L5qa0jiPt2eAlC7nIFUMyLHCrNmqYZwkjl/clMkYxloxz1iefb
rXR4FM74E06uHFDiTy94KgJ7+374UfVHAFqJ2ALiuxamcRKEvTk857CUcR12tqA5I0xunCLqbcp3
zEhH1a35RZR/Yf+vA1cyR4An/a5Xv9JoI42fHuyRWj34EinfZxohAY9UjyUI5Zj5zBFSlqfZhJ2+
668yG5YVCjAWWHJ7U1CHFDyCNF1JaE/6QdWP/3F0XruNI1sU/SICDMX0aklUzpYcXginLuacv34W
B7gPA9xuty2TVSfsvfZo7GL7PSXXOd+g50auYDyY0foZFO8lzg2KWMBNLzaa8on30pmzVp8ZW1Kb
235yVhPPq5VBv2JnBf9EsTEWMBV4i6tXYTOE+5oS8A/+PyM9qOZeIEzADt2hIgweeMKM4akb+yyh
FuURILyBZrqqYHYfTV6M2PKc+df5a+SHep7H1XtclElwM7CB6RQuAxVOzGJxlLehvBexSQH75aRn
LSfFdh6zruN2h8QE828KH7mVu8H41Hp4hunS+lYRNcNYacZzhHkxT96D7Dtyr2a+E++yWbjwKpkg
w2cTOGkZB2gpUnJEhjqfJ4VlNQQvIBOkdVObmZqFTivhgqYz9vV93wW7DpRcxFlLMI2GIHFW1s9+
xUa2y1bdjIanQDTLnzl6y1FcTTwBEYp/PVul2V7BnQW1QSz0b13faLRxiX+Okf9mypm+MUWlrcyg
sp+yXbLzHjPqAkR8rBrOLgiynrhTwlPJA3+Hv2R/NsE1mVSSwABuouMCsUT8VNunnjN2CzntJ/Wg
db+lciONONQPfKwosNtxjePjpfpS5v1Hh3aWwR+jzZYHwcGyZoZLp/xJ/ZXVU+HIP2VY9eKX4XHi
eyYAB0Oj56LDCbSfonRfLCQ3LQMI8R7rizJgrvBIuCKQnnsYCLSjyACCPUYDDU3xtJW3DsRCIm9O
fcEmxiDS7F7hE9fyGds2A04aiHYzoGzQeigNuOCku5R8ZWSC8xm4UnByd8aXXd+zlm89OXbxETRY
j3M88XdG+Q9Hp6V+O+NSkKSLw0tvPU0hhHvy+U3+Du0ZVGPXPTuwtIP7OlCWKfpnqBdrK7mOGO0a
VLkB3wpBEYuY0ZY2E/hmuSJ7TDfCzbNU5TqPspWqPxp/M7Oh7JWY3kdmmTW6xZbqNT9kg+ea2DvS
sw5Txt6IakfoGSf43o73gTixN8LD910SIzYZrImJeZm0Cx2gJY55e+wJzU53cbFUrJXE+6vu8RqK
/LNmkBk7j8C8O+0/oA6FfRnyO/JEDoMyPXAlVxGv8WqsKJ8vbcnfYdMK3Ye8W9ivy7rcZMGh5D2v
03QZ6DeBthzG4HwRFcFmbO5Zc0evDqTzUJbb5otrlXOoIL0oeciAruYl0SAwL9GGpPatG64M8Z0J
cP0t1Y9cUf2HpaPaewNBtSjvrJhZabDCDLnDcvIyOG0ITcBu3mwQPQkCWfRbl9+1zzS+NW23aN4y
Np0qnypJIB+aw93aknqoxiuNyC6OY1T2YXhHQZTz8zLKYT+Ovte5m/Rmc95DjVA7xs2qoy5PoB5l
rrHHeseD/WEdVHedlecW2Xwo73679bVlZu+TprmALFuGTIxCCQ8RpjAZYC06bp3F8BqrdikYSE3e
rMsfn5UtkVrf8DKrCWWPF1crLqSiXYWPzunucFOXjGayie1adAKBC3fO7/7gPtQVySghukHytYyj
Ml3NFrhYelPb6wB309+byXcM8CQZ/nLzEhfc0YySKs9BQAOQl0DTioVod4mDD398b5CwcyC9h8Ff
JRCZOnvAdgVpxe6wLAt3rVD6KR+UCM58VWLxhZiaUrioLHYoBfHT50hsMMOy8U67V9lvk2cQookV
AkDZFfURzbGCZBZ92ADzFbVNZb6NcDs6lL2u+zdku4kthuP/9uq7ro8rCR3eaj9olMcCxKaDvAQ6
VIAWQzCESkLO1WinmKvuYcEkxccd7HAIMbQtkiWXewHBDsWvxjTfIXJ31U/fjOvN7ldDUTGQvc2k
9RBru8w6lJSHg/no4/2obAZ+QfoIGUxjA5KbW46ZyYyvccYYXFvw7oGKN/jpguatJ+2vaShobShQ
d2EcC9ZV1VWZjuCMFjTVGEs4BbPAs0C3wFMi6ttXVx2fwSyWFqsIVHFdHHnkMvaGjH1y+y+lzGKK
ANmotrhC+u/aPg/JSRDU1UYFRzfpOQCO9a/RhoHC+L1BMZce9eLFpvIaUcMiTSjXPOAiOpnqVtL7
k0tJUw49oXxh5lNbn9ojjH7QdSvqKjIXqnw3qo8y+hPAkFUyaad5Aag3z6LcufBci1edGxlzf7MX
w4VfMkQF4Z5m0knPvp60cRr+khFcynS4+i0MWJ17HcEIIHN3Y9XoORELbjpQWDAP1b1vkrOHGq1e
NqihOO2ZL8ySC3T/nC8F70EyID3onlhUllV8j63JszqSQobmoVvfGNm8ycSNBBZWLhRxE+igRd68
jApA/gEpG3820wXbf/455uVh6iOqzt9txAxkJ11Kp1jkMKw7stFJvWlNdS30e1q9R0q1NZsn3uwq
/PAzkzsLtal97eyPNsTByUzK6O4j89iEMrr1tfWEXECLTm39j2DDVY2oTqcwQCU4yHFjRAItdnAp
CS+v+PhdBoegSYN6oQCpKBAmCsqz2PyM022bX6rqKLEehJCJjSh7JFj/Xcx3peYp/iVB/2ikq5AC
3IWxM5LUnegWc6VZ3syoRTwH8OqkXC56gHLE3S+DRn8RcFXajhREr2TvphIWi460g4SEJcyb/H8j
2WrBlwsNjlUhG9v60BCqldT3lHgJyanomN4gvYiZLTDgl551I44HeElE6KBfcdhDT5HFHovFEMa/
njRcoJ70DxsipbbdREKVv3IIUiiZYEQNZxg9Dt6mhejRUTBmMcjCcst4PYrf0LIoO3T0L+gWR68a
WZVYE84XJi5LnJUZWz4xhqgWcfhjnWKEOsBQsPDAulQ/OiRSwOs8QkdsZKsIeVc2vBEas5mi2xCy
V+XiiNH/YDBAXI11TDcXuoYtnzw0YbevsEHPyMx2wnARYCboW+tvzYd3UNXxC+uKKNqmBKCMrlfP
pvyHHP9a54rBCnfl1a84B9ncwiYT2dVVPhT/K3UOcBYXw/jo/GuifYjyowKaR3cwnbLsFESfun4t
CK+UvHAVt944sIJkuUI5AqFghI8VcP4wMyz1lCv3Dc/0ItJe1eQums8petfcY80abXSeKmodVp4R
q26z9BfSZbKqM6fWOR8D7i3yItkfMnKZJueUDuU6YOoV1sfZf1+oqLiqvzhy7uOskg1IZUzDH7eg
ZoRPmNFVQ0t4qbSzSviMc+2T9qXv5xsMrAd4zrg5B06xJ3LUDd4jxPK6ge5QIZ4p4CtQG3RptEmY
GXb4xMiDW6QMGnXUfRb2i8I0AIvMv9D+qeLpdzvuGT1fDYqyYq8AoptVtNUwwaRvKcWGQAcuDA25
+E9XsSKrG8mJbRzyvmRxW/5rgMzZPBVgyrioAaobIfiqclW21QaC9ypEqDh0FDWhjzRzY1bHPhKE
tsV3rfqJSHVMSCOqqreykcQA3YgKMZtNP+z8rDiHIsar47yoLKdKg+a1G1cEUTPO+cznb33+MOp2
NboWd0HGLtxyUazObRXQlpABhr4rdJNfRAMQtun+pUZ0qk3tT0HNFPT/C1QWLbNLxXk1rDPZBaBo
uGDghZhGg/B0wEfdLhPUCExNLRcbnce1FzS471h8RECj9PAXZwRQTWqmAH36Vph7nc0BklRfXH37
3ekOIuK47deiTvblu05tM7FIzjG9Nra5kPGn3f1v1iLKWwHbcySyu0RC2NUGEGOSWuLIC6nceiV4
8Wl6JsAAbo0psb+nMRfEJmWaZjnsCycikATFH2vNQ63NveFVWJewd9kZA8aDotevXTQ0XbpIxU+e
/05qjPN/gj/oVWyW6+IbNeNJid4D1OfKh0NJR31WOV6Lxhf9ZygRFrEU3WoVj9m+aMABGTu1ITdJ
P6ryS2VfXaBSURcM6S6FYZ5HM31mrOpoRES2a0HfJ8jxJo0c0fhgBmLORFioaAIdbDt2/mMXo9cO
/0DMxJgjKgRqjGPY68+QeeOkiHWn7hzL2MeZjeGqp3I3+GXPZDCgAdRkTgWtcrhp1g8RbRPyHnj2
+F/q5ttAd0OwLav6HdAWg9Hh0N8jfUawvjQGwzeTTN+NZHEX4P1Z8hIQ8BP82OOFAllX3iIHIxEj
EAdVTNI9ihLSg/rI4wjQGLUWnNw53YkJgJ8e0v7V1WOMeZTmCFH0Zc7TVPNL0ML30uE6Ie28zxDK
OpBCvSj5Rvws21tXXEUJuI+fOVk4yAGwyL00NlZ4tNqCjTnzyKWhgdlf9u47coIoM5YGG9G19B+O
AjBQX6qc34rTeXC2XyKGWzBUApYVHFmxs8ygUAXbWNsGpgXy+Dn4iM8gdLK1Yh3zK3jWS/wIuV17
JhZJEjr5l0YA/kz+hvjuWnSfPZ/WHfVrxX+V/kaoF3Xcp9Vu+JeC63NGZVEiF5l7WbZsWn0hvxL1
B9FXhzxDg36ZJiQd7NV8JDUnmqao22gYhjoGf0PI1KA5xf2vMEtAxBgH9rZOhrTGd/uTF+ylZ2ZZ
QsXaexVDLZEOIOKW4CMxQ9mm/SIxTyXqtLKdbh1r1FPECKcwBlFT1qsRtL6PPWCmiHTmBvlbijRQ
qvnW1h8h0v0hyZfzV0kZpuQNPqbo3kAIlOuyOY7tTnGYJ23TR6a8tfJ79hjwvxJBl7Gq/F0KL6sG
CzO9KqGHlFOy+zF4BK74dJziZodoJ2GaV0Q6avMKEKSWAeRKx8oxIkcih++KufPoo1bJ2X+MjKNj
Ot5Mlqcpnhe6sEzrUfVQQ3kBlvsE7wFxdl8jTUDTtdvGTXCpM2vSGMYGyZZ3imxOk0lleZF5u0Z0
mfBoSOL19kxxR7Ge8wmAx5FK1QPQOWNaCgwvI7tD9Qj3cuNtMqys5JKQoCgPNBCEPMxCZIziknDP
jnk77kZCWB00mcwwh6XJ4L4BqvnaFmt4L2a8htaEbWRkAVNsRt3TDXQbTwWX+10vz7m+KPD2ZCTK
+FEMs+fOFdpOqCK++Xe6OvpQ2b5K1RtYtLADxveCMsMlAbo2vnNcpEVzttptld0bNAHDX02tXZVc
RvUbYW4vdItEDyTmnJ7x0zFhH6qJ24LUjiY/Jizyaw5s1f4fLToaH5N6rmv2FPpal+6BbpoJneCs
mIK1EOGyrKY1enXcDcagoJB56rRAcfQ2Rp2XV1eZsEWS24KMrZjtLKTeVPXXg0nlcJY6lv2eq2Rg
qoPXtbmprJ0FkcV8gDofmCC3k814yrj4UXT/JvC2NXxwHO9E5Jy6YdWY9xKRf+M8HbWi/L7E8tCE
R5s6UFdcCuxDYJzd5mLarFfUvZs9BztZjnTSVvFhaBBWVQK3MbfihCxz0IqJ9GboypAcU+NaGf8C
1hKK9ixmlH2/c7E8mumXaFNmcBkC7iORzcRfRwadGH+iJgWr+EoLQttgMlAunRz1mpDQhn07fMvj
DUlGTGEQ8m7GqNgxpdP8S44eIsFOpdi/LofESDNZ1feq9QywwjhAAJmjuIEqBr7xNbK9tpbLLIjv
OTlu2mUIj8H0gWggdOeJemNWZJOJpbRJLXXf2/EqzVNJFQ5D3puyDSwWzEyGiUMPqeqs0PPxrafk
yr9NzDhaXjxm6nipJdmq8UqxGg/1ZgeJIGQK7mcUx3i3UJlpOpIPONb6Pw00TdQ7uDfXWrENA7bz
Uu7U8BL0PzGqf73QKSmitWOyQVDeGg5yDUurJWcvJ1KAmT/N5qONzmpC4evhNNt24Wnyb051t4mD
sDJUP4On5WcGZlCTUXjSzjasuL+lmOdIMNORePyF+jIhJsl/s/pjlyEdQhBkugDFUKpH4qa8u661
dOVHRIxnybsilAU6LeLZLIFtc1Gy8MvYUgSb1N7ZUHdzTd9LhQW2SWPBux1dHe01BtkARcdrlImg
58ZLaqBdlcYMGcAkAjybwaxmVOsyqlix/To0Qrj0X2xEC/yu4wYPKh94hasEMwN3EprbFaAdC42q
9SHA94TD1rd2pf82DHtRKn/sz+9ZnbGKtvDZc4kQ+6CSiyo5CghX21iOz/kC/StHBq/wQ+v4tdVt
EP9q4UfLCm2wx23b77KqpwntPMI2153OXoJaPsR30TMYLEicyFOI3G1af0ZKiPnJXSbhpXAdaIOm
jTSdCZVmdRtHd7fz01t81swGSC1Hq1wwHZseqkPjrXZEVqdvE7thPf5qEdYUWHhSVDAio95AipH4
KN4K98/pjtHQsiXExKYFrHDcFeLOr5AxnK8Fh8ZAVyYZ8PmQf6vuODUjyhKA/EzEW4wV0iS/DDCN
73JTGUO9763/u1WyAOnFpG8tbfrBlkwtJasQ1+OjqYd6XaI/sXR86ty8HXteyq5Y1O8ZzCT8AcPW
IRZN1wRYAhwdA9/GZL0koloX09Nizku5LF8nZDEu6UCaDueaEhF5Y8Qc39BxwfGkJUa9QwCztGtr
E07wkCDblY2NXnqejTzCCUx3YK+kSZwo/m+9W1bq3RyCFQGFtPLPgcdfZzrYERNHGFpj/UFgANYR
HrOYPPSIbU2a9f8wwTFOq32WW+RGC9sb8wT7iT160jI+TRytCZso567kzGSTdY/VNOXwiFHc+xI2
Jk6fZmD+CN7YQPAfOrza9pZ2jOqctSvGFZ+PGTPcwm44iurqXUGTVmENb/2d3X5zb0nELzkGhiQj
vc1WnyH7L6BouCrs1UQIPFpznxxbRRTXbDIIli7fcNamY/NTWpD9hxyaQY49iYxBRJFx6C+V5mtU
AW0I4yB5OzNnVg/LbcJBk5spnSGmBx7Zsuy9oGE+z64i4jrveGjyCo+43DbM0PvmK20vBAedSRVf
EIn9YmP6dpFZmdV4yqznDFlQ3UOCjqCffEy77cJJELo1Mawnl3AJgdRDusHJYrthlz/8wWubG1t1
+uxyDJ3Mp6rUa0imc/PxgdGAtU42k4xXIUIjX2NkiRM5rty9k+5V8GVW6a7bJDyXHbO2VPl0qlF/
6QDW2l8B61GJFzNlgBUZCwNkrRIhqs9yL8aU7nYbKzt0KCqGdGtE7dLhVVanjUS3PeZHBemIy/BO
B+Oc9T8FnfuIxkbrcHoDB+cy52cXq1Y/w97zpgqDLykMNrTnKgF9nd8bFBL+/PEO/BMxynRzRMAx
tsjHTwWCdGLMXyJX3UVqSopMtMj0dJdMTFfQiqKfytsHH8OWrDsYV1wmqAsMTa6V9EDoDeM1OOZF
OWGJmYmc7TJMtENZBedqxP2DTaaF0mlZzUbrmf6aGSVvdSEgcqPPdl49uaX2sCkwiAhEjTmLW725
WVyPrkaz29Hdl0FB3JhCSv2/dEzGl6rtzmFAGiYMOVd1aeHWMIuWbp0u6SzWikGVRCfqsy+itupa
1mMBlaT58LEW+jWnaOh0S600DvT/r3HAtN6B7HBsIVNTRC1dxA9ZWywM2lQFS0FK9s3YQq6F6WYZ
IGEbZ6kYMNsxXAFdauFbG4ayVeh8Ww6Qp9GvW9397mlSfZ7lSGj/JnZj3B1sW8XC0c0lO3PMNwsV
C3du0B4Y8XtkFs+AJlNjsdukOjOLzmuw4qC8fOm6Pxt+31RSOAcltAjm+tI6a320HJB9Jwh1IDh7
szObOZ5nyJ7dJ/WDtm7SXZtbKzN6tRnrKyQwJuOvGULmNX7GEt3Hl+mAo2khXhvR0UXVrNjJY7CG
j1E5IuwbdLSPTkKyGwTJbp2pxZNEEWTtfY+TUciffIz3nXRnfewyK4pXy35tchMyTg0YO5eQMGD8
NFe3etjO0TZy5FufbkUc1oDnUMLpbpxr0fRXE7G3z5Vdcw8baO3aZ43GijCUGNZ1+uhtex9Kd5Ma
NbIATrV0PAeK+zuWIeQ8pMkDkpgqwLl4b13Mmjl1L3AngoF1E7mkPlup7nmnMNs2d2Fjb/rIZ5OO
sqEEHUfKA+ZdlPkNTr2Qtkf8wmpd5BGt6yxq4HqEQy3MiA73XTfeY6ZTevzd2ozaI/OPbFm6Jw2w
DctOiakvrDfxSJZeExDHGtE/nDWe+7YFvoC7I5dfE2JeX7YjG5oKfzlopKC46RmWG8VcohjBz59l
P8zKh5KsyPS3cp0fN5wlXAS2aP1SsExkVcC+1l3lDNdGLGx9jaIaB5rVKoSMnFu74ne9UVD7Grw8
BmOKvM9uyZz16VOukbPX9c+Co7LsOIPPrDFV1m+BcQcpX7qHwqRyqR4u7qCI7iXYGy3CGMIAcsH8
+SPCHm5In/gR+mC232ErWYcdXXveas/6oh7V899YflcCpKq8pDFi4B4rMOf1HIuRj2CqW/AgBAFp
TOoG24NzT7sf0fkC0ShDZ9Xrxl2BjzEhoILRvezY1qb41SzuZT8F6emHm4ltdjAvf3kwan5nFUg/
NVQfPqaAVlehqvcIe8UmInZMKe3DFEY7eIWEis0vN9neYF/PaU3wh89RGaGpFzj2pAvijKvElZ2n
zRJbRDns2Y2/2mhfcIyWbrWacueji4eUcZa9pvIjCC5myQq5kwg0C840GlXXvA4BwwIGv5ONKoiH
UccoOwS3mu06f5Hn8pvkqW3YwAHnuWYii2F+50AgqhoA5+q7oC+s9WWP2tssyc7OYOfcK3JIaqyG
BUaksungXtovRfY9mbhaGe/WhovbjVS0ovYsvAt2Cl3f2UU4EDXWQ0NaehWeaDWttqMZ0bKGK4XF
dqHvk/Hqy2ZfE6ecVurRwJ4h8mSRmkc/STchEemQ+T6NrtmljgEEoyUadRfPOXTmrVB1VoHoUhnQ
6F36T2GrGKsKNw809HROFt7XvGelicgLOZKOI6Zn7BjGYtPLbFt16OeNcZ0imSQzZhVT71lIGnUn
XBc1ZK2q/Bw7+y2xRkRaPzkTSA1wre3ri6j5SHPjGJmsnzmsEre5EVe+NNh6t5XO2nM6AXR7CRlQ
lCoshD4/zar4GMBezsABXN0N4gchOK+OSZPcsE1stCWXKaHBxl53Wg+sQJVfBr2dM0d+5+zkgXq2
Um9D1F40ap5ssinqmnXlWlvSuF9EUj6aoKeveMO7B3o1WdlULXlZrjTRbUeKE7fxIac9Z6mZQlXo
ELeoU9112NbiQm57a9wL1VkXXbYu564HZh3lPAkx5Ac4vB3syEknjkCsZ7H6TreFKkX1IoSFah++
hvIpU+1susiAmek1IwlL1wQtQEl9mI43XyUmBw8VPtetq4A74+waOdAiXH+Zrz91bLbsJ8KW7E/2
ZTpRsIT7eVmce/7/vFBzRdHLi96tRYHCwic+d8rPEYMtUa0cXrFC+WrTi7AioNFsqcg37UPAIDgD
R/VU1owDq/TfEE9eQbPUaP7eDcK1k2Tnvsp2JXAGh49bckAUYI6y6h3FKd1Ac+PDj9BICURzXTvd
RH7oBCWIE7K7pqhSoJA5NbVi5p4a6R99Oz7brbNMBvo2EhFLzK5se6K4Wg+l4UUkFiZ65AlEq26s
erpm72QIRo02WGUgoHGTYIK3Vf0IbDavXwWFhPuIQuyjvoWEiByHgqan4tv8ZZnj6OGix4dfI9ti
hbgYyvzc49SUAHkyn7QGtoa+YDVAUWyz3dhaLA+KYkAriH+fdl21VeJK8nVW7xz0rAkmqwJmlonb
HcgHlOO1D5fGsuGxZG8BDWpYxVz1jIq4n7Ii3jukUtmVPFJIoqjzTyFmF9FlqyBkX6XIjTbam7op
VgV1OaB95Lr1rfGVR4X7tmErMGCAnhiVjClnsd+uWPT3HbMQNYAzp618+Clq1vMOs5VdGfw/RIIt
bCPZBIK5Su/vCrKOLAtSE9+UJbCSPa2G/Aakn3wGscY7gu+uQEfuYEYVP375SX6gH71pTBwyqS5d
UAwZcCk331AZrUN/enMtsq2CnruTPgirt2l8V4DCArb5vfqaZstYRecHn7AT5aKfKA596zKZCiMC
YmlM4D8oOGatiD0y5MrAcRmAiN3eaxm8+p38aEjajFN0jWnFq4DUGTaED/yjQliB3GAjJoTsCaUY
fh0RJXvTcn8N8R3nVNVSubuGdey1Yd0bA+Z0bTVS+g+B8qq4hFI0zbHx/7XjbxouGy7HSM71kba3
XQUG2mdtPqLJXUn1r7f+FNO/qfQX87y+Lv8ZVr+QyCSGRGUea+xKhz4nqVYg+JYGThOVOUHKj6ob
Vx0u+ZCyOaadjDkisPEq7HChugHZa9HF1dCH2fdh/RElUE2kSdW0oRl6tQIXQxjWXabEtZvQyfvL
uAZa4fTTu43cqcM02mrhccQJUwTDOlAYbJZipxnNtkiCvcledageoj61A5sflTGg7wsc2axRsTtY
kIbwWJ1w4G00VUG64V5hBcLYxlxJKY6iYZOK7iDZHTsxnoUQ46zuYCbKyEfxtzZaD01FMtpm/KWk
XlVJ9TWNw9ZmsuJ05dqa0KTZLdcFn/ZIrgIgBGDoh7Ern7aT7CJnukqdGZodbgU28BwCc6cyr5zC
fYduWh2JWrVAMljxGg7zehjepDO+UvQxIVVXsQut1kAKIXI4EKGZoV9IcKA7OxfWjIr5XWLBbH2y
M/IKzOLAIEiiSmU5iyBZjzWg9/VttE4tPXNCSq/qZ/9qqOkveWRcJUu+luCSmklnMpXrrFAvMRKH
1tWJRP0J5YMt+dpWsEtAdqzLCvXvvHuANdNZ0OSMfcWfVmqso+DEWHPuG1YugjOiR+TbD1BWAg1J
eXyqi/CVl/40TsGbY8bcE7qVLQbtqTGV18snw6aNnQNeRRBVsKNKEWsp5W9O4A9hzhvAvX9jsYa/
7QWI/ILmg06Q6lW+UOhjLEJmeu4DSm3DQhGTgTLCU4vLKIF2H9n7XPsp5bbibuSZ25uj86qRxl4B
h04HPoE5ypAuwZ+mfecOv03MwB57W0w2S0AmpSY5JcH3jtQtjvnZFOE6ZzM85jhbBxZL2ssch1Pb
3Ebo+YKo/M0Gsjstmq6kTrwR34HKkLoLqEc4fhxgcpr1r2d8pIzy6MNFqCAdFKF2V7WZ4klLDTTO
FHdkuXhK44UOZr5p6U7REpjogyP110TwJVUVq2WJtQP+qjAug1qt5ylsplvtmrzb2Y0Ftk7Cvngd
mjcVb20ID8gfd1pJvaty2RewW9hsHgLe1LI0nySDPBBxXv0Gb46Vzod2CE0vPNDoXOwIFh6Lv8ZY
2hSqCqE9rMheNJW5lc7IIGO46QfGWlW048B5HI5gInv7X5jNK1y+mIkFQrB2BpbxIZkJDAj7KhN9
O+SdUfGGNL+VLvOlYNxGrF9dTLxplO2kYDPXVOya00VDNFiN40Cxym2qkcyHx3Ts6a0D+0fP+mfF
cZMqOgWXQP9m2M+kROBIfZ3Hcma9sAAr94a8ZXBOMtldkkmsnDp4l0AdnTzZD2l969gYqGOyVSqe
tjn/oUQvY8QPvsy9tr/KaTgGlc1AqFgA2F/lPa9qQ+QUPD59GFc92399NgjZzpsIaFyHYpcBiigT
5CmG+9ckZohmtQW2Y9+IIAzxtGl++qw4bogiQFAeTgcRg/XjM8ylSvBXtip699jiFVOn7jWg8J5G
fFMx+J8CSF7u8cps7UHiW2imNdH1FOxMvzVL9VTj2QgqOE3iP0h4IKwavZxeqW9RdcVo5sbWtuhz
9OqUhImWnElxuIj+u0iefTftS8H5WJoH11C5e77nMBcTKF8hltqA5Q+ss9q4+2kYt3ZRApNztVXf
MFYKsOzLziUrAJ2i2kAlSk8NlAU3cbE9UDaX5V3PELRk4VolYq+OkUY4zE+bdm/YFleIJMmkpVCj
aTBRrPpd9lqM1sZSEfxaAIhKcxekT9VHijKniBCF0NruPQeXVPYjHoJ50VdhQWQihYJLGqYX68d+
sp6yaja1YZy60Fkb7BzNLFhoarEr7cETVbNPmxwZEBIzRpb/Sj/d9yXP4XwJ9jXe4cQThFoZIwsR
2/L6onr28ZdMv6cGuEmZewC+OYbYMmWdZ0xyl6r9Noyni18UKxfdM1sgJt/xQkzYvnA2G9PBYAbm
t/aKixl9UwrbiJhL7bNxyVZ3lw500lK1T3rNniRWNy1ylTQ5hj6XiezI7/3locDQQ3oeFONhooWC
zki6O3eweZIRmEpI7p00t70LS5ElTA4xpNRstDmMDcdY54ztbw47/55sliAM1zpZS5glhD13DbPL
1dqRfgUAnJUIC8CANFs173GXuUeQNE2XX33Eg9y197Ful32GncCU7EYofSuAQZPyndKV6sgwhSwP
SeCso8j6kT2aDbXeaGLiQFw50X3uQSK1fqffYo2QsGxrUZJ8FijjBsTek9rvirBCYvwnGxT5Nl7N
WYrQoH3Riu6cqthTNPVs2M7arAqcXMNuMEHuxwFJEGy/FVs7Vq6/9Q17ZXb1TdEsjHOQO5io2qPE
kHaySAafnHWrgbX7yLRulRQcpigVEyaGnYalNt/IGiUsJbdZVt9p/1khkc7cL5PRNuzZV3divW3n
a8LjSHFOks+YGzkIR0w5Q7APega0UfNtWcG9YP2+TKwWi4/PAl5o/WxDijFAq+bT7s5OkR2lGy+G
9G7PlnpMiU54UMtkl+IQ7tgAAUFgwsa71vecj9Z9Jp1kcP7iaJOX78kU7e3mKiDIhPF4xOyxLvE0
uNZwTqIJSydOAETjhugxfdeLaKD8m8ECvfNRIBkw2v51HNO93et3nZgtVRZPETAjG6xVgx7oZVTh
CQJ1tXrUkBSWvpnOjv/pFgQTMI30ptklWsbiTyl9ln09c6LoR6tzyr+eh65tTbA50fCOyo40JMlc
qA4dhh2i8omh8tdRSJASaZY28Iq8iNcqWpSpPJVjdjU0Mq5Qn2RRenF1OAT2MZYh+Ko6Jf4uVihG
xKEIf2Vm080i6gvY0pRm4jHB2w04JLsckEupvQUpU8yxntXGQDAg3oo4JQQDKf/w2wqm6dDqVqrf
7tTRYvpTrONRYogHBN7ox7LGL+TmS7+XOjoaqrTJPQZZdxNIgCOONkVtTtKxrkUcnmx19PTY3PRZ
y/3Z4rCwia85m/lj8i/KSDnzH0dnttQ4skXRL8oIKTW/4tnGBpuZFwVQoFkpKTV/fS/1W9/ovlVg
S5ln2Hvt0XtofRPrPy6CorqmyjpNsT74uLdmNMZaikfhe1glGQwTdWn13UMGcbqJYfIHc3CYImSN
FmDrZeZM9kImsGDSTYmmO0eQlZOFFggkD2I0F3VxykZj1fTvQd7uIocrEnrc4DWrllTEhGOIv48l
EyLuOD8tRvS6MiD7yh31+YL4Njm6ol3WFQdHOBfBZT1EEU89UedgpJICoCQZQc5IZ7jo1bnkUws9
r8FgEq3EOFPgxc5KF4uWHO2clTJebDGzc4Cb0aE2/k2ERkj2anlqHAIoKBnAYvgzpHdbh05O+1rw
RxYSkwX6Mwf+RegB7J1i0F/DNfb86Kp094cIb68T5yWuE810gV4MUy761AGFI9TeTqpXf4n1ThFr
dsio0qUPxr3UBsMDlR9aC8xlTsDZxcf6ldOn6cXtIthr5Kb9KUV734fhs1D6l6PkYWqcy5SqP9tD
FVSizTToFd0ZglTG3lSREd/7gWTQIxlWdvSNBTcEKFXQtt7Mve0nFi90960WAbYusD/K0D11WQVg
18e5GNfxC4PkdaQivFnAgu+40+66CuNQ8tmb7830VFfzrg8z9nQEpQ7qsEQ30VPeWVa89bzpt40a
Tj1K1bqpifSEim6WVMfcJz0kdEjkaGA0PeCcEDaTFgezyp8b701aPDENxYNlewCV4SOFUJk8JCKj
JqF2oHMVPtvwpPFvmQCUJ9Njz1k1wXbwhuhk59alIHAHTJONmp2fPAHE10f1x1TJVzsgDpt2XxTe
IW9tECSwK0PT2RW+2DPAXFFj7x2oVKlv7ASFMOO97SCH57SUy3oPBwOGLk5cketjkk4sMFyGTeW6
jdhn5u2TZsG3jXnzy2HYThylEdKDSdsXDRC/9dRX1w5H06XVLpz1nFfnAm6exfK3FH+hes6IwmM8
i08bk44sifmdEfgQe0TzxcAQN7+N2lO0YBtxc5Ypjs4qfe7I8XGUIqy1PGbxsPfr74E6v9Pzqu+f
XGobuhWc5Qjf2uxW4d/CkwqI5tVX47ua0QINRJ47T3S9HwpPX2LKnYU1WeQV0x4N9xh3TwRXkvta
LEAFOqw+uY9apGTpIvxYD4A6Q5s8MLe911F1y9LhyS3NmyihDs8WUBJwj4b7PObDlxN1+2ra+9gj
60asq44a0CF9Q4QflXZXM7tZn4GDMWD2ZEyVTiayhIlvujWZNuT/EuETi7T4BIzkH0Hkt37Cf96Z
/stQ9Z8abtldrBdAunmCxUmrFME1mkvrhnD25qVI4sWIo8+hRDHRq1WWC77Kx71lfNY4pHM+wAI/
rDJHmG8zHpy6etRudjRJN5Je+AMB/p5FPNzf6BZgDulsvs1yuNaW91hbxK2QaSQRVaMQuXIxjEyy
mGgJlK9J8VA46mYy10snLZiUhzu7USenJO2zoj1USKORmTgi+GwstNWG8Sxa8+xbONiGqCXgKNlZ
aGJmy77Ypb+L4nSnA6REyHWcgUorlc9A/CEZwSZjYnMZDSabpcvh0MXsPoyEGgLmjdTNU1rbW9Pw
X1RNY9Nm47bpImpEG1UZWSuF8xmgCMDb9ZtQnhA/cnW72MVEO+F+hrlepKZDrYCEJRKEvYcAqqMl
d6hLjCV5G9qInbK1aKLmxdTRox30TwNNKANN0IsSMNyokLFDTuOz32kgTS2DO3rhhwIhiJHFTDH1
fcBXXYlivhsDAvH8SNEd5juzbTcuNa1OxZWpBRGBPWxhrIDT8KY0PTPG8J4GP5E9kCXKvszhUGzT
mJ5leKPX/KVDxSeEwqyuGI7VEPNRyDN5ZEbv2a8164oc32U+6n+yZ/cpyVGp59WYoySPxnvJrlPA
L+bDoVkuDlM8bt0y2Bi2g8fQ28SBTzA1sAoosybtCiLp9QwBQHRy7eL98aC82khVXMZdXeI9DX3e
rwt/iQVDq1IF78oCF0jZ4WrN/qn54oZ1V0XsHzqzpr/AKZ6MQYp/fUFS0xYvIG0dGU99jma3ci84
8Qi/DfGTKcAYf7qDkVW+l21FyWbdN/Z00pV7qvR8qYr8WvTZLizgjsnGPiTWcwwLyGoRwroMLpCg
22xjV1MjESh40t0zGXnUsbVSy5wxqM4svH/zCgyuB3ZLJSTDFXN3RsmJxr5IL3UMQr0kACAXPnsq
hK+Ks3Mza/vJ45yNQ4WsssIziiUZw12RQqhSqKFTrzmJpr32Sl8IuttWlBJAo6z3KkcuUaUdG3qR
rVTj48d14WvIjepr+lSrfHIHpq1D9cBU7ILfBaOA+drIzkCTxbHudfROKnXpJYuv1nIrMi589rVG
fXRE/6am8jtIh/VcuqfWSm6MuJkpgWchYRK4b7TF/f7TB6zt25owRs1riFmbf/AgIjieepfVfIy6
7LeMCsLMxClDm+5ULo9CcrV7pP/8S5YXTKRaHW5Nj1FREZ0cSqLUR5ZYCxYQMcN3jS+RA5KYEQnV
bSYrWGcsnAwsaVFMSetTiilc2WYdfndFeY++f9+QYxBZyGFl/Gtkw2MlAf8qMe/MDAVzMNnPsS+/
egd8Zoqca6JMi3sPlSKVNKjxqWEeQ46UN7vB3dgx6SxhxZROl659Yz4M1kAENaYyR7NoCOAT4+cJ
sarVbXmRYXV2x+Iv83qyvsHHqqjaZLIl2M+pt+VAvJhIjwWxxFw36kidiqsB6YfpH0p6Grf5yNEG
6jl6aAz41h4kLOZbZk5qfR6sbC99rjNjR9AvBT60Z5u07lo3z6wONxKGN+FKuJJi47Fglzjb3VqY
yINM9yIN6ks1YSmR9YEPDxGZ2AyLMyrr9Jbx0mmY5SVMkMtQsDZlf5aG9aQSDvyiPMdZsC1K4y8T
6Hpq1EC+S8i61BGu8GobQDNEcoNX1GS3Ro0y+OiIPDSqTLMkIrb86iAsu5vYhxYeizameQgQ8d7P
8/PoQQ7UkcCIb/jbmep6RChlpsnJ81hHZWz+DLNGUDw+JU17SYMnU+aHyOhPSWL/kBe2UW56qgwu
5No4y5bVt0WQlYc+DjhlVIWr0a8+4iB+rqMJVZpznwXs6ScW6sTeojkBUIA43C7fC29+Xj4qNQB/
M9SW1wB7LNYe1lYZo8soGjHaRn9NCGihEuqhE/1DjMlSBFwRqXV2oDin/bxL44AORmJ6if96BW5b
2paFwW+kZkOLE6vLKJxnzR5LdCxLJM7C0Yc8gobiTuU5s26fPqmX6BEotECvydNkGjurQzE0EQBn
c5PErXPtpoxrCljKaNwI6b0re2fN3nzv5qS0USfflUR1lmYHMJ0qBgV535lvYYBAn30yEdUBXjvc
SpCGC7e5GA6DDYXZLXTob0fqdEzXRCm2zjquMKNMSXGvDYzQrYM6r+0xQpaLAFbHx9n3XoqUQDss
movHCZHKQePwaQzzvTbH585dlCsq3BnBvOmH/tNzBX93vPO8+JLD20W3aK4bXF3wem6iY/muXfup
DOt9O8PfMqOj2+nrzOeuHFQpBTDo2I6RaPz4DuirZHpyLJ+6S5Ys9vKXrmLk6gaUbMNDHmhOwPLa
0au5gOGssHzqovTZcOPj1M0vxSxYROG/qbKnAmyCsoFfsLpmC8NIGWydAfCeuDnsnAAYsI4M0YFg
QhpcWDLos/qbg92frmvrRwvVXe391NlYQ352CI2WAdA8ows+fXoQwSEfd04AAQ6V5jj8aP+NM+Pd
DLsn02dATECIYz7Zs7tKFF34IG4dUKSJ0tRxm6uPg8kt5bs7BY8xI7eCUPCaLgUFwEE2VzCz2Cea
jWW/ZOBTuHrgVLEuQhsoJ3GZR8QUPU9MVXgvCcsjF2uKa9e/SLTeYi/Ft/niDPKKS+fX4iRWyRPb
6kudOgdnhOuffDg57ydyEOVw89aQg+3h3izQvySlPpnWeCbEEHfpi23mbDgT9GWZ292n3hLzgko8
SsgTIL0sMBi224hA1fRdh2yA8LZa0FoEpkA2wI/jxEPluatRvQpH47rL6aXBxdXy0MvwEIl/Cj5g
26r95AJFl52mWIUCMWu+3RZWW++/1Op9zPiIouk16VFHMyU1AbGonARlzKWjzWBLxeSMENw0cYt3
M466oIBOBC8kKwFhgIpedg3zR5Ii9wjdX8fkrCwBWGWgAgkUBIzu27jBjK+GbnjA454NE7HT3b3K
QI23wRnD4yUc3E+La6Ea5Ltfl3cNHIfBT18m0yat/Wdo1IsXAbgeWliZyIHZFZllvxP4nLzk3px7
HEhYyawABUSWK2am+VGZghFVsNDFNhXBWH5OIIhLOMyYnlMDZIRojL1wO1CLrDISgkLHEBLUTKUK
l/ohbVCjOX5yHSJ9cSIkpGbnkI7cEc3JDp4dDKqWnUz0KcFd69k/87Jscd0HfBvUZ9/16P7L/PZh
VsuYGoVBHjsBHRFep5p5yjD8TIibZ4+I80TY18pv2KZP6xAyhMWaBMa0Zvdq4Q1q6+Sfrkqkknzl
QTddSN3YjsjVmPYfJqTXbUJyAo+I0fpvoOLfRUMuFr4whbyzcIIldVHclZr7opjc+7lHa9uW7Onb
cod6ylg3E6uTlE10iYj7rrFUiX8DzHRWJJyHJcgb2O1CfOfRhPQwCPfe1O2NpD0FBgezFKRHF/P4
IMYc3JGmUit+hO8a92XFxswdMAOrEr1oFpEf2AeazMEK64ah5/fWsG5Nrg9Vh4NWUuA2+g/Txi2u
WLMycyfoKUDLkzc9MQwqQM7S77CE4pnK5a89YVibPPHZoIinBHSLu+Xh8OlzUDwgWxiBiZQ9w03T
Yn7AMXmbS01soHePqAT/QZw8NAtSzKzZgBnDxe6rm9UxamcsANqhPQ0j5JChkEduG/qUCRH14LJn
GGR2ATrmAZAA3T4X87dQ1YMs/VuVMpiva35m1H/XtKjuZVTu7Ypwa09fbSc+CrLUnTZ71SAZBqxE
BVFrSAOCD4dpWEPJrgcB8CuhT/ZtyMC562I1w3lPtt8S1WDCfLNaPve0hg4wGdVhzhGhC08hy7fO
iVE8BVH9FaCSHzwDU4SFpw4MlwvAizgt1yI7OE9oMsz8Hxji9Zz9+ZqvVPhHAGW3cSi/mB48EgSx
T3Mu5z79gYlkbTvPRm4G2I8dEqNt7pOARUWSO4eUy/tuCL5sIM0OpIIGk5bnVP9c23zvsvnIJPLq
jNUuauPnyp+3gRxJVBXMu6Lex54WHbPcoCISONVBVBEmsgrT9tmp9ZPlFA+1AkJJtYoqhdBilGPp
TBQ7poARvUfA9ZlJ+zPto3WdO09pg/J5olKYwEKl2YCyDmXqaJKd55N9aGIR9WX9LJPgJZfQqf0q
eLYN64WIh9+BUceofcip0CK8+ADE496dejhmfndsHOMw8vJHeXEfVc2Z1dTGN/C5euIyhP7KN3Gf
G+0+TODepZzfFNZYUmmjXfs9t4GdtBM212lYhwnNXO9g5EZzZ7oJRLwU27QFATGsyGMX4T5T8Uka
2cMkzbesJB5Om1viDyBSLThEMK6WxxTYRWZQ9c0l6DCqgg9MzHQ9eA8mPMSR+Y8jlyAGo7l2gdpx
5W/j0T001nFwHBPQSG6fXRNiWxk/Eh09rXqyqtqy28oxJ1OLqSbKVHNCg+agwB3GhkyJKd1OlkMA
jd6MeX1vZay9+TVJaI0fuxyWZWgZG8yfGRFeMC7lSOcQDSC0527BdhGCVjBjngcwMLXB4JN6ZUJw
PinxbKHwmcz0vtFgi8sIsYWgFqzIRnboANdygt6XifnYN+bNSedDaZK8M5mobXTWEJPp/PSdf2mb
7nk0QbDq0viQ2nr3C/rAeoGEDyhLXYXnK9AZR2qF4ntM1F6X87ZRLGxlUuxDzIRjEdnboXHndRHH
L60vcbxxzEs4DeH4kk75i6XJE2FXzyHki4U2wymlVXdwYutzSOnJQP4+JFTlW3MItjMHkStsqgCI
Tswl1EbhL7jTZvatIvfn/ym/nN8Ti8zYaBZ/UeA+V0agN0pgLSUG8+Dn44mYvnOWzF++ESJymf0X
v8Cr3jbxkXzV3QiZlJsPE9QI5UzF3lvnT5/VHF2Z8e1yUiProdvH9GoIK7snSEchGNNw3ZXlCIse
5pGBaVlZ1c12ixdR9CZqxP6TaW6xX5Lm+2YwUF0Nh6jhMB38pbdOkXa0IzMtyMVsXhjlFlmBSdGo
0Mwt9LpyXlUy3LT28KyKFPN4Ciuib9k72SWGwriwbtTES85c9VS4Dntb5EzaOiWD/9ZPWBzDLBuW
aDXOttZ8anTLFxjDEqui8uxm/sXOB2dFQUFUxziwrJjwyYDWNAw2tF5PF5EuJtjaMm9xUDb3gw9k
nL/5Z7DY7da+++r27CfNgfq1pdO/E4F6LWBQBANEAT3yIRhCNFuTdNYgywlDHtp/osCOPeCAAdAD
yMbv6m9UIs+JMdlrUY9QHOVN9MNnmVZowEz6bTuK99GQMUwqT02M7CJB5T6TUVg8dGH9Y9uUMJnE
+R2o4axN54MH9ZsqV7P4qUEj8aPRUvC1jv6EA8EBMlglTP8gITwnduddHKTw+KdywfWfg0Pz0hBV
WQLUSeYeBOfO6I3hoTBjavcxjNkdMkZPCnApZbkrmfYmSfbXg5oT5HkVXUcWA7lBgDKNigWTB/HZ
J4v7HKlXkh83jh8cdf/dML0IGdxip01C6r/0E4g926aUJeUniJlrRC53UNK/zhy9gu696zRLnJLH
JIq2ZYWFOVdno5u+PBLQMq8CMN+xp3sITOMy6mFrdOpBpLhX0B9FfGH8OU+Bbh+N2rmDlF/paaV7
8zpN/cn1BijTX5Cz1sYi3WCJPUvvy46Ke+KDdxWm+J5sgQHh7dohbeKoY7PY1WjpSB1tvxtd/1IU
4/CzyGTp8ZNtugRWpY51eRxrl/UoQCY/6OrTiJvzsTcRmNgaPBkzJQQQwMWbyp2OXpunt9qtKwzE
Ck1WTn5p9JjN4HHB+bcV01pCCVzCY7sF3jFywLS4VlwaztgIbkYZ4gFW8q+Y2XllsD0ayChArvAc
TTcLyRlKLVarfKT3I92Mf6kWyf0np49R7AqAM827O6y7+tLOF7Nd5Cc0Ec4+Jfg8Q6W0AqvXpzsv
FxtIpqu0fwLpH7NJl2xT6pfZOzj63fIPtSJ2oVAbvynXofpSEfxRsZUAtEeSoLxoD2xybWbFJtTw
AYI1wuEBKzAJP5336A/XDpWC/sSVya6Erc9dNbxiSmUAmbRb+GhVdwZpZSkQ7/uZddwSnbGw/3mG
ELzuJR4BVqdx+WRNLFBRqS4pCZei39G04/nNUIWU0VsEDTt00WPfRr3xOzhosHtmQAvwfFSOZxYZ
Z3KhYMzp9y3nPFVfCd6qOAxoN/8E8EkCBRgH/UZ4ifq+WKXo61wreWC0yStL189p6rHnC3h8rShd
pQ1rcsE10fLuivaSI/tzcRwm/J0JNgGQKKjZGPqC3fzq2W2RTtjeWw20YnWoAz4P6NOfsXVsxRub
eiLBRHiyrhhH12yvmb+TvcrqfiW9XQHx1I6hAmMKjA4KpDkMnORtct392CBEu5OffD1mTQCyv1EI
Lmnh0MKfRibjNpcoKz46LZU8LMv/un6tSA6I2UyzZVRE9irqQ8IyAL2zazvk5SaxUSdRr9B4427h
0umXwfOqROVrFK8wnU3eBSLL/OYjjo88xl27Y3JC8pnTH8d+i+bnrmGDFt8JaqWy+l0+W32qynvH
XGBaqvoo04PVPmooIR32jYQJ16oeWY9UK6889/ljbI4rNFjmb8NAF/SBtB4IuTC673FG83HRwzUD
bSt3TmSQULajybgz/3k08S5DYdPbq2bbo+NJly0PEuXs4pU3fG4BQEFa2hjua0ngheaPfsvQM7TJ
cdnTY15FPls6r3V7m+rfKsNMMv5WpB74NBYB8x6ixRq+wqw6tOmFzqzBlhAGCA9A6YO+LMs7m/kL
/Q6yk+KUTsPNhMOoEnF0aQpwyHANYk44+fxE81Odn8oAKSktA/Cgmt8DPoGHX9h9w0w/27fGh3Hw
qrFBik0VHER3aNqfLn+Y9W22Ttg/kIfyVkRUbzdgT8QpFMzcRL02J87gEPboDDMxf5YEUID6YIHI
9Ajjjwfc4gtzg45fqYiXOfi8H+xNEq1HheB7P7e7MaKS6VFn3w2VcYdJhS4VvftuEWax9chd7gae
vjJhrox8Ua6lZpZ/gwFhQS/vv8L0yfVOhSnxK9r7ckFm2CUumG7js7nUlz79EHm+mxcov9ndEdSB
Vkbq/22tSywv3XchzhUcqDo4N8vjxzzFXZvqzzKuiboZ4wceyQLHKkoEYGw7DnVCPrL4K6v3tfXC
XNDhIBltniUQAdkj/2vtevhfFEJHGjisHdnZSCDENvdFSP762mCtVNEpu72/DTRqlI2JwlR8OX34
VMhd5/AHYPGbbADXVB247lg83SXTZWIpRRu20TEiuh5cevWE33ZdGzgwbJZICVlTHhmOO2f8gESy
BRiw8nG/RQ4FjEsv+dg4V5VsomCXAmGY5dUaDz1Tj3lJatMvISrZdm64P/euWJYeH1y8cfYV+9t6
hC9YvWr7VSHwEs9FttAk8DisCr+6qyOXNvgbGlrSb1PAn257crljFqIZsbLoHaw9hA/ya6TYSPhg
EkgEveOUgFmBz+/vW3VJ5FvCPEHClsnyC2sxFCZHMcMyNR46LuSxI+nKXvftD7hQuz2N8ZkFdqZQ
KW26AQF8wnJm1fKEFtcY3TXXowz+NeN9PP3T1hfI1BptrmLSko33uboNg0RZu08XJ+x4rCdge/Fl
7JprVN1Xw7wi0W2XpcD0YTGG5zZ5i+J/AZ6GMf2IeK04tnpgE0Z138kdsIE+fkHPYz+kziMpNwG/
ORCgQG1N/IURn09jvVnmn0ElM68D650W1ra2njwZ4wNkSTQHxbidcjwyjwOKwIHjiFeMaMspe5MR
40KS38ZHr6Sm5RPJDjVtFakiuYZg89YsFwaTX2ajdxnPtwq31HgHh6iheF8h0Zku9fBiMo53vgUG
rbgjt/QJAv6d1SzwghxgQxVcI/1YTluHij0EXAc/2HrXxDexIG8kSk9E5M4Rl0vR3DcoAAUAQGCk
XbvPsSYXc8CxfozNU+v8NOLTE4eeOIyUfDvHZvOyMT81zhgDdaM+mMk/E4xMV1yFfp2FhfsJcI3D
5YHbhd1ryVthE5wZtwdNPqwQwVs2EbYBLDOd954LNpohLaVzHK1N+zVVcAiOja83g/WaC4m47FC6
761+rMgqMd5LJDYh7XlD+BqatJ4onWnhQdyPiCBxy5eSBJebk2RrC7qlGx4FLy+sIBq1tcUFk3eX
UKKJYtjF0VJsZdDsdAnInicuuS3SCh5PGVkYE/YLS6qD48gYEHt6NSBpxusA6Lg41vTkMv4gXk3l
Rw8gZ5re0uClMlFxGS+yX0ZWTG/jgMiVqwHigTU6/II9eyQO3k/HyIFpWaj4z03yPBbvXvDaNayF
9hZLOZ+DzBm4d4dPh0l6AXofawfdTkVReXbzCgFStyYUbtv6zQoxIicDVMvpvpt6tjHVrs3Yhm6N
IDpoa9pOTG7pSmn13xXPYTPuQbbvZl3shvJi25iHrYtfOnstgIBb+9ZGuANsPt3b3vvC20+h16Ef
a7x3M0s2yBdXGjUsbtyZMEVfsbPsfkz/4mCBQZ7OwAnVPBZf7j8cUg3QAzBonf8koq9W4tjCiBkk
EDhGHMANgEKc14sYyh1ePThOQ+ztpapvyow/QxJz/Fry8CxGM7RN6AhMJOO+TwgSu+BQKfzx8k53
wZktJ/EW41HU4qntGZQHuDnyxa+RuMkB7sUuJnnOTFAWA0mByPuBYpfWr4APapTgbVXocHY7a4fd
hkEMfMzVkw/5pnEXUxrRV6NrVGfVKAmdMkTPEmTP6EMA8QKDKgy5Srxg3y7yojKOn9AsszdF62El
OGADbzfBacB3rk+GA5RuXLgHgoXxqg6tnRN6u9wPCTQL01/0XbdK8QD5bR4dOqd+nmqkbgFT4cfO
0eFBxnCBpygg0L4ai7VIuuotbWsMWxN0dsStE7VW0CXfY/D/BAT6SD0F90PgHUarWviHMwZrhzfA
snmjK/IjtDPH0OA75xCV4tHzomwfFl197DxEa5MuEZI6xlnV7ptvmiPIIh65oagYsUWuySkOvxzi
gL74/Lh32eC+EZXMktEb7K07OuErMgcWC1YLQnVkJwsBkfmNd5wLqP7oJKnn5vESCAw7RWV5y6f5
OCi7OxkiqleeTfyUN2Cjd6V5YchLPzWfc7wOgdVQbQzTKaHQywuJWcZ/sAIGiTGl1Uo2+KlZLO4r
rMRtanxZFi7KjvsD4QAdarUyGumui5pFjWL7Udi8sjLpBgb50EU6oH8u4SlgBjI1HUsfTOfk/PgC
nTqwTK7ZFq+4rq3dKB1rj+xkPyZLNFF6dBwPEFEwYq2w+X3qor+MVvaWMDzB6+sfZpqdCYH+ZNbs
8HCGTQv1kKtWsyFXPuDJpluyDDKWVBWURsN1ybEglwCDlI9pZQIaH8bpH2pcUoFJce2cmySJU6SQ
mJMWhFlJytqEoNzpGJ6oj8T2bz3avxgLwlr3/a6tvN9yzn6imv0IPxsbnRH6iRZfY4y9z2ZJULbG
V9su9nDxT6bRb2yJF+WAQwko7S1xzsn96tAKaNkAvFPn1E4Obcw3LopL4cfraoxJo+SMm61DS2Gf
2/4r4h2kj0F5Zr8l2bDj6GmLA47Dbe/RlvvRPgUPnKT4qUlms12NqVMfLU/vLMN4LQa0ksh/EJ8l
67QB7NhioJhdvCVueaE5hgjnpteiIcE8a58TTb+kAxgrEAeFpoGRn3koWtAoJm70NvQsEoNND1qB
3PX+NBi/MGlGDBqOLp3h27AS2/2KMmSp/8y+qzt2a6D/LYNkrNwg+HHA0ADJ0xJ5xiqiVH1J0aVc
VWZyGzW24iZpRT2DWeJ6ZjUbW1XOgksHoJQYZhC0Ql6iR/mI1y+KKyEfYuU7QIHbIgRduLLKMrDJ
l9SQNbhPvaZCC0vefMM4iytN5Qy/5mIRYTeSr+0O4F1D5DF22cZmpTmzm/6eEhqdPwPlJSEO3qwl
AVK26MP+PeT/u4wGAjPqvFvdewWsriLN2Vmh/Q07igZRTJX/EYcuQgaGYF5cP9Dr9nBEla8zzgYP
CNWy5On4qux1ZouWhh+4KE1Dy06Cmcg8m4yDmCpJ7hXVs6A8DVnRl/m69gpnoPSIKPTP2iL6G1Sb
11vVSrsRKRVDHNhHJxvSgltoYEex1r5VwKLDQReTWYy4tqQlzZAz5p86YMQ8rUojVozHMuRL4Xfo
sI8oNpjpbGb5CVnD3ExFl+Sdt47yMdSEETkh8lxgHxFhASoOZ6dGKNgP1h7spKIf8MKKfI2V57MV
LHjwkHfCVGgDQLDVNKq/uZam/LTQW4Hc8Xm6ae8biSwX2FwdO4okVUcP4WsH/sR/jko/qmBChi7z
tdkdkasRuywciis7V273B7VfEcOhO9nD0y5aPwPSUpaV+dSqpmEsbGR1PrxkLYIl1HIs3pDZIdP/
F2RgRcn31HErfyNT1iP44j7tujeT6ZPcmTxXs1iUjTUYL7/PSpluAINO5DQ2dtbRyNtjYfjfc+rK
LqXmMBUU2kKEpWEe89Dwi7+8HAzfXhu9R5Vg+/UoM1Y3smGSa/CQu4vQX1SEuNmmWfrnrBta/xkt
fuShJW1n1w928ZTlgcXgpHXgfDu2rwIAvoE1jQ8Dtxy657LlOhsSKxy3eR1LgumHqbUd0h8KL2QM
PEQu+6272Bn98L3t0wTLnd82U/Iv8fwUM6rmbu1+XDSVWM04PdrD1ItpcbPqoDFZqemI6nDjxRg6
4oG4e9aTHo5JpoSy7zONYIN9aSL3bYmhfDh6UihytKY49dgnd8JNQDAW8FgyCT/eCiySYQwtTbHt
gkqNrw6GDsy0qZ1mbrtBUqqYtma9dtnRmm3I/klO45w1KMHLPOwhD0Vtj3Bas59BmuhWZrzhZ2v8
vaznmk1L64pFxlPgP416aCYLiT9CWwWTpysb+lE8P4qKsW2bHqhegwyflZAng+m18HWkxanUXVqO
Gy2GyNdnw3Lywl13cdRonDq5tRBBwym3q6/e76I5gfWka/tD8kOjcjUNozAYDkMXzOw1L1vEDARd
Qdv7G5k0iXzSMgzzblOHWhnWNQcqjnxT4Azo/kwG+13xVLosG8tfW4sIqW2aVcEMT99ISsYJbZz4
+Zcd2pl5jrLYrhnxKqdEGjbUGKDB35jKxuU/Ca8IljBf7XavYTZkctplzSCDEaVIHSM8pmLoGZdV
+P1sDmVRuQ9h0NjyaBR1SYii5Dt8Hq1e0c1iO+OX9lDdskaMdMRTUCRpVL8jELL5j2u0gf05RPiC
9KzNtlBevOfIcEhHGm1WoNfYiMmwmGavBLjfSwDJHJ+IloIpWKrLuGP0h3CsOJWdj+AdhZ3f/0o7
d4j59AiaHd8mPVaE9AbtJOmPurluzD9e6Gg+87vxKKRzlCVXAI/KvrcccxkYAB7h7k6NdM52cf4f
Z2e2XDeSXdFfqahno40EkEikw90PvBPJy1miphcERVGY5xn/5K/wj3mB1bbFS8alZT+0o0olggAS
OZyz99qRsC/kWLOiV8zgWAxjl6NQ1XK82lBa9OJLw/GWImBda+OipyE7n0E3bgEZ8penD3MbpXe8
4ijeR7qW/XclrHE+M4soBc4VCrxKQM5d/3aipqCQQrQiP7XnLtMwRdpcdzsnSE2AaanB2VbNWQRs
sWxDl1LrGHvVHT4yA8ChV+RmRB1srqv+FE2kbsHSxniGcMnT4/jUtHmDpdRA8qg31EqdcO209eyZ
rCE4477puaRwyhC2KS9YNkJvihHTHP9UMssGzE9RENUfkARnFBEn3yA4KrASr/oyNE7ERpp3ZFAG
qYN5wCqZ+j4CliAPhoiWERKF02wk2hz3eDEzdihhLtI61RbsZUhyk2nMFfy5SPvzBDCNL4hz7SmO
wXUOGp/2fGq646XSlLHP+ShKl7ZFX2PgZXeNpI+N1SSnR6PqCYAPtPGpRrSHPi+Ou1ntDSdPHBoP
SZ7GUJP0GCBnHscJxj04BtBtmyDyK5qjJfgfhvS0cWjeAbIMoPt56cyBsdBTGYUIRrxAwxmpSKQo
RuX4DaHqjgGvNaujLkIfUvQpJKLUDZPdKDxa35lkFtvahHCpnYeTw/g+sg5QgBvomu/anIDACyMs
cOHbGevE2gsixJteXsKwVPAr/AtDO7TMTdPrwkeNQbyj8xL2/q4yAmvao8fqm3tSRBJ8XXWSA9XD
xTgikbItn8nDYGW+mZLMgbokyAClblUkObNcaSXkXIftD5sBfWk1VSF+hHlTs8mqpZVRt7FlZ3bw
mrwi21aOiQ/MiBGY0JHjBHY5a4gDN03feGJfDsbAfMGYrc5yu6qcfRXMfkmBIxDt9OT7tUpPI3ue
qMbkbUDD2TP4omq/bRAYJq1TkxDSso01nDmP78M6y9t7PtUiXg0NKzeIDNENV8zYU3yOhsJnrh7l
OF+0Ld+4GFUZrJtW4XjFodJ9zGsHqE/iJaNFFo8Hi2z03IjsQZo/ROJ2YcHYM+C6yvJ8GAdyXzNa
UeEFfdGuxStYAC5HsIgux01kNJzbkk3iySgdFV6aeUWHZqBa2W/qnob+1vFN84dw3HlZ1HrPuRG+
nyCrL3tkPKDU3IBzXinIJhpyipmtmdXqYY6sBMNHrob+lvprqneZoxQiVqVa5qY68RC0FYYe0jPg
bZ2zkXwsziqRJdPiMNqFZBgWMBMrq7ZA3k9Jwp5Nt9Zj6Nb9j14XLb9OaBMHIKZeg3PJB3HFzcTX
juWEFUlQTPJrox1omUwKmR3pa7URI80YEuroCdghSoWzQWXOacEPT2j2SQoKNcG9FoKtEzXMuGNT
U6EDnKiOTifaLSTKjdaucJcV5eAttVE3vnJUNspVCQ+aFM/Wbb8njePQ5YMNtcRyeFlKHUjEeudV
HXI0g7a4uLMia0Si4CbauZujmQarEKimrhP4K9dW6cdfsYrAVbHbOABKX2UTYg6LBBmJbPxb5dbT
rfI9/FaiSYJz5SsK3QETCmo1ZPmUeO2qIFApUASuVwUkbh9b7feisZJ0NVpFzv9O/fQDVbyix4zq
PtnGePK+mpYvH7QY8ezTUyZqN6mGCFdJwEQFkcDqvsMj82BoZCFa0oka0peJjuodYMTqMUpL8nVk
mYfY6eqoQGGGvRC2vhN3IHUQe5LV67ghIZvoZKNTWzggOQ2tLDCTQBQ+1KY7k1rXYqgDiARsbtmu
MwoMaTsphUkPFqNRD8a0nphl+MHNkEHJsZMWfUCjC2qMzOPTZuwEySQtPvZ8PQSKKOGgNi0WJMPD
vMjF82CTs8HUJ5GlJYx5fBTmBmsneNUpjGjJNENMFr0LDAKTozLznhJe3X4cDdRSmyxTIKkx+Ehj
y2zuehdxr81hFcsg12dhINsfsPr7nMRvbGY4DifJqYhxZbBSO0hRjRDBAoyq/LzMPAUfGq4uyLgh
ccM7Ni8OGJu0t0EDFxZpy4EjYbQgdlKkVCYhCEJMiextpEl5dDv1qVndg1bK223LCSz5woDMm2vs
RXm01o5hIvwNx6w+9YzBqB/cYiA+1ZuaIfxWdx2eWQFDPPqRBrD+tkUnkOyAOpusnKgMSF3JjYaZ
xpifkew6HtuVHhOLSNzKOwW3OqWfNPqrhHWrdPuLlq7VcDb6ZhE/snymDJJ5glCD6q0P6ZWyIzD8
iz5yERGcDJzxeraFNdQ0CjpI/noKZAuVW0zzzciOHR1RNE8jFNyGXXzvSqu89WqlbBIG9Ii0XVcd
uvQE4dy4KuAe0Zaps9Bkc62gSTPQw+bUh9UT/ShFk7NBqCKD3ICwJOhLOxHS+STzUP23+cyJNO6N
9G7oSwNN2VQINGuWN8prwiXUuIN8lt0lvWupO8duEceCuw4e2BDO9aanq+Gcpr3jBvcBpFAybVrT
LOnrhFXOvDCOfuwDFXOKIdr1COugQna1C61Bp8OlLPou2jhlWGRXqFopikYYJM/qdBQln7miYC47
CU+3r7Ik2VdDrdpdhCBlODXHPAkR/AYZlrRgmbjmrsjBmc2cdAyaLUmhV2ltD/6mZJELPys0gRoL
n5PRm00MXXb36FAa9u0B3g5aMGM9tahJHSW2VOIcULmOTXPzX/wowmxZMunj3Fozg9LZfazUB6dZ
6JHdioMiezEPgDRerARrVb3s8SXCjDBFp9C2VPLripMtLXGzGKFBU7SZk08V33GHfisN0cuhdtDO
uPrzj3/9x78/jv8WPBU3RToFRf5H3mU32HTa5u9/On/+Uf71b89+/P1Plw/Ddl3PszzPtCwJz4o/
f3y4i/KA/1j8S2mFNSAZJv8gbs0Lpnp12mtPrH/zKvxkPkGtPEvZQin98iqwNrq0DHFep4A34cBI
EUbrLPFb++T4hdTh7by8kGe+vFAGn6YwFOWbkfSaeF+bqZ+RhgUwaQWFLocMSLLLMOeQ3I9fWCwP
6sWDlKCLPE59jpSWiWry5ZXbwG1oK9MLoYw0wY0upOldSmHhTSeumPjP2qjKHlqPaupdUs70inp3
bJYQmoi0hDKu6PI7ACq+H//F5Du/18ELNpS0bBC4qFMHkp0DUNIofepuFeVDeHf8UmK5x4NnoBwk
ckx1wvKk8F4+g6CRDp1MmoaNG8KEYxuKPhiZ1Klt2xY58210CvCRcqqwW+aWMKKAaVmkgXaoOd8Z
cm+8EOk68Bek5XB7Sh0MhaqOqsYAr8xQ6KfpBEf3d5S9EFfqDv9GwL+RDsYBNtQnpA+PH3Gn8bGB
3VoFYq4+Hn807ltPRkllepIJmK/g5ZOZ2yG1C8UvMySzSdin7tgyKoCz2LHSiAXEK+XsvfMI3nj1
XMx2qF4LKRxr+aV++bZTvhWjajGZ+bWsz4JEthea97eLiMy6/f37o4eotMv3bWvLeXmp2aLXk9OL
BI9aTzvbGS2yk0GIGn7XXUNh0Zvj1xPLDzwYap7p8cFJGjMOsMOXFxyQcVkiRPfggcp1Q387Arth
sMmReNFmr0bUTUKs8XmR89dpUgfRnYzeCPI27PfCa94Z+2+8YE8oVN7slzmP6YOh30+V5GiCWdYx
Gu9r2ow4eFtH2ZxtoQVSETRs7W+PP4TXkx0jidHNTMKYokP08hmESe6WsU0fo6lF9xgPtfjIFtve
AWlFIuQUPzRl48/Hr/nGmKIUawthS40r8nC9qIOxjMlwtle+OUXGx2hU2O9rzqfl94E0lenp+OXe
eqzScSztOgxjFo+XtxhLZsWhtAQYpxDIWmgM0XVPzeOCZlp6gbx3ejx+QbE8tMOBhRqTOcxiJFvi
4Es1OsvL2uWjweYmnjzlFUjLWKjLXpobiQVg1wRjsh7RpS+FJis/S9Axvje835hJmSn+97c4GE41
G8UwtYkllED1T2y//VnYKY6YEqQAW7bHGsvQT9+EPZwHwjyNG2BmBUf2d1a1t74y12SLqrVjSzTS
Lx+/hQnPbCYOwGlnxh9C+mUbAwrC7y9RfDDMUlIIpU1x8JJ71J6oeXMisTLaWEUfl3uNUeSzyb/+
dvz1um+MX25FPU8ZntBy+fNf5kSPYklQaw7Ywh2add0ZxrY0fJBNuceCHBJcRmlwYX0l5DnS+aNv
b63UqO2z1OmTbahKAqbZJdJWcT557Jpv2ExSlRtAjmgh4/MOTX2QF2qDDyXD9ENasNvBGzaUuqaC
tkercV+1zgejpMIM8HpkCfS31Ot+9nlM1VEh8M0Tg3pf0i+43k9Z5BJ0YlByTnJB0RyL+xwF/Xnp
IMOjs865Z0y+x135IS6G7zxgOEqNg4mOSBIbaEI62vf9GCLCdiFTtDeRnT01qd4meYIatCKOV0JU
iWLztgvrm6SRnzmnELlqvzdFvvVpaaZq0xVC244lDtaj3EoNd1p+65i2BHRnPxhoO4TofNnc5uJm
RgP9M6R6JBArJLGz4gzcZTt6q+y93xkHr79yLR1TsS2VtsXofjkMpDNiHJMhQ07gRCP7102aVcoq
2lIzccRTntV83sev+XrosTVa+hXKcj1bqYOPKffHMcUnDivBHOzrds7E546ewkmo3PHj8Uu9nja5
FPt6R5pSc5cHt9ePgTINSn0IK/v6yagL6FwNRcy8900a41XwzvVe39rLvdbB9UoHR0hY0ofplNsi
Na5COAoCckiMvNJ1r3737pZHyM5Mcf63ucWXL8+kgK18WHUnDpT+bdg5w4c5tt2bcQQb3bRJ/tvr
LJs2emWWK1BAKNd6eT3btRxJqAUW4ExczCEtBrRU5Uz2FRomcDv5BT3F9p3R8voVcjXeoGny8y2m
jpcXLa05cd0I1oqwXfMbSfbdaR3FIIbEDC4fxcmilj/+XJcB+HLpcwU5AYgpPMli6xy8xQ41bMRR
sTppohYhYjWaO01nTk9BuzMxIzTreGzBO/3uVT3bclwijUzJ5yEPZv9iCoeCbhrnwaEnp2Ex8oRZ
TNOpn9zLMZSP1gzV+fg1X49XT0rIg54rPKUtffApqjJKaanHBRWUJrzNCvL3KGa6p3XoGJ9//1Jc
xtSWYG8IBu3le7TURJcmZ0Id6h6IWJdgEIu7XCL7SUN//dsXU6ZSbPWZ1xzLOziEdk5pp23Pab5u
lrwENQ3dOYaQEthO/N57W7YgL0cLTUiAeNwZ53oO9S9vDE6ALAmArkA3YqahFqoVGIsQmU332FYK
FmCf+2GwIiTKKb/hl8CW+pt365omJ2h64pINsJAHv0HX+yi3yGNAL1gJd6+nBB5yHHjQZbEgBu7+
+OWWN/XihpfLWZJayTIVuNbBF0kYLcta05Mrxtz9CVVYt6X2VVwcv8rySx9eBZMm3z7FElO+2tS7
w2xUA6HOTjJYO5oizYfOg9ih/JZ0TFnSQZG9Gn534LgmRQsOiSwbgmC/g4Gjw8bCiOhxVaEygIqL
iUOm7bmq8un3H6PFlOUyyVAEFs7BqYUdD4yrts1gWTaQJSsnu8JVg6jk+HN8/bZs5hThaKkZoLZz
8LZUF9DnqzGL1tT6gk2XuqT3pnmf7n7/OpJFYTmlsB85HBW1aBUESShIIxhWrE42CR+YHMquujx+
odfbJ1y/S21JOGI5zx8uewEVTM8dcPTFpt9sm6moQRv1yWPh2vE+cVEPdzJCYz5NkLdczBRDjmL2
+C/xenTyO7Dyauy2psvR++VH34tiHMESBusWrBSf+DDShF/PzUy2zkpUOamGq6jhJDqujZ46/O+d
RzzmUEvp5djvcTjiib+8/DyYdIQlWyizbvozp8g6ZLZu/OH4TR4svc9X0RQXbG0ybl4dAfVsxhC0
sqWM5Y0rOpX+RoMw29O6CsGOOOE7b/atoYpNWTJMJUCpw/PPHEhkZZjfyWNHy7SiPTOcCQxL763v
B/elCFl1PeYWznMmu+/DGsUggiAZECwA+rSt6tLhNsOvhM7MwVXaRVm849iprN/drPGhM0MzRTva
Unz5L1+Z6xTIvCB8rMOxJZAyFj129hZFSQUjPp2i06zFlvPOx3+wvi9vkNmT/eGyYRPO4cqg0fqi
vUH0LCpSEsgo/WggploPsZLb42Pl4N09X0mTVygsF1eieVig0F1MA69lp03Rd2rWYRrjkrKmtmvO
jl/oecP3cmGwlcnYp55nCukeFib8zJunqED/O2R1jArYleUlJB2sCU5SXAzSNh5c9KpfUBSMl5gx
zTtnasrrzsWSk8RoiZU/OshDMn2JhiG/O/7rvX7iTLbqudpqeqawDir8EX1HPTSUTbokS/Z5AFhz
Un15FkyqfGetOpiDeOS2sBzbMpXHR0OZ5HBEEcSWZ+jqLOE738wk8E/rvsMHZHnTVyserdtEw3R4
Z0i98fFAO3MVpxb2Os5zufmXwkHZuj0QOFJFU6wvJGWbsQcpqciyhVuGeqWRRP4WWLWOP9dXu6yD
z2cZf79c1ugGygsBl03QDl9bqPLYYiEIBi5q7rPe0j+hOwYXhuri78ev/NaA82x3qbxRBuOeD54z
qo9yoLyIHC63zm1AUut5RApc9uSHQd/Dt4DabN9ahrrRTFkXDmIx5EkSSbfhAbmj5XjbLRbn1ivV
O4/lYLgtUxmrgG1zHMF7a8mD/UpalkaFV51DAzRNMl4MnzXXB7OIJuidNeetN0ClgPqjSZuCax68
ASmDybJQoocoD06oXADrmjhknsz+kNxmIKnOuirh1DS0oVTvXPyNUccR8H8vfvD6CYQCk8q5j2zr
Gi63bafT5QTv5MLqWqIgoh668/HXvnyov0wz//y6KGRzq5ZDT/Dl7eq6iYELYquKurDZ21mI/5zT
Lrb0AqBTR5yrDgHG9BxFb6GjWjfHL39ww39dnh0GWypJrcS2Xl5+9o1lbl8gWtADsHu4qILZdMw9
aWkFqsMILtXxK741nbCvWtpEQjO1HgzzWIRTAP+CqlSVoKJrRdoHQEJG6upFUtQthkKnQueSNYiN
j1/6cEv3fLdqOeB7VFdBABzMmgnpCVHQLERq6Ou7FOX5reVVxKrE4JH6tCl3KuqN07JldkEym5Pa
GM/vDLG37p9DIy1LmzVM2gf379ipVG6Pz8DvpOFggO46FpJmllBASw28ULsLbddUvvvOlQ8+Yu6e
mr4SbGmp/S4l2ZfvOiiIFEENSNhiX1bbAnXEuZ3oaGN5/4+bZHe+vFzOVdT9Dg/GToUigPMyr9Rm
Mpvt8YtVF3cu5qeN9siZYSnZHX+3rwcyYioKzYJyp0d3/WCGytjsoJrgsZZmtETXteZlaZvxrkpV
vifzrD87fr03NiLWUly12PY4rMMHr9FoMgM7PJvWIevwsSeJ7gqqyTaw0uMXeuOtQbowOQVb7Ows
fXB+K20PRaWnWX77luygiYBUULnjbdjhtzt+qeeG8cvJiP0+Q9Jiv8rh5vCm8Hmg2rCp1uNhavdh
TBKJTejtNl0i53SUjDtoHbDB5umLCvGK6Vq3O7m0+kyJQ27Gp7EebRJeCQFyzwdn+hmFAeh/Xbrv
fMpvPhVeM50Sno19+BVNDkSypAeIYoop36jSlNTNCnSOyGrfGVnPd33wVLCBqecnI5C+HUzRnHld
IPrwT8IJuScctOlL0zpfmhFmTmnFehWghf/cZNTYjTK7GxOsclE6atpXEGSQ5YEnQge09m1vPK+j
HjFLp/sNn/+46bzC2xYS5FMgU7boHUHSFUWAtarUN7wm6OiREcOpdU0cjMMX0dPEh0N+7oxCLmIa
9yS3YbumZknkTCqILgrFSprhPjE68g/sp1L7pGJ6l12tf1ZeYnJqHYN9aWXenuycL5ylFz92BS4b
vEZgTnI1mlZ2mWNp2DVOcq4nGKaWWQcrc5ZiVTUI544Puzc+JQo8vEaaq3S/DveySdCTR1AgB1e5
BtM9SZ0bW292aOUcv9DyTR6+SEp1nI0sCq+vypBW2iDDrrAvezGZH9QO8w8xGu91lVn6GpMganfD
tN5Z78TrFd7xbLYzDBO2diyyL6fdWKcVk5OJUqWfo2SFzpO9HHEo7cZB07cJbSu7GodCrVUYh6dJ
Nz6zsquPc5+3u7KQBqiUCFaQP+MFiwM7vUt01uH9pjNJIKBn36RFmb33Ut74wNgJ8UKosmm6DQeL
RdlOnje5YB+KafDPwgGpBbbVuPzUNxJS0vEX8/piFMC1WloM7IActYyQX3bd4D5J61CoP/sKxjui
Z6SjOIy3CW7E39vJ8ubZYgtOxlzN4WRz8DYiI6pDrzLQVlZWtE1RDoBdQwweK6M8PX5Xr8c1l6Jd
Yi2SENt2D5Yke+oJPopAJGT9gNM/j4a10L33zoH/YL/81w39VclnpTX1wYuqNWexDqoFPssGP1hV
wbCaMvT/Mb1NoiKmbptxNr+uO0BEv3+DlDa4OZrILLoHN2jUuH/SgKNfYUXTRWAkMA0pPbxTwHz9
1TI06AUJPiO25oeLkuNO3twHJJbGNPLiNcq/bj2GfXjmm1rZVxDRZ/GpGrS8P353r6/rcUlTesgS
lu35suP4ZVDSz6PagML6pG8EIeXl7NxklDiXHPJxX6kGIRMdBbk5flXkea9mKe6XJqnnKlQRlP5e
XpcwNgS4NSO0kRiBoQvvJqOBNrqiXcM/k4ReZJ/z8ktmkyjW/vAhco59uDYCEpcVbBNC4dCczdMq
Ta7ZW58YtQXNYN17QDYG9NURxouPNdCPeW5J/1hVwbeA3rgXm6suAI6e3nXzjVeY23oEvJ4nG7wN
9NdThJ/lmQ3yEToGEHvIjhWHFrHFtm9Gp9gnVpl71YoRUFJEdIe88IiJD/SFATRcP/QgT/KQg7RL
Eh427yXYAdwcJERv8e9AHq2JYyhdCJQjzT3fSy+GLq7Os3D8arAjCchK12dpVK+EH7NsfgsQatT+
SNwpDotOfiaeZWi3KjxlF8DOSDwXSC8S7HLi2usA0/jOesa9Q1T8qoDlAVjamT76HikH9yH2eOa3
SX7C+wD/5t7p8SaTPpVhAPiYEphKY6W07roOFbw6H4hvHir7pJqvyYXBvXCixFVClEiBoW68J5Gh
CGugRgi7SfRStJ1CTNGe/zgT6Gu7P0nEm+0rEqJmgmdD5HEJPAeW27l8lFQhk/Yh6dgsbzSk8wyO
UU9Ke2uSsZ5/bnV17mjAOElyzSb7RAAIm5PLnqi6LtvmuFBQvzpqwwEHF8V5Qnyu/tpI74RXC3cH
0CMpuUYHkMU6tWz/vDN2TrpNOoHZ86JSKxd0h38V+s3VmO4G0AZJfbmEH8YoCxGhF8E96FMSnsR8
PZgfhmoPVcDU3wuwZckOQiKQle48JHeh7ffoowMSAYE9i+JudGBJ9Td+vwt0u8E2R1rBjQNwvAjB
3RlfrZk80U9WDasu+RAND0QXkWYBVkIAfxqegvm+aC8s1MIoc9kGt+duckfMjExvrWTbk+FesjVr
oEg21bcRNWQdf6/R81QtcRhRRB7EWT9CyVJniM/nEjSwxkY4gxJflNZXpXOm0mQVYlKFwoxG0AVu
Bd+m/Sa7K6D6GaySCFPjOH2d9VPRs2/4kCI7TpL8jNat8K+99JsEXVzmBPfhNJbSuM/zAq4QKmOo
zTIZz4FInpbAMVv3xI+Jg+nibeme9/o2xM9P3gOmPLARk4NIn8TBtDsFW7rBK7qpO3OdcrBo3ZuE
VLU+8y6RhfFH7NpyZxv3vCV3o/1rq1ij68e8Cn/2u+WPN3i8N6I+RciSYE9zYZYdn60OVZ/Pq8+v
k9Wysv8ySUornczC99Hhjf6PPB4ffSbyDcX+O20YHxbf0ORll/aIqzQNxf1cQOhw63cOA8+L9suN
neJMyxHJpFGIwvZgIRplHDS0g6g/j/LCCVNU+0SxO81l4dhEu6o22bgYMn94vgwuwqYB10+k6Yyc
7aRPiDY//lBer8gsis7SMtL8Uq9OUVhcgiETTOB2EJRntR7jU9WO4EXTvH7Aao+3qI57UgdsQkuO
X/r1RopLU4NHOkb533MP1qwGj15vFmijIp+M3Y78ptMyw3qR+c17m+nXuxtaQnT0+V+6NtRqX755
L/KbcS5A6oV04paz0agvAKDq369acBx1PAqBdEtfF8gse+hq/CeLnzEFATi28a3wvRjOih+/N5pf
L71UHmxUQxzt6UUdFuNmWWdDHqA8KeopOI+6aj4bVU6U2FgT2IzEgfmmaVBpJDWJYA7Bdaaf3Ak2
t1hLdMCq4zpLuhokgblnkqkm4PAuEVTv/KJv/p6oQpdThZTuoSqUEDMXxStMwRyVM/DfcTS/DsJz
7k1vhP6K65LQtKwOQ/Odjfob3ztPiF2tR3GHpuRhIdguXAtOikncDYnjaFtuwwHXjGjcvVpycccK
LOj8fa4qfyMLeJIsuBVUluOj/I2hRzfNtTmRY3IwD7X/kpP/0OPPQ2Ac5qfCr/EY1kHwToXnjc9Y
034wUSJxFKQa8nKAg8e2YzfAQWtL7KN1NoZXlU8iEmZL+zQOyR/EpKZO/Yb09OP39/rEiHWD+ij3
qOVSdX955XguXbwwAYISmd3jN78k7uVzh+J5XQNXlob6yiFWLZmw18cv/OYtU5RlWtdIPOyDWhP+
Xt01Lbc84+q6D9PQuuylaGhlwQsjaXnYwmcOtwRxvtfuOfQycEWPyiRVYaSpizjp4BhDBaUww44l
unRLBUobZJh9YmS+eeP4WXUnafx/L0oRg3LwSZwAaJkn5MLAsCdsWcf6t18Bvw7tGERSzOSvtPzY
mPO4lcCpG/ER5my1x94AqJ7/g3Sbgyn1wN9ZIeQ+7VjlO2eAN9YzOqmUqPnImIhetf2rsutmfyFV
+771SVZjfNGUVnNX77tyGs5gjdiIoFcqseoNlBUBGwopchJOGdk974oNXw+Kl7/MMhn9ssR7nQ6N
qHLwyM++ufcWBJZfX3kGRDqqsd312HREK9kqfecpvJ7klusuTXSBIO/VSb2GaspDNysKbsmwNv0q
3bSVidAB2xddx49B51bvTCyvRyHVB9YYvjtknK8LoITU0+RyULFUohkg2tgDjsAcJOZMLzfD2QLI
kOQuvxHQ2+clFsPtKdAMvIR3NhHLSv1iS/P8m+APgWRCl+DwFBjZZoePKAjXHm2w/symkD5+Q3pq
acBuk2FbJMdYPJfjE8CrmcdCHspFnyVe2GaWmfeXdz1hkCKigWde126wq8QuMz7RXmYk1tBAroJW
TydEVxjvyMRfN2a4Lq4hW9LVR4P1/Oe/XJeHajSqdEG2Qut0Vp493CV5f+/Ec4gH0vVugnLCQoQ8
Nb31XEABtKdgE5w+3/2/vnDnNc9uvceinOqIkKeDf/zHZfRYF03xs/335a/9z3/28i/947p8yj+0
9dNTe/lQHv6XL/4iP/+f118/tA8v/mGTY8Gabrunerp7arq0/W8f4fJf/l//8I+n55/ycSqf/v5n
Wjw+pPzMP//5b589h/QzMZwxNACh2NaycP8yJpZL/fM/vnrI+BEn9UPzn/+RRg/v/oynh6b9+5+G
o/6GsBOJkJIuWyfkSn/+MTz99Ufe37ClwapmUldLaZfhlNPCC/lrQv5NmrQZFqkYNV/e3J9/AIT/
68/cv+GuYTultZIoDvh7//1obv76Rv56a29bLsVzM+CXb2l5AHxElF5pcqIpOCzgBxMxXHPqlSTj
1GJF3XSEZTIQJeI89bUTnWKVJiPGxMYvsumLKWCgOl3+tWMPvZKi/5STw6G8j0LhPeUn3FYEUDZ+
cGW1bMGKYiDWKI8+O0OyTuySgq74aE0GBKxxPZThGasavjsxXzT1hR3NV5iF7HFqNn4v7ROyt2BQ
CwfaFhbhqP7BL7ZLfA568cINnsgO6D0Lr3DRjatZZQ+BhkGKSoETbtV+qiBrrEJNWo3bGes4rm6x
MuyTwbzpovFeq/FTB8sHMLdzTfhTuyJRCBRjPAuMyDAIk5Hc1Nosn5yZSJXaz/3VYKePS6kWpzeQ
bBRLP5NKlT8S4Qc74gW+QW+Y4evVV6Ah4CTFwaM7zulFRO4q4JzO/RLCUMUOBaXQuy5JgiftNSPH
qDcK/YB6Y7jpm6r9hhEZxPuMzHmllCHak7Kcn5zM7uFLlpLkIJDycNeDdTz58CnyJN6KeqLmYvVJ
Cdi0mrCfQzzWVlmA7yZdJpBhfOqj+D8vc6DFST3eTFQbokCTJ62DrLu3p9bdYIK9DdyofwAdRPqi
x4CAyjQQd6S5hO45Olv2U608cORent6z+/5Cz2ZY2zlndgD4WOOdGHywe1vV2YOR1d8BScAz7KLi
UjuBJO3YPDPghvqh4ZEaOr9z2LWXL+PF0rB4PRV9Ws+lW8dKtSwdv0yWzgRLpslktRprUQNVxVpj
PY69FYf7oe+H6keZZ1pdiUztqri6qHq9gQO2b4XY81w5lcj8EkwdZqdMnwNCPY8iF5B/etp43q0z
2HtCZzadwr3b9Y+1TQaZt3hjgvgHFdjzGXYBGQ+Xo+QzSQYSJ/wwbdczKU0gNq6EPX+ysvp+SKe9
0QQfdDhzVAM5BqVpXVnpzRj1N0MTbljbtk2R7vphPtP+AKlN3ISdexv7/m4q9S5v7Z8qiH7qIbsB
SXOOuIqcCpDuzhg/1JEJ31qdG5pIi6K5tvxpZeUZh55gSRUgww22bmGbpzBodl0bf/Dh7sOmJuUw
Q7/cORedT0aZE/eXJkzTtJ3PvA7AsmhI16ronMnWOGWns8uq9tZvqp1su8uxJh1ZqY/ZXNwBTtuj
vnRXEni15YWXtAZ3CeFNsVmSBV3CPBuI1zF9EMBkls5zuJs89zQZemIz2ns347vT6dcidc/MpMZq
wAe1xBrNtv85SKPtaLvnWQWfyvY+SUNshsiCLRuftq635fY892PyUMTVqeWW5N71ZyMRfXbSbJpR
mZir2hWmqdumjLYiGT6J3DqdKQxRFDwry+k8KJZY7Wpb6fLahFR34rOjrdREgoTxhKrmqxuQehkU
u2TOt0HP6coqPogs2g1p9TkAVWfo6hLr474X5Ni78C56aHFtwLiP8zuz6z5i0bvzIFwWTr8DPbXO
Rb6bTUp6ELNOogRaspvet+105UVwVZBLEIsNfYO4V8AAu8BSgMhrMZyURvc1bCBSkZtKslt/Ylvz
OvDqfZDbvNtyO7TqU+yL7YgYSWXTTwf8aMLsVPjDpjLCfZRYe1iBn/qABO2OEEd/Jt5k3NhJcqay
+nYEFm3W80OD1W+d+jY/RbufEWh8Ba6hAFBy5GfIEKrIl1aTVUtOrN44iX9ut3iqm/bjGHef7YDO
q2xRr5qqO6+sbGtWLuGUFU6vWKNsUT3e50qWFvGWzHFN1ECpHL7UhtzbVbzNEojDpjF8mrOKRgdJ
jfB5m86oBPwbmXj8P6QT7TcDb1a/S7S1RwxHfoGuHnXfspRUEHtDc4nIqqxwZbdUABe64YmoaT7P
3lD/F3tnsiS3lWbpV0mrPWiYcbF1+DzGHCQ3sAgFhfFiBi6At6l+lXqx/kCllExlKtu0a7PSRgMZ
dHp4ABf/cM53rv3CoGaf9zjCl1wB7HlvFXirtHMf29YHB0E2wzYdU1Jo4or7aIb5BtoJrqi0rL1u
pVumM19zrX/MOkb4iaZf6pqHF0Ddb2OmzkmVvAm7XuNE/zzq1UdLmmjdfG5nzsAuXFfK2ukezJuI
eFy79KFieN4p1QAxjIbaphXJ4q5BRGhoC9YBnFswlMV7k+lnOUsoeEMdGOlCSLOCpkzOnZ+cGLTt
gNNB32Naa+Bzt2f/EVYJ6GTrMZbeBs322Wlg7Grtu1NARI3z6cGI2y+DI9YoZdfuNJ6TjjiIVtu1
aPC92P0GgnJJINN3zNjyVVMTEeVAoQ6JC1LpoTV48GYtMefNoR+Ku6KNxaqt6xvUjKNS7oHp47vv
pBu3CF/TaNhGqiNGDGJymaSXZHlSpkNFjl5+l/j2pRQ5t7Sxcx3+TVTYihU+n/usriWLgKExH0ZT
vCvpvrpjfyYE7k728SFduF7O6NkbP7fcTWkbZ2uYCSXhZz+6OaCcCuOSMzSxsfEz3b8UjTNb6yYn
+82TF2cmreuvyvm/gEro+E8QDDCSQPz6fcb5G+zjXyrnddk3bx9l+8+F8795ib8Xzo79CXMBC1tM
WJ6DN5bn/N8LZ4fimOafsRNOOBpgz/xH4Wwan/BQ2dAlF7sylrV/1M2m+cm2Fyk21QGDFCgMf6Zu
hnn1z4XG92+f98YECpsaC+ylEPmh0MC8S7SWDbtKQWyCVOhdvNm6n1lDr/pWPFq17a3irjnJKr+T
PHDbkWfJoCdH7OnPo+X1a4Ckt4rMw1uMMHxNNw/n1w2bbc/l6nbmQgA0ZODUvQRyZbwLjIwroH3D
YZ4LhIjS+ilu43XNbg9V0sHUiR9VqQpvoZjmm6ll9TnKSEbzrQSf5ajPelC4GjukehRgnJgSnECY
xrSMSXewnFE76bX5tQ6rN80e553XiQcDFn3it/mOlv5r5CUX35NA8vWjI+EBC7+iSu3Pw9iW9wPb
pc6WbLRKN2ir6cFV6Zs2Mv0YGohUWqkg19IWSMvYkVt7HUU/Qv4D1A6kAAivGB5mn9VNMkJ6Vq9k
gLEnLbJ9k/rnDLCrn4rPhkuI3eROX7JoLo+VHu8dah1u8XxdQoP3ovxs1tVrbGg36JMw223IbEoc
7Egj+mqMD2h3jp2V30KWvIOEt6bb3WtvR/dksn1ORQPWsSLTVXyzy/ZQRMO+7UvSrrsNI+9sZZvt
fRkiHgBhuM9095LUIt4lwv1q4lrIxuFLZcIyl/m0jWoWZVrPgmHIywA2BJPuSH0OJXaY3sa2qFWk
q0bTDWnPRsLxBrK+MkJ6qdEnuLnJEx55lbMkqZcFlQZJNEj7ybUyqxv2952c0YhSj8F6d4kVSgRs
Xy0G3z5rw+esLu8mzBNnPoj7Qm9+VuSI2PAU87h8q/Pp0CoFsn70eVJ1402P9IYiBkVJWqDjoil5
GHOHjZ6RB41bUCUQqVzn0Rkh6CUUzdXtTYC87vhSdqRPR8bFs/TX0oaEvTQm5DZSpvqPc1TWQZ1W
t6bgWrFC/TphVrHpAlAOkx+VDS9wfA+yVXcs+m9Uvg8q9PdxIq+dS3q4LjYIyXa+lpI5NDDcs9dx
3E8grwGDJS45vf2H4PEky+we88y8Vko+K8TXqwRcccBrYz9K9G0u+dEhHnpq0u5ahPjMacK+TpO6
c7KcB3qVtruopw9sXGsHgPPOirT3oRwAicLUo4ck98F6CgHcBjLOUfvYrH+hXWCV1mSQO3CoNd06
CJW+RiYcZ2FCPC8pucPWvdhZdWkTbw682BJoz/HL206+nWz9ZrnqPS1btvxh/tXDgwk1GUhmk5Lo
6c6kQ0zOwYpQQxEBkCN3YJ9dNu7PAPwAqqetCLTc3HVebnBH9F9np9+6btqsXGV/uC62D0pZxNPu
Rg+pDP2GnJcE2VfgTu2LDktw7uTTXFQnZRSXzDLLQJsTsNNLD8e0OcHMD0jaZGFOzlwKFiu/xFaL
iAKMNemGoJ+8vCPcyO6KfV5zVgH/0BHnWfd9LfpjSCO+jTykyoUkn0CfFgRyNSUbQKqKxAUDpr9H
MpuZamLbSvVQSIqdrisZ4METhL2ul19Jk8jf/KQ6OOnkbSGG0owpxBwAI9t1lpYcDNpcPwpVqi0R
9d0Blqmgh2UST0Qca3EUmEtEbzF9xRORjus0qagiJLKS7JbZwO0vYW9lJzufi6Pqa+hidluOT5Fy
vuM7De1UunPIlw5qK4gksWsrvH1nctpTxNflTvyqJ9qHs0DGxqF8b2TzlLvzh+r1bO9qYq9iaw92
5qMbuktpRfVJM2yW5/NPfl5tBjC2hjveaTl3dqf1b8j8DjUDgU1S4YspyluuKdIcIez7ZL0wDt8h
RmTsmM53QP12lkk220h2YR2HyCa6PRsmzrmEiywZEtwu5YGO4lGG01lL5X06twf0WMxyrB3ReRBh
8lMFrCvEx7Pv4uXyLFjBqz2L20Nl32ofBmVDJBijnY09ONDPzFMTE8UydN8TkLOd2zsXHwlDUYkn
/DiksRFFH8l40/nVmTXUTZrkFrVQxAKyylb0YKcxAvtMNGM5WNvOcaagtyE8p617m2b9xTS55zpx
zsr2KKjGZj37gNlJxDEnf2U736zKeIvkuAfOgXBZP/iTIu/U2kSl+Qh6mlGL2JCETocHxyjVzL0S
4Qml58Zr9QuUAxLjiaxy/OEbTi/cwgggQP5HWXtnRAqaCnKMLj1iI0HyCeWX3Mk0xU+5nAMYa9yJ
rpjRTI5A0opPhZYAhhv3lu6/Fkl+1+iYjkdzPKSdvNO8etxnrnQ67AMu8VAR75PAO4dcdKaCRMSU
SF28ouUf0iRaevI+Up+AzkKbuPC6Pn5NFTexIcxnfTZvgLjfnNS6s1XypGT8kMv5McqlDBobXJ47
kk6ibOeqhfGBp2p04odZxBtSzF8JS7gnFPcrIXklwRUAoIccZQaIQVQB5BNF6Fe6yfnqjGrTtMXO
BuDWd1cxDHfdoDaF1uzjKXwOJ2NvNc010siL8uJhNShSEeEMofLuyk1ueBSB1SXxp0PkjRdc148Y
ou/QFJIOqj8krvzZYBxBbwFtP243huu9FrbaaarcWf4kt3nHBZuFL/5ondw+3AOORsqDbIiN3yGU
2a0NE5qOTiensNoDPr7Eus4jkj3ySiIT3pR6/mDLGl6tvQl7vDjx8szPJGS7iNppzuR6FsYAHpXh
YjNkT5VZdZsu6u/zNPmZTNaDnvo8FspLaSTrHtZe5Tb9StO0uxZxmSPi2zDKZzH1XwDgfdHC9Nz7
44ueZx8FMKCgIukBHP5ugPaFNJmY7qjZRom1B70PnhV+rFRAZYp2vHmN9VZb6lTVSWCN6Ytr998g
UaIfaxF+FUPmBeE4HZllmUE2srBm0/meduKa55AtGm+kguvLD6NvCedzWp8kIALmlTPzvJisixPL
HalhBzVKGJskWVvD3o9C3p35NjqL3bF3WVVW0D4nl5iXZnjw/TjZkEb5xFlzl8Up6df50S6dR1s5
T6VdUU3Uj/Ae18w6ToX03ieNzEIZkRM9hVwDbhhYPDULRzI+mayNkbZfiAjfZqq7JtN8IUyZDW2z
dcPwIiNDR4nl3vmVfu8JQDcgIpuw52w05n1SVYBY5b2Zzkejte9LCuO0ssxF6P2FQ3c3Wcmd6edQ
GYbNOKozTzhUQ5lxFaVzbGv9tRE+VWm/b9363PCwi7UoDuBTLfKf+psRNT2nTLh1p/KLF9n3LG0O
g2u9oaHZJrW8iwbt3pQ1h6xDvTkJf2VX6aFq5bzG+q+2iZwew2m6zXH1MJjNNhvtg8iQGobcHonR
7gQ/l20dVQbY0uicDMOJDYGxKWKqvDwkhjvB06RoyOfJ/1xp6Oc4uut1ZbU2Y4j+tW/dN00bLm0/
PwvMv0TZTOjQAPSBmu3XmC/DVd+T/T0gi16l2BJWIGWfGx+7YW3yDKhUx+w9PtQN56nb39iPPVd1
OW+AQFsrt5YUlRMRDBgVXgciAFaTrVJGgMZDBFg3rRIiy8VHnXgX29WIAvW+GWFL0CcYftGO19oJ
v5Bwqq1jZgOx2d+jG7zvIb0SvNRfE6CHXIpCrIuMAj4zXwaT01h60RvjWFS4ubpjuXkNE+ca1V7/
i+b3f8+i6u1DJsU6QW+f/NT92DD7iG3/03pq++3jW/OW/+2P/+z/r2upf5njf19L4dDGUEnXzuL2
d2qLv+b4f83x/5rj/zXH/2uO/9cc/685/h/LY/5JAfOHhQVspwU79sfj+8tbV/5th/anLf/2Uf7t
sc9/rEv+/sd/Hd3rn3wwzshTkKexgv9xdC8+0dWZDvwxbFHftSv/0Lx4y+/ZCxFmgXcA0/1hdm9/
gmZioXZhneTSLZt/ZnZvOYtS60fNyyKbWdBB2IbxQ+Mm+ufZvT+OfsV7hIDdW7Sus+928/sUaX72
0LV5WRJWO4EoPnfIHKPbMJfRDHY0Gyd5zFxWh8dybjT3s61VjMNWWYQ+ayMyq9Xu9Kpv43eSqBz7
zXQG0/naD3T7QeLoVUU+QoSHsl3ladQZd3ZGmAv6gVLW49fSs5kz22VIfyoSpyWpeMoozEU8G6S3
dJ6SG0uZXnnXS+J+dxNWfbnRnSGfd4hqoj6YBs8tz6OVNP4py13lPzFiz80zGTqxsQ7nwmxuul/H
6D90ISrjFUKZYnGLJn4ITxICoPfFAKkfA6LrEpcE56rKNylL9ugomkTLcI/YkfesOXH7NapRiK/a
LrSZucbOsBW5YhyqJuWX56pYsoir1GGP12QD6beDjeuE5CVGIrp02z4YZdEfMyJXiEqoG357O1mN
22B/6jpVbga/Hv11IwEU0UjKyN4nZm7lL6VISv80lkZrbtn0msmLSwKBPMxZ3PkbPU/C6C5tGVSj
RRIZb6u1h9y8qUIw0RNkbygCFfym3uHXaxmYFP3U3RN7MthHMXYzfz1Yop6A+yxx95IOeL5Z8D3S
w2wUdbhTWWPqx9odGbFFGZzVrV2EaR/YUvFji/S69wNFLnNzLiGleqts9hr/qNDvB7T/RKHpdbWJ
9JQ3k81OWdzbWTwwojXsNgkyr57mfSTnRjyWiLHcexXFyiW1k5tsXqkYyvB6ItdO3+mFH5MY58YY
zpQ7C/1hyhsD9VQqiSNgyFI/TiVOtEPVo9R9trSuK7bIyTCf23bDJ69qRZoFKAuGNYXNjvt9GkZf
BbqrIUivmUpZa3S/2rB1CETw1sgSveFQO6px8RER6HCLvNnJjlJIvwuMPkZ6zKwia57isdSIjQwt
bDpZjXl4U856fIlyO3ruPWCrJNwVEn0NS5nuM8GKCSkqiekQubOExuSt9JgvD9XPaRfWDc4uack1
IYpOvWMA4Y0rV0uxOemy6rydq8TAEJlxWLriE7PnixkRMEZw7siaY+osFkdlmFvf0mLm+sAorOwr
YyvmFWPiedk66mZHHPKM6fzarnxtia4mTWioBWnbc6VN87eaiV/5SBijUKeuZ+e1KmcQcdfS4+ML
6lyWeWBVY6IxFmCM0kVKqUPvEoGEocrXosAnWaDZaQ0ZWLsmcfFUCUUa0Uo0yGECxlQuIQRTj5JH
QUjviFtLshKfXeq/ozEIuVasrhiql/9nOJSb0d376IiUPnQrSB8Fc4e0wyNXFYw51q3QkDkgEFiU
un1ktuu/Z0d1Uea17aZLivQbDktnWCt7jPt1pBHauCqrlCx3u6wxyE0cfIzyvqdLEeBXQFQEp7HI
FH6fMZWzTog2lpnWzt2w5MVuJnizLWDNxTDwS95UNRdTvO5l7JMTb+bjdjA6xmg/Rk+pOuSDNEmx
ZWCiOb27+iWGyjK6qNwoxRLkoXBq/2fZmMrb/1EilVeRA4kuo1PopxqdLBpAGJbBvD9zn0dMCzmK
hpIIv9ggQHRFrJ3W7s3vyVVZE+O7HL3G+NyMRO4GHsegWiXNSKaylSUN8hwjY/PS63o7sH/Rw6eh
V+7jmMj5iRSSKN3926irXvWEcaMoqp2gSI3IhiFFtN9m6kZWowDMuahFn4NA7DJJOEUUdhpp7E1e
aCeXmW+0yk1vrrdTxjmBOb8bSZMPdfVstcVgEzU6Ej6PYuhP5WXpWmPOhF35TXMiIU2xlOMduvfx
HCYx6tD/5QFafwlDEIagKIaJZmLRQIGBV/s/Vpa7Mvmf/1P8G0X171/i19GVTykI2MQ3cH/40E2o
7X5VVPsoPIBF6TwvXXaQizXoN0W1+8nGqYLgBMc6am/e0w+CamGxRcHUYOjUn+afKi5t53c2ge/f
PuZ0a7HF2wJ53j8Xl6NOMO7AzpAVrHXOKouqq422bm+3bPzi97TmtjQSMINOlPmnyUuPcfvoW810
14QvToeFhaDDwxxLnEaado799meCwFL2+2lI8SC3rcf2yOqntcx5yFpN72ykPjyRwPfuOI3/Hic1
ZpDyNMn5IbTmEPevfhh9vXxG9D+Sa8sTsuWIKfQw2qrePnROv4hX7sKKKE8UzCZcqzQ2f0oEiTA2
7mffQXYISh6MTVZfnb74bMNJr+xmjwJs1PpVqLnBRNkcWdpmbAQ2ZRLB0kMO6JcM1UA3012V5puS
YzKZmq2RoxwU4Yrgq62WU2qQBTlEkp1JR/5Jy/O0OZQCoWAfIX0hs20xCFsUoJFYS7/czYjGzfI5
dbOti8TMcJ8ST+E96vfKPZvjF2dgyZxH7AS0bU4A5Jw5z45zqP1vRINsdXM4kwK8H9lYASJf/IzH
uneC1quRs302JNjC+EwFv45649RU2mPonVFJBJ19c+yMGfwHOIdDiae8nZ4y1tiaqdixm7CyxunM
UgVfTIrktlgTQZ/I4or4ZmPq3SZ1kcLKIEJCYIfm1gH1nAp11LQkcJPqOM/RwWMPZEv2X/5G2MXj
MN5QsqyTxv6c+9Wh1qqgzF+IQnzy8hy2XRZUTbsN/WhHvtVD1daIPPxNUfKAcgVr1S9jpNAXXm0S
UI0Blj0BUAZz+kmPr3w7crqk7bGJqEdrF1VkhiD1pZi/RcAy9OQDrd7FR2HQp2c9eaxQoZTjF9cY
Ts1IJvwoVx0rjigqts3k3XvLqhdfXplU1wYhREZByAILznTshxsU+0mQjO6u9EgRJNZqDhwWuBvd
Hz5blY0IPgrRLWe5SXr9jFc/6ud8ZzfIxL2ccCnfOtaCvLde862VAqO0LsMG+Uk9qm2U2ayIC/7Q
IIwwyAEFrpTSrbUBKCcgXdYklhQHLhoVoFu9KthrYYrLwMmsWhF+iBZTuu2Dia9D3SKf0l6N+UGz
3z1+ysbW9fsdydo7F0CXDuuJcK1NCnNqHPJVaI4bg0YsYfFWpuoeQWKFQ0p42NfleO/6RQAAn+rm
LZ+/ZrrYA1UFppYHPjvxMmMLxoLPdBDy5KXihs+S7UBOmivDr53wXhKzuXPT9qmjsWjH+EzaLZpw
wtO5x+boNdN+Lr33BiydPi/U8F2rHw1TrtjvrIpxDDKy3sfsqItzEl2bqDul5fQF++kJafiqicND
2raX1IkvvnVhnayybCtr/zAsaAMsjpG3jod3a/jJsD7zw9kkAzdI0ZBIf9XKa9SfymiJu6vYadHR
xffsAFfARlfjIq5VPkuteSXyi/SfZU3EGXveVq/2dfRT6xRPSdpc48bEJwi/AtEs5gs+XcnXld8Q
rx0xfqwbdo0ro6rWuZkeBSpu3+83TYTuBO1w3ekb9NmnGp0aH6rZ6/tq9A9GxkGqQ8KIAXSoKw+I
gM3+FP48pW8qRjXR5oGOnsRg19/Su5VIUyqJZk0mx1oVDwOvZVT6uVEoUsgoblckMO9qa+l2izeH
qM4+Dl9UvDhO4qvWaF8t5T5o4lyP2k+ifky76Tkc5l1CUsns36z6asT5/dB5Hh292MT5sCInA0Jj
zqW9LP2JAf0czdpdX8IwHtNt3GnGSqRhtXEwuUmQH9WbmTUPoFbPOpKPWni3mEu/H/KGTy7cEDS4
tUznNvpRuo8QJWzSpF1+KLNDHkzDSjGiTxzD8AWS0iHT0S4pUR4MY7gDJLgVfbHzbG3n6tprNJh3
iT19xUs4rf0oeyXe+iG1qbFl9DSCa1Cm6FZNdje5cBX811aXDy2kJTwnARExhzJ8s92fzdK8bzoS
s3O58dRocJc0ZzVFez17cHW502ZcKrYBAmzYqL77hSn11/7vv9iDCaZifzymW4qp//4nje3f/8iv
xZPzCfEOkzl3SbhZQox+K54c6xNhUQ7CWUyVKGt19Ky/FU/mJ+Z5LqJbUL8LsYma67fqiaILOCcj
PeS6aIHxj/0JOxr12u9Gc2CJIE9RN2KWIwvl95SBlghUYu0jygmKvC9lXFCslC3NXhzkRdF028bW
4p9sbhhgmJ4RfwAZaKqd49DRnrSo8YCUjNZEjm3bDN6m6x29XY+EeA8PTueNWrqS3VxPp6ZJ53Wh
IZrcuf4wMxMLcRIcW4O5VSDCRYRvNSWpOVqBDmUlNIifO8Czo1oT7lwvMS3apNbFMObqltiaUlu9
Qm+nr3y8xi65507Gpt5U2k+WR6Bv8J2lz7TNdZz+mNIGdyvGRoyoeCoY5ZvDkVahN/SQrNFVjk+M
Q7Jpa80N4aPKn/lCTR+9+XkukBwEpUlE+LoZrUZtMo4uSEYzFpmNrZn8utbps0WmHGK2dNHhZpNd
kUbQVORN2vMQcm4go51XMy4Tg1/JbPgqdjm+l1NCYCpzm7w72VNW7PTK7z7bNLYUbmis5jkYEOlV
AQNT7yoaygzUDeE3rVLgk7Q0c9VZH2eKKc1Bb7kGCSjU2QzzelpbaRkWm0oi1AC009vPfpSPEe84
U09CJnWB1AqswFafJ0cQ+EGfvtbcUPNufVOGX0Mj4aHa8ip4QHJ/ns8U88l9I0aCgjySywOGylfM
C3dWJu9GIe6kCAGc9EWM3iWrxIh9EAD0qodb8MHkDGAGnqesewh7rUTToIfhh9c3bXsKyYiNyMZM
/PmIKrM27wsHOfRhhmhOTnRjTfpxNFvijB9SXIgVr+4XbjACiE149KPA2CIr1cR6JLE6TfLS2XvT
d4ZflCDsZWiWYB3JMFkdmTM4c0fyNkrRVRm5MrvqyomHa8+VE2/Jyk2Kg5v6qXkcREcdVSINai9V
VjX5pZOdpm+41RnOoDVSmDtXCrPPF641fTj0UxNnZ1HUrssVvQggeTiop8VL7AY2kQp81v7EdRgp
8iyYvLYoIEtcJRHWC8FcsoxGIzpoZY1EcMXsw4nvHLxd1TpKPMZSZdnnXOKCYN1t5KDJhb1pMG2l
NWltMs19mfYoqtxQBin5w/JVoIj2V8QFM4C1fGaP+9jKuLFtY6Cq0Oeu1naIo4BTcZstynWyGNyg
RJ/Yb+BXosPLrHDOESiSdMtQqx+1tdeXlR9UBSPUVQdpPDz6fpU11NUzSkFfqltpVGg4RR5XAbeL
2a/DMouLc56MEJIV1ssvxWhrnDLEWN+6hXqxzq2pwRrla5YOdz/zr16qtBdfq7IU+RPeOs6VejCJ
xRhmbuO+quzH2MwxAzZ5Ry1RdooE8kTZ8RAQr0x15FPuuDuOnrR9redlt1DpdflSoX0XF7Ph5F3L
TrYG0cR59N7NuZ6twejkw5rIXscJ5Jj15b20RfTSeJrY9G5iz8daNgrGZdK1DTAsF+Uk332uR9vY
HcP+Waub0qQUpnLy6D10qPq1P83ziqTVubmvhN1bmJBMQFWN8LTt1GrevO8EwbSnYdYKe09CbagH
GGCzGPxgVZAEFsrmasXIgtYYFuhyc4aIajNOitNT2KQNQy6LmYn2pPHhIqha/T3zhiQ/tPwzwm6L
zxEFt+YT7VyyIOHC66XbPyrH78jAyXHF4YColNj5MuRXmKPPrxoqd/s8Kdvfmo2cKJ1rd2DmSyb0
sQXzpF8mm0P22PRDZwY6CXQfUc5xt2trOc77XwSXWZaxxCh1i5NPL3Q7esDPWebHduyREivWM4zM
xYZUUJqLOkb1BToedhMoMDTKmhU+ibiPPgjs8R5YGzkMJnkb3EVzBBh9FZnY8wPNJDp4JRxJn2cv
N8vb7NvlcG91UxvdQrvLpr3X5FWJ5xPh8goLdS8f/c4Kh3iXTrkeLwPQGAelNSaFdY0jPt+VbXjw
sXyzlMYKKDT2azfqh63sDPFaViP37VRI/vbImdr2bURA2ppu7YBqwAfGUDpNUlLemTi/+n6Z52h/
Y2xtU1pb+S6xtGl6q+w+ize2yEI6t7ibjYC1l2ecE0O2+SpGn5nfOBUakzdpLSiuNE6dF91k14PH
esjp2hIslLsunvRh42WaIp4qU4A8U1xb4FTNzJQ77OO0+bRhpbZtdQsk2YoeIKxvHl6FcTe7Y92Q
IQJdB1acY+nrqs4g+dWNrvlrmWrJvPKyNpke7TRMvJVDYD0j9LESGY9dN8GTJl2NFd6qTQ3mJvoM
D2Xv5Y1eBOTsws8mfY1eayq1COMJ5451r3exYV0G5Q+s+GAr5Ju4NSPr5Ity+aS4qtr81nhszFhA
wPvFvh0XHXHeZkVprdVQ7FY93B8k8xF115IIqVIiqnhgYCY3ufrcbiToPZ+HboDz1ajuIsKu9mCW
JtmHZ3SjfkXs55iPppiZIwD1gyBTplx9iFSpktAbu63EvgxjZKdrRWLv+hC+8tHRtIJlhUpbta+d
aDSDeUCfeJ+Scwbab4j66J6HpnAv7Ywg+jz0NTLvdpgLdzuNo7YMOZLePSFwpRHyvi/AbLAe9nH4
vhgj0oIlmaCbMQJFMfmlFRH1hoI9wjatm1JUyQkgpis/tt5712UUxXeFnjG7cL6v5fAfyfC5YN8R
EDOl9Zvi+/6Oo5Jdnu5Mg7P3i8YzF1ALuI6kIjx0wyG9LAKnesb/IjTOVlBOqd6/QySzxiDpUokF
GfJvjs8oRhFthWGlXQ07gjzkkAR1ZgPdzb8AV/73dBV/gL+ANe+x/cdiwxkCrvs/tRdBn7y9/89/
/7j6p4n411f4VQjgfLLdpXEQeO6AuluwNX718LlwMSzTYlLs6Lhzlkbkt27DYcKL849OZFkrigWz
9Vu34Xxi/8/vEQiHyQ9I7Z/pNhjy/r7bWN68RyYzHJ2l6/kdWIndLUZTmUDntAnNZbfJunOVSpBO
zxZrn3hbggK/2FS3EQW8Xj1P3jA/iDZOT4pz61byHWIMYzETtC6DAzUrnh36zIHMbuqlHJkpZfry
G3CXL2pkwmXjftuN1kCVU+Qxxl+nqTalXI5sJkCPbSix5OkNjhOvZrSVpvkDzzfaism0WKmixGZu
lOp7lcLIjMbRweHjN5s2wU1AheisXJF9pnNhY9w6NytlKhcpFtBRw9+bhZqgwBTJiWdksc7srtrY
4RJfFEv5s17jPVGMjFk2OaHgDHIQWWv8lzBqAfB6APTWyWitXInRxquqjTCZoQnaopXe8FoiZRxn
z7Qs3NzZl7SOLuQjBrbDYY0dB0vX97dpye6gG1V3GPusOI1T6h0UcRK71suLdUlAQVCGDpWqSvnf
kVlfZHSwSAu252zILKTpXhXoTi52eoaUlqdsfJ/FQlyF37HDdzV87MNQP+rKFlfl8hQf06Le6RYn
MIP1Yi36inFgAs7V9sMXgV/0qjzKRF2jLxEZL8IPjHfRMZzydUzDnhgPGdJvVWMuGYR9hHPL+0hK
bDxgXAI7Tcd3yA8GTwFLvumh9zHbeXdQuQkqdK6KI62F2KWIZlZxaTxjyGkedG9OyIuO8SGWaQ+7
yUrPXJLOze8Ws3gZcvH4jPLyvuxO+gzPVatb4xCmGMWSQZY7PTb0A/fJ9ORMxg6xSrIbRbrTLAbL
ptFxEaZwH+uwxR1IuMOebORhMZE/yWFmfpVFn+06fIwTLJtDjbe6GOWBPK9oJ3nbjzx/m0PrUJBI
C7+l7cxnYuv7z1OfZBs8mSmkYVz9RucRy2Kn2rqx/RtKfi/ICgxlTuXjrGnaam9P2L/DytpKts5B
GAv7scin8dEqnGpXLCiBv/Zqy14N+Ba9HFZjVmsL8/E/ndWPZdMkbfm7s/pfX+EfZ7UuICZ6dIsW
LHbxj7Wa434iZ4hRIybvRXu1ROX+dlYbn3hoMFLiLfnWj5Itw/rEFyPc/u61pjH+U3Mh8Z3b8qNk
C7c3wQt0sPyLt7KMp360W0/s33vskGbQNOZb3FktLURsrwZLJF/C5S1+LutuGezr8WuUMfvH9uNf
y6GSdvB/qTuz5biR7Yr+in8ANzAmgBdHGKiRU3GmqBcERVKYp8SMr/dCsVtNqtXd1oNl39CLIlhk
IVGoHM7Ze+0hq5w12g+UUjQIvGKux/NxCLvOU5fvqGlnTKd1HxwGXBRvU5rojX6vc/ZbgeR7KSky
kPMW9M7WnHiJpoblLlHH8dQMhuxadcp274RooUw4U6vBqLLrYZiiBzNl/j/OSelIgWiYmU44a5+Y
FVOcEyyTmNsxa9LgoLhcrJigmHk0LsdJo0+BJS6oRF0Sn/HSBMyuqcMsfOxzqGHLPBtbJ0ODAI1y
+mWYMnrVDJyLpaNBp+5e5UByNyQmNS2m5+NSZLrMpRx6uE0TA2qqlPc0uQyzQQHROD2TZ6rcQ0Ry
zh2jumyS4OX48wYSydsqx3+Ow0h1XnwcWtljurFgSZc1g1+upalZFJa3OU7lzei8pNTVsHHzdsde
y3KJy8TLxEDxv6cX01CZ8Y/lCbjK3DNCCFZKZH+KFfFodw4xviSd3x4/XXbAlyrlcT8M+W2VfT2t
xoHp3BXRQ+q6L2UNly2AaJWGrHGOwf+mojbwBU7u6/Et1dKsb8rC5LNatFmDvVzBMnp18eSFBjdo
ubLjx2HGTO9wKZZ692pKht1UdXhy8xtctMsdcF5ojT68nRcZ8vLxqn2/KQV7guOIj4sa5iHFGzmU
+XMXbPOuv1DT6dEmClsrgSVG+dKCi6ozcCsPpR1+El13aquQlhvitjfjYD+njrvSsomzmKa+lAVr
g+KUoTcF8RZu/3BBwmXIgs6rADb0q4AnBLKRaXsiJkjBqOnHRHpkr8cYzx+5wbrntrgte5bCvbSU
K2ch69i5EXu22denVTmAdu3oP5hGrfgmeZxreP4OFJYy3Ie1mq7Zd9ebpHXnHacwAZJEved7Oa/w
YHcnOg8k/msI2JOlsJhhMPKModJWjjJdkH23DwbyO2hKn1UaLBvyqEdfGUFVZzXmrkzeFYJWLkTR
GWOyJ/Oi3WVzs1VSWhkTD9GtAuIBXxa1B2gqxmrq2fqMeR6eRBQPTqhEuSdRAPurJyUqtQ2J4TjR
z+uS6D3bDQIfM5but51MuKGopjp90leUkp5SWd/Sj05upkRsChU3VT/JsMKZXZ0WMxTZuclOpa5v
OQWKJTec7iwttI0dIpypdPmcWdp2ArrsBap92unVpS3agJsarIWZu750G3RRgTzVRX+mKtMuzZVp
k9UWpIXyCf3k9WSFX8zOubCt/tSKJHh7XZBl1yJ4mwsaX0odD2utipvTeeYUP8iiwocefBJReiCP
4iA1kuggpsepwHVaBhgT5ZRtwiK+A0t2KBVdbAJjPHFq42QaMrlOw/iOhtO8G9ScvxyG0g846Hmt
TM8Soe1mp9uLma5oJ7uJBip22p5kHz9XaWblFRZJXYesG2gc6h2LU14J4sltB8IdRBWvZrxj275z
E59KxRMiDYUaRqxhuEcKi1LukMxDukVzh2Ay6x9DzTmTmnOCLfXM0oYvkZveGEPOFrqk7pyZr5Wr
HTobH21FowOWGfqDMeIhAZiF772Fk5OTkubPxNN6oqx0vzdCFLsm0sO6BYVWmWdOVmBqz9uXuGO7
khvWA/lJYqsZdbeaWu25L8erpBLoyaCqNX1A1XgEOaBYOHo34bhLWuBfTX+jd9FjkLqBD8A192Hj
3Y0KXevEQXPgti+d0RzyWi2pqjrhJud+eW6nviZWu8GqnfiSqCZ/ce4FOZ1pKdXPFBUu0XlRHRqm
ZzoSG/oCwNb6dGMt31N3enGi6QZm3KEhE8fTXTBFTiIfsOAfqHlv25gN3yjTx7aPriAvZ+sJc7Jd
zGuyNXcqvdJaqPdaBmFr7h+7zpaLG1lbV255WStUmspyOumT8RI7PAi80IEESM7vwuqiYywDPI61
63iz7lJ3tIwnwuu/VFGTkFefqF6a68+Ueu/aINkPbXPVJfZZ6OgPaWDzDZ3ry7hScmITEiiWtnzq
LJJ3q2E6dOXc7iBg2li21ZswVKgPdyPBZ/2jXQfPDRLclSnH06TIsfo69TmkCbEx2iTzSwuaRt3M
1VoR0aWbpODDYncVKeUX6m73tRvRZhSPzjjE8OY6Cv+kVGQJbsd21sk8sBXsxfCLkKmcVah7/Yb+
8koQ7LOi23GFPfE6q6YH6uQYXZVBennWI4jRpNdHOdgUY8/W2/KixtTgYKkzDKuMcFb3QoRKjDhX
dr4UEW0Xvp1+lNaHqYnvJ9MEktTcGb3DYzsTBTFZ/ZOTzocqGyUhA9xLqYN0cxBSbPSAfCFaC0+z
BPZlFgcjSHeEon3SyuiT3tbF2sgGfxrh3IX9wlZTz2kJVSvFQYCSjQzQkSkFmGFDrXZaqa1czwH5
SE2H9gWBLcyxNAUv4N6BU4CIoQ2DJ9QOO7HaHwA4yxUxEouN38aLHIQPlTbWa+KI2k3sgpOxMHUi
AgnuiyYr1q4R3kJSmbzUtPYmxZiSUq4/QCX1IK7LlRHVmpcGGjbr6WIS2VWoxvdFQT0/FHIdRnV1
pi86Sk2k6wQBqscdjP2JpR2EHyTEtoCo49yVMwW3JIw3jkU/KDS7+1osiQWtvOwyzK8NJ3EfX7Q8
dWYaJQOpG2HqWCwksVxnfQbirpu2idHfOQV5Cup4pcr0OQzZHs6Vu6cAFXu5lV0TzX5FQP1zE6c3
wLFCDjpkJAR9/FTq8M7AgVUe2fTPkOOue5zt/thyPY3u3gWKAfKh2KeieOjhwdFIKA5jPV3Dcb7u
VXlJXvdaZIAd0sx9nOtmVQv3hsise+HwrIXsaT0KxQoKrPoGCs6NEVLaDoSMVqXVQg7nsOl3tlMC
ZqyZCVSoaIkmU6QojuaHBv55QnX3FNsdCtmuuOHIeVtoSu1TGA6ZOTLhTWrCS7Oy9eeEAAdNazfp
NJy3ygzysNmkRRXuLJeIrXLq90IEB7ecKsSqqIMivQLo1hLfYRY8gXMDlCbOv4zxhHKmUc9s1POo
aHjEWjOmFVWbvmGPfkKzRqqTvhRZH8HmovUaExtKCBsbgtQeiqm4HcPiNBjcq0KpPs82lZd82SKp
Q3du9Ki26uBMb8PzQlS7omlum6LcxZn6uLSLqSVx5yB+NYA6cqe6twY0/c1srym9fNaHyvZ61owV
Q7kLLOWs0JWJLyy+auwGJwP1a/S7+mauxXlfz49OPZJl3UHaK1hUeugGPLmgIQYnPZD19uRM9rlB
LKFfKHxiSalAycMcYoT9516d6OOGee2TyVqswnLYp/rA4jIqj63Rb4cqWbbI2o07C+KWyE/tuGsr
xegeerP5Yk7JuNPg+iG36NcpyyPirXBT9O1tSRncmxTn3qT6QDVDO63y8i4EReQ3prhSo9bFza2f
Alb9JOmXR7l22ZcglgggfwzcaVknkZ110BrG+FGTBLS4Qb9uivlrOqNywddwZzYGfJtiOI8qe60M
Sb7S6+6x0xCcGKZzYrbm4xjQ+aKThwAoDDetOp3q0kg8GsjncyFvG83adEXNDDfeu1DmmCTQkcyU
Ryz9TiTOtR5YVwqbyCgpL8zMhssaNPlNHgb93m6p87gthQw5Ie83QY/5E/YMxI9TAu6m1qjDRcAj
S5dTiNfQ8POr3sp8O8bBEnAWsh1op0U7+0ba3QOkMHFPKMNmBCI4VWZ/b5kAkHIgyjxzUboyWep5
SpSG+ZCK1MoiwMWhy7vWzPZroLDjTGLzVFqgnKpZXju5+iztsF1LDYbi6DyYIYicmmrUlCSDL60W
PYJZdn4k7Z0z2PW+IxLXqxPgCWU5pyiaCuYI4GqebhU6toTCerV7SQvQme51tn00h4cbBcop8kZA
YZmDyHGCpUJKNbiXVjT9Ga1BGBNjkK9qRSUgRxE7oQ33ScgpMDW7FUShcUMzcEZtYwd+r6vWprR5
jAuzRd1Vt47X2iEzmJnKVSRqda9OTH7gWtE50rdak+9EENFoX/RJcEc1LGADXairRh32zRQapCuw
NcqEbu91jtt7gyluh85yO2ll5+UKRLCxZwabGnXfhMjwqr4O15AiLN+dsk+IRj8TXvyppuRPDld7
VeDyWWaHjQUrNFOEC0glPa9a8QhPZmaCGJ87urSEmEwNGTAiWv18zej/Kbj6b2x7QsUX/9d6oHe2
vfeFIKpIy+/9XvpRQe3ZuOHQCtGsoa75rUwvtH8tAm7q7Kh7viv9QLY2HZ0avBBkARBO8K5K7/wL
+RaI6oVgLVSqVT9TpScG8PsqvcMx2tX4Z2IOBDn4sfaTO90A7Z4tiJYhH9mq+RR9bYuxkOd5T+v4
fKRjQLJTEXTZ1kE40O2V2BbdVUypQOeAXeT6TipBXxyk3rXxKYGdibnNnZ6p0rI41NyS+DCSvBq4
xsNAOiXaBmx3pLe42tjcTnKYlAu7DJSvYd32CfixznhAJmUcUjmAY0m1UFEvgVrJZhdENtHAFIMK
EBsW0S0HNKhJhF5bwOdTu8jqwNKwNdu6XcH67iU9pqjNgGjGPMzQ5WxUtUTEGqfpsRmJ6NR8zfI0
0S9Qy5jJZRM2ltiYlUAgoeC9qTw1cioVT1+VkHDlWnR5PWOGmZtxjo9WY1x1JnSXAuWSUJnNVvTX
QuQtapJPK2yTBVvqsGwqCISt4CyfKhTX8npOAEslKtCY+tiDhc7dDtRc0EZryIebWFxkKIEywl2s
IElPjDitUYFCgaX+S+992gpacuJ+lEmYUrUyJzYVo2ztk4mtl76aLJlZ990Uu9c5xJBkL8OiMS81
ravEQc0LTkZqlNFFZ+0iybx2RdOeGG44NH6lAjlDCokY0kKFDJwbFPRqGkQjPHjAAJcNYxgXb9ba
nt263egRObE0EQM0IG7CnsKrh3QQh8HRi0un1wzuhs6GozA0JLsymPdyNikP8kELY0V+O8thiI1U
A9LdqeOh6gbUPQPcmXyVS1OgXFX7BUJsxyS5dY7M3VVRFZx4W0dLs/MpSGc44oUUHJUhsHESoI1d
7VgMNARg+iwQzeaO+FqGKcltLPWoRW1OIxq+sTAUGw0GbAnXSK8WkbCCcRLNd2Bat6h1OI0ThOlq
r0o+T+ZJHTutuuucfqjUVZEXpMAsZMY6zSq5oTlN2XHVSYjCfpEakYoQOdC6zxqwGtjrfcSf9Uu7
NgyEdjz3960T6caFHsQlqMNYBXzbpvEsls0SWp48qRP92mAzHW66LFwSwpIsLXaljcx/7cQT2lCt
hMx33Y5ZhlEMLTZ8abcV1O9Krc3cc2GKvBo9kCijSeVwypHfsdtmNTeqtlc80bWjTeo0we1reDLO
vELZMHe3qWJrk+GxzxxJFTMrLfui6mE57yLKHuOla2djsGe9ZFlp09CQvqJA+buQmp3Dsw4SkFo8
WY2KkiEMtLWcUbPcAZTSgmjyINlWHUkPWlxgA6iaSuSHSCh2ypovx/ZzP8iy35XBostOwwJZXRoz
j677oMyudTi+M9yjuql83RDKl0xMUlmnMcehFV1D8zObRptNRdlHEthyPUzeWHSqshYx+NBNzf1s
fUkNg7j6XBYP+dxWSGk615bnKFwKdRsgpap2rihnBGZm0BMI3xpu/cpWnP3y0AHGfUBWWBj7OQhA
XzV9RyffdJghOFK6Z5xFFvcpZ1W25QPk3fjThA4IVTKHmPaqowH7CS16POF5oKzC9piQgI3WFhZd
QaDn2goVYBqse8TtMChbxyguYr2O65N4NuDGtfQuC2xtbtFS7a5DVd9ZmvXSmE5b7iptyMw9ZZ5M
vyJxispXNJp2t9bn0Z4oohSG9YUX2rTzMx1yf9jUWbdOW9l8oQcL8nGmcnOrFvlwNWlOVJ6JgFrd
Plc0paCmQLwgEHOZGuxg+zK7tIuqA5THLJZu5r40NCjPRm+tm1IQ11x3WhHlK2qQS681KU9lpnUa
07XRC1+aWUL0eFbM8Vnf2/nXQbGt69GlIrKS4TyEa2JGwq+KnDEcSyRZ5yBpVY6QRhSgq8zIveMc
IV+jMa4fdd67od0XjOpaqLrsttDh1Lup1+PsNJ6DlAA8XW8LHDB2GNywayvUNbPODLROjmme+fEw
A9dEXZklka8EQA37E4PiQhBs0hx/KYFtSq9TT/IyCFv5dihnA++4SBONLSiKbIL9itZl/95X4goB
kVRDdDNaQm2K5UAhNSFl3maHQI066Qz5CbjyQoIfdcRaSo3wlS6uco8tddnBJkk326dKkXf5tkHw
5HqJoWNkVvAcuj7F/iy5lWaOKMzDqcxyJdRY4q8xUdRS8a5R8OraGOo7faDKWhGQcCiptRTb6miq
LezFYAvuLpwumqPxdugGu8HyEXJcKoGVJpiIQ3B91gIPf+zqMr8rLVHbpEyEJvNzmtjO3jXQvfpq
k7VUachZiE+T0CUPKwSueDYeLcJiVonxVfIs5WhI1XQ+194sxSpdHKREc2dvLZeqqx+oTgiLLjNh
4sd0leJNUZrA8wdnFF9pHnd3wImJ7MSyrdKnnZHsvbmd89DB+ox5O7wb2iA6T47W6IYn8UBL1dLP
qWmn8jYPgF77TTpEjR8NWQ8CVDVPpGFvaxWpzgEdEGuciWyi32eBSyg18ay4tB2DRuvlWCZEhQYJ
3ODn4ujt7o8+b+Po+bYQLBu+fvSCcwQlw2o8esR7BBzX1og0ay9yOr0XVp6k+tJIzqK9w3BauH5x
L7d1XCYNesTFjV4KAwUeP8h5kkCajuqlM2aNe0KZmEfArFhe17YGkPO8GOnsh7PGw5OonOwcs2Em
lx0e8ipRDQ/9MA3kXp+x4g/ommevMRaJnj32wyvfNx69JhzClxbjwnT987v+/9tQm3f5N39Ktfkj
yOVJkmRz/Hn82rwLxfnnV3wT4//5T7zLwWHr/8FZ8HYpH7JvPnoL3iJ1vjuZfDuIXP7xZtO7d/mN
Xva75uqPF30c1N9c8scooHdv8/tfePdunGg/WE9/MKZ356PvsCb/FuP7ePr7+/H9fv77NxiYoaFA
eHes/cHAbpYwpP/4r/wVRN63MKa3oT2XZD4Vr0X77i+8e1A+PI9Yft/Oz7/okfyA7/vBsJZ8qfgb
Wuf38XRFKwnBYq9a/A/G9O3m/aoxfbuJb0liPxjWx2evyp6K17dP5xdd4t9LZ35wwd+JZ94+iD8E
lP80z/1WX+Flv26A6GL+Ssf5gwF+p+T8dxjg30AFfjDA77ECPzvCPxbEX/cR/k0S3Q9G+Kcsup8d
4jea6K8bIZpeS4P7RblRE/jh301nPxih/5RXC3XsqXh5/TiF/MxX8fdNwC8bJYyJv8xF+cEo2SN/
SEb52Y/xj23OLxrht+fmL+f7N/4sxLjfgLQfP7z/rU3jPw3/t7DJ5+z1Sf7nfwMAAP//</cx:binary>
              </cx:geoCache>
            </cx:geography>
          </cx:layoutPr>
        </cx:series>
      </cx:plotAreaRegion>
    </cx:plotArea>
    <cx:legend pos="r" align="min" overlay="0">
      <cx:spPr>
        <a:noFill/>
      </cx:spPr>
      <cx:txPr>
        <a:bodyPr spcFirstLastPara="1" vertOverflow="ellipsis" horzOverflow="overflow" wrap="square" lIns="0" tIns="0" rIns="0" bIns="0" anchor="ctr" anchorCtr="1"/>
        <a:lstStyle/>
        <a:p>
          <a:pPr algn="ctr" rtl="0">
            <a:defRPr/>
          </a:pPr>
          <a:endParaRPr lang="pt-BR" sz="900" b="0" i="0" u="none" strike="noStrike" baseline="0">
            <a:solidFill>
              <a:sysClr val="windowText" lastClr="000000">
                <a:lumMod val="65000"/>
                <a:lumOff val="35000"/>
              </a:sysClr>
            </a:solidFill>
            <a:latin typeface="Calibri" panose="020F0502020204030204"/>
          </a:endParaRPr>
        </a:p>
      </cx:txPr>
    </cx:legend>
  </cx:chart>
  <cx:fmtOvrs>
    <cx:fmtOvr idx="0">
      <cx:spPr>
        <a:solidFill>
          <a:srgbClr val="C00000"/>
        </a:solidFill>
      </cx:spPr>
    </cx:fmtOvr>
    <cx:fmtOvr idx="1">
      <cx:spPr>
        <a:solidFill>
          <a:schemeClr val="accent4"/>
        </a:solidFill>
      </cx:spPr>
    </cx:fmtOvr>
    <cx:fmtOvr idx="2">
      <cx:spPr>
        <a:solidFill>
          <a:schemeClr val="accent6"/>
        </a:solidFill>
      </cx:spPr>
    </cx:fmtOvr>
    <cx:fmtOvr idx="3">
      <cx:spPr>
        <a:solidFill>
          <a:schemeClr val="bg1">
            <a:lumMod val="95000"/>
          </a:schemeClr>
        </a:solidFill>
      </cx:spPr>
    </cx:fmtOvr>
    <cx:fmtOvr idx="4">
      <cx:spPr>
        <a:solidFill>
          <a:schemeClr val="tx1">
            <a:lumMod val="50000"/>
            <a:lumOff val="50000"/>
          </a:schemeClr>
        </a:solidFill>
      </cx:spPr>
    </cx:fmtOvr>
  </cx:fmtOvr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3" Type="http://schemas.openxmlformats.org/officeDocument/2006/relationships/hyperlink" Target="https://archive.ipcc.ch/pdf/special-reports/srex/SREX-Annex_Glossary.pdf" TargetMode="External"/><Relationship Id="rId18" Type="http://schemas.openxmlformats.org/officeDocument/2006/relationships/image" Target="../media/image17.svg"/><Relationship Id="rId26" Type="http://schemas.openxmlformats.org/officeDocument/2006/relationships/image" Target="../media/image24.png"/><Relationship Id="rId3" Type="http://schemas.openxmlformats.org/officeDocument/2006/relationships/image" Target="../media/image6.png"/><Relationship Id="rId21" Type="http://schemas.openxmlformats.org/officeDocument/2006/relationships/image" Target="../media/image20.png"/><Relationship Id="rId34" Type="http://schemas.openxmlformats.org/officeDocument/2006/relationships/image" Target="../media/image30.png"/><Relationship Id="rId7" Type="http://schemas.openxmlformats.org/officeDocument/2006/relationships/hyperlink" Target="http://pclima.inpe.br/analise/" TargetMode="External"/><Relationship Id="rId12" Type="http://schemas.openxmlformats.org/officeDocument/2006/relationships/image" Target="../media/image13.svg"/><Relationship Id="rId17" Type="http://schemas.openxmlformats.org/officeDocument/2006/relationships/image" Target="../media/image16.png"/><Relationship Id="rId25" Type="http://schemas.openxmlformats.org/officeDocument/2006/relationships/image" Target="../media/image23.png"/><Relationship Id="rId33" Type="http://schemas.openxmlformats.org/officeDocument/2006/relationships/hyperlink" Target="#'Refer&#234;ncias e Premissas'!A1"/><Relationship Id="rId2" Type="http://schemas.openxmlformats.org/officeDocument/2006/relationships/hyperlink" Target="https://climateknowledgeportal.worldbank.org/country/brazil/climate-data-projections" TargetMode="External"/><Relationship Id="rId16" Type="http://schemas.openxmlformats.org/officeDocument/2006/relationships/hyperlink" Target="https://www.wri.org/research/aqueduct-30-updated-decision-relevant-global-water-risk-indicators" TargetMode="External"/><Relationship Id="rId20" Type="http://schemas.openxmlformats.org/officeDocument/2006/relationships/image" Target="../media/image19.png"/><Relationship Id="rId29" Type="http://schemas.openxmlformats.org/officeDocument/2006/relationships/image" Target="../media/image27.svg"/><Relationship Id="rId1" Type="http://schemas.openxmlformats.org/officeDocument/2006/relationships/image" Target="../media/image5.jpeg"/><Relationship Id="rId6" Type="http://schemas.openxmlformats.org/officeDocument/2006/relationships/image" Target="../media/image9.svg"/><Relationship Id="rId11" Type="http://schemas.openxmlformats.org/officeDocument/2006/relationships/image" Target="../media/image12.png"/><Relationship Id="rId24" Type="http://schemas.openxmlformats.org/officeDocument/2006/relationships/image" Target="../media/image22.png"/><Relationship Id="rId32" Type="http://schemas.openxmlformats.org/officeDocument/2006/relationships/hyperlink" Target="https://www.infraestruturameioambiente.sp.gov.br/wp-content/uploads/sites/233/2017/05/Conhecer_para_Prevenir_3ed_2016.pdf" TargetMode="External"/><Relationship Id="rId5" Type="http://schemas.openxmlformats.org/officeDocument/2006/relationships/image" Target="../media/image8.png"/><Relationship Id="rId15" Type="http://schemas.openxmlformats.org/officeDocument/2006/relationships/image" Target="../media/image15.svg"/><Relationship Id="rId23" Type="http://schemas.openxmlformats.org/officeDocument/2006/relationships/image" Target="../media/image21.png"/><Relationship Id="rId28" Type="http://schemas.openxmlformats.org/officeDocument/2006/relationships/image" Target="../media/image26.png"/><Relationship Id="rId36" Type="http://schemas.openxmlformats.org/officeDocument/2006/relationships/image" Target="../media/image32.png"/><Relationship Id="rId10" Type="http://schemas.openxmlformats.org/officeDocument/2006/relationships/hyperlink" Target="https://global.oup.com/academic/product/environmental-chemistry-9780198749974?cc=us&amp;lang=en&amp;" TargetMode="External"/><Relationship Id="rId19" Type="http://schemas.openxmlformats.org/officeDocument/2006/relationships/image" Target="../media/image18.png"/><Relationship Id="rId31" Type="http://schemas.openxmlformats.org/officeDocument/2006/relationships/image" Target="../media/image29.png"/><Relationship Id="rId4" Type="http://schemas.openxmlformats.org/officeDocument/2006/relationships/image" Target="../media/image7.svg"/><Relationship Id="rId9" Type="http://schemas.openxmlformats.org/officeDocument/2006/relationships/image" Target="../media/image11.svg"/><Relationship Id="rId14" Type="http://schemas.openxmlformats.org/officeDocument/2006/relationships/image" Target="../media/image14.png"/><Relationship Id="rId22" Type="http://schemas.openxmlformats.org/officeDocument/2006/relationships/hyperlink" Target="https://www.ipcc.ch/site/assets/uploads/sites/4/2021/07/05_Chapter-2-V6.pdf" TargetMode="External"/><Relationship Id="rId27" Type="http://schemas.openxmlformats.org/officeDocument/2006/relationships/image" Target="../media/image25.svg"/><Relationship Id="rId30" Type="http://schemas.openxmlformats.org/officeDocument/2006/relationships/image" Target="../media/image28.png"/><Relationship Id="rId35" Type="http://schemas.openxmlformats.org/officeDocument/2006/relationships/image" Target="../media/image31.png"/><Relationship Id="rId8"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3" Type="http://schemas.openxmlformats.org/officeDocument/2006/relationships/hyperlink" Target="#'Refer&#234;ncias e Premissas'!A20"/><Relationship Id="rId18" Type="http://schemas.openxmlformats.org/officeDocument/2006/relationships/hyperlink" Target="#'Refer&#234;ncias e Premissas'!A83"/><Relationship Id="rId26" Type="http://schemas.openxmlformats.org/officeDocument/2006/relationships/image" Target="../media/image40.png"/><Relationship Id="rId21" Type="http://schemas.openxmlformats.org/officeDocument/2006/relationships/hyperlink" Target="#'Refer&#234;ncias e Premissas'!A115"/><Relationship Id="rId34" Type="http://schemas.openxmlformats.org/officeDocument/2006/relationships/image" Target="../media/image48.png"/><Relationship Id="rId7" Type="http://schemas.openxmlformats.org/officeDocument/2006/relationships/image" Target="../media/image36.png"/><Relationship Id="rId12" Type="http://schemas.openxmlformats.org/officeDocument/2006/relationships/hyperlink" Target="#'Refer&#234;ncias e Premissas'!A28"/><Relationship Id="rId17" Type="http://schemas.openxmlformats.org/officeDocument/2006/relationships/hyperlink" Target="#'Refer&#234;ncias e Premissas'!A72"/><Relationship Id="rId25" Type="http://schemas.openxmlformats.org/officeDocument/2006/relationships/hyperlink" Target="#'Refer&#234;ncias e Premissas'!A126"/><Relationship Id="rId33" Type="http://schemas.openxmlformats.org/officeDocument/2006/relationships/image" Target="../media/image47.png"/><Relationship Id="rId2" Type="http://schemas.openxmlformats.org/officeDocument/2006/relationships/hyperlink" Target="https://coastal.climatecentral.org/map/9/-45.1032/-23.2278/?theme=water_level&amp;map_type=water_level_above_mhhw&amp;basemap=hybrid&amp;contiguous=true&amp;elevation_model=best_available&amp;refresh=true&amp;water_level=0.3&amp;water_unit=m" TargetMode="External"/><Relationship Id="rId16" Type="http://schemas.openxmlformats.org/officeDocument/2006/relationships/hyperlink" Target="#'Refer&#234;ncias e Premissas'!A61"/><Relationship Id="rId20" Type="http://schemas.openxmlformats.org/officeDocument/2006/relationships/hyperlink" Target="#'Refer&#234;ncias e Premissas'!A106"/><Relationship Id="rId29" Type="http://schemas.openxmlformats.org/officeDocument/2006/relationships/image" Target="../media/image43.png"/><Relationship Id="rId1" Type="http://schemas.openxmlformats.org/officeDocument/2006/relationships/image" Target="../media/image33.png"/><Relationship Id="rId6" Type="http://schemas.openxmlformats.org/officeDocument/2006/relationships/hyperlink" Target="https://www.wri.org/applications/aqueduct/floods/#/?p=eyJjb21tb24iOnsiZ2VvZ3VuaXRfdW5pcXVlX25hbWUiOiJKYXBhbiIsInNjZW5hcmlvIjoiYnVzaW5lc3MgYXMgdXN1YWwifSwiaGF6YXJkIjp7InllYXIiOiIyMDEwLjAiLCJmbG9vZCI6ImludW5yaXZlciIsInNjZW5hcmlvIjoicmNwOHA1IiwicHJvamVjdGlvbl9tb2RlbCI6IjAwMDBHRkRMLUVTTTJNIiwic3ViX3NjZW5hcmlvIjp0cnVlfSwicmlzayI6eyJzY2VuYXJpbyI6ImJ1c2luZXNzIGFzIHVzdWFsIiwiZmxvb2QiOiJyaXZlcmluZSIsImV4cG9zdXJlIjoidXJiYW5fZGFtYWdlX3YyIiwiZXhpc3RpbmdfcHJvdCI6bnVsbCwic3ViX3NjZW5hcmlvIjpmYWxzZSwiYWR2YW5jZWRfc2V0dGluZ3MiOmZhbHNlfSwiY2JhIjp7Im9yaWdpbmFsX2V4aXN0aW5nX3Byb3QiOm51bGwsIm9yaWdpbmFsX3Byb3RfZnV0IjpudWxsLCJvcmlnaW5hbF9lc3RpbWF0ZWRfY29zdHMiOm51bGwsImV4aXN0aW5nX3Byb3QiOm51bGwsInByb3RfZnV0IjpudWxsLCJyZWZfeWVhciI6MjA1MCwiaW1wbGVtZW50YXRpb25fc3RhcnQiOjIwMjAsImltcGxlbWVudGF0aW9uX2VuZCI6MjA0MCwiaW5mcmFzdHJ1Y3R1cmVfbGlmZSI6ODAsImJlbmVmaXRzX3N0YXJ0IjoyMDI1LCJ1c2VyX3VyYl9jb3N0IjpudWxsLCJkaXNjb3VudF9yYXRlIjo1LCJlc3RpbWF0ZWRfY29zdHMiOm51bGwsIm9tX2Nvc3RzIjoxfSwiYWN0aXZlTGF5ZXJzIjpbIjA3Mzg3ZGY0LWUxYzktNDlmNC04ZmI0LTFkYzE3NjljMTY2MyIsIjg3NDAyOGZlLTdlM2ItNDI0OC04ZTBmLTVhNGJlMjQ1MGQwNiIsIjY2YTcyNjQ4LTUyZDktNDRjMy05MTlkLTUyZmJjZjFjNTQ4MyIsImViOWY4ZjZjLWE3MzctNDI0YS04NGFhLTMwZDVhNGIzOTNmNiIsIjQ2MDdhZGNkLTQ5YjItNGQ5ZC1hZWE4LTFjYzQ5MGZjOGZmOSIsIjgxZGZkMThjLTQxZjctNDQxNy05NDg3LWRiZTg0YTA1YWY1ZiIsIjZhZTM4Y2UzLWU5YzctNGZmNy05NDMxLWQwZWE1ZTk5YzUzMyIsIjE4ZDZmZDJjLWE4MWMtNGY0OC05ODMxLTg1M2ViMDg3YTc0MCIsImRjZjVmMDYwLTM2NzAtNGE5Mi05NjQ2LTVkNWEzYjU5MmY4NiJdLCJtYXAiOnsiYm91bmRzIjp7fSwiYmFzZW1hcCI6Imh5ZHJvIiwiYm91bmRhcmllcyI6dHJ1ZSwicmV0dXJuUGVyaW9kIjoiMDAwMiJ9fQ==" TargetMode="External"/><Relationship Id="rId11" Type="http://schemas.openxmlformats.org/officeDocument/2006/relationships/image" Target="../media/image38.png"/><Relationship Id="rId24" Type="http://schemas.openxmlformats.org/officeDocument/2006/relationships/image" Target="../media/image39.png"/><Relationship Id="rId32" Type="http://schemas.openxmlformats.org/officeDocument/2006/relationships/image" Target="../media/image46.png"/><Relationship Id="rId37" Type="http://schemas.openxmlformats.org/officeDocument/2006/relationships/image" Target="../media/image51.png"/><Relationship Id="rId5" Type="http://schemas.openxmlformats.org/officeDocument/2006/relationships/image" Target="../media/image35.png"/><Relationship Id="rId15" Type="http://schemas.openxmlformats.org/officeDocument/2006/relationships/hyperlink" Target="#'Refer&#234;ncias e Premissas'!A50"/><Relationship Id="rId23" Type="http://schemas.openxmlformats.org/officeDocument/2006/relationships/hyperlink" Target="https://climate-impact-explorer.climateanalytics.org/impacts/?region=BRA&amp;indicator=lew&amp;scenario=rcp45&amp;subregion=BR.DF&amp;warmingLevel=1.5&amp;temporalAveraging=annual&amp;spatialWeighting=area&amp;compareYear=2030" TargetMode="External"/><Relationship Id="rId28" Type="http://schemas.openxmlformats.org/officeDocument/2006/relationships/image" Target="../media/image42.png"/><Relationship Id="rId36" Type="http://schemas.openxmlformats.org/officeDocument/2006/relationships/image" Target="../media/image50.png"/><Relationship Id="rId10" Type="http://schemas.openxmlformats.org/officeDocument/2006/relationships/hyperlink" Target="https://www.wri.org/applications/aqueduct/water-risk-atlas/#/?advanced=false&amp;basemap=hydro&amp;indicator=3ad0a9aa-36e7-476b-9f78-113f1d76144a&amp;lat=-17.623081791311755&amp;lng=-46.62597656250001&amp;mapMode=analysis&amp;month=1&amp;opacity=0.5&amp;ponderation=DEF&amp;predefined=false&amp;projection=absolute&amp;scenario=business_as_usual&amp;scope=future&amp;timeScale=annual&amp;year=2030&amp;zoom=5" TargetMode="External"/><Relationship Id="rId19" Type="http://schemas.openxmlformats.org/officeDocument/2006/relationships/hyperlink" Target="#'Refer&#234;ncias e Premissas'!A94"/><Relationship Id="rId31" Type="http://schemas.openxmlformats.org/officeDocument/2006/relationships/image" Target="../media/image45.png"/><Relationship Id="rId4" Type="http://schemas.openxmlformats.org/officeDocument/2006/relationships/hyperlink" Target="https://sealevel.nasa.gov/ipcc-ar6-sea-level-projection-tool" TargetMode="External"/><Relationship Id="rId9" Type="http://schemas.openxmlformats.org/officeDocument/2006/relationships/image" Target="../media/image37.png"/><Relationship Id="rId14" Type="http://schemas.openxmlformats.org/officeDocument/2006/relationships/hyperlink" Target="#'Refer&#234;ncias e Premissas'!A39"/><Relationship Id="rId22" Type="http://schemas.openxmlformats.org/officeDocument/2006/relationships/hyperlink" Target="https://www.wri.org/applications/aqueduct/water-risk-atlas/#/?advanced=false&amp;basemap=hydro&amp;indicator=a7c3ffe1-aa0e-46ed-b947-d3cbafa2a5d1&amp;lat=-17.623081791311755&amp;lng=-46.62597656250001&amp;mapMode=analysis&amp;month=1&amp;opacity=0.5&amp;ponderation=DEF&amp;predefined=false&amp;projection=absolute&amp;scenario=business_as_usual&amp;scope=future&amp;timeScale=annual&amp;year=2030&amp;zoom=5" TargetMode="External"/><Relationship Id="rId27" Type="http://schemas.openxmlformats.org/officeDocument/2006/relationships/image" Target="../media/image41.png"/><Relationship Id="rId30" Type="http://schemas.openxmlformats.org/officeDocument/2006/relationships/image" Target="../media/image44.png"/><Relationship Id="rId35" Type="http://schemas.openxmlformats.org/officeDocument/2006/relationships/image" Target="../media/image49.png"/><Relationship Id="rId8" Type="http://schemas.openxmlformats.org/officeDocument/2006/relationships/hyperlink" Target="http://pclima.inpe.br/analise/" TargetMode="External"/><Relationship Id="rId3" Type="http://schemas.openxmlformats.org/officeDocument/2006/relationships/image" Target="../media/image34.png"/></Relationships>
</file>

<file path=xl/drawings/_rels/drawing4.xml.rels><?xml version="1.0" encoding="UTF-8" standalone="yes"?>
<Relationships xmlns="http://schemas.openxmlformats.org/package/2006/relationships"><Relationship Id="rId3" Type="http://schemas.microsoft.com/office/2014/relationships/chartEx" Target="../charts/chartEx3.xml"/><Relationship Id="rId7" Type="http://schemas.openxmlformats.org/officeDocument/2006/relationships/image" Target="../media/image51.png"/><Relationship Id="rId2" Type="http://schemas.microsoft.com/office/2014/relationships/chartEx" Target="../charts/chartEx2.xml"/><Relationship Id="rId1" Type="http://schemas.microsoft.com/office/2014/relationships/chartEx" Target="../charts/chartEx1.xml"/><Relationship Id="rId6" Type="http://schemas.microsoft.com/office/2014/relationships/chartEx" Target="../charts/chartEx6.xml"/><Relationship Id="rId5" Type="http://schemas.microsoft.com/office/2014/relationships/chartEx" Target="../charts/chartEx5.xml"/><Relationship Id="rId4" Type="http://schemas.microsoft.com/office/2014/relationships/chartEx" Target="../charts/chartEx4.xml"/></Relationships>
</file>

<file path=xl/drawings/_rels/drawing5.xml.rels><?xml version="1.0" encoding="UTF-8" standalone="yes"?>
<Relationships xmlns="http://schemas.openxmlformats.org/package/2006/relationships"><Relationship Id="rId8" Type="http://schemas.microsoft.com/office/2014/relationships/chartEx" Target="../charts/chartEx14.xml"/><Relationship Id="rId13" Type="http://schemas.microsoft.com/office/2014/relationships/chartEx" Target="../charts/chartEx19.xml"/><Relationship Id="rId18" Type="http://schemas.microsoft.com/office/2014/relationships/chartEx" Target="../charts/chartEx24.xml"/><Relationship Id="rId26" Type="http://schemas.microsoft.com/office/2014/relationships/chartEx" Target="../charts/chartEx32.xml"/><Relationship Id="rId3" Type="http://schemas.microsoft.com/office/2014/relationships/chartEx" Target="../charts/chartEx9.xml"/><Relationship Id="rId21" Type="http://schemas.microsoft.com/office/2014/relationships/chartEx" Target="../charts/chartEx27.xml"/><Relationship Id="rId7" Type="http://schemas.microsoft.com/office/2014/relationships/chartEx" Target="../charts/chartEx13.xml"/><Relationship Id="rId12" Type="http://schemas.microsoft.com/office/2014/relationships/chartEx" Target="../charts/chartEx18.xml"/><Relationship Id="rId17" Type="http://schemas.microsoft.com/office/2014/relationships/chartEx" Target="../charts/chartEx23.xml"/><Relationship Id="rId25" Type="http://schemas.microsoft.com/office/2014/relationships/chartEx" Target="../charts/chartEx31.xml"/><Relationship Id="rId2" Type="http://schemas.microsoft.com/office/2014/relationships/chartEx" Target="../charts/chartEx8.xml"/><Relationship Id="rId16" Type="http://schemas.microsoft.com/office/2014/relationships/chartEx" Target="../charts/chartEx22.xml"/><Relationship Id="rId20" Type="http://schemas.microsoft.com/office/2014/relationships/chartEx" Target="../charts/chartEx26.xml"/><Relationship Id="rId29" Type="http://schemas.microsoft.com/office/2014/relationships/chartEx" Target="../charts/chartEx35.xml"/><Relationship Id="rId1" Type="http://schemas.microsoft.com/office/2014/relationships/chartEx" Target="../charts/chartEx7.xml"/><Relationship Id="rId6" Type="http://schemas.microsoft.com/office/2014/relationships/chartEx" Target="../charts/chartEx12.xml"/><Relationship Id="rId11" Type="http://schemas.microsoft.com/office/2014/relationships/chartEx" Target="../charts/chartEx17.xml"/><Relationship Id="rId24" Type="http://schemas.microsoft.com/office/2014/relationships/chartEx" Target="../charts/chartEx30.xml"/><Relationship Id="rId32" Type="http://schemas.openxmlformats.org/officeDocument/2006/relationships/image" Target="../media/image51.png"/><Relationship Id="rId5" Type="http://schemas.microsoft.com/office/2014/relationships/chartEx" Target="../charts/chartEx11.xml"/><Relationship Id="rId15" Type="http://schemas.microsoft.com/office/2014/relationships/chartEx" Target="../charts/chartEx21.xml"/><Relationship Id="rId23" Type="http://schemas.microsoft.com/office/2014/relationships/chartEx" Target="../charts/chartEx29.xml"/><Relationship Id="rId28" Type="http://schemas.microsoft.com/office/2014/relationships/chartEx" Target="../charts/chartEx34.xml"/><Relationship Id="rId10" Type="http://schemas.microsoft.com/office/2014/relationships/chartEx" Target="../charts/chartEx16.xml"/><Relationship Id="rId19" Type="http://schemas.microsoft.com/office/2014/relationships/chartEx" Target="../charts/chartEx25.xml"/><Relationship Id="rId31" Type="http://schemas.microsoft.com/office/2014/relationships/chartEx" Target="../charts/chartEx37.xml"/><Relationship Id="rId4" Type="http://schemas.microsoft.com/office/2014/relationships/chartEx" Target="../charts/chartEx10.xml"/><Relationship Id="rId9" Type="http://schemas.microsoft.com/office/2014/relationships/chartEx" Target="../charts/chartEx15.xml"/><Relationship Id="rId14" Type="http://schemas.microsoft.com/office/2014/relationships/chartEx" Target="../charts/chartEx20.xml"/><Relationship Id="rId22" Type="http://schemas.microsoft.com/office/2014/relationships/chartEx" Target="../charts/chartEx28.xml"/><Relationship Id="rId27" Type="http://schemas.microsoft.com/office/2014/relationships/chartEx" Target="../charts/chartEx33.xml"/><Relationship Id="rId30" Type="http://schemas.microsoft.com/office/2014/relationships/chartEx" Target="../charts/chartEx36.xml"/></Relationships>
</file>

<file path=xl/drawings/_rels/drawing6.xml.rels><?xml version="1.0" encoding="UTF-8" standalone="yes"?>
<Relationships xmlns="http://schemas.openxmlformats.org/package/2006/relationships"><Relationship Id="rId1" Type="http://schemas.openxmlformats.org/officeDocument/2006/relationships/image" Target="../media/image51.png"/></Relationships>
</file>

<file path=xl/drawings/_rels/drawing7.xml.rels><?xml version="1.0" encoding="UTF-8" standalone="yes"?>
<Relationships xmlns="http://schemas.openxmlformats.org/package/2006/relationships"><Relationship Id="rId1" Type="http://schemas.openxmlformats.org/officeDocument/2006/relationships/image" Target="../media/image51.png"/></Relationships>
</file>

<file path=xl/drawings/_rels/drawing8.xml.rels><?xml version="1.0" encoding="UTF-8" standalone="yes"?>
<Relationships xmlns="http://schemas.openxmlformats.org/package/2006/relationships"><Relationship Id="rId1" Type="http://schemas.openxmlformats.org/officeDocument/2006/relationships/image" Target="../media/image51.png"/></Relationships>
</file>

<file path=xl/drawings/_rels/drawing9.xml.rels><?xml version="1.0" encoding="UTF-8" standalone="yes"?>
<Relationships xmlns="http://schemas.openxmlformats.org/package/2006/relationships"><Relationship Id="rId1" Type="http://schemas.openxmlformats.org/officeDocument/2006/relationships/image" Target="../media/image5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65734</xdr:rowOff>
    </xdr:from>
    <xdr:to>
      <xdr:col>5</xdr:col>
      <xdr:colOff>358412</xdr:colOff>
      <xdr:row>18</xdr:row>
      <xdr:rowOff>156325</xdr:rowOff>
    </xdr:to>
    <xdr:pic>
      <xdr:nvPicPr>
        <xdr:cNvPr id="25" name="Imagem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
        <a:stretch>
          <a:fillRect/>
        </a:stretch>
      </xdr:blipFill>
      <xdr:spPr>
        <a:xfrm>
          <a:off x="0" y="827734"/>
          <a:ext cx="3384000" cy="3384000"/>
        </a:xfrm>
        <a:prstGeom prst="rect">
          <a:avLst/>
        </a:prstGeom>
      </xdr:spPr>
    </xdr:pic>
    <xdr:clientData/>
  </xdr:twoCellAnchor>
  <xdr:twoCellAnchor editAs="oneCell">
    <xdr:from>
      <xdr:col>3</xdr:col>
      <xdr:colOff>104775</xdr:colOff>
      <xdr:row>1</xdr:row>
      <xdr:rowOff>57150</xdr:rowOff>
    </xdr:from>
    <xdr:to>
      <xdr:col>5</xdr:col>
      <xdr:colOff>95250</xdr:colOff>
      <xdr:row>3</xdr:row>
      <xdr:rowOff>171450</xdr:rowOff>
    </xdr:to>
    <xdr:pic>
      <xdr:nvPicPr>
        <xdr:cNvPr id="5" name="Imagem 2">
          <a:extLst>
            <a:ext uri="{FF2B5EF4-FFF2-40B4-BE49-F238E27FC236}">
              <a16:creationId xmlns:a16="http://schemas.microsoft.com/office/drawing/2014/main" id="{00000000-0008-0000-0000-000005000000}"/>
            </a:ext>
            <a:ext uri="{147F2762-F138-4A5C-976F-8EAC2B608ADB}">
              <a16:predDERef xmlns:a16="http://schemas.microsoft.com/office/drawing/2014/main" pred="{670A08AA-EACF-764C-B17A-5B775AA56CD7}"/>
            </a:ext>
          </a:extLst>
        </xdr:cNvPr>
        <xdr:cNvPicPr>
          <a:picLocks noChangeAspect="1"/>
        </xdr:cNvPicPr>
      </xdr:nvPicPr>
      <xdr:blipFill>
        <a:blip xmlns:r="http://schemas.openxmlformats.org/officeDocument/2006/relationships" r:embed="rId2"/>
        <a:stretch>
          <a:fillRect/>
        </a:stretch>
      </xdr:blipFill>
      <xdr:spPr>
        <a:xfrm>
          <a:off x="1933575" y="266700"/>
          <a:ext cx="1209675" cy="571500"/>
        </a:xfrm>
        <a:prstGeom prst="rect">
          <a:avLst/>
        </a:prstGeom>
      </xdr:spPr>
    </xdr:pic>
    <xdr:clientData/>
  </xdr:twoCellAnchor>
  <xdr:twoCellAnchor editAs="oneCell">
    <xdr:from>
      <xdr:col>5</xdr:col>
      <xdr:colOff>324970</xdr:colOff>
      <xdr:row>1</xdr:row>
      <xdr:rowOff>125369</xdr:rowOff>
    </xdr:from>
    <xdr:to>
      <xdr:col>7</xdr:col>
      <xdr:colOff>272302</xdr:colOff>
      <xdr:row>4</xdr:row>
      <xdr:rowOff>35299</xdr:rowOff>
    </xdr:to>
    <xdr:pic>
      <xdr:nvPicPr>
        <xdr:cNvPr id="4" name="Imagem 4">
          <a:extLst>
            <a:ext uri="{FF2B5EF4-FFF2-40B4-BE49-F238E27FC236}">
              <a16:creationId xmlns:a16="http://schemas.microsoft.com/office/drawing/2014/main" id="{00000000-0008-0000-0000-000004000000}"/>
            </a:ext>
            <a:ext uri="{147F2762-F138-4A5C-976F-8EAC2B608ADB}">
              <a16:predDERef xmlns:a16="http://schemas.microsoft.com/office/drawing/2014/main" pred="{48D2F445-ABBC-8C3E-D193-6A57CAE224D4}"/>
            </a:ext>
          </a:extLst>
        </xdr:cNvPr>
        <xdr:cNvPicPr>
          <a:picLocks noChangeAspect="1"/>
        </xdr:cNvPicPr>
      </xdr:nvPicPr>
      <xdr:blipFill>
        <a:blip xmlns:r="http://schemas.openxmlformats.org/officeDocument/2006/relationships" r:embed="rId3"/>
        <a:stretch>
          <a:fillRect/>
        </a:stretch>
      </xdr:blipFill>
      <xdr:spPr>
        <a:xfrm>
          <a:off x="3350558" y="338281"/>
          <a:ext cx="1381685" cy="559871"/>
        </a:xfrm>
        <a:prstGeom prst="rect">
          <a:avLst/>
        </a:prstGeom>
      </xdr:spPr>
    </xdr:pic>
    <xdr:clientData/>
  </xdr:twoCellAnchor>
  <xdr:twoCellAnchor editAs="oneCell">
    <xdr:from>
      <xdr:col>0</xdr:col>
      <xdr:colOff>0</xdr:colOff>
      <xdr:row>0</xdr:row>
      <xdr:rowOff>42332</xdr:rowOff>
    </xdr:from>
    <xdr:to>
      <xdr:col>3</xdr:col>
      <xdr:colOff>222250</xdr:colOff>
      <xdr:row>5</xdr:row>
      <xdr:rowOff>42333</xdr:rowOff>
    </xdr:to>
    <xdr:pic>
      <xdr:nvPicPr>
        <xdr:cNvPr id="8" name="Imagem 7">
          <a:extLst>
            <a:ext uri="{FF2B5EF4-FFF2-40B4-BE49-F238E27FC236}">
              <a16:creationId xmlns:a16="http://schemas.microsoft.com/office/drawing/2014/main" id="{DAE87667-D177-7A41-2CE4-8D51A93BA60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42332"/>
          <a:ext cx="2047875" cy="10530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304120</xdr:colOff>
      <xdr:row>4</xdr:row>
      <xdr:rowOff>273844</xdr:rowOff>
    </xdr:from>
    <xdr:to>
      <xdr:col>20</xdr:col>
      <xdr:colOff>563337</xdr:colOff>
      <xdr:row>6</xdr:row>
      <xdr:rowOff>927045</xdr:rowOff>
    </xdr:to>
    <xdr:pic>
      <xdr:nvPicPr>
        <xdr:cNvPr id="3" name="Imagem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906" y="1294380"/>
          <a:ext cx="1483860" cy="2086899"/>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453873</xdr:colOff>
      <xdr:row>27</xdr:row>
      <xdr:rowOff>112180</xdr:rowOff>
    </xdr:from>
    <xdr:to>
      <xdr:col>9</xdr:col>
      <xdr:colOff>93270</xdr:colOff>
      <xdr:row>32</xdr:row>
      <xdr:rowOff>113146</xdr:rowOff>
    </xdr:to>
    <xdr:sp macro="" textlink="">
      <xdr:nvSpPr>
        <xdr:cNvPr id="7" name="CaixaDeTexto 7">
          <a:extLst>
            <a:ext uri="{FF2B5EF4-FFF2-40B4-BE49-F238E27FC236}">
              <a16:creationId xmlns:a16="http://schemas.microsoft.com/office/drawing/2014/main" id="{00000000-0008-0000-0100-000007000000}"/>
            </a:ext>
          </a:extLst>
        </xdr:cNvPr>
        <xdr:cNvSpPr txBox="1"/>
      </xdr:nvSpPr>
      <xdr:spPr>
        <a:xfrm>
          <a:off x="653898" y="8989480"/>
          <a:ext cx="4925772" cy="953466"/>
        </a:xfrm>
        <a:prstGeom prst="rect">
          <a:avLst/>
        </a:prstGeom>
        <a:noFill/>
      </xdr:spPr>
      <xdr:txBody>
        <a:bodyPr wrap="square">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just" defTabSz="914400" rtl="0" eaLnBrk="1" latinLnBrk="0" hangingPunct="1"/>
          <a:r>
            <a:rPr lang="pt-BR" sz="1100" b="1" kern="1200">
              <a:solidFill>
                <a:srgbClr val="3EC0A7"/>
              </a:solidFill>
              <a:effectLst/>
              <a:latin typeface="+mn-lt"/>
              <a:ea typeface="+mn-ea"/>
              <a:cs typeface="+mn-cs"/>
            </a:rPr>
            <a:t>Mudanças crônicas de temperatura</a:t>
          </a:r>
        </a:p>
        <a:p>
          <a:pPr marL="0" indent="0" algn="just" defTabSz="914400" rtl="0" eaLnBrk="1" latinLnBrk="0" hangingPunct="1"/>
          <a:r>
            <a:rPr lang="pt-BR" sz="1100" b="0" kern="1200">
              <a:solidFill>
                <a:srgbClr val="3EC0A7"/>
              </a:solidFill>
              <a:effectLst/>
              <a:latin typeface="+mn-lt"/>
              <a:ea typeface="+mn-ea"/>
              <a:cs typeface="+mn-cs"/>
            </a:rPr>
            <a:t>Mudanças na temperatura média terrestre4. Além do impacto da perda de habitats e serviços ecossistêmicos associados, também está associado ao aumento de doenças, particularmente doenças transmitidas por vetores (ex: dengue).</a:t>
          </a:r>
        </a:p>
        <a:p>
          <a:pPr marL="0" marR="0" lvl="0" indent="0" algn="l" defTabSz="914400" rtl="0" eaLnBrk="1" fontAlgn="auto" latinLnBrk="0" hangingPunct="1">
            <a:lnSpc>
              <a:spcPct val="100000"/>
            </a:lnSpc>
            <a:spcBef>
              <a:spcPts val="0"/>
            </a:spcBef>
            <a:spcAft>
              <a:spcPts val="0"/>
            </a:spcAft>
            <a:buClrTx/>
            <a:buSzTx/>
            <a:buFontTx/>
            <a:buNone/>
            <a:tabLst/>
            <a:defRPr/>
          </a:pPr>
          <a:r>
            <a:rPr lang="pt-BR" sz="900" b="0" kern="1200">
              <a:solidFill>
                <a:srgbClr val="3EC0A7"/>
              </a:solidFill>
              <a:effectLst/>
              <a:latin typeface="+mn-lt"/>
              <a:ea typeface="+mn-ea"/>
              <a:cs typeface="+mn-cs"/>
            </a:rPr>
            <a:t>Fonte: </a:t>
          </a:r>
          <a:r>
            <a:rPr lang="pt-BR" sz="900" b="0" kern="1200" noProof="0" dirty="0" err="1">
              <a:solidFill>
                <a:srgbClr val="3EC0A7"/>
              </a:solidFill>
              <a:effectLst/>
              <a:latin typeface="+mn-lt"/>
              <a:ea typeface="+mn-ea"/>
              <a:cs typeface="+mn-cs"/>
              <a:hlinkClick xmlns:r="http://schemas.openxmlformats.org/officeDocument/2006/relationships" r:id="rId2">
                <a:extLst>
                  <a:ext uri="{A12FA001-AC4F-418D-AE19-62706E023703}">
                    <ahyp:hlinkClr xmlns:ahyp="http://schemas.microsoft.com/office/drawing/2018/hyperlinkcolor" val="tx"/>
                  </a:ext>
                </a:extLst>
              </a:hlinkClick>
            </a:rPr>
            <a:t>Climate</a:t>
          </a:r>
          <a:r>
            <a:rPr lang="pt-BR" sz="900" b="0" kern="1200" noProof="0" dirty="0">
              <a:solidFill>
                <a:srgbClr val="3EC0A7"/>
              </a:solidFill>
              <a:effectLst/>
              <a:latin typeface="+mn-lt"/>
              <a:ea typeface="+mn-ea"/>
              <a:cs typeface="+mn-cs"/>
              <a:hlinkClick xmlns:r="http://schemas.openxmlformats.org/officeDocument/2006/relationships" r:id="rId2">
                <a:extLst>
                  <a:ext uri="{A12FA001-AC4F-418D-AE19-62706E023703}">
                    <ahyp:hlinkClr xmlns:ahyp="http://schemas.microsoft.com/office/drawing/2018/hyperlinkcolor" val="tx"/>
                  </a:ext>
                </a:extLst>
              </a:hlinkClick>
            </a:rPr>
            <a:t> </a:t>
          </a:r>
          <a:r>
            <a:rPr lang="pt-BR" sz="900" b="0" kern="1200" noProof="0" dirty="0" err="1">
              <a:solidFill>
                <a:srgbClr val="3EC0A7"/>
              </a:solidFill>
              <a:effectLst/>
              <a:latin typeface="+mn-lt"/>
              <a:ea typeface="+mn-ea"/>
              <a:cs typeface="+mn-cs"/>
              <a:hlinkClick xmlns:r="http://schemas.openxmlformats.org/officeDocument/2006/relationships" r:id="rId2">
                <a:extLst>
                  <a:ext uri="{A12FA001-AC4F-418D-AE19-62706E023703}">
                    <ahyp:hlinkClr xmlns:ahyp="http://schemas.microsoft.com/office/drawing/2018/hyperlinkcolor" val="tx"/>
                  </a:ext>
                </a:extLst>
              </a:hlinkClick>
            </a:rPr>
            <a:t>Change</a:t>
          </a:r>
          <a:r>
            <a:rPr lang="pt-BR" sz="900" b="0" kern="1200" noProof="0" dirty="0">
              <a:solidFill>
                <a:srgbClr val="3EC0A7"/>
              </a:solidFill>
              <a:effectLst/>
              <a:latin typeface="+mn-lt"/>
              <a:ea typeface="+mn-ea"/>
              <a:cs typeface="+mn-cs"/>
              <a:hlinkClick xmlns:r="http://schemas.openxmlformats.org/officeDocument/2006/relationships" r:id="rId2">
                <a:extLst>
                  <a:ext uri="{A12FA001-AC4F-418D-AE19-62706E023703}">
                    <ahyp:hlinkClr xmlns:ahyp="http://schemas.microsoft.com/office/drawing/2018/hyperlinkcolor" val="tx"/>
                  </a:ext>
                </a:extLst>
              </a:hlinkClick>
            </a:rPr>
            <a:t> </a:t>
          </a:r>
          <a:r>
            <a:rPr lang="pt-BR" sz="900" b="0" kern="1200" noProof="0" dirty="0" err="1">
              <a:solidFill>
                <a:srgbClr val="3EC0A7"/>
              </a:solidFill>
              <a:effectLst/>
              <a:latin typeface="+mn-lt"/>
              <a:ea typeface="+mn-ea"/>
              <a:cs typeface="+mn-cs"/>
              <a:hlinkClick xmlns:r="http://schemas.openxmlformats.org/officeDocument/2006/relationships" r:id="rId2">
                <a:extLst>
                  <a:ext uri="{A12FA001-AC4F-418D-AE19-62706E023703}">
                    <ahyp:hlinkClr xmlns:ahyp="http://schemas.microsoft.com/office/drawing/2018/hyperlinkcolor" val="tx"/>
                  </a:ext>
                </a:extLst>
              </a:hlinkClick>
            </a:rPr>
            <a:t>Knowledge</a:t>
          </a:r>
          <a:r>
            <a:rPr lang="pt-BR" sz="900" b="0" kern="1200" noProof="0" dirty="0">
              <a:solidFill>
                <a:srgbClr val="3EC0A7"/>
              </a:solidFill>
              <a:effectLst/>
              <a:latin typeface="+mn-lt"/>
              <a:ea typeface="+mn-ea"/>
              <a:cs typeface="+mn-cs"/>
              <a:hlinkClick xmlns:r="http://schemas.openxmlformats.org/officeDocument/2006/relationships" r:id="rId2">
                <a:extLst>
                  <a:ext uri="{A12FA001-AC4F-418D-AE19-62706E023703}">
                    <ahyp:hlinkClr xmlns:ahyp="http://schemas.microsoft.com/office/drawing/2018/hyperlinkcolor" val="tx"/>
                  </a:ext>
                </a:extLst>
              </a:hlinkClick>
            </a:rPr>
            <a:t> Portal (CCKP)</a:t>
          </a:r>
          <a:r>
            <a:rPr lang="pt-BR" sz="900" b="0" kern="1200" noProof="0">
              <a:solidFill>
                <a:srgbClr val="3EC0A7"/>
              </a:solidFill>
              <a:effectLst/>
              <a:latin typeface="+mn-lt"/>
              <a:ea typeface="+mn-ea"/>
              <a:cs typeface="+mn-cs"/>
            </a:rPr>
            <a:t>.</a:t>
          </a:r>
          <a:endParaRPr lang="pt-BR" sz="900" b="0" kern="1200" noProof="0" dirty="0">
            <a:solidFill>
              <a:srgbClr val="3EC0A7"/>
            </a:solidFill>
            <a:effectLst/>
            <a:latin typeface="+mn-lt"/>
            <a:ea typeface="+mn-ea"/>
            <a:cs typeface="+mn-cs"/>
          </a:endParaRPr>
        </a:p>
      </xdr:txBody>
    </xdr:sp>
    <xdr:clientData/>
  </xdr:twoCellAnchor>
  <xdr:twoCellAnchor>
    <xdr:from>
      <xdr:col>1</xdr:col>
      <xdr:colOff>139088</xdr:colOff>
      <xdr:row>28</xdr:row>
      <xdr:rowOff>26455</xdr:rowOff>
    </xdr:from>
    <xdr:to>
      <xdr:col>1</xdr:col>
      <xdr:colOff>440098</xdr:colOff>
      <xdr:row>30</xdr:row>
      <xdr:rowOff>5455</xdr:rowOff>
    </xdr:to>
    <xdr:pic>
      <xdr:nvPicPr>
        <xdr:cNvPr id="9" name="Gráfico 35" descr="Temperatura alta com preenchimento sólido">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39113" y="9094255"/>
          <a:ext cx="301010" cy="360000"/>
        </a:xfrm>
        <a:prstGeom prst="rect">
          <a:avLst/>
        </a:prstGeom>
      </xdr:spPr>
    </xdr:pic>
    <xdr:clientData/>
  </xdr:twoCellAnchor>
  <xdr:twoCellAnchor>
    <xdr:from>
      <xdr:col>9</xdr:col>
      <xdr:colOff>498315</xdr:colOff>
      <xdr:row>27</xdr:row>
      <xdr:rowOff>74080</xdr:rowOff>
    </xdr:from>
    <xdr:to>
      <xdr:col>16</xdr:col>
      <xdr:colOff>313157</xdr:colOff>
      <xdr:row>32</xdr:row>
      <xdr:rowOff>75046</xdr:rowOff>
    </xdr:to>
    <xdr:sp macro="" textlink="">
      <xdr:nvSpPr>
        <xdr:cNvPr id="11" name="CaixaDeTexto 13">
          <a:extLst>
            <a:ext uri="{FF2B5EF4-FFF2-40B4-BE49-F238E27FC236}">
              <a16:creationId xmlns:a16="http://schemas.microsoft.com/office/drawing/2014/main" id="{00000000-0008-0000-0100-00000B000000}"/>
            </a:ext>
          </a:extLst>
        </xdr:cNvPr>
        <xdr:cNvSpPr txBox="1"/>
      </xdr:nvSpPr>
      <xdr:spPr>
        <a:xfrm>
          <a:off x="6009208" y="9857616"/>
          <a:ext cx="4101092" cy="953466"/>
        </a:xfrm>
        <a:prstGeom prst="rect">
          <a:avLst/>
        </a:prstGeom>
        <a:noFill/>
      </xdr:spPr>
      <xdr:txBody>
        <a:bodyPr wrap="square">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BR" sz="1100" b="1">
              <a:solidFill>
                <a:srgbClr val="3EC0A7"/>
              </a:solidFill>
            </a:rPr>
            <a:t>O</a:t>
          </a:r>
          <a:r>
            <a:rPr lang="pt-BR" sz="1100" b="1">
              <a:solidFill>
                <a:srgbClr val="3EC0A7"/>
              </a:solidFill>
              <a:effectLst/>
            </a:rPr>
            <a:t>ndas de calor</a:t>
          </a:r>
        </a:p>
        <a:p>
          <a:r>
            <a:rPr lang="pt-BR" sz="1100">
              <a:solidFill>
                <a:srgbClr val="3EC0A7"/>
              </a:solidFill>
            </a:rPr>
            <a:t>Período de calor anormal avaliado através de número de dias com temperaturas máximas acima do percentil de 90% da amostra de temperaturas máximas diárias. Associado ao omento da mortalidade e morbidade relacionada ao calor.</a:t>
          </a:r>
        </a:p>
        <a:p>
          <a:r>
            <a:rPr kumimoji="0" lang="pt-BR" sz="1000" b="0" i="0" u="none" strike="noStrike" kern="1200" cap="none" spc="0" normalizeH="0" baseline="0" noProof="0">
              <a:ln>
                <a:noFill/>
              </a:ln>
              <a:solidFill>
                <a:srgbClr val="3EC0A7"/>
              </a:solidFill>
              <a:effectLst/>
              <a:uLnTx/>
              <a:uFillTx/>
              <a:latin typeface="+mn-lt"/>
              <a:ea typeface="+mn-ea"/>
              <a:cs typeface="+mn-cs"/>
            </a:rPr>
            <a:t>Fonte: </a:t>
          </a:r>
          <a:r>
            <a:rPr kumimoji="0" lang="pt-BR" sz="1000" b="0" i="0" u="none" strike="noStrike" kern="1200" cap="none" spc="0" normalizeH="0" baseline="0" noProof="0" dirty="0" err="1">
              <a:ln>
                <a:noFill/>
              </a:ln>
              <a:solidFill>
                <a:srgbClr val="3EC0A7"/>
              </a:solidFill>
              <a:effectLst/>
              <a:uLnTx/>
              <a:uFillTx/>
              <a:latin typeface="+mn-lt"/>
              <a:ea typeface="+mn-ea"/>
              <a:cs typeface="+mn-cs"/>
              <a:hlinkClick xmlns:r="http://schemas.openxmlformats.org/officeDocument/2006/relationships" r:id="rId2">
                <a:extLst>
                  <a:ext uri="{A12FA001-AC4F-418D-AE19-62706E023703}">
                    <ahyp:hlinkClr xmlns:ahyp="http://schemas.microsoft.com/office/drawing/2018/hyperlinkcolor" val="tx"/>
                  </a:ext>
                </a:extLst>
              </a:hlinkClick>
            </a:rPr>
            <a:t>Climate</a:t>
          </a:r>
          <a:r>
            <a:rPr kumimoji="0" lang="pt-BR" sz="1000" b="0" i="0" u="none" strike="noStrike" kern="1200" cap="none" spc="0" normalizeH="0" baseline="0" noProof="0" dirty="0">
              <a:ln>
                <a:noFill/>
              </a:ln>
              <a:solidFill>
                <a:srgbClr val="3EC0A7"/>
              </a:solidFill>
              <a:effectLst/>
              <a:uLnTx/>
              <a:uFillTx/>
              <a:latin typeface="+mn-lt"/>
              <a:ea typeface="+mn-ea"/>
              <a:cs typeface="+mn-cs"/>
              <a:hlinkClick xmlns:r="http://schemas.openxmlformats.org/officeDocument/2006/relationships" r:id="rId2">
                <a:extLst>
                  <a:ext uri="{A12FA001-AC4F-418D-AE19-62706E023703}">
                    <ahyp:hlinkClr xmlns:ahyp="http://schemas.microsoft.com/office/drawing/2018/hyperlinkcolor" val="tx"/>
                  </a:ext>
                </a:extLst>
              </a:hlinkClick>
            </a:rPr>
            <a:t> </a:t>
          </a:r>
          <a:r>
            <a:rPr kumimoji="0" lang="pt-BR" sz="1000" b="0" i="0" u="none" strike="noStrike" kern="1200" cap="none" spc="0" normalizeH="0" baseline="0" noProof="0" dirty="0" err="1">
              <a:ln>
                <a:noFill/>
              </a:ln>
              <a:solidFill>
                <a:srgbClr val="3EC0A7"/>
              </a:solidFill>
              <a:effectLst/>
              <a:uLnTx/>
              <a:uFillTx/>
              <a:latin typeface="+mn-lt"/>
              <a:ea typeface="+mn-ea"/>
              <a:cs typeface="+mn-cs"/>
              <a:hlinkClick xmlns:r="http://schemas.openxmlformats.org/officeDocument/2006/relationships" r:id="rId2">
                <a:extLst>
                  <a:ext uri="{A12FA001-AC4F-418D-AE19-62706E023703}">
                    <ahyp:hlinkClr xmlns:ahyp="http://schemas.microsoft.com/office/drawing/2018/hyperlinkcolor" val="tx"/>
                  </a:ext>
                </a:extLst>
              </a:hlinkClick>
            </a:rPr>
            <a:t>Change</a:t>
          </a:r>
          <a:r>
            <a:rPr kumimoji="0" lang="pt-BR" sz="1000" b="0" i="0" u="none" strike="noStrike" kern="1200" cap="none" spc="0" normalizeH="0" baseline="0" noProof="0" dirty="0">
              <a:ln>
                <a:noFill/>
              </a:ln>
              <a:solidFill>
                <a:srgbClr val="3EC0A7"/>
              </a:solidFill>
              <a:effectLst/>
              <a:uLnTx/>
              <a:uFillTx/>
              <a:latin typeface="+mn-lt"/>
              <a:ea typeface="+mn-ea"/>
              <a:cs typeface="+mn-cs"/>
              <a:hlinkClick xmlns:r="http://schemas.openxmlformats.org/officeDocument/2006/relationships" r:id="rId2">
                <a:extLst>
                  <a:ext uri="{A12FA001-AC4F-418D-AE19-62706E023703}">
                    <ahyp:hlinkClr xmlns:ahyp="http://schemas.microsoft.com/office/drawing/2018/hyperlinkcolor" val="tx"/>
                  </a:ext>
                </a:extLst>
              </a:hlinkClick>
            </a:rPr>
            <a:t> </a:t>
          </a:r>
          <a:r>
            <a:rPr kumimoji="0" lang="pt-BR" sz="1000" b="0" i="0" u="none" strike="noStrike" kern="1200" cap="none" spc="0" normalizeH="0" baseline="0" noProof="0" dirty="0" err="1">
              <a:ln>
                <a:noFill/>
              </a:ln>
              <a:solidFill>
                <a:srgbClr val="3EC0A7"/>
              </a:solidFill>
              <a:effectLst/>
              <a:uLnTx/>
              <a:uFillTx/>
              <a:latin typeface="+mn-lt"/>
              <a:ea typeface="+mn-ea"/>
              <a:cs typeface="+mn-cs"/>
              <a:hlinkClick xmlns:r="http://schemas.openxmlformats.org/officeDocument/2006/relationships" r:id="rId2">
                <a:extLst>
                  <a:ext uri="{A12FA001-AC4F-418D-AE19-62706E023703}">
                    <ahyp:hlinkClr xmlns:ahyp="http://schemas.microsoft.com/office/drawing/2018/hyperlinkcolor" val="tx"/>
                  </a:ext>
                </a:extLst>
              </a:hlinkClick>
            </a:rPr>
            <a:t>Knowledge</a:t>
          </a:r>
          <a:r>
            <a:rPr kumimoji="0" lang="pt-BR" sz="1000" b="0" i="0" u="none" strike="noStrike" kern="1200" cap="none" spc="0" normalizeH="0" baseline="0" noProof="0" dirty="0">
              <a:ln>
                <a:noFill/>
              </a:ln>
              <a:solidFill>
                <a:srgbClr val="3EC0A7"/>
              </a:solidFill>
              <a:effectLst/>
              <a:uLnTx/>
              <a:uFillTx/>
              <a:latin typeface="+mn-lt"/>
              <a:ea typeface="+mn-ea"/>
              <a:cs typeface="+mn-cs"/>
              <a:hlinkClick xmlns:r="http://schemas.openxmlformats.org/officeDocument/2006/relationships" r:id="rId2">
                <a:extLst>
                  <a:ext uri="{A12FA001-AC4F-418D-AE19-62706E023703}">
                    <ahyp:hlinkClr xmlns:ahyp="http://schemas.microsoft.com/office/drawing/2018/hyperlinkcolor" val="tx"/>
                  </a:ext>
                </a:extLst>
              </a:hlinkClick>
            </a:rPr>
            <a:t> Portal (CCKP)</a:t>
          </a:r>
          <a:r>
            <a:rPr kumimoji="0" lang="pt-BR" sz="1000" b="0" i="0" u="none" strike="noStrike" kern="1200" cap="none" spc="0" normalizeH="0" baseline="0" noProof="0">
              <a:ln>
                <a:noFill/>
              </a:ln>
              <a:solidFill>
                <a:srgbClr val="3EC0A7"/>
              </a:solidFill>
              <a:effectLst/>
              <a:uLnTx/>
              <a:uFillTx/>
              <a:latin typeface="+mn-lt"/>
              <a:ea typeface="+mn-ea"/>
              <a:cs typeface="+mn-cs"/>
            </a:rPr>
            <a:t>.</a:t>
          </a:r>
          <a:endParaRPr lang="pt-BR" sz="1000">
            <a:solidFill>
              <a:srgbClr val="3EC0A7"/>
            </a:solidFill>
          </a:endParaRPr>
        </a:p>
      </xdr:txBody>
    </xdr:sp>
    <xdr:clientData/>
  </xdr:twoCellAnchor>
  <xdr:twoCellAnchor>
    <xdr:from>
      <xdr:col>9</xdr:col>
      <xdr:colOff>120904</xdr:colOff>
      <xdr:row>27</xdr:row>
      <xdr:rowOff>74080</xdr:rowOff>
    </xdr:from>
    <xdr:to>
      <xdr:col>9</xdr:col>
      <xdr:colOff>497031</xdr:colOff>
      <xdr:row>29</xdr:row>
      <xdr:rowOff>53080</xdr:rowOff>
    </xdr:to>
    <xdr:pic>
      <xdr:nvPicPr>
        <xdr:cNvPr id="12" name="Gráfico 37" descr="Sol com preenchimento sólido">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631797" y="9857616"/>
          <a:ext cx="376127" cy="360000"/>
        </a:xfrm>
        <a:prstGeom prst="rect">
          <a:avLst/>
        </a:prstGeom>
      </xdr:spPr>
    </xdr:pic>
    <xdr:clientData/>
  </xdr:twoCellAnchor>
  <xdr:twoCellAnchor>
    <xdr:from>
      <xdr:col>1</xdr:col>
      <xdr:colOff>55093</xdr:colOff>
      <xdr:row>38</xdr:row>
      <xdr:rowOff>64004</xdr:rowOff>
    </xdr:from>
    <xdr:to>
      <xdr:col>16</xdr:col>
      <xdr:colOff>485723</xdr:colOff>
      <xdr:row>43</xdr:row>
      <xdr:rowOff>25645</xdr:rowOff>
    </xdr:to>
    <xdr:grpSp>
      <xdr:nvGrpSpPr>
        <xdr:cNvPr id="131" name="Agrupar 87">
          <a:extLst>
            <a:ext uri="{FF2B5EF4-FFF2-40B4-BE49-F238E27FC236}">
              <a16:creationId xmlns:a16="http://schemas.microsoft.com/office/drawing/2014/main" id="{00000000-0008-0000-0100-000083000000}"/>
            </a:ext>
          </a:extLst>
        </xdr:cNvPr>
        <xdr:cNvGrpSpPr/>
      </xdr:nvGrpSpPr>
      <xdr:grpSpPr>
        <a:xfrm>
          <a:off x="264269" y="11008416"/>
          <a:ext cx="10486042" cy="895464"/>
          <a:chOff x="230082" y="11370388"/>
          <a:chExt cx="9832967" cy="914141"/>
        </a:xfrm>
      </xdr:grpSpPr>
      <xdr:sp macro="" textlink="">
        <xdr:nvSpPr>
          <xdr:cNvPr id="132" name="CaixaDeTexto 17">
            <a:extLst>
              <a:ext uri="{FF2B5EF4-FFF2-40B4-BE49-F238E27FC236}">
                <a16:creationId xmlns:a16="http://schemas.microsoft.com/office/drawing/2014/main" id="{00000000-0008-0000-0100-000084000000}"/>
              </a:ext>
            </a:extLst>
          </xdr:cNvPr>
          <xdr:cNvSpPr txBox="1"/>
        </xdr:nvSpPr>
        <xdr:spPr>
          <a:xfrm>
            <a:off x="5844268" y="11370388"/>
            <a:ext cx="4218781" cy="914141"/>
          </a:xfrm>
          <a:prstGeom prst="rect">
            <a:avLst/>
          </a:prstGeom>
          <a:noFill/>
        </xdr:spPr>
        <xdr:txBody>
          <a:bodyPr wrap="square">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BR" sz="1100" b="1">
                <a:solidFill>
                  <a:srgbClr val="3EC0A7"/>
                </a:solidFill>
              </a:rPr>
              <a:t>S</a:t>
            </a:r>
            <a:r>
              <a:rPr lang="pt-BR" sz="1100" b="1">
                <a:solidFill>
                  <a:srgbClr val="3EC0A7"/>
                </a:solidFill>
                <a:effectLst/>
              </a:rPr>
              <a:t>ecas</a:t>
            </a:r>
          </a:p>
          <a:p>
            <a:r>
              <a:rPr lang="pt-BR" sz="1100">
                <a:solidFill>
                  <a:srgbClr val="3EC0A7"/>
                </a:solidFill>
              </a:rPr>
              <a:t>Risco físico agudo baseado na variação da quantidade de dias secos consecutivos, que nos permite avaliar a persistência do evento. Prevê impacto </a:t>
            </a:r>
            <a:r>
              <a:rPr lang="pt-BR" sz="1100" kern="1200">
                <a:solidFill>
                  <a:srgbClr val="3EC0A7"/>
                </a:solidFill>
                <a:latin typeface="+mn-lt"/>
                <a:ea typeface="+mn-ea"/>
                <a:cs typeface="+mn-cs"/>
              </a:rPr>
              <a:t>adverso nas safras, afetando disponibilidade e preços de alimentos, resultando em maior insegurança alimentar e hídrica.</a:t>
            </a:r>
          </a:p>
          <a:p>
            <a:pPr marL="0" marR="0" lvl="0" indent="0" algn="l" defTabSz="914400" rtl="0" eaLnBrk="1" fontAlgn="auto" latinLnBrk="0" hangingPunct="1">
              <a:lnSpc>
                <a:spcPct val="100000"/>
              </a:lnSpc>
              <a:spcBef>
                <a:spcPts val="0"/>
              </a:spcBef>
              <a:spcAft>
                <a:spcPts val="0"/>
              </a:spcAft>
              <a:buClrTx/>
              <a:buSzTx/>
              <a:buFontTx/>
              <a:buNone/>
              <a:tabLst/>
              <a:defRPr/>
            </a:pPr>
            <a:r>
              <a:rPr lang="pt-BR" sz="900" kern="1200">
                <a:solidFill>
                  <a:srgbClr val="3EC0A7"/>
                </a:solidFill>
                <a:latin typeface="+mn-lt"/>
                <a:ea typeface="+mn-ea"/>
                <a:cs typeface="+mn-cs"/>
              </a:rPr>
              <a:t>Fonte: </a:t>
            </a:r>
            <a:r>
              <a:rPr lang="pt-BR" sz="900" kern="1200" noProof="0" dirty="0">
                <a:solidFill>
                  <a:srgbClr val="3EC0A7"/>
                </a:solidFill>
                <a:latin typeface="+mn-lt"/>
                <a:ea typeface="+mn-ea"/>
                <a:cs typeface="+mn-cs"/>
              </a:rPr>
              <a:t>INPE </a:t>
            </a:r>
            <a:r>
              <a:rPr lang="pt-BR" sz="900" kern="1200" noProof="0" dirty="0">
                <a:solidFill>
                  <a:srgbClr val="3EC0A7"/>
                </a:solidFill>
                <a:latin typeface="+mn-lt"/>
                <a:ea typeface="+mn-ea"/>
                <a:cs typeface="+mn-cs"/>
                <a:hlinkClick xmlns:r="http://schemas.openxmlformats.org/officeDocument/2006/relationships" r:id="rId7">
                  <a:extLst>
                    <a:ext uri="{A12FA001-AC4F-418D-AE19-62706E023703}">
                      <ahyp:hlinkClr xmlns:ahyp="http://schemas.microsoft.com/office/drawing/2018/hyperlinkcolor" val="tx"/>
                    </a:ext>
                  </a:extLst>
                </a:hlinkClick>
              </a:rPr>
              <a:t>Dados Climáticos (inpe.br)</a:t>
            </a:r>
            <a:r>
              <a:rPr lang="pt-BR" sz="900" kern="1200" noProof="0" dirty="0">
                <a:solidFill>
                  <a:srgbClr val="3EC0A7"/>
                </a:solidFill>
                <a:latin typeface="+mn-lt"/>
                <a:ea typeface="+mn-ea"/>
                <a:cs typeface="+mn-cs"/>
              </a:rPr>
              <a:t>.</a:t>
            </a:r>
          </a:p>
        </xdr:txBody>
      </xdr:sp>
      <xdr:pic>
        <xdr:nvPicPr>
          <xdr:cNvPr id="133" name="Gráfico 29" descr="Cena de deserto com preenchimento sólido">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464535" y="11609379"/>
            <a:ext cx="353917" cy="360000"/>
          </a:xfrm>
          <a:prstGeom prst="rect">
            <a:avLst/>
          </a:prstGeom>
        </xdr:spPr>
      </xdr:pic>
      <xdr:sp macro="" textlink="">
        <xdr:nvSpPr>
          <xdr:cNvPr id="134" name="CaixaDeTexto 8">
            <a:extLst>
              <a:ext uri="{FF2B5EF4-FFF2-40B4-BE49-F238E27FC236}">
                <a16:creationId xmlns:a16="http://schemas.microsoft.com/office/drawing/2014/main" id="{00000000-0008-0000-0100-000086000000}"/>
              </a:ext>
            </a:extLst>
          </xdr:cNvPr>
          <xdr:cNvSpPr txBox="1"/>
        </xdr:nvSpPr>
        <xdr:spPr>
          <a:xfrm>
            <a:off x="606752" y="11522952"/>
            <a:ext cx="4660252" cy="609013"/>
          </a:xfrm>
          <a:prstGeom prst="rect">
            <a:avLst/>
          </a:prstGeom>
          <a:noFill/>
        </xdr:spPr>
        <xdr:txBody>
          <a:bodyPr wrap="square">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BR" sz="1100" b="1">
                <a:solidFill>
                  <a:srgbClr val="3EC0A7"/>
                </a:solidFill>
              </a:rPr>
              <a:t>I</a:t>
            </a:r>
            <a:r>
              <a:rPr lang="pt-BR" sz="1100" b="1">
                <a:solidFill>
                  <a:srgbClr val="3EC0A7"/>
                </a:solidFill>
                <a:effectLst/>
              </a:rPr>
              <a:t>ntensidade do vento</a:t>
            </a:r>
          </a:p>
          <a:p>
            <a:r>
              <a:rPr lang="pt-BR" sz="1100">
                <a:solidFill>
                  <a:srgbClr val="3EC0A7"/>
                </a:solidFill>
              </a:rPr>
              <a:t>Movimentação da massa de ar medida com base na velocidade. Associado ao risco de </a:t>
            </a:r>
            <a:r>
              <a:rPr lang="pt-BR" sz="1100" kern="1200">
                <a:solidFill>
                  <a:srgbClr val="3EC0A7"/>
                </a:solidFill>
                <a:latin typeface="+mn-lt"/>
                <a:ea typeface="+mn-ea"/>
                <a:cs typeface="+mn-cs"/>
              </a:rPr>
              <a:t>danos à infraestrutura física e perdas socioeconômicas.</a:t>
            </a:r>
          </a:p>
          <a:p>
            <a:pPr marL="0" marR="0" lvl="0" indent="0" algn="l" defTabSz="914400" rtl="0" eaLnBrk="1" fontAlgn="auto" latinLnBrk="0" hangingPunct="1">
              <a:lnSpc>
                <a:spcPct val="100000"/>
              </a:lnSpc>
              <a:spcBef>
                <a:spcPts val="0"/>
              </a:spcBef>
              <a:spcAft>
                <a:spcPts val="0"/>
              </a:spcAft>
              <a:buClrTx/>
              <a:buSzTx/>
              <a:buFontTx/>
              <a:buNone/>
              <a:tabLst/>
              <a:defRPr/>
            </a:pPr>
            <a:r>
              <a:rPr lang="pt-BR" sz="900" kern="1200">
                <a:solidFill>
                  <a:srgbClr val="3EC0A7"/>
                </a:solidFill>
                <a:latin typeface="+mn-lt"/>
                <a:ea typeface="+mn-ea"/>
                <a:cs typeface="+mn-cs"/>
              </a:rPr>
              <a:t>Fonte: </a:t>
            </a:r>
            <a:r>
              <a:rPr lang="pt-BR" sz="900" kern="1200" noProof="0" dirty="0" err="1">
                <a:solidFill>
                  <a:srgbClr val="3EC0A7"/>
                </a:solidFill>
                <a:latin typeface="+mn-lt"/>
                <a:ea typeface="+mn-ea"/>
                <a:cs typeface="+mn-cs"/>
              </a:rPr>
              <a:t>Vanloon</a:t>
            </a:r>
            <a:r>
              <a:rPr lang="pt-BR" sz="900" kern="1200" noProof="0" dirty="0">
                <a:solidFill>
                  <a:srgbClr val="3EC0A7"/>
                </a:solidFill>
                <a:latin typeface="+mn-lt"/>
                <a:ea typeface="+mn-ea"/>
                <a:cs typeface="+mn-cs"/>
              </a:rPr>
              <a:t> &amp; Duffy (2018). </a:t>
            </a:r>
            <a:r>
              <a:rPr lang="pt-BR" sz="900" kern="1200" noProof="0" dirty="0">
                <a:solidFill>
                  <a:srgbClr val="3EC0A7"/>
                </a:solidFill>
                <a:latin typeface="+mn-lt"/>
                <a:ea typeface="+mn-ea"/>
                <a:cs typeface="+mn-cs"/>
                <a:hlinkClick xmlns:r="http://schemas.openxmlformats.org/officeDocument/2006/relationships" r:id="rId10">
                  <a:extLst>
                    <a:ext uri="{A12FA001-AC4F-418D-AE19-62706E023703}">
                      <ahyp:hlinkClr xmlns:ahyp="http://schemas.microsoft.com/office/drawing/2018/hyperlinkcolor" val="tx"/>
                    </a:ext>
                  </a:extLst>
                </a:hlinkClick>
              </a:rPr>
              <a:t>Environmental </a:t>
            </a:r>
            <a:r>
              <a:rPr lang="pt-BR" sz="900" kern="1200" noProof="0" dirty="0" err="1">
                <a:solidFill>
                  <a:srgbClr val="3EC0A7"/>
                </a:solidFill>
                <a:latin typeface="+mn-lt"/>
                <a:ea typeface="+mn-ea"/>
                <a:cs typeface="+mn-cs"/>
                <a:hlinkClick xmlns:r="http://schemas.openxmlformats.org/officeDocument/2006/relationships" r:id="rId10">
                  <a:extLst>
                    <a:ext uri="{A12FA001-AC4F-418D-AE19-62706E023703}">
                      <ahyp:hlinkClr xmlns:ahyp="http://schemas.microsoft.com/office/drawing/2018/hyperlinkcolor" val="tx"/>
                    </a:ext>
                  </a:extLst>
                </a:hlinkClick>
              </a:rPr>
              <a:t>Chemistry</a:t>
            </a:r>
            <a:r>
              <a:rPr lang="pt-BR" sz="900" kern="1200" noProof="0" dirty="0">
                <a:solidFill>
                  <a:srgbClr val="3EC0A7"/>
                </a:solidFill>
                <a:latin typeface="+mn-lt"/>
                <a:ea typeface="+mn-ea"/>
                <a:cs typeface="+mn-cs"/>
                <a:hlinkClick xmlns:r="http://schemas.openxmlformats.org/officeDocument/2006/relationships" r:id="rId10">
                  <a:extLst>
                    <a:ext uri="{A12FA001-AC4F-418D-AE19-62706E023703}">
                      <ahyp:hlinkClr xmlns:ahyp="http://schemas.microsoft.com/office/drawing/2018/hyperlinkcolor" val="tx"/>
                    </a:ext>
                  </a:extLst>
                </a:hlinkClick>
              </a:rPr>
              <a:t>: A global perspective</a:t>
            </a:r>
            <a:r>
              <a:rPr lang="pt-BR" sz="900" kern="1200" noProof="0" dirty="0">
                <a:solidFill>
                  <a:srgbClr val="3EC0A7"/>
                </a:solidFill>
                <a:latin typeface="+mn-lt"/>
                <a:ea typeface="+mn-ea"/>
                <a:cs typeface="+mn-cs"/>
              </a:rPr>
              <a:t>.</a:t>
            </a:r>
          </a:p>
        </xdr:txBody>
      </xdr:sp>
      <xdr:pic>
        <xdr:nvPicPr>
          <xdr:cNvPr id="135" name="Gráfico 23" descr="Ventoso com preenchimento sólido">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230082" y="11609379"/>
            <a:ext cx="378269" cy="360000"/>
          </a:xfrm>
          <a:prstGeom prst="rect">
            <a:avLst/>
          </a:prstGeom>
        </xdr:spPr>
      </xdr:pic>
    </xdr:grpSp>
    <xdr:clientData/>
  </xdr:twoCellAnchor>
  <xdr:twoCellAnchor>
    <xdr:from>
      <xdr:col>9</xdr:col>
      <xdr:colOff>510302</xdr:colOff>
      <xdr:row>33</xdr:row>
      <xdr:rowOff>165591</xdr:rowOff>
    </xdr:from>
    <xdr:to>
      <xdr:col>15</xdr:col>
      <xdr:colOff>11404</xdr:colOff>
      <xdr:row>37</xdr:row>
      <xdr:rowOff>11646</xdr:rowOff>
    </xdr:to>
    <xdr:sp macro="" textlink="">
      <xdr:nvSpPr>
        <xdr:cNvPr id="14" name="CaixaDeTexto 15">
          <a:extLst>
            <a:ext uri="{FF2B5EF4-FFF2-40B4-BE49-F238E27FC236}">
              <a16:creationId xmlns:a16="http://schemas.microsoft.com/office/drawing/2014/main" id="{00000000-0008-0000-0100-00000E000000}"/>
            </a:ext>
          </a:extLst>
        </xdr:cNvPr>
        <xdr:cNvSpPr txBox="1"/>
      </xdr:nvSpPr>
      <xdr:spPr>
        <a:xfrm>
          <a:off x="5982847" y="10262091"/>
          <a:ext cx="3137921" cy="608055"/>
        </a:xfrm>
        <a:prstGeom prst="rect">
          <a:avLst/>
        </a:prstGeom>
        <a:noFill/>
      </xdr:spPr>
      <xdr:txBody>
        <a:bodyPr wrap="square">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BR" sz="1100" b="1">
              <a:solidFill>
                <a:srgbClr val="3EC0A7"/>
              </a:solidFill>
            </a:rPr>
            <a:t>O</a:t>
          </a:r>
          <a:r>
            <a:rPr lang="pt-BR" sz="1100" b="1">
              <a:solidFill>
                <a:srgbClr val="3EC0A7"/>
              </a:solidFill>
              <a:effectLst/>
            </a:rPr>
            <a:t>ndas de frio</a:t>
          </a: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rgbClr val="3EC0A7"/>
              </a:solidFill>
            </a:rPr>
            <a:t>Período em que a temperatura mínima é menor que o percentil 10% da amostra ou abaixo de 0ºC.</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pt-BR" sz="900" b="0" i="0" u="none" strike="noStrike" kern="1200" cap="none" spc="0" normalizeH="0" baseline="0" noProof="0" dirty="0">
              <a:ln>
                <a:noFill/>
              </a:ln>
              <a:solidFill>
                <a:srgbClr val="3EC0A7"/>
              </a:solidFill>
              <a:effectLst/>
              <a:uLnTx/>
              <a:uFillTx/>
              <a:latin typeface="+mn-lt"/>
              <a:ea typeface="+mn-ea"/>
              <a:cs typeface="+mn-cs"/>
            </a:rPr>
            <a:t>Fonte: </a:t>
          </a:r>
          <a:r>
            <a:rPr kumimoji="0" lang="en-US" sz="900" b="0" i="0" u="none" strike="noStrike" kern="1200" cap="none" spc="0" normalizeH="0" baseline="0" noProof="0" dirty="0">
              <a:ln>
                <a:noFill/>
              </a:ln>
              <a:solidFill>
                <a:srgbClr val="3EC0A7"/>
              </a:solidFill>
              <a:effectLst/>
              <a:uLnTx/>
              <a:uFillTx/>
              <a:latin typeface="+mn-lt"/>
              <a:ea typeface="+mn-ea"/>
              <a:cs typeface="+mn-cs"/>
            </a:rPr>
            <a:t>IPCC (2012). </a:t>
          </a:r>
          <a:r>
            <a:rPr kumimoji="0" lang="en-US" sz="900" b="0" i="0" u="none" strike="noStrike" kern="1200" cap="none" spc="0" normalizeH="0" baseline="0" noProof="0" dirty="0">
              <a:ln>
                <a:noFill/>
              </a:ln>
              <a:solidFill>
                <a:srgbClr val="3EC0A7"/>
              </a:solidFill>
              <a:effectLst/>
              <a:uLnTx/>
              <a:uFillTx/>
              <a:latin typeface="+mn-lt"/>
              <a:ea typeface="+mn-ea"/>
              <a:cs typeface="+mn-cs"/>
              <a:hlinkClick xmlns:r="http://schemas.openxmlformats.org/officeDocument/2006/relationships" r:id="rId13">
                <a:extLst>
                  <a:ext uri="{A12FA001-AC4F-418D-AE19-62706E023703}">
                    <ahyp:hlinkClr xmlns:ahyp="http://schemas.microsoft.com/office/drawing/2018/hyperlinkcolor" val="tx"/>
                  </a:ext>
                </a:extLst>
              </a:hlinkClick>
            </a:rPr>
            <a:t>Glossary of terms</a:t>
          </a:r>
          <a:endParaRPr kumimoji="0" lang="en-US" sz="900" b="0" i="0" u="none" strike="noStrike" kern="1200" cap="none" spc="0" normalizeH="0" baseline="0" noProof="0" dirty="0">
            <a:ln>
              <a:noFill/>
            </a:ln>
            <a:solidFill>
              <a:srgbClr val="3EC0A7"/>
            </a:solidFill>
            <a:effectLst/>
            <a:uLnTx/>
            <a:uFillTx/>
            <a:latin typeface="+mn-lt"/>
            <a:ea typeface="+mn-ea"/>
            <a:cs typeface="+mn-cs"/>
          </a:endParaRPr>
        </a:p>
      </xdr:txBody>
    </xdr:sp>
    <xdr:clientData/>
  </xdr:twoCellAnchor>
  <xdr:twoCellAnchor>
    <xdr:from>
      <xdr:col>9</xdr:col>
      <xdr:colOff>143689</xdr:colOff>
      <xdr:row>33</xdr:row>
      <xdr:rowOff>165591</xdr:rowOff>
    </xdr:from>
    <xdr:to>
      <xdr:col>9</xdr:col>
      <xdr:colOff>478428</xdr:colOff>
      <xdr:row>35</xdr:row>
      <xdr:rowOff>144591</xdr:rowOff>
    </xdr:to>
    <xdr:pic>
      <xdr:nvPicPr>
        <xdr:cNvPr id="15" name="Gráfico 39" descr="Floco de Neve com preenchimento sólido">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5616234" y="10262091"/>
          <a:ext cx="334739" cy="360000"/>
        </a:xfrm>
        <a:prstGeom prst="rect">
          <a:avLst/>
        </a:prstGeom>
      </xdr:spPr>
    </xdr:pic>
    <xdr:clientData/>
  </xdr:twoCellAnchor>
  <xdr:twoCellAnchor>
    <xdr:from>
      <xdr:col>1</xdr:col>
      <xdr:colOff>464942</xdr:colOff>
      <xdr:row>32</xdr:row>
      <xdr:rowOff>174250</xdr:rowOff>
    </xdr:from>
    <xdr:to>
      <xdr:col>9</xdr:col>
      <xdr:colOff>115076</xdr:colOff>
      <xdr:row>38</xdr:row>
      <xdr:rowOff>133350</xdr:rowOff>
    </xdr:to>
    <xdr:sp macro="" textlink="">
      <xdr:nvSpPr>
        <xdr:cNvPr id="13" name="CaixaDeTexto 5">
          <a:extLst>
            <a:ext uri="{FF2B5EF4-FFF2-40B4-BE49-F238E27FC236}">
              <a16:creationId xmlns:a16="http://schemas.microsoft.com/office/drawing/2014/main" id="{00000000-0008-0000-0100-00000D000000}"/>
            </a:ext>
          </a:extLst>
        </xdr:cNvPr>
        <xdr:cNvSpPr txBox="1"/>
      </xdr:nvSpPr>
      <xdr:spPr>
        <a:xfrm>
          <a:off x="664967" y="10899400"/>
          <a:ext cx="4936509" cy="1102100"/>
        </a:xfrm>
        <a:prstGeom prst="rect">
          <a:avLst/>
        </a:prstGeom>
        <a:noFill/>
      </xdr:spPr>
      <xdr:txBody>
        <a:bodyPr wrap="square">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BR" sz="1100" b="1">
              <a:solidFill>
                <a:srgbClr val="3EC0A7"/>
              </a:solidFill>
              <a:effectLst/>
            </a:rPr>
            <a:t>Estresse hídrico</a:t>
          </a:r>
        </a:p>
        <a:p>
          <a:r>
            <a:rPr lang="pt-BR" sz="1100">
              <a:solidFill>
                <a:srgbClr val="3EC0A7"/>
              </a:solidFill>
            </a:rPr>
            <a:t>O estresse hídrico é um risco físico crônico. É um risco associado à competição por recursos hídricos definido informalmente como a razão da demanda de água pela sociedade humana na região dividida pela água disponível¹. Associado à </a:t>
          </a:r>
          <a:r>
            <a:rPr lang="pt-BR" sz="1100" kern="1200">
              <a:solidFill>
                <a:srgbClr val="3EC0A7"/>
              </a:solidFill>
              <a:latin typeface="+mn-lt"/>
              <a:ea typeface="+mn-ea"/>
              <a:cs typeface="+mn-cs"/>
            </a:rPr>
            <a:t>insegurança hídrica.</a:t>
          </a:r>
        </a:p>
        <a:p>
          <a:pPr marL="0" marR="0" lvl="0" indent="0" algn="l" defTabSz="914400" rtl="0" eaLnBrk="1" fontAlgn="auto" latinLnBrk="0" hangingPunct="1">
            <a:lnSpc>
              <a:spcPct val="100000"/>
            </a:lnSpc>
            <a:spcBef>
              <a:spcPts val="0"/>
            </a:spcBef>
            <a:spcAft>
              <a:spcPts val="0"/>
            </a:spcAft>
            <a:buClrTx/>
            <a:buSzTx/>
            <a:buFontTx/>
            <a:buNone/>
            <a:tabLst/>
            <a:defRPr/>
          </a:pPr>
          <a:r>
            <a:rPr lang="pt-BR" sz="900" kern="1200">
              <a:solidFill>
                <a:srgbClr val="3EC0A7"/>
              </a:solidFill>
              <a:latin typeface="+mn-lt"/>
              <a:ea typeface="+mn-ea"/>
              <a:cs typeface="+mn-cs"/>
            </a:rPr>
            <a:t>Fonte: </a:t>
          </a:r>
          <a:r>
            <a:rPr lang="pt-BR" sz="900" kern="1200" noProof="0" dirty="0">
              <a:solidFill>
                <a:srgbClr val="3EC0A7"/>
              </a:solidFill>
              <a:latin typeface="+mn-lt"/>
              <a:ea typeface="+mn-ea"/>
              <a:cs typeface="+mn-cs"/>
            </a:rPr>
            <a:t>WRI (2019). </a:t>
          </a:r>
          <a:r>
            <a:rPr lang="en-US" sz="900" kern="1200" noProof="0" dirty="0">
              <a:solidFill>
                <a:srgbClr val="3EC0A7"/>
              </a:solidFill>
              <a:latin typeface="+mn-lt"/>
              <a:ea typeface="+mn-ea"/>
              <a:cs typeface="+mn-cs"/>
              <a:hlinkClick xmlns:r="http://schemas.openxmlformats.org/officeDocument/2006/relationships" r:id="rId16">
                <a:extLst>
                  <a:ext uri="{A12FA001-AC4F-418D-AE19-62706E023703}">
                    <ahyp:hlinkClr xmlns:ahyp="http://schemas.microsoft.com/office/drawing/2018/hyperlinkcolor" val="tx"/>
                  </a:ext>
                </a:extLst>
              </a:hlinkClick>
            </a:rPr>
            <a:t>Aqueduct 3.0</a:t>
          </a:r>
          <a:endParaRPr lang="en-US" sz="900" kern="1200" noProof="0" dirty="0">
            <a:solidFill>
              <a:srgbClr val="3EC0A7"/>
            </a:solidFill>
            <a:latin typeface="+mn-lt"/>
            <a:ea typeface="+mn-ea"/>
            <a:cs typeface="+mn-cs"/>
          </a:endParaRPr>
        </a:p>
        <a:p>
          <a:endParaRPr lang="pt-BR" sz="1100">
            <a:solidFill>
              <a:srgbClr val="3EC0A7"/>
            </a:solidFill>
          </a:endParaRPr>
        </a:p>
        <a:p>
          <a:endParaRPr lang="pt-BR" sz="1100">
            <a:solidFill>
              <a:srgbClr val="3EC0A7"/>
            </a:solidFill>
          </a:endParaRPr>
        </a:p>
      </xdr:txBody>
    </xdr:sp>
    <xdr:clientData/>
  </xdr:twoCellAnchor>
  <xdr:twoCellAnchor>
    <xdr:from>
      <xdr:col>1</xdr:col>
      <xdr:colOff>97523</xdr:colOff>
      <xdr:row>32</xdr:row>
      <xdr:rowOff>174250</xdr:rowOff>
    </xdr:from>
    <xdr:to>
      <xdr:col>1</xdr:col>
      <xdr:colOff>484071</xdr:colOff>
      <xdr:row>34</xdr:row>
      <xdr:rowOff>153250</xdr:rowOff>
    </xdr:to>
    <xdr:pic>
      <xdr:nvPicPr>
        <xdr:cNvPr id="27" name="Gráfico 41" descr="Torneira com vazamento com preenchimento sólido">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1630" y="10910286"/>
          <a:ext cx="386548" cy="360000"/>
        </a:xfrm>
        <a:prstGeom prst="rect">
          <a:avLst/>
        </a:prstGeom>
      </xdr:spPr>
    </xdr:pic>
    <xdr:clientData/>
  </xdr:twoCellAnchor>
  <xdr:twoCellAnchor>
    <xdr:from>
      <xdr:col>1</xdr:col>
      <xdr:colOff>12806</xdr:colOff>
      <xdr:row>62</xdr:row>
      <xdr:rowOff>72220</xdr:rowOff>
    </xdr:from>
    <xdr:to>
      <xdr:col>15</xdr:col>
      <xdr:colOff>347383</xdr:colOff>
      <xdr:row>68</xdr:row>
      <xdr:rowOff>40821</xdr:rowOff>
    </xdr:to>
    <xdr:grpSp>
      <xdr:nvGrpSpPr>
        <xdr:cNvPr id="2" name="Agrupar 27">
          <a:extLst>
            <a:ext uri="{FF2B5EF4-FFF2-40B4-BE49-F238E27FC236}">
              <a16:creationId xmlns:a16="http://schemas.microsoft.com/office/drawing/2014/main" id="{00000000-0008-0000-0100-00001C000000}"/>
            </a:ext>
          </a:extLst>
        </xdr:cNvPr>
        <xdr:cNvGrpSpPr/>
      </xdr:nvGrpSpPr>
      <xdr:grpSpPr>
        <a:xfrm>
          <a:off x="221982" y="18113691"/>
          <a:ext cx="9747519" cy="1089189"/>
          <a:chOff x="-1" y="3224317"/>
          <a:chExt cx="12192001" cy="1217178"/>
        </a:xfrm>
      </xdr:grpSpPr>
      <xdr:sp macro="" textlink="">
        <xdr:nvSpPr>
          <xdr:cNvPr id="6" name="Retângulo 31">
            <a:extLst>
              <a:ext uri="{FF2B5EF4-FFF2-40B4-BE49-F238E27FC236}">
                <a16:creationId xmlns:a16="http://schemas.microsoft.com/office/drawing/2014/main" id="{00000000-0008-0000-0100-00001D000000}"/>
              </a:ext>
            </a:extLst>
          </xdr:cNvPr>
          <xdr:cNvSpPr/>
        </xdr:nvSpPr>
        <xdr:spPr>
          <a:xfrm>
            <a:off x="-1" y="3236329"/>
            <a:ext cx="12192001" cy="1205166"/>
          </a:xfrm>
          <a:prstGeom prst="roundRect">
            <a:avLst/>
          </a:prstGeom>
          <a:gradFill flip="none" rotWithShape="1">
            <a:gsLst>
              <a:gs pos="68000">
                <a:srgbClr val="FABE00"/>
              </a:gs>
              <a:gs pos="37000">
                <a:srgbClr val="FF330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8" name="Retângulo 32">
            <a:extLst>
              <a:ext uri="{FF2B5EF4-FFF2-40B4-BE49-F238E27FC236}">
                <a16:creationId xmlns:a16="http://schemas.microsoft.com/office/drawing/2014/main" id="{00000000-0008-0000-0100-00001E000000}"/>
              </a:ext>
            </a:extLst>
          </xdr:cNvPr>
          <xdr:cNvSpPr/>
        </xdr:nvSpPr>
        <xdr:spPr>
          <a:xfrm>
            <a:off x="173738" y="3248857"/>
            <a:ext cx="5706361" cy="117812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pt-BR" sz="1800" kern="1200">
                <a:solidFill>
                  <a:schemeClr val="lt1"/>
                </a:solidFill>
                <a:effectLst/>
                <a:latin typeface="+mn-lt"/>
                <a:ea typeface="+mn-ea"/>
                <a:cs typeface="+mn-cs"/>
              </a:rPr>
              <a:t>RCP 4.5</a:t>
            </a:r>
            <a:r>
              <a:rPr lang="pt-BR" sz="1800" kern="1200" baseline="0">
                <a:solidFill>
                  <a:schemeClr val="lt1"/>
                </a:solidFill>
                <a:effectLst/>
                <a:latin typeface="+mn-lt"/>
                <a:ea typeface="+mn-ea"/>
                <a:cs typeface="+mn-cs"/>
              </a:rPr>
              <a:t> (</a:t>
            </a:r>
            <a:r>
              <a:rPr lang="pt-BR" sz="1600"/>
              <a:t>2°C)</a:t>
            </a:r>
          </a:p>
          <a:p>
            <a:pPr algn="just"/>
            <a:r>
              <a:rPr lang="pt-BR" sz="1200"/>
              <a:t>Ainda que o cenário de 1,5ºC ser preferível, 2ºC é um cenário usado como referência em que a sociedade consegue mitigar as emissões de GEE, se aproximando das metas do Acordo de Paris, com pico de emissões por volta de 2040.</a:t>
            </a:r>
          </a:p>
        </xdr:txBody>
      </xdr:sp>
      <xdr:sp macro="" textlink="">
        <xdr:nvSpPr>
          <xdr:cNvPr id="10" name="Retângulo 33">
            <a:extLst>
              <a:ext uri="{FF2B5EF4-FFF2-40B4-BE49-F238E27FC236}">
                <a16:creationId xmlns:a16="http://schemas.microsoft.com/office/drawing/2014/main" id="{00000000-0008-0000-0100-00001F000000}"/>
              </a:ext>
            </a:extLst>
          </xdr:cNvPr>
          <xdr:cNvSpPr/>
        </xdr:nvSpPr>
        <xdr:spPr>
          <a:xfrm>
            <a:off x="6413499" y="3224317"/>
            <a:ext cx="5704416" cy="117812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pt-BR" sz="1800" kern="1200">
                <a:solidFill>
                  <a:schemeClr val="lt1"/>
                </a:solidFill>
                <a:effectLst/>
                <a:latin typeface="+mn-lt"/>
                <a:ea typeface="+mn-ea"/>
                <a:cs typeface="+mn-cs"/>
              </a:rPr>
              <a:t>RCP 8.5</a:t>
            </a:r>
            <a:r>
              <a:rPr lang="pt-BR" sz="1600"/>
              <a:t> (4°C)</a:t>
            </a:r>
          </a:p>
          <a:p>
            <a:pPr algn="just"/>
            <a:r>
              <a:rPr lang="pt-BR" sz="1200"/>
              <a:t>Pior de</a:t>
            </a:r>
            <a:r>
              <a:rPr lang="pt-BR" sz="1200" baseline="0"/>
              <a:t> maior aumento médio da temperatura</a:t>
            </a:r>
            <a:r>
              <a:rPr lang="pt-BR" sz="1200"/>
              <a:t>, no qual não são tomadas as metas necessárias para mitigar as emissões GEE do Acordo de Paris. Está associado a riscos físicos mais expressivos diante de eventos extremos mais recorrentes e intensos.</a:t>
            </a:r>
          </a:p>
        </xdr:txBody>
      </xdr:sp>
    </xdr:grpSp>
    <xdr:clientData/>
  </xdr:twoCellAnchor>
  <xdr:twoCellAnchor editAs="oneCell">
    <xdr:from>
      <xdr:col>0</xdr:col>
      <xdr:colOff>138113</xdr:colOff>
      <xdr:row>137</xdr:row>
      <xdr:rowOff>525635</xdr:rowOff>
    </xdr:from>
    <xdr:to>
      <xdr:col>8</xdr:col>
      <xdr:colOff>124244</xdr:colOff>
      <xdr:row>152</xdr:row>
      <xdr:rowOff>190375</xdr:rowOff>
    </xdr:to>
    <xdr:pic>
      <xdr:nvPicPr>
        <xdr:cNvPr id="58" name="Imagem 57">
          <a:extLst>
            <a:ext uri="{FF2B5EF4-FFF2-40B4-BE49-F238E27FC236}">
              <a16:creationId xmlns:a16="http://schemas.microsoft.com/office/drawing/2014/main" id="{00000000-0008-0000-0100-00003A000000}"/>
            </a:ext>
          </a:extLst>
        </xdr:cNvPr>
        <xdr:cNvPicPr>
          <a:picLocks noChangeAspect="1"/>
        </xdr:cNvPicPr>
      </xdr:nvPicPr>
      <xdr:blipFill rotWithShape="1">
        <a:blip xmlns:r="http://schemas.openxmlformats.org/officeDocument/2006/relationships" r:embed="rId19"/>
        <a:srcRect r="5206"/>
        <a:stretch/>
      </xdr:blipFill>
      <xdr:spPr>
        <a:xfrm>
          <a:off x="138113" y="42385939"/>
          <a:ext cx="4881153" cy="3126870"/>
        </a:xfrm>
        <a:prstGeom prst="rect">
          <a:avLst/>
        </a:prstGeom>
      </xdr:spPr>
    </xdr:pic>
    <xdr:clientData/>
  </xdr:twoCellAnchor>
  <xdr:twoCellAnchor editAs="oneCell">
    <xdr:from>
      <xdr:col>8</xdr:col>
      <xdr:colOff>383380</xdr:colOff>
      <xdr:row>138</xdr:row>
      <xdr:rowOff>38512</xdr:rowOff>
    </xdr:from>
    <xdr:to>
      <xdr:col>15</xdr:col>
      <xdr:colOff>73817</xdr:colOff>
      <xdr:row>159</xdr:row>
      <xdr:rowOff>161346</xdr:rowOff>
    </xdr:to>
    <xdr:pic>
      <xdr:nvPicPr>
        <xdr:cNvPr id="59" name="Imagem 58">
          <a:extLst>
            <a:ext uri="{FF2B5EF4-FFF2-40B4-BE49-F238E27FC236}">
              <a16:creationId xmlns:a16="http://schemas.microsoft.com/office/drawing/2014/main" id="{00000000-0008-0000-0100-00003B000000}"/>
            </a:ext>
          </a:extLst>
        </xdr:cNvPr>
        <xdr:cNvPicPr>
          <a:picLocks noChangeAspect="1"/>
        </xdr:cNvPicPr>
      </xdr:nvPicPr>
      <xdr:blipFill rotWithShape="1">
        <a:blip xmlns:r="http://schemas.openxmlformats.org/officeDocument/2006/relationships" r:embed="rId20"/>
        <a:srcRect t="2977" r="45852"/>
        <a:stretch/>
      </xdr:blipFill>
      <xdr:spPr>
        <a:xfrm>
          <a:off x="5278402" y="42445469"/>
          <a:ext cx="3980828" cy="4371811"/>
        </a:xfrm>
        <a:prstGeom prst="rect">
          <a:avLst/>
        </a:prstGeom>
      </xdr:spPr>
    </xdr:pic>
    <xdr:clientData/>
  </xdr:twoCellAnchor>
  <xdr:twoCellAnchor editAs="oneCell">
    <xdr:from>
      <xdr:col>15</xdr:col>
      <xdr:colOff>236082</xdr:colOff>
      <xdr:row>137</xdr:row>
      <xdr:rowOff>526654</xdr:rowOff>
    </xdr:from>
    <xdr:to>
      <xdr:col>21</xdr:col>
      <xdr:colOff>169410</xdr:colOff>
      <xdr:row>157</xdr:row>
      <xdr:rowOff>172395</xdr:rowOff>
    </xdr:to>
    <xdr:pic>
      <xdr:nvPicPr>
        <xdr:cNvPr id="60" name="Imagem 59">
          <a:extLst>
            <a:ext uri="{FF2B5EF4-FFF2-40B4-BE49-F238E27FC236}">
              <a16:creationId xmlns:a16="http://schemas.microsoft.com/office/drawing/2014/main" id="{00000000-0008-0000-0100-00003C000000}"/>
            </a:ext>
          </a:extLst>
        </xdr:cNvPr>
        <xdr:cNvPicPr>
          <a:picLocks noChangeAspect="1"/>
        </xdr:cNvPicPr>
      </xdr:nvPicPr>
      <xdr:blipFill rotWithShape="1">
        <a:blip xmlns:r="http://schemas.openxmlformats.org/officeDocument/2006/relationships" r:embed="rId21"/>
        <a:srcRect r="49441"/>
        <a:stretch/>
      </xdr:blipFill>
      <xdr:spPr>
        <a:xfrm>
          <a:off x="9421495" y="42386958"/>
          <a:ext cx="3610806" cy="4060371"/>
        </a:xfrm>
        <a:prstGeom prst="rect">
          <a:avLst/>
        </a:prstGeom>
      </xdr:spPr>
    </xdr:pic>
    <xdr:clientData/>
  </xdr:twoCellAnchor>
  <xdr:twoCellAnchor>
    <xdr:from>
      <xdr:col>1</xdr:col>
      <xdr:colOff>55665</xdr:colOff>
      <xdr:row>54</xdr:row>
      <xdr:rowOff>43512</xdr:rowOff>
    </xdr:from>
    <xdr:to>
      <xdr:col>16</xdr:col>
      <xdr:colOff>259773</xdr:colOff>
      <xdr:row>56</xdr:row>
      <xdr:rowOff>324969</xdr:rowOff>
    </xdr:to>
    <xdr:sp macro="" textlink="">
      <xdr:nvSpPr>
        <xdr:cNvPr id="65" name="Retângulo: Cantos Arredondados 64">
          <a:extLst>
            <a:ext uri="{FF2B5EF4-FFF2-40B4-BE49-F238E27FC236}">
              <a16:creationId xmlns:a16="http://schemas.microsoft.com/office/drawing/2014/main" id="{00000000-0008-0000-0100-000041000000}"/>
            </a:ext>
          </a:extLst>
        </xdr:cNvPr>
        <xdr:cNvSpPr/>
      </xdr:nvSpPr>
      <xdr:spPr>
        <a:xfrm>
          <a:off x="257371" y="14062071"/>
          <a:ext cx="9695490" cy="662457"/>
        </a:xfrm>
        <a:prstGeom prst="roundRect">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pt-BR" sz="1400" b="1"/>
            <a:t>Observação: </a:t>
          </a:r>
          <a:r>
            <a:rPr lang="pt-BR" sz="1200"/>
            <a:t>O</a:t>
          </a:r>
          <a:r>
            <a:rPr lang="pt-BR" sz="1200" baseline="0"/>
            <a:t> </a:t>
          </a:r>
          <a:r>
            <a:rPr lang="pt-BR" sz="1200" i="1" baseline="0"/>
            <a:t>Heatmap </a:t>
          </a:r>
          <a:r>
            <a:rPr lang="pt-BR" sz="1200" i="0" baseline="0"/>
            <a:t>é focado exclusivamente em riscos climáticos físicos. Riscos climáticos de transição não estão contemplados nesta ferramenta.</a:t>
          </a:r>
        </a:p>
        <a:p>
          <a:pPr algn="l"/>
          <a:r>
            <a:rPr lang="pt-BR" sz="1200" i="0" baseline="0"/>
            <a:t>O Heatmap é composto por um conjunto de ferramentas que podem avaliar de forma independente risco, exposição e dano.</a:t>
          </a:r>
          <a:endParaRPr lang="pt-BR" sz="1200" i="0"/>
        </a:p>
      </xdr:txBody>
    </xdr:sp>
    <xdr:clientData/>
  </xdr:twoCellAnchor>
  <xdr:twoCellAnchor>
    <xdr:from>
      <xdr:col>1</xdr:col>
      <xdr:colOff>1</xdr:colOff>
      <xdr:row>68</xdr:row>
      <xdr:rowOff>149678</xdr:rowOff>
    </xdr:from>
    <xdr:to>
      <xdr:col>15</xdr:col>
      <xdr:colOff>369794</xdr:colOff>
      <xdr:row>69</xdr:row>
      <xdr:rowOff>1292678</xdr:rowOff>
    </xdr:to>
    <xdr:sp macro="" textlink="">
      <xdr:nvSpPr>
        <xdr:cNvPr id="66" name="Retângulo: Cantos Arredondados 65">
          <a:extLst>
            <a:ext uri="{FF2B5EF4-FFF2-40B4-BE49-F238E27FC236}">
              <a16:creationId xmlns:a16="http://schemas.microsoft.com/office/drawing/2014/main" id="{00000000-0008-0000-0100-000042000000}"/>
            </a:ext>
          </a:extLst>
        </xdr:cNvPr>
        <xdr:cNvSpPr/>
      </xdr:nvSpPr>
      <xdr:spPr>
        <a:xfrm>
          <a:off x="145677" y="19894443"/>
          <a:ext cx="9076764" cy="1322294"/>
        </a:xfrm>
        <a:prstGeom prst="roundRect">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pt-BR" sz="1200" b="1"/>
            <a:t>Observação: </a:t>
          </a:r>
          <a:r>
            <a:rPr lang="pt-BR" sz="1200"/>
            <a:t>Ainda que o IPCC-AR6 (relatório mais recente, 2021) tenha lançado</a:t>
          </a:r>
          <a:r>
            <a:rPr lang="pt-BR" sz="1200" baseline="0"/>
            <a:t> </a:t>
          </a:r>
          <a:r>
            <a:rPr lang="pt-BR" sz="1200"/>
            <a:t>um novo conjunto de cenários de emissões impulsionados por diferentes premissas socioeconômicas, os SSPs (Shared Socio‐Economic Pathways - Caminhos Socioeconômicos Compartilhados), estamos utilizando os cenários</a:t>
          </a:r>
          <a:r>
            <a:rPr lang="pt-BR" sz="1200" baseline="0"/>
            <a:t> RCP (Representative Concentration Pathways - Patamares de Concentração Representativos ) baseados no IPCC-AR5 (2014) devido à limitação da disponibilidade de dados sobre os diversos riscos físicos mapeados</a:t>
          </a:r>
          <a:r>
            <a:rPr lang="pt-BR" sz="1200"/>
            <a:t>. </a:t>
          </a:r>
        </a:p>
        <a:p>
          <a:pPr algn="l"/>
          <a:endParaRPr lang="pt-BR" sz="1200"/>
        </a:p>
        <a:p>
          <a:pPr algn="l"/>
          <a:r>
            <a:rPr lang="pt-BR" sz="1000"/>
            <a:t>Fonte: </a:t>
          </a:r>
          <a:r>
            <a:rPr lang="pt-BR" sz="1000" u="sng"/>
            <a:t>Cenários de Mudanças Climáticas. &lt;https://impactoclima.ufes.br/sites/impactoclima.ufes.br/files/field/anexo/cenarios_de_mudancas_climaticas_rcp_ssp_0.pdf&gt;</a:t>
          </a:r>
        </a:p>
      </xdr:txBody>
    </xdr:sp>
    <xdr:clientData/>
  </xdr:twoCellAnchor>
  <xdr:twoCellAnchor>
    <xdr:from>
      <xdr:col>9</xdr:col>
      <xdr:colOff>521154</xdr:colOff>
      <xdr:row>44</xdr:row>
      <xdr:rowOff>109124</xdr:rowOff>
    </xdr:from>
    <xdr:to>
      <xdr:col>16</xdr:col>
      <xdr:colOff>517072</xdr:colOff>
      <xdr:row>48</xdr:row>
      <xdr:rowOff>2459</xdr:rowOff>
    </xdr:to>
    <xdr:sp macro="" textlink="">
      <xdr:nvSpPr>
        <xdr:cNvPr id="35" name="CaixaDeTexto 4">
          <a:hlinkClick xmlns:r="http://schemas.openxmlformats.org/officeDocument/2006/relationships" r:id="rId22"/>
          <a:extLst>
            <a:ext uri="{FF2B5EF4-FFF2-40B4-BE49-F238E27FC236}">
              <a16:creationId xmlns:a16="http://schemas.microsoft.com/office/drawing/2014/main" id="{00000000-0008-0000-0100-000023000000}"/>
            </a:ext>
          </a:extLst>
        </xdr:cNvPr>
        <xdr:cNvSpPr txBox="1"/>
      </xdr:nvSpPr>
      <xdr:spPr>
        <a:xfrm>
          <a:off x="6007554" y="12224924"/>
          <a:ext cx="4263118" cy="655335"/>
        </a:xfrm>
        <a:prstGeom prst="rect">
          <a:avLst/>
        </a:prstGeom>
        <a:noFill/>
      </xdr:spPr>
      <xdr:txBody>
        <a:bodyPr wrap="square">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BR" sz="1100" b="1">
              <a:solidFill>
                <a:srgbClr val="3EC0A7"/>
              </a:solidFill>
              <a:effectLst/>
            </a:rPr>
            <a:t>Incêndios</a:t>
          </a:r>
        </a:p>
        <a:p>
          <a:r>
            <a:rPr lang="pt-BR" sz="1100">
              <a:solidFill>
                <a:srgbClr val="3EC0A7"/>
              </a:solidFill>
            </a:rPr>
            <a:t>Espera-se que incêndios florestais aumentem</a:t>
          </a:r>
          <a:r>
            <a:rPr lang="pt-BR" sz="1100" baseline="0">
              <a:solidFill>
                <a:srgbClr val="3EC0A7"/>
              </a:solidFill>
            </a:rPr>
            <a:t> em risco e severidade diante das mudanças climáticas devido às temperaturas mais altas e maior frequência e intensidade de secas</a:t>
          </a:r>
          <a:r>
            <a:rPr lang="pt-BR" sz="1100">
              <a:solidFill>
                <a:srgbClr val="3EC0A7"/>
              </a:solidFill>
            </a:rPr>
            <a:t>. A </a:t>
          </a:r>
          <a:r>
            <a:rPr lang="pt-BR" sz="1100" kern="1200">
              <a:solidFill>
                <a:srgbClr val="3EC0A7"/>
              </a:solidFill>
              <a:latin typeface="+mn-lt"/>
              <a:ea typeface="+mn-ea"/>
              <a:cs typeface="+mn-cs"/>
            </a:rPr>
            <a:t>fração de área de terra queimada, em média pelo menos uma vez por ano, por incêndios florestais.</a:t>
          </a:r>
        </a:p>
        <a:p>
          <a:pPr>
            <a:lnSpc>
              <a:spcPct val="107000"/>
            </a:lnSpc>
            <a:spcAft>
              <a:spcPts val="800"/>
            </a:spcAft>
          </a:pPr>
          <a:r>
            <a:rPr lang="pt-BR" sz="900" kern="1200">
              <a:solidFill>
                <a:srgbClr val="3EC0A7"/>
              </a:solidFill>
              <a:latin typeface="+mn-lt"/>
              <a:ea typeface="+mn-ea"/>
              <a:cs typeface="+mn-cs"/>
            </a:rPr>
            <a:t>Fonte: IPCC (2021) </a:t>
          </a:r>
          <a:r>
            <a:rPr lang="pt-BR" sz="900" u="sng" kern="1200">
              <a:solidFill>
                <a:srgbClr val="3EC0A7"/>
              </a:solidFill>
              <a:latin typeface="+mn-lt"/>
              <a:ea typeface="+mn-ea"/>
              <a:cs typeface="+mn-cs"/>
            </a:rPr>
            <a:t>Land-climate interactions</a:t>
          </a:r>
          <a:r>
            <a:rPr lang="pt-BR" sz="900" kern="1200">
              <a:solidFill>
                <a:srgbClr val="3EC0A7"/>
              </a:solidFill>
              <a:latin typeface="+mn-lt"/>
              <a:ea typeface="+mn-ea"/>
              <a:cs typeface="+mn-cs"/>
            </a:rPr>
            <a:t>.</a:t>
          </a:r>
        </a:p>
        <a:p>
          <a:endParaRPr lang="pt-BR" sz="1100">
            <a:solidFill>
              <a:srgbClr val="3EC0A7"/>
            </a:solidFill>
          </a:endParaRPr>
        </a:p>
      </xdr:txBody>
    </xdr:sp>
    <xdr:clientData/>
  </xdr:twoCellAnchor>
  <xdr:twoCellAnchor>
    <xdr:from>
      <xdr:col>9</xdr:col>
      <xdr:colOff>203124</xdr:colOff>
      <xdr:row>44</xdr:row>
      <xdr:rowOff>166274</xdr:rowOff>
    </xdr:from>
    <xdr:to>
      <xdr:col>9</xdr:col>
      <xdr:colOff>563124</xdr:colOff>
      <xdr:row>46</xdr:row>
      <xdr:rowOff>145274</xdr:rowOff>
    </xdr:to>
    <xdr:pic>
      <xdr:nvPicPr>
        <xdr:cNvPr id="36" name="Imagem 67" descr="Forma&#10;&#10;Descrição gerada automaticamente com confiança baixa">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3" cstate="print">
          <a:duotone>
            <a:prstClr val="black"/>
            <a:srgbClr val="3EC0A7">
              <a:tint val="45000"/>
              <a:satMod val="400000"/>
            </a:srgbClr>
          </a:duotone>
          <a:extLst>
            <a:ext uri="{28A0092B-C50C-407E-A947-70E740481C1C}">
              <a14:useLocalDpi xmlns:a14="http://schemas.microsoft.com/office/drawing/2010/main" val="0"/>
            </a:ext>
          </a:extLst>
        </a:blip>
        <a:stretch>
          <a:fillRect/>
        </a:stretch>
      </xdr:blipFill>
      <xdr:spPr>
        <a:xfrm>
          <a:off x="5689524" y="12282074"/>
          <a:ext cx="360000" cy="360000"/>
        </a:xfrm>
        <a:prstGeom prst="rect">
          <a:avLst/>
        </a:prstGeom>
      </xdr:spPr>
    </xdr:pic>
    <xdr:clientData/>
  </xdr:twoCellAnchor>
  <xdr:twoCellAnchor editAs="oneCell">
    <xdr:from>
      <xdr:col>1</xdr:col>
      <xdr:colOff>13607</xdr:colOff>
      <xdr:row>95</xdr:row>
      <xdr:rowOff>13608</xdr:rowOff>
    </xdr:from>
    <xdr:to>
      <xdr:col>12</xdr:col>
      <xdr:colOff>92494</xdr:colOff>
      <xdr:row>99</xdr:row>
      <xdr:rowOff>20525</xdr:rowOff>
    </xdr:to>
    <xdr:pic>
      <xdr:nvPicPr>
        <xdr:cNvPr id="75" name="Imagem 74">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24"/>
        <a:stretch>
          <a:fillRect/>
        </a:stretch>
      </xdr:blipFill>
      <xdr:spPr>
        <a:xfrm>
          <a:off x="163286" y="45080465"/>
          <a:ext cx="7211431" cy="809738"/>
        </a:xfrm>
        <a:prstGeom prst="rect">
          <a:avLst/>
        </a:prstGeom>
      </xdr:spPr>
    </xdr:pic>
    <xdr:clientData/>
  </xdr:twoCellAnchor>
  <xdr:twoCellAnchor editAs="oneCell">
    <xdr:from>
      <xdr:col>1</xdr:col>
      <xdr:colOff>13606</xdr:colOff>
      <xdr:row>132</xdr:row>
      <xdr:rowOff>281216</xdr:rowOff>
    </xdr:from>
    <xdr:to>
      <xdr:col>7</xdr:col>
      <xdr:colOff>82826</xdr:colOff>
      <xdr:row>136</xdr:row>
      <xdr:rowOff>33651</xdr:rowOff>
    </xdr:to>
    <xdr:pic>
      <xdr:nvPicPr>
        <xdr:cNvPr id="77" name="Imagem 76">
          <a:extLst>
            <a:ext uri="{FF2B5EF4-FFF2-40B4-BE49-F238E27FC236}">
              <a16:creationId xmlns:a16="http://schemas.microsoft.com/office/drawing/2014/main" id="{00000000-0008-0000-0100-00004D000000}"/>
            </a:ext>
          </a:extLst>
        </xdr:cNvPr>
        <xdr:cNvPicPr>
          <a:picLocks noChangeAspect="1"/>
        </xdr:cNvPicPr>
      </xdr:nvPicPr>
      <xdr:blipFill rotWithShape="1">
        <a:blip xmlns:r="http://schemas.openxmlformats.org/officeDocument/2006/relationships" r:embed="rId25"/>
        <a:srcRect r="60832"/>
        <a:stretch/>
      </xdr:blipFill>
      <xdr:spPr>
        <a:xfrm>
          <a:off x="214689" y="40931799"/>
          <a:ext cx="4143804" cy="609685"/>
        </a:xfrm>
        <a:prstGeom prst="rect">
          <a:avLst/>
        </a:prstGeom>
      </xdr:spPr>
    </xdr:pic>
    <xdr:clientData/>
  </xdr:twoCellAnchor>
  <xdr:twoCellAnchor>
    <xdr:from>
      <xdr:col>1</xdr:col>
      <xdr:colOff>464162</xdr:colOff>
      <xdr:row>19</xdr:row>
      <xdr:rowOff>137587</xdr:rowOff>
    </xdr:from>
    <xdr:to>
      <xdr:col>9</xdr:col>
      <xdr:colOff>131610</xdr:colOff>
      <xdr:row>27</xdr:row>
      <xdr:rowOff>104775</xdr:rowOff>
    </xdr:to>
    <xdr:sp macro="" textlink="">
      <xdr:nvSpPr>
        <xdr:cNvPr id="23" name="CaixaDeTexto 6">
          <a:extLst>
            <a:ext uri="{FF2B5EF4-FFF2-40B4-BE49-F238E27FC236}">
              <a16:creationId xmlns:a16="http://schemas.microsoft.com/office/drawing/2014/main" id="{00000000-0008-0000-0100-000017000000}"/>
            </a:ext>
          </a:extLst>
        </xdr:cNvPr>
        <xdr:cNvSpPr txBox="1"/>
      </xdr:nvSpPr>
      <xdr:spPr>
        <a:xfrm>
          <a:off x="664187" y="8271937"/>
          <a:ext cx="4953823" cy="1605488"/>
        </a:xfrm>
        <a:prstGeom prst="rect">
          <a:avLst/>
        </a:prstGeom>
        <a:noFill/>
      </xdr:spPr>
      <xdr:txBody>
        <a:bodyPr wrap="square">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pt-BR" sz="1100" b="1">
              <a:solidFill>
                <a:srgbClr val="3EC0A7"/>
              </a:solidFill>
              <a:effectLst/>
            </a:rPr>
            <a:t>Aumento do nível do mar</a:t>
          </a:r>
        </a:p>
        <a:p>
          <a:pPr algn="just"/>
          <a:r>
            <a:rPr lang="pt-BR" sz="1100">
              <a:solidFill>
                <a:srgbClr val="3EC0A7"/>
              </a:solidFill>
            </a:rPr>
            <a:t>Elevação do nível relativo do mar por meio de alterações no nível global ou local, devido a: (i) alterações na forma das bacias oceânicas; (ii) Alterações na massa total e distribuição de água e gelo terrestre; (iii) alterações na densidade da água; e (iv) alterações na circulação oceânica. Além da perda de infraestrutura física, está associado à perda de habitats costeiros e serviços ecossistêmicos associados; submersão e salinização das águas subterrâneas costeiras; assim como maior frequência de enchentes costeira. </a:t>
          </a:r>
        </a:p>
        <a:p>
          <a:pPr marL="0" marR="0" lvl="0" indent="0" algn="l" defTabSz="914400" rtl="0" eaLnBrk="1" fontAlgn="auto" latinLnBrk="0" hangingPunct="1">
            <a:lnSpc>
              <a:spcPct val="100000"/>
            </a:lnSpc>
            <a:spcBef>
              <a:spcPts val="0"/>
            </a:spcBef>
            <a:spcAft>
              <a:spcPts val="0"/>
            </a:spcAft>
            <a:buClrTx/>
            <a:buSzTx/>
            <a:buFontTx/>
            <a:buNone/>
            <a:tabLst/>
            <a:defRPr/>
          </a:pPr>
          <a:r>
            <a:rPr lang="pt-BR" sz="900" kern="1200" noProof="0" dirty="0">
              <a:solidFill>
                <a:srgbClr val="3EC0A7"/>
              </a:solidFill>
              <a:latin typeface="+mn-lt"/>
              <a:ea typeface="+mn-ea"/>
              <a:cs typeface="+mn-cs"/>
            </a:rPr>
            <a:t>Fonte: </a:t>
          </a:r>
          <a:r>
            <a:rPr lang="en-US" sz="900" kern="1200" noProof="0" dirty="0">
              <a:solidFill>
                <a:srgbClr val="3EC0A7"/>
              </a:solidFill>
              <a:latin typeface="+mn-lt"/>
              <a:ea typeface="+mn-ea"/>
              <a:cs typeface="+mn-cs"/>
            </a:rPr>
            <a:t>IPCC (2012). </a:t>
          </a:r>
          <a:r>
            <a:rPr lang="en-US" sz="900" kern="1200" noProof="0" dirty="0">
              <a:solidFill>
                <a:srgbClr val="3EC0A7"/>
              </a:solidFill>
              <a:latin typeface="+mn-lt"/>
              <a:ea typeface="+mn-ea"/>
              <a:cs typeface="+mn-cs"/>
              <a:hlinkClick xmlns:r="http://schemas.openxmlformats.org/officeDocument/2006/relationships" r:id="rId13">
                <a:extLst>
                  <a:ext uri="{A12FA001-AC4F-418D-AE19-62706E023703}">
                    <ahyp:hlinkClr xmlns:ahyp="http://schemas.microsoft.com/office/drawing/2018/hyperlinkcolor" val="tx"/>
                  </a:ext>
                </a:extLst>
              </a:hlinkClick>
            </a:rPr>
            <a:t>Glossary of terms</a:t>
          </a:r>
          <a:endParaRPr lang="en-US" sz="900" kern="1200" noProof="0" dirty="0">
            <a:solidFill>
              <a:srgbClr val="3EC0A7"/>
            </a:solidFill>
            <a:latin typeface="+mn-lt"/>
            <a:ea typeface="+mn-ea"/>
            <a:cs typeface="+mn-cs"/>
          </a:endParaRPr>
        </a:p>
        <a:p>
          <a:pPr algn="just"/>
          <a:endParaRPr lang="pt-BR" sz="1100">
            <a:solidFill>
              <a:srgbClr val="3EC0A7"/>
            </a:solidFill>
          </a:endParaRPr>
        </a:p>
      </xdr:txBody>
    </xdr:sp>
    <xdr:clientData/>
  </xdr:twoCellAnchor>
  <xdr:twoCellAnchor>
    <xdr:from>
      <xdr:col>1</xdr:col>
      <xdr:colOff>97148</xdr:colOff>
      <xdr:row>19</xdr:row>
      <xdr:rowOff>137587</xdr:rowOff>
    </xdr:from>
    <xdr:to>
      <xdr:col>1</xdr:col>
      <xdr:colOff>483632</xdr:colOff>
      <xdr:row>21</xdr:row>
      <xdr:rowOff>7730</xdr:rowOff>
    </xdr:to>
    <xdr:pic>
      <xdr:nvPicPr>
        <xdr:cNvPr id="24" name="Gráfico 31" descr="Cena de farol com preenchimento sólido">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301255" y="8288266"/>
          <a:ext cx="386484" cy="360000"/>
        </a:xfrm>
        <a:prstGeom prst="rect">
          <a:avLst/>
        </a:prstGeom>
      </xdr:spPr>
    </xdr:pic>
    <xdr:clientData/>
  </xdr:twoCellAnchor>
  <xdr:twoCellAnchor>
    <xdr:from>
      <xdr:col>9</xdr:col>
      <xdr:colOff>498042</xdr:colOff>
      <xdr:row>19</xdr:row>
      <xdr:rowOff>137587</xdr:rowOff>
    </xdr:from>
    <xdr:to>
      <xdr:col>16</xdr:col>
      <xdr:colOff>367393</xdr:colOff>
      <xdr:row>24</xdr:row>
      <xdr:rowOff>162075</xdr:rowOff>
    </xdr:to>
    <xdr:sp macro="" textlink="">
      <xdr:nvSpPr>
        <xdr:cNvPr id="70" name="CaixaDeTexto 4">
          <a:extLst>
            <a:ext uri="{FF2B5EF4-FFF2-40B4-BE49-F238E27FC236}">
              <a16:creationId xmlns:a16="http://schemas.microsoft.com/office/drawing/2014/main" id="{00000000-0008-0000-0100-000046000000}"/>
            </a:ext>
          </a:extLst>
        </xdr:cNvPr>
        <xdr:cNvSpPr txBox="1"/>
      </xdr:nvSpPr>
      <xdr:spPr>
        <a:xfrm>
          <a:off x="6008935" y="8288266"/>
          <a:ext cx="4155601" cy="1085845"/>
        </a:xfrm>
        <a:prstGeom prst="rect">
          <a:avLst/>
        </a:prstGeom>
        <a:noFill/>
      </xdr:spPr>
      <xdr:txBody>
        <a:bodyPr wrap="square">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BR" sz="1100" b="1">
              <a:solidFill>
                <a:srgbClr val="3EC0A7"/>
              </a:solidFill>
              <a:effectLst/>
            </a:rPr>
            <a:t>Variabilidade sazonal</a:t>
          </a:r>
        </a:p>
        <a:p>
          <a:r>
            <a:rPr lang="pt-BR" sz="1100">
              <a:solidFill>
                <a:srgbClr val="3EC0A7"/>
              </a:solidFill>
            </a:rPr>
            <a:t>A variabilidade sazonal mede a variabilidade média dentro de um ano do abastecimento disponível de recursos hídricos, incluindo o abastecimento de águas superficiais e subterrâneas. Valores mais elevados indicam variações mais amplas do abastecimento disponível no espaço de um ano¹. Associado à insegurança hídrica.</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pt-BR" sz="900" b="0" i="0" u="none" strike="noStrike" kern="1200" cap="none" spc="0" normalizeH="0" baseline="0" noProof="0">
              <a:ln>
                <a:noFill/>
              </a:ln>
              <a:solidFill>
                <a:srgbClr val="3EC0A7"/>
              </a:solidFill>
              <a:effectLst/>
              <a:uLnTx/>
              <a:uFillTx/>
              <a:latin typeface="+mn-lt"/>
              <a:ea typeface="+mn-ea"/>
              <a:cs typeface="+mn-cs"/>
            </a:rPr>
            <a:t>Fonte: </a:t>
          </a:r>
          <a:r>
            <a:rPr kumimoji="0" lang="pt-BR" sz="900" b="0" i="0" u="none" strike="noStrike" kern="1200" cap="none" spc="0" normalizeH="0" baseline="0" noProof="0" dirty="0">
              <a:ln>
                <a:noFill/>
              </a:ln>
              <a:solidFill>
                <a:srgbClr val="3EC0A7"/>
              </a:solidFill>
              <a:effectLst/>
              <a:uLnTx/>
              <a:uFillTx/>
              <a:latin typeface="+mn-lt"/>
              <a:ea typeface="+mn-ea"/>
              <a:cs typeface="+mn-cs"/>
            </a:rPr>
            <a:t>WRI (2019). </a:t>
          </a:r>
          <a:r>
            <a:rPr kumimoji="0" lang="en-US" sz="900" b="0" i="0" u="none" strike="noStrike" kern="1200" cap="none" spc="0" normalizeH="0" baseline="0" noProof="0" dirty="0">
              <a:ln>
                <a:noFill/>
              </a:ln>
              <a:solidFill>
                <a:srgbClr val="3EC0A7"/>
              </a:solidFill>
              <a:effectLst/>
              <a:uLnTx/>
              <a:uFillTx/>
              <a:latin typeface="+mn-lt"/>
              <a:ea typeface="+mn-ea"/>
              <a:cs typeface="+mn-cs"/>
              <a:hlinkClick xmlns:r="http://schemas.openxmlformats.org/officeDocument/2006/relationships" r:id="rId16">
                <a:extLst>
                  <a:ext uri="{A12FA001-AC4F-418D-AE19-62706E023703}">
                    <ahyp:hlinkClr xmlns:ahyp="http://schemas.microsoft.com/office/drawing/2018/hyperlinkcolor" val="tx"/>
                  </a:ext>
                </a:extLst>
              </a:hlinkClick>
            </a:rPr>
            <a:t>Aqueduct 3.0</a:t>
          </a:r>
          <a:endParaRPr kumimoji="0" lang="en-US" sz="900" b="0" i="0" u="none" strike="noStrike" kern="1200" cap="none" spc="0" normalizeH="0" baseline="0" noProof="0" dirty="0">
            <a:ln>
              <a:noFill/>
            </a:ln>
            <a:solidFill>
              <a:srgbClr val="3EC0A7"/>
            </a:solidFill>
            <a:effectLst/>
            <a:uLnTx/>
            <a:uFillTx/>
            <a:latin typeface="+mn-lt"/>
            <a:ea typeface="+mn-ea"/>
            <a:cs typeface="+mn-cs"/>
          </a:endParaRPr>
        </a:p>
      </xdr:txBody>
    </xdr:sp>
    <xdr:clientData/>
  </xdr:twoCellAnchor>
  <xdr:twoCellAnchor>
    <xdr:from>
      <xdr:col>9</xdr:col>
      <xdr:colOff>125186</xdr:colOff>
      <xdr:row>19</xdr:row>
      <xdr:rowOff>137587</xdr:rowOff>
    </xdr:from>
    <xdr:to>
      <xdr:col>9</xdr:col>
      <xdr:colOff>492276</xdr:colOff>
      <xdr:row>21</xdr:row>
      <xdr:rowOff>7730</xdr:rowOff>
    </xdr:to>
    <xdr:pic>
      <xdr:nvPicPr>
        <xdr:cNvPr id="57" name="Gráfico 56" descr="Água com preenchimento sólido">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5636079" y="8288266"/>
          <a:ext cx="367090" cy="360000"/>
        </a:xfrm>
        <a:prstGeom prst="rect">
          <a:avLst/>
        </a:prstGeom>
      </xdr:spPr>
    </xdr:pic>
    <xdr:clientData/>
  </xdr:twoCellAnchor>
  <xdr:twoCellAnchor>
    <xdr:from>
      <xdr:col>1</xdr:col>
      <xdr:colOff>457073</xdr:colOff>
      <xdr:row>48</xdr:row>
      <xdr:rowOff>111586</xdr:rowOff>
    </xdr:from>
    <xdr:to>
      <xdr:col>8</xdr:col>
      <xdr:colOff>554621</xdr:colOff>
      <xdr:row>52</xdr:row>
      <xdr:rowOff>180977</xdr:rowOff>
    </xdr:to>
    <xdr:sp macro="" textlink="">
      <xdr:nvSpPr>
        <xdr:cNvPr id="73" name="CaixaDeTexto 4">
          <a:extLst>
            <a:ext uri="{FF2B5EF4-FFF2-40B4-BE49-F238E27FC236}">
              <a16:creationId xmlns:a16="http://schemas.microsoft.com/office/drawing/2014/main" id="{00000000-0008-0000-0100-000049000000}"/>
            </a:ext>
          </a:extLst>
        </xdr:cNvPr>
        <xdr:cNvSpPr txBox="1"/>
      </xdr:nvSpPr>
      <xdr:spPr>
        <a:xfrm>
          <a:off x="657098" y="12989386"/>
          <a:ext cx="4774323" cy="831391"/>
        </a:xfrm>
        <a:prstGeom prst="rect">
          <a:avLst/>
        </a:prstGeom>
        <a:noFill/>
      </xdr:spPr>
      <xdr:txBody>
        <a:bodyPr wrap="square">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BR" sz="1100" b="1">
              <a:solidFill>
                <a:srgbClr val="3EC0A7"/>
              </a:solidFill>
              <a:effectLst/>
            </a:rPr>
            <a:t>Inundações fluviais</a:t>
          </a:r>
        </a:p>
        <a:p>
          <a:r>
            <a:rPr lang="pt-BR" sz="1100">
              <a:solidFill>
                <a:srgbClr val="3EC0A7"/>
              </a:solidFill>
            </a:rPr>
            <a:t>Aumento da vazão de um rio que gera transbordamento dos limites normais sobre áreas que normalmente não são submersas¹. Associado à perda de </a:t>
          </a:r>
          <a:r>
            <a:rPr lang="pt-BR" sz="1100" kern="1200">
              <a:solidFill>
                <a:srgbClr val="3EC0A7"/>
              </a:solidFill>
              <a:latin typeface="+mn-lt"/>
              <a:ea typeface="+mn-ea"/>
              <a:cs typeface="+mn-cs"/>
            </a:rPr>
            <a:t>infraestrutura física, perdas socioeconômicas e deslocamento humano.</a:t>
          </a:r>
        </a:p>
        <a:p>
          <a:pPr marL="0" marR="0" lvl="0" indent="0" algn="l" defTabSz="914400" rtl="0" eaLnBrk="1" fontAlgn="auto" latinLnBrk="0" hangingPunct="1">
            <a:lnSpc>
              <a:spcPct val="100000"/>
            </a:lnSpc>
            <a:spcBef>
              <a:spcPts val="0"/>
            </a:spcBef>
            <a:spcAft>
              <a:spcPts val="0"/>
            </a:spcAft>
            <a:buClrTx/>
            <a:buSzTx/>
            <a:buFontTx/>
            <a:buNone/>
            <a:tabLst/>
            <a:defRPr/>
          </a:pPr>
          <a:r>
            <a:rPr lang="pt-BR" sz="900" kern="1200">
              <a:solidFill>
                <a:srgbClr val="3EC0A7"/>
              </a:solidFill>
              <a:latin typeface="+mn-lt"/>
              <a:ea typeface="+mn-ea"/>
              <a:cs typeface="+mn-cs"/>
            </a:rPr>
            <a:t>Fonte: </a:t>
          </a:r>
          <a:r>
            <a:rPr lang="en-US" sz="900" kern="1200" noProof="0" dirty="0">
              <a:solidFill>
                <a:srgbClr val="3EC0A7"/>
              </a:solidFill>
              <a:latin typeface="+mn-lt"/>
              <a:ea typeface="+mn-ea"/>
              <a:cs typeface="+mn-cs"/>
            </a:rPr>
            <a:t>IPCC (2012). </a:t>
          </a:r>
          <a:r>
            <a:rPr lang="en-US" sz="900" kern="1200" noProof="0" dirty="0">
              <a:solidFill>
                <a:srgbClr val="3EC0A7"/>
              </a:solidFill>
              <a:latin typeface="+mn-lt"/>
              <a:ea typeface="+mn-ea"/>
              <a:cs typeface="+mn-cs"/>
              <a:hlinkClick xmlns:r="http://schemas.openxmlformats.org/officeDocument/2006/relationships" r:id="rId13">
                <a:extLst>
                  <a:ext uri="{A12FA001-AC4F-418D-AE19-62706E023703}">
                    <ahyp:hlinkClr xmlns:ahyp="http://schemas.microsoft.com/office/drawing/2018/hyperlinkcolor" val="tx"/>
                  </a:ext>
                </a:extLst>
              </a:hlinkClick>
            </a:rPr>
            <a:t>Glossary of terms</a:t>
          </a:r>
          <a:endParaRPr lang="en-US" sz="900" kern="1200" noProof="0" dirty="0">
            <a:solidFill>
              <a:srgbClr val="3EC0A7"/>
            </a:solidFill>
            <a:latin typeface="+mn-lt"/>
            <a:ea typeface="+mn-ea"/>
            <a:cs typeface="+mn-cs"/>
          </a:endParaRPr>
        </a:p>
        <a:p>
          <a:endParaRPr lang="pt-BR" sz="1100">
            <a:solidFill>
              <a:srgbClr val="3EC0A7"/>
            </a:solidFill>
          </a:endParaRPr>
        </a:p>
      </xdr:txBody>
    </xdr:sp>
    <xdr:clientData/>
  </xdr:twoCellAnchor>
  <xdr:twoCellAnchor>
    <xdr:from>
      <xdr:col>1</xdr:col>
      <xdr:colOff>99328</xdr:colOff>
      <xdr:row>49</xdr:row>
      <xdr:rowOff>73486</xdr:rowOff>
    </xdr:from>
    <xdr:to>
      <xdr:col>1</xdr:col>
      <xdr:colOff>454936</xdr:colOff>
      <xdr:row>51</xdr:row>
      <xdr:rowOff>52486</xdr:rowOff>
    </xdr:to>
    <xdr:pic>
      <xdr:nvPicPr>
        <xdr:cNvPr id="78" name="Imagem 77">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99353" y="13141786"/>
          <a:ext cx="355608" cy="360000"/>
        </a:xfrm>
        <a:prstGeom prst="rect">
          <a:avLst/>
        </a:prstGeom>
      </xdr:spPr>
    </xdr:pic>
    <xdr:clientData/>
  </xdr:twoCellAnchor>
  <xdr:twoCellAnchor>
    <xdr:from>
      <xdr:col>1</xdr:col>
      <xdr:colOff>90183</xdr:colOff>
      <xdr:row>44</xdr:row>
      <xdr:rowOff>4349</xdr:rowOff>
    </xdr:from>
    <xdr:to>
      <xdr:col>1</xdr:col>
      <xdr:colOff>450183</xdr:colOff>
      <xdr:row>45</xdr:row>
      <xdr:rowOff>173849</xdr:rowOff>
    </xdr:to>
    <xdr:pic>
      <xdr:nvPicPr>
        <xdr:cNvPr id="33" name="Imagem 79">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33058" y="12958349"/>
          <a:ext cx="360000" cy="360000"/>
        </a:xfrm>
        <a:prstGeom prst="rect">
          <a:avLst/>
        </a:prstGeom>
      </xdr:spPr>
    </xdr:pic>
    <xdr:clientData/>
  </xdr:twoCellAnchor>
  <xdr:twoCellAnchor>
    <xdr:from>
      <xdr:col>1</xdr:col>
      <xdr:colOff>436788</xdr:colOff>
      <xdr:row>43</xdr:row>
      <xdr:rowOff>109124</xdr:rowOff>
    </xdr:from>
    <xdr:to>
      <xdr:col>8</xdr:col>
      <xdr:colOff>157842</xdr:colOff>
      <xdr:row>47</xdr:row>
      <xdr:rowOff>177154</xdr:rowOff>
    </xdr:to>
    <xdr:sp macro="" textlink="">
      <xdr:nvSpPr>
        <xdr:cNvPr id="34" name="CaixaDeTexto 4">
          <a:extLst>
            <a:ext uri="{FF2B5EF4-FFF2-40B4-BE49-F238E27FC236}">
              <a16:creationId xmlns:a16="http://schemas.microsoft.com/office/drawing/2014/main" id="{00000000-0008-0000-0100-000022000000}"/>
            </a:ext>
          </a:extLst>
        </xdr:cNvPr>
        <xdr:cNvSpPr txBox="1"/>
      </xdr:nvSpPr>
      <xdr:spPr>
        <a:xfrm>
          <a:off x="636813" y="12034424"/>
          <a:ext cx="4397829" cy="830030"/>
        </a:xfrm>
        <a:prstGeom prst="rect">
          <a:avLst/>
        </a:prstGeom>
        <a:noFill/>
      </xdr:spPr>
      <xdr:txBody>
        <a:bodyPr wrap="square">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BR" sz="1100" b="1">
              <a:solidFill>
                <a:srgbClr val="3EC0A7"/>
              </a:solidFill>
              <a:effectLst/>
            </a:rPr>
            <a:t>Inundações urbanas</a:t>
          </a:r>
        </a:p>
        <a:p>
          <a:r>
            <a:rPr lang="pt-BR" sz="1100">
              <a:solidFill>
                <a:srgbClr val="3EC0A7"/>
              </a:solidFill>
            </a:rPr>
            <a:t>Um dia de precipitação muito forte é definido como qualquer dia em que a precipitação </a:t>
          </a:r>
          <a:r>
            <a:rPr lang="pt-BR" sz="1100" kern="1200" baseline="0">
              <a:solidFill>
                <a:srgbClr val="3EC0A7"/>
              </a:solidFill>
              <a:latin typeface="+mn-lt"/>
              <a:ea typeface="+mn-ea"/>
              <a:cs typeface="+mn-cs"/>
            </a:rPr>
            <a:t>acumulada diária seja &gt;=20MM. Precipitações elevadas são causas comuns de  enchentes em ambiente urbano.</a:t>
          </a:r>
        </a:p>
        <a:p>
          <a:pPr marL="0" marR="0" lvl="0" indent="0" algn="l" defTabSz="914400" rtl="0" eaLnBrk="1" fontAlgn="auto" latinLnBrk="0" hangingPunct="1">
            <a:lnSpc>
              <a:spcPct val="100000"/>
            </a:lnSpc>
            <a:spcBef>
              <a:spcPts val="0"/>
            </a:spcBef>
            <a:spcAft>
              <a:spcPts val="0"/>
            </a:spcAft>
            <a:buClrTx/>
            <a:buSzTx/>
            <a:buFontTx/>
            <a:buNone/>
            <a:tabLst/>
            <a:defRPr/>
          </a:pPr>
          <a:r>
            <a:rPr lang="pt-BR" sz="900" kern="1200" baseline="0">
              <a:solidFill>
                <a:srgbClr val="3EC0A7"/>
              </a:solidFill>
              <a:latin typeface="+mn-lt"/>
              <a:ea typeface="+mn-ea"/>
              <a:cs typeface="+mn-cs"/>
            </a:rPr>
            <a:t>Fonte: </a:t>
          </a:r>
          <a:r>
            <a:rPr lang="pt-BR" sz="900" kern="1200" baseline="0" noProof="0" dirty="0">
              <a:solidFill>
                <a:srgbClr val="3EC0A7"/>
              </a:solidFill>
              <a:latin typeface="+mn-lt"/>
              <a:ea typeface="+mn-ea"/>
              <a:cs typeface="+mn-cs"/>
            </a:rPr>
            <a:t>IG e SMA (2012). </a:t>
          </a:r>
          <a:r>
            <a:rPr lang="pt-BR" sz="900" kern="1200" baseline="0" noProof="0" dirty="0">
              <a:solidFill>
                <a:srgbClr val="3EC0A7"/>
              </a:solidFill>
              <a:latin typeface="+mn-lt"/>
              <a:ea typeface="+mn-ea"/>
              <a:cs typeface="+mn-cs"/>
              <a:hlinkClick xmlns:r="http://schemas.openxmlformats.org/officeDocument/2006/relationships" r:id="rId32">
                <a:extLst>
                  <a:ext uri="{A12FA001-AC4F-418D-AE19-62706E023703}">
                    <ahyp:hlinkClr xmlns:ahyp="http://schemas.microsoft.com/office/drawing/2018/hyperlinkcolor" val="tx"/>
                  </a:ext>
                </a:extLst>
              </a:hlinkClick>
            </a:rPr>
            <a:t>Desastres Naturais: conhecer para prevenir</a:t>
          </a:r>
          <a:r>
            <a:rPr lang="pt-BR" sz="900" kern="1200" baseline="0" noProof="0" dirty="0">
              <a:solidFill>
                <a:srgbClr val="3EC0A7"/>
              </a:solidFill>
              <a:latin typeface="+mn-lt"/>
              <a:ea typeface="+mn-ea"/>
              <a:cs typeface="+mn-cs"/>
            </a:rPr>
            <a:t>.</a:t>
          </a:r>
        </a:p>
      </xdr:txBody>
    </xdr:sp>
    <xdr:clientData/>
  </xdr:twoCellAnchor>
  <xdr:oneCellAnchor>
    <xdr:from>
      <xdr:col>1</xdr:col>
      <xdr:colOff>5598</xdr:colOff>
      <xdr:row>80</xdr:row>
      <xdr:rowOff>1179661</xdr:rowOff>
    </xdr:from>
    <xdr:ext cx="2884091" cy="402459"/>
    <xdr:sp macro="" textlink="">
      <xdr:nvSpPr>
        <xdr:cNvPr id="4" name="CaixaDeTexto 3">
          <a:hlinkClick xmlns:r="http://schemas.openxmlformats.org/officeDocument/2006/relationships" r:id="rId33"/>
          <a:extLst>
            <a:ext uri="{FF2B5EF4-FFF2-40B4-BE49-F238E27FC236}">
              <a16:creationId xmlns:a16="http://schemas.microsoft.com/office/drawing/2014/main" id="{00000000-0008-0000-0100-000004000000}"/>
            </a:ext>
          </a:extLst>
        </xdr:cNvPr>
        <xdr:cNvSpPr txBox="1"/>
      </xdr:nvSpPr>
      <xdr:spPr>
        <a:xfrm>
          <a:off x="155277" y="27291768"/>
          <a:ext cx="2884091" cy="402459"/>
        </a:xfrm>
        <a:prstGeom prst="roundRect">
          <a:avLst>
            <a:gd name="adj" fmla="val 25767"/>
          </a:avLst>
        </a:prstGeom>
        <a:solidFill>
          <a:srgbClr val="3EC0A7"/>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pt-BR" sz="1600" b="1">
              <a:solidFill>
                <a:schemeClr val="bg1"/>
              </a:solidFill>
            </a:rPr>
            <a:t>Ir para </a:t>
          </a:r>
          <a:r>
            <a:rPr lang="pt-BR" sz="1600" b="1" i="1">
              <a:solidFill>
                <a:schemeClr val="bg1"/>
              </a:solidFill>
            </a:rPr>
            <a:t>Referências</a:t>
          </a:r>
          <a:r>
            <a:rPr lang="pt-BR" sz="1600" b="1" i="1" baseline="0">
              <a:solidFill>
                <a:schemeClr val="bg1"/>
              </a:solidFill>
            </a:rPr>
            <a:t> e Premissas</a:t>
          </a:r>
          <a:endParaRPr lang="pt-BR" sz="1600" b="1" i="1">
            <a:solidFill>
              <a:schemeClr val="bg1"/>
            </a:solidFill>
          </a:endParaRPr>
        </a:p>
      </xdr:txBody>
    </xdr:sp>
    <xdr:clientData/>
  </xdr:oneCellAnchor>
  <xdr:twoCellAnchor editAs="oneCell">
    <xdr:from>
      <xdr:col>1</xdr:col>
      <xdr:colOff>13606</xdr:colOff>
      <xdr:row>121</xdr:row>
      <xdr:rowOff>476250</xdr:rowOff>
    </xdr:from>
    <xdr:to>
      <xdr:col>9</xdr:col>
      <xdr:colOff>16025</xdr:colOff>
      <xdr:row>124</xdr:row>
      <xdr:rowOff>19107</xdr:rowOff>
    </xdr:to>
    <xdr:pic>
      <xdr:nvPicPr>
        <xdr:cNvPr id="41" name="Imagem 6">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34"/>
        <a:stretch>
          <a:fillRect/>
        </a:stretch>
      </xdr:blipFill>
      <xdr:spPr>
        <a:xfrm>
          <a:off x="156481" y="49463325"/>
          <a:ext cx="5287113" cy="409632"/>
        </a:xfrm>
        <a:prstGeom prst="rect">
          <a:avLst/>
        </a:prstGeom>
      </xdr:spPr>
    </xdr:pic>
    <xdr:clientData/>
  </xdr:twoCellAnchor>
  <xdr:twoCellAnchor editAs="oneCell">
    <xdr:from>
      <xdr:col>0</xdr:col>
      <xdr:colOff>43296</xdr:colOff>
      <xdr:row>0</xdr:row>
      <xdr:rowOff>0</xdr:rowOff>
    </xdr:from>
    <xdr:to>
      <xdr:col>1</xdr:col>
      <xdr:colOff>1241817</xdr:colOff>
      <xdr:row>2</xdr:row>
      <xdr:rowOff>51955</xdr:rowOff>
    </xdr:to>
    <xdr:pic>
      <xdr:nvPicPr>
        <xdr:cNvPr id="20" name="Imagem 19">
          <a:extLst>
            <a:ext uri="{FF2B5EF4-FFF2-40B4-BE49-F238E27FC236}">
              <a16:creationId xmlns:a16="http://schemas.microsoft.com/office/drawing/2014/main" id="{272C28AA-D762-4A8E-B83E-593C02E4E90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3296" y="0"/>
          <a:ext cx="1397680" cy="718705"/>
        </a:xfrm>
        <a:prstGeom prst="rect">
          <a:avLst/>
        </a:prstGeom>
      </xdr:spPr>
    </xdr:pic>
    <xdr:clientData/>
  </xdr:twoCellAnchor>
  <xdr:twoCellAnchor editAs="oneCell">
    <xdr:from>
      <xdr:col>1</xdr:col>
      <xdr:colOff>22412</xdr:colOff>
      <xdr:row>102</xdr:row>
      <xdr:rowOff>22411</xdr:rowOff>
    </xdr:from>
    <xdr:to>
      <xdr:col>8</xdr:col>
      <xdr:colOff>325662</xdr:colOff>
      <xdr:row>120</xdr:row>
      <xdr:rowOff>98051</xdr:rowOff>
    </xdr:to>
    <xdr:pic>
      <xdr:nvPicPr>
        <xdr:cNvPr id="5" name="Imagem 4">
          <a:extLst>
            <a:ext uri="{FF2B5EF4-FFF2-40B4-BE49-F238E27FC236}">
              <a16:creationId xmlns:a16="http://schemas.microsoft.com/office/drawing/2014/main" id="{1E8BA5CE-21BE-0C96-E6DC-D5D967478FA0}"/>
            </a:ext>
          </a:extLst>
        </xdr:cNvPr>
        <xdr:cNvPicPr>
          <a:picLocks noChangeAspect="1"/>
        </xdr:cNvPicPr>
      </xdr:nvPicPr>
      <xdr:blipFill>
        <a:blip xmlns:r="http://schemas.openxmlformats.org/officeDocument/2006/relationships" r:embed="rId36"/>
        <a:stretch>
          <a:fillRect/>
        </a:stretch>
      </xdr:blipFill>
      <xdr:spPr>
        <a:xfrm>
          <a:off x="224118" y="32508264"/>
          <a:ext cx="4953691" cy="40201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134473</xdr:colOff>
      <xdr:row>9</xdr:row>
      <xdr:rowOff>86845</xdr:rowOff>
    </xdr:from>
    <xdr:to>
      <xdr:col>3</xdr:col>
      <xdr:colOff>1496061</xdr:colOff>
      <xdr:row>16</xdr:row>
      <xdr:rowOff>24835</xdr:rowOff>
    </xdr:to>
    <xdr:pic>
      <xdr:nvPicPr>
        <xdr:cNvPr id="919" name="Imagem 918">
          <a:extLst>
            <a:ext uri="{FF2B5EF4-FFF2-40B4-BE49-F238E27FC236}">
              <a16:creationId xmlns:a16="http://schemas.microsoft.com/office/drawing/2014/main" id="{00000000-0008-0000-0200-000097030000}"/>
            </a:ext>
          </a:extLst>
        </xdr:cNvPr>
        <xdr:cNvPicPr>
          <a:picLocks noChangeAspect="1"/>
        </xdr:cNvPicPr>
      </xdr:nvPicPr>
      <xdr:blipFill>
        <a:blip xmlns:r="http://schemas.openxmlformats.org/officeDocument/2006/relationships" r:embed="rId1"/>
        <a:stretch>
          <a:fillRect/>
        </a:stretch>
      </xdr:blipFill>
      <xdr:spPr>
        <a:xfrm>
          <a:off x="2398061" y="3829610"/>
          <a:ext cx="4544059" cy="1305107"/>
        </a:xfrm>
        <a:prstGeom prst="rect">
          <a:avLst/>
        </a:prstGeom>
      </xdr:spPr>
    </xdr:pic>
    <xdr:clientData/>
  </xdr:twoCellAnchor>
  <xdr:twoCellAnchor>
    <xdr:from>
      <xdr:col>1</xdr:col>
      <xdr:colOff>149203</xdr:colOff>
      <xdr:row>16</xdr:row>
      <xdr:rowOff>61632</xdr:rowOff>
    </xdr:from>
    <xdr:to>
      <xdr:col>1</xdr:col>
      <xdr:colOff>1934338</xdr:colOff>
      <xdr:row>18</xdr:row>
      <xdr:rowOff>11715</xdr:rowOff>
    </xdr:to>
    <xdr:pic>
      <xdr:nvPicPr>
        <xdr:cNvPr id="23" name="Imagem 22">
          <a:hlinkClick xmlns:r="http://schemas.openxmlformats.org/officeDocument/2006/relationships" r:id="rId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3"/>
        <a:stretch>
          <a:fillRect/>
        </a:stretch>
      </xdr:blipFill>
      <xdr:spPr>
        <a:xfrm>
          <a:off x="294879" y="5171514"/>
          <a:ext cx="1785135" cy="398319"/>
        </a:xfrm>
        <a:prstGeom prst="roundRect">
          <a:avLst/>
        </a:prstGeom>
      </xdr:spPr>
    </xdr:pic>
    <xdr:clientData/>
  </xdr:twoCellAnchor>
  <xdr:twoCellAnchor>
    <xdr:from>
      <xdr:col>1</xdr:col>
      <xdr:colOff>113806</xdr:colOff>
      <xdr:row>9</xdr:row>
      <xdr:rowOff>148287</xdr:rowOff>
    </xdr:from>
    <xdr:to>
      <xdr:col>1</xdr:col>
      <xdr:colOff>1969735</xdr:colOff>
      <xdr:row>11</xdr:row>
      <xdr:rowOff>148287</xdr:rowOff>
    </xdr:to>
    <xdr:pic>
      <xdr:nvPicPr>
        <xdr:cNvPr id="24" name="Imagem 23">
          <a:hlinkClick xmlns:r="http://schemas.openxmlformats.org/officeDocument/2006/relationships" r:id="rId4"/>
          <a:extLst>
            <a:ext uri="{FF2B5EF4-FFF2-40B4-BE49-F238E27FC236}">
              <a16:creationId xmlns:a16="http://schemas.microsoft.com/office/drawing/2014/main" id="{00000000-0008-0000-0200-000018000000}"/>
            </a:ext>
          </a:extLst>
        </xdr:cNvPr>
        <xdr:cNvPicPr>
          <a:picLocks noChangeAspect="1"/>
        </xdr:cNvPicPr>
      </xdr:nvPicPr>
      <xdr:blipFill rotWithShape="1">
        <a:blip xmlns:r="http://schemas.openxmlformats.org/officeDocument/2006/relationships" r:embed="rId5"/>
        <a:srcRect r="30910"/>
        <a:stretch/>
      </xdr:blipFill>
      <xdr:spPr>
        <a:xfrm>
          <a:off x="259482" y="3891052"/>
          <a:ext cx="1855929" cy="381000"/>
        </a:xfrm>
        <a:prstGeom prst="roundRect">
          <a:avLst/>
        </a:prstGeom>
      </xdr:spPr>
    </xdr:pic>
    <xdr:clientData/>
  </xdr:twoCellAnchor>
  <xdr:twoCellAnchor>
    <xdr:from>
      <xdr:col>1</xdr:col>
      <xdr:colOff>194175</xdr:colOff>
      <xdr:row>21</xdr:row>
      <xdr:rowOff>190500</xdr:rowOff>
    </xdr:from>
    <xdr:to>
      <xdr:col>1</xdr:col>
      <xdr:colOff>1889366</xdr:colOff>
      <xdr:row>23</xdr:row>
      <xdr:rowOff>26492</xdr:rowOff>
    </xdr:to>
    <xdr:pic>
      <xdr:nvPicPr>
        <xdr:cNvPr id="9" name="Imagem 8">
          <a:hlinkClick xmlns:r="http://schemas.openxmlformats.org/officeDocument/2006/relationships" r:id="rId6"/>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7"/>
        <a:srcRect t="13671" b="17566"/>
        <a:stretch/>
      </xdr:blipFill>
      <xdr:spPr>
        <a:xfrm>
          <a:off x="339851" y="6488206"/>
          <a:ext cx="1695191" cy="284227"/>
        </a:xfrm>
        <a:prstGeom prst="roundRect">
          <a:avLst/>
        </a:prstGeom>
        <a:ln w="19050">
          <a:noFill/>
        </a:ln>
      </xdr:spPr>
    </xdr:pic>
    <xdr:clientData/>
  </xdr:twoCellAnchor>
  <xdr:twoCellAnchor>
    <xdr:from>
      <xdr:col>1</xdr:col>
      <xdr:colOff>479795</xdr:colOff>
      <xdr:row>62</xdr:row>
      <xdr:rowOff>161925</xdr:rowOff>
    </xdr:from>
    <xdr:to>
      <xdr:col>1</xdr:col>
      <xdr:colOff>1603745</xdr:colOff>
      <xdr:row>64</xdr:row>
      <xdr:rowOff>153067</xdr:rowOff>
    </xdr:to>
    <xdr:pic>
      <xdr:nvPicPr>
        <xdr:cNvPr id="79" name="Imagem 78">
          <a:hlinkClick xmlns:r="http://schemas.openxmlformats.org/officeDocument/2006/relationships" r:id="rId8"/>
          <a:extLst>
            <a:ext uri="{FF2B5EF4-FFF2-40B4-BE49-F238E27FC236}">
              <a16:creationId xmlns:a16="http://schemas.microsoft.com/office/drawing/2014/main" id="{00000000-0008-0000-0200-00004F000000}"/>
            </a:ext>
          </a:extLst>
        </xdr:cNvPr>
        <xdr:cNvPicPr>
          <a:picLocks noChangeAspect="1"/>
        </xdr:cNvPicPr>
      </xdr:nvPicPr>
      <xdr:blipFill rotWithShape="1">
        <a:blip xmlns:r="http://schemas.openxmlformats.org/officeDocument/2006/relationships" r:embed="rId9"/>
        <a:srcRect l="11789" t="12570" r="9275" b="12753"/>
        <a:stretch/>
      </xdr:blipFill>
      <xdr:spPr>
        <a:xfrm>
          <a:off x="625471" y="15648454"/>
          <a:ext cx="1123950" cy="439378"/>
        </a:xfrm>
        <a:prstGeom prst="roundRect">
          <a:avLst/>
        </a:prstGeom>
      </xdr:spPr>
    </xdr:pic>
    <xdr:clientData/>
  </xdr:twoCellAnchor>
  <xdr:twoCellAnchor>
    <xdr:from>
      <xdr:col>0</xdr:col>
      <xdr:colOff>114300</xdr:colOff>
      <xdr:row>107</xdr:row>
      <xdr:rowOff>171450</xdr:rowOff>
    </xdr:from>
    <xdr:to>
      <xdr:col>1</xdr:col>
      <xdr:colOff>2114917</xdr:colOff>
      <xdr:row>108</xdr:row>
      <xdr:rowOff>161823</xdr:rowOff>
    </xdr:to>
    <xdr:pic>
      <xdr:nvPicPr>
        <xdr:cNvPr id="102" name="Imagem 101">
          <a:hlinkClick xmlns:r="http://schemas.openxmlformats.org/officeDocument/2006/relationships" r:id="rId10"/>
          <a:extLst>
            <a:ext uri="{FF2B5EF4-FFF2-40B4-BE49-F238E27FC236}">
              <a16:creationId xmlns:a16="http://schemas.microsoft.com/office/drawing/2014/main" id="{00000000-0008-0000-0200-000066000000}"/>
            </a:ext>
          </a:extLst>
        </xdr:cNvPr>
        <xdr:cNvPicPr>
          <a:picLocks noChangeAspect="1"/>
        </xdr:cNvPicPr>
      </xdr:nvPicPr>
      <xdr:blipFill rotWithShape="1">
        <a:blip xmlns:r="http://schemas.openxmlformats.org/officeDocument/2006/relationships" r:embed="rId11"/>
        <a:srcRect t="15400" b="20348"/>
        <a:stretch/>
      </xdr:blipFill>
      <xdr:spPr>
        <a:xfrm>
          <a:off x="114300" y="25821715"/>
          <a:ext cx="2146293" cy="214490"/>
        </a:xfrm>
        <a:prstGeom prst="roundRect">
          <a:avLst/>
        </a:prstGeom>
      </xdr:spPr>
    </xdr:pic>
    <xdr:clientData/>
  </xdr:twoCellAnchor>
  <xdr:twoCellAnchor>
    <xdr:from>
      <xdr:col>1</xdr:col>
      <xdr:colOff>479795</xdr:colOff>
      <xdr:row>51</xdr:row>
      <xdr:rowOff>161925</xdr:rowOff>
    </xdr:from>
    <xdr:to>
      <xdr:col>1</xdr:col>
      <xdr:colOff>1603745</xdr:colOff>
      <xdr:row>53</xdr:row>
      <xdr:rowOff>153067</xdr:rowOff>
    </xdr:to>
    <xdr:pic>
      <xdr:nvPicPr>
        <xdr:cNvPr id="106" name="Imagem 105">
          <a:hlinkClick xmlns:r="http://schemas.openxmlformats.org/officeDocument/2006/relationships" r:id="rId8"/>
          <a:extLst>
            <a:ext uri="{FF2B5EF4-FFF2-40B4-BE49-F238E27FC236}">
              <a16:creationId xmlns:a16="http://schemas.microsoft.com/office/drawing/2014/main" id="{00000000-0008-0000-0200-00006A000000}"/>
            </a:ext>
          </a:extLst>
        </xdr:cNvPr>
        <xdr:cNvPicPr>
          <a:picLocks noChangeAspect="1"/>
        </xdr:cNvPicPr>
      </xdr:nvPicPr>
      <xdr:blipFill rotWithShape="1">
        <a:blip xmlns:r="http://schemas.openxmlformats.org/officeDocument/2006/relationships" r:embed="rId9"/>
        <a:srcRect l="11789" t="12570" r="9275" b="12753"/>
        <a:stretch/>
      </xdr:blipFill>
      <xdr:spPr>
        <a:xfrm>
          <a:off x="625471" y="13183160"/>
          <a:ext cx="1123950" cy="439378"/>
        </a:xfrm>
        <a:prstGeom prst="roundRect">
          <a:avLst/>
        </a:prstGeom>
      </xdr:spPr>
    </xdr:pic>
    <xdr:clientData/>
  </xdr:twoCellAnchor>
  <xdr:twoCellAnchor>
    <xdr:from>
      <xdr:col>1</xdr:col>
      <xdr:colOff>479795</xdr:colOff>
      <xdr:row>30</xdr:row>
      <xdr:rowOff>161925</xdr:rowOff>
    </xdr:from>
    <xdr:to>
      <xdr:col>1</xdr:col>
      <xdr:colOff>1603745</xdr:colOff>
      <xdr:row>32</xdr:row>
      <xdr:rowOff>153067</xdr:rowOff>
    </xdr:to>
    <xdr:pic>
      <xdr:nvPicPr>
        <xdr:cNvPr id="108" name="Imagem 107">
          <a:hlinkClick xmlns:r="http://schemas.openxmlformats.org/officeDocument/2006/relationships" r:id="rId8"/>
          <a:extLst>
            <a:ext uri="{FF2B5EF4-FFF2-40B4-BE49-F238E27FC236}">
              <a16:creationId xmlns:a16="http://schemas.microsoft.com/office/drawing/2014/main" id="{00000000-0008-0000-0200-00006C000000}"/>
            </a:ext>
          </a:extLst>
        </xdr:cNvPr>
        <xdr:cNvPicPr>
          <a:picLocks noChangeAspect="1"/>
        </xdr:cNvPicPr>
      </xdr:nvPicPr>
      <xdr:blipFill rotWithShape="1">
        <a:blip xmlns:r="http://schemas.openxmlformats.org/officeDocument/2006/relationships" r:embed="rId9"/>
        <a:srcRect l="11789" t="12570" r="9275" b="12753"/>
        <a:stretch/>
      </xdr:blipFill>
      <xdr:spPr>
        <a:xfrm>
          <a:off x="625471" y="8476690"/>
          <a:ext cx="1123950" cy="439377"/>
        </a:xfrm>
        <a:prstGeom prst="roundRect">
          <a:avLst/>
        </a:prstGeom>
      </xdr:spPr>
    </xdr:pic>
    <xdr:clientData/>
  </xdr:twoCellAnchor>
  <xdr:oneCellAnchor>
    <xdr:from>
      <xdr:col>1</xdr:col>
      <xdr:colOff>208327</xdr:colOff>
      <xdr:row>33</xdr:row>
      <xdr:rowOff>15791</xdr:rowOff>
    </xdr:from>
    <xdr:ext cx="1661105" cy="310014"/>
    <xdr:sp macro="" textlink="">
      <xdr:nvSpPr>
        <xdr:cNvPr id="116" name="CaixaDeTexto 115">
          <a:extLst>
            <a:ext uri="{FF2B5EF4-FFF2-40B4-BE49-F238E27FC236}">
              <a16:creationId xmlns:a16="http://schemas.microsoft.com/office/drawing/2014/main" id="{00000000-0008-0000-0200-000074000000}"/>
            </a:ext>
          </a:extLst>
        </xdr:cNvPr>
        <xdr:cNvSpPr txBox="1"/>
      </xdr:nvSpPr>
      <xdr:spPr>
        <a:xfrm>
          <a:off x="354003" y="9002909"/>
          <a:ext cx="1661105" cy="310014"/>
        </a:xfrm>
        <a:prstGeom prst="roundRect">
          <a:avLst>
            <a:gd name="adj" fmla="val 19460"/>
          </a:avLst>
        </a:prstGeom>
        <a:solidFill>
          <a:srgbClr val="2E319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200" b="1">
              <a:solidFill>
                <a:schemeClr val="bg1"/>
              </a:solidFill>
            </a:rPr>
            <a:t>Uso: Estados</a:t>
          </a:r>
          <a:r>
            <a:rPr lang="pt-BR" sz="1200" b="1" baseline="0">
              <a:solidFill>
                <a:schemeClr val="bg1"/>
              </a:solidFill>
            </a:rPr>
            <a:t> e Cidades</a:t>
          </a:r>
          <a:endParaRPr lang="pt-BR" sz="1200" b="1">
            <a:solidFill>
              <a:schemeClr val="bg1"/>
            </a:solidFill>
          </a:endParaRPr>
        </a:p>
      </xdr:txBody>
    </xdr:sp>
    <xdr:clientData/>
  </xdr:oneCellAnchor>
  <xdr:twoCellAnchor>
    <xdr:from>
      <xdr:col>1</xdr:col>
      <xdr:colOff>479795</xdr:colOff>
      <xdr:row>74</xdr:row>
      <xdr:rowOff>99580</xdr:rowOff>
    </xdr:from>
    <xdr:to>
      <xdr:col>1</xdr:col>
      <xdr:colOff>1603745</xdr:colOff>
      <xdr:row>76</xdr:row>
      <xdr:rowOff>90721</xdr:rowOff>
    </xdr:to>
    <xdr:pic>
      <xdr:nvPicPr>
        <xdr:cNvPr id="125" name="Imagem 124">
          <a:hlinkClick xmlns:r="http://schemas.openxmlformats.org/officeDocument/2006/relationships" r:id="rId8"/>
          <a:extLst>
            <a:ext uri="{FF2B5EF4-FFF2-40B4-BE49-F238E27FC236}">
              <a16:creationId xmlns:a16="http://schemas.microsoft.com/office/drawing/2014/main" id="{00000000-0008-0000-0200-00007D000000}"/>
            </a:ext>
          </a:extLst>
        </xdr:cNvPr>
        <xdr:cNvPicPr>
          <a:picLocks noChangeAspect="1"/>
        </xdr:cNvPicPr>
      </xdr:nvPicPr>
      <xdr:blipFill rotWithShape="1">
        <a:blip xmlns:r="http://schemas.openxmlformats.org/officeDocument/2006/relationships" r:embed="rId9"/>
        <a:srcRect l="11789" t="12570" r="9275" b="12753"/>
        <a:stretch/>
      </xdr:blipFill>
      <xdr:spPr>
        <a:xfrm>
          <a:off x="625471" y="18275521"/>
          <a:ext cx="1123950" cy="439376"/>
        </a:xfrm>
        <a:prstGeom prst="roundRect">
          <a:avLst/>
        </a:prstGeom>
      </xdr:spPr>
    </xdr:pic>
    <xdr:clientData/>
  </xdr:twoCellAnchor>
  <xdr:twoCellAnchor>
    <xdr:from>
      <xdr:col>1</xdr:col>
      <xdr:colOff>479795</xdr:colOff>
      <xdr:row>85</xdr:row>
      <xdr:rowOff>42024</xdr:rowOff>
    </xdr:from>
    <xdr:to>
      <xdr:col>1</xdr:col>
      <xdr:colOff>1603745</xdr:colOff>
      <xdr:row>87</xdr:row>
      <xdr:rowOff>33164</xdr:rowOff>
    </xdr:to>
    <xdr:pic>
      <xdr:nvPicPr>
        <xdr:cNvPr id="129" name="Imagem 128">
          <a:hlinkClick xmlns:r="http://schemas.openxmlformats.org/officeDocument/2006/relationships" r:id="rId8"/>
          <a:extLst>
            <a:ext uri="{FF2B5EF4-FFF2-40B4-BE49-F238E27FC236}">
              <a16:creationId xmlns:a16="http://schemas.microsoft.com/office/drawing/2014/main" id="{00000000-0008-0000-0200-000081000000}"/>
            </a:ext>
          </a:extLst>
        </xdr:cNvPr>
        <xdr:cNvPicPr>
          <a:picLocks noChangeAspect="1"/>
        </xdr:cNvPicPr>
      </xdr:nvPicPr>
      <xdr:blipFill rotWithShape="1">
        <a:blip xmlns:r="http://schemas.openxmlformats.org/officeDocument/2006/relationships" r:embed="rId9"/>
        <a:srcRect l="11789" t="12570" r="9275" b="12753"/>
        <a:stretch/>
      </xdr:blipFill>
      <xdr:spPr>
        <a:xfrm>
          <a:off x="625471" y="20683259"/>
          <a:ext cx="1123950" cy="439376"/>
        </a:xfrm>
        <a:prstGeom prst="roundRect">
          <a:avLst/>
        </a:prstGeom>
      </xdr:spPr>
    </xdr:pic>
    <xdr:clientData/>
  </xdr:twoCellAnchor>
  <xdr:twoCellAnchor>
    <xdr:from>
      <xdr:col>1</xdr:col>
      <xdr:colOff>479795</xdr:colOff>
      <xdr:row>95</xdr:row>
      <xdr:rowOff>194829</xdr:rowOff>
    </xdr:from>
    <xdr:to>
      <xdr:col>1</xdr:col>
      <xdr:colOff>1603745</xdr:colOff>
      <xdr:row>97</xdr:row>
      <xdr:rowOff>185971</xdr:rowOff>
    </xdr:to>
    <xdr:pic>
      <xdr:nvPicPr>
        <xdr:cNvPr id="133" name="Imagem 132">
          <a:hlinkClick xmlns:r="http://schemas.openxmlformats.org/officeDocument/2006/relationships" r:id="rId8"/>
          <a:extLst>
            <a:ext uri="{FF2B5EF4-FFF2-40B4-BE49-F238E27FC236}">
              <a16:creationId xmlns:a16="http://schemas.microsoft.com/office/drawing/2014/main" id="{00000000-0008-0000-0200-000085000000}"/>
            </a:ext>
          </a:extLst>
        </xdr:cNvPr>
        <xdr:cNvPicPr>
          <a:picLocks noChangeAspect="1"/>
        </xdr:cNvPicPr>
      </xdr:nvPicPr>
      <xdr:blipFill rotWithShape="1">
        <a:blip xmlns:r="http://schemas.openxmlformats.org/officeDocument/2006/relationships" r:embed="rId9"/>
        <a:srcRect l="11789" t="12570" r="9275" b="12753"/>
        <a:stretch/>
      </xdr:blipFill>
      <xdr:spPr>
        <a:xfrm>
          <a:off x="625471" y="23155682"/>
          <a:ext cx="1123950" cy="439377"/>
        </a:xfrm>
        <a:prstGeom prst="roundRect">
          <a:avLst/>
        </a:prstGeom>
      </xdr:spPr>
    </xdr:pic>
    <xdr:clientData/>
  </xdr:twoCellAnchor>
  <xdr:twoCellAnchor>
    <xdr:from>
      <xdr:col>4</xdr:col>
      <xdr:colOff>224668</xdr:colOff>
      <xdr:row>4</xdr:row>
      <xdr:rowOff>305876</xdr:rowOff>
    </xdr:from>
    <xdr:to>
      <xdr:col>5</xdr:col>
      <xdr:colOff>194050</xdr:colOff>
      <xdr:row>4</xdr:row>
      <xdr:rowOff>593876</xdr:rowOff>
    </xdr:to>
    <xdr:sp macro="" textlink="">
      <xdr:nvSpPr>
        <xdr:cNvPr id="901" name="Retângulo: Cantos Arredondados 3">
          <a:hlinkClick xmlns:r="http://schemas.openxmlformats.org/officeDocument/2006/relationships" r:id="rId12"/>
          <a:extLst>
            <a:ext uri="{FF2B5EF4-FFF2-40B4-BE49-F238E27FC236}">
              <a16:creationId xmlns:a16="http://schemas.microsoft.com/office/drawing/2014/main" id="{00000000-0008-0000-0200-000085030000}"/>
            </a:ext>
          </a:extLst>
        </xdr:cNvPr>
        <xdr:cNvSpPr/>
      </xdr:nvSpPr>
      <xdr:spPr>
        <a:xfrm>
          <a:off x="7609344" y="1404052"/>
          <a:ext cx="1908000" cy="288000"/>
        </a:xfrm>
        <a:prstGeom prst="roundRect">
          <a:avLst>
            <a:gd name="adj" fmla="val 30667"/>
          </a:avLst>
        </a:prstGeom>
        <a:solidFill>
          <a:srgbClr val="2E31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t>Inundações Fluviais </a:t>
          </a:r>
        </a:p>
      </xdr:txBody>
    </xdr:sp>
    <xdr:clientData/>
  </xdr:twoCellAnchor>
  <xdr:twoCellAnchor>
    <xdr:from>
      <xdr:col>4</xdr:col>
      <xdr:colOff>224668</xdr:colOff>
      <xdr:row>3</xdr:row>
      <xdr:rowOff>57441</xdr:rowOff>
    </xdr:from>
    <xdr:to>
      <xdr:col>5</xdr:col>
      <xdr:colOff>194050</xdr:colOff>
      <xdr:row>4</xdr:row>
      <xdr:rowOff>188559</xdr:rowOff>
    </xdr:to>
    <xdr:sp macro="" textlink="">
      <xdr:nvSpPr>
        <xdr:cNvPr id="900" name="Retângulo: Cantos Arredondados 4">
          <a:hlinkClick xmlns:r="http://schemas.openxmlformats.org/officeDocument/2006/relationships" r:id="rId13"/>
          <a:extLst>
            <a:ext uri="{FF2B5EF4-FFF2-40B4-BE49-F238E27FC236}">
              <a16:creationId xmlns:a16="http://schemas.microsoft.com/office/drawing/2014/main" id="{00000000-0008-0000-0200-000084030000}"/>
            </a:ext>
          </a:extLst>
        </xdr:cNvPr>
        <xdr:cNvSpPr/>
      </xdr:nvSpPr>
      <xdr:spPr>
        <a:xfrm>
          <a:off x="7609344" y="998735"/>
          <a:ext cx="1908000" cy="288000"/>
        </a:xfrm>
        <a:prstGeom prst="roundRect">
          <a:avLst>
            <a:gd name="adj" fmla="val 30667"/>
          </a:avLst>
        </a:prstGeom>
        <a:solidFill>
          <a:srgbClr val="2E31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t>Aumento do Nível do Mar</a:t>
          </a:r>
        </a:p>
      </xdr:txBody>
    </xdr:sp>
    <xdr:clientData/>
  </xdr:twoCellAnchor>
  <xdr:twoCellAnchor>
    <xdr:from>
      <xdr:col>4</xdr:col>
      <xdr:colOff>224668</xdr:colOff>
      <xdr:row>4</xdr:row>
      <xdr:rowOff>711193</xdr:rowOff>
    </xdr:from>
    <xdr:to>
      <xdr:col>5</xdr:col>
      <xdr:colOff>194050</xdr:colOff>
      <xdr:row>4</xdr:row>
      <xdr:rowOff>999193</xdr:rowOff>
    </xdr:to>
    <xdr:sp macro="" textlink="">
      <xdr:nvSpPr>
        <xdr:cNvPr id="902" name="Retângulo: Cantos Arredondados 7">
          <a:hlinkClick xmlns:r="http://schemas.openxmlformats.org/officeDocument/2006/relationships" r:id="rId14"/>
          <a:extLst>
            <a:ext uri="{FF2B5EF4-FFF2-40B4-BE49-F238E27FC236}">
              <a16:creationId xmlns:a16="http://schemas.microsoft.com/office/drawing/2014/main" id="{00000000-0008-0000-0200-000086030000}"/>
            </a:ext>
          </a:extLst>
        </xdr:cNvPr>
        <xdr:cNvSpPr/>
      </xdr:nvSpPr>
      <xdr:spPr>
        <a:xfrm>
          <a:off x="7609344" y="1809369"/>
          <a:ext cx="1908000" cy="288000"/>
        </a:xfrm>
        <a:prstGeom prst="roundRect">
          <a:avLst>
            <a:gd name="adj" fmla="val 30667"/>
          </a:avLst>
        </a:prstGeom>
        <a:solidFill>
          <a:srgbClr val="2E31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i="0" u="none" strike="noStrike">
              <a:solidFill>
                <a:schemeClr val="lt1"/>
              </a:solidFill>
              <a:effectLst/>
              <a:latin typeface="+mn-lt"/>
              <a:ea typeface="+mn-ea"/>
              <a:cs typeface="+mn-cs"/>
            </a:rPr>
            <a:t>Inundações Urbanas</a:t>
          </a:r>
          <a:r>
            <a:rPr lang="pt-BR" sz="1200"/>
            <a:t> </a:t>
          </a:r>
          <a:endParaRPr lang="pt-BR" sz="1200" b="1"/>
        </a:p>
      </xdr:txBody>
    </xdr:sp>
    <xdr:clientData/>
  </xdr:twoCellAnchor>
  <xdr:twoCellAnchor>
    <xdr:from>
      <xdr:col>4</xdr:col>
      <xdr:colOff>224668</xdr:colOff>
      <xdr:row>4</xdr:row>
      <xdr:rowOff>1116510</xdr:rowOff>
    </xdr:from>
    <xdr:to>
      <xdr:col>5</xdr:col>
      <xdr:colOff>194050</xdr:colOff>
      <xdr:row>4</xdr:row>
      <xdr:rowOff>1404510</xdr:rowOff>
    </xdr:to>
    <xdr:sp macro="" textlink="">
      <xdr:nvSpPr>
        <xdr:cNvPr id="903" name="Retângulo: Cantos Arredondados 11">
          <a:hlinkClick xmlns:r="http://schemas.openxmlformats.org/officeDocument/2006/relationships" r:id="rId15"/>
          <a:extLst>
            <a:ext uri="{FF2B5EF4-FFF2-40B4-BE49-F238E27FC236}">
              <a16:creationId xmlns:a16="http://schemas.microsoft.com/office/drawing/2014/main" id="{00000000-0008-0000-0200-000087030000}"/>
            </a:ext>
          </a:extLst>
        </xdr:cNvPr>
        <xdr:cNvSpPr/>
      </xdr:nvSpPr>
      <xdr:spPr>
        <a:xfrm>
          <a:off x="7609344" y="2214686"/>
          <a:ext cx="1908000" cy="288000"/>
        </a:xfrm>
        <a:prstGeom prst="roundRect">
          <a:avLst>
            <a:gd name="adj" fmla="val 30667"/>
          </a:avLst>
        </a:prstGeom>
        <a:solidFill>
          <a:srgbClr val="2E31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i="0" u="none" strike="noStrike">
              <a:solidFill>
                <a:schemeClr val="lt1"/>
              </a:solidFill>
              <a:effectLst/>
              <a:latin typeface="+mn-lt"/>
              <a:ea typeface="+mn-ea"/>
              <a:cs typeface="+mn-cs"/>
            </a:rPr>
            <a:t>Estresse Hídrico</a:t>
          </a:r>
          <a:r>
            <a:rPr lang="pt-BR" sz="1200"/>
            <a:t> </a:t>
          </a:r>
          <a:endParaRPr lang="pt-BR" sz="1200" b="1"/>
        </a:p>
      </xdr:txBody>
    </xdr:sp>
    <xdr:clientData/>
  </xdr:twoCellAnchor>
  <xdr:twoCellAnchor>
    <xdr:from>
      <xdr:col>4</xdr:col>
      <xdr:colOff>224668</xdr:colOff>
      <xdr:row>4</xdr:row>
      <xdr:rowOff>1521827</xdr:rowOff>
    </xdr:from>
    <xdr:to>
      <xdr:col>5</xdr:col>
      <xdr:colOff>194050</xdr:colOff>
      <xdr:row>4</xdr:row>
      <xdr:rowOff>1809827</xdr:rowOff>
    </xdr:to>
    <xdr:sp macro="" textlink="">
      <xdr:nvSpPr>
        <xdr:cNvPr id="908" name="Retângulo: Cantos Arredondados 14">
          <a:hlinkClick xmlns:r="http://schemas.openxmlformats.org/officeDocument/2006/relationships" r:id="rId16"/>
          <a:extLst>
            <a:ext uri="{FF2B5EF4-FFF2-40B4-BE49-F238E27FC236}">
              <a16:creationId xmlns:a16="http://schemas.microsoft.com/office/drawing/2014/main" id="{00000000-0008-0000-0200-00008C030000}"/>
            </a:ext>
          </a:extLst>
        </xdr:cNvPr>
        <xdr:cNvSpPr/>
      </xdr:nvSpPr>
      <xdr:spPr>
        <a:xfrm>
          <a:off x="7609344" y="2620003"/>
          <a:ext cx="1908000" cy="288000"/>
        </a:xfrm>
        <a:prstGeom prst="roundRect">
          <a:avLst>
            <a:gd name="adj" fmla="val 30667"/>
          </a:avLst>
        </a:prstGeom>
        <a:solidFill>
          <a:srgbClr val="2E31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i="0" u="none" strike="noStrike">
              <a:solidFill>
                <a:schemeClr val="lt1"/>
              </a:solidFill>
              <a:effectLst/>
              <a:latin typeface="+mn-lt"/>
              <a:ea typeface="+mn-ea"/>
              <a:cs typeface="+mn-cs"/>
            </a:rPr>
            <a:t>Intensidade do Vento</a:t>
          </a:r>
          <a:r>
            <a:rPr lang="pt-BR" sz="1200"/>
            <a:t> </a:t>
          </a:r>
          <a:endParaRPr lang="pt-BR" sz="1200" b="1"/>
        </a:p>
      </xdr:txBody>
    </xdr:sp>
    <xdr:clientData/>
  </xdr:twoCellAnchor>
  <xdr:twoCellAnchor>
    <xdr:from>
      <xdr:col>4</xdr:col>
      <xdr:colOff>224668</xdr:colOff>
      <xdr:row>4</xdr:row>
      <xdr:rowOff>1927143</xdr:rowOff>
    </xdr:from>
    <xdr:to>
      <xdr:col>5</xdr:col>
      <xdr:colOff>194050</xdr:colOff>
      <xdr:row>7</xdr:row>
      <xdr:rowOff>18790</xdr:rowOff>
    </xdr:to>
    <xdr:sp macro="" textlink="">
      <xdr:nvSpPr>
        <xdr:cNvPr id="905" name="Retângulo: Cantos Arredondados 15">
          <a:hlinkClick xmlns:r="http://schemas.openxmlformats.org/officeDocument/2006/relationships" r:id="rId17"/>
          <a:extLst>
            <a:ext uri="{FF2B5EF4-FFF2-40B4-BE49-F238E27FC236}">
              <a16:creationId xmlns:a16="http://schemas.microsoft.com/office/drawing/2014/main" id="{00000000-0008-0000-0200-000089030000}"/>
            </a:ext>
          </a:extLst>
        </xdr:cNvPr>
        <xdr:cNvSpPr/>
      </xdr:nvSpPr>
      <xdr:spPr>
        <a:xfrm>
          <a:off x="7430050" y="3025319"/>
          <a:ext cx="1908000" cy="288000"/>
        </a:xfrm>
        <a:prstGeom prst="roundRect">
          <a:avLst>
            <a:gd name="adj" fmla="val 30667"/>
          </a:avLst>
        </a:prstGeom>
        <a:solidFill>
          <a:srgbClr val="2E31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i="0" u="none" strike="noStrike">
              <a:solidFill>
                <a:schemeClr val="lt1"/>
              </a:solidFill>
              <a:effectLst/>
              <a:latin typeface="+mn-lt"/>
              <a:ea typeface="+mn-ea"/>
              <a:cs typeface="+mn-cs"/>
            </a:rPr>
            <a:t>Mudanças Crônicas de Temperatura</a:t>
          </a:r>
          <a:r>
            <a:rPr lang="pt-BR" sz="900"/>
            <a:t> </a:t>
          </a:r>
          <a:endParaRPr lang="pt-BR" sz="900" b="1"/>
        </a:p>
      </xdr:txBody>
    </xdr:sp>
    <xdr:clientData/>
  </xdr:twoCellAnchor>
  <xdr:twoCellAnchor>
    <xdr:from>
      <xdr:col>5</xdr:col>
      <xdr:colOff>229990</xdr:colOff>
      <xdr:row>3</xdr:row>
      <xdr:rowOff>57441</xdr:rowOff>
    </xdr:from>
    <xdr:to>
      <xdr:col>6</xdr:col>
      <xdr:colOff>199372</xdr:colOff>
      <xdr:row>4</xdr:row>
      <xdr:rowOff>188559</xdr:rowOff>
    </xdr:to>
    <xdr:sp macro="" textlink="">
      <xdr:nvSpPr>
        <xdr:cNvPr id="918" name="Retângulo: Cantos Arredondados 18">
          <a:hlinkClick xmlns:r="http://schemas.openxmlformats.org/officeDocument/2006/relationships" r:id="rId18"/>
          <a:extLst>
            <a:ext uri="{FF2B5EF4-FFF2-40B4-BE49-F238E27FC236}">
              <a16:creationId xmlns:a16="http://schemas.microsoft.com/office/drawing/2014/main" id="{00000000-0008-0000-0200-000096030000}"/>
            </a:ext>
          </a:extLst>
        </xdr:cNvPr>
        <xdr:cNvSpPr/>
      </xdr:nvSpPr>
      <xdr:spPr>
        <a:xfrm>
          <a:off x="9553284" y="998735"/>
          <a:ext cx="1908000" cy="288000"/>
        </a:xfrm>
        <a:prstGeom prst="roundRect">
          <a:avLst>
            <a:gd name="adj" fmla="val 30667"/>
          </a:avLst>
        </a:prstGeom>
        <a:solidFill>
          <a:srgbClr val="2E31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i="0" u="none" strike="noStrike">
              <a:solidFill>
                <a:schemeClr val="lt1"/>
              </a:solidFill>
              <a:effectLst/>
              <a:latin typeface="+mn-lt"/>
              <a:ea typeface="+mn-ea"/>
              <a:cs typeface="+mn-cs"/>
            </a:rPr>
            <a:t>Ondas de Calor</a:t>
          </a:r>
          <a:r>
            <a:rPr lang="pt-BR" sz="1200"/>
            <a:t> </a:t>
          </a:r>
          <a:endParaRPr lang="pt-BR" sz="1200" b="1"/>
        </a:p>
      </xdr:txBody>
    </xdr:sp>
    <xdr:clientData/>
  </xdr:twoCellAnchor>
  <xdr:twoCellAnchor>
    <xdr:from>
      <xdr:col>5</xdr:col>
      <xdr:colOff>229990</xdr:colOff>
      <xdr:row>4</xdr:row>
      <xdr:rowOff>305876</xdr:rowOff>
    </xdr:from>
    <xdr:to>
      <xdr:col>6</xdr:col>
      <xdr:colOff>199372</xdr:colOff>
      <xdr:row>4</xdr:row>
      <xdr:rowOff>593876</xdr:rowOff>
    </xdr:to>
    <xdr:sp macro="" textlink="">
      <xdr:nvSpPr>
        <xdr:cNvPr id="917" name="Retângulo: Cantos Arredondados 24">
          <a:hlinkClick xmlns:r="http://schemas.openxmlformats.org/officeDocument/2006/relationships" r:id="rId19"/>
          <a:extLst>
            <a:ext uri="{FF2B5EF4-FFF2-40B4-BE49-F238E27FC236}">
              <a16:creationId xmlns:a16="http://schemas.microsoft.com/office/drawing/2014/main" id="{00000000-0008-0000-0200-000095030000}"/>
            </a:ext>
          </a:extLst>
        </xdr:cNvPr>
        <xdr:cNvSpPr/>
      </xdr:nvSpPr>
      <xdr:spPr>
        <a:xfrm>
          <a:off x="9553284" y="1404052"/>
          <a:ext cx="1908000" cy="288000"/>
        </a:xfrm>
        <a:prstGeom prst="roundRect">
          <a:avLst>
            <a:gd name="adj" fmla="val 30667"/>
          </a:avLst>
        </a:prstGeom>
        <a:solidFill>
          <a:srgbClr val="2E31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i="0" u="none" strike="noStrike">
              <a:solidFill>
                <a:schemeClr val="lt1"/>
              </a:solidFill>
              <a:effectLst/>
              <a:latin typeface="+mn-lt"/>
              <a:ea typeface="+mn-ea"/>
              <a:cs typeface="+mn-cs"/>
            </a:rPr>
            <a:t>Ondas de Frio</a:t>
          </a:r>
          <a:r>
            <a:rPr lang="pt-BR" sz="1200"/>
            <a:t> </a:t>
          </a:r>
          <a:endParaRPr lang="pt-BR" sz="1200" b="1"/>
        </a:p>
      </xdr:txBody>
    </xdr:sp>
    <xdr:clientData/>
  </xdr:twoCellAnchor>
  <xdr:twoCellAnchor>
    <xdr:from>
      <xdr:col>5</xdr:col>
      <xdr:colOff>229990</xdr:colOff>
      <xdr:row>4</xdr:row>
      <xdr:rowOff>711193</xdr:rowOff>
    </xdr:from>
    <xdr:to>
      <xdr:col>6</xdr:col>
      <xdr:colOff>199372</xdr:colOff>
      <xdr:row>4</xdr:row>
      <xdr:rowOff>999193</xdr:rowOff>
    </xdr:to>
    <xdr:sp macro="" textlink="">
      <xdr:nvSpPr>
        <xdr:cNvPr id="915" name="Retângulo: Cantos Arredondados 28">
          <a:hlinkClick xmlns:r="http://schemas.openxmlformats.org/officeDocument/2006/relationships" r:id="rId20"/>
          <a:extLst>
            <a:ext uri="{FF2B5EF4-FFF2-40B4-BE49-F238E27FC236}">
              <a16:creationId xmlns:a16="http://schemas.microsoft.com/office/drawing/2014/main" id="{00000000-0008-0000-0200-000093030000}"/>
            </a:ext>
          </a:extLst>
        </xdr:cNvPr>
        <xdr:cNvSpPr/>
      </xdr:nvSpPr>
      <xdr:spPr>
        <a:xfrm>
          <a:off x="9553284" y="1809369"/>
          <a:ext cx="1908000" cy="288000"/>
        </a:xfrm>
        <a:prstGeom prst="roundRect">
          <a:avLst>
            <a:gd name="adj" fmla="val 30667"/>
          </a:avLst>
        </a:prstGeom>
        <a:solidFill>
          <a:srgbClr val="2E31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i="0" u="none" strike="noStrike">
              <a:solidFill>
                <a:schemeClr val="lt1"/>
              </a:solidFill>
              <a:effectLst/>
              <a:latin typeface="+mn-lt"/>
              <a:ea typeface="+mn-ea"/>
              <a:cs typeface="+mn-cs"/>
            </a:rPr>
            <a:t>Secas</a:t>
          </a:r>
          <a:r>
            <a:rPr lang="pt-BR" sz="1200"/>
            <a:t> </a:t>
          </a:r>
          <a:endParaRPr lang="pt-BR" sz="1200" b="1"/>
        </a:p>
      </xdr:txBody>
    </xdr:sp>
    <xdr:clientData/>
  </xdr:twoCellAnchor>
  <xdr:twoCellAnchor>
    <xdr:from>
      <xdr:col>5</xdr:col>
      <xdr:colOff>229990</xdr:colOff>
      <xdr:row>4</xdr:row>
      <xdr:rowOff>1116510</xdr:rowOff>
    </xdr:from>
    <xdr:to>
      <xdr:col>6</xdr:col>
      <xdr:colOff>199372</xdr:colOff>
      <xdr:row>4</xdr:row>
      <xdr:rowOff>1404510</xdr:rowOff>
    </xdr:to>
    <xdr:sp macro="" textlink="">
      <xdr:nvSpPr>
        <xdr:cNvPr id="916" name="Retângulo: Cantos Arredondados 29">
          <a:hlinkClick xmlns:r="http://schemas.openxmlformats.org/officeDocument/2006/relationships" r:id="rId21"/>
          <a:extLst>
            <a:ext uri="{FF2B5EF4-FFF2-40B4-BE49-F238E27FC236}">
              <a16:creationId xmlns:a16="http://schemas.microsoft.com/office/drawing/2014/main" id="{00000000-0008-0000-0200-000094030000}"/>
            </a:ext>
          </a:extLst>
        </xdr:cNvPr>
        <xdr:cNvSpPr/>
      </xdr:nvSpPr>
      <xdr:spPr>
        <a:xfrm>
          <a:off x="9553284" y="2214686"/>
          <a:ext cx="1908000" cy="288000"/>
        </a:xfrm>
        <a:prstGeom prst="roundRect">
          <a:avLst>
            <a:gd name="adj" fmla="val 30667"/>
          </a:avLst>
        </a:prstGeom>
        <a:solidFill>
          <a:srgbClr val="2E31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i="0" u="none" strike="noStrike">
              <a:solidFill>
                <a:schemeClr val="lt1"/>
              </a:solidFill>
              <a:effectLst/>
              <a:latin typeface="+mn-lt"/>
              <a:ea typeface="+mn-ea"/>
              <a:cs typeface="+mn-cs"/>
            </a:rPr>
            <a:t>Variabilidade Sazonal</a:t>
          </a:r>
          <a:r>
            <a:rPr lang="pt-BR" sz="1200"/>
            <a:t> </a:t>
          </a:r>
          <a:endParaRPr lang="pt-BR" sz="1200" b="1"/>
        </a:p>
      </xdr:txBody>
    </xdr:sp>
    <xdr:clientData/>
  </xdr:twoCellAnchor>
  <xdr:twoCellAnchor>
    <xdr:from>
      <xdr:col>0</xdr:col>
      <xdr:colOff>144275</xdr:colOff>
      <xdr:row>43</xdr:row>
      <xdr:rowOff>47625</xdr:rowOff>
    </xdr:from>
    <xdr:to>
      <xdr:col>1</xdr:col>
      <xdr:colOff>2084941</xdr:colOff>
      <xdr:row>44</xdr:row>
      <xdr:rowOff>37998</xdr:rowOff>
    </xdr:to>
    <xdr:pic>
      <xdr:nvPicPr>
        <xdr:cNvPr id="4" name="Imagem 3">
          <a:hlinkClick xmlns:r="http://schemas.openxmlformats.org/officeDocument/2006/relationships" r:id="rId22"/>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1"/>
        <a:srcRect t="15400" b="20348"/>
        <a:stretch/>
      </xdr:blipFill>
      <xdr:spPr>
        <a:xfrm>
          <a:off x="144275" y="11275919"/>
          <a:ext cx="2086342" cy="214491"/>
        </a:xfrm>
        <a:prstGeom prst="roundRect">
          <a:avLst/>
        </a:prstGeom>
      </xdr:spPr>
    </xdr:pic>
    <xdr:clientData/>
  </xdr:twoCellAnchor>
  <xdr:twoCellAnchor editAs="oneCell">
    <xdr:from>
      <xdr:col>1</xdr:col>
      <xdr:colOff>332059</xdr:colOff>
      <xdr:row>116</xdr:row>
      <xdr:rowOff>78441</xdr:rowOff>
    </xdr:from>
    <xdr:to>
      <xdr:col>1</xdr:col>
      <xdr:colOff>1751482</xdr:colOff>
      <xdr:row>119</xdr:row>
      <xdr:rowOff>111037</xdr:rowOff>
    </xdr:to>
    <xdr:pic>
      <xdr:nvPicPr>
        <xdr:cNvPr id="5" name="Imagem 4">
          <a:hlinkClick xmlns:r="http://schemas.openxmlformats.org/officeDocument/2006/relationships" r:id="rId2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4"/>
        <a:stretch>
          <a:fillRect/>
        </a:stretch>
      </xdr:blipFill>
      <xdr:spPr>
        <a:xfrm>
          <a:off x="477735" y="27745765"/>
          <a:ext cx="1419423" cy="704948"/>
        </a:xfrm>
        <a:prstGeom prst="rect">
          <a:avLst/>
        </a:prstGeom>
      </xdr:spPr>
    </xdr:pic>
    <xdr:clientData/>
  </xdr:twoCellAnchor>
  <xdr:twoCellAnchor>
    <xdr:from>
      <xdr:col>5</xdr:col>
      <xdr:colOff>229990</xdr:colOff>
      <xdr:row>4</xdr:row>
      <xdr:rowOff>1521827</xdr:rowOff>
    </xdr:from>
    <xdr:to>
      <xdr:col>6</xdr:col>
      <xdr:colOff>199372</xdr:colOff>
      <xdr:row>4</xdr:row>
      <xdr:rowOff>1809827</xdr:rowOff>
    </xdr:to>
    <xdr:sp macro="" textlink="">
      <xdr:nvSpPr>
        <xdr:cNvPr id="914" name="Retângulo: Cantos Arredondados 29">
          <a:hlinkClick xmlns:r="http://schemas.openxmlformats.org/officeDocument/2006/relationships" r:id="rId25"/>
          <a:extLst>
            <a:ext uri="{FF2B5EF4-FFF2-40B4-BE49-F238E27FC236}">
              <a16:creationId xmlns:a16="http://schemas.microsoft.com/office/drawing/2014/main" id="{00000000-0008-0000-0200-000092030000}"/>
            </a:ext>
          </a:extLst>
        </xdr:cNvPr>
        <xdr:cNvSpPr/>
      </xdr:nvSpPr>
      <xdr:spPr>
        <a:xfrm>
          <a:off x="9553284" y="2620003"/>
          <a:ext cx="1908000" cy="288000"/>
        </a:xfrm>
        <a:prstGeom prst="roundRect">
          <a:avLst>
            <a:gd name="adj" fmla="val 30667"/>
          </a:avLst>
        </a:prstGeom>
        <a:solidFill>
          <a:srgbClr val="2E31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i="0" u="none" strike="noStrike">
              <a:solidFill>
                <a:schemeClr val="lt1"/>
              </a:solidFill>
              <a:effectLst/>
              <a:latin typeface="+mn-lt"/>
              <a:ea typeface="+mn-ea"/>
              <a:cs typeface="+mn-cs"/>
            </a:rPr>
            <a:t>Incêndios</a:t>
          </a:r>
          <a:endParaRPr lang="pt-BR" sz="1200" b="1"/>
        </a:p>
      </xdr:txBody>
    </xdr:sp>
    <xdr:clientData/>
  </xdr:twoCellAnchor>
  <xdr:twoCellAnchor editAs="oneCell">
    <xdr:from>
      <xdr:col>2</xdr:col>
      <xdr:colOff>134473</xdr:colOff>
      <xdr:row>16</xdr:row>
      <xdr:rowOff>44823</xdr:rowOff>
    </xdr:from>
    <xdr:to>
      <xdr:col>3</xdr:col>
      <xdr:colOff>1505587</xdr:colOff>
      <xdr:row>19</xdr:row>
      <xdr:rowOff>153629</xdr:rowOff>
    </xdr:to>
    <xdr:pic>
      <xdr:nvPicPr>
        <xdr:cNvPr id="920" name="Imagem 919">
          <a:extLst>
            <a:ext uri="{FF2B5EF4-FFF2-40B4-BE49-F238E27FC236}">
              <a16:creationId xmlns:a16="http://schemas.microsoft.com/office/drawing/2014/main" id="{00000000-0008-0000-0200-000098030000}"/>
            </a:ext>
          </a:extLst>
        </xdr:cNvPr>
        <xdr:cNvPicPr>
          <a:picLocks noChangeAspect="1"/>
        </xdr:cNvPicPr>
      </xdr:nvPicPr>
      <xdr:blipFill>
        <a:blip xmlns:r="http://schemas.openxmlformats.org/officeDocument/2006/relationships" r:embed="rId26"/>
        <a:stretch>
          <a:fillRect/>
        </a:stretch>
      </xdr:blipFill>
      <xdr:spPr>
        <a:xfrm>
          <a:off x="2398061" y="5154705"/>
          <a:ext cx="4553585" cy="781159"/>
        </a:xfrm>
        <a:prstGeom prst="rect">
          <a:avLst/>
        </a:prstGeom>
      </xdr:spPr>
    </xdr:pic>
    <xdr:clientData/>
  </xdr:twoCellAnchor>
  <xdr:twoCellAnchor editAs="oneCell">
    <xdr:from>
      <xdr:col>2</xdr:col>
      <xdr:colOff>134473</xdr:colOff>
      <xdr:row>21</xdr:row>
      <xdr:rowOff>123265</xdr:rowOff>
    </xdr:from>
    <xdr:to>
      <xdr:col>3</xdr:col>
      <xdr:colOff>1543693</xdr:colOff>
      <xdr:row>28</xdr:row>
      <xdr:rowOff>135813</xdr:rowOff>
    </xdr:to>
    <xdr:pic>
      <xdr:nvPicPr>
        <xdr:cNvPr id="921" name="Imagem 920">
          <a:extLst>
            <a:ext uri="{FF2B5EF4-FFF2-40B4-BE49-F238E27FC236}">
              <a16:creationId xmlns:a16="http://schemas.microsoft.com/office/drawing/2014/main" id="{00000000-0008-0000-0200-000099030000}"/>
            </a:ext>
          </a:extLst>
        </xdr:cNvPr>
        <xdr:cNvPicPr>
          <a:picLocks noChangeAspect="1"/>
        </xdr:cNvPicPr>
      </xdr:nvPicPr>
      <xdr:blipFill>
        <a:blip xmlns:r="http://schemas.openxmlformats.org/officeDocument/2006/relationships" r:embed="rId27"/>
        <a:stretch>
          <a:fillRect/>
        </a:stretch>
      </xdr:blipFill>
      <xdr:spPr>
        <a:xfrm>
          <a:off x="2398061" y="6420971"/>
          <a:ext cx="4591691" cy="1581371"/>
        </a:xfrm>
        <a:prstGeom prst="rect">
          <a:avLst/>
        </a:prstGeom>
      </xdr:spPr>
    </xdr:pic>
    <xdr:clientData/>
  </xdr:twoCellAnchor>
  <xdr:twoCellAnchor editAs="oneCell">
    <xdr:from>
      <xdr:col>2</xdr:col>
      <xdr:colOff>134473</xdr:colOff>
      <xdr:row>30</xdr:row>
      <xdr:rowOff>145675</xdr:rowOff>
    </xdr:from>
    <xdr:to>
      <xdr:col>3</xdr:col>
      <xdr:colOff>1496061</xdr:colOff>
      <xdr:row>40</xdr:row>
      <xdr:rowOff>143186</xdr:rowOff>
    </xdr:to>
    <xdr:pic>
      <xdr:nvPicPr>
        <xdr:cNvPr id="923" name="Imagem 922">
          <a:extLst>
            <a:ext uri="{FF2B5EF4-FFF2-40B4-BE49-F238E27FC236}">
              <a16:creationId xmlns:a16="http://schemas.microsoft.com/office/drawing/2014/main" id="{00000000-0008-0000-0200-00009B030000}"/>
            </a:ext>
          </a:extLst>
        </xdr:cNvPr>
        <xdr:cNvPicPr>
          <a:picLocks noChangeAspect="1"/>
        </xdr:cNvPicPr>
      </xdr:nvPicPr>
      <xdr:blipFill>
        <a:blip xmlns:r="http://schemas.openxmlformats.org/officeDocument/2006/relationships" r:embed="rId28"/>
        <a:stretch>
          <a:fillRect/>
        </a:stretch>
      </xdr:blipFill>
      <xdr:spPr>
        <a:xfrm>
          <a:off x="2398061" y="8460440"/>
          <a:ext cx="4544059" cy="2238687"/>
        </a:xfrm>
        <a:prstGeom prst="rect">
          <a:avLst/>
        </a:prstGeom>
      </xdr:spPr>
    </xdr:pic>
    <xdr:clientData/>
  </xdr:twoCellAnchor>
  <xdr:twoCellAnchor editAs="oneCell">
    <xdr:from>
      <xdr:col>2</xdr:col>
      <xdr:colOff>134473</xdr:colOff>
      <xdr:row>42</xdr:row>
      <xdr:rowOff>100855</xdr:rowOff>
    </xdr:from>
    <xdr:to>
      <xdr:col>3</xdr:col>
      <xdr:colOff>1515114</xdr:colOff>
      <xdr:row>49</xdr:row>
      <xdr:rowOff>113402</xdr:rowOff>
    </xdr:to>
    <xdr:pic>
      <xdr:nvPicPr>
        <xdr:cNvPr id="924" name="Imagem 923">
          <a:extLst>
            <a:ext uri="{FF2B5EF4-FFF2-40B4-BE49-F238E27FC236}">
              <a16:creationId xmlns:a16="http://schemas.microsoft.com/office/drawing/2014/main" id="{00000000-0008-0000-0200-00009C030000}"/>
            </a:ext>
          </a:extLst>
        </xdr:cNvPr>
        <xdr:cNvPicPr>
          <a:picLocks noChangeAspect="1"/>
        </xdr:cNvPicPr>
      </xdr:nvPicPr>
      <xdr:blipFill>
        <a:blip xmlns:r="http://schemas.openxmlformats.org/officeDocument/2006/relationships" r:embed="rId29"/>
        <a:stretch>
          <a:fillRect/>
        </a:stretch>
      </xdr:blipFill>
      <xdr:spPr>
        <a:xfrm>
          <a:off x="2398061" y="11105031"/>
          <a:ext cx="4563112" cy="1581371"/>
        </a:xfrm>
        <a:prstGeom prst="rect">
          <a:avLst/>
        </a:prstGeom>
      </xdr:spPr>
    </xdr:pic>
    <xdr:clientData/>
  </xdr:twoCellAnchor>
  <xdr:twoCellAnchor editAs="oneCell">
    <xdr:from>
      <xdr:col>2</xdr:col>
      <xdr:colOff>134473</xdr:colOff>
      <xdr:row>51</xdr:row>
      <xdr:rowOff>44824</xdr:rowOff>
    </xdr:from>
    <xdr:to>
      <xdr:col>3</xdr:col>
      <xdr:colOff>1534166</xdr:colOff>
      <xdr:row>60</xdr:row>
      <xdr:rowOff>199768</xdr:rowOff>
    </xdr:to>
    <xdr:pic>
      <xdr:nvPicPr>
        <xdr:cNvPr id="925" name="Imagem 924">
          <a:extLst>
            <a:ext uri="{FF2B5EF4-FFF2-40B4-BE49-F238E27FC236}">
              <a16:creationId xmlns:a16="http://schemas.microsoft.com/office/drawing/2014/main" id="{00000000-0008-0000-0200-00009D030000}"/>
            </a:ext>
          </a:extLst>
        </xdr:cNvPr>
        <xdr:cNvPicPr>
          <a:picLocks noChangeAspect="1"/>
        </xdr:cNvPicPr>
      </xdr:nvPicPr>
      <xdr:blipFill>
        <a:blip xmlns:r="http://schemas.openxmlformats.org/officeDocument/2006/relationships" r:embed="rId30"/>
        <a:stretch>
          <a:fillRect/>
        </a:stretch>
      </xdr:blipFill>
      <xdr:spPr>
        <a:xfrm>
          <a:off x="2398061" y="13066059"/>
          <a:ext cx="4582164" cy="2172003"/>
        </a:xfrm>
        <a:prstGeom prst="rect">
          <a:avLst/>
        </a:prstGeom>
      </xdr:spPr>
    </xdr:pic>
    <xdr:clientData/>
  </xdr:twoCellAnchor>
  <xdr:twoCellAnchor editAs="oneCell">
    <xdr:from>
      <xdr:col>2</xdr:col>
      <xdr:colOff>134473</xdr:colOff>
      <xdr:row>62</xdr:row>
      <xdr:rowOff>67236</xdr:rowOff>
    </xdr:from>
    <xdr:to>
      <xdr:col>3</xdr:col>
      <xdr:colOff>1534166</xdr:colOff>
      <xdr:row>71</xdr:row>
      <xdr:rowOff>193601</xdr:rowOff>
    </xdr:to>
    <xdr:pic>
      <xdr:nvPicPr>
        <xdr:cNvPr id="926" name="Imagem 925">
          <a:extLst>
            <a:ext uri="{FF2B5EF4-FFF2-40B4-BE49-F238E27FC236}">
              <a16:creationId xmlns:a16="http://schemas.microsoft.com/office/drawing/2014/main" id="{00000000-0008-0000-0200-00009E030000}"/>
            </a:ext>
          </a:extLst>
        </xdr:cNvPr>
        <xdr:cNvPicPr>
          <a:picLocks noChangeAspect="1"/>
        </xdr:cNvPicPr>
      </xdr:nvPicPr>
      <xdr:blipFill>
        <a:blip xmlns:r="http://schemas.openxmlformats.org/officeDocument/2006/relationships" r:embed="rId31"/>
        <a:stretch>
          <a:fillRect/>
        </a:stretch>
      </xdr:blipFill>
      <xdr:spPr>
        <a:xfrm>
          <a:off x="2398061" y="15553765"/>
          <a:ext cx="4582164" cy="2143424"/>
        </a:xfrm>
        <a:prstGeom prst="rect">
          <a:avLst/>
        </a:prstGeom>
      </xdr:spPr>
    </xdr:pic>
    <xdr:clientData/>
  </xdr:twoCellAnchor>
  <xdr:twoCellAnchor editAs="oneCell">
    <xdr:from>
      <xdr:col>2</xdr:col>
      <xdr:colOff>134473</xdr:colOff>
      <xdr:row>73</xdr:row>
      <xdr:rowOff>67235</xdr:rowOff>
    </xdr:from>
    <xdr:to>
      <xdr:col>3</xdr:col>
      <xdr:colOff>1505587</xdr:colOff>
      <xdr:row>82</xdr:row>
      <xdr:rowOff>203127</xdr:rowOff>
    </xdr:to>
    <xdr:pic>
      <xdr:nvPicPr>
        <xdr:cNvPr id="927" name="Imagem 926">
          <a:extLst>
            <a:ext uri="{FF2B5EF4-FFF2-40B4-BE49-F238E27FC236}">
              <a16:creationId xmlns:a16="http://schemas.microsoft.com/office/drawing/2014/main" id="{00000000-0008-0000-0200-00009F030000}"/>
            </a:ext>
          </a:extLst>
        </xdr:cNvPr>
        <xdr:cNvPicPr>
          <a:picLocks noChangeAspect="1"/>
        </xdr:cNvPicPr>
      </xdr:nvPicPr>
      <xdr:blipFill>
        <a:blip xmlns:r="http://schemas.openxmlformats.org/officeDocument/2006/relationships" r:embed="rId32"/>
        <a:stretch>
          <a:fillRect/>
        </a:stretch>
      </xdr:blipFill>
      <xdr:spPr>
        <a:xfrm>
          <a:off x="2398061" y="18019059"/>
          <a:ext cx="4553585" cy="2152950"/>
        </a:xfrm>
        <a:prstGeom prst="rect">
          <a:avLst/>
        </a:prstGeom>
      </xdr:spPr>
    </xdr:pic>
    <xdr:clientData/>
  </xdr:twoCellAnchor>
  <xdr:twoCellAnchor editAs="oneCell">
    <xdr:from>
      <xdr:col>2</xdr:col>
      <xdr:colOff>134473</xdr:colOff>
      <xdr:row>84</xdr:row>
      <xdr:rowOff>89647</xdr:rowOff>
    </xdr:from>
    <xdr:to>
      <xdr:col>3</xdr:col>
      <xdr:colOff>1515114</xdr:colOff>
      <xdr:row>93</xdr:row>
      <xdr:rowOff>225539</xdr:rowOff>
    </xdr:to>
    <xdr:pic>
      <xdr:nvPicPr>
        <xdr:cNvPr id="928" name="Imagem 927">
          <a:extLst>
            <a:ext uri="{FF2B5EF4-FFF2-40B4-BE49-F238E27FC236}">
              <a16:creationId xmlns:a16="http://schemas.microsoft.com/office/drawing/2014/main" id="{00000000-0008-0000-0200-0000A0030000}"/>
            </a:ext>
          </a:extLst>
        </xdr:cNvPr>
        <xdr:cNvPicPr>
          <a:picLocks noChangeAspect="1"/>
        </xdr:cNvPicPr>
      </xdr:nvPicPr>
      <xdr:blipFill>
        <a:blip xmlns:r="http://schemas.openxmlformats.org/officeDocument/2006/relationships" r:embed="rId33"/>
        <a:stretch>
          <a:fillRect/>
        </a:stretch>
      </xdr:blipFill>
      <xdr:spPr>
        <a:xfrm>
          <a:off x="2398061" y="20506765"/>
          <a:ext cx="4563112" cy="2152950"/>
        </a:xfrm>
        <a:prstGeom prst="rect">
          <a:avLst/>
        </a:prstGeom>
      </xdr:spPr>
    </xdr:pic>
    <xdr:clientData/>
  </xdr:twoCellAnchor>
  <xdr:twoCellAnchor editAs="oneCell">
    <xdr:from>
      <xdr:col>2</xdr:col>
      <xdr:colOff>134473</xdr:colOff>
      <xdr:row>95</xdr:row>
      <xdr:rowOff>78442</xdr:rowOff>
    </xdr:from>
    <xdr:to>
      <xdr:col>3</xdr:col>
      <xdr:colOff>1496061</xdr:colOff>
      <xdr:row>105</xdr:row>
      <xdr:rowOff>18795</xdr:rowOff>
    </xdr:to>
    <xdr:pic>
      <xdr:nvPicPr>
        <xdr:cNvPr id="929" name="Imagem 928">
          <a:extLst>
            <a:ext uri="{FF2B5EF4-FFF2-40B4-BE49-F238E27FC236}">
              <a16:creationId xmlns:a16="http://schemas.microsoft.com/office/drawing/2014/main" id="{00000000-0008-0000-0200-0000A1030000}"/>
            </a:ext>
          </a:extLst>
        </xdr:cNvPr>
        <xdr:cNvPicPr>
          <a:picLocks noChangeAspect="1"/>
        </xdr:cNvPicPr>
      </xdr:nvPicPr>
      <xdr:blipFill>
        <a:blip xmlns:r="http://schemas.openxmlformats.org/officeDocument/2006/relationships" r:embed="rId34"/>
        <a:stretch>
          <a:fillRect/>
        </a:stretch>
      </xdr:blipFill>
      <xdr:spPr>
        <a:xfrm>
          <a:off x="2398061" y="23039295"/>
          <a:ext cx="4544059" cy="2181529"/>
        </a:xfrm>
        <a:prstGeom prst="rect">
          <a:avLst/>
        </a:prstGeom>
      </xdr:spPr>
    </xdr:pic>
    <xdr:clientData/>
  </xdr:twoCellAnchor>
  <xdr:twoCellAnchor editAs="oneCell">
    <xdr:from>
      <xdr:col>2</xdr:col>
      <xdr:colOff>134473</xdr:colOff>
      <xdr:row>107</xdr:row>
      <xdr:rowOff>134470</xdr:rowOff>
    </xdr:from>
    <xdr:to>
      <xdr:col>3</xdr:col>
      <xdr:colOff>1496061</xdr:colOff>
      <xdr:row>114</xdr:row>
      <xdr:rowOff>127965</xdr:rowOff>
    </xdr:to>
    <xdr:pic>
      <xdr:nvPicPr>
        <xdr:cNvPr id="930" name="Imagem 929">
          <a:extLst>
            <a:ext uri="{FF2B5EF4-FFF2-40B4-BE49-F238E27FC236}">
              <a16:creationId xmlns:a16="http://schemas.microsoft.com/office/drawing/2014/main" id="{00000000-0008-0000-0200-0000A2030000}"/>
            </a:ext>
          </a:extLst>
        </xdr:cNvPr>
        <xdr:cNvPicPr>
          <a:picLocks noChangeAspect="1"/>
        </xdr:cNvPicPr>
      </xdr:nvPicPr>
      <xdr:blipFill>
        <a:blip xmlns:r="http://schemas.openxmlformats.org/officeDocument/2006/relationships" r:embed="rId35"/>
        <a:stretch>
          <a:fillRect/>
        </a:stretch>
      </xdr:blipFill>
      <xdr:spPr>
        <a:xfrm>
          <a:off x="2398061" y="25784735"/>
          <a:ext cx="4544059" cy="1562318"/>
        </a:xfrm>
        <a:prstGeom prst="rect">
          <a:avLst/>
        </a:prstGeom>
      </xdr:spPr>
    </xdr:pic>
    <xdr:clientData/>
  </xdr:twoCellAnchor>
  <xdr:twoCellAnchor editAs="oneCell">
    <xdr:from>
      <xdr:col>2</xdr:col>
      <xdr:colOff>123266</xdr:colOff>
      <xdr:row>117</xdr:row>
      <xdr:rowOff>44824</xdr:rowOff>
    </xdr:from>
    <xdr:to>
      <xdr:col>3</xdr:col>
      <xdr:colOff>1503907</xdr:colOff>
      <xdr:row>125</xdr:row>
      <xdr:rowOff>33307</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6"/>
        <a:stretch>
          <a:fillRect/>
        </a:stretch>
      </xdr:blipFill>
      <xdr:spPr>
        <a:xfrm>
          <a:off x="2207560" y="27936265"/>
          <a:ext cx="4563112" cy="1781424"/>
        </a:xfrm>
        <a:prstGeom prst="rect">
          <a:avLst/>
        </a:prstGeom>
      </xdr:spPr>
    </xdr:pic>
    <xdr:clientData/>
  </xdr:twoCellAnchor>
  <xdr:twoCellAnchor editAs="oneCell">
    <xdr:from>
      <xdr:col>1</xdr:col>
      <xdr:colOff>0</xdr:colOff>
      <xdr:row>0</xdr:row>
      <xdr:rowOff>0</xdr:rowOff>
    </xdr:from>
    <xdr:to>
      <xdr:col>1</xdr:col>
      <xdr:colOff>1600200</xdr:colOff>
      <xdr:row>2</xdr:row>
      <xdr:rowOff>79893</xdr:rowOff>
    </xdr:to>
    <xdr:pic>
      <xdr:nvPicPr>
        <xdr:cNvPr id="7" name="Imagem 6">
          <a:extLst>
            <a:ext uri="{FF2B5EF4-FFF2-40B4-BE49-F238E27FC236}">
              <a16:creationId xmlns:a16="http://schemas.microsoft.com/office/drawing/2014/main" id="{0B24972E-DE3F-4D31-A1BE-E7B38CC8687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42875" y="0"/>
          <a:ext cx="1600200" cy="8228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364841</xdr:colOff>
      <xdr:row>23</xdr:row>
      <xdr:rowOff>93531</xdr:rowOff>
    </xdr:from>
    <xdr:to>
      <xdr:col>28</xdr:col>
      <xdr:colOff>279267</xdr:colOff>
      <xdr:row>37</xdr:row>
      <xdr:rowOff>188657</xdr:rowOff>
    </xdr:to>
    <mc:AlternateContent xmlns:mc="http://schemas.openxmlformats.org/markup-compatibility/2006">
      <mc:Choice xmlns:cx6="http://schemas.microsoft.com/office/drawing/2016/5/12/chartex" Requires="cx6">
        <xdr:graphicFrame macro="">
          <xdr:nvGraphicFramePr>
            <xdr:cNvPr id="3" name="Gráfico 2">
              <a:extLst>
                <a:ext uri="{FF2B5EF4-FFF2-40B4-BE49-F238E27FC236}">
                  <a16:creationId xmlns:a16="http://schemas.microsoft.com/office/drawing/2014/main" id="{DF449726-02B5-457A-9BB3-0C2C049987C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0708991" y="6583231"/>
              <a:ext cx="5813576" cy="2685926"/>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29</xdr:col>
      <xdr:colOff>137666</xdr:colOff>
      <xdr:row>23</xdr:row>
      <xdr:rowOff>93531</xdr:rowOff>
    </xdr:from>
    <xdr:to>
      <xdr:col>41</xdr:col>
      <xdr:colOff>121365</xdr:colOff>
      <xdr:row>37</xdr:row>
      <xdr:rowOff>188657</xdr:rowOff>
    </xdr:to>
    <mc:AlternateContent xmlns:mc="http://schemas.openxmlformats.org/markup-compatibility/2006">
      <mc:Choice xmlns:cx6="http://schemas.microsoft.com/office/drawing/2016/5/12/chartex" Requires="cx6">
        <xdr:graphicFrame macro="">
          <xdr:nvGraphicFramePr>
            <xdr:cNvPr id="4" name="Gráfico 3">
              <a:extLst>
                <a:ext uri="{FF2B5EF4-FFF2-40B4-BE49-F238E27FC236}">
                  <a16:creationId xmlns:a16="http://schemas.microsoft.com/office/drawing/2014/main" id="{AE8E2FEC-FE4A-4CB6-9BC0-FA28741038C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6768316" y="6583231"/>
              <a:ext cx="4784299" cy="2685926"/>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41</xdr:col>
      <xdr:colOff>238112</xdr:colOff>
      <xdr:row>23</xdr:row>
      <xdr:rowOff>93531</xdr:rowOff>
    </xdr:from>
    <xdr:to>
      <xdr:col>53</xdr:col>
      <xdr:colOff>221811</xdr:colOff>
      <xdr:row>37</xdr:row>
      <xdr:rowOff>188657</xdr:rowOff>
    </xdr:to>
    <mc:AlternateContent xmlns:mc="http://schemas.openxmlformats.org/markup-compatibility/2006">
      <mc:Choice xmlns:cx6="http://schemas.microsoft.com/office/drawing/2016/5/12/chartex" Requires="cx6">
        <xdr:graphicFrame macro="">
          <xdr:nvGraphicFramePr>
            <xdr:cNvPr id="5" name="Gráfico 4">
              <a:extLst>
                <a:ext uri="{FF2B5EF4-FFF2-40B4-BE49-F238E27FC236}">
                  <a16:creationId xmlns:a16="http://schemas.microsoft.com/office/drawing/2014/main" id="{1909CF4D-2DE3-4AA6-A911-CFF41F12218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21669362" y="6583231"/>
              <a:ext cx="4784299" cy="2685926"/>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21</xdr:col>
      <xdr:colOff>30294</xdr:colOff>
      <xdr:row>38</xdr:row>
      <xdr:rowOff>159340</xdr:rowOff>
    </xdr:from>
    <xdr:to>
      <xdr:col>28</xdr:col>
      <xdr:colOff>308402</xdr:colOff>
      <xdr:row>53</xdr:row>
      <xdr:rowOff>98602</xdr:rowOff>
    </xdr:to>
    <mc:AlternateContent xmlns:mc="http://schemas.openxmlformats.org/markup-compatibility/2006">
      <mc:Choice xmlns:cx6="http://schemas.microsoft.com/office/drawing/2016/5/12/chartex" Requires="cx6">
        <xdr:graphicFrame macro="">
          <xdr:nvGraphicFramePr>
            <xdr:cNvPr id="6" name="Gráfico 5">
              <a:extLst>
                <a:ext uri="{FF2B5EF4-FFF2-40B4-BE49-F238E27FC236}">
                  <a16:creationId xmlns:a16="http://schemas.microsoft.com/office/drawing/2014/main" id="{7451F889-D69E-43CC-8CEE-DDC2973B6F5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0736394" y="9430340"/>
              <a:ext cx="5815308" cy="2701512"/>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29</xdr:col>
      <xdr:colOff>164790</xdr:colOff>
      <xdr:row>39</xdr:row>
      <xdr:rowOff>17272</xdr:rowOff>
    </xdr:from>
    <xdr:to>
      <xdr:col>41</xdr:col>
      <xdr:colOff>148489</xdr:colOff>
      <xdr:row>53</xdr:row>
      <xdr:rowOff>137347</xdr:rowOff>
    </xdr:to>
    <mc:AlternateContent xmlns:mc="http://schemas.openxmlformats.org/markup-compatibility/2006">
      <mc:Choice xmlns:cx6="http://schemas.microsoft.com/office/drawing/2016/5/12/chartex" Requires="cx6">
        <xdr:graphicFrame macro="">
          <xdr:nvGraphicFramePr>
            <xdr:cNvPr id="7" name="Gráfico 7">
              <a:extLst>
                <a:ext uri="{FF2B5EF4-FFF2-40B4-BE49-F238E27FC236}">
                  <a16:creationId xmlns:a16="http://schemas.microsoft.com/office/drawing/2014/main" id="{F2208BD1-A6DB-4FBD-B1CC-8CDF3EC0F5C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6795440" y="9472422"/>
              <a:ext cx="4784299" cy="2698175"/>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21</xdr:col>
      <xdr:colOff>32656</xdr:colOff>
      <xdr:row>11</xdr:row>
      <xdr:rowOff>163285</xdr:rowOff>
    </xdr:from>
    <xdr:to>
      <xdr:col>31</xdr:col>
      <xdr:colOff>142068</xdr:colOff>
      <xdr:row>19</xdr:row>
      <xdr:rowOff>141514</xdr:rowOff>
    </xdr:to>
    <mc:AlternateContent xmlns:mc="http://schemas.openxmlformats.org/markup-compatibility/2006">
      <mc:Choice xmlns:cx6="http://schemas.microsoft.com/office/drawing/2016/5/12/chartex" Requires="cx6">
        <xdr:graphicFrame macro="">
          <xdr:nvGraphicFramePr>
            <xdr:cNvPr id="8" name="Chart 7">
              <a:extLst>
                <a:ext uri="{FF2B5EF4-FFF2-40B4-BE49-F238E27FC236}">
                  <a16:creationId xmlns:a16="http://schemas.microsoft.com/office/drawing/2014/main" id="{C7D74AA8-1AF3-472B-B72C-67CF453B7DF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0738756" y="2411185"/>
              <a:ext cx="6834062" cy="3451679"/>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editAs="oneCell">
    <xdr:from>
      <xdr:col>1</xdr:col>
      <xdr:colOff>107157</xdr:colOff>
      <xdr:row>0</xdr:row>
      <xdr:rowOff>0</xdr:rowOff>
    </xdr:from>
    <xdr:to>
      <xdr:col>1</xdr:col>
      <xdr:colOff>1707357</xdr:colOff>
      <xdr:row>3</xdr:row>
      <xdr:rowOff>48937</xdr:rowOff>
    </xdr:to>
    <xdr:pic>
      <xdr:nvPicPr>
        <xdr:cNvPr id="2" name="Imagem 1">
          <a:extLst>
            <a:ext uri="{FF2B5EF4-FFF2-40B4-BE49-F238E27FC236}">
              <a16:creationId xmlns:a16="http://schemas.microsoft.com/office/drawing/2014/main" id="{DFC4F3B8-BE7C-447E-BA8E-FC84DC0A415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9563" y="0"/>
          <a:ext cx="1600200" cy="8228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364841</xdr:colOff>
      <xdr:row>11</xdr:row>
      <xdr:rowOff>2363</xdr:rowOff>
    </xdr:from>
    <xdr:to>
      <xdr:col>26</xdr:col>
      <xdr:colOff>295948</xdr:colOff>
      <xdr:row>17</xdr:row>
      <xdr:rowOff>79291</xdr:rowOff>
    </xdr:to>
    <mc:AlternateContent xmlns:mc="http://schemas.openxmlformats.org/markup-compatibility/2006">
      <mc:Choice xmlns:cx6="http://schemas.microsoft.com/office/drawing/2016/5/12/chartex" Requires="cx6">
        <xdr:graphicFrame macro="">
          <xdr:nvGraphicFramePr>
            <xdr:cNvPr id="3" name="Gráfico 2">
              <a:extLst>
                <a:ext uri="{FF2B5EF4-FFF2-40B4-BE49-F238E27FC236}">
                  <a16:creationId xmlns:a16="http://schemas.microsoft.com/office/drawing/2014/main" id="{85A74BD9-C034-41E7-BB43-4BAC3DE7A37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0505791" y="2326463"/>
              <a:ext cx="5131757" cy="3302728"/>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27</xdr:col>
      <xdr:colOff>34252</xdr:colOff>
      <xdr:row>11</xdr:row>
      <xdr:rowOff>2363</xdr:rowOff>
    </xdr:from>
    <xdr:to>
      <xdr:col>39</xdr:col>
      <xdr:colOff>169466</xdr:colOff>
      <xdr:row>17</xdr:row>
      <xdr:rowOff>79291</xdr:rowOff>
    </xdr:to>
    <mc:AlternateContent xmlns:mc="http://schemas.openxmlformats.org/markup-compatibility/2006">
      <mc:Choice xmlns:cx6="http://schemas.microsoft.com/office/drawing/2016/5/12/chartex" Requires="cx6">
        <xdr:graphicFrame macro="">
          <xdr:nvGraphicFramePr>
            <xdr:cNvPr id="4" name="Gráfico 3">
              <a:extLst>
                <a:ext uri="{FF2B5EF4-FFF2-40B4-BE49-F238E27FC236}">
                  <a16:creationId xmlns:a16="http://schemas.microsoft.com/office/drawing/2014/main" id="{668FB603-AD22-4AC7-814F-60D9ACCEB60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5763202" y="2326463"/>
              <a:ext cx="4910414" cy="3302728"/>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39</xdr:col>
      <xdr:colOff>265331</xdr:colOff>
      <xdr:row>11</xdr:row>
      <xdr:rowOff>2363</xdr:rowOff>
    </xdr:from>
    <xdr:to>
      <xdr:col>51</xdr:col>
      <xdr:colOff>373331</xdr:colOff>
      <xdr:row>17</xdr:row>
      <xdr:rowOff>79291</xdr:rowOff>
    </xdr:to>
    <mc:AlternateContent xmlns:mc="http://schemas.openxmlformats.org/markup-compatibility/2006">
      <mc:Choice xmlns:cx6="http://schemas.microsoft.com/office/drawing/2016/5/12/chartex" Requires="cx6">
        <xdr:graphicFrame macro="">
          <xdr:nvGraphicFramePr>
            <xdr:cNvPr id="5" name="Gráfico 4">
              <a:extLst>
                <a:ext uri="{FF2B5EF4-FFF2-40B4-BE49-F238E27FC236}">
                  <a16:creationId xmlns:a16="http://schemas.microsoft.com/office/drawing/2014/main" id="{A4AB449F-D2A5-4A87-AF2B-AD4094780EC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20769481" y="2326463"/>
              <a:ext cx="4908600" cy="3302728"/>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21</xdr:col>
      <xdr:colOff>30294</xdr:colOff>
      <xdr:row>17</xdr:row>
      <xdr:rowOff>159334</xdr:rowOff>
    </xdr:from>
    <xdr:to>
      <xdr:col>26</xdr:col>
      <xdr:colOff>328794</xdr:colOff>
      <xdr:row>32</xdr:row>
      <xdr:rowOff>168227</xdr:rowOff>
    </xdr:to>
    <mc:AlternateContent xmlns:mc="http://schemas.openxmlformats.org/markup-compatibility/2006">
      <mc:Choice xmlns:cx6="http://schemas.microsoft.com/office/drawing/2016/5/12/chartex" Requires="cx6">
        <xdr:graphicFrame macro="">
          <xdr:nvGraphicFramePr>
            <xdr:cNvPr id="6" name="Gráfico 5">
              <a:extLst>
                <a:ext uri="{FF2B5EF4-FFF2-40B4-BE49-F238E27FC236}">
                  <a16:creationId xmlns:a16="http://schemas.microsoft.com/office/drawing/2014/main" id="{CB413384-0A3B-4D6F-ADC7-C2A5C15E46C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0533194" y="5709234"/>
              <a:ext cx="5137200" cy="2790193"/>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27</xdr:col>
      <xdr:colOff>34252</xdr:colOff>
      <xdr:row>17</xdr:row>
      <xdr:rowOff>159334</xdr:rowOff>
    </xdr:from>
    <xdr:to>
      <xdr:col>39</xdr:col>
      <xdr:colOff>169466</xdr:colOff>
      <xdr:row>32</xdr:row>
      <xdr:rowOff>168227</xdr:rowOff>
    </xdr:to>
    <mc:AlternateContent xmlns:mc="http://schemas.openxmlformats.org/markup-compatibility/2006">
      <mc:Choice xmlns:cx6="http://schemas.microsoft.com/office/drawing/2016/5/12/chartex" Requires="cx6">
        <xdr:graphicFrame macro="">
          <xdr:nvGraphicFramePr>
            <xdr:cNvPr id="7" name="Gráfico 7">
              <a:extLst>
                <a:ext uri="{FF2B5EF4-FFF2-40B4-BE49-F238E27FC236}">
                  <a16:creationId xmlns:a16="http://schemas.microsoft.com/office/drawing/2014/main" id="{CBCA101C-D09D-4294-BB39-A9861E36B52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5763202" y="5709234"/>
              <a:ext cx="4910414" cy="2790193"/>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21</xdr:col>
      <xdr:colOff>37148</xdr:colOff>
      <xdr:row>35</xdr:row>
      <xdr:rowOff>139996</xdr:rowOff>
    </xdr:from>
    <xdr:to>
      <xdr:col>27</xdr:col>
      <xdr:colOff>174047</xdr:colOff>
      <xdr:row>49</xdr:row>
      <xdr:rowOff>15009</xdr:rowOff>
    </xdr:to>
    <mc:AlternateContent xmlns:mc="http://schemas.openxmlformats.org/markup-compatibility/2006">
      <mc:Choice xmlns:cx6="http://schemas.microsoft.com/office/drawing/2016/5/12/chartex" Requires="cx6">
        <xdr:graphicFrame macro="">
          <xdr:nvGraphicFramePr>
            <xdr:cNvPr id="8" name="Gráfico 10">
              <a:extLst>
                <a:ext uri="{FF2B5EF4-FFF2-40B4-BE49-F238E27FC236}">
                  <a16:creationId xmlns:a16="http://schemas.microsoft.com/office/drawing/2014/main" id="{65F262D6-0E86-49BA-81BB-49E92BE589D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0540048" y="9055396"/>
              <a:ext cx="5362949" cy="2453113"/>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27</xdr:col>
      <xdr:colOff>348343</xdr:colOff>
      <xdr:row>35</xdr:row>
      <xdr:rowOff>141514</xdr:rowOff>
    </xdr:from>
    <xdr:to>
      <xdr:col>40</xdr:col>
      <xdr:colOff>261259</xdr:colOff>
      <xdr:row>49</xdr:row>
      <xdr:rowOff>21772</xdr:rowOff>
    </xdr:to>
    <mc:AlternateContent xmlns:mc="http://schemas.openxmlformats.org/markup-compatibility/2006">
      <mc:Choice xmlns:cx6="http://schemas.microsoft.com/office/drawing/2016/5/12/chartex" Requires="cx6">
        <xdr:graphicFrame macro="">
          <xdr:nvGraphicFramePr>
            <xdr:cNvPr id="36" name="Chart 35">
              <a:extLst>
                <a:ext uri="{FF2B5EF4-FFF2-40B4-BE49-F238E27FC236}">
                  <a16:creationId xmlns:a16="http://schemas.microsoft.com/office/drawing/2014/main" id="{B2A6FEDB-E37A-43AC-8547-E3459A07E0F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16077293" y="9056914"/>
              <a:ext cx="5088166" cy="2458358"/>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40</xdr:col>
      <xdr:colOff>370113</xdr:colOff>
      <xdr:row>35</xdr:row>
      <xdr:rowOff>141514</xdr:rowOff>
    </xdr:from>
    <xdr:to>
      <xdr:col>53</xdr:col>
      <xdr:colOff>353785</xdr:colOff>
      <xdr:row>49</xdr:row>
      <xdr:rowOff>43541</xdr:rowOff>
    </xdr:to>
    <mc:AlternateContent xmlns:mc="http://schemas.openxmlformats.org/markup-compatibility/2006">
      <mc:Choice xmlns:cx6="http://schemas.microsoft.com/office/drawing/2016/5/12/chartex" Requires="cx6">
        <xdr:graphicFrame macro="">
          <xdr:nvGraphicFramePr>
            <xdr:cNvPr id="37" name="Chart 36">
              <a:extLst>
                <a:ext uri="{FF2B5EF4-FFF2-40B4-BE49-F238E27FC236}">
                  <a16:creationId xmlns:a16="http://schemas.microsoft.com/office/drawing/2014/main" id="{C3AE43C3-AAB9-4CFE-A582-266FA3075D8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21274313" y="9056914"/>
              <a:ext cx="5184322" cy="2480127"/>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21</xdr:col>
      <xdr:colOff>21773</xdr:colOff>
      <xdr:row>49</xdr:row>
      <xdr:rowOff>157892</xdr:rowOff>
    </xdr:from>
    <xdr:to>
      <xdr:col>27</xdr:col>
      <xdr:colOff>152400</xdr:colOff>
      <xdr:row>63</xdr:row>
      <xdr:rowOff>59921</xdr:rowOff>
    </xdr:to>
    <mc:AlternateContent xmlns:mc="http://schemas.openxmlformats.org/markup-compatibility/2006">
      <mc:Choice xmlns:cx6="http://schemas.microsoft.com/office/drawing/2016/5/12/chartex" Requires="cx6">
        <xdr:graphicFrame macro="">
          <xdr:nvGraphicFramePr>
            <xdr:cNvPr id="38" name="Chart 37">
              <a:extLst>
                <a:ext uri="{FF2B5EF4-FFF2-40B4-BE49-F238E27FC236}">
                  <a16:creationId xmlns:a16="http://schemas.microsoft.com/office/drawing/2014/main" id="{BB8EE8A1-88B4-49C3-B318-9E206E84B62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10524673" y="11651392"/>
              <a:ext cx="5356677" cy="2480129"/>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27</xdr:col>
      <xdr:colOff>337457</xdr:colOff>
      <xdr:row>49</xdr:row>
      <xdr:rowOff>163698</xdr:rowOff>
    </xdr:from>
    <xdr:to>
      <xdr:col>40</xdr:col>
      <xdr:colOff>261258</xdr:colOff>
      <xdr:row>63</xdr:row>
      <xdr:rowOff>76613</xdr:rowOff>
    </xdr:to>
    <mc:AlternateContent xmlns:mc="http://schemas.openxmlformats.org/markup-compatibility/2006">
      <mc:Choice xmlns:cx6="http://schemas.microsoft.com/office/drawing/2016/5/12/chartex" Requires="cx6">
        <xdr:graphicFrame macro="">
          <xdr:nvGraphicFramePr>
            <xdr:cNvPr id="39" name="Chart 38">
              <a:extLst>
                <a:ext uri="{FF2B5EF4-FFF2-40B4-BE49-F238E27FC236}">
                  <a16:creationId xmlns:a16="http://schemas.microsoft.com/office/drawing/2014/main" id="{5F4C6FC6-D660-4219-9387-B247AD8B35C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16066407" y="11657198"/>
              <a:ext cx="5099051" cy="2491015"/>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40</xdr:col>
      <xdr:colOff>370114</xdr:colOff>
      <xdr:row>49</xdr:row>
      <xdr:rowOff>186268</xdr:rowOff>
    </xdr:from>
    <xdr:to>
      <xdr:col>53</xdr:col>
      <xdr:colOff>348343</xdr:colOff>
      <xdr:row>63</xdr:row>
      <xdr:rowOff>77412</xdr:rowOff>
    </xdr:to>
    <mc:AlternateContent xmlns:mc="http://schemas.openxmlformats.org/markup-compatibility/2006">
      <mc:Choice xmlns:cx6="http://schemas.microsoft.com/office/drawing/2016/5/12/chartex" Requires="cx6">
        <xdr:graphicFrame macro="">
          <xdr:nvGraphicFramePr>
            <xdr:cNvPr id="41" name="Chart 40">
              <a:extLst>
                <a:ext uri="{FF2B5EF4-FFF2-40B4-BE49-F238E27FC236}">
                  <a16:creationId xmlns:a16="http://schemas.microsoft.com/office/drawing/2014/main" id="{216D4517-93A2-4128-946A-19425561474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21274314" y="11679768"/>
              <a:ext cx="5178879" cy="2469244"/>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21</xdr:col>
      <xdr:colOff>21773</xdr:colOff>
      <xdr:row>64</xdr:row>
      <xdr:rowOff>12304</xdr:rowOff>
    </xdr:from>
    <xdr:to>
      <xdr:col>27</xdr:col>
      <xdr:colOff>121227</xdr:colOff>
      <xdr:row>77</xdr:row>
      <xdr:rowOff>93853</xdr:rowOff>
    </xdr:to>
    <mc:AlternateContent xmlns:mc="http://schemas.openxmlformats.org/markup-compatibility/2006">
      <mc:Choice xmlns:cx6="http://schemas.microsoft.com/office/drawing/2016/5/12/chartex" Requires="cx6">
        <xdr:graphicFrame macro="">
          <xdr:nvGraphicFramePr>
            <xdr:cNvPr id="43" name="Chart 42">
              <a:extLst>
                <a:ext uri="{FF2B5EF4-FFF2-40B4-BE49-F238E27FC236}">
                  <a16:creationId xmlns:a16="http://schemas.microsoft.com/office/drawing/2014/main" id="{13E45CB5-0EF7-4309-8601-386CBCBCE67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10524673" y="14268054"/>
              <a:ext cx="5325504" cy="2475499"/>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27</xdr:col>
      <xdr:colOff>337457</xdr:colOff>
      <xdr:row>64</xdr:row>
      <xdr:rowOff>28039</xdr:rowOff>
    </xdr:from>
    <xdr:to>
      <xdr:col>40</xdr:col>
      <xdr:colOff>242454</xdr:colOff>
      <xdr:row>77</xdr:row>
      <xdr:rowOff>111139</xdr:rowOff>
    </xdr:to>
    <mc:AlternateContent xmlns:mc="http://schemas.openxmlformats.org/markup-compatibility/2006">
      <mc:Choice xmlns:cx6="http://schemas.microsoft.com/office/drawing/2016/5/12/chartex" Requires="cx6">
        <xdr:graphicFrame macro="">
          <xdr:nvGraphicFramePr>
            <xdr:cNvPr id="45" name="Chart 44">
              <a:extLst>
                <a:ext uri="{FF2B5EF4-FFF2-40B4-BE49-F238E27FC236}">
                  <a16:creationId xmlns:a16="http://schemas.microsoft.com/office/drawing/2014/main" id="{E8758831-1361-4DA9-BE16-7693B3E7575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16066407" y="14283789"/>
              <a:ext cx="5080247" cy="247705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40</xdr:col>
      <xdr:colOff>370113</xdr:colOff>
      <xdr:row>64</xdr:row>
      <xdr:rowOff>29639</xdr:rowOff>
    </xdr:from>
    <xdr:to>
      <xdr:col>53</xdr:col>
      <xdr:colOff>349113</xdr:colOff>
      <xdr:row>77</xdr:row>
      <xdr:rowOff>120045</xdr:rowOff>
    </xdr:to>
    <mc:AlternateContent xmlns:mc="http://schemas.openxmlformats.org/markup-compatibility/2006">
      <mc:Choice xmlns:cx6="http://schemas.microsoft.com/office/drawing/2016/5/12/chartex" Requires="cx6">
        <xdr:graphicFrame macro="">
          <xdr:nvGraphicFramePr>
            <xdr:cNvPr id="46" name="Chart 45">
              <a:extLst>
                <a:ext uri="{FF2B5EF4-FFF2-40B4-BE49-F238E27FC236}">
                  <a16:creationId xmlns:a16="http://schemas.microsoft.com/office/drawing/2014/main" id="{CA01E454-FEA5-4CF0-9B5B-B12784C9CC4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21274313" y="14285389"/>
              <a:ext cx="5179650" cy="2484356"/>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21</xdr:col>
      <xdr:colOff>21773</xdr:colOff>
      <xdr:row>78</xdr:row>
      <xdr:rowOff>46236</xdr:rowOff>
    </xdr:from>
    <xdr:to>
      <xdr:col>27</xdr:col>
      <xdr:colOff>95250</xdr:colOff>
      <xdr:row>91</xdr:row>
      <xdr:rowOff>149557</xdr:rowOff>
    </xdr:to>
    <mc:AlternateContent xmlns:mc="http://schemas.openxmlformats.org/markup-compatibility/2006">
      <mc:Choice xmlns:cx6="http://schemas.microsoft.com/office/drawing/2016/5/12/chartex" Requires="cx6">
        <xdr:graphicFrame macro="">
          <xdr:nvGraphicFramePr>
            <xdr:cNvPr id="47" name="Chart 46">
              <a:extLst>
                <a:ext uri="{FF2B5EF4-FFF2-40B4-BE49-F238E27FC236}">
                  <a16:creationId xmlns:a16="http://schemas.microsoft.com/office/drawing/2014/main" id="{C22402B3-5B72-4681-8775-41CC5AD79B8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10524673" y="16880086"/>
              <a:ext cx="5299527" cy="2497271"/>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27</xdr:col>
      <xdr:colOff>337457</xdr:colOff>
      <xdr:row>78</xdr:row>
      <xdr:rowOff>62564</xdr:rowOff>
    </xdr:from>
    <xdr:to>
      <xdr:col>40</xdr:col>
      <xdr:colOff>244928</xdr:colOff>
      <xdr:row>91</xdr:row>
      <xdr:rowOff>167264</xdr:rowOff>
    </xdr:to>
    <mc:AlternateContent xmlns:mc="http://schemas.openxmlformats.org/markup-compatibility/2006">
      <mc:Choice xmlns:cx6="http://schemas.microsoft.com/office/drawing/2016/5/12/chartex" Requires="cx6">
        <xdr:graphicFrame macro="">
          <xdr:nvGraphicFramePr>
            <xdr:cNvPr id="48" name="Chart 47">
              <a:extLst>
                <a:ext uri="{FF2B5EF4-FFF2-40B4-BE49-F238E27FC236}">
                  <a16:creationId xmlns:a16="http://schemas.microsoft.com/office/drawing/2014/main" id="{05D2089F-E1FB-4E67-901C-1FCC8A34F2F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6"/>
            </a:graphicData>
          </a:graphic>
        </xdr:graphicFrame>
      </mc:Choice>
      <mc:Fallback>
        <xdr:sp macro="" textlink="">
          <xdr:nvSpPr>
            <xdr:cNvPr id="0" name=""/>
            <xdr:cNvSpPr>
              <a:spLocks noTextEdit="1"/>
            </xdr:cNvSpPr>
          </xdr:nvSpPr>
          <xdr:spPr>
            <a:xfrm>
              <a:off x="16066407" y="16896414"/>
              <a:ext cx="5082721" cy="249865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40</xdr:col>
      <xdr:colOff>370113</xdr:colOff>
      <xdr:row>78</xdr:row>
      <xdr:rowOff>72272</xdr:rowOff>
    </xdr:from>
    <xdr:to>
      <xdr:col>53</xdr:col>
      <xdr:colOff>353785</xdr:colOff>
      <xdr:row>91</xdr:row>
      <xdr:rowOff>176972</xdr:rowOff>
    </xdr:to>
    <mc:AlternateContent xmlns:mc="http://schemas.openxmlformats.org/markup-compatibility/2006">
      <mc:Choice xmlns:cx6="http://schemas.microsoft.com/office/drawing/2016/5/12/chartex" Requires="cx6">
        <xdr:graphicFrame macro="">
          <xdr:nvGraphicFramePr>
            <xdr:cNvPr id="49" name="Chart 48">
              <a:extLst>
                <a:ext uri="{FF2B5EF4-FFF2-40B4-BE49-F238E27FC236}">
                  <a16:creationId xmlns:a16="http://schemas.microsoft.com/office/drawing/2014/main" id="{7FB8DDBA-0E25-46C3-8CB0-269E7A61F6B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7"/>
            </a:graphicData>
          </a:graphic>
        </xdr:graphicFrame>
      </mc:Choice>
      <mc:Fallback>
        <xdr:sp macro="" textlink="">
          <xdr:nvSpPr>
            <xdr:cNvPr id="0" name=""/>
            <xdr:cNvSpPr>
              <a:spLocks noTextEdit="1"/>
            </xdr:cNvSpPr>
          </xdr:nvSpPr>
          <xdr:spPr>
            <a:xfrm>
              <a:off x="21274313" y="16906122"/>
              <a:ext cx="5184322" cy="249865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21</xdr:col>
      <xdr:colOff>21772</xdr:colOff>
      <xdr:row>92</xdr:row>
      <xdr:rowOff>101940</xdr:rowOff>
    </xdr:from>
    <xdr:to>
      <xdr:col>27</xdr:col>
      <xdr:colOff>68035</xdr:colOff>
      <xdr:row>105</xdr:row>
      <xdr:rowOff>145440</xdr:rowOff>
    </xdr:to>
    <mc:AlternateContent xmlns:mc="http://schemas.openxmlformats.org/markup-compatibility/2006">
      <mc:Choice xmlns:cx6="http://schemas.microsoft.com/office/drawing/2016/5/12/chartex" Requires="cx6">
        <xdr:graphicFrame macro="">
          <xdr:nvGraphicFramePr>
            <xdr:cNvPr id="50" name="Chart 49">
              <a:extLst>
                <a:ext uri="{FF2B5EF4-FFF2-40B4-BE49-F238E27FC236}">
                  <a16:creationId xmlns:a16="http://schemas.microsoft.com/office/drawing/2014/main" id="{0098C560-7A60-4782-A8C1-7EBFFB043F0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8"/>
            </a:graphicData>
          </a:graphic>
        </xdr:graphicFrame>
      </mc:Choice>
      <mc:Fallback>
        <xdr:sp macro="" textlink="">
          <xdr:nvSpPr>
            <xdr:cNvPr id="0" name=""/>
            <xdr:cNvSpPr>
              <a:spLocks noTextEdit="1"/>
            </xdr:cNvSpPr>
          </xdr:nvSpPr>
          <xdr:spPr>
            <a:xfrm>
              <a:off x="10524672" y="19513890"/>
              <a:ext cx="5272313" cy="243745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27</xdr:col>
      <xdr:colOff>337457</xdr:colOff>
      <xdr:row>92</xdr:row>
      <xdr:rowOff>118690</xdr:rowOff>
    </xdr:from>
    <xdr:to>
      <xdr:col>40</xdr:col>
      <xdr:colOff>217714</xdr:colOff>
      <xdr:row>105</xdr:row>
      <xdr:rowOff>162190</xdr:rowOff>
    </xdr:to>
    <mc:AlternateContent xmlns:mc="http://schemas.openxmlformats.org/markup-compatibility/2006">
      <mc:Choice xmlns:cx6="http://schemas.microsoft.com/office/drawing/2016/5/12/chartex" Requires="cx6">
        <xdr:graphicFrame macro="">
          <xdr:nvGraphicFramePr>
            <xdr:cNvPr id="51" name="Chart 50">
              <a:extLst>
                <a:ext uri="{FF2B5EF4-FFF2-40B4-BE49-F238E27FC236}">
                  <a16:creationId xmlns:a16="http://schemas.microsoft.com/office/drawing/2014/main" id="{AF046E8D-A2EE-4EE2-A022-DBD740D89BA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9"/>
            </a:graphicData>
          </a:graphic>
        </xdr:graphicFrame>
      </mc:Choice>
      <mc:Fallback>
        <xdr:sp macro="" textlink="">
          <xdr:nvSpPr>
            <xdr:cNvPr id="0" name=""/>
            <xdr:cNvSpPr>
              <a:spLocks noTextEdit="1"/>
            </xdr:cNvSpPr>
          </xdr:nvSpPr>
          <xdr:spPr>
            <a:xfrm>
              <a:off x="16066407" y="19530640"/>
              <a:ext cx="5055507" cy="243745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40</xdr:col>
      <xdr:colOff>370113</xdr:colOff>
      <xdr:row>92</xdr:row>
      <xdr:rowOff>129199</xdr:rowOff>
    </xdr:from>
    <xdr:to>
      <xdr:col>54</xdr:col>
      <xdr:colOff>67989</xdr:colOff>
      <xdr:row>105</xdr:row>
      <xdr:rowOff>172699</xdr:rowOff>
    </xdr:to>
    <mc:AlternateContent xmlns:mc="http://schemas.openxmlformats.org/markup-compatibility/2006">
      <mc:Choice xmlns:cx6="http://schemas.microsoft.com/office/drawing/2016/5/12/chartex" Requires="cx6">
        <xdr:graphicFrame macro="">
          <xdr:nvGraphicFramePr>
            <xdr:cNvPr id="52" name="Chart 51">
              <a:extLst>
                <a:ext uri="{FF2B5EF4-FFF2-40B4-BE49-F238E27FC236}">
                  <a16:creationId xmlns:a16="http://schemas.microsoft.com/office/drawing/2014/main" id="{D2D370C4-C14B-4266-A0F5-74F4E60209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0"/>
            </a:graphicData>
          </a:graphic>
        </xdr:graphicFrame>
      </mc:Choice>
      <mc:Fallback>
        <xdr:sp macro="" textlink="">
          <xdr:nvSpPr>
            <xdr:cNvPr id="0" name=""/>
            <xdr:cNvSpPr>
              <a:spLocks noTextEdit="1"/>
            </xdr:cNvSpPr>
          </xdr:nvSpPr>
          <xdr:spPr>
            <a:xfrm>
              <a:off x="21274313" y="19541149"/>
              <a:ext cx="5298576" cy="243745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21</xdr:col>
      <xdr:colOff>21772</xdr:colOff>
      <xdr:row>106</xdr:row>
      <xdr:rowOff>97823</xdr:rowOff>
    </xdr:from>
    <xdr:to>
      <xdr:col>27</xdr:col>
      <xdr:colOff>40821</xdr:colOff>
      <xdr:row>120</xdr:row>
      <xdr:rowOff>7417</xdr:rowOff>
    </xdr:to>
    <mc:AlternateContent xmlns:mc="http://schemas.openxmlformats.org/markup-compatibility/2006">
      <mc:Choice xmlns:cx6="http://schemas.microsoft.com/office/drawing/2016/5/12/chartex" Requires="cx6">
        <xdr:graphicFrame macro="">
          <xdr:nvGraphicFramePr>
            <xdr:cNvPr id="53" name="Chart 52">
              <a:extLst>
                <a:ext uri="{FF2B5EF4-FFF2-40B4-BE49-F238E27FC236}">
                  <a16:creationId xmlns:a16="http://schemas.microsoft.com/office/drawing/2014/main" id="{E84E6FC8-EC61-42F0-B28A-D6D2947223F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1"/>
            </a:graphicData>
          </a:graphic>
        </xdr:graphicFrame>
      </mc:Choice>
      <mc:Fallback>
        <xdr:sp macro="" textlink="">
          <xdr:nvSpPr>
            <xdr:cNvPr id="0" name=""/>
            <xdr:cNvSpPr>
              <a:spLocks noTextEdit="1"/>
            </xdr:cNvSpPr>
          </xdr:nvSpPr>
          <xdr:spPr>
            <a:xfrm>
              <a:off x="10524672" y="22087873"/>
              <a:ext cx="5245099" cy="2487694"/>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27</xdr:col>
      <xdr:colOff>337457</xdr:colOff>
      <xdr:row>106</xdr:row>
      <xdr:rowOff>113615</xdr:rowOff>
    </xdr:from>
    <xdr:to>
      <xdr:col>40</xdr:col>
      <xdr:colOff>190500</xdr:colOff>
      <xdr:row>120</xdr:row>
      <xdr:rowOff>23208</xdr:rowOff>
    </xdr:to>
    <mc:AlternateContent xmlns:mc="http://schemas.openxmlformats.org/markup-compatibility/2006">
      <mc:Choice xmlns:cx6="http://schemas.microsoft.com/office/drawing/2016/5/12/chartex" Requires="cx6">
        <xdr:graphicFrame macro="">
          <xdr:nvGraphicFramePr>
            <xdr:cNvPr id="54" name="Chart 53">
              <a:extLst>
                <a:ext uri="{FF2B5EF4-FFF2-40B4-BE49-F238E27FC236}">
                  <a16:creationId xmlns:a16="http://schemas.microsoft.com/office/drawing/2014/main" id="{0E8637FB-4582-4A2A-BD66-EBE83CD3D43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2"/>
            </a:graphicData>
          </a:graphic>
        </xdr:graphicFrame>
      </mc:Choice>
      <mc:Fallback>
        <xdr:sp macro="" textlink="">
          <xdr:nvSpPr>
            <xdr:cNvPr id="0" name=""/>
            <xdr:cNvSpPr>
              <a:spLocks noTextEdit="1"/>
            </xdr:cNvSpPr>
          </xdr:nvSpPr>
          <xdr:spPr>
            <a:xfrm>
              <a:off x="16066407" y="22103665"/>
              <a:ext cx="5028293" cy="2487693"/>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40</xdr:col>
      <xdr:colOff>370113</xdr:colOff>
      <xdr:row>106</xdr:row>
      <xdr:rowOff>124926</xdr:rowOff>
    </xdr:from>
    <xdr:to>
      <xdr:col>54</xdr:col>
      <xdr:colOff>80904</xdr:colOff>
      <xdr:row>120</xdr:row>
      <xdr:rowOff>21603</xdr:rowOff>
    </xdr:to>
    <mc:AlternateContent xmlns:mc="http://schemas.openxmlformats.org/markup-compatibility/2006">
      <mc:Choice xmlns:cx6="http://schemas.microsoft.com/office/drawing/2016/5/12/chartex" Requires="cx6">
        <xdr:graphicFrame macro="">
          <xdr:nvGraphicFramePr>
            <xdr:cNvPr id="55" name="Chart 54">
              <a:extLst>
                <a:ext uri="{FF2B5EF4-FFF2-40B4-BE49-F238E27FC236}">
                  <a16:creationId xmlns:a16="http://schemas.microsoft.com/office/drawing/2014/main" id="{E3A24C88-DAF5-45EE-A230-41AB8E56E66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3"/>
            </a:graphicData>
          </a:graphic>
        </xdr:graphicFrame>
      </mc:Choice>
      <mc:Fallback>
        <xdr:sp macro="" textlink="">
          <xdr:nvSpPr>
            <xdr:cNvPr id="0" name=""/>
            <xdr:cNvSpPr>
              <a:spLocks noTextEdit="1"/>
            </xdr:cNvSpPr>
          </xdr:nvSpPr>
          <xdr:spPr>
            <a:xfrm>
              <a:off x="21274313" y="22114976"/>
              <a:ext cx="5311491" cy="2474777"/>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21</xdr:col>
      <xdr:colOff>21772</xdr:colOff>
      <xdr:row>120</xdr:row>
      <xdr:rowOff>150300</xdr:rowOff>
    </xdr:from>
    <xdr:to>
      <xdr:col>27</xdr:col>
      <xdr:colOff>27213</xdr:colOff>
      <xdr:row>134</xdr:row>
      <xdr:rowOff>3300</xdr:rowOff>
    </xdr:to>
    <mc:AlternateContent xmlns:mc="http://schemas.openxmlformats.org/markup-compatibility/2006">
      <mc:Choice xmlns:cx6="http://schemas.microsoft.com/office/drawing/2016/5/12/chartex" Requires="cx6">
        <xdr:graphicFrame macro="">
          <xdr:nvGraphicFramePr>
            <xdr:cNvPr id="56" name="Chart 55">
              <a:extLst>
                <a:ext uri="{FF2B5EF4-FFF2-40B4-BE49-F238E27FC236}">
                  <a16:creationId xmlns:a16="http://schemas.microsoft.com/office/drawing/2014/main" id="{58C0D673-B642-4AD0-BAE4-46DA0E4BFC8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4"/>
            </a:graphicData>
          </a:graphic>
        </xdr:graphicFrame>
      </mc:Choice>
      <mc:Fallback>
        <xdr:sp macro="" textlink="">
          <xdr:nvSpPr>
            <xdr:cNvPr id="0" name=""/>
            <xdr:cNvSpPr>
              <a:spLocks noTextEdit="1"/>
            </xdr:cNvSpPr>
          </xdr:nvSpPr>
          <xdr:spPr>
            <a:xfrm>
              <a:off x="10524672" y="24718450"/>
              <a:ext cx="5231491" cy="24311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27</xdr:col>
      <xdr:colOff>337457</xdr:colOff>
      <xdr:row>120</xdr:row>
      <xdr:rowOff>165134</xdr:rowOff>
    </xdr:from>
    <xdr:to>
      <xdr:col>40</xdr:col>
      <xdr:colOff>204107</xdr:colOff>
      <xdr:row>134</xdr:row>
      <xdr:rowOff>18134</xdr:rowOff>
    </xdr:to>
    <mc:AlternateContent xmlns:mc="http://schemas.openxmlformats.org/markup-compatibility/2006">
      <mc:Choice xmlns:cx6="http://schemas.microsoft.com/office/drawing/2016/5/12/chartex" Requires="cx6">
        <xdr:graphicFrame macro="">
          <xdr:nvGraphicFramePr>
            <xdr:cNvPr id="57" name="Chart 56">
              <a:extLst>
                <a:ext uri="{FF2B5EF4-FFF2-40B4-BE49-F238E27FC236}">
                  <a16:creationId xmlns:a16="http://schemas.microsoft.com/office/drawing/2014/main" id="{42614D98-F8C8-41EE-B9F5-3C7E7F9329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5"/>
            </a:graphicData>
          </a:graphic>
        </xdr:graphicFrame>
      </mc:Choice>
      <mc:Fallback>
        <xdr:sp macro="" textlink="">
          <xdr:nvSpPr>
            <xdr:cNvPr id="0" name=""/>
            <xdr:cNvSpPr>
              <a:spLocks noTextEdit="1"/>
            </xdr:cNvSpPr>
          </xdr:nvSpPr>
          <xdr:spPr>
            <a:xfrm>
              <a:off x="16066407" y="24733284"/>
              <a:ext cx="5041900" cy="24311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40</xdr:col>
      <xdr:colOff>370113</xdr:colOff>
      <xdr:row>120</xdr:row>
      <xdr:rowOff>164330</xdr:rowOff>
    </xdr:from>
    <xdr:to>
      <xdr:col>54</xdr:col>
      <xdr:colOff>80904</xdr:colOff>
      <xdr:row>134</xdr:row>
      <xdr:rowOff>17330</xdr:rowOff>
    </xdr:to>
    <mc:AlternateContent xmlns:mc="http://schemas.openxmlformats.org/markup-compatibility/2006">
      <mc:Choice xmlns:cx6="http://schemas.microsoft.com/office/drawing/2016/5/12/chartex" Requires="cx6">
        <xdr:graphicFrame macro="">
          <xdr:nvGraphicFramePr>
            <xdr:cNvPr id="2" name="Chart 1">
              <a:extLst>
                <a:ext uri="{FF2B5EF4-FFF2-40B4-BE49-F238E27FC236}">
                  <a16:creationId xmlns:a16="http://schemas.microsoft.com/office/drawing/2014/main" id="{08C74D8F-20BD-4196-AC26-D9153542BD1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6"/>
            </a:graphicData>
          </a:graphic>
        </xdr:graphicFrame>
      </mc:Choice>
      <mc:Fallback>
        <xdr:sp macro="" textlink="">
          <xdr:nvSpPr>
            <xdr:cNvPr id="0" name=""/>
            <xdr:cNvSpPr>
              <a:spLocks noTextEdit="1"/>
            </xdr:cNvSpPr>
          </xdr:nvSpPr>
          <xdr:spPr>
            <a:xfrm>
              <a:off x="21274313" y="24732480"/>
              <a:ext cx="5311491" cy="24311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21</xdr:col>
      <xdr:colOff>21772</xdr:colOff>
      <xdr:row>134</xdr:row>
      <xdr:rowOff>146183</xdr:rowOff>
    </xdr:from>
    <xdr:to>
      <xdr:col>27</xdr:col>
      <xdr:colOff>13607</xdr:colOff>
      <xdr:row>147</xdr:row>
      <xdr:rowOff>189683</xdr:rowOff>
    </xdr:to>
    <mc:AlternateContent xmlns:mc="http://schemas.openxmlformats.org/markup-compatibility/2006">
      <mc:Choice xmlns:cx6="http://schemas.microsoft.com/office/drawing/2016/5/12/chartex" Requires="cx6">
        <xdr:graphicFrame macro="">
          <xdr:nvGraphicFramePr>
            <xdr:cNvPr id="9" name="Chart 8">
              <a:extLst>
                <a:ext uri="{FF2B5EF4-FFF2-40B4-BE49-F238E27FC236}">
                  <a16:creationId xmlns:a16="http://schemas.microsoft.com/office/drawing/2014/main" id="{B0500A5C-5CE9-42FC-AC33-4ED8275CFA9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7"/>
            </a:graphicData>
          </a:graphic>
        </xdr:graphicFrame>
      </mc:Choice>
      <mc:Fallback>
        <xdr:sp macro="" textlink="">
          <xdr:nvSpPr>
            <xdr:cNvPr id="0" name=""/>
            <xdr:cNvSpPr>
              <a:spLocks noTextEdit="1"/>
            </xdr:cNvSpPr>
          </xdr:nvSpPr>
          <xdr:spPr>
            <a:xfrm>
              <a:off x="10524672" y="27292433"/>
              <a:ext cx="5217885" cy="24311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27</xdr:col>
      <xdr:colOff>337457</xdr:colOff>
      <xdr:row>134</xdr:row>
      <xdr:rowOff>160059</xdr:rowOff>
    </xdr:from>
    <xdr:to>
      <xdr:col>40</xdr:col>
      <xdr:colOff>204107</xdr:colOff>
      <xdr:row>148</xdr:row>
      <xdr:rowOff>13059</xdr:rowOff>
    </xdr:to>
    <mc:AlternateContent xmlns:mc="http://schemas.openxmlformats.org/markup-compatibility/2006">
      <mc:Choice xmlns:cx6="http://schemas.microsoft.com/office/drawing/2016/5/12/chartex" Requires="cx6">
        <xdr:graphicFrame macro="">
          <xdr:nvGraphicFramePr>
            <xdr:cNvPr id="10" name="Chart 9">
              <a:extLst>
                <a:ext uri="{FF2B5EF4-FFF2-40B4-BE49-F238E27FC236}">
                  <a16:creationId xmlns:a16="http://schemas.microsoft.com/office/drawing/2014/main" id="{9D995535-E382-4EDC-AC62-C9C2F31715E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8"/>
            </a:graphicData>
          </a:graphic>
        </xdr:graphicFrame>
      </mc:Choice>
      <mc:Fallback>
        <xdr:sp macro="" textlink="">
          <xdr:nvSpPr>
            <xdr:cNvPr id="0" name=""/>
            <xdr:cNvSpPr>
              <a:spLocks noTextEdit="1"/>
            </xdr:cNvSpPr>
          </xdr:nvSpPr>
          <xdr:spPr>
            <a:xfrm>
              <a:off x="16066407" y="27306309"/>
              <a:ext cx="5041900" cy="24311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40</xdr:col>
      <xdr:colOff>370113</xdr:colOff>
      <xdr:row>134</xdr:row>
      <xdr:rowOff>160059</xdr:rowOff>
    </xdr:from>
    <xdr:to>
      <xdr:col>54</xdr:col>
      <xdr:colOff>67987</xdr:colOff>
      <xdr:row>148</xdr:row>
      <xdr:rowOff>13059</xdr:rowOff>
    </xdr:to>
    <mc:AlternateContent xmlns:mc="http://schemas.openxmlformats.org/markup-compatibility/2006">
      <mc:Choice xmlns:cx6="http://schemas.microsoft.com/office/drawing/2016/5/12/chartex" Requires="cx6">
        <xdr:graphicFrame macro="">
          <xdr:nvGraphicFramePr>
            <xdr:cNvPr id="11" name="Chart 10">
              <a:extLst>
                <a:ext uri="{FF2B5EF4-FFF2-40B4-BE49-F238E27FC236}">
                  <a16:creationId xmlns:a16="http://schemas.microsoft.com/office/drawing/2014/main" id="{00642CC2-2FAC-4EB7-A1A2-82AE1C28125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9"/>
            </a:graphicData>
          </a:graphic>
        </xdr:graphicFrame>
      </mc:Choice>
      <mc:Fallback>
        <xdr:sp macro="" textlink="">
          <xdr:nvSpPr>
            <xdr:cNvPr id="0" name=""/>
            <xdr:cNvSpPr>
              <a:spLocks noTextEdit="1"/>
            </xdr:cNvSpPr>
          </xdr:nvSpPr>
          <xdr:spPr>
            <a:xfrm>
              <a:off x="21274313" y="27306309"/>
              <a:ext cx="5298574" cy="24311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21</xdr:col>
      <xdr:colOff>21771</xdr:colOff>
      <xdr:row>148</xdr:row>
      <xdr:rowOff>142068</xdr:rowOff>
    </xdr:from>
    <xdr:to>
      <xdr:col>27</xdr:col>
      <xdr:colOff>13606</xdr:colOff>
      <xdr:row>162</xdr:row>
      <xdr:rowOff>103322</xdr:rowOff>
    </xdr:to>
    <mc:AlternateContent xmlns:mc="http://schemas.openxmlformats.org/markup-compatibility/2006">
      <mc:Choice xmlns:cx6="http://schemas.microsoft.com/office/drawing/2016/5/12/chartex" Requires="cx6">
        <xdr:graphicFrame macro="">
          <xdr:nvGraphicFramePr>
            <xdr:cNvPr id="12" name="Chart 11">
              <a:extLst>
                <a:ext uri="{FF2B5EF4-FFF2-40B4-BE49-F238E27FC236}">
                  <a16:creationId xmlns:a16="http://schemas.microsoft.com/office/drawing/2014/main" id="{EF4EA48C-C296-4F4B-8F9B-57C4D289AA9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0"/>
            </a:graphicData>
          </a:graphic>
        </xdr:graphicFrame>
      </mc:Choice>
      <mc:Fallback>
        <xdr:sp macro="" textlink="">
          <xdr:nvSpPr>
            <xdr:cNvPr id="0" name=""/>
            <xdr:cNvSpPr>
              <a:spLocks noTextEdit="1"/>
            </xdr:cNvSpPr>
          </xdr:nvSpPr>
          <xdr:spPr>
            <a:xfrm>
              <a:off x="10524671" y="29866418"/>
              <a:ext cx="5217885" cy="2539354"/>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27</xdr:col>
      <xdr:colOff>337458</xdr:colOff>
      <xdr:row>148</xdr:row>
      <xdr:rowOff>154984</xdr:rowOff>
    </xdr:from>
    <xdr:to>
      <xdr:col>40</xdr:col>
      <xdr:colOff>204108</xdr:colOff>
      <xdr:row>162</xdr:row>
      <xdr:rowOff>103322</xdr:rowOff>
    </xdr:to>
    <mc:AlternateContent xmlns:mc="http://schemas.openxmlformats.org/markup-compatibility/2006">
      <mc:Choice xmlns:cx6="http://schemas.microsoft.com/office/drawing/2016/5/12/chartex" Requires="cx6">
        <xdr:graphicFrame macro="">
          <xdr:nvGraphicFramePr>
            <xdr:cNvPr id="13" name="Chart 12">
              <a:extLst>
                <a:ext uri="{FF2B5EF4-FFF2-40B4-BE49-F238E27FC236}">
                  <a16:creationId xmlns:a16="http://schemas.microsoft.com/office/drawing/2014/main" id="{714CD798-7571-4B50-8ECD-44C92FA6A3E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1"/>
            </a:graphicData>
          </a:graphic>
        </xdr:graphicFrame>
      </mc:Choice>
      <mc:Fallback>
        <xdr:sp macro="" textlink="">
          <xdr:nvSpPr>
            <xdr:cNvPr id="0" name=""/>
            <xdr:cNvSpPr>
              <a:spLocks noTextEdit="1"/>
            </xdr:cNvSpPr>
          </xdr:nvSpPr>
          <xdr:spPr>
            <a:xfrm>
              <a:off x="16066408" y="29879334"/>
              <a:ext cx="5041900" cy="2526438"/>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editAs="oneCell">
    <xdr:from>
      <xdr:col>1</xdr:col>
      <xdr:colOff>0</xdr:colOff>
      <xdr:row>0</xdr:row>
      <xdr:rowOff>0</xdr:rowOff>
    </xdr:from>
    <xdr:to>
      <xdr:col>1</xdr:col>
      <xdr:colOff>1600200</xdr:colOff>
      <xdr:row>3</xdr:row>
      <xdr:rowOff>115272</xdr:rowOff>
    </xdr:to>
    <xdr:pic>
      <xdr:nvPicPr>
        <xdr:cNvPr id="14" name="Imagem 13">
          <a:extLst>
            <a:ext uri="{FF2B5EF4-FFF2-40B4-BE49-F238E27FC236}">
              <a16:creationId xmlns:a16="http://schemas.microsoft.com/office/drawing/2014/main" id="{FEE1E4A0-1D5F-4DBC-9426-784EEDBAD2B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04107" y="0"/>
          <a:ext cx="1600200" cy="8228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0</xdr:colOff>
      <xdr:row>13</xdr:row>
      <xdr:rowOff>5439</xdr:rowOff>
    </xdr:from>
    <xdr:to>
      <xdr:col>34</xdr:col>
      <xdr:colOff>0</xdr:colOff>
      <xdr:row>13</xdr:row>
      <xdr:rowOff>340175</xdr:rowOff>
    </xdr:to>
    <xdr:sp macro="" textlink="">
      <xdr:nvSpPr>
        <xdr:cNvPr id="3" name="Retângulo 8">
          <a:extLst>
            <a:ext uri="{FF2B5EF4-FFF2-40B4-BE49-F238E27FC236}">
              <a16:creationId xmlns:a16="http://schemas.microsoft.com/office/drawing/2014/main" id="{F8352AE6-DF2F-48D7-F9E7-78A0EE941586}"/>
            </a:ext>
          </a:extLst>
        </xdr:cNvPr>
        <xdr:cNvSpPr/>
      </xdr:nvSpPr>
      <xdr:spPr>
        <a:xfrm>
          <a:off x="9726706" y="2795704"/>
          <a:ext cx="6970059" cy="334736"/>
        </a:xfrm>
        <a:prstGeom prst="rect">
          <a:avLst/>
        </a:prstGeom>
        <a:solidFill>
          <a:srgbClr val="2E319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Metodologia de cálculo</a:t>
          </a:r>
        </a:p>
      </xdr:txBody>
    </xdr:sp>
    <xdr:clientData/>
  </xdr:twoCellAnchor>
  <xdr:twoCellAnchor editAs="oneCell">
    <xdr:from>
      <xdr:col>0</xdr:col>
      <xdr:colOff>11205</xdr:colOff>
      <xdr:row>0</xdr:row>
      <xdr:rowOff>0</xdr:rowOff>
    </xdr:from>
    <xdr:to>
      <xdr:col>1</xdr:col>
      <xdr:colOff>1409699</xdr:colOff>
      <xdr:row>3</xdr:row>
      <xdr:rowOff>105667</xdr:rowOff>
    </xdr:to>
    <xdr:pic>
      <xdr:nvPicPr>
        <xdr:cNvPr id="2" name="Imagem 1">
          <a:extLst>
            <a:ext uri="{FF2B5EF4-FFF2-40B4-BE49-F238E27FC236}">
              <a16:creationId xmlns:a16="http://schemas.microsoft.com/office/drawing/2014/main" id="{B2C408AD-62A1-428E-809A-3936EC022F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05" y="0"/>
          <a:ext cx="1600200" cy="8228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54428</xdr:colOff>
      <xdr:row>0</xdr:row>
      <xdr:rowOff>0</xdr:rowOff>
    </xdr:from>
    <xdr:to>
      <xdr:col>0</xdr:col>
      <xdr:colOff>1654628</xdr:colOff>
      <xdr:row>2</xdr:row>
      <xdr:rowOff>74450</xdr:rowOff>
    </xdr:to>
    <xdr:pic>
      <xdr:nvPicPr>
        <xdr:cNvPr id="2" name="Imagem 1">
          <a:extLst>
            <a:ext uri="{FF2B5EF4-FFF2-40B4-BE49-F238E27FC236}">
              <a16:creationId xmlns:a16="http://schemas.microsoft.com/office/drawing/2014/main" id="{6D63E33B-64E3-4F93-93A9-8AA83F9AF8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28" y="0"/>
          <a:ext cx="1600200" cy="8228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159372</xdr:colOff>
      <xdr:row>0</xdr:row>
      <xdr:rowOff>75288</xdr:rowOff>
    </xdr:from>
    <xdr:to>
      <xdr:col>0</xdr:col>
      <xdr:colOff>1757891</xdr:colOff>
      <xdr:row>3</xdr:row>
      <xdr:rowOff>59059</xdr:rowOff>
    </xdr:to>
    <xdr:pic>
      <xdr:nvPicPr>
        <xdr:cNvPr id="2" name="Imagem 1">
          <a:extLst>
            <a:ext uri="{FF2B5EF4-FFF2-40B4-BE49-F238E27FC236}">
              <a16:creationId xmlns:a16="http://schemas.microsoft.com/office/drawing/2014/main" id="{D3C36CF4-A916-4335-B6B6-3B913AF9A1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4111"/>
        <a:stretch/>
      </xdr:blipFill>
      <xdr:spPr>
        <a:xfrm>
          <a:off x="159372" y="75288"/>
          <a:ext cx="1598519" cy="7034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148168</xdr:colOff>
      <xdr:row>0</xdr:row>
      <xdr:rowOff>95250</xdr:rowOff>
    </xdr:from>
    <xdr:to>
      <xdr:col>0</xdr:col>
      <xdr:colOff>1746687</xdr:colOff>
      <xdr:row>3</xdr:row>
      <xdr:rowOff>79021</xdr:rowOff>
    </xdr:to>
    <xdr:pic>
      <xdr:nvPicPr>
        <xdr:cNvPr id="4" name="Imagem 3">
          <a:extLst>
            <a:ext uri="{FF2B5EF4-FFF2-40B4-BE49-F238E27FC236}">
              <a16:creationId xmlns:a16="http://schemas.microsoft.com/office/drawing/2014/main" id="{57D5E117-FC7A-4B6B-870D-779373A67AF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4111"/>
        <a:stretch/>
      </xdr:blipFill>
      <xdr:spPr>
        <a:xfrm>
          <a:off x="148168" y="95250"/>
          <a:ext cx="1598519" cy="703438"/>
        </a:xfrm>
        <a:prstGeom prst="rect">
          <a:avLst/>
        </a:prstGeom>
      </xdr:spPr>
    </xdr:pic>
    <xdr:clientData/>
  </xdr:twoCellAnchor>
</xdr:wsDr>
</file>

<file path=xl/richData/_rels/rdRichValueWebImage.xml.rels><?xml version="1.0" encoding="UTF-8" standalone="yes"?>
<Relationships xmlns="http://schemas.openxmlformats.org/package/2006/relationships"><Relationship Id="rId26" Type="http://schemas.openxmlformats.org/officeDocument/2006/relationships/hyperlink" Target="https://www.bing.com/images/search?form=xlimg&amp;q=Acre" TargetMode="External"/><Relationship Id="rId21" Type="http://schemas.openxmlformats.org/officeDocument/2006/relationships/hyperlink" Target="https://www.bing.com/th?id=AMMS_ce776b6a730be771943b25f13dcc5178&amp;qlt=95" TargetMode="External"/><Relationship Id="rId34" Type="http://schemas.openxmlformats.org/officeDocument/2006/relationships/hyperlink" Target="https://www.bing.com/images/search?form=xlimg&amp;q=S%c3%a3o+Paulo+estado" TargetMode="External"/><Relationship Id="rId42" Type="http://schemas.openxmlformats.org/officeDocument/2006/relationships/hyperlink" Target="https://www.bing.com/images/search?form=xlimg&amp;q=Piau%c3%ad" TargetMode="External"/><Relationship Id="rId47" Type="http://schemas.openxmlformats.org/officeDocument/2006/relationships/hyperlink" Target="https://www.bing.com/th?id=AMMS_55bbd647783f31165bf650e5d1f27c41&amp;qlt=95" TargetMode="External"/><Relationship Id="rId50" Type="http://schemas.openxmlformats.org/officeDocument/2006/relationships/hyperlink" Target="https://www.bing.com/images/search?form=xlimg&amp;q=Fortaleza" TargetMode="External"/><Relationship Id="rId55" Type="http://schemas.openxmlformats.org/officeDocument/2006/relationships/hyperlink" Target="https://www.bing.com/th?id=AMMS_2e9013bc910424bf358d5dc264f67e9e&amp;qlt=95" TargetMode="External"/><Relationship Id="rId63" Type="http://schemas.openxmlformats.org/officeDocument/2006/relationships/hyperlink" Target="https://www.bing.com/th?id=AMMS_546f50ab909f05052225a68c5f8ac473&amp;qlt=95" TargetMode="External"/><Relationship Id="rId68" Type="http://schemas.openxmlformats.org/officeDocument/2006/relationships/hyperlink" Target="https://www.bing.com/images/search?form=xlimg&amp;q=Sorriso+Mato+Grosso" TargetMode="External"/><Relationship Id="rId7" Type="http://schemas.openxmlformats.org/officeDocument/2006/relationships/hyperlink" Target="https://www.bing.com/th?id=AMMS_863d18038381247cc94b3bc58b62ab53&amp;qlt=95" TargetMode="External"/><Relationship Id="rId2" Type="http://schemas.openxmlformats.org/officeDocument/2006/relationships/hyperlink" Target="https://www.bing.com/images/search?form=xlimg&amp;q=Aracaju" TargetMode="External"/><Relationship Id="rId16" Type="http://schemas.openxmlformats.org/officeDocument/2006/relationships/hyperlink" Target="https://www.bing.com/images/search?form=xlimg&amp;q=Cear%c3%a1" TargetMode="External"/><Relationship Id="rId29" Type="http://schemas.openxmlformats.org/officeDocument/2006/relationships/hyperlink" Target="https://www.bing.com/th?id=AMMS_257931a7aa7490c61e722a6dcea02a66&amp;qlt=95" TargetMode="External"/><Relationship Id="rId11" Type="http://schemas.openxmlformats.org/officeDocument/2006/relationships/hyperlink" Target="https://www.bing.com/th?id=AMMS_ed8443aa2bb2e571a9b7e62a17f7866b&amp;qlt=95" TargetMode="External"/><Relationship Id="rId24" Type="http://schemas.openxmlformats.org/officeDocument/2006/relationships/hyperlink" Target="https://www.bing.com/images/search?form=xlimg&amp;q=Rond%c3%b4nia" TargetMode="External"/><Relationship Id="rId32" Type="http://schemas.openxmlformats.org/officeDocument/2006/relationships/hyperlink" Target="https://www.bing.com/images/search?form=xlimg&amp;q=Pernambuco" TargetMode="External"/><Relationship Id="rId37" Type="http://schemas.openxmlformats.org/officeDocument/2006/relationships/hyperlink" Target="https://www.bing.com/th?id=AMMS_6472344b8adbd284eb6c0ca5ed389667&amp;qlt=95" TargetMode="External"/><Relationship Id="rId40" Type="http://schemas.openxmlformats.org/officeDocument/2006/relationships/hyperlink" Target="https://www.bing.com/images/search?form=xlimg&amp;q=Alagoas" TargetMode="External"/><Relationship Id="rId45" Type="http://schemas.openxmlformats.org/officeDocument/2006/relationships/hyperlink" Target="https://www.bing.com/th?id=AMMS_863d18038381247cc94b3bc58b62ab53&amp;qlt=95" TargetMode="External"/><Relationship Id="rId53" Type="http://schemas.openxmlformats.org/officeDocument/2006/relationships/hyperlink" Target="https://www.bing.com/th?id=AMMS_72389fa487984607e8f1e633abcde7b7&amp;qlt=95" TargetMode="External"/><Relationship Id="rId58" Type="http://schemas.openxmlformats.org/officeDocument/2006/relationships/hyperlink" Target="https://www.bing.com/images/search?form=xlimg&amp;q=Goi%c3%a2nia" TargetMode="External"/><Relationship Id="rId66" Type="http://schemas.openxmlformats.org/officeDocument/2006/relationships/hyperlink" Target="https://www.bing.com/images/search?form=xlimg&amp;q=Palmas" TargetMode="External"/><Relationship Id="rId5" Type="http://schemas.openxmlformats.org/officeDocument/2006/relationships/hyperlink" Target="https://www.bing.com/th?id=AMMS_27b8810f3f39c98932d60a7bade72678&amp;qlt=95" TargetMode="External"/><Relationship Id="rId61" Type="http://schemas.openxmlformats.org/officeDocument/2006/relationships/hyperlink" Target="https://www.bing.com/th?id=AMMS_2d57edd01cc4a28c09a65d1579b3b66b&amp;qlt=95" TargetMode="External"/><Relationship Id="rId19" Type="http://schemas.openxmlformats.org/officeDocument/2006/relationships/hyperlink" Target="https://www.bing.com/th?id=AMMS_2bc14a1b2596d98de1ae3e1ce0bf906e&amp;qlt=95" TargetMode="External"/><Relationship Id="rId14" Type="http://schemas.openxmlformats.org/officeDocument/2006/relationships/hyperlink" Target="https://www.bing.com/images/search?form=xlimg&amp;q=Santa+Catarina" TargetMode="External"/><Relationship Id="rId22" Type="http://schemas.openxmlformats.org/officeDocument/2006/relationships/hyperlink" Target="https://www.bing.com/images/search?form=xlimg&amp;q=Bahia" TargetMode="External"/><Relationship Id="rId27" Type="http://schemas.openxmlformats.org/officeDocument/2006/relationships/hyperlink" Target="https://www.bing.com/th?id=AMMS_d3ea4433c880aefd7f607ed7ceae9293&amp;qlt=95" TargetMode="External"/><Relationship Id="rId30" Type="http://schemas.openxmlformats.org/officeDocument/2006/relationships/hyperlink" Target="https://www.bing.com/images/search?form=xlimg&amp;q=Goi%c3%a1s" TargetMode="External"/><Relationship Id="rId35" Type="http://schemas.openxmlformats.org/officeDocument/2006/relationships/hyperlink" Target="https://www.bing.com/th?id=AMMS_4120859c522fee52fa05d3b467754d69&amp;qlt=95" TargetMode="External"/><Relationship Id="rId43" Type="http://schemas.openxmlformats.org/officeDocument/2006/relationships/hyperlink" Target="https://www.bing.com/th?id=AMMS_48e2102f16d31918917a1d835e041e8d&amp;qlt=95" TargetMode="External"/><Relationship Id="rId48" Type="http://schemas.openxmlformats.org/officeDocument/2006/relationships/hyperlink" Target="https://www.bing.com/images/search?form=xlimg&amp;q=Tocantins" TargetMode="External"/><Relationship Id="rId56" Type="http://schemas.openxmlformats.org/officeDocument/2006/relationships/hyperlink" Target="https://www.bing.com/images/search?form=xlimg&amp;q=Salvador" TargetMode="External"/><Relationship Id="rId64" Type="http://schemas.openxmlformats.org/officeDocument/2006/relationships/hyperlink" Target="https://www.bing.com/images/search?form=xlimg&amp;q=Macei%c3%b3" TargetMode="External"/><Relationship Id="rId8" Type="http://schemas.openxmlformats.org/officeDocument/2006/relationships/hyperlink" Target="https://www.bing.com/images/search?form=xlimg&amp;q=Bras%c3%adlia" TargetMode="External"/><Relationship Id="rId51" Type="http://schemas.openxmlformats.org/officeDocument/2006/relationships/hyperlink" Target="https://www.bing.com/th?id=AMMS_7126073fe77cb3a6a1d1e22358a5956e&amp;qlt=95" TargetMode="External"/><Relationship Id="rId3" Type="http://schemas.openxmlformats.org/officeDocument/2006/relationships/hyperlink" Target="https://www.bing.com/th?id=AMMS_ea2c86e6b074614fe33bca69e58857df&amp;qlt=95" TargetMode="External"/><Relationship Id="rId12" Type="http://schemas.openxmlformats.org/officeDocument/2006/relationships/hyperlink" Target="https://www.bing.com/images/search?form=xlimg&amp;q=Rio+de+Janeiro+estado" TargetMode="External"/><Relationship Id="rId17" Type="http://schemas.openxmlformats.org/officeDocument/2006/relationships/hyperlink" Target="https://www.bing.com/th?id=AMMS_4f693ee26b8b48f0e05fa659b86be114&amp;qlt=95" TargetMode="External"/><Relationship Id="rId25" Type="http://schemas.openxmlformats.org/officeDocument/2006/relationships/hyperlink" Target="https://www.bing.com/th?id=AMMS_87b4cd01a53bf67a9c0aff8f6050eda8&amp;qlt=95" TargetMode="External"/><Relationship Id="rId33" Type="http://schemas.openxmlformats.org/officeDocument/2006/relationships/hyperlink" Target="https://www.bing.com/th?id=AMMS_cc1b0bfe2bfc6130ae4112f5d7a21664&amp;qlt=95" TargetMode="External"/><Relationship Id="rId38" Type="http://schemas.openxmlformats.org/officeDocument/2006/relationships/hyperlink" Target="https://www.bing.com/images/search?form=xlimg&amp;q=Esp%c3%adrito+Santo+estado" TargetMode="External"/><Relationship Id="rId46" Type="http://schemas.openxmlformats.org/officeDocument/2006/relationships/hyperlink" Target="https://www.bing.com/images/search?form=xlimg&amp;q=Distrito+Federal+Brasil" TargetMode="External"/><Relationship Id="rId59" Type="http://schemas.openxmlformats.org/officeDocument/2006/relationships/hyperlink" Target="https://www.bing.com/th?id=AMMS_4b27128c82060167d031f6d2fe16e745&amp;qlt=95" TargetMode="External"/><Relationship Id="rId67" Type="http://schemas.openxmlformats.org/officeDocument/2006/relationships/hyperlink" Target="https://www.bing.com/th?id=AMMS_d2376e36e2e48cbecf975508c974b532&amp;qlt=95" TargetMode="External"/><Relationship Id="rId20" Type="http://schemas.openxmlformats.org/officeDocument/2006/relationships/hyperlink" Target="https://www.bing.com/images/search?form=xlimg&amp;q=Paran%c3%a1" TargetMode="External"/><Relationship Id="rId41" Type="http://schemas.openxmlformats.org/officeDocument/2006/relationships/hyperlink" Target="https://www.bing.com/th?id=AMMS_102a35afc4bfb05929728435d148f96e&amp;qlt=95" TargetMode="External"/><Relationship Id="rId54" Type="http://schemas.openxmlformats.org/officeDocument/2006/relationships/hyperlink" Target="https://www.bing.com/images/search?form=xlimg&amp;q=Boa+Vista+Roraima" TargetMode="External"/><Relationship Id="rId62" Type="http://schemas.openxmlformats.org/officeDocument/2006/relationships/hyperlink" Target="https://www.bing.com/images/search?form=xlimg&amp;q=S%c3%a3o+Lu%c3%ads+Maranh%c3%a3o" TargetMode="External"/><Relationship Id="rId1" Type="http://schemas.openxmlformats.org/officeDocument/2006/relationships/hyperlink" Target="https://www.bing.com/th?id=AMMS_9c1ce7a6b1804c6433025f724e0da340&amp;qlt=95" TargetMode="External"/><Relationship Id="rId6" Type="http://schemas.openxmlformats.org/officeDocument/2006/relationships/hyperlink" Target="https://www.bing.com/images/search?form=xlimg&amp;q=Brasil" TargetMode="External"/><Relationship Id="rId15" Type="http://schemas.openxmlformats.org/officeDocument/2006/relationships/hyperlink" Target="https://www.bing.com/th?id=AMMS_446c63c40cbf99929127e996f064ee75&amp;qlt=95" TargetMode="External"/><Relationship Id="rId23" Type="http://schemas.openxmlformats.org/officeDocument/2006/relationships/hyperlink" Target="https://www.bing.com/th?id=AMMS_913ac4577e2df1031c60caffa5d37e13&amp;qlt=95" TargetMode="External"/><Relationship Id="rId28" Type="http://schemas.openxmlformats.org/officeDocument/2006/relationships/hyperlink" Target="https://www.bing.com/images/search?form=xlimg&amp;q=Rio+Grande+do+Sul" TargetMode="External"/><Relationship Id="rId36" Type="http://schemas.openxmlformats.org/officeDocument/2006/relationships/hyperlink" Target="https://www.bing.com/images/search?form=xlimg&amp;q=Maranh%c3%a3o" TargetMode="External"/><Relationship Id="rId49" Type="http://schemas.openxmlformats.org/officeDocument/2006/relationships/hyperlink" Target="https://www.bing.com/th?id=AMMS_6e70584a5e6cc46c621b8d2d8d5912f1&amp;qlt=95" TargetMode="External"/><Relationship Id="rId57" Type="http://schemas.openxmlformats.org/officeDocument/2006/relationships/hyperlink" Target="https://www.bing.com/th?id=AMMS_c3f652638ea6d77637137c0528d5dc42&amp;qlt=95" TargetMode="External"/><Relationship Id="rId10" Type="http://schemas.openxmlformats.org/officeDocument/2006/relationships/hyperlink" Target="https://www.bing.com/images/search?form=xlimg&amp;q=S%c3%a3o+Paulo" TargetMode="External"/><Relationship Id="rId31" Type="http://schemas.openxmlformats.org/officeDocument/2006/relationships/hyperlink" Target="https://www.bing.com/th?id=AMMS_d6d9a5176162e969dc1a6254e6dc5bf2&amp;qlt=95" TargetMode="External"/><Relationship Id="rId44" Type="http://schemas.openxmlformats.org/officeDocument/2006/relationships/hyperlink" Target="https://www.bing.com/images/search?form=xlimg&amp;q=Para%c3%adba" TargetMode="External"/><Relationship Id="rId52" Type="http://schemas.openxmlformats.org/officeDocument/2006/relationships/hyperlink" Target="https://www.bing.com/images/search?form=xlimg&amp;q=Belo+Horizonte" TargetMode="External"/><Relationship Id="rId60" Type="http://schemas.openxmlformats.org/officeDocument/2006/relationships/hyperlink" Target="https://www.bing.com/images/search?form=xlimg&amp;q=Campo+Grande" TargetMode="External"/><Relationship Id="rId65" Type="http://schemas.openxmlformats.org/officeDocument/2006/relationships/hyperlink" Target="https://www.bing.com/th?id=AMMS_66c495b3df0e7926ca1fbe0bc70a53e2&amp;qlt=95" TargetMode="External"/><Relationship Id="rId4" Type="http://schemas.openxmlformats.org/officeDocument/2006/relationships/hyperlink" Target="https://www.bing.com/images/search?form=xlimg&amp;q=Sergipe" TargetMode="External"/><Relationship Id="rId9" Type="http://schemas.openxmlformats.org/officeDocument/2006/relationships/hyperlink" Target="https://www.bing.com/th?id=AMMS_91f9f6788cb710cf9a026a6303f9b506&amp;qlt=95" TargetMode="External"/><Relationship Id="rId13" Type="http://schemas.openxmlformats.org/officeDocument/2006/relationships/hyperlink" Target="https://www.bing.com/th?id=AMMS_6020e0b3c531ab017abf71e87ba99a84&amp;qlt=95" TargetMode="External"/><Relationship Id="rId18" Type="http://schemas.openxmlformats.org/officeDocument/2006/relationships/hyperlink" Target="https://www.bing.com/images/search?form=xlimg&amp;q=Roraima" TargetMode="External"/><Relationship Id="rId39" Type="http://schemas.openxmlformats.org/officeDocument/2006/relationships/hyperlink" Target="https://www.bing.com/th?id=AMMS_09bd4c588decd09a3ef477785748bd0b&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rd>
    <address r:id="rId59"/>
    <moreImagesAddress r:id="rId60"/>
  </webImageSrd>
  <webImageSrd>
    <address r:id="rId61"/>
    <moreImagesAddress r:id="rId62"/>
  </webImageSrd>
  <webImageSrd>
    <address r:id="rId63"/>
    <moreImagesAddress r:id="rId64"/>
  </webImageSrd>
  <webImageSrd>
    <address r:id="rId65"/>
    <moreImagesAddress r:id="rId66"/>
  </webImageSrd>
  <webImageSrd>
    <address r:id="rId67"/>
    <moreImagesAddress r:id="rId68"/>
  </webImageSrd>
</webImagesSrd>
</file>

<file path=xl/richData/rdarray.xml><?xml version="1.0" encoding="utf-8"?>
<arrayData xmlns="http://schemas.microsoft.com/office/spreadsheetml/2017/richdata2" count="64">
  <a r="1">
    <v t="s">Brasília Time Zone</v>
  </a>
  <a r="1">
    <v t="s">Edvaldo Nogueira (Prefeito)</v>
  </a>
  <a r="2">
    <v t="s">Belivaldo Chagas (Governador)</v>
    <v t="s">Eliane Aquino (Vice-governador)</v>
  </a>
  <a r="3">
    <v t="s">Fernando de Noronha Time Zone</v>
    <v t="s">Brasília Time Zone</v>
    <v t="s">Amazon Time Zone</v>
  </a>
  <a r="1">
    <v t="s">Língua portuguesa</v>
  </a>
  <a r="4">
    <v t="r">34</v>
    <v t="s">Milton Ribeiro (Ministro)</v>
    <v t="s">Eduardo Pazuello (Ministro)</v>
    <v t="r">35</v>
  </a>
  <a r="27">
    <v t="r">56</v>
    <v t="r">57</v>
    <v t="r">58</v>
    <v t="r">59</v>
    <v t="r">60</v>
    <v t="r">61</v>
    <v t="r">62</v>
    <v t="r">63</v>
    <v t="r">64</v>
    <v t="r">65</v>
    <v t="r">66</v>
    <v t="r">67</v>
    <v t="r">68</v>
    <v t="r">69</v>
    <v t="r">70</v>
    <v t="r">71</v>
    <v t="r">72</v>
    <v t="r">73</v>
    <v t="r">74</v>
    <v t="r">75</v>
    <v t="r">76</v>
    <v t="r">77</v>
    <v t="r">78</v>
    <v t="r">79</v>
    <v t="r">80</v>
    <v t="r">81</v>
    <v t="r">2</v>
  </a>
  <a r="1">
    <v t="s">Ibaneis Rocha (Governador)</v>
  </a>
  <a r="1">
    <v t="s">Ricardo Nunes (Prefeito)</v>
  </a>
  <a r="1">
    <v t="s">Cláudio Castro (Governador)</v>
  </a>
  <a r="1">
    <v t="r">117</v>
  </a>
  <a r="2">
    <v t="s">Carlos Moisés (Governador)</v>
    <v t="s">Daniela Reinehr (Vice-governador)</v>
  </a>
  <a r="1">
    <v t="s">Izolda Cela (Governador)</v>
  </a>
  <a r="2">
    <v t="r">139</v>
    <v t="s">Paulo Brant (Vice-governador)</v>
  </a>
  <a r="2">
    <v t="s">Antonio Denarium (Governador)</v>
    <v t="s">Frutuoso Lins (Vice-governador)</v>
  </a>
  <a r="2">
    <v t="r">154</v>
    <v t="s">Darci Piana (Vice-governador)</v>
  </a>
  <a r="2">
    <v t="r">162</v>
    <v t="s">João Leão (Vice-governador)</v>
  </a>
  <a r="2">
    <v t="s">Coronel Marcos Rocha (Governador)</v>
    <v t="s">Zé Jodan (Vice-governador)</v>
  </a>
  <a r="2">
    <v t="r">176</v>
    <v t="s">Antenor Roberto (Vice-governador)</v>
  </a>
  <a r="2">
    <v t="r">184</v>
    <v t="s">Major Rocha (Vice-governador)</v>
  </a>
  <a r="1">
    <v t="s">Ranolfo Vieira Júnior (Governador)</v>
  </a>
  <a r="2">
    <v t="r">198</v>
    <v t="s">Jaime Nunes (Vice-governador)</v>
  </a>
  <a r="2">
    <v t="r">206</v>
    <v t="s">Lincoln Tejota (Vice-governador)</v>
  </a>
  <a r="2">
    <v t="r">214</v>
    <v t="s">Luciana Santos (Vice-governador)</v>
  </a>
  <a r="2">
    <v t="r">221</v>
    <v t="s">Murilo Zauith (Vice-governador)</v>
  </a>
  <a r="1">
    <v t="s">Rodrigo Garcia (Governador)</v>
  </a>
  <a r="1">
    <v t="r">235</v>
  </a>
  <a r="2">
    <v t="s">Wilson Miranda Lima (Governador)</v>
    <v t="s">Carlos Almeida (Vice-governador)</v>
  </a>
  <a r="2">
    <v t="r">249</v>
    <v t="s">Jacqueline Moraes (Vice-governador)</v>
  </a>
  <a r="2">
    <v t="s">Paulo Dantas (Governador)</v>
    <v t="s">José Wanderley Neto (Vice-governador)</v>
  </a>
  <a r="2">
    <v t="s">Mauro Mendes (Governador)</v>
    <v t="s">Otaviano Pivetta (Vice-governador)</v>
  </a>
  <a r="1">
    <v t="r">271</v>
  </a>
  <a r="3">
    <v t="r">279</v>
    <v t="s">João Azevêdo (Governador)</v>
    <v t="s">Lígia Feliciano (Vice-governador)</v>
  </a>
  <a r="2">
    <v t="s">Ibaneis Rocha (Governador)</v>
    <v t="s">Paco Britto (Vice-governador)</v>
  </a>
  <a r="1">
    <v t="s">Wanderlei Barbosa (Governador)</v>
  </a>
  <a r="1">
    <v t="r">298</v>
  </a>
  <a r="1">
    <v t="r">306</v>
  </a>
  <a r="1">
    <v t="s">Topázio Neto (Prefeito)</v>
  </a>
  <a r="1">
    <v t="s">José Sarto (Prefeito)</v>
  </a>
  <a r="2">
    <v t="s">Alexandre Kalil (Prefeito)</v>
    <v t="s">Fuad Noman (Prefeito)</v>
  </a>
  <a r="1">
    <v t="s">Arthur Henrique Machado (Prefeito)</v>
  </a>
  <a r="1">
    <v t="r">345</v>
  </a>
  <a r="1">
    <v t="s">Bruno Reis (Prefeito)</v>
  </a>
  <a r="1">
    <v t="s">Tempo Universal Coordenado</v>
  </a>
  <a r="1">
    <v t="s">Hildon Chaves (Prefeito)</v>
  </a>
  <a r="1">
    <v t="s">Álvaro Dias (Prefeito)</v>
  </a>
  <a r="1">
    <v t="s">Socorro Neri (Prefeito)</v>
  </a>
  <a r="1">
    <v t="s">Sebastião Melo (Prefeito)</v>
  </a>
  <a r="1">
    <v t="s">Antônio Furlan (Prefeito)</v>
  </a>
  <a r="1">
    <v t="s">Rogério Cruz (Prefeito)</v>
  </a>
  <a r="1">
    <v t="s">João Henrique Campos (Prefeito)</v>
  </a>
  <a r="1">
    <v t="s">Adriane Lopes (Prefeito)</v>
  </a>
  <a r="1">
    <v t="r">421</v>
  </a>
  <a r="1">
    <v t="s">David Almeida (Prefeito)</v>
  </a>
  <a r="1">
    <v t="s">Lorenzo Silva de Pazolini (Prefeito)</v>
  </a>
  <a r="1">
    <v t="s">João Henrique Caldas (Prefeito)</v>
  </a>
  <a r="1">
    <v t="s">Emanuel Pinheiro (Prefeito)</v>
  </a>
  <a r="1">
    <v t="s">Firmino Filho (Prefeito)</v>
  </a>
  <a r="1">
    <v t="s">Cinthia Ribeiro (Prefeito)</v>
  </a>
  <a r="1">
    <v t="s">Alan Guedes (Prefeito)</v>
  </a>
  <a r="1">
    <v t="s">Ari Lafin (Prefeito)</v>
  </a>
  <a r="1">
    <v t="s">Leonaldo Paranhos (Prefeito)</v>
  </a>
  <a r="1">
    <v t="s">Juliano da Silva (Prefeito)</v>
  </a>
  <a r="1">
    <v t="s">Duarte Nogueira (Prefeito)</v>
  </a>
</arrayData>
</file>

<file path=xl/richData/rdrichvalue.xml><?xml version="1.0" encoding="utf-8"?>
<rvData xmlns="http://schemas.microsoft.com/office/spreadsheetml/2017/richdata" count="517">
  <rv s="0">
    <v>536870912</v>
    <v>Aracaju</v>
    <v>0ef2209c-3b6b-3a02-bebd-abc43fdbbec1</v>
    <v>pt-BR</v>
    <v>Map</v>
  </rv>
  <rv s="1">
    <fb>181.857</fb>
    <v>13</v>
  </rv>
  <rv s="0">
    <v>536870912</v>
    <v>Sergipe</v>
    <v>a7f70762-a1ab-d5de-8bf0-3eb8532c1eb9</v>
    <v>pt-BR</v>
    <v>Map</v>
  </rv>
  <rv s="2">
    <v>0</v>
  </rv>
  <rv s="3">
    <v>0</v>
    <v>11</v>
    <v>14</v>
    <v>6</v>
    <v>0</v>
    <v>Image of Aracaju</v>
  </rv>
  <rv s="1">
    <fb>-10.916700000000001</fb>
    <v>15</v>
  </rv>
  <rv s="4">
    <v>https://www.bing.com/search?q=Aracaju&amp;form=skydnc</v>
    <v>Aprenda mais com Bing</v>
  </rv>
  <rv s="2">
    <v>1</v>
  </rv>
  <rv s="1">
    <fb>-37.049999999999997</fb>
    <v>15</v>
  </rv>
  <rv s="0">
    <v>536870912</v>
    <v>Brasil</v>
    <v>a828cf41-b938-49fe-7986-4b336618d413</v>
    <v>pt-BR</v>
    <v>Map</v>
  </rv>
  <rv s="1">
    <fb>664908</fb>
    <v>13</v>
  </rv>
  <rv s="5">
    <v>#VALUE!</v>
    <v>pt-BR</v>
    <v>0ef2209c-3b6b-3a02-bebd-abc43fdbbec1</v>
    <v>536870912</v>
    <v>1</v>
    <v>4</v>
    <v>5</v>
    <v>6</v>
    <v>Aracaju</v>
    <v>9</v>
    <v>10</v>
    <v>Map</v>
    <v>11</v>
    <v>12</v>
    <v>1</v>
    <v>Aracaju é um município brasileiro, capital do estado de Sergipe. Localiza-se no leste do estado, sendo cortada por rios como o Sergipe e o Poxim. De acordo com a estimativa de 2021, sua população é de 672 614 habitantes. Somando-se as populações dos municípios que formam a Grande Aracaju, Barra dos Coqueiros, Nossa Senhora do Socorro e São Cristóvão, o número passa para 938 550 habitantes. Apesar de ser a menos populosa das capitais nordestinas, sua localização perfaz como importante ponto estratégico enquanto centro urbano, econômico, cultural e político para o país.</v>
    <v>2</v>
    <v>3</v>
    <v>4</v>
    <v>5</v>
    <v>6</v>
    <v>7</v>
    <v>8</v>
    <v>Aracaju</v>
    <v>9</v>
    <v>10</v>
    <v>Aracaju</v>
    <v>mdp/vdpid/6493600521864085505</v>
  </rv>
  <rv s="1">
    <fb>21910.400000000001</fb>
    <v>13</v>
  </rv>
  <rv s="3">
    <v>1</v>
    <v>11</v>
    <v>23</v>
    <v>6</v>
    <v>0</v>
    <v>Image of Sergipe</v>
  </rv>
  <rv s="4">
    <v>https://www.bing.com/search?q=Sergipe&amp;form=skydnc</v>
    <v>Aprenda mais com Bing</v>
  </rv>
  <rv s="2">
    <v>2</v>
  </rv>
  <rv s="1">
    <fb>2225000</fb>
    <v>13</v>
  </rv>
  <rv s="6">
    <v>#VALUE!</v>
    <v>pt-BR</v>
    <v>a7f70762-a1ab-d5de-8bf0-3eb8532c1eb9</v>
    <v>536870912</v>
    <v>1</v>
    <v>19</v>
    <v>20</v>
    <v>21</v>
    <v>Sergipe</v>
    <v>9</v>
    <v>10</v>
    <v>Map</v>
    <v>11</v>
    <v>22</v>
    <v>BR-SE</v>
    <v>12</v>
    <v>0</v>
    <v>Sergipe é uma das 27 unidades federativas do Brasil. Está situado na Região Nordeste e tem por limites o oceano Atlântico a leste e os estados da Bahia, a oeste e a sul, e de Alagoas, a norte, do qual está separado pelo Rio São Francisco. Está dividido em 75 municípios e é o menor dos estados brasileiros, ocupando uma área total de 21 910 km², tornando-o pouco maior que El Salvador. Em 2021, sua população foi recenseada em 2,3 milhões de habitantes. Sua capital e cidade mais populosa é Aracaju, sendo a mesma sede da Região Metropolitana de Aracaju, que inclui os municípios de Barra dos Coqueiros, Nossa Senhora do Socorro e São Cristóvão.</v>
    <v>13</v>
    <v>14</v>
    <v>15</v>
    <v>0</v>
    <v>Sergipe</v>
    <v>9</v>
    <v>16</v>
    <v>Sergipe</v>
    <v>mdp/vdpid/30351</v>
  </rv>
  <rv s="1">
    <fb>3.7329762121689397E-2</fb>
    <v>48</v>
  </rv>
  <rv s="1">
    <fb>8515767</fb>
    <v>13</v>
  </rv>
  <rv s="1">
    <fb>0.58931054038338704</fb>
    <v>48</v>
  </rv>
  <rv s="0">
    <v>536870912</v>
    <v>Brasília</v>
    <v>0f4c1a26-f33c-b6de-a63f-578da6617369</v>
    <v>pt-BR</v>
    <v>Map</v>
  </rv>
  <rv s="1">
    <fb>1187361690000</fb>
    <v>49</v>
  </rv>
  <rv s="1">
    <fb>55</fb>
    <v>50</v>
  </rv>
  <rv s="1">
    <fb>59.1075326389753</fb>
    <v>51</v>
  </rv>
  <rv s="1">
    <fb>2619.96061573831</fb>
    <v>13</v>
  </rv>
  <rv s="1">
    <fb>0.28289823089999999</fb>
    <v>48</v>
  </rv>
  <rv s="1">
    <fb>462298.69</fb>
    <v>13</v>
  </rv>
  <rv s="1">
    <fb>75.671999999999997</fb>
    <v>51</v>
  </rv>
  <rv s="2">
    <v>3</v>
  </rv>
  <rv s="2">
    <v>4</v>
  </rv>
  <rv s="3">
    <v>2</v>
    <v>11</v>
    <v>52</v>
    <v>6</v>
    <v>0</v>
    <v>Image of Brasil</v>
  </rv>
  <rv s="1">
    <fb>167.397860280061</fb>
    <v>53</v>
  </rv>
  <rv s="4">
    <v>https://www.bing.com/search?q=Brasil&amp;form=skydnc</v>
    <v>Aprenda mais com Bing</v>
  </rv>
  <rv s="0">
    <v>805306368</v>
    <v>Jair Bolsonaro (Presidente)</v>
    <v>e5c2a3dc-a01d-9ba4-59d7-7920ab72e453</v>
    <v>pt-BR</v>
    <v>Generic</v>
  </rv>
  <rv s="0">
    <v>805306368</v>
    <v>Hamilton Mourão (Vice-presidente)</v>
    <v>82d9ec69-ca73-987b-d035-f269280ea4a8</v>
    <v>pt-BR</v>
    <v>Generic</v>
  </rv>
  <rv s="2">
    <v>5</v>
  </rv>
  <rv s="0">
    <v>536870912</v>
    <v>São Paulo</v>
    <v>c6cf2f6e-626c-4267-ae48-9e13ea74d2b9</v>
    <v>pt-BR</v>
    <v>Map</v>
  </rv>
  <rv s="1">
    <fb>2.1499000000000001</fb>
    <v>54</v>
  </rv>
  <rv s="1">
    <fb>12.8</fb>
    <v>51</v>
  </rv>
  <rv s="1">
    <fb>1839758040765.6201</fb>
    <v>49</v>
  </rv>
  <rv s="1">
    <fb>212559417</fb>
    <v>13</v>
  </rv>
  <rv s="1">
    <fb>183241641</fb>
    <v>13</v>
  </rv>
  <rv s="1">
    <fb>0.63883998870849601</fb>
    <v>48</v>
  </rv>
  <rv s="1">
    <fb>0.01</fb>
    <v>48</v>
  </rv>
  <rv s="1">
    <fb>0.42499999999999999</fb>
    <v>48</v>
  </rv>
  <rv s="1">
    <fb>0.192</fb>
    <v>48</v>
  </rv>
  <rv s="1">
    <fb>7.2999999999999995E-2</fb>
    <v>48</v>
  </rv>
  <rv s="1">
    <fb>0.12</fb>
    <v>48</v>
  </rv>
  <rv s="1">
    <fb>3.1E-2</fb>
    <v>48</v>
  </rv>
  <rv s="1">
    <fb>0.58399999999999996</fb>
    <v>48</v>
  </rv>
  <rv s="1">
    <fb>1.02</fb>
    <v>55</v>
  </rv>
  <rv s="1">
    <fb>1.1544783999999999</fb>
    <v>48</v>
  </rv>
  <rv s="1">
    <fb>0.513436</fb>
    <v>48</v>
  </rv>
  <rv s="1">
    <fb>0.14178605589771201</fb>
    <v>48</v>
  </rv>
  <rv s="1">
    <fb>1.53</fb>
    <v>55</v>
  </rv>
  <rv s="0">
    <v>536870912</v>
    <v>Rio de Janeiro</v>
    <v>3f5a22fa-26bd-86f9-0345-3a6206e8aab5</v>
    <v>pt-BR</v>
    <v>Map</v>
  </rv>
  <rv s="0">
    <v>536870912</v>
    <v>Pará</v>
    <v>7a0db70a-73db-e83d-e548-6fab7a523b35</v>
    <v>pt-BR</v>
    <v>Map</v>
  </rv>
  <rv s="0">
    <v>536870912</v>
    <v>Santa Catarina</v>
    <v>6262969d-76c7-e65f-1be5-668011a93ff0</v>
    <v>pt-BR</v>
    <v>Map</v>
  </rv>
  <rv s="0">
    <v>536870912</v>
    <v>Ceará</v>
    <v>b598e20e-29fb-ccf6-be0e-2650e6ba40c5</v>
    <v>pt-BR</v>
    <v>Map</v>
  </rv>
  <rv s="0">
    <v>536870912</v>
    <v>Minas Gerais</v>
    <v>974e2066-dee0-aecd-c973-50babb750033</v>
    <v>pt-BR</v>
    <v>Map</v>
  </rv>
  <rv s="0">
    <v>536870912</v>
    <v>Roraima</v>
    <v>3b8383a2-7c79-31f6-2359-bd9ba2099213</v>
    <v>pt-BR</v>
    <v>Map</v>
  </rv>
  <rv s="0">
    <v>536870912</v>
    <v>Paraná</v>
    <v>a33450c4-459a-0682-41ee-635b343dd785</v>
    <v>pt-BR</v>
    <v>Map</v>
  </rv>
  <rv s="0">
    <v>536870912</v>
    <v>Bahia</v>
    <v>e904684f-6d5b-f7bb-c27d-bdb50a0ec8ab</v>
    <v>pt-BR</v>
    <v>Map</v>
  </rv>
  <rv s="0">
    <v>536870912</v>
    <v>Rondônia</v>
    <v>25fbe5d5-9bc1-0ec2-ac78-2d9fe5b147dd</v>
    <v>pt-BR</v>
    <v>Map</v>
  </rv>
  <rv s="0">
    <v>536870912</v>
    <v>Rio Grande do Norte</v>
    <v>4cccb40d-d26b-4493-e031-bcf803f1c2b1</v>
    <v>pt-BR</v>
    <v>Map</v>
  </rv>
  <rv s="0">
    <v>536870912</v>
    <v>Acre</v>
    <v>8960bf27-5261-01d1-4019-e7d898f67bb4</v>
    <v>pt-BR</v>
    <v>Map</v>
  </rv>
  <rv s="0">
    <v>536870912</v>
    <v>Rio Grande do Sul</v>
    <v>9644dbbf-be0c-de9c-a534-3d7ff4801a8b</v>
    <v>pt-BR</v>
    <v>Map</v>
  </rv>
  <rv s="0">
    <v>536870912</v>
    <v>Amapá</v>
    <v>28d39e09-4b9f-31f6-cc72-48b1f9be59db</v>
    <v>pt-BR</v>
    <v>Map</v>
  </rv>
  <rv s="0">
    <v>536870912</v>
    <v>Goiás</v>
    <v>38750702-647a-b72a-2cec-e4a55e078f36</v>
    <v>pt-BR</v>
    <v>Map</v>
  </rv>
  <rv s="0">
    <v>536870912</v>
    <v>Pernambuco</v>
    <v>5538aab1-15ae-294f-2c10-f5083201cca1</v>
    <v>pt-BR</v>
    <v>Map</v>
  </rv>
  <rv s="0">
    <v>536870912</v>
    <v>Mato Grosso do Sul</v>
    <v>7de24933-1d79-fc85-387b-3ce7947910b6</v>
    <v>pt-BR</v>
    <v>Map</v>
  </rv>
  <rv s="0">
    <v>536870912</v>
    <v>São Paulo</v>
    <v>4d56ae2d-1aad-8c4f-dca2-4456acc12f89</v>
    <v>pt-BR</v>
    <v>Map</v>
  </rv>
  <rv s="0">
    <v>536870912</v>
    <v>Maranhão</v>
    <v>98274980-9da4-ff5e-78a1-e512bb4179ca</v>
    <v>pt-BR</v>
    <v>Map</v>
  </rv>
  <rv s="0">
    <v>536870912</v>
    <v>Amazonas</v>
    <v>f79e57ca-6fc1-5a6a-015b-38d90f33902f</v>
    <v>pt-BR</v>
    <v>Map</v>
  </rv>
  <rv s="0">
    <v>536870912</v>
    <v>Espírito Santo</v>
    <v>dbc4d679-53e7-49d7-c6b3-88a4ca7f522f</v>
    <v>pt-BR</v>
    <v>Map</v>
  </rv>
  <rv s="0">
    <v>536870912</v>
    <v>Alagoas</v>
    <v>4e3f1ba4-1948-0514-728a-55b34ab027b4</v>
    <v>pt-BR</v>
    <v>Map</v>
  </rv>
  <rv s="0">
    <v>536870912</v>
    <v>Mato Grosso</v>
    <v>af05c757-4d77-813e-b8eb-97635c07f37a</v>
    <v>pt-BR</v>
    <v>Map</v>
  </rv>
  <rv s="0">
    <v>536870912</v>
    <v>Piauí</v>
    <v>ab11433a-8357-ae6d-67fe-8570cc271399</v>
    <v>pt-BR</v>
    <v>Map</v>
  </rv>
  <rv s="0">
    <v>536870912</v>
    <v>Paraíba</v>
    <v>f5be810b-3322-2252-c10f-35206d84b548</v>
    <v>pt-BR</v>
    <v>Map</v>
  </rv>
  <rv s="0">
    <v>536870912</v>
    <v>Distrito Federal</v>
    <v>88dfc3b6-8e7a-694d-61b2-96d14f226ec4</v>
    <v>pt-BR</v>
    <v>Map</v>
  </rv>
  <rv s="0">
    <v>536870912</v>
    <v>Tocantins</v>
    <v>f7a46dfe-e192-d6f7-e5f8-084e555ba7cb</v>
    <v>pt-BR</v>
    <v>Map</v>
  </rv>
  <rv s="2">
    <v>6</v>
  </rv>
  <rv s="1">
    <fb>730000</fb>
    <v>13</v>
  </rv>
  <rv s="1">
    <fb>0.12083000183105501</fb>
    <v>56</v>
  </rv>
  <rv s="1">
    <fb>1.73</fb>
    <v>54</v>
  </rv>
  <rv s="1">
    <fb>0.65099999999999991</fb>
    <v>48</v>
  </rv>
  <rv s="1">
    <fb>60</fb>
    <v>51</v>
  </rv>
  <rv s="1">
    <fb>13.923999999999999</fb>
    <v>54</v>
  </rv>
  <rv s="1">
    <fb>0.33924533448829503</fb>
    <v>48</v>
  </rv>
  <rv s="7">
    <v>#VALUE!</v>
    <v>pt-BR</v>
    <v>a828cf41-b938-49fe-7986-4b336618d413</v>
    <v>536870912</v>
    <v>1</v>
    <v>44</v>
    <v>45</v>
    <v>46</v>
    <v>Brasil</v>
    <v>9</v>
    <v>10</v>
    <v>Map</v>
    <v>11</v>
    <v>47</v>
    <v>BR</v>
    <v>18</v>
    <v>19</v>
    <v>20</v>
    <v>21</v>
    <v>22</v>
    <v>BRL</v>
    <v>23</v>
    <v>24</v>
    <v>25</v>
    <v>Brasil, oficialmente República Federativa do Brasil, é o maior país da América do Sul e da região da América Latina, sendo o quinto maior do mundo em área territorial, com 8 510 345,538 km², e o sexto em população. É o único país na América onde se fala majoritariamente a língua portuguesa e o maior país lusófono do planeta, além de ser uma das nações mais multiculturais e etnicamente diversas, em decorrência da forte imigração oriunda de variados locais do mundo. Sua atual Constituição, promulgada em 1988, concebe o Brasil como uma república federativa presidencialista, formada pela união dos 26 estados, do Distrito Federal e dos 5 570 municípios.</v>
    <v>26</v>
    <v>27</v>
    <v>28</v>
    <v>29</v>
    <v>Hino Nacional Brasileiro</v>
    <v>30</v>
    <v>31</v>
    <v>32</v>
    <v>33</v>
    <v>36</v>
    <v>37</v>
    <v>38</v>
    <v>39</v>
    <v>Brasil</v>
    <v>Federative Republic of Brazil</v>
    <v>40</v>
    <v>41</v>
    <v>42</v>
    <v>43</v>
    <v>44</v>
    <v>45</v>
    <v>46</v>
    <v>47</v>
    <v>48</v>
    <v>49</v>
    <v>50</v>
    <v>51</v>
    <v>52</v>
    <v>53</v>
    <v>54</v>
    <v>55</v>
    <v>82</v>
    <v>83</v>
    <v>84</v>
    <v>85</v>
    <v>86</v>
    <v>87</v>
    <v>88</v>
    <v>89</v>
    <v>Brasil</v>
    <v>mdp/vdpid/32</v>
  </rv>
  <rv s="1">
    <fb>5802</fb>
    <v>13</v>
  </rv>
  <rv s="3">
    <v>3</v>
    <v>11</v>
    <v>64</v>
    <v>6</v>
    <v>0</v>
    <v>Image of Brasília</v>
  </rv>
  <rv s="1">
    <fb>-15.779384200000001</fb>
    <v>15</v>
  </rv>
  <rv s="4">
    <v>https://www.bing.com/search?q=Bras%c3%adlia&amp;form=skydnc</v>
    <v>Aprenda mais com Bing</v>
  </rv>
  <rv s="2">
    <v>7</v>
  </rv>
  <rv s="1">
    <fb>-47.925737900000001</fb>
    <v>15</v>
  </rv>
  <rv s="1">
    <fb>2562963</fb>
    <v>13</v>
  </rv>
  <rv s="5">
    <v>#VALUE!</v>
    <v>pt-BR</v>
    <v>0f4c1a26-f33c-b6de-a63f-578da6617369</v>
    <v>536870912</v>
    <v>1</v>
    <v>62</v>
    <v>5</v>
    <v>6</v>
    <v>Brasília</v>
    <v>9</v>
    <v>10</v>
    <v>Map</v>
    <v>11</v>
    <v>63</v>
    <v>91</v>
    <v>Brasília é a capital federal do Brasil e a sede de governo do Distrito Federal. A capital está localizada na região Centro-Oeste do país, ao longo da região geográfica conhecida como Planalto Central. Segundo estimativa do Instituto Brasileiro de Geografia e Estatística para 2021, sua população era de 3 094 325 habitantes, sendo, então, a terceira cidade mais populosa do país. Brasília é também a quinta concentração urbana mais populosa do Brasil. A capital brasileira é a maior cidade do mundo construída no século XX.</v>
    <v>80</v>
    <v>3</v>
    <v>92</v>
    <v>93</v>
    <v>94</v>
    <v>95</v>
    <v>96</v>
    <v>Brasília</v>
    <v>9</v>
    <v>97</v>
    <v>Brasília</v>
    <v>mdp/vdpid/6407970072035328001</v>
  </rv>
  <rv s="1">
    <fb>1521.11</fb>
    <v>13</v>
  </rv>
  <rv s="3">
    <v>4</v>
    <v>11</v>
    <v>70</v>
    <v>6</v>
    <v>0</v>
    <v>Image of São Paulo</v>
  </rv>
  <rv s="1">
    <fb>-23.548665700000001</fb>
    <v>15</v>
  </rv>
  <rv s="4">
    <v>https://www.bing.com/search?q=S%c3%a3o+Paulo&amp;form=skydnc</v>
    <v>Aprenda mais com Bing</v>
  </rv>
  <rv s="2">
    <v>8</v>
  </rv>
  <rv s="1">
    <fb>-46.638252199999997</fb>
    <v>15</v>
  </rv>
  <rv s="1">
    <fb>12400232</fb>
    <v>13</v>
  </rv>
  <rv s="5">
    <v>#VALUE!</v>
    <v>pt-BR</v>
    <v>c6cf2f6e-626c-4267-ae48-9e13ea74d2b9</v>
    <v>536870912</v>
    <v>1</v>
    <v>69</v>
    <v>5</v>
    <v>6</v>
    <v>São Paulo</v>
    <v>9</v>
    <v>10</v>
    <v>Map</v>
    <v>11</v>
    <v>12</v>
    <v>99</v>
    <v>São Paulo é um município brasileiro, capital do estado homônimo e principal centro financeiro, corporativo e mercantil da América do Sul. É a cidade mais populosa do Brasil, do continente americano, da lusofonia e de todo o hemisfério sul. São Paulo é a cidade brasileira mais influente no cenário global, sendo, em 2016, a 11.ª cidade mais globalizada do planeta, recebendo a classificação de cidade global alfa, por parte do Globalization and World Cities Study Group &amp; Network. O lema da cidade, presente em seu brasão oficial, é Non ducor, duco, frase latina que significa "Não sou conduzido, conduzo".</v>
    <v>72</v>
    <v>3</v>
    <v>100</v>
    <v>101</v>
    <v>102</v>
    <v>103</v>
    <v>104</v>
    <v>São Paulo</v>
    <v>9</v>
    <v>105</v>
    <v>São Paulo</v>
    <v>mdp/vdpid/6461109125223809041</v>
  </rv>
  <rv s="1">
    <fb>43696.1</fb>
    <v>13</v>
  </rv>
  <rv s="0">
    <v>536870912</v>
    <v>Rio de Janeiro</v>
    <v>bd69fe3d-bddf-02b9-aeb0-0384ff4b73dd</v>
    <v>pt-BR</v>
    <v>Map</v>
  </rv>
  <rv s="3">
    <v>5</v>
    <v>11</v>
    <v>75</v>
    <v>6</v>
    <v>0</v>
    <v>Image of Rio de Janeiro</v>
  </rv>
  <rv s="4">
    <v>https://www.bing.com/search?q=Rio+de+Janeiro+estado&amp;form=skydnc</v>
    <v>Aprenda mais com Bing</v>
  </rv>
  <rv s="2">
    <v>9</v>
  </rv>
  <rv s="1">
    <fb>16461173</fb>
    <v>13</v>
  </rv>
  <rv s="6">
    <v>#VALUE!</v>
    <v>pt-BR</v>
    <v>3f5a22fa-26bd-86f9-0345-3a6206e8aab5</v>
    <v>536870912</v>
    <v>1</v>
    <v>74</v>
    <v>20</v>
    <v>21</v>
    <v>Rio de Janeiro</v>
    <v>9</v>
    <v>10</v>
    <v>Map</v>
    <v>11</v>
    <v>22</v>
    <v>BR-RJ</v>
    <v>107</v>
    <v>108</v>
    <v>Rio de Janeiro é uma das 27 unidades federativas do Brasil. Situa-se a sudeste da região Sudeste do país, tendo como limites os estados de Minas Gerais, Espírito Santo e São Paulo, além do Oceano Atlântico. Ocupa uma área de 43 750,425 km². Os naturais do estado do Rio de Janeiro são chamados de fluminenses.</v>
    <v>109</v>
    <v>110</v>
    <v>111</v>
    <v>108</v>
    <v>Rio de Janeiro</v>
    <v>9</v>
    <v>112</v>
    <v>Rio de Janeiro</v>
    <v>mdp/vdpid/27818</v>
  </rv>
  <rv s="1">
    <fb>1247689.5</fb>
    <v>13</v>
  </rv>
  <rv s="0">
    <v>536870912</v>
    <v>Belém</v>
    <v>19b9814d-03b5-b9a5-2607-ca75413f8674</v>
    <v>pt-BR</v>
    <v>Map</v>
  </rv>
  <rv s="4">
    <v>https://www.bing.com/search?q=Par%c3%a1&amp;form=skydnc</v>
    <v>Aprenda mais com Bing</v>
  </rv>
  <rv s="0">
    <v>805306368</v>
    <v>Helder Barbalho (Governador)</v>
    <v>1323c458-fbb7-4141-9278-070cd6dc5c75</v>
    <v>pt-BR</v>
    <v>Generic</v>
  </rv>
  <rv s="2">
    <v>10</v>
  </rv>
  <rv s="1">
    <fb>8073924</fb>
    <v>13</v>
  </rv>
  <rv s="8">
    <v>#VALUE!</v>
    <v>pt-BR</v>
    <v>7a0db70a-73db-e83d-e548-6fab7a523b35</v>
    <v>536870912</v>
    <v>1</v>
    <v>82</v>
    <v>83</v>
    <v>84</v>
    <v>Pará</v>
    <v>9</v>
    <v>85</v>
    <v>Map</v>
    <v>11</v>
    <v>22</v>
    <v>BR-PA</v>
    <v>114</v>
    <v>115</v>
    <v>Pará é uma das 27 unidades federativas do Brasil. Está situado na Região Norte, sendo o segundo maior estado do país em extensão territorial, com uma área de 1 245 870,798 km², constituindo-se na décima-terceira maior subdivisão mundial. É maior que a área da Região Sudeste brasileira, com seus quatro estados, e um pouco menor que o estado norte-americano do Alasca. É dividido em 144 municípios, que possuem área média de 8 651,881 km². O maior deles é Altamira com 159 533 km², o quinto município mais extenso do mundo e o maior município do Brasil; o menor é Marituba, com 103 km². Sua capital é o município de Belém e seu atual governador é Helder Barbalho.</v>
    <v>116</v>
    <v>118</v>
    <v>115</v>
    <v>Pará</v>
    <v>9</v>
    <v>119</v>
    <v>Pará</v>
    <v>mdp/vdpid/25190</v>
  </rv>
  <rv s="1">
    <fb>95730.683999999994</fb>
    <v>13</v>
  </rv>
  <rv s="0">
    <v>536870912</v>
    <v>Florianópolis</v>
    <v>21bdeb41-fb0e-9537-f2bb-6ca2732f1d96</v>
    <v>pt-BR</v>
    <v>Map</v>
  </rv>
  <rv s="3">
    <v>6</v>
    <v>11</v>
    <v>90</v>
    <v>6</v>
    <v>0</v>
    <v>Image of Santa Catarina</v>
  </rv>
  <rv s="4">
    <v>https://www.bing.com/search?q=Santa+Catarina&amp;form=skydnc</v>
    <v>Aprenda mais com Bing</v>
  </rv>
  <rv s="2">
    <v>11</v>
  </rv>
  <rv s="0">
    <v>536870912</v>
    <v>Joinville</v>
    <v>5e86234b-4bd7-a488-c6bc-8ed280c1c890</v>
    <v>pt-BR</v>
    <v>Map</v>
  </rv>
  <rv s="1">
    <fb>7252502</fb>
    <v>13</v>
  </rv>
  <rv s="6">
    <v>#VALUE!</v>
    <v>pt-BR</v>
    <v>6262969d-76c7-e65f-1be5-668011a93ff0</v>
    <v>536870912</v>
    <v>1</v>
    <v>89</v>
    <v>20</v>
    <v>21</v>
    <v>Santa Catarina</v>
    <v>9</v>
    <v>10</v>
    <v>Map</v>
    <v>11</v>
    <v>12</v>
    <v>BR-SC</v>
    <v>121</v>
    <v>122</v>
    <v>Santa Catarina é uma das 27 unidades federativas do Brasil, localizada no centro da região Sul do país. É o vigésimo estado em área territorial e o décimo-primeiro mais populoso do país, com 7,3 milhões de habitantes em 2021. Seu território é dividido em 295 municípios, o sexto maior dentre as unidades da Federação, e ocupa uma área de 95 733 km², um pouco maior do que Portugal ou a somatória dos estados brasileiros do Rio de Janeiro e Espírito Santo, mais o Distrito Federal. Sua capital é Florianópolis, segundo município mais populoso do estado, depois de Joinville. Além do Espírito Santo, Santa Catarina é um dos dois estados cuja capital não é o município mais populoso.</v>
    <v>123</v>
    <v>124</v>
    <v>125</v>
    <v>126</v>
    <v>Santa Catarina</v>
    <v>9</v>
    <v>127</v>
    <v>Santa Catarina</v>
    <v>mdp/vdpid/29612</v>
  </rv>
  <rv s="1">
    <fb>146348.29999999999</fb>
    <v>13</v>
  </rv>
  <rv s="0">
    <v>536870912</v>
    <v>Fortaleza</v>
    <v>1e17d357-221f-4eab-3680-b32a5807a0e9</v>
    <v>pt-BR</v>
    <v>Map</v>
  </rv>
  <rv s="3">
    <v>7</v>
    <v>11</v>
    <v>98</v>
    <v>6</v>
    <v>0</v>
    <v>Image of Ceará</v>
  </rv>
  <rv s="4">
    <v>https://www.bing.com/search?q=Cear%c3%a1&amp;form=skydnc</v>
    <v>Aprenda mais com Bing</v>
  </rv>
  <rv s="2">
    <v>12</v>
  </rv>
  <rv s="1">
    <fb>8778576</fb>
    <v>13</v>
  </rv>
  <rv s="6">
    <v>#VALUE!</v>
    <v>pt-BR</v>
    <v>b598e20e-29fb-ccf6-be0e-2650e6ba40c5</v>
    <v>536870912</v>
    <v>1</v>
    <v>96</v>
    <v>20</v>
    <v>21</v>
    <v>Ceará</v>
    <v>9</v>
    <v>10</v>
    <v>Map</v>
    <v>11</v>
    <v>97</v>
    <v>BR-CE</v>
    <v>129</v>
    <v>130</v>
    <v>O Ceará é uma das 27 unidades federativas do Brasil. Está situado no norte da Região Nordeste e tem por limites o Oceano Atlântico a norte e nordeste, Rio Grande do Norte e Paraíba a leste, Pernambuco ao sul e Piauí a oeste. Sua área total é de 148 894,442 km², ou 9,37% da área do Nordeste e 1,74% da superfície do Brasil. A população estimada do estado para 1.° de julho de 2021 era de 9 240 580 habitantes, segundo o Instituto Brasileiro de Geografia e Estatística, sendo o oitavo estado mais populoso do país.</v>
    <v>131</v>
    <v>132</v>
    <v>133</v>
    <v>130</v>
    <v>Ceará</v>
    <v>9</v>
    <v>134</v>
    <v>Ceará</v>
    <v>mdp/vdpid/9363273</v>
  </rv>
  <rv s="1">
    <fb>586528.29</fb>
    <v>13</v>
  </rv>
  <rv s="0">
    <v>536870912</v>
    <v>Belo Horizonte</v>
    <v>7d1c2d93-f138-98ba-29b3-c39c6ce5b7d8</v>
    <v>pt-BR</v>
    <v>Map</v>
  </rv>
  <rv s="4">
    <v>https://www.bing.com/search?q=Minas+Gerais&amp;form=skydnc</v>
    <v>Aprenda mais com Bing</v>
  </rv>
  <rv s="0">
    <v>805306368</v>
    <v>Romeu Zema (Governador)</v>
    <v>0b49577b-e092-186e-762c-adfe99963c80</v>
    <v>pt-BR</v>
    <v>Generic</v>
  </rv>
  <rv s="2">
    <v>13</v>
  </rv>
  <rv s="1">
    <fb>20593356</fb>
    <v>13</v>
  </rv>
  <rv s="8">
    <v>#VALUE!</v>
    <v>pt-BR</v>
    <v>974e2066-dee0-aecd-c973-50babb750033</v>
    <v>536870912</v>
    <v>1</v>
    <v>102</v>
    <v>83</v>
    <v>84</v>
    <v>Minas Gerais</v>
    <v>9</v>
    <v>85</v>
    <v>Map</v>
    <v>11</v>
    <v>97</v>
    <v>BR-MG</v>
    <v>136</v>
    <v>137</v>
    <v>Minas Gerais é uma das 27 unidades federativas do Brasil, sendo o quarto estado com a maior área territorial e o segundo em quantidade de habitantes, localizada na Região Sudeste do país. Limita-se ao sul e sudoeste com São Paulo, a oeste com Mato Grosso do Sul, a noroeste com Goiás e Distrito Federal, a norte e nordeste com a Bahia, a leste com o Espírito Santo e a sudeste com o Rio de Janeiro. Seu território é subdividido em 853 municípios, a maior quantidade dentre os estados brasileiros.</v>
    <v>138</v>
    <v>140</v>
    <v>137</v>
    <v>Minas Gerais</v>
    <v>9</v>
    <v>141</v>
    <v>Minas Gerais</v>
    <v>mdp/vdpid/37692</v>
  </rv>
  <rv s="1">
    <fb>223644.527</fb>
    <v>13</v>
  </rv>
  <rv s="0">
    <v>536870912</v>
    <v>Boa Vista</v>
    <v>148d41af-b8d0-433c-cf93-35bc7eb0acd8</v>
    <v>pt-BR</v>
    <v>Map</v>
  </rv>
  <rv s="3">
    <v>8</v>
    <v>11</v>
    <v>107</v>
    <v>6</v>
    <v>0</v>
    <v>Image of Roraima</v>
  </rv>
  <rv s="4">
    <v>https://www.bing.com/search?q=Roraima&amp;form=skydnc</v>
    <v>Aprenda mais com Bing</v>
  </rv>
  <rv s="2">
    <v>14</v>
  </rv>
  <rv s="1">
    <fb>488072</fb>
    <v>13</v>
  </rv>
  <rv s="6">
    <v>#VALUE!</v>
    <v>pt-BR</v>
    <v>3b8383a2-7c79-31f6-2359-bd9ba2099213</v>
    <v>536870912</v>
    <v>1</v>
    <v>106</v>
    <v>20</v>
    <v>21</v>
    <v>Roraima</v>
    <v>9</v>
    <v>10</v>
    <v>Map</v>
    <v>11</v>
    <v>97</v>
    <v>BR-RR</v>
    <v>143</v>
    <v>144</v>
    <v>Roraima é uma das 27 unidades federativas do Brasil. Está situado na Região Norte do país, sendo o estado mais setentrional da federação. Tem por limites a Venezuela, ao norte e noroeste; Guiana, ao leste; Pará, ao sudeste; e Amazonas, ao sul e oeste. Ocupa uma área aproximada de 224 300,506 km², pouco maior que a Bielorrússia, sendo o décimo quarto maior estado brasileiro. Em Boa Vista, única capital brasileira totalmente no Hemisfério Norte, encontra-se a sede do governo estadual, atualmente presidido por Antonio Denarium.</v>
    <v>145</v>
    <v>146</v>
    <v>147</v>
    <v>144</v>
    <v>Roraima</v>
    <v>9</v>
    <v>148</v>
    <v>Roraima</v>
    <v>mdp/vdpid/37694</v>
  </rv>
  <rv s="1">
    <fb>199298.98199999999</fb>
    <v>13</v>
  </rv>
  <rv s="0">
    <v>536870912</v>
    <v>Curitiba</v>
    <v>9de3a316-28c1-de67-4f2f-b5f04beb753a</v>
    <v>pt-BR</v>
    <v>Map</v>
  </rv>
  <rv s="3">
    <v>9</v>
    <v>11</v>
    <v>114</v>
    <v>6</v>
    <v>0</v>
    <v>Image of Paraná</v>
  </rv>
  <rv s="4">
    <v>https://www.bing.com/search?q=Paran%c3%a1&amp;form=skydnc</v>
    <v>Aprenda mais com Bing</v>
  </rv>
  <rv s="0">
    <v>805306368</v>
    <v>Ratinho Júnior (Governador)</v>
    <v>9fe83006-4ffb-319f-cb3b-87c0590d9334</v>
    <v>pt-BR</v>
    <v>Generic</v>
  </rv>
  <rv s="2">
    <v>15</v>
  </rv>
  <rv s="1">
    <fb>11597484</fb>
    <v>13</v>
  </rv>
  <rv s="6">
    <v>#VALUE!</v>
    <v>pt-BR</v>
    <v>a33450c4-459a-0682-41ee-635b343dd785</v>
    <v>536870912</v>
    <v>1</v>
    <v>112</v>
    <v>20</v>
    <v>21</v>
    <v>Paraná</v>
    <v>9</v>
    <v>10</v>
    <v>Map</v>
    <v>11</v>
    <v>113</v>
    <v>BR-PR</v>
    <v>150</v>
    <v>151</v>
    <v>A agricultura no Paraná é, historicamente, uma das principais atividades econômicas desse estado brasileiro. Os mais importantes produtos da agricultura paranaense são o trigo, o milho e a soja, riquezas das quais foram obtidos recordes de safra, competindo com os demais estados. Em 2019 a safra paranaense de grãos de verão foi estimada em 23,3 milhões de toneladas.</v>
    <v>152</v>
    <v>153</v>
    <v>155</v>
    <v>151</v>
    <v>Paraná</v>
    <v>9</v>
    <v>156</v>
    <v>Paraná</v>
    <v>mdp/vdpid/9340570</v>
  </rv>
  <rv s="1">
    <fb>565733</fb>
    <v>13</v>
  </rv>
  <rv s="0">
    <v>536870912</v>
    <v>Salvador</v>
    <v>c5ab7830-9611-6d00-5607-a97cd3cb3985</v>
    <v>pt-BR</v>
    <v>Map</v>
  </rv>
  <rv s="3">
    <v>10</v>
    <v>11</v>
    <v>119</v>
    <v>6</v>
    <v>0</v>
    <v>Image of Bahia</v>
  </rv>
  <rv s="4">
    <v>https://www.bing.com/search?q=Bahia&amp;form=skydnc</v>
    <v>Aprenda mais com Bing</v>
  </rv>
  <rv s="0">
    <v>805306368</v>
    <v>Rui Costa (Governador)</v>
    <v>bf320a85-003c-5c6e-bb6b-c983f6c1467e</v>
    <v>pt-BR</v>
    <v>Generic</v>
  </rv>
  <rv s="2">
    <v>16</v>
  </rv>
  <rv s="1">
    <fb>15127000</fb>
    <v>13</v>
  </rv>
  <rv s="6">
    <v>#VALUE!</v>
    <v>pt-BR</v>
    <v>e904684f-6d5b-f7bb-c27d-bdb50a0ec8ab</v>
    <v>536870912</v>
    <v>1</v>
    <v>118</v>
    <v>20</v>
    <v>21</v>
    <v>Bahia</v>
    <v>9</v>
    <v>10</v>
    <v>Map</v>
    <v>11</v>
    <v>22</v>
    <v>BR-BA</v>
    <v>158</v>
    <v>159</v>
    <v>A Bahia é uma das 27 unidades federativas do Brasil. Está situada no sul da Região Nordeste, fazendo limite com outros oito estados brasileiros - é o estado brasileiro que mais faz divisas: com Minas Gerais a sul, sudoeste e sudeste; com o Espírito Santo a sul; com Goiás a oeste e sudoeste; com Tocantins a oeste e noroeste; com o Piauí a norte e noroeste; com Pernambuco a norte; e com Alagoas e Sergipe a nordeste. A leste, é banhada pelo Oceano Atlântico e tem, com novecentos quilômetros, a mais extensa costa de todos os estados do Brasil, com acesso ao Oceano Atlântico. Ocupa uma área de 564 733,177 km², sendo pouco maior que a França. Dentre os estados nordestinos, a Bahia representa a maior extensão territorial, a maior população, o maior produto interno bruto e o maior número de municípios. A capital estadual é Salvador, terceiro município mais populoso do Brasil. Além dela, há outros municípios influentes na rede urbana baiana, como as capitais regionais Feira de Santana, Vitória da Conquista, Barreiras, o bipolo Itabuna-Ilhéus e o bipolo Juazeiro-Petrolina, da RIDE Polo Petrolina e Juazeiro.</v>
    <v>160</v>
    <v>161</v>
    <v>163</v>
    <v>159</v>
    <v>Bahia</v>
    <v>9</v>
    <v>164</v>
    <v>Bahia</v>
    <v>mdp/vdpid/2593</v>
  </rv>
  <rv s="1">
    <fb>237576.16</fb>
    <v>13</v>
  </rv>
  <rv s="0">
    <v>536870912</v>
    <v>Porto Velho</v>
    <v>56bc729e-1fb1-bc28-7c3e-9b068ab999b0</v>
    <v>pt-BR</v>
    <v>Map</v>
  </rv>
  <rv s="3">
    <v>11</v>
    <v>11</v>
    <v>127</v>
    <v>6</v>
    <v>0</v>
    <v>Image of Rondônia</v>
  </rv>
  <rv s="4">
    <v>https://www.bing.com/search?q=Rond%c3%b4nia&amp;form=skydnc</v>
    <v>Aprenda mais com Bing</v>
  </rv>
  <rv s="2">
    <v>17</v>
  </rv>
  <rv s="1">
    <fb>1748531</fb>
    <v>13</v>
  </rv>
  <rv s="6">
    <v>#VALUE!</v>
    <v>pt-BR</v>
    <v>25fbe5d5-9bc1-0ec2-ac78-2d9fe5b147dd</v>
    <v>536870912</v>
    <v>1</v>
    <v>126</v>
    <v>20</v>
    <v>21</v>
    <v>Rondônia</v>
    <v>9</v>
    <v>10</v>
    <v>Map</v>
    <v>11</v>
    <v>22</v>
    <v>BR-RO</v>
    <v>166</v>
    <v>167</v>
    <v>Rondônia é uma das 27 unidades federativas do Brasil. Está localizado na região Norte e tem como limites os estados de Mato Grosso a leste, Amazonas a norte, Acre a oeste e o Estado Plurinacional da Bolívia a oeste e sul. O estado possui 52 municípios e ocupa uma área de 237 590,547 km², equivalente ao território da Romênia e quase cinco vezes maior que a Croácia. Sua capital e município mais populoso é Porto Velho, banhada pelo rio Madeira. Além desta, há outras cidades importantes como Ariquemes, Cacoal, Guajará-Mirim, Ji-Paraná, Rolim de Moura e Vilhena.</v>
    <v>168</v>
    <v>169</v>
    <v>170</v>
    <v>167</v>
    <v>Rondônia</v>
    <v>9</v>
    <v>171</v>
    <v>Rondônia</v>
    <v>mdp/vdpid/9332975</v>
  </rv>
  <rv s="1">
    <fb>52796.790999999997</fb>
    <v>13</v>
  </rv>
  <rv s="0">
    <v>536870912</v>
    <v>Natal</v>
    <v>5992c2da-8bdc-e041-7f9e-b0a49767ea93</v>
    <v>pt-BR</v>
    <v>Map</v>
  </rv>
  <rv s="4">
    <v>https://www.bing.com/search?q=Rio+Grande+do+Norte&amp;form=skydnc</v>
    <v>Aprenda mais com Bing</v>
  </rv>
  <rv s="0">
    <v>805306368</v>
    <v>Fátima Bezerra (Governador)</v>
    <v>4e267756-ec2f-df6a-9c6c-0b7b6d525f13</v>
    <v>pt-BR</v>
    <v>Generic</v>
  </rv>
  <rv s="2">
    <v>18</v>
  </rv>
  <rv s="1">
    <fb>3408510</fb>
    <v>13</v>
  </rv>
  <rv s="8">
    <v>#VALUE!</v>
    <v>pt-BR</v>
    <v>4cccb40d-d26b-4493-e031-bcf803f1c2b1</v>
    <v>536870912</v>
    <v>1</v>
    <v>131</v>
    <v>83</v>
    <v>84</v>
    <v>Rio Grande do Norte</v>
    <v>9</v>
    <v>85</v>
    <v>Map</v>
    <v>11</v>
    <v>22</v>
    <v>BR-RN</v>
    <v>173</v>
    <v>174</v>
    <v>Rio Grande do Norte é uma das 27 unidades federativas do Brasil. Está situado a nordeste da Região Nordeste e tem por limites o Oceano Atlântico a norte a leste, a Paraíba a sul e o Ceará a oeste. É dividido em 167 municípios e sua área total é de 52 809,601 km², o que equivale a 3,42% da área do Nordeste e a 0,62% da superfície do Brasil, sendo um pouco maior que a Costa Rica. Com uma população de mais de 3,5 milhões de habitantes, o Rio Grande do Norte é o décimo sexto estado mais populoso do Brasil, possuindo o segundo melhor IDH e a maior renda per capita da região Nordeste e a melhor expectativa de vida do Norte-Nordeste, chegando a 76,0 anos, a nona maior do país.</v>
    <v>175</v>
    <v>177</v>
    <v>174</v>
    <v>Rio Grande do Norte</v>
    <v>9</v>
    <v>178</v>
    <v>Rio Grande do Norte</v>
    <v>mdp/vdpid/27824</v>
  </rv>
  <rv s="1">
    <fb>152581</fb>
    <v>13</v>
  </rv>
  <rv s="0">
    <v>536870912</v>
    <v>Rio Branco</v>
    <v>8cbb31a9-ca81-595f-f9a6-45b5e7726880</v>
    <v>pt-BR</v>
    <v>Map</v>
  </rv>
  <rv s="3">
    <v>12</v>
    <v>11</v>
    <v>136</v>
    <v>6</v>
    <v>0</v>
    <v>Image of Acre</v>
  </rv>
  <rv s="4">
    <v>https://www.bing.com/search?q=Acre&amp;form=skydnc</v>
    <v>Aprenda mais com Bing</v>
  </rv>
  <rv s="0">
    <v>805306368</v>
    <v>Gladson Cameli (Governador)</v>
    <v>df02fd15-fb06-e861-b5e9-773dd3be9123</v>
    <v>pt-BR</v>
    <v>Generic</v>
  </rv>
  <rv s="2">
    <v>19</v>
  </rv>
  <rv s="1">
    <fb>790101</fb>
    <v>13</v>
  </rv>
  <rv s="6">
    <v>#VALUE!</v>
    <v>pt-BR</v>
    <v>8960bf27-5261-01d1-4019-e7d898f67bb4</v>
    <v>536870912</v>
    <v>1</v>
    <v>135</v>
    <v>20</v>
    <v>21</v>
    <v>Acre</v>
    <v>9</v>
    <v>10</v>
    <v>Map</v>
    <v>11</v>
    <v>22</v>
    <v>BR-AC</v>
    <v>180</v>
    <v>181</v>
    <v>Acre é uma das 27 unidades federativas do Brasil. Localiza-se no sudoeste da Região Norte, fazendo divisa com duas unidades federativas: Amazonas ao norte e Rondônia a leste; e faz fronteira com dois países: a Bolívia a sudeste e o Peru ao sul e a oeste. Sua área é de 164 123,040 km², que equivale aproximadamente ao Nepal. Essa área responde inferiormente a 2% de todo o país. De acordo com os geógrafos, se trata de um dos estados com menor densidade demográfica do Brasil e foi o mais recente que os brasileiros povoaram de maneira efetiva. Nele localiza-se a extremidade ocidental do Brasil. A cidade onde estão sediados os poderes executivo, legislativo e judiciário estaduais é a capital Rio Branco. Outros municípios com população superior a trinta mil habitantes são: Cruzeiro do Sul, Feijó, Sena Madureira e Tarauacá.</v>
    <v>182</v>
    <v>183</v>
    <v>185</v>
    <v>181</v>
    <v>Acre</v>
    <v>9</v>
    <v>186</v>
    <v>Acre</v>
    <v>mdp/vdpid/649</v>
  </rv>
  <rv s="1">
    <fb>281707.14899999998</fb>
    <v>13</v>
  </rv>
  <rv s="0">
    <v>536870912</v>
    <v>Porto Alegre</v>
    <v>59476ac7-9b13-46ab-560e-cdac4510fa7a</v>
    <v>pt-BR</v>
    <v>Map</v>
  </rv>
  <rv s="3">
    <v>13</v>
    <v>11</v>
    <v>141</v>
    <v>6</v>
    <v>0</v>
    <v>Image of Rio Grande do Sul</v>
  </rv>
  <rv s="4">
    <v>https://www.bing.com/search?q=Rio+Grande+do+Sul&amp;form=skydnc</v>
    <v>Aprenda mais com Bing</v>
  </rv>
  <rv s="2">
    <v>20</v>
  </rv>
  <rv s="1">
    <fb>11422973</fb>
    <v>13</v>
  </rv>
  <rv s="6">
    <v>#VALUE!</v>
    <v>pt-BR</v>
    <v>9644dbbf-be0c-de9c-a534-3d7ff4801a8b</v>
    <v>536870912</v>
    <v>1</v>
    <v>140</v>
    <v>20</v>
    <v>21</v>
    <v>Rio Grande do Sul</v>
    <v>9</v>
    <v>10</v>
    <v>Map</v>
    <v>11</v>
    <v>12</v>
    <v>BR-RS</v>
    <v>188</v>
    <v>189</v>
    <v>O Rio Grande do Sul é uma das 27 unidades federativas do Brasil. Está situado na Região Sul e tem por limites o estado de Santa Catarina ao norte, Argentina ao oeste e Uruguai ao sul, além do Oceano Atlântico ao leste. É dividido em 497 municípios e sua área total é de 281 730,223 km², o que equivale a 3,3% da superfície do Brasil, sendo pouco maior que o Equador. Sua capital é o município de Porto Alegre e seu atual governador é Ranolfo Vieira Júnior. As cidades mais populosas são: Porto Alegre, Caxias do Sul, Canoas, Pelotas e Santa Maria. O relevo é constituído por uma extensa baixada, dominada ao norte por um planalto. Antas, Uruguai, Taquari, Ijuí, Jacuí, Ibicuí, Pelotas e Camaquã são os rios principais. O clima é subtropical e a economia baseia-se na agricultura, pecuária e indústria.</v>
    <v>190</v>
    <v>191</v>
    <v>192</v>
    <v>189</v>
    <v>Rio Grande do Sul</v>
    <v>9</v>
    <v>193</v>
    <v>Rio Grande do Sul</v>
    <v>mdp/vdpid/27825</v>
  </rv>
  <rv s="1">
    <fb>142814.58499999999</fb>
    <v>13</v>
  </rv>
  <rv s="0">
    <v>536870912</v>
    <v>Macapá</v>
    <v>6b5232d0-84df-a06c-254b-982c3efb61ad</v>
    <v>pt-BR</v>
    <v>Map</v>
  </rv>
  <rv s="4">
    <v>https://www.bing.com/search?q=Amap%c3%a1&amp;form=skydnc</v>
    <v>Aprenda mais com Bing</v>
  </rv>
  <rv s="0">
    <v>805306368</v>
    <v>Waldez Góes (Governador)</v>
    <v>6d6214c7-194a-bc3f-422c-d8a612f58b11</v>
    <v>pt-BR</v>
    <v>Generic</v>
  </rv>
  <rv s="2">
    <v>21</v>
  </rv>
  <rv s="1">
    <fb>751000</fb>
    <v>13</v>
  </rv>
  <rv s="8">
    <v>#VALUE!</v>
    <v>pt-BR</v>
    <v>28d39e09-4b9f-31f6-cc72-48b1f9be59db</v>
    <v>536870912</v>
    <v>1</v>
    <v>148</v>
    <v>83</v>
    <v>84</v>
    <v>Amapá</v>
    <v>9</v>
    <v>85</v>
    <v>Map</v>
    <v>11</v>
    <v>22</v>
    <v>BR-AP</v>
    <v>195</v>
    <v>196</v>
    <v>Amapá é uma das 27 unidades federativas do Brasil. Está situado a nordeste da Região Norte, no Platô das Guianas. O seu território é de 142 828,521 km², o que o torna o 18º maior estado do Brasil. É limitado pelo estado do Pará, a oeste e sul; pela Guiana Francesa, a norte; pelo Oceano Atlântico a nordeste; pela foz do Rio Amazonas, a leste; e pelo Suriname, a noroeste.</v>
    <v>197</v>
    <v>199</v>
    <v>196</v>
    <v>Amapá</v>
    <v>9</v>
    <v>200</v>
    <v>Amapá</v>
    <v>mdp/vdpid/37690</v>
  </rv>
  <rv s="1">
    <fb>340086</fb>
    <v>13</v>
  </rv>
  <rv s="0">
    <v>536870912</v>
    <v>Goiânia</v>
    <v>1829f4c1-96fd-bd18-3015-b31e76f2f860</v>
    <v>pt-BR</v>
    <v>Map</v>
  </rv>
  <rv s="3">
    <v>14</v>
    <v>11</v>
    <v>155</v>
    <v>6</v>
    <v>0</v>
    <v>Image of Goiás</v>
  </rv>
  <rv s="4">
    <v>https://www.bing.com/search?q=Goi%c3%a1s&amp;form=skydnc</v>
    <v>Aprenda mais com Bing</v>
  </rv>
  <rv s="0">
    <v>805306368</v>
    <v>Ronaldo Caiado (Governador)</v>
    <v>9ca0a890-509d-b68d-cec0-182352886568</v>
    <v>pt-BR</v>
    <v>Generic</v>
  </rv>
  <rv s="2">
    <v>22</v>
  </rv>
  <rv s="1">
    <fb>6523222</fb>
    <v>13</v>
  </rv>
  <rv s="6">
    <v>#VALUE!</v>
    <v>pt-BR</v>
    <v>38750702-647a-b72a-2cec-e4a55e078f36</v>
    <v>536870912</v>
    <v>1</v>
    <v>154</v>
    <v>20</v>
    <v>21</v>
    <v>Goiás</v>
    <v>9</v>
    <v>10</v>
    <v>Map</v>
    <v>11</v>
    <v>22</v>
    <v>BR-GO</v>
    <v>202</v>
    <v>203</v>
    <v>Goiás é uma das 27 unidades federativas do Brasil. Situa-se na Região Centro-Oeste do país, no Planalto Central brasileiro. O seu território é de 340 257 km², sendo delimitado pelos estados de Mato Grosso do Sul a sudoeste, Mato Grosso a oeste, Tocantins a norte, Bahia a nordeste, Minas Gerais a leste, sudeste e sul e pelo Distrito Federal a leste.</v>
    <v>204</v>
    <v>205</v>
    <v>207</v>
    <v>203</v>
    <v>Goiás</v>
    <v>9</v>
    <v>208</v>
    <v>Goiás</v>
    <v>mdp/vdpid/12285</v>
  </rv>
  <rv s="1">
    <fb>98311.615999999995</fb>
    <v>13</v>
  </rv>
  <rv s="0">
    <v>536870912</v>
    <v>Recife</v>
    <v>56717c0d-ccb4-6a32-53ba-4a80ef2afa79</v>
    <v>pt-BR</v>
    <v>Map</v>
  </rv>
  <rv s="3">
    <v>15</v>
    <v>11</v>
    <v>160</v>
    <v>6</v>
    <v>0</v>
    <v>Image of Pernambuco</v>
  </rv>
  <rv s="4">
    <v>https://www.bing.com/search?q=Pernambuco&amp;form=skydnc</v>
    <v>Aprenda mais com Bing</v>
  </rv>
  <rv s="0">
    <v>805306368</v>
    <v>Paulo Câmara (Governador)</v>
    <v>bd4637fe-2719-5658-25f8-198bc848472e</v>
    <v>pt-BR</v>
    <v>Generic</v>
  </rv>
  <rv s="2">
    <v>23</v>
  </rv>
  <rv s="1">
    <fb>9277727</fb>
    <v>13</v>
  </rv>
  <rv s="6">
    <v>#VALUE!</v>
    <v>pt-BR</v>
    <v>5538aab1-15ae-294f-2c10-f5083201cca1</v>
    <v>536870912</v>
    <v>1</v>
    <v>159</v>
    <v>20</v>
    <v>21</v>
    <v>Pernambuco</v>
    <v>9</v>
    <v>10</v>
    <v>Map</v>
    <v>11</v>
    <v>22</v>
    <v>BR-PE</v>
    <v>210</v>
    <v>211</v>
    <v>Pernambuco é uma das 27 unidades federativas do Brasil. Está localizado no centro-leste da região Nordeste e tem como limites os estados da Paraíba, do Ceará, de Alagoas, da Bahia e do Piauí, além de ser banhado pelo oceano Atlântico. Ocupa uma área de 98 149,119 km². Também fazem parte do seu território os arquipélagos de Fernando de Noronha e São Pedro e São Paulo. Sua capital é Recife e a sede administrativa é o Palácio do Campo das Princesas. O atual governador é Paulo Câmara. Pernambuco é a sétima unidade federativa mais populosa do Brasil, e possui o décimo maior PIB do país e o maior PIB per capita entre os estados nordestinos. Já sua capital, Recife, é sede da concentração urbana mais rica e populosa do Norte-Nordeste. No interior do estado, as cidades mais importantes são Caruaru e Petrolina.</v>
    <v>212</v>
    <v>213</v>
    <v>215</v>
    <v>211</v>
    <v>Pernambuco</v>
    <v>9</v>
    <v>216</v>
    <v>Pernambuco</v>
    <v>mdp/vdpid/25687</v>
  </rv>
  <rv s="1">
    <fb>357124.962</fb>
    <v>13</v>
  </rv>
  <rv s="0">
    <v>536870912</v>
    <v>Campo Grande</v>
    <v>b2b9517f-f6af-9bc8-e45f-70d90889c003</v>
    <v>pt-BR</v>
    <v>Map</v>
  </rv>
  <rv s="4">
    <v>https://www.bing.com/search?q=Mato+Grosso+do+Sul&amp;form=skydnc</v>
    <v>Aprenda mais com Bing</v>
  </rv>
  <rv s="0">
    <v>805306368</v>
    <v>Reinaldo Azambuja (Governador)</v>
    <v>b5bcf71c-83b5-6dba-7e07-fc865e6cd700</v>
    <v>pt-BR</v>
    <v>Generic</v>
  </rv>
  <rv s="2">
    <v>24</v>
  </rv>
  <rv s="1">
    <fb>2619657</fb>
    <v>13</v>
  </rv>
  <rv s="8">
    <v>#VALUE!</v>
    <v>pt-BR</v>
    <v>7de24933-1d79-fc85-387b-3ce7947910b6</v>
    <v>536870912</v>
    <v>1</v>
    <v>164</v>
    <v>83</v>
    <v>84</v>
    <v>Mato Grosso do Sul</v>
    <v>9</v>
    <v>85</v>
    <v>Map</v>
    <v>11</v>
    <v>22</v>
    <v>BR-MS</v>
    <v>218</v>
    <v>219</v>
    <v>Mato Grosso do Sul é uma das 27 unidades federativas do Brasil. Localiza-se no sul da Região Centro-Oeste. Limita-se com cinco estados brasileiros: Mato Grosso, Goiás e Minas Gerais, São Paulo e Paraná; e dois países sul-americanos: Paraguai e Bolívia. É dividido em 79 municípios e ocupa uma área é de 357 145,532 km², com tamanho comparável à Alemanha. Com uma população de 2 839 188 habitantes em 2021, Mato Grosso do Sul é o 21º estado mais populoso do Brasil.</v>
    <v>220</v>
    <v>222</v>
    <v>219</v>
    <v>Mato Grosso do Sul</v>
    <v>9</v>
    <v>223</v>
    <v>Mato Grosso do Sul</v>
    <v>mdp/vdpid/20597</v>
  </rv>
  <rv s="1">
    <fb>248222.8</fb>
    <v>13</v>
  </rv>
  <rv s="3">
    <v>16</v>
    <v>11</v>
    <v>171</v>
    <v>6</v>
    <v>0</v>
    <v>Image of São Paulo</v>
  </rv>
  <rv s="4">
    <v>https://www.bing.com/search?q=S%c3%a3o+Paulo+estado&amp;form=skydnc</v>
    <v>Aprenda mais com Bing</v>
  </rv>
  <rv s="2">
    <v>25</v>
  </rv>
  <rv s="1">
    <fb>44035304</fb>
    <v>13</v>
  </rv>
  <rv s="6">
    <v>#VALUE!</v>
    <v>pt-BR</v>
    <v>4d56ae2d-1aad-8c4f-dca2-4456acc12f89</v>
    <v>536870912</v>
    <v>1</v>
    <v>170</v>
    <v>20</v>
    <v>21</v>
    <v>São Paulo</v>
    <v>9</v>
    <v>10</v>
    <v>Map</v>
    <v>11</v>
    <v>22</v>
    <v>BR-SP</v>
    <v>225</v>
    <v>37</v>
    <v>São Paulo é uma das 27 unidades federativas do Brasil. Está situado na Região Sudeste e tem por limites os estados de Minas Gerais a norte e nordeste, Paraná a sul, Rio de Janeiro a leste e Mato Grosso do Sul a oeste, além do Oceano Atlântico a sudeste. É dividido em 645 municípios e sua área total é de 248 219,481 km², o que equivale a 2,9% da superfície do Brasil, sendo pouco maior que o Reino Unido. Sua capital é o município de São Paulo e seu atual governador é Rodrigo Garcia.</v>
    <v>226</v>
    <v>227</v>
    <v>228</v>
    <v>37</v>
    <v>São Paulo</v>
    <v>9</v>
    <v>229</v>
    <v>São Paulo</v>
    <v>mdp/vdpid/29821</v>
  </rv>
  <rv s="1">
    <fb>331983.29300000001</fb>
    <v>13</v>
  </rv>
  <rv s="0">
    <v>536870912</v>
    <v>São Luís</v>
    <v>0d9a2270-bec5-b9fe-5a63-fd6e2ed304cb</v>
    <v>pt-BR</v>
    <v>Map</v>
  </rv>
  <rv s="3">
    <v>17</v>
    <v>11</v>
    <v>179</v>
    <v>6</v>
    <v>0</v>
    <v>Image of Maranhão</v>
  </rv>
  <rv s="4">
    <v>https://www.bing.com/search?q=Maranh%c3%a3o&amp;form=skydnc</v>
    <v>Aprenda mais com Bing</v>
  </rv>
  <rv s="0">
    <v>805306368</v>
    <v>Carlos Brandão (Governador)</v>
    <v>d95745eb-2bfd-1802-f363-609f5048226d</v>
    <v>pt-BR</v>
    <v>Generic</v>
  </rv>
  <rv s="2">
    <v>26</v>
  </rv>
  <rv s="1">
    <fb>6851000</fb>
    <v>13</v>
  </rv>
  <rv s="6">
    <v>#VALUE!</v>
    <v>pt-BR</v>
    <v>98274980-9da4-ff5e-78a1-e512bb4179ca</v>
    <v>536870912</v>
    <v>1</v>
    <v>178</v>
    <v>20</v>
    <v>21</v>
    <v>Maranhão</v>
    <v>9</v>
    <v>10</v>
    <v>Map</v>
    <v>11</v>
    <v>22</v>
    <v>BR-MA</v>
    <v>231</v>
    <v>232</v>
    <v>Maranhão é uma das 27 unidades federativas do Brasil, localizada na Região Nordeste englobando a sub-região Meio-Norte do País. O estado faz divisa com três estados brasileiros: Piauí, Tocantins e Pará, além do Oceano Atlântico. Com área de 331 937,450 km² e com 217 municípios, é o segundo maior estado da região Nordeste e o oitavo maior estado do Brasil. Com uma população de 7 153 262 habitantes, é o 11º estado mais populoso do país. A capital e cidade mais populosa é São Luís. Outros municípios com população superior a cem mil habitantes são Imperatriz, São José de Ribamar, Timon, Caxias, Codó, Paço do Lumiar, Açailândia e Bacabal. Em termos de produto interno bruto, é o quarto estado mais rico da Região Nordeste do Brasil e o 17º estado mais rico do Brasil. As principais atividades econômicas são a indústria, os serviços, o extrativismo vegetal, a agricultura e a pecuária. Possui um dos menores Índices de Desenvolvimento Humano do país, com 0,687 pontos.</v>
    <v>233</v>
    <v>234</v>
    <v>236</v>
    <v>232</v>
    <v>Maranhão</v>
    <v>9</v>
    <v>237</v>
    <v>Maranhão</v>
    <v>mdp/vdpid/20242</v>
  </rv>
  <rv s="1">
    <fb>1570745.7</fb>
    <v>13</v>
  </rv>
  <rv s="0">
    <v>536870912</v>
    <v>Manaus</v>
    <v>0e7323bc-9e74-834a-bf82-eb015e395767</v>
    <v>pt-BR</v>
    <v>Map</v>
  </rv>
  <rv s="4">
    <v>https://www.bing.com/search?q=Amazonas&amp;form=skydnc</v>
    <v>Aprenda mais com Bing</v>
  </rv>
  <rv s="2">
    <v>27</v>
  </rv>
  <rv s="1">
    <fb>3873743</fb>
    <v>13</v>
  </rv>
  <rv s="8">
    <v>#VALUE!</v>
    <v>pt-BR</v>
    <v>f79e57ca-6fc1-5a6a-015b-38d90f33902f</v>
    <v>536870912</v>
    <v>1</v>
    <v>183</v>
    <v>83</v>
    <v>84</v>
    <v>Amazonas</v>
    <v>9</v>
    <v>85</v>
    <v>Map</v>
    <v>11</v>
    <v>22</v>
    <v>BR-AM</v>
    <v>239</v>
    <v>240</v>
    <v>Amazonas é uma das 27 unidades federativas do Brasil. Está situado na Região Norte, sendo o maior estado do país em extensão territorial, com uma área de 1 559 167,878 km², constituindo-se na nona maior subdivisão mundial, sendo maior que as áreas da França, Espanha, Suécia e Grécia somadas. Seria o décimo sexto maior país do mundo em área territorial, pouco superior à Mongólia. É maior que a região Nordeste, e maior que as regiões Sul e Sudeste juntas, e equivale a 2,25 vezes a área do estado norte-americano do Texas. A área média de seus 62 municípios é de 25 335 km², superior à área do estado brasileiro de Sergipe. O maior de seus municípios em extensão territorial é Barcelos, com 122 476 km² e o menor é Iranduba, com 2 215 km². Localiza-se no território amazonense o Pico da Neblina, ponto mais alto do Brasil, com 2 995 metros de altitude. Sua capital é o município de Manaus e seu atual governador é Wilson Lima.</v>
    <v>241</v>
    <v>242</v>
    <v>240</v>
    <v>Amazonas</v>
    <v>9</v>
    <v>243</v>
    <v>Amazonas</v>
    <v>mdp/vdpid/1419</v>
  </rv>
  <rv s="1">
    <fb>46077.5</fb>
    <v>13</v>
  </rv>
  <rv s="0">
    <v>536870912</v>
    <v>Vitória</v>
    <v>295a805d-1fbe-cc31-527c-d2ed40f0571f</v>
    <v>pt-BR</v>
    <v>Map</v>
  </rv>
  <rv s="3">
    <v>18</v>
    <v>11</v>
    <v>191</v>
    <v>6</v>
    <v>0</v>
    <v>Image of Espírito Santo</v>
  </rv>
  <rv s="4">
    <v>https://www.bing.com/search?q=Esp%c3%adrito+Santo+estado&amp;form=skydnc</v>
    <v>Aprenda mais com Bing</v>
  </rv>
  <rv s="0">
    <v>805306368</v>
    <v>Renato Casagrande (Governador)</v>
    <v>fcec7bca-c46e-5b42-ca39-1149e829eb02</v>
    <v>pt-BR</v>
    <v>Generic</v>
  </rv>
  <rv s="2">
    <v>28</v>
  </rv>
  <rv s="0">
    <v>536870912</v>
    <v>Serra</v>
    <v>dad55fac-b259-da6a-371b-91fe6ec16ea6</v>
    <v>pt-BR</v>
    <v>Map</v>
  </rv>
  <rv s="1">
    <fb>3885049</fb>
    <v>13</v>
  </rv>
  <rv s="6">
    <v>#VALUE!</v>
    <v>pt-BR</v>
    <v>dbc4d679-53e7-49d7-c6b3-88a4ca7f522f</v>
    <v>536870912</v>
    <v>1</v>
    <v>190</v>
    <v>20</v>
    <v>21</v>
    <v>Espírito Santo</v>
    <v>9</v>
    <v>10</v>
    <v>Map</v>
    <v>11</v>
    <v>22</v>
    <v>BR-ES</v>
    <v>245</v>
    <v>246</v>
    <v>O Espírito Santo é uma das 27 unidades federativas do Brasil. Está localizado na região Sudeste. Faz divisa com o oceano Atlântico a leste, com a Bahia ao norte, com Minas Gerais a oeste e com o estado do Rio de Janeiro ao sul. Sua área é de 46 095,583 km². É o quarto menor estado do Brasil, maior apenas que Sergipe, Alagoas e Rio de Janeiro. Sua capital é Vitória, porém Serra é o município mais populoso. O Espírito Santo é, ao lado de Santa Catarina, um dos únicos entre os estados do Brasil no qual a capital não é o município mais populoso de seu estado. O gentílico do estado é capixaba ou espírito-santense.</v>
    <v>247</v>
    <v>248</v>
    <v>250</v>
    <v>251</v>
    <v>Espírito Santo</v>
    <v>9</v>
    <v>252</v>
    <v>Espírito Santo</v>
    <v>mdp/vdpid/10442</v>
  </rv>
  <rv s="1">
    <fb>27767.7</fb>
    <v>13</v>
  </rv>
  <rv s="0">
    <v>536870912</v>
    <v>Maceió</v>
    <v>3a74ac5b-60e1-5ea5-109b-bb1168cfbc75</v>
    <v>pt-BR</v>
    <v>Map</v>
  </rv>
  <rv s="3">
    <v>19</v>
    <v>11</v>
    <v>196</v>
    <v>6</v>
    <v>0</v>
    <v>Image of Alagoas</v>
  </rv>
  <rv s="4">
    <v>https://www.bing.com/search?q=Alagoas&amp;form=skydnc</v>
    <v>Aprenda mais com Bing</v>
  </rv>
  <rv s="2">
    <v>29</v>
  </rv>
  <rv s="1">
    <fb>3321730</fb>
    <v>13</v>
  </rv>
  <rv s="6">
    <v>#VALUE!</v>
    <v>pt-BR</v>
    <v>4e3f1ba4-1948-0514-728a-55b34ab027b4</v>
    <v>536870912</v>
    <v>1</v>
    <v>195</v>
    <v>20</v>
    <v>21</v>
    <v>Alagoas</v>
    <v>9</v>
    <v>10</v>
    <v>Map</v>
    <v>11</v>
    <v>22</v>
    <v>BR-AL</v>
    <v>254</v>
    <v>255</v>
    <v>Alagoas é uma das 27 unidades federativas do Brasil. Está situado no leste da região Nordeste e tem como limites Pernambuco, Sergipe, Bahia e o Oceano Atlântico. Ocupa uma área de 27 778,506 km², sendo ligeiramente maior que o Haiti. Sua capital é a cidade de Maceió e a sede administrativa é o Palácio República dos Palmares. O atual governador é Paulo Dantas.</v>
    <v>256</v>
    <v>257</v>
    <v>258</v>
    <v>255</v>
    <v>Alagoas</v>
    <v>9</v>
    <v>259</v>
    <v>Alagoas</v>
    <v>mdp/vdpid/1008</v>
  </rv>
  <rv s="1">
    <fb>903357</fb>
    <v>13</v>
  </rv>
  <rv s="0">
    <v>536870912</v>
    <v>Cuiabá</v>
    <v>40ab2387-3bef-ed49-417a-241a85867199</v>
    <v>pt-BR</v>
    <v>Map</v>
  </rv>
  <rv s="4">
    <v>https://www.bing.com/search?q=Mato+Grosso&amp;form=skydnc</v>
    <v>Aprenda mais com Bing</v>
  </rv>
  <rv s="2">
    <v>30</v>
  </rv>
  <rv s="1">
    <fb>3224357</fb>
    <v>13</v>
  </rv>
  <rv s="8">
    <v>#VALUE!</v>
    <v>pt-BR</v>
    <v>af05c757-4d77-813e-b8eb-97635c07f37a</v>
    <v>536870912</v>
    <v>1</v>
    <v>201</v>
    <v>83</v>
    <v>84</v>
    <v>Mato Grosso</v>
    <v>9</v>
    <v>85</v>
    <v>Map</v>
    <v>11</v>
    <v>22</v>
    <v>BR-MT</v>
    <v>261</v>
    <v>262</v>
    <v>Mato Grosso é uma das 27 unidades federativas do Brasil. Está localizado na região Centro-Oeste. Tem a porção norte de seu território ocupada pela Amazônia Legal, sendo o sul do estado pertencente ao Centro-Sul do Brasil. Extensas planícies e amplos planaltos dominam a área, sendo que a maior parte destes se encontra abaixo dos seiscentos metros de altitude. Juruena, Teles Pires, Xingu, Araguaia, Paraguai, Rio Guaporé, Piqueri, São Lourenço, das Mortes, Rio Vermelho e Cuiabá são os rios principais.</v>
    <v>263</v>
    <v>264</v>
    <v>262</v>
    <v>Mato Grosso</v>
    <v>9</v>
    <v>265</v>
    <v>Mato Grosso</v>
    <v>mdp/vdpid/20600</v>
  </rv>
  <rv s="1">
    <fb>251529.18599999999</fb>
    <v>13</v>
  </rv>
  <rv s="0">
    <v>536870912</v>
    <v>Teresina</v>
    <v>56cf9d17-8e80-24c2-087b-559ee99aa747</v>
    <v>pt-BR</v>
    <v>Map</v>
  </rv>
  <rv s="3">
    <v>20</v>
    <v>11</v>
    <v>209</v>
    <v>6</v>
    <v>0</v>
    <v>Image of Piauí</v>
  </rv>
  <rv s="4">
    <v>https://www.bing.com/search?q=Piau%c3%ad&amp;form=skydnc</v>
    <v>Aprenda mais com Bing</v>
  </rv>
  <rv s="0">
    <v>805306368</v>
    <v>Regina Sousa (Governador)</v>
    <v>81514303-0e2c-acfc-e86d-8a8d13a5139a</v>
    <v>pt-BR</v>
    <v>Generic</v>
  </rv>
  <rv s="2">
    <v>31</v>
  </rv>
  <rv s="1">
    <fb>3194718</fb>
    <v>13</v>
  </rv>
  <rv s="6">
    <v>#VALUE!</v>
    <v>pt-BR</v>
    <v>ab11433a-8357-ae6d-67fe-8570cc271399</v>
    <v>536870912</v>
    <v>1</v>
    <v>208</v>
    <v>20</v>
    <v>21</v>
    <v>Piauí</v>
    <v>9</v>
    <v>10</v>
    <v>Map</v>
    <v>11</v>
    <v>22</v>
    <v>BR-PI</v>
    <v>267</v>
    <v>268</v>
    <v>Piauí é uma das 27 unidades federativas do Brasil. Localiza-se no noroeste da Região Nordeste, engloba a Sub-Região Meio-Norte do Brasil. Limita-se com cinco estados: Ceará e Pernambuco a leste, Bahia a sul e sudeste, Tocantins a sudoeste e Maranhão a oeste. Delimitado pelo Oceano Atlântico ao norte, o Piauí tem o menor litoral do Brasil, com 66 km. Sua área é de 251 577,738 km², sendo pouco maior que o Reino Unido, e tem uma população de 3 289 290 habitantes.</v>
    <v>269</v>
    <v>270</v>
    <v>272</v>
    <v>268</v>
    <v>Piauí</v>
    <v>9</v>
    <v>273</v>
    <v>Piauí</v>
    <v>mdp/vdpid/37693</v>
  </rv>
  <rv s="1">
    <fb>56584.6</fb>
    <v>13</v>
  </rv>
  <rv s="0">
    <v>536870912</v>
    <v>João Pessoa</v>
    <v>f852fc8b-376e-7935-25cc-611d2ff4a8a4</v>
    <v>pt-BR</v>
    <v>Map</v>
  </rv>
  <rv s="3">
    <v>21</v>
    <v>11</v>
    <v>216</v>
    <v>6</v>
    <v>0</v>
    <v>Image of Paraíba</v>
  </rv>
  <rv s="4">
    <v>https://www.bing.com/search?q=Para%c3%adba&amp;form=skydnc</v>
    <v>Aprenda mais com Bing</v>
  </rv>
  <rv s="0">
    <v>805306368</v>
    <v>Ricardo Coutinho (Governador)</v>
    <v>ab15be2f-6321-8b97-1c5c-2a43df152506</v>
    <v>pt-BR</v>
    <v>Generic</v>
  </rv>
  <rv s="2">
    <v>32</v>
  </rv>
  <rv s="1">
    <fb>3914421</fb>
    <v>13</v>
  </rv>
  <rv s="6">
    <v>#VALUE!</v>
    <v>pt-BR</v>
    <v>f5be810b-3322-2252-c10f-35206d84b548</v>
    <v>536870912</v>
    <v>1</v>
    <v>215</v>
    <v>20</v>
    <v>21</v>
    <v>Paraíba</v>
    <v>9</v>
    <v>10</v>
    <v>Map</v>
    <v>11</v>
    <v>97</v>
    <v>BR-PB</v>
    <v>275</v>
    <v>276</v>
    <v>A Paraíba é uma das 27 unidades federativas do Brasil, localizada a leste da Região Nordeste. Seu território é dividido em 223 municípios e apresenta uma área de 56 467,242 km², sendo um pouco menor que a Croácia. Banhada a leste pelo Oceano Atlântico, limita-se a norte com o Rio Grande do Norte, a sul com Pernambuco e a oeste com o Ceará. Com mais de quatro milhões de habitantes, a Paraíba é o 15º estado mais populoso do Brasil. A capital e município mais populoso é João Pessoa. Outros municípios com população superior a cem mil habitantes são Campina Grande, Santa Rita e Patos.</v>
    <v>277</v>
    <v>278</v>
    <v>280</v>
    <v>276</v>
    <v>Paraíba</v>
    <v>9</v>
    <v>281</v>
    <v>Paraíba</v>
    <v>mdp/vdpid/25208</v>
  </rv>
  <rv s="3">
    <v>22</v>
    <v>11</v>
    <v>223</v>
    <v>6</v>
    <v>0</v>
    <v>Image of Distrito Federal</v>
  </rv>
  <rv s="4">
    <v>https://www.bing.com/search?q=Distrito+Federal+Brasil&amp;form=skydnc</v>
    <v>Aprenda mais com Bing</v>
  </rv>
  <rv s="2">
    <v>33</v>
  </rv>
  <rv s="1">
    <fb>2570160</fb>
    <v>13</v>
  </rv>
  <rv s="6">
    <v>#VALUE!</v>
    <v>pt-BR</v>
    <v>88dfc3b6-8e7a-694d-61b2-96d14f226ec4</v>
    <v>536870912</v>
    <v>1</v>
    <v>221</v>
    <v>20</v>
    <v>21</v>
    <v>Distrito Federal</v>
    <v>9</v>
    <v>10</v>
    <v>Map</v>
    <v>11</v>
    <v>222</v>
    <v>BR-DF</v>
    <v>91</v>
    <v>21</v>
    <v>O Distrito Federal é uma das 27 unidades federativas do Brasil. Situado na Região Centro-Oeste, é a menor unidade federativa brasileira e a única que não tem municípios, sendo dividida em 33 regiões administrativas, totalizando uma área de 5 760,784 km². Em seu território, está localizada a capital federal do Brasil, Brasília, que é também a sede de governo do Distrito Federal.</v>
    <v>283</v>
    <v>284</v>
    <v>285</v>
    <v>21</v>
    <v>Distrito Federal</v>
    <v>9</v>
    <v>286</v>
    <v>Distrito Federal</v>
    <v>mdp/vdpid/9132</v>
  </rv>
  <rv s="1">
    <fb>277620.90999999997</fb>
    <v>13</v>
  </rv>
  <rv s="0">
    <v>536870912</v>
    <v>Palmas</v>
    <v>983ef397-ecb9-e541-6d0a-abd6a475708b</v>
    <v>pt-BR</v>
    <v>Map</v>
  </rv>
  <rv s="3">
    <v>23</v>
    <v>11</v>
    <v>228</v>
    <v>6</v>
    <v>0</v>
    <v>Image of Tocantins</v>
  </rv>
  <rv s="4">
    <v>https://www.bing.com/search?q=Tocantins&amp;form=skydnc</v>
    <v>Aprenda mais com Bing</v>
  </rv>
  <rv s="2">
    <v>34</v>
  </rv>
  <rv s="1">
    <fb>1496880</fb>
    <v>13</v>
  </rv>
  <rv s="6">
    <v>#VALUE!</v>
    <v>pt-BR</v>
    <v>f7a46dfe-e192-d6f7-e5f8-084e555ba7cb</v>
    <v>536870912</v>
    <v>1</v>
    <v>227</v>
    <v>20</v>
    <v>21</v>
    <v>Tocantins</v>
    <v>9</v>
    <v>10</v>
    <v>Map</v>
    <v>11</v>
    <v>22</v>
    <v>BR-TO</v>
    <v>288</v>
    <v>289</v>
    <v>Tocantins é uma das 27 unidades federativas do Brasil, sendo o seu mais novo estado. Está localizado a sudeste da Região Norte e tem como limites Goiás a sul, Mato Grosso a oeste e sudoeste, Pará a oeste e noroeste, Maranhão a norte, nordeste e leste, Piauí a leste e Bahia a leste e sudeste. Sua capital é a cidade planejada de Palmas que, dentre as capitais estaduais brasileiras, é a menos populosa. Na bandeira nacional e no selo nacional do Brasil, o Tocantins é representado pela estrela Adhara.</v>
    <v>290</v>
    <v>291</v>
    <v>292</v>
    <v>289</v>
    <v>Tocantins</v>
    <v>9</v>
    <v>293</v>
    <v>Tocantins</v>
    <v>mdp/vdpid/33535</v>
  </rv>
  <rv s="1">
    <fb>1221</fb>
    <v>13</v>
  </rv>
  <rv s="1">
    <fb>-22.9014475</fb>
    <v>15</v>
  </rv>
  <rv s="4">
    <v>https://www.bing.com/search?q=Rio+de+Janeiro&amp;form=skydnc</v>
    <v>Aprenda mais com Bing</v>
  </rv>
  <rv s="0">
    <v>805306368</v>
    <v>Eduardo Paes (Prefeito)</v>
    <v>68456969-9342-dab0-4997-55a174c518c9</v>
    <v>pt-BR</v>
    <v>Generic</v>
  </rv>
  <rv s="2">
    <v>35</v>
  </rv>
  <rv s="1">
    <fb>-43.1789159</fb>
    <v>15</v>
  </rv>
  <rv s="1">
    <fb>6747815</fb>
    <v>13</v>
  </rv>
  <rv s="9">
    <v>#VALUE!</v>
    <v>pt-BR</v>
    <v>bd69fe3d-bddf-02b9-aeb0-0384ff4b73dd</v>
    <v>536870912</v>
    <v>1</v>
    <v>232</v>
    <v>233</v>
    <v>234</v>
    <v>Rio de Janeiro</v>
    <v>9</v>
    <v>85</v>
    <v>Map</v>
    <v>11</v>
    <v>12</v>
    <v>295</v>
    <v>Rio de Janeiro é um município brasileiro, capital do estado homônimo, situado no Sudeste do país. Maior destino turístico internacional no Brasil, da América Latina e de todo o Hemisfério Sul, a capital fluminense é a cidade brasileira mais conhecida no exterior, funcionando como um "espelho", ou "retrato" nacional, seja positiva ou negativamente. É a segunda maior metrópole do Brasil, a sexta maior da América e a trigésima quinta do mundo. Sua população estimada pelo IBGE para 1.º de julho de 2021 era de 6 775 561 habitantes. Tem o epíteto de Cidade Maravilhosa e aquele que nela nasce é chamado de carioca.</v>
    <v>56</v>
    <v>296</v>
    <v>297</v>
    <v>299</v>
    <v>300</v>
    <v>Rio de Janeiro</v>
    <v>9</v>
    <v>301</v>
    <v>Rio de Janeiro</v>
    <v>mdp/vdpid/6557396357261295617</v>
  </rv>
  <rv s="1">
    <fb>1059.4000000000001</fb>
    <v>13</v>
  </rv>
  <rv s="1">
    <fb>-1.4558329999999999</fb>
    <v>15</v>
  </rv>
  <rv s="4">
    <v>https://www.bing.com/search?q=Bel%c3%a9m+Par%c3%a1&amp;form=skydnc</v>
    <v>Aprenda mais com Bing</v>
  </rv>
  <rv s="0">
    <v>805306368</v>
    <v>Edmilson Rodrigues (Prefeito)</v>
    <v>87cd5984-2fc6-4a52-a787-5346ca7a74f8</v>
    <v>pt-BR</v>
    <v>Generic</v>
  </rv>
  <rv s="2">
    <v>36</v>
  </rv>
  <rv s="1">
    <fb>-48.503889000000001</fb>
    <v>15</v>
  </rv>
  <rv s="1">
    <fb>1499641</fb>
    <v>13</v>
  </rv>
  <rv s="9">
    <v>#VALUE!</v>
    <v>pt-BR</v>
    <v>19b9814d-03b5-b9a5-2607-ca75413f8674</v>
    <v>536870912</v>
    <v>1</v>
    <v>240</v>
    <v>233</v>
    <v>234</v>
    <v>Belém</v>
    <v>9</v>
    <v>85</v>
    <v>Map</v>
    <v>11</v>
    <v>12</v>
    <v>303</v>
    <v>Belém, frequentemente chamado de Belém do Pará, é um município brasileiro e capital do estado do Pará, fundado em 12 de janeiro de 1616 como o povoado colonial português Feliz Lusitânia, às margens da Baía do Guajará e do Rio Guamá, na região Norte do Brasil a uma latitude 01º27'21" sul e longitude 48º30'16" oeste. estando a cerca de 2 120 km da capital federal Brasília.</v>
    <v>57</v>
    <v>304</v>
    <v>305</v>
    <v>307</v>
    <v>308</v>
    <v>Belém</v>
    <v>9</v>
    <v>309</v>
    <v>Belém</v>
    <v>mdp/vdpid/6388624786607570945</v>
  </rv>
  <rv s="1">
    <fb>675.40899999999999</fb>
    <v>13</v>
  </rv>
  <rv s="1">
    <fb>-27.593499999999999</fb>
    <v>15</v>
  </rv>
  <rv s="4">
    <v>https://www.bing.com/search?q=Florian%c3%b3polis&amp;form=skydnc</v>
    <v>Aprenda mais com Bing</v>
  </rv>
  <rv s="2">
    <v>37</v>
  </rv>
  <rv s="1">
    <fb>-48.558540000000001</fb>
    <v>15</v>
  </rv>
  <rv s="1">
    <fb>508826</fb>
    <v>13</v>
  </rv>
  <rv s="9">
    <v>#VALUE!</v>
    <v>pt-BR</v>
    <v>21bdeb41-fb0e-9537-f2bb-6ca2732f1d96</v>
    <v>536870912</v>
    <v>1</v>
    <v>245</v>
    <v>233</v>
    <v>234</v>
    <v>Florianópolis</v>
    <v>9</v>
    <v>85</v>
    <v>Map</v>
    <v>11</v>
    <v>12</v>
    <v>311</v>
    <v>Florianópolis é a capital do estado brasileiro de Santa Catarina, na Região Sul do país. O município é composto pela ilha principal, a ilha de Santa Catarina, a parte continental e algumas pequenas ilhas circundantes. A cidade tem uma população de 516 524 habitantes, de acordo com estimativas para 2021 do Instituto Brasileiro de Geografia e Estatística. É o segundo município mais populoso do estado e o 48º do Brasil. A região metropolitana tem uma população estimada de 1 209 818 habitantes, a 21ª maior do país. A cidade é conhecida por ter uma elevada qualidade de vida, sendo a capital brasileira com maior pontuação do Índice de Desenvolvimento Humano, calculado pelo PNUD, das Nações Unidas.</v>
    <v>58</v>
    <v>312</v>
    <v>313</v>
    <v>314</v>
    <v>315</v>
    <v>Florianópolis</v>
    <v>9</v>
    <v>316</v>
    <v>Florianópolis</v>
    <v>mdp/vdpid/6462068079399534593</v>
  </rv>
  <rv s="1">
    <fb>312.35300000000001</fb>
    <v>13</v>
  </rv>
  <rv s="3">
    <v>24</v>
    <v>11</v>
    <v>250</v>
    <v>6</v>
    <v>0</v>
    <v>Image of Fortaleza</v>
  </rv>
  <rv s="1">
    <fb>-3.7183329999999999</fb>
    <v>15</v>
  </rv>
  <rv s="4">
    <v>https://www.bing.com/search?q=Fortaleza&amp;form=skydnc</v>
    <v>Aprenda mais com Bing</v>
  </rv>
  <rv s="2">
    <v>38</v>
  </rv>
  <rv s="1">
    <fb>-38.542777999999998</fb>
    <v>15</v>
  </rv>
  <rv s="1">
    <fb>2703391</fb>
    <v>13</v>
  </rv>
  <rv s="5">
    <v>#VALUE!</v>
    <v>pt-BR</v>
    <v>1e17d357-221f-4eab-3680-b32a5807a0e9</v>
    <v>536870912</v>
    <v>1</v>
    <v>249</v>
    <v>5</v>
    <v>6</v>
    <v>Fortaleza</v>
    <v>9</v>
    <v>10</v>
    <v>Map</v>
    <v>11</v>
    <v>113</v>
    <v>318</v>
    <v>Fortaleza é um município brasileiro, capital do estado do Ceará, situado na região Nordeste do país. Distante 2 285 km de Brasília, capital federal, a cidade desenvolveu-se às margens do riacho Pajeú, e sua toponímia é uma alusão ao Forte Schoonenborch, o qual deu origem ao município, construído pelos holandeses durante sua segunda permanência no local, entre 1649 e 1654. O lema de Fortaleza, presente em seu brasão, é a palavra em latim Fortitudine, que, em português, significa "força, valor, coragem".</v>
    <v>59</v>
    <v>3</v>
    <v>319</v>
    <v>320</v>
    <v>321</v>
    <v>322</v>
    <v>323</v>
    <v>Fortaleza</v>
    <v>9</v>
    <v>324</v>
    <v>Fortaleza</v>
    <v>mdp/vdpid/6488671305439641601</v>
  </rv>
  <rv s="1">
    <fb>330.9</fb>
    <v>13</v>
  </rv>
  <rv s="3">
    <v>25</v>
    <v>11</v>
    <v>256</v>
    <v>6</v>
    <v>0</v>
    <v>Image of Belo Horizonte</v>
  </rv>
  <rv s="1">
    <fb>-19.918177100000001</fb>
    <v>15</v>
  </rv>
  <rv s="4">
    <v>https://www.bing.com/search?q=Belo+Horizonte&amp;form=skydnc</v>
    <v>Aprenda mais com Bing</v>
  </rv>
  <rv s="2">
    <v>39</v>
  </rv>
  <rv s="1">
    <fb>-43.937053400000003</fb>
    <v>15</v>
  </rv>
  <rv s="1">
    <fb>2721564</fb>
    <v>13</v>
  </rv>
  <rv s="10">
    <v>#VALUE!</v>
    <v>pt-BR</v>
    <v>7d1c2d93-f138-98ba-29b3-c39c6ce5b7d8</v>
    <v>536870912</v>
    <v>1</v>
    <v>254</v>
    <v>5</v>
    <v>255</v>
    <v>Belo Horizonte</v>
    <v>9</v>
    <v>10</v>
    <v>Map</v>
    <v>11</v>
    <v>12</v>
    <v>326</v>
    <v>Belo Horizonte é um município brasileiro e a capital do estado de Minas Gerais. Sua população estimada pelo IBGE para 1.º de julho de 2021 era de 2 530 701 habitantes, sendo o sexto município mais populoso do país, o terceiro da Região Sudeste e primeiro de seu estado. Com uma área de aproximadamente 331 km², possui uma geografia diversificada, com morros e baixadas. Com uma distância de 716 quilômetros de Brasília, é a segunda capital de estado mais próxima da capital federal, depois de Goiânia.</v>
    <v>60</v>
    <v>327</v>
    <v>328</v>
    <v>329</v>
    <v>330</v>
    <v>331</v>
    <v>Belo Horizonte</v>
    <v>9</v>
    <v>332</v>
    <v>Belo Horizonte</v>
    <v>mdp/vdpid/6508866595429810177</v>
  </rv>
  <rv s="1">
    <fb>5687.0219999999999</fb>
    <v>13</v>
  </rv>
  <rv s="3">
    <v>26</v>
    <v>11</v>
    <v>261</v>
    <v>6</v>
    <v>0</v>
    <v>Image of Boa Vista</v>
  </rv>
  <rv s="1">
    <fb>2.8192275000000002</fb>
    <v>15</v>
  </rv>
  <rv s="4">
    <v>https://www.bing.com/search?q=Boa+Vista+Roraima&amp;form=skydnc</v>
    <v>Aprenda mais com Bing</v>
  </rv>
  <rv s="2">
    <v>40</v>
  </rv>
  <rv s="1">
    <fb>-60.670655400000001</fb>
    <v>15</v>
  </rv>
  <rv s="1">
    <fb>419652</fb>
    <v>13</v>
  </rv>
  <rv s="10">
    <v>#VALUE!</v>
    <v>pt-BR</v>
    <v>148d41af-b8d0-433c-cf93-35bc7eb0acd8</v>
    <v>536870912</v>
    <v>1</v>
    <v>260</v>
    <v>5</v>
    <v>255</v>
    <v>Boa Vista</v>
    <v>9</v>
    <v>10</v>
    <v>Map</v>
    <v>11</v>
    <v>12</v>
    <v>334</v>
    <v>Boa Vista é um município brasileiro e capital do estado de Roraima, Região Norte do país. Concentrando cerca de dois terços dos habitantes do estado, situa-se na margem direita do rio Branco. Sua população, de acordo com estimativas do Instituto Brasileiro de Geografia e Estatística, era de 436 591 habitantes em 2021. É sede da Região Metropolitana de Boa Vista, além de ser a capital estadual mais setentrional do Brasil e a única localizada totalmente ao norte da linha do Equador e a mais distante de Brasília, capital federal.</v>
    <v>61</v>
    <v>335</v>
    <v>336</v>
    <v>337</v>
    <v>338</v>
    <v>339</v>
    <v>Boa Vista</v>
    <v>9</v>
    <v>340</v>
    <v>Boa Vista</v>
    <v>mdp/vdpid/5609727997859856385</v>
  </rv>
  <rv s="1">
    <fb>430.9</fb>
    <v>13</v>
  </rv>
  <rv s="1">
    <fb>-25.428356300000001</fb>
    <v>15</v>
  </rv>
  <rv s="4">
    <v>https://www.bing.com/search?q=Curitiba&amp;form=skydnc</v>
    <v>Aprenda mais com Bing</v>
  </rv>
  <rv s="0">
    <v>805306368</v>
    <v>Rafael Greca (Prefeito)</v>
    <v>0ad3cb9b-a0f8-f444-3bc7-bb653310a95a</v>
    <v>pt-BR</v>
    <v>Generic</v>
  </rv>
  <rv s="2">
    <v>41</v>
  </rv>
  <rv s="1">
    <fb>-49.273251500000001</fb>
    <v>15</v>
  </rv>
  <rv s="1">
    <fb>1948626</fb>
    <v>13</v>
  </rv>
  <rv s="9">
    <v>#VALUE!</v>
    <v>pt-BR</v>
    <v>9de3a316-28c1-de67-4f2f-b5f04beb753a</v>
    <v>536870912</v>
    <v>1</v>
    <v>265</v>
    <v>233</v>
    <v>234</v>
    <v>Curitiba</v>
    <v>9</v>
    <v>85</v>
    <v>Map</v>
    <v>11</v>
    <v>12</v>
    <v>342</v>
    <v>Curitiba é um município brasileiro, capital do estado do Paraná, localizado a 934 metros de altitude no Primeiro Planalto Paranaense, a mais de 110 quilômetros do Oceano Atlântico, distante 1 386 km a sul de Brasília, capital federal. Com 1 963 726 habitantes, é o município mais populoso do Paraná e da região Sul, além de ser o 8.º do país, segundo estimativa populacional calculada pelo IBGE para 2021. Fundado em 1693, a partir de um pequeno povoado bandeirante, Curitiba tornou-se uma importante parada comercial com a abertura da estrada tropeira entre Sorocaba e Viamão, vindo, em 1853, a ser a capital da recém-emancipada Província do Paraná. Desde então, a cidade, conhecida pelas suas ruas largas, manteve um ritmo de crescimento urbano fortalecido pela chegada de diversos imigrantes europeus ao longo do século XIX, na maioria, alemães, poloneses, ucranianos e italianos, que contribuíram para a atual diversidade cultural.</v>
    <v>62</v>
    <v>343</v>
    <v>344</v>
    <v>346</v>
    <v>347</v>
    <v>Curitiba</v>
    <v>9</v>
    <v>348</v>
    <v>Curitiba</v>
    <v>mdp/vdpid/6461586417104453633</v>
  </rv>
  <rv s="1">
    <fb>693</fb>
    <v>13</v>
  </rv>
  <rv s="3">
    <v>27</v>
    <v>11</v>
    <v>270</v>
    <v>6</v>
    <v>0</v>
    <v>Image of Salvador</v>
  </rv>
  <rv s="1">
    <fb>-12.974722</fb>
    <v>15</v>
  </rv>
  <rv s="4">
    <v>https://www.bing.com/search?q=Salvador&amp;form=skydnc</v>
    <v>Aprenda mais com Bing</v>
  </rv>
  <rv s="2">
    <v>42</v>
  </rv>
  <rv s="1">
    <fb>-38.476666999999999</fb>
    <v>15</v>
  </rv>
  <rv s="1">
    <fb>2886698</fb>
    <v>13</v>
  </rv>
  <rv s="10">
    <v>#VALUE!</v>
    <v>pt-BR</v>
    <v>c5ab7830-9611-6d00-5607-a97cd3cb3985</v>
    <v>536870912</v>
    <v>1</v>
    <v>269</v>
    <v>5</v>
    <v>255</v>
    <v>Salvador</v>
    <v>9</v>
    <v>10</v>
    <v>Map</v>
    <v>11</v>
    <v>12</v>
    <v>350</v>
    <v>Salvador é um município brasileiro e capital do estado da Bahia. Situada na Zona da Mata da Região Nordeste do Brasil, Salvador é notável em todo o país pela sua gastronomia, música e arquitetura, reconhecidas também internacionalmente. A influência africana em muitos aspectos culturais da cidade a torna o centro da cultura afro-brasileira. Primeira capital da América Portuguesa, que corresponde ao atual Brasil, a cidade é uma das mais antigas do continente americano e uma das primeiras cidades planejadas no mundo, ainda no período do Renascimento. Sua fundação em 1549 por Tomé de Sousa ocorreu por conta da implantação do Governo-Geral do Brasil pelo Império Português.</v>
    <v>63</v>
    <v>351</v>
    <v>352</v>
    <v>353</v>
    <v>354</v>
    <v>355</v>
    <v>Salvador</v>
    <v>9</v>
    <v>356</v>
    <v>Salvador</v>
    <v>mdp/vdpid/6505772832406896644</v>
  </rv>
  <rv s="1">
    <fb>34082.370000000003</fb>
    <v>13</v>
  </rv>
  <rv s="2">
    <v>43</v>
  </rv>
  <rv s="1">
    <fb>-8.7610723999999998</fb>
    <v>15</v>
  </rv>
  <rv s="4">
    <v>https://www.bing.com/search?q=Porto+Velho&amp;form=skydnc</v>
    <v>Aprenda mais com Bing</v>
  </rv>
  <rv s="2">
    <v>44</v>
  </rv>
  <rv s="1">
    <fb>-63.885977099999998</fb>
    <v>15</v>
  </rv>
  <rv s="1">
    <fb>548952</fb>
    <v>13</v>
  </rv>
  <rv s="11">
    <v>#VALUE!</v>
    <v>pt-BR</v>
    <v>56bc729e-1fb1-bc28-7c3e-9b068ab999b0</v>
    <v>536870912</v>
    <v>1</v>
    <v>274</v>
    <v>233</v>
    <v>275</v>
    <v>Porto Velho</v>
    <v>9</v>
    <v>85</v>
    <v>Map</v>
    <v>11</v>
    <v>113</v>
    <v>358</v>
    <v>Porto Velho é um município brasileiro e a capital do estado de Rondônia. Com uma população de 548 952 habitantes, conforme estimativas do Instituto Brasileiro de Geografia e Estatística, é o município mais populoso de Rondônia e o terceiro mais populoso da Região Norte, atrás apenas de Manaus e Belém. Entre todos os municípios brasileiros é o 46º mais populoso, figurando no mesmo ano como a 21ª capital estadual do país com mais habitantes.</v>
    <v>64</v>
    <v>359</v>
    <v>360</v>
    <v>361</v>
    <v>362</v>
    <v>363</v>
    <v>Porto Velho</v>
    <v>9</v>
    <v>364</v>
    <v>Porto Velho</v>
    <v>mdp/vdpid/6383469737128493057</v>
  </rv>
  <rv s="1">
    <fb>167.3</fb>
    <v>13</v>
  </rv>
  <rv s="1">
    <fb>-5.7833329999999998</fb>
    <v>15</v>
  </rv>
  <rv s="4">
    <v>https://www.bing.com/search?q=Natal+Rio+Grande+do+Norte&amp;form=skydnc</v>
    <v>Aprenda mais com Bing</v>
  </rv>
  <rv s="2">
    <v>45</v>
  </rv>
  <rv s="1">
    <fb>-35.200000000000003</fb>
    <v>15</v>
  </rv>
  <rv s="1">
    <fb>896708</fb>
    <v>13</v>
  </rv>
  <rv s="9">
    <v>#VALUE!</v>
    <v>pt-BR</v>
    <v>5992c2da-8bdc-e041-7f9e-b0a49767ea93</v>
    <v>536870912</v>
    <v>1</v>
    <v>279</v>
    <v>233</v>
    <v>234</v>
    <v>Natal</v>
    <v>9</v>
    <v>85</v>
    <v>Map</v>
    <v>11</v>
    <v>113</v>
    <v>366</v>
    <v>Natal é um município brasileiro, capital do estado do Rio Grande do Norte, na Região Nordeste do país. Com uma área de aproximadamente 167 km², é a segunda capital brasileira com a menor área territorial e a sexta maior capital do país em densidade populacional, distando 2 227 quilômetros de Brasília, a capital federal.</v>
    <v>65</v>
    <v>367</v>
    <v>368</v>
    <v>369</v>
    <v>370</v>
    <v>Natal</v>
    <v>9</v>
    <v>371</v>
    <v>Natal</v>
    <v>mdp/vdpid/6492548503632347137</v>
  </rv>
  <rv s="1">
    <fb>8835.68</fb>
    <v>13</v>
  </rv>
  <rv s="1">
    <fb>-9.9738647999999994</fb>
    <v>15</v>
  </rv>
  <rv s="4">
    <v>https://www.bing.com/search?q=Rio+Branco&amp;form=skydnc</v>
    <v>Aprenda mais com Bing</v>
  </rv>
  <rv s="2">
    <v>46</v>
  </rv>
  <rv s="1">
    <fb>-67.807541400000005</fb>
    <v>15</v>
  </rv>
  <rv s="1">
    <fb>419452</fb>
    <v>13</v>
  </rv>
  <rv s="9">
    <v>#VALUE!</v>
    <v>pt-BR</v>
    <v>8cbb31a9-ca81-595f-f9a6-45b5e7726880</v>
    <v>536870912</v>
    <v>1</v>
    <v>283</v>
    <v>233</v>
    <v>234</v>
    <v>Rio Branco</v>
    <v>9</v>
    <v>85</v>
    <v>Map</v>
    <v>11</v>
    <v>113</v>
    <v>373</v>
    <v>Rio Branco é um município brasileiro, capital do estado do Acre, na Região Norte do país e principal centro financeiro, corporativo, político e cultural do estado. Sendo a capital mais ocidental do Brasil, a 3 030 quilômetros de distância de Brasília, capital federal, Rio Branco localiza-se às margens do Rio Acre.</v>
    <v>66</v>
    <v>374</v>
    <v>375</v>
    <v>376</v>
    <v>377</v>
    <v>Rio Branco</v>
    <v>9</v>
    <v>378</v>
    <v>Rio Branco</v>
    <v>mdp/vdpid/6358987256719474689</v>
  </rv>
  <rv s="1">
    <fb>496.827</fb>
    <v>13</v>
  </rv>
  <rv s="1">
    <fb>-30.027678999999999</fb>
    <v>15</v>
  </rv>
  <rv s="4">
    <v>https://www.bing.com/search?q=Porto+Alegre&amp;form=skydnc</v>
    <v>Aprenda mais com Bing</v>
  </rv>
  <rv s="2">
    <v>47</v>
  </rv>
  <rv s="1">
    <fb>-51.228640400000003</fb>
    <v>15</v>
  </rv>
  <rv s="1">
    <fb>1488252</fb>
    <v>13</v>
  </rv>
  <rv s="11">
    <v>#VALUE!</v>
    <v>pt-BR</v>
    <v>59476ac7-9b13-46ab-560e-cdac4510fa7a</v>
    <v>536870912</v>
    <v>1</v>
    <v>287</v>
    <v>233</v>
    <v>275</v>
    <v>Porto Alegre</v>
    <v>9</v>
    <v>85</v>
    <v>Map</v>
    <v>11</v>
    <v>12</v>
    <v>380</v>
    <v>Porto Alegre é um município brasileiro e a capital do estado mais meridional do Brasil, o Rio Grande do Sul. Com uma área de quase 500 km² e uma população de 1 492 530 habitantes, possui uma geografia diversificada, com morros, baixadas e um grande lago: o Guaíba. Está a 2 027 km da capital nacional, Brasília.</v>
    <v>67</v>
    <v>359</v>
    <v>381</v>
    <v>382</v>
    <v>383</v>
    <v>384</v>
    <v>Porto Alegre</v>
    <v>9</v>
    <v>385</v>
    <v>Porto Alegre</v>
    <v>mdp/vdpid/6463704463331819521</v>
  </rv>
  <rv s="1">
    <fb>6407.12</fb>
    <v>13</v>
  </rv>
  <rv s="1">
    <fb>3.3889000000000002E-2</fb>
    <v>15</v>
  </rv>
  <rv s="4">
    <v>https://www.bing.com/search?q=Macap%c3%a1&amp;form=skydnc</v>
    <v>Aprenda mais com Bing</v>
  </rv>
  <rv s="2">
    <v>48</v>
  </rv>
  <rv s="1">
    <fb>-51.35</fb>
    <v>15</v>
  </rv>
  <rv s="1">
    <fb>512902</fb>
    <v>13</v>
  </rv>
  <rv s="9">
    <v>#VALUE!</v>
    <v>pt-BR</v>
    <v>6b5232d0-84df-a06c-254b-982c3efb61ad</v>
    <v>536870912</v>
    <v>1</v>
    <v>293</v>
    <v>233</v>
    <v>234</v>
    <v>Macapá</v>
    <v>9</v>
    <v>85</v>
    <v>Map</v>
    <v>11</v>
    <v>12</v>
    <v>387</v>
    <v>Macapá é um município brasileiro, capital do estado do Amapá, Região Norte do país. Sua população estimada em 2021 é de 522 357 habitantes, sendo o 51° município mais populoso do Brasil e o quinto mais populoso da Região Norte. Situa-se no sudeste do estado e é a única capital estadual brasileira que não possui interligação por rodovia a outras capitais. Além disso, é a única cortada pela linha do Equador e que se localiza no litoral do rio Amazonas, distando 1 791 quilômetros de Brasília.</v>
    <v>68</v>
    <v>388</v>
    <v>389</v>
    <v>390</v>
    <v>391</v>
    <v>Macapá</v>
    <v>9</v>
    <v>392</v>
    <v>Macapá</v>
    <v>mdp/vdpid/5619663369846915073</v>
  </rv>
  <rv s="1">
    <fb>789</fb>
    <v>13</v>
  </rv>
  <rv s="3">
    <v>28</v>
    <v>11</v>
    <v>299</v>
    <v>6</v>
    <v>0</v>
    <v>Image of Goiânia</v>
  </rv>
  <rv s="1">
    <fb>-16.6805153</fb>
    <v>15</v>
  </rv>
  <rv s="4">
    <v>https://www.bing.com/search?q=Goi%c3%a2nia&amp;form=skydnc</v>
    <v>Aprenda mais com Bing</v>
  </rv>
  <rv s="2">
    <v>49</v>
  </rv>
  <rv s="1">
    <fb>-49.256126799999997</fb>
    <v>15</v>
  </rv>
  <rv s="1">
    <fb>1536097</fb>
    <v>13</v>
  </rv>
  <rv s="5">
    <v>#VALUE!</v>
    <v>pt-BR</v>
    <v>1829f4c1-96fd-bd18-3015-b31e76f2f860</v>
    <v>536870912</v>
    <v>1</v>
    <v>298</v>
    <v>5</v>
    <v>6</v>
    <v>Goiânia</v>
    <v>9</v>
    <v>10</v>
    <v>Map</v>
    <v>11</v>
    <v>12</v>
    <v>394</v>
    <v>Goiânia é um município brasileiro, capital do estado de Goiás. Dista 209 km de Brasília, a capital nacional. Com uma área de aproximadamente 728,84 km², possui uma geografia contínua, com poucos morros e baixadas, caracterizada por ser uma região do Planalto Central do Brasil.</v>
    <v>69</v>
    <v>359</v>
    <v>395</v>
    <v>396</v>
    <v>397</v>
    <v>398</v>
    <v>399</v>
    <v>Goiânia</v>
    <v>9</v>
    <v>400</v>
    <v>Goiânia</v>
    <v>mdp/vdpid/6407912423524663297</v>
  </rv>
  <rv s="1">
    <fb>218</fb>
    <v>13</v>
  </rv>
  <rv s="1">
    <fb>-8.0551893999999997</fb>
    <v>15</v>
  </rv>
  <rv s="4">
    <v>https://www.bing.com/search?q=Recife&amp;form=skydnc</v>
    <v>Aprenda mais com Bing</v>
  </rv>
  <rv s="2">
    <v>50</v>
  </rv>
  <rv s="1">
    <fb>-34.871175999999998</fb>
    <v>15</v>
  </rv>
  <rv s="1">
    <fb>1653461</fb>
    <v>13</v>
  </rv>
  <rv s="9">
    <v>#VALUE!</v>
    <v>pt-BR</v>
    <v>56717c0d-ccb4-6a32-53ba-4a80ef2afa79</v>
    <v>536870912</v>
    <v>1</v>
    <v>303</v>
    <v>233</v>
    <v>234</v>
    <v>Recife</v>
    <v>9</v>
    <v>85</v>
    <v>Map</v>
    <v>11</v>
    <v>12</v>
    <v>402</v>
    <v>Recife é um município brasileiro, capital do estado de Pernambuco, localizado na Região Nordeste do país. Com área territorial de aproximadamente 218 km², é formado por uma planície aluvial, tendo as ilhas, penínsulas e manguezais como suas principais características geográficas. Cidade nordestina com o melhor Índice de Desenvolvimento Humano, o Recife é a quarta capital brasileira na hierarquia da gestão federal, após Brasília, Rio de Janeiro e São Paulo, e possui o quarto aglomerado urbano mais populoso do Brasil, com 4 milhões de habitantes em 2017, superado apenas pelas concentrações urbanas de São Paulo, Rio de Janeiro e Belo Horizonte. A capital pernambucana tem, num raio de 300 km, três capitais estaduais sob sua influência direta: João Pessoa, Maceió e Natal.</v>
    <v>70</v>
    <v>403</v>
    <v>404</v>
    <v>405</v>
    <v>406</v>
    <v>Recife</v>
    <v>9</v>
    <v>407</v>
    <v>Recife</v>
    <v>mdp/vdpid/6493002949424316428</v>
  </rv>
  <rv s="1">
    <fb>8096.05</fb>
    <v>13</v>
  </rv>
  <rv s="3">
    <v>29</v>
    <v>11</v>
    <v>309</v>
    <v>6</v>
    <v>0</v>
    <v>Image of Campo Grande</v>
  </rv>
  <rv s="1">
    <fb>-20.462222000000001</fb>
    <v>15</v>
  </rv>
  <rv s="4">
    <v>https://www.bing.com/search?q=Campo+Grande&amp;form=skydnc</v>
    <v>Aprenda mais com Bing</v>
  </rv>
  <rv s="2">
    <v>51</v>
  </rv>
  <rv s="1">
    <fb>-54.611111000000001</fb>
    <v>15</v>
  </rv>
  <rv s="1">
    <fb>796252</fb>
    <v>13</v>
  </rv>
  <rv s="10">
    <v>#VALUE!</v>
    <v>pt-BR</v>
    <v>b2b9517f-f6af-9bc8-e45f-70d90889c003</v>
    <v>536870912</v>
    <v>1</v>
    <v>307</v>
    <v>5</v>
    <v>255</v>
    <v>Campo Grande</v>
    <v>9</v>
    <v>10</v>
    <v>Map</v>
    <v>11</v>
    <v>308</v>
    <v>409</v>
    <v>Campo Grande é um município brasileiro da região Centro-Oeste, capital do estado de Mato Grosso do Sul. Reduto histórico de divisionistas entre o sul e o norte, Campo Grande foi fundada por mineiros, que vieram aproveitar os campos de pastagens nativas e as águas cristalinas da região dos cerrados. A cidade foi planejada em meio a uma vasta área verde, com ruas e avenidas largas e com diversos jardins por entre as suas vias, é uma das cidades mais arborizadas do Brasil sendo que 96,3% das casas contam com a sombra de um arvoredo.</v>
    <v>71</v>
    <v>410</v>
    <v>411</v>
    <v>412</v>
    <v>413</v>
    <v>414</v>
    <v>Campo Grande</v>
    <v>9</v>
    <v>415</v>
    <v>Campo Grande</v>
    <v>mdp/vdpid/6409915108507516929</v>
  </rv>
  <rv s="1">
    <fb>827.14099999999996</fb>
    <v>13</v>
  </rv>
  <rv s="3">
    <v>30</v>
    <v>11</v>
    <v>316</v>
    <v>6</v>
    <v>0</v>
    <v>Image of São Luís</v>
  </rv>
  <rv s="1">
    <fb>-2.5294509999999999</fb>
    <v>15</v>
  </rv>
  <rv s="4">
    <v>https://www.bing.com/search?q=S%c3%a3o+Lu%c3%ads+Maranh%c3%a3o&amp;form=skydnc</v>
    <v>Aprenda mais com Bing</v>
  </rv>
  <rv s="0">
    <v>805306368</v>
    <v>Eduardo Braide (Prefeito)</v>
    <v>90cb7689-d6ee-7261-e3cf-4049f9777fd3</v>
    <v>pt-BR</v>
    <v>Generic</v>
  </rv>
  <rv s="2">
    <v>52</v>
  </rv>
  <rv s="1">
    <fb>-44.296947000000003</fb>
    <v>15</v>
  </rv>
  <rv s="1">
    <fb>1108975</fb>
    <v>13</v>
  </rv>
  <rv s="10">
    <v>#VALUE!</v>
    <v>pt-BR</v>
    <v>0d9a2270-bec5-b9fe-5a63-fd6e2ed304cb</v>
    <v>536870912</v>
    <v>1</v>
    <v>315</v>
    <v>5</v>
    <v>255</v>
    <v>São Luís</v>
    <v>9</v>
    <v>10</v>
    <v>Map</v>
    <v>11</v>
    <v>12</v>
    <v>417</v>
    <v>São Luís é um município brasileiro e a capital do estado do Maranhão. É a única cidade brasileira fundada por franceses, no dia 8 de setembro de 1612, posteriormente invadida por holandeses e por fim colonizada pelos portugueses. Localiza-se na ilha de Upaon-Açu no Atlântico Sul, entre as baías de São Marcos e São José de Ribamar, no Golfão Maranhense. Em 1621 quando o Brasil foi dividido em duas unidades administrativas — Estado do Maranhão e Estado do Brasil — São Luís foi a capital da primeira unidade administrativa. No ano de 1997 o centro histórico da cidade foi declarado patrimônio cultural da humanidade pela UNESCO.</v>
    <v>73</v>
    <v>418</v>
    <v>419</v>
    <v>420</v>
    <v>422</v>
    <v>423</v>
    <v>São Luís</v>
    <v>9</v>
    <v>424</v>
    <v>São Luís</v>
    <v>mdp/vdpid/6485588286210310145</v>
  </rv>
  <rv s="1">
    <fb>11401.092000000001</fb>
    <v>13</v>
  </rv>
  <rv s="1">
    <fb>-3.1063915999999998</fb>
    <v>15</v>
  </rv>
  <rv s="4">
    <v>https://www.bing.com/search?q=Manaus&amp;form=skydnc</v>
    <v>Aprenda mais com Bing</v>
  </rv>
  <rv s="2">
    <v>53</v>
  </rv>
  <rv s="1">
    <fb>-60.0262934</fb>
    <v>15</v>
  </rv>
  <rv s="1">
    <fb>2219580</fb>
    <v>13</v>
  </rv>
  <rv s="9">
    <v>#VALUE!</v>
    <v>pt-BR</v>
    <v>0e7323bc-9e74-834a-bf82-eb015e395767</v>
    <v>536870912</v>
    <v>1</v>
    <v>320</v>
    <v>233</v>
    <v>234</v>
    <v>Manaus</v>
    <v>9</v>
    <v>85</v>
    <v>Map</v>
    <v>11</v>
    <v>12</v>
    <v>426</v>
    <v>Manaus é um município brasileiro, capital do estado do Amazonas e principal centro financeiro, corporativo e mercantil da Região Norte do Brasil. É a cidade mais populosa do Amazonas, da Região Norte e de toda a Amazônia Brasileira, com uma população estimada em 2 255 903 habitantes em 2021. Localizada no centro da maior floresta tropical do mundo, Manaus é um dos maiores destinos turísticos no Brasil e também a cidade mais influente da Amazônia Ocidental, onde exerce um impacto significativo sobre o comércio, educação, finanças, indústria, mídia, pesquisas, poder militar, tecnologia e entretenimento de toda a região, recebendo a classificação de metrópole regional, por parte do Instituto Brasileiro de Geografia e Estatística. Manaus abriga a sede do Instituto Nacional de Pesquisas da Amazônia, sendo o mais importante centro para estudos científicos do bioma amazônico e para assuntos internacionais de sustentabilidade. A cidade está localizada mais precisamente na confluência dos rios Negro e Solimões e tem como seu maior símbolo cultural o Teatro Amazonas, tombado como Patrimônio Histórico Nacional pelo IPHAN.</v>
    <v>74</v>
    <v>427</v>
    <v>428</v>
    <v>429</v>
    <v>430</v>
    <v>Manaus</v>
    <v>9</v>
    <v>431</v>
    <v>Manaus</v>
    <v>mdp/vdpid/6380626315971657730</v>
  </rv>
  <rv s="1">
    <fb>93.381</fb>
    <v>13</v>
  </rv>
  <rv s="1">
    <fb>-20.318888999999999</fb>
    <v>15</v>
  </rv>
  <rv s="4">
    <v>https://www.bing.com/search?q=Vit%c3%b3ria+Esp%c3%adrito+Santo&amp;form=skydnc</v>
    <v>Aprenda mais com Bing</v>
  </rv>
  <rv s="2">
    <v>54</v>
  </rv>
  <rv s="1">
    <fb>-40.337778</fb>
    <v>15</v>
  </rv>
  <rv s="1">
    <fb>365855</fb>
    <v>13</v>
  </rv>
  <rv s="9">
    <v>#VALUE!</v>
    <v>pt-BR</v>
    <v>295a805d-1fbe-cc31-527c-d2ed40f0571f</v>
    <v>536870912</v>
    <v>1</v>
    <v>326</v>
    <v>233</v>
    <v>234</v>
    <v>Vitória</v>
    <v>9</v>
    <v>85</v>
    <v>Map</v>
    <v>11</v>
    <v>12</v>
    <v>433</v>
    <v>Vitória é um município brasileiro, capital do estado do Espírito Santo, na Região Sudeste do país. É uma das três capitais do país cujo centro administrativo e a maior parte do município estão localizados em uma ilha, no caso, a Ilha de Vitória. Situada a 20º19'09' de latitude sul e 40°20'50' de longitude oeste, Vitória limita-se ao norte com o município da Serra, ao sul com Vila Velha, a leste com o Oceano Atlântico e a oeste com Cariacica.</v>
    <v>75</v>
    <v>434</v>
    <v>435</v>
    <v>436</v>
    <v>437</v>
    <v>Vitória</v>
    <v>9</v>
    <v>438</v>
    <v>Vitória</v>
    <v>mdp/vdpid/6509562894286323714</v>
  </rv>
  <rv s="1">
    <fb>511</fb>
    <v>13</v>
  </rv>
  <rv s="3">
    <v>31</v>
    <v>11</v>
    <v>332</v>
    <v>6</v>
    <v>0</v>
    <v>Image of Maceió</v>
  </rv>
  <rv s="1">
    <fb>-9.6652242000000008</fb>
    <v>15</v>
  </rv>
  <rv s="4">
    <v>https://www.bing.com/search?q=Macei%c3%b3&amp;form=skydnc</v>
    <v>Aprenda mais com Bing</v>
  </rv>
  <rv s="2">
    <v>55</v>
  </rv>
  <rv s="1">
    <fb>-35.735712200000002</fb>
    <v>15</v>
  </rv>
  <rv s="1">
    <fb>1031597</fb>
    <v>13</v>
  </rv>
  <rv s="10">
    <v>#VALUE!</v>
    <v>pt-BR</v>
    <v>3a74ac5b-60e1-5ea5-109b-bb1168cfbc75</v>
    <v>536870912</v>
    <v>1</v>
    <v>331</v>
    <v>5</v>
    <v>255</v>
    <v>Maceió</v>
    <v>9</v>
    <v>10</v>
    <v>Map</v>
    <v>11</v>
    <v>113</v>
    <v>440</v>
    <v>Maceió é um município brasileiro, capital do estado de Alagoas, na Região Nordeste do país. Ocupa uma área de 509,5 km², estando distante 2 013 quilômetros de Brasília. É o município mais populoso de Alagoas, e sua população em 2020, estimada pelo Instituto Brasileiro de Geografia e Estatística, é de 1 025 360 habitantes, sendo a décima quarta capital brasileira a ultrapassar a marca de um milhão de habitantes residentes, e a quinta do Nordeste. Integra, com outros dez municípios alagoanos, a Região Metropolitana de Maceió, totalizando cerca de 1,3 milhão de habitantes em 2015, sendo o mais populoso de Alagoas, sendo o 6º maior do Nordeste e o 23º de todo o país.</v>
    <v>76</v>
    <v>441</v>
    <v>442</v>
    <v>443</v>
    <v>444</v>
    <v>445</v>
    <v>Maceió</v>
    <v>9</v>
    <v>446</v>
    <v>Maceió</v>
    <v>mdp/vdpid/6493751081724542978</v>
  </rv>
  <rv s="1">
    <fb>3291</fb>
    <v>13</v>
  </rv>
  <rv s="1">
    <fb>-15.5951004</fb>
    <v>15</v>
  </rv>
  <rv s="4">
    <v>https://www.bing.com/search?q=Cuiab%c3%a1&amp;form=skydnc</v>
    <v>Aprenda mais com Bing</v>
  </rv>
  <rv s="2">
    <v>56</v>
  </rv>
  <rv s="1">
    <fb>-56.092264900000004</fb>
    <v>15</v>
  </rv>
  <rv s="1">
    <fb>618124</fb>
    <v>13</v>
  </rv>
  <rv s="11">
    <v>#VALUE!</v>
    <v>pt-BR</v>
    <v>40ab2387-3bef-ed49-417a-241a85867199</v>
    <v>536870912</v>
    <v>1</v>
    <v>337</v>
    <v>233</v>
    <v>275</v>
    <v>Cuiabá</v>
    <v>9</v>
    <v>85</v>
    <v>Map</v>
    <v>11</v>
    <v>12</v>
    <v>448</v>
    <v>Cuiabá é um município brasileiro, capital do estado de Mato Grosso, Região Centro-Oeste do país. Fundado em 1719 por Pascoal Moreira Cabral e descoberto por Miguel Sutil, ambos bandeirantes nascidos na cidade de Sorocaba, São Paulo, ficou praticamente estagnada desde o fim das jazidas de ouro até o início do século XX. Desde então, apresentou um crescimento populacional acima da média nacional, atingindo seu auge nas décadas de 1970 e 1980.</v>
    <v>77</v>
    <v>359</v>
    <v>449</v>
    <v>450</v>
    <v>451</v>
    <v>452</v>
    <v>Cuiabá</v>
    <v>9</v>
    <v>453</v>
    <v>Cuiabá</v>
    <v>mdp/vdpid/6405527059841417217</v>
  </rv>
  <rv s="1">
    <fb>1167.25</fb>
    <v>13</v>
  </rv>
  <rv s="1">
    <fb>-5.0879257999999998</fb>
    <v>15</v>
  </rv>
  <rv s="4">
    <v>https://www.bing.com/search?q=Teresina&amp;form=skydnc</v>
    <v>Aprenda mais com Bing</v>
  </rv>
  <rv s="2">
    <v>57</v>
  </rv>
  <rv s="1">
    <fb>-42.800976499999997</fb>
    <v>15</v>
  </rv>
  <rv s="1">
    <fb>871126</fb>
    <v>13</v>
  </rv>
  <rv s="9">
    <v>#VALUE!</v>
    <v>pt-BR</v>
    <v>56cf9d17-8e80-24c2-087b-559ee99aa747</v>
    <v>536870912</v>
    <v>1</v>
    <v>341</v>
    <v>233</v>
    <v>234</v>
    <v>Teresina</v>
    <v>9</v>
    <v>85</v>
    <v>Map</v>
    <v>11</v>
    <v>113</v>
    <v>455</v>
    <v>Teresina é um município brasileiro, capital do estado do Piauí e a única capital da Região Nordeste que não se localiza no litoral, distando 343 km do Oceano Atlântico. Com uma população estimada em 871 126 habitantes em 2021, é a cidade mais populosa do Piauí. Está conurbada com a cidade maranhense de Timon, formando assim a Região Integrada de Desenvolvimento da Grande Teresina, que aglomera cerca de 1.223.220 habitantes, sendo a segunda RIDE mais populosa de todo o Brasil, atrás apenas de Brasília. Teresina é a 21ª maior cidade do Brasil e a 17ª maior capital de estado, sendo a 7ª capital mais populosa e a 7ª capital mais rica do Nordeste.</v>
    <v>78</v>
    <v>456</v>
    <v>457</v>
    <v>458</v>
    <v>459</v>
    <v>Teresina</v>
    <v>9</v>
    <v>460</v>
    <v>Teresina</v>
    <v>mdp/vdpid/6486838427877638145</v>
  </rv>
  <rv s="1">
    <fb>2218.9299999999998</fb>
    <v>13</v>
  </rv>
  <rv s="3">
    <v>32</v>
    <v>11</v>
    <v>346</v>
    <v>6</v>
    <v>0</v>
    <v>Image of Palmas</v>
  </rv>
  <rv s="1">
    <fb>-10.184506300000001</fb>
    <v>15</v>
  </rv>
  <rv s="4">
    <v>https://www.bing.com/search?q=Palmas&amp;form=skydnc</v>
    <v>Aprenda mais com Bing</v>
  </rv>
  <rv s="2">
    <v>58</v>
  </rv>
  <rv s="1">
    <fb>-48.334660399999997</fb>
    <v>15</v>
  </rv>
  <rv s="1">
    <fb>306296</fb>
    <v>13</v>
  </rv>
  <rv s="10">
    <v>#VALUE!</v>
    <v>pt-BR</v>
    <v>983ef397-ecb9-e541-6d0a-abd6a475708b</v>
    <v>536870912</v>
    <v>1</v>
    <v>345</v>
    <v>5</v>
    <v>255</v>
    <v>Palmas</v>
    <v>9</v>
    <v>10</v>
    <v>Map</v>
    <v>11</v>
    <v>12</v>
    <v>462</v>
    <v>Palmas é um município brasileiro, capital e também a maior cidade do estado do Tocantins. A cidade foi fundada em 20 de maio de 1989, logo após a criação do Tocantins pela Constituição de 1988, pelo governador José Wilson Siqueira Campos que encarregou, mediante contrato, os arquitetos Luís Fernando Cruvinel Teixeira e Walfredo Antunes de Oliveira Filho, para a realização do projeto arquitetônico e urbanístico. A partir daí, a cidade começou a ser construída pelos trabalhadores que vieram do interior do Tocantins e de vários outros estados do país. Entretanto, somente a partir do dia 1° de janeiro de 1990, é que Palmas passou a ser a capital definitiva do estado, já que antes a cidade ainda não possuía condições físicas de sediar o governo estadual, que estava alocado temporariamente no município vizinho de Miracema do Tocantins.</v>
    <v>81</v>
    <v>463</v>
    <v>464</v>
    <v>465</v>
    <v>466</v>
    <v>467</v>
    <v>Palmas</v>
    <v>9</v>
    <v>468</v>
    <v>Palmas</v>
    <v>mdp/vdpid/6394835787535351809</v>
  </rv>
  <rv s="0">
    <v>536870912</v>
    <v>Conde</v>
    <v>7bae080a-715a-cca4-1d95-854d20db8c13</v>
    <v>pt-BR</v>
    <v>Map</v>
  </rv>
  <rv s="1">
    <fb>-7.2633222000000002</fb>
    <v>15</v>
  </rv>
  <rv s="4">
    <v>https://www.bing.com/search?q=Conde+Para%c3%adba&amp;form=skydnc</v>
    <v>Aprenda mais com Bing</v>
  </rv>
  <rv s="1">
    <fb>-34.908764900000001</fb>
    <v>15</v>
  </rv>
  <rv s="1">
    <fb>25010</fb>
    <v>13</v>
  </rv>
  <rv s="12">
    <v>#VALUE!</v>
    <v>pt-BR</v>
    <v>7bae080a-715a-cca4-1d95-854d20db8c13</v>
    <v>536870912</v>
    <v>1</v>
    <v>351</v>
    <v>352</v>
    <v>353</v>
    <v>Conde</v>
    <v>9</v>
    <v>85</v>
    <v>Map</v>
    <v>11</v>
    <v>354</v>
    <v>Conde é um município brasileiro localizado na Região Metropolitana de João Pessoa, estado da Paraíba. A população estimada pelo Instituto Brasileiro de Geografia e Estatística em 2019 foi de 24.670 habitantes, distribuídos em aproximadamente 172,744 km² de área.</v>
    <v>79</v>
    <v>471</v>
    <v>472</v>
    <v>473</v>
    <v>Conde</v>
    <v>9</v>
    <v>474</v>
    <v>Conde</v>
    <v>mdp/vdpid/6492931095896522753</v>
  </rv>
  <rv s="0">
    <v>536870912</v>
    <v>Dourados</v>
    <v>9bdb9f32-af97-22b9-dd2c-25fda6c3d584</v>
    <v>pt-BR</v>
    <v>Map</v>
  </rv>
  <rv s="1">
    <fb>4086.4</fb>
    <v>13</v>
  </rv>
  <rv s="1">
    <fb>-22.220832999999999</fb>
    <v>15</v>
  </rv>
  <rv s="4">
    <v>https://www.bing.com/search?q=Dourados&amp;form=skydnc</v>
    <v>Aprenda mais com Bing</v>
  </rv>
  <rv s="2">
    <v>59</v>
  </rv>
  <rv s="1">
    <fb>-54.805833</fb>
    <v>15</v>
  </rv>
  <rv s="1">
    <fb>225495</fb>
    <v>13</v>
  </rv>
  <rv s="9">
    <v>#VALUE!</v>
    <v>pt-BR</v>
    <v>9bdb9f32-af97-22b9-dd2c-25fda6c3d584</v>
    <v>536870912</v>
    <v>1</v>
    <v>358</v>
    <v>233</v>
    <v>234</v>
    <v>Dourados</v>
    <v>9</v>
    <v>85</v>
    <v>Map</v>
    <v>11</v>
    <v>12</v>
    <v>477</v>
    <v>Dourados é um município brasileiro da região Centro-Oeste, localizado no estado de Mato Grosso do Sul. O município está situado no centro-sul de Mato Grosso do Sul entre a Serra de Maracaju e a bacia do Rio Paraná sendo também parte integrante da na Região Geográfica Intermediária de Dourados e Região Geográfica Imediata de mesmo nome.</v>
    <v>71</v>
    <v>478</v>
    <v>479</v>
    <v>480</v>
    <v>481</v>
    <v>Dourados</v>
    <v>9</v>
    <v>482</v>
    <v>Dourados</v>
    <v>mdp/vdpid/6410258684986785793</v>
  </rv>
  <rv s="0">
    <v>536870912</v>
    <v>Sorriso</v>
    <v>d8fd3149-4703-fd4e-d6ab-73a7bdf3b28d</v>
    <v>pt-BR</v>
    <v>Map</v>
  </rv>
  <rv s="1">
    <fb>9345.7549999999992</fb>
    <v>13</v>
  </rv>
  <rv s="3">
    <v>33</v>
    <v>11</v>
    <v>363</v>
    <v>6</v>
    <v>0</v>
    <v>Image of Sorriso</v>
  </rv>
  <rv s="1">
    <fb>-12.5586223</fb>
    <v>15</v>
  </rv>
  <rv s="4">
    <v>https://www.bing.com/search?q=Sorriso+Mato+Grosso&amp;form=skydnc</v>
    <v>Aprenda mais com Bing</v>
  </rv>
  <rv s="2">
    <v>60</v>
  </rv>
  <rv s="1">
    <fb>-55.714556100000003</fb>
    <v>15</v>
  </rv>
  <rv s="1">
    <fb>92769</fb>
    <v>13</v>
  </rv>
  <rv s="10">
    <v>#VALUE!</v>
    <v>pt-BR</v>
    <v>d8fd3149-4703-fd4e-d6ab-73a7bdf3b28d</v>
    <v>536870912</v>
    <v>1</v>
    <v>362</v>
    <v>5</v>
    <v>255</v>
    <v>Sorriso</v>
    <v>9</v>
    <v>10</v>
    <v>Map</v>
    <v>11</v>
    <v>12</v>
    <v>485</v>
    <v>Sorriso é um município brasileiro do estado de Mato Grosso. É reconhecido como a Capital Nacional do Agronegócio e o maior produtor individual de soja do mundo. Segundo levantamento feito pelo IBGE, ocupa atualmente a terceira posição no ranking das maiores economias agrícolas do País. Pertence a microrregião de Alto Teles Pires e mesorregião do Norte Mato-grossense e sua população é estimada em 94.941 habitantes, conforme dados do IBGE de 2021. Está a uma altitude de 365 metros.</v>
    <v>77</v>
    <v>486</v>
    <v>487</v>
    <v>488</v>
    <v>489</v>
    <v>490</v>
    <v>Sorriso</v>
    <v>9</v>
    <v>491</v>
    <v>Sorriso</v>
    <v>mdp/vdpid/6404220643633528833</v>
  </rv>
  <rv s="0">
    <v>536870912</v>
    <v>Cascavel</v>
    <v>84c67181-748a-6f49-f5f7-b182f5828439</v>
    <v>pt-BR</v>
    <v>Map</v>
  </rv>
  <rv s="1">
    <fb>2100.105</fb>
    <v>13</v>
  </rv>
  <rv s="1">
    <fb>-24.9585109</fb>
    <v>15</v>
  </rv>
  <rv s="4">
    <v>https://www.bing.com/search?q=Cascavel+Paran%c3%a1&amp;form=skydnc</v>
    <v>Aprenda mais com Bing</v>
  </rv>
  <rv s="2">
    <v>61</v>
  </rv>
  <rv s="1">
    <fb>-53.457948299999998</fb>
    <v>15</v>
  </rv>
  <rv s="1">
    <fb>332333</fb>
    <v>13</v>
  </rv>
  <rv s="9">
    <v>#VALUE!</v>
    <v>pt-BR</v>
    <v>84c67181-748a-6f49-f5f7-b182f5828439</v>
    <v>536870912</v>
    <v>1</v>
    <v>367</v>
    <v>233</v>
    <v>234</v>
    <v>Cascavel</v>
    <v>9</v>
    <v>85</v>
    <v>Map</v>
    <v>11</v>
    <v>12</v>
    <v>494</v>
    <v>Cascavel é um município brasileiro localizado na região Oeste do estado do Paraná, do qual é o quinto mais populoso, com 336 073 habitantes, conforme estimativa do IBGE publicada em agosto de 2021. A distância rodoviária até Curitiba, capital administrativa estadual, é de 491 quilômetros, e de Brasília, capital federal, de 1 457 quilômetros.</v>
    <v>62</v>
    <v>495</v>
    <v>496</v>
    <v>497</v>
    <v>498</v>
    <v>Cascavel</v>
    <v>9</v>
    <v>499</v>
    <v>Cascavel</v>
    <v>mdp/vdpid/6458718965471379457</v>
  </rv>
  <rv s="0">
    <v>536870912</v>
    <v>Cruz Alta</v>
    <v>2116df49-2c79-a2fa-6c7c-eeef4513ce73</v>
    <v>pt-BR</v>
    <v>Map</v>
  </rv>
  <rv s="1">
    <fb>1360.37</fb>
    <v>13</v>
  </rv>
  <rv s="1">
    <fb>-28.638864999999999</fb>
    <v>15</v>
  </rv>
  <rv s="4">
    <v>https://www.bing.com/search?q=Cruz+Alta+Rio+Grande+do+Sul&amp;form=skydnc</v>
    <v>Aprenda mais com Bing</v>
  </rv>
  <rv s="2">
    <v>62</v>
  </rv>
  <rv s="1">
    <fb>-53.606776799999999</fb>
    <v>15</v>
  </rv>
  <rv s="1">
    <fb>59922</fb>
    <v>13</v>
  </rv>
  <rv s="11">
    <v>#VALUE!</v>
    <v>pt-BR</v>
    <v>2116df49-2c79-a2fa-6c7c-eeef4513ce73</v>
    <v>536870912</v>
    <v>1</v>
    <v>372</v>
    <v>233</v>
    <v>275</v>
    <v>Cruz Alta</v>
    <v>9</v>
    <v>85</v>
    <v>Map</v>
    <v>11</v>
    <v>12</v>
    <v>502</v>
    <v>Cruz Alta é um município brasileiro do estado do Rio Grande do Sul. Localiza-se a uma latitude 28º 38 '19" sul e a uma longitude 53º 36' 23" oeste, com altitude média de 452 metros do nível do mar. É conhecido como município do Guarany, dos Tropeiros e de Érico Veríssimo. O acesso à cidade se dá pela BR-158, no eixo norte-sul, pela BR-377, a leste, e também pela RS-342, a oeste. O município se localiza num entroncamento rodoferroviário na região centro-norte do estado, contando também com a presença de um porto seco no nordeste da cidade.</v>
    <v>67</v>
    <v>359</v>
    <v>503</v>
    <v>504</v>
    <v>505</v>
    <v>506</v>
    <v>Cruz Alta</v>
    <v>9</v>
    <v>507</v>
    <v>Cruz Alta</v>
    <v>mdp/vdpid/6462871438268301313</v>
  </rv>
  <rv s="0">
    <v>536870912</v>
    <v>Ribeirão Preto</v>
    <v>0ba5af7d-28d8-170f-19e5-40cdfe4ea1c7</v>
    <v>pt-BR</v>
    <v>Map</v>
  </rv>
  <rv s="1">
    <fb>650.9</fb>
    <v>13</v>
  </rv>
  <rv s="1">
    <fb>-21.178332999999999</fb>
    <v>15</v>
  </rv>
  <rv s="4">
    <v>https://www.bing.com/search?q=Ribeir%c3%a3o+Preto&amp;form=skydnc</v>
    <v>Aprenda mais com Bing</v>
  </rv>
  <rv s="2">
    <v>63</v>
  </rv>
  <rv s="1">
    <fb>-47.806666999999997</fb>
    <v>15</v>
  </rv>
  <rv s="1">
    <fb>711825</fb>
    <v>13</v>
  </rv>
  <rv s="9">
    <v>#VALUE!</v>
    <v>pt-BR</v>
    <v>0ba5af7d-28d8-170f-19e5-40cdfe4ea1c7</v>
    <v>536870912</v>
    <v>1</v>
    <v>378</v>
    <v>233</v>
    <v>234</v>
    <v>Ribeirão Preto</v>
    <v>9</v>
    <v>85</v>
    <v>Map</v>
    <v>11</v>
    <v>12</v>
    <v>510</v>
    <v>Ribeirão Preto é um município brasileiro sede da Região Metropolitana de Ribeirão Preto, no interior do estado de São Paulo, Região Sudeste do país. Pertence à Mesorregião e Microrregião de Ribeirão Preto, localizando-se a nordeste do estado, distando da Capital do Estado cerca de 315 km. Ocupa uma área de 650,916 km², sendo que 127,309 km² estão em perímetro urbano. Com 720 116 habitantes, é a nona cidade mais populosa do País sem contar as capitais – no geral é a 27ª e no Estado é a sétima, incluindo a capital paulista, segundo estimativa populacional calculada pelo IBGE para 2021, quando a população ribeirão-pretana cresceu 1,16% em relação ao valor do ano anterior. Este índice é superior ao nacional, de 0,74% e também está acima do estadual, de 0,64%.</v>
    <v>72</v>
    <v>511</v>
    <v>512</v>
    <v>513</v>
    <v>514</v>
    <v>Ribeirão Preto</v>
    <v>9</v>
    <v>515</v>
    <v>Ribeirão Preto</v>
    <v>mdp/vdpid/6412656749894959105</v>
  </rv>
</rvData>
</file>

<file path=xl/richData/rdrichvaluestructure.xml><?xml version="1.0" encoding="utf-8"?>
<rvStructures xmlns="http://schemas.microsoft.com/office/spreadsheetml/2017/richdata" count="13">
  <s t="_linkedentity2">
    <k n="%EntityServiceId" t="i"/>
    <k n="_DisplayString" t="s"/>
    <k n="%EntityId" t="s"/>
    <k n="%EntityCulture" t="s"/>
    <k n="_Icon" t="s"/>
  </s>
  <s t="_formattednumber">
    <k n="_Format" t="spb"/>
  </s>
  <s t="_array">
    <k n="array" t="a"/>
  </s>
  <s t="_webimage">
    <k n="WebImageIdentifier" t="i"/>
    <k n="_Provider" t="spb"/>
    <k n="Attribution" t="spb"/>
    <k n="CalcOrigin" t="i"/>
    <k n="ComputedImage" t="b"/>
    <k n="Text" t="s"/>
  </s>
  <s t="_hyperlink">
    <k n="Address" t="s"/>
    <k n="Text"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Fusos horários" t="r"/>
    <k n="Imagem" t="r"/>
    <k n="Latitude" t="r"/>
    <k n="LearnMoreOnLink"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Área" t="r"/>
    <k n="Capital/Maior Cidade" t="r"/>
    <k n="Descrição" t="s"/>
    <k n="Imagem" t="r"/>
    <k n="LearnMoreOnLink" t="r"/>
    <k n="Líder(es)" t="r"/>
    <k n="Maior cida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Alterar IPC (%)" t="r"/>
    <k n="`Área" t="r"/>
    <k n="`Área florestal (%)" t="r"/>
    <k n="Capital/Maior Cidade" t="r"/>
    <k n="Capitalização de mercado das empresas listadas" t="r"/>
    <k n="Código da moeda" t="s"/>
    <k n="Código de chamada" t="r"/>
    <k n="Consumo de energia de combustível fóssil" t="r"/>
    <k n="Consumo de energia elétrica" t="r"/>
    <k n="Descrição" t="s"/>
    <k n="Despesas pessoais com saúde (%)" t="r"/>
    <k n="Emissões de dióxido de carbono" t="r"/>
    <k n="Expectativa de vida" t="r"/>
    <k n="Fusos horários" t="r"/>
    <k n="Hino nacional" t="s"/>
    <k n="Idioma oficial" t="r"/>
    <k n="Imagem" t="r"/>
    <k n="IPC" t="r"/>
    <k n="LearnMoreOnLink" t="r"/>
    <k n="Líder(es)" t="r"/>
    <k n="Maior cidade" t="r"/>
    <k n="Médicos para cada mil" t="r"/>
    <k n="Mortalidade infantil" t="r"/>
    <k n="Nome" t="s"/>
    <k n="Nome oficial" t="s"/>
    <k n="PIB" t="r"/>
    <k n="População" t="r"/>
    <k n="População urbana" t="r"/>
    <k n="População: participação da força de trabalho (%)" t="r"/>
    <k n="População: participação de rendimento dos 10% mais pobres" t="r"/>
    <k n="População: participação de rendimento dos 10% mais ricos" t="r"/>
    <k n="População: participação de rendimento dos 20% em quarto lugar" t="r"/>
    <k n="População: participação de rendimento dos 20% em segundo lugar" t="r"/>
    <k n="População: participação de rendimento dos 20% em terceiro lugar" t="r"/>
    <k n="População: participação de rendimento dos 20% mais pobres" t="r"/>
    <k n="População: participação de rendimento dos 20% mais ricos" t="r"/>
    <k n="Preço da gasolina" t="r"/>
    <k n="Quantidade bruta de inscrições do ensino primário (%)" t="r"/>
    <k n="Quantidade bruta de inscrições do ensino superior (%)" t="r"/>
    <k n="Receita fiscal (%)" t="r"/>
    <k n="Salário mínimo" t="r"/>
    <k n="Subdivisões" t="r"/>
    <k n="Tamanho das forças armadas" t="r"/>
    <k n="Taxa de desemprego" t="r"/>
    <k n="Taxa de fertilidade" t="r"/>
    <k n="Taxa de imposto total" t="r"/>
    <k n="Taxa de mortalidade materna" t="r"/>
    <k n="Taxa de natalidade" t="r"/>
    <k n="Terras agrícolas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Área" t="r"/>
    <k n="Capital/Maior Cidade" t="r"/>
    <k n="Descrição" t="s"/>
    <k n="LearnMoreOnLink" t="r"/>
    <k n="Líder(es)" t="r"/>
    <k n="Maior cida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Latitude" t="r"/>
    <k n="LearnMoreOnLink"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Imagem" t="r"/>
    <k n="Latitude" t="r"/>
    <k n="LearnMoreOnLink"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Fusos horários" t="r"/>
    <k n="Latitude" t="r"/>
    <k n="LearnMoreOnLink"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Descrição" t="s"/>
    <k n="Divisão administrativa 1 (Estado/província/outro)" t="r"/>
    <k n="Latitude" t="r"/>
    <k n="LearnMoreOnLink" t="r"/>
    <k n="Longitude" t="r"/>
    <k n="Nome" t="s"/>
    <k n="País/região" t="r"/>
    <k n="População" t="r"/>
    <k n="UniqueName" t="s"/>
    <k n="VDPID/VSID" t="s"/>
  </s>
</rvStructures>
</file>

<file path=xl/richData/rdsupportingpropertybag.xml><?xml version="1.0" encoding="utf-8"?>
<supportingPropertyBags xmlns="http://schemas.microsoft.com/office/spreadsheetml/2017/richdata2">
  <spbArrays count="8">
    <a count="27">
      <v t="s">%EntityServiceId</v>
      <v t="s">%IsRefreshable</v>
      <v t="s">_CanonicalPropertyNames</v>
      <v t="s">%EntityCulture</v>
      <v t="s">%EntityId</v>
      <v t="s">_Icon</v>
      <v t="s">_Provider</v>
      <v t="s">_Attribution</v>
      <v t="s">_Display</v>
      <v t="s">Nome</v>
      <v t="s">_Format</v>
      <v t="s">Divisão administrativa 1 (Estado/província/outro)</v>
      <v t="s">País/região</v>
      <v t="s">Líder(es)</v>
      <v t="s">_SubLabel</v>
      <v t="s">População</v>
      <v t="s">`Área</v>
      <v t="s">Latitude</v>
      <v t="s">Longitude</v>
      <v t="s">Fusos horários</v>
      <v t="s">_Flags</v>
      <v t="s">VDPID/VSID</v>
      <v t="s">UniqueName</v>
      <v t="s">_DisplayString</v>
      <v t="s">LearnMoreOnLink</v>
      <v t="s">Imagem</v>
      <v t="s">Descrição</v>
    </a>
    <a count="26">
      <v t="s">%EntityServiceId</v>
      <v t="s">%IsRefreshable</v>
      <v t="s">_CanonicalPropertyNames</v>
      <v t="s">%EntityCulture</v>
      <v t="s">%EntityId</v>
      <v t="s">_Icon</v>
      <v t="s">_Provider</v>
      <v t="s">_Attribution</v>
      <v t="s">_Display</v>
      <v t="s">Nome</v>
      <v t="s">_Format</v>
      <v t="s">Capital/Maior Cidade</v>
      <v t="s">Líder(es)</v>
      <v t="s">País/região</v>
      <v t="s">_SubLabel</v>
      <v t="s">População</v>
      <v t="s">`Área</v>
      <v t="s">Abreviação</v>
      <v t="s">Maior cidade</v>
      <v t="s">_Flags</v>
      <v t="s">VDPID/VSID</v>
      <v t="s">UniqueName</v>
      <v t="s">_DisplayString</v>
      <v t="s">LearnMoreOnLink</v>
      <v t="s">Imagem</v>
      <v t="s">Descrição</v>
    </a>
    <a count="65">
      <v t="s">%EntityServiceId</v>
      <v t="s">%IsRefreshable</v>
      <v t="s">_CanonicalPropertyNames</v>
      <v t="s">%EntityCulture</v>
      <v t="s">%EntityId</v>
      <v t="s">_Icon</v>
      <v t="s">_Provider</v>
      <v t="s">_Attribution</v>
      <v t="s">_Display</v>
      <v t="s">Nome</v>
      <v t="s">_Format</v>
      <v t="s">Capital/Maior Cidade</v>
      <v t="s">Líder(es)</v>
      <v t="s">_SubLabel</v>
      <v t="s">População</v>
      <v t="s">`Área</v>
      <v t="s">Abreviação</v>
      <v t="s">PIB</v>
      <v t="s">Código da moeda</v>
      <v t="s">Maior cidade</v>
      <v t="s">Hino nacional</v>
      <v t="s">Idioma oficial</v>
      <v t="s">Nome oficial</v>
      <v t="s">Subdivisões</v>
      <v t="s">Expectativa de vida</v>
      <v t="s">Taxa de natalidade</v>
      <v t="s">Taxa de fertilidade</v>
      <v t="s">Mortalidade infantil</v>
      <v t="s">Taxa de mortalidade materna</v>
      <v t="s">População urbana</v>
      <v t="s">Terras agrícolas (%)</v>
      <v t="s">`Área florestal (%)</v>
      <v t="s">Emissões de dióxido de carbono</v>
      <v t="s">Consumo de energia de combustível fóssil</v>
      <v t="s">Preço da gasolina</v>
      <v t="s">Consumo de energia elétrica</v>
      <v t="s">IPC</v>
      <v t="s">Alterar IPC (%)</v>
      <v t="s">População: participação de rendimento dos 10% mais ricos</v>
      <v t="s">População: participação de rendimento dos 20% mais ricos</v>
      <v t="s">População: participação de rendimento dos 20% em segundo lugar</v>
      <v t="s">População: participação de rendimento dos 20% em terceiro lugar</v>
      <v t="s">População: participação de rendimento dos 20% em quarto lugar</v>
      <v t="s">População: participação de rendimento dos 20% mais pobres</v>
      <v t="s">População: participação de rendimento dos 10% mais pobres</v>
      <v t="s">População: participação da força de trabalho (%)</v>
      <v t="s">Salário mínimo</v>
      <v t="s">Receita fiscal (%)</v>
      <v t="s">Taxa de imposto total</v>
      <v t="s">Taxa de desemprego</v>
      <v t="s">Capitalização de mercado das empresas listadas</v>
      <v t="s">Quantidade bruta de inscrições do ensino primário (%)</v>
      <v t="s">Quantidade bruta de inscrições do ensino superior (%)</v>
      <v t="s">Despesas pessoais com saúde (%)</v>
      <v t="s">Médicos para cada mil</v>
      <v t="s">Tamanho das forças armadas</v>
      <v t="s">Fusos horários</v>
      <v t="s">Código de chamada</v>
      <v t="s">_Flags</v>
      <v t="s">VDPID/VSID</v>
      <v t="s">UniqueName</v>
      <v t="s">_DisplayString</v>
      <v t="s">LearnMoreOnLink</v>
      <v t="s">Imagem</v>
      <v t="s">Descrição</v>
    </a>
    <a count="25">
      <v t="s">%EntityServiceId</v>
      <v t="s">%IsRefreshable</v>
      <v t="s">_CanonicalPropertyNames</v>
      <v t="s">%EntityCulture</v>
      <v t="s">%EntityId</v>
      <v t="s">_Icon</v>
      <v t="s">_Provider</v>
      <v t="s">_Attribution</v>
      <v t="s">_Display</v>
      <v t="s">Nome</v>
      <v t="s">_Format</v>
      <v t="s">Capital/Maior Cidade</v>
      <v t="s">Líder(es)</v>
      <v t="s">País/região</v>
      <v t="s">_SubLabel</v>
      <v t="s">População</v>
      <v t="s">`Área</v>
      <v t="s">Abreviação</v>
      <v t="s">Maior cidade</v>
      <v t="s">_Flags</v>
      <v t="s">VDPID/VSID</v>
      <v t="s">UniqueName</v>
      <v t="s">_DisplayString</v>
      <v t="s">LearnMoreOnLink</v>
      <v t="s">Descrição</v>
    </a>
    <a count="25">
      <v t="s">%EntityServiceId</v>
      <v t="s">%IsRefreshable</v>
      <v t="s">_CanonicalPropertyNames</v>
      <v t="s">%EntityCulture</v>
      <v t="s">%EntityId</v>
      <v t="s">_Icon</v>
      <v t="s">_Provider</v>
      <v t="s">_Attribution</v>
      <v t="s">_Display</v>
      <v t="s">Nome</v>
      <v t="s">_Format</v>
      <v t="s">Divisão administrativa 1 (Estado/província/outro)</v>
      <v t="s">País/região</v>
      <v t="s">Líder(es)</v>
      <v t="s">_SubLabel</v>
      <v t="s">População</v>
      <v t="s">`Área</v>
      <v t="s">Latitude</v>
      <v t="s">Longitude</v>
      <v t="s">_Flags</v>
      <v t="s">VDPID/VSID</v>
      <v t="s">UniqueName</v>
      <v t="s">_DisplayString</v>
      <v t="s">LearnMoreOnLink</v>
      <v t="s">Descrição</v>
    </a>
    <a count="26">
      <v t="s">%EntityServiceId</v>
      <v t="s">%IsRefreshable</v>
      <v t="s">_CanonicalPropertyNames</v>
      <v t="s">%EntityCulture</v>
      <v t="s">%EntityId</v>
      <v t="s">_Icon</v>
      <v t="s">_Provider</v>
      <v t="s">_Attribution</v>
      <v t="s">_Display</v>
      <v t="s">Nome</v>
      <v t="s">_Format</v>
      <v t="s">Divisão administrativa 1 (Estado/província/outro)</v>
      <v t="s">País/região</v>
      <v t="s">Líder(es)</v>
      <v t="s">_SubLabel</v>
      <v t="s">População</v>
      <v t="s">`Área</v>
      <v t="s">Latitude</v>
      <v t="s">Longitude</v>
      <v t="s">_Flags</v>
      <v t="s">VDPID/VSID</v>
      <v t="s">UniqueName</v>
      <v t="s">_DisplayString</v>
      <v t="s">LearnMoreOnLink</v>
      <v t="s">Imagem</v>
      <v t="s">Descrição</v>
    </a>
    <a count="26">
      <v t="s">%EntityServiceId</v>
      <v t="s">%IsRefreshable</v>
      <v t="s">_CanonicalPropertyNames</v>
      <v t="s">%EntityCulture</v>
      <v t="s">%EntityId</v>
      <v t="s">_Icon</v>
      <v t="s">_Provider</v>
      <v t="s">_Attribution</v>
      <v t="s">_Display</v>
      <v t="s">Nome</v>
      <v t="s">_Format</v>
      <v t="s">Divisão administrativa 1 (Estado/província/outro)</v>
      <v t="s">País/região</v>
      <v t="s">Líder(es)</v>
      <v t="s">_SubLabel</v>
      <v t="s">População</v>
      <v t="s">`Área</v>
      <v t="s">Latitude</v>
      <v t="s">Longitude</v>
      <v t="s">Fusos horários</v>
      <v t="s">_Flags</v>
      <v t="s">VDPID/VSID</v>
      <v t="s">UniqueName</v>
      <v t="s">_DisplayString</v>
      <v t="s">LearnMoreOnLink</v>
      <v t="s">Descrição</v>
    </a>
    <a count="23">
      <v t="s">%EntityServiceId</v>
      <v t="s">%IsRefreshable</v>
      <v t="s">_CanonicalPropertyNames</v>
      <v t="s">%EntityCulture</v>
      <v t="s">%EntityId</v>
      <v t="s">_Icon</v>
      <v t="s">_Provider</v>
      <v t="s">_Attribution</v>
      <v t="s">_Display</v>
      <v t="s">Nome</v>
      <v t="s">_Format</v>
      <v t="s">Divisão administrativa 1 (Estado/província/outro)</v>
      <v t="s">País/região</v>
      <v t="s">_SubLabel</v>
      <v t="s">População</v>
      <v t="s">Latitude</v>
      <v t="s">Longitude</v>
      <v t="s">_Flags</v>
      <v t="s">VDPID/VSID</v>
      <v t="s">UniqueName</v>
      <v t="s">_DisplayString</v>
      <v t="s">LearnMoreOnLink</v>
      <v t="s">Descrição</v>
    </a>
  </spbArrays>
  <spbData count="379">
    <spb s="0">
      <v xml:space="preserve">Wikipedia	Wikipedia	</v>
      <v xml:space="preserve">CC-BY-SA	CC-BY-SA	</v>
      <v xml:space="preserve">http://en.wikipedia.org/wiki/Aracaju	http://pt.wikipedia.org/wiki/Aracaju	</v>
      <v xml:space="preserve">http://creativecommons.org/licenses/by-sa/3.0/	http://creativecommons.org/licenses/by-sa/3.0/	</v>
    </spb>
    <spb s="0">
      <v xml:space="preserve">Wikipedia	</v>
      <v xml:space="preserve">CC-BY-SA	</v>
      <v xml:space="preserve">http://en.wikipedia.org/wiki/Aracaju	</v>
      <v xml:space="preserve">http://creativecommons.org/licenses/by-sa/3.0/	</v>
    </spb>
    <spb s="0">
      <v xml:space="preserve">Wikipedia	Wikipedia	</v>
      <v xml:space="preserve">CC-BY-SA	CC-BY-SA	</v>
      <v xml:space="preserve">http://en.wikipedia.org/wiki/Aracaju	http://es.wikipedia.org/wiki/Aracaju	</v>
      <v xml:space="preserve">http://creativecommons.org/licenses/by-sa/3.0/	http://creativecommons.org/licenses/by-sa/3.0/	</v>
    </spb>
    <spb s="0">
      <v xml:space="preserve">Wikipedia	</v>
      <v xml:space="preserve">CC-BY-SA	</v>
      <v xml:space="preserve">http://pt.wikipedia.org/wiki/Aracaju	</v>
      <v xml:space="preserve">http://creativecommons.org/licenses/by-sa/3.0/	</v>
    </spb>
    <spb s="1">
      <v>0</v>
      <v>1</v>
      <v>2</v>
      <v>3</v>
      <v>2</v>
      <v>1</v>
      <v>0</v>
      <v>0</v>
      <v>0</v>
    </spb>
    <spb s="2">
      <v>Name</v>
      <v>Area</v>
      <v>Image</v>
      <v>Latitude</v>
      <v>Description</v>
      <v>Longitude</v>
      <v>Population</v>
      <v>UniqueName</v>
      <v>VDPID/VSID</v>
      <v>Country/region</v>
      <v>LearnMoreOnLink</v>
      <v>Admin Division 1 (State/province/other)</v>
    </spb>
    <spb s="3">
      <v>0</v>
      <v>Name</v>
      <v>LearnMoreOnLink</v>
    </spb>
    <spb s="4">
      <v>0</v>
      <v>0</v>
    </spb>
    <spb s="5">
      <v>0</v>
      <v>0</v>
      <v>0</v>
    </spb>
    <spb s="6">
      <v>7</v>
      <v>8</v>
      <v>8</v>
      <v>8</v>
    </spb>
    <spb s="7">
      <v>1</v>
      <v>2</v>
      <v>3</v>
    </spb>
    <spb s="8">
      <v>https://www.bing.com</v>
      <v>https://www.bing.com/th?id=Ga%5Cbing_yt.png&amp;w=100&amp;h=40&amp;c=0&amp;pid=0.1</v>
      <v>Da plataforma Bing</v>
    </spb>
    <spb s="9">
      <v>km quadrado</v>
      <v>2020</v>
    </spb>
    <spb s="10">
      <v>4</v>
    </spb>
    <spb s="0">
      <v xml:space="preserve">Wikipedia	</v>
      <v xml:space="preserve">Public domain	</v>
      <v xml:space="preserve">http://it.wikipedia.org/wiki/Aracaju	</v>
      <v xml:space="preserve">http://en.wikipedia.org/wiki/Public_domain	</v>
    </spb>
    <spb s="10">
      <v>5</v>
    </spb>
    <spb s="0">
      <v xml:space="preserve">Wikipedia	Wikipedia	</v>
      <v xml:space="preserve">CC-BY-SA	CC-BY-SA	</v>
      <v xml:space="preserve">http://en.wikipedia.org/wiki/Sergipe	http://pt.wikipedia.org/wiki/Sergipe	</v>
      <v xml:space="preserve">http://creativecommons.org/licenses/by-sa/3.0/	http://creativecommons.org/licenses/by-sa/3.0/	</v>
    </spb>
    <spb s="0">
      <v xml:space="preserve">Wikipedia	</v>
      <v xml:space="preserve">CC-BY-SA	</v>
      <v xml:space="preserve">http://en.wikipedia.org/wiki/Sergipe	</v>
      <v xml:space="preserve">http://creativecommons.org/licenses/by-sa/3.0/	</v>
    </spb>
    <spb s="0">
      <v xml:space="preserve">Wikipedia	</v>
      <v xml:space="preserve">CC-BY-SA	</v>
      <v xml:space="preserve">http://pt.wikipedia.org/wiki/Sergipe	</v>
      <v xml:space="preserve">http://creativecommons.org/licenses/by-sa/3.0/	</v>
    </spb>
    <spb s="11">
      <v>16</v>
      <v>17</v>
      <v>18</v>
      <v>17</v>
      <v>17</v>
      <v>16</v>
      <v>16</v>
      <v>16</v>
      <v>16</v>
    </spb>
    <spb s="12">
      <v>Name</v>
      <v>Area</v>
      <v>Image</v>
      <v>Description</v>
      <v>Population</v>
      <v>Abbreviation</v>
      <v>UniqueName</v>
      <v>VDPID/VSID</v>
      <v>Country/region</v>
      <v>Largest city</v>
      <v>LearnMoreOnLink</v>
      <v>Capital/Major City</v>
    </spb>
    <spb s="3">
      <v>1</v>
      <v>Name</v>
      <v>LearnMoreOnLink</v>
    </spb>
    <spb s="9">
      <v>km quadrado</v>
      <v>2014</v>
    </spb>
    <spb s="0">
      <v xml:space="preserve">Wikipedia	</v>
      <v xml:space="preserve">Public domain	</v>
      <v xml:space="preserve">http://it.wikipedia.org/wiki/Sergipe	</v>
      <v xml:space="preserve">http://en.wikipedia.org/wiki/Public_domain	</v>
    </spb>
    <spb s="0">
      <v xml:space="preserve">data.worldbank.org	</v>
      <v xml:space="preserve">	</v>
      <v xml:space="preserve">http://data.worldbank.org/indicator/FP.CPI.TOTL	</v>
      <v xml:space="preserve">	</v>
    </spb>
    <spb s="0">
      <v xml:space="preserve">Wikipedia	Cia	travel.state.gov	</v>
      <v xml:space="preserve">CC-BY-SA			</v>
      <v xml:space="preserve">http://en.wikipedia.org/wiki/Brazil	https://www.cia.gov/library/publications/the-world-factbook/geos/br.html?Transportation	https://travel.state.gov/content/travel/en/international-travel/International-Travel-Country-Information-Pages/Brazil.html	</v>
      <v xml:space="preserve">http://creativecommons.org/licenses/by-sa/3.0/			</v>
    </spb>
    <spb s="0">
      <v xml:space="preserve">Wikipedia	Wikipedia	</v>
      <v xml:space="preserve">CC-BY-SA	CC-BY-SA	</v>
      <v xml:space="preserve">http://en.wikipedia.org/wiki/Brazil	http://pt.wikipedia.org/wiki/Brasil	</v>
      <v xml:space="preserve">http://creativecommons.org/licenses/by-sa/3.0/	http://creativecommons.org/licenses/by-sa/3.0/	</v>
    </spb>
    <spb s="0">
      <v xml:space="preserve">Wikipedia	</v>
      <v xml:space="preserve">CC-BY-SA	</v>
      <v xml:space="preserve">http://en.wikipedia.org/wiki/Brazil	</v>
      <v xml:space="preserve">http://creativecommons.org/licenses/by-sa/3.0/	</v>
    </spb>
    <spb s="0">
      <v xml:space="preserve">Wikipedia	</v>
      <v xml:space="preserve">CC-BY-SA	</v>
      <v xml:space="preserve">http://pt.wikipedia.org/wiki/Brasil	</v>
      <v xml:space="preserve">http://creativecommons.org/licenses/by-sa/3.0/	</v>
    </spb>
    <spb s="0">
      <v xml:space="preserve">Wikipedia	travel.state.gov	</v>
      <v xml:space="preserve">CC-BY-SA		</v>
      <v xml:space="preserve">http://en.wikipedia.org/wiki/Brazil	https://travel.state.gov/content/travel/en/international-travel/International-Travel-Country-Information-Pages/Brazil.html	</v>
      <v xml:space="preserve">http://creativecommons.org/licenses/by-sa/3.0/		</v>
    </spb>
    <spb s="0">
      <v xml:space="preserve">Cia	</v>
      <v xml:space="preserve">	</v>
      <v xml:space="preserve">https://www.cia.gov/library/publications/the-world-factbook/geos/br.html?Transportation	</v>
      <v xml:space="preserve">	</v>
    </spb>
    <spb s="0">
      <v xml:space="preserve">data.worldbank.org	</v>
      <v xml:space="preserve">	</v>
      <v xml:space="preserve">http://data.worldbank.org/indicator/SP.URB.TOTL	</v>
      <v xml:space="preserve">	</v>
    </spb>
    <spb s="0">
      <v xml:space="preserve">Wikipedia	Cia	</v>
      <v xml:space="preserve">CC-BY-SA		</v>
      <v xml:space="preserve">http://en.wikipedia.org/wiki/Brazil	https://www.cia.gov/library/publications/the-world-factbook/geos/br.html?Transportation	</v>
      <v xml:space="preserve">http://creativecommons.org/licenses/by-sa/3.0/		</v>
    </spb>
    <spb s="0">
      <v xml:space="preserve">data.worldbank.org	</v>
      <v xml:space="preserve">	</v>
      <v xml:space="preserve">http://data.worldbank.org/indicator/SP.DYN.CBRT.IN	</v>
      <v xml:space="preserve">	</v>
    </spb>
    <spb s="0">
      <v xml:space="preserve">data.worldbank.org	</v>
      <v xml:space="preserve">	</v>
      <v xml:space="preserve">http://data.worldbank.org/indicator/SP.DYN.LE00.IN	</v>
      <v xml:space="preserve">	</v>
    </spb>
    <spb s="0">
      <v xml:space="preserve">data.worldbank.org	</v>
      <v xml:space="preserve">	</v>
      <v xml:space="preserve">http://data.worldbank.org/indicator/SP.DYN.TFRT.IN	</v>
      <v xml:space="preserve">	</v>
    </spb>
    <spb s="0">
      <v xml:space="preserve">Wikipedia	Wikipedia	Cia	</v>
      <v xml:space="preserve">CC-BY-SA	CC-BY-SA		</v>
      <v xml:space="preserve">http://en.wikipedia.org/wiki/Brazil	http://pt.wikipedia.org/wiki/Brasil	https://www.cia.gov/library/publications/the-world-factbook/geos/br.html?Transportation	</v>
      <v xml:space="preserve">http://creativecommons.org/licenses/by-sa/3.0/	http://creativecommons.org/licenses/by-sa/3.0/		</v>
    </spb>
    <spb s="0">
      <v xml:space="preserve">data.worldbank.org	</v>
      <v xml:space="preserve">	</v>
      <v xml:space="preserve">http://data.worldbank.org/indicator/SP.DYN.IMRT.IN	</v>
      <v xml:space="preserve">	</v>
    </spb>
    <spb s="0">
      <v xml:space="preserve">data.worldbank.org	</v>
      <v xml:space="preserve">	</v>
      <v xml:space="preserve">http://data.worldbank.org/indicator/SH.MED.PHYS.ZS	</v>
      <v xml:space="preserve">	</v>
    </spb>
    <spb s="0">
      <v xml:space="preserve">data.worldbank.org	</v>
      <v xml:space="preserve">	</v>
      <v xml:space="preserve">http://data.worldbank.org/indicator/MS.MIL.TOTL.P1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http://data.worldbank.org/indicator/SL.TLF.CACT.ZS	</v>
      <v xml:space="preserve">	</v>
    </spb>
    <spb s="13">
      <v>24</v>
      <v>25</v>
      <v>26</v>
      <v>27</v>
      <v>28</v>
      <v>27</v>
      <v>26</v>
      <v>29</v>
      <v>26</v>
      <v>27</v>
      <v>30</v>
      <v>27</v>
      <v>31</v>
      <v>32</v>
      <v>25</v>
      <v>30</v>
      <v>30</v>
      <v>33</v>
      <v>34</v>
      <v>35</v>
      <v>30</v>
      <v>36</v>
      <v>37</v>
      <v>30</v>
      <v>38</v>
      <v>30</v>
      <v>39</v>
      <v>40</v>
      <v>41</v>
      <v>42</v>
      <v>30</v>
      <v>30</v>
      <v>25</v>
      <v>43</v>
      <v>30</v>
      <v>30</v>
      <v>30</v>
      <v>30</v>
      <v>30</v>
      <v>30</v>
      <v>30</v>
      <v>30</v>
      <v>30</v>
    </spb>
    <spb s="14">
      <v>CPI</v>
      <v>GDP</v>
      <v>Name</v>
      <v>Area</v>
      <v>Image</v>
      <v>Description</v>
      <v>Population</v>
      <v>Abbreviation</v>
      <v>UniqueName</v>
      <v>VDPID/VSID</v>
      <v>Largest city</v>
      <v>Official name</v>
      <v>National anthem</v>
      <v>Minimum wage</v>
      <v>CPI Change (%)</v>
      <v>Currency code</v>
      <v>LearnMoreOnLink</v>
      <v>Urban population</v>
      <v>Calling code</v>
      <v>Gasoline price</v>
      <v>Tax revenue (%)</v>
      <v>Unemployment rate</v>
      <v>Birth rate</v>
      <v>Forested area (%)</v>
      <v>Life expectancy</v>
      <v>Fertility rate</v>
      <v>Capital/Major City</v>
      <v>Infant mortality</v>
      <v>Agricultural land (%)</v>
      <v>Physicians per thousand</v>
      <v>Total tax rate</v>
      <v>Armed forces size</v>
      <v>Electric power consumption</v>
      <v>Maternal mortality ratio</v>
      <v>Carbon dioxide emissions</v>
      <v>Out of pocket health expenditure (%)</v>
      <v>Fossil fuel energy consumption</v>
      <v>Market cap of listed companies</v>
      <v>Population: Labor force participation (%)</v>
      <v>Gross primary education enrollment (%)</v>
      <v>Gross tertiary education enrollment (%)</v>
      <v>Population: Income share highest 10%</v>
      <v>Population: Income share highest 20%</v>
      <v>Population: Income share lowest 10%</v>
      <v>Population: Income share lowest 20%</v>
      <v>Population: Income share fourth 20%</v>
      <v>Population: Income share second 20%</v>
      <v>Population: Income share third 20%</v>
    </spb>
    <spb s="3">
      <v>2</v>
      <v>Name</v>
      <v>LearnMoreOnLink</v>
    </spb>
    <spb s="15">
      <v>2019</v>
      <v>2019</v>
      <v>km quadrado</v>
      <v>2020</v>
      <v>2019</v>
      <v>2019</v>
      <v>por litro (2016)</v>
      <v>2018</v>
      <v>2019</v>
      <v>por mil (2018)</v>
      <v>anos (2018)</v>
      <v>2018</v>
      <v>2016</v>
      <v>por mil (2018)</v>
      <v>2016</v>
      <v>2018</v>
      <v>2019</v>
      <v>2017</v>
      <v>kWh (2014)</v>
      <v>mortes por 100.000 (2017)</v>
      <v>quilotoneladas por ano (2016)</v>
      <v>2015</v>
      <v>2014</v>
      <v>2019</v>
      <v>2019</v>
      <v>2017</v>
      <v>2017</v>
      <v>2018</v>
      <v>2018</v>
      <v>2018</v>
      <v>2018</v>
      <v>2018</v>
      <v>2018</v>
      <v>2018</v>
    </spb>
    <spb s="10">
      <v>6</v>
    </spb>
    <spb s="10">
      <v>7</v>
    </spb>
    <spb s="10">
      <v>8</v>
    </spb>
    <spb s="10">
      <v>9</v>
    </spb>
    <spb s="0">
      <v xml:space="preserve">Wikipedia	</v>
      <v xml:space="preserve">Public domain	</v>
      <v xml:space="preserve">http://en.wikipedia.org/wiki/Brazil	</v>
      <v xml:space="preserve">http://en.wikipedia.org/wiki/Public_domain	</v>
    </spb>
    <spb s="10">
      <v>10</v>
    </spb>
    <spb s="10">
      <v>11</v>
    </spb>
    <spb s="10">
      <v>12</v>
    </spb>
    <spb s="10">
      <v>13</v>
    </spb>
    <spb s="0">
      <v xml:space="preserve">Wikipedia	Wikipedia	</v>
      <v xml:space="preserve">CC-BY-SA	CC-BY-SA	</v>
      <v xml:space="preserve">http://pt.wikipedia.org/wiki/Brasília	http://it.wikipedia.org/wiki/Brasilia	</v>
      <v xml:space="preserve">http://creativecommons.org/licenses/by-sa/3.0/	http://creativecommons.org/licenses/by-sa/3.0/	</v>
    </spb>
    <spb s="0">
      <v xml:space="preserve">Wikipedia	Wikipedia	</v>
      <v xml:space="preserve">CC-BY-SA	CC-BY-SA	</v>
      <v xml:space="preserve">http://en.wikipedia.org/wiki/Brasília	http://fr.wikipedia.org/wiki/Brasilia	</v>
      <v xml:space="preserve">http://creativecommons.org/licenses/by-sa/3.0/	http://creativecommons.org/licenses/by-sa/3.0/	</v>
    </spb>
    <spb s="0">
      <v xml:space="preserve">Wikipedia	</v>
      <v xml:space="preserve">CC-BY-SA	</v>
      <v xml:space="preserve">http://pt.wikipedia.org/wiki/Brasília	</v>
      <v xml:space="preserve">http://creativecommons.org/licenses/by-sa/3.0/	</v>
    </spb>
    <spb s="0">
      <v xml:space="preserve">Wikipedia	</v>
      <v xml:space="preserve">CC-BY-SA	</v>
      <v xml:space="preserve">http://it.wikipedia.org/wiki/Brasilia	</v>
      <v xml:space="preserve">http://creativecommons.org/licenses/by-sa/3.0/	</v>
    </spb>
    <spb s="0">
      <v xml:space="preserve">Wikipedia	Wikipedia	Wikipedia	</v>
      <v xml:space="preserve">CC-BY-SA	CC-BY-SA	CC-BY-SA	</v>
      <v xml:space="preserve">http://pt.wikipedia.org/wiki/Brasília	http://en.wikipedia.org/wiki/Brasília	http://it.wikipedia.org/wiki/Brasilia	</v>
      <v xml:space="preserve">http://creativecommons.org/licenses/by-sa/3.0/	http://creativecommons.org/licenses/by-sa/3.0/	http://creativecommons.org/licenses/by-sa/3.0/	</v>
    </spb>
    <spb s="16">
      <v>57</v>
      <v>58</v>
      <v>59</v>
      <v>60</v>
      <v>57</v>
      <v>61</v>
      <v>61</v>
    </spb>
    <spb s="9">
      <v>km quadrado</v>
      <v>2010</v>
    </spb>
    <spb s="0">
      <v xml:space="preserve">Wikipedia	</v>
      <v xml:space="preserve">Public domain	</v>
      <v xml:space="preserve">http://nl.wikipedia.org/wiki/Brasilia	</v>
      <v xml:space="preserve">http://en.wikipedia.org/wiki/Public_domain	</v>
    </spb>
    <spb s="0">
      <v xml:space="preserve">Wikipedia	Wikipedia	</v>
      <v xml:space="preserve">CC-BY-SA	CC-BY-SA	</v>
      <v xml:space="preserve">http://pt.wikipedia.org/wiki/São_Paulo	http://it.wikipedia.org/wiki/San_Paolo_(Brasile)	</v>
      <v xml:space="preserve">http://creativecommons.org/licenses/by-sa/3.0/	http://creativecommons.org/licenses/by-sa/3.0/	</v>
    </spb>
    <spb s="0">
      <v xml:space="preserve">Wikipedia	</v>
      <v xml:space="preserve">CC-BY-SA	</v>
      <v xml:space="preserve">http://en.wikipedia.org/wiki/São_Paulo	</v>
      <v xml:space="preserve">http://creativecommons.org/licenses/by-sa/3.0/	</v>
    </spb>
    <spb s="0">
      <v xml:space="preserve">Wikipedia	</v>
      <v xml:space="preserve">CC-BY-SA	</v>
      <v xml:space="preserve">http://pt.wikipedia.org/wiki/São_Paulo	</v>
      <v xml:space="preserve">http://creativecommons.org/licenses/by-sa/3.0/	</v>
    </spb>
    <spb s="0">
      <v xml:space="preserve">Wikipedia	Wikipedia	Wikipedia	</v>
      <v xml:space="preserve">CC-BY-SA	CC-BY-SA	CC-BY-SA	</v>
      <v xml:space="preserve">http://en.wikipedia.org/wiki/São_Paulo	http://pt.wikipedia.org/wiki/São_Paulo	http://it.wikipedia.org/wiki/San_Paolo_(Brasile)	</v>
      <v xml:space="preserve">http://creativecommons.org/licenses/by-sa/3.0/	http://creativecommons.org/licenses/by-sa/3.0/	http://creativecommons.org/licenses/by-sa/3.0/	</v>
    </spb>
    <spb s="16">
      <v>65</v>
      <v>66</v>
      <v>67</v>
      <v>66</v>
      <v>65</v>
      <v>68</v>
      <v>68</v>
    </spb>
    <spb s="0">
      <v xml:space="preserve">Wikipedia	</v>
      <v xml:space="preserve">Public domain	</v>
      <v xml:space="preserve">http://it.wikipedia.org/wiki/San_Paolo_(Brasile)	</v>
      <v xml:space="preserve">http://en.wikipedia.org/wiki/Public_domain	</v>
    </spb>
    <spb s="0">
      <v xml:space="preserve">Wikipedia	Wikipedia	</v>
      <v xml:space="preserve">CC-BY-SA	CC-BY-SA	</v>
      <v xml:space="preserve">http://en.wikipedia.org/wiki/Rio_de_Janeiro_(state)	http://pt.wikipedia.org/wiki/Rio_de_Janeiro_(estado)	</v>
      <v xml:space="preserve">http://creativecommons.org/licenses/by-sa/3.0/	http://creativecommons.org/licenses/by-sa/3.0/	</v>
    </spb>
    <spb s="0">
      <v xml:space="preserve">Wikipedia	</v>
      <v xml:space="preserve">CC-BY-SA	</v>
      <v xml:space="preserve">http://en.wikipedia.org/wiki/Rio_de_Janeiro_(state)	</v>
      <v xml:space="preserve">http://creativecommons.org/licenses/by-sa/3.0/	</v>
    </spb>
    <spb s="0">
      <v xml:space="preserve">Wikipedia	</v>
      <v xml:space="preserve">CC-BY-SA	</v>
      <v xml:space="preserve">http://pt.wikipedia.org/wiki/Rio_de_Janeiro_(estado)	</v>
      <v xml:space="preserve">http://creativecommons.org/licenses/by-sa/3.0/	</v>
    </spb>
    <spb s="11">
      <v>71</v>
      <v>72</v>
      <v>73</v>
      <v>72</v>
      <v>72</v>
      <v>71</v>
      <v>71</v>
      <v>71</v>
      <v>71</v>
    </spb>
    <spb s="0">
      <v xml:space="preserve">Wikipedia	</v>
      <v xml:space="preserve">Public domain	</v>
      <v xml:space="preserve">http://en.wikipedia.org/wiki/Rio_de_Janeiro_(state)	</v>
      <v xml:space="preserve">http://en.wikipedia.org/wiki/Public_domain	</v>
    </spb>
    <spb s="0">
      <v xml:space="preserve">Wikipedia	Wikipedia	</v>
      <v xml:space="preserve">CC-BY-SA	CC-BY-SA	</v>
      <v xml:space="preserve">http://pt.wikipedia.org/wiki/Pará	http://zh.wikipedia.org/zh-tw/index.html?curid=556979	</v>
      <v xml:space="preserve">http://creativecommons.org/licenses/by-sa/3.0/	http://creativecommons.org/licenses/by-sa/3.0/	</v>
    </spb>
    <spb s="0">
      <v xml:space="preserve">Wikipedia	Wikipedia	</v>
      <v xml:space="preserve">CC-BY-SA	CC-BY-SA	</v>
      <v xml:space="preserve">http://en.wikipedia.org/wiki/Pará	http://zh.wikipedia.org/zh-tw/index.html?curid=556979	</v>
      <v xml:space="preserve">http://creativecommons.org/licenses/by-sa/3.0/	http://creativecommons.org/licenses/by-sa/3.0/	</v>
    </spb>
    <spb s="0">
      <v xml:space="preserve">Wikipedia	</v>
      <v xml:space="preserve">CC-BY-SA	</v>
      <v xml:space="preserve">http://pt.wikipedia.org/wiki/Pará	</v>
      <v xml:space="preserve">http://creativecommons.org/licenses/by-sa/3.0/	</v>
    </spb>
    <spb s="0">
      <v xml:space="preserve">Wikipedia	</v>
      <v xml:space="preserve">CC-BY-SA	</v>
      <v xml:space="preserve">http://zh.wikipedia.org/zh-tw/index.html?curid=556979	</v>
      <v xml:space="preserve">http://creativecommons.org/licenses/by-sa/3.0/	</v>
    </spb>
    <spb s="0">
      <v xml:space="preserve">Wikipedia	</v>
      <v xml:space="preserve">CC-BY-SA	</v>
      <v xml:space="preserve">http://en.wikipedia.org/wiki/Pará	</v>
      <v xml:space="preserve">http://creativecommons.org/licenses/by-sa/3.0/	</v>
    </spb>
    <spb s="0">
      <v xml:space="preserve">Wikipedia	Wikipedia	Wikipedia	</v>
      <v xml:space="preserve">CC-BY-SA	CC-BY-SA	CC-BY-SA	</v>
      <v xml:space="preserve">http://pt.wikipedia.org/wiki/Pará	http://en.wikipedia.org/wiki/Pará	http://zh.wikipedia.org/zh-tw/index.html?curid=556979	</v>
      <v xml:space="preserve">http://creativecommons.org/licenses/by-sa/3.0/	http://creativecommons.org/licenses/by-sa/3.0/	http://creativecommons.org/licenses/by-sa/3.0/	</v>
    </spb>
    <spb s="11">
      <v>76</v>
      <v>77</v>
      <v>78</v>
      <v>79</v>
      <v>80</v>
      <v>76</v>
      <v>81</v>
      <v>81</v>
      <v>81</v>
    </spb>
    <spb s="17">
      <v>Name</v>
      <v>Area</v>
      <v>Description</v>
      <v>Population</v>
      <v>Abbreviation</v>
      <v>UniqueName</v>
      <v>VDPID/VSID</v>
      <v>Country/region</v>
      <v>Largest city</v>
      <v>LearnMoreOnLink</v>
      <v>Capital/Major City</v>
    </spb>
    <spb s="3">
      <v>3</v>
      <v>Name</v>
      <v>LearnMoreOnLink</v>
    </spb>
    <spb s="18">
      <v>1</v>
      <v>3</v>
    </spb>
    <spb s="0">
      <v xml:space="preserve">Wikipedia	Wikipedia	</v>
      <v xml:space="preserve">CC-BY-SA	CC-BY-SA	</v>
      <v xml:space="preserve">http://en.wikipedia.org/wiki/Santa_Catarina_(state)	http://pt.wikipedia.org/wiki/Santa_Catarina	</v>
      <v xml:space="preserve">http://creativecommons.org/licenses/by-sa/3.0/	http://creativecommons.org/licenses/by-sa/3.0/	</v>
    </spb>
    <spb s="0">
      <v xml:space="preserve">Wikipedia	</v>
      <v xml:space="preserve">CC-BY-SA	</v>
      <v xml:space="preserve">http://en.wikipedia.org/wiki/Santa_Catarina_(state)	</v>
      <v xml:space="preserve">http://creativecommons.org/licenses/by-sa/3.0/	</v>
    </spb>
    <spb s="0">
      <v xml:space="preserve">Wikipedia	</v>
      <v xml:space="preserve">CC-BY-SA	</v>
      <v xml:space="preserve">http://pt.wikipedia.org/wiki/Santa_Catarina	</v>
      <v xml:space="preserve">http://creativecommons.org/licenses/by-sa/3.0/	</v>
    </spb>
    <spb s="11">
      <v>86</v>
      <v>87</v>
      <v>88</v>
      <v>87</v>
      <v>87</v>
      <v>86</v>
      <v>86</v>
      <v>86</v>
      <v>86</v>
    </spb>
    <spb s="0">
      <v xml:space="preserve">Wikipedia	</v>
      <v xml:space="preserve">Public domain	</v>
      <v xml:space="preserve">http://en.wikipedia.org/wiki/Santa_Catarina_(state)	</v>
      <v xml:space="preserve">http://en.wikipedia.org/wiki/Public_domain	</v>
    </spb>
    <spb s="0">
      <v xml:space="preserve">Wikipedia	Wikipedia	</v>
      <v xml:space="preserve">CC-BY-SA	CC-BY-SA	</v>
      <v xml:space="preserve">http://pt.wikipedia.org/wiki/Ceará	http://lv.wikipedia.org/wiki/Seara	</v>
      <v xml:space="preserve">http://creativecommons.org/licenses/by-sa/3.0/	http://creativecommons.org/licenses/by-sa/3.0/	</v>
    </spb>
    <spb s="0">
      <v xml:space="preserve">Wikipedia	</v>
      <v xml:space="preserve">CC-BY-SA	</v>
      <v xml:space="preserve">http://en.wikipedia.org/wiki/Ceará	</v>
      <v xml:space="preserve">http://creativecommons.org/licenses/by-sa/3.0/	</v>
    </spb>
    <spb s="0">
      <v xml:space="preserve">Wikipedia	</v>
      <v xml:space="preserve">CC-BY-SA	</v>
      <v xml:space="preserve">http://pt.wikipedia.org/wiki/Ceará	</v>
      <v xml:space="preserve">http://creativecommons.org/licenses/by-sa/3.0/	</v>
    </spb>
    <spb s="0">
      <v xml:space="preserve">Wikipedia	</v>
      <v xml:space="preserve">CC-BY-SA	</v>
      <v xml:space="preserve">http://lv.wikipedia.org/wiki/Seara	</v>
      <v xml:space="preserve">http://creativecommons.org/licenses/by-sa/3.0/	</v>
    </spb>
    <spb s="0">
      <v xml:space="preserve">Wikipedia	Wikipedia	Wikipedia	</v>
      <v xml:space="preserve">CC-BY-SA	CC-BY-SA	CC-BY-SA	</v>
      <v xml:space="preserve">http://en.wikipedia.org/wiki/Ceará	http://pt.wikipedia.org/wiki/Ceará	http://lv.wikipedia.org/wiki/Seara	</v>
      <v xml:space="preserve">http://creativecommons.org/licenses/by-sa/3.0/	http://creativecommons.org/licenses/by-sa/3.0/	http://creativecommons.org/licenses/by-sa/3.0/	</v>
    </spb>
    <spb s="11">
      <v>91</v>
      <v>92</v>
      <v>93</v>
      <v>94</v>
      <v>92</v>
      <v>91</v>
      <v>95</v>
      <v>95</v>
      <v>95</v>
    </spb>
    <spb s="9">
      <v>km quadrado</v>
      <v>2013</v>
    </spb>
    <spb s="0">
      <v xml:space="preserve">Wikipedia	</v>
      <v xml:space="preserve">CC BY-SA 3.0	</v>
      <v xml:space="preserve">http://fr.wikipedia.org/wiki/Ceará	</v>
      <v xml:space="preserve">https://creativecommons.org/licenses/by-sa/3.0	</v>
    </spb>
    <spb s="0">
      <v xml:space="preserve">Wikipedia	Wikipedia	</v>
      <v xml:space="preserve">CC-BY-SA	CC-BY-SA	</v>
      <v xml:space="preserve">http://en.wikipedia.org/wiki/Minas_Gerais	http://pt.wikipedia.org/wiki/Minas_Gerais	</v>
      <v xml:space="preserve">http://creativecommons.org/licenses/by-sa/3.0/	http://creativecommons.org/licenses/by-sa/3.0/	</v>
    </spb>
    <spb s="0">
      <v xml:space="preserve">Wikipedia	</v>
      <v xml:space="preserve">CC-BY-SA	</v>
      <v xml:space="preserve">http://en.wikipedia.org/wiki/Minas_Gerais	</v>
      <v xml:space="preserve">http://creativecommons.org/licenses/by-sa/3.0/	</v>
    </spb>
    <spb s="0">
      <v xml:space="preserve">Wikipedia	</v>
      <v xml:space="preserve">CC-BY-SA	</v>
      <v xml:space="preserve">http://pt.wikipedia.org/wiki/Minas_Gerais	</v>
      <v xml:space="preserve">http://creativecommons.org/licenses/by-sa/3.0/	</v>
    </spb>
    <spb s="11">
      <v>99</v>
      <v>100</v>
      <v>101</v>
      <v>100</v>
      <v>100</v>
      <v>99</v>
      <v>99</v>
      <v>99</v>
      <v>99</v>
    </spb>
    <spb s="0">
      <v xml:space="preserve">Wikipedia	Wikipedia	</v>
      <v xml:space="preserve">CC-BY-SA	CC-BY-SA	</v>
      <v xml:space="preserve">http://en.wikipedia.org/wiki/Roraima	http://pt.wikipedia.org/wiki/Roraima	</v>
      <v xml:space="preserve">http://creativecommons.org/licenses/by-sa/3.0/	http://creativecommons.org/licenses/by-sa/3.0/	</v>
    </spb>
    <spb s="0">
      <v xml:space="preserve">Wikipedia	</v>
      <v xml:space="preserve">CC-BY-SA	</v>
      <v xml:space="preserve">http://en.wikipedia.org/wiki/Roraima	</v>
      <v xml:space="preserve">http://creativecommons.org/licenses/by-sa/3.0/	</v>
    </spb>
    <spb s="0">
      <v xml:space="preserve">Wikipedia	</v>
      <v xml:space="preserve">CC-BY-SA	</v>
      <v xml:space="preserve">http://pt.wikipedia.org/wiki/Roraima	</v>
      <v xml:space="preserve">http://creativecommons.org/licenses/by-sa/3.0/	</v>
    </spb>
    <spb s="11">
      <v>103</v>
      <v>104</v>
      <v>105</v>
      <v>104</v>
      <v>104</v>
      <v>103</v>
      <v>103</v>
      <v>103</v>
      <v>103</v>
    </spb>
    <spb s="0">
      <v xml:space="preserve">Wikipedia	</v>
      <v xml:space="preserve">Public domain	</v>
      <v xml:space="preserve">http://en.wikipedia.org/wiki/Roraima	</v>
      <v xml:space="preserve">http://en.wikipedia.org/wiki/Public_domain	</v>
    </spb>
    <spb s="0">
      <v xml:space="preserve">Wikipedia	Wikipedia	</v>
      <v xml:space="preserve">CC-BY-SA	CC-BY-SA	</v>
      <v xml:space="preserve">http://pt.wikipedia.org/wiki/Paraná	http://pl.wikipedia.org/wiki/Parana_(stan)	</v>
      <v xml:space="preserve">http://creativecommons.org/licenses/by-sa/3.0/	http://creativecommons.org/licenses/by-sa/3.0/	</v>
    </spb>
    <spb s="0">
      <v xml:space="preserve">Wikipedia	</v>
      <v xml:space="preserve">CC-BY-SA	</v>
      <v xml:space="preserve">http://en.wikipedia.org/wiki/Paraná_(state)	</v>
      <v xml:space="preserve">http://creativecommons.org/licenses/by-sa/3.0/	</v>
    </spb>
    <spb s="0">
      <v xml:space="preserve">Wikipedia	</v>
      <v xml:space="preserve">CC-BY-SA	</v>
      <v xml:space="preserve">http://pt.wikipedia.org/wiki/Paraná	</v>
      <v xml:space="preserve">http://creativecommons.org/licenses/by-sa/3.0/	</v>
    </spb>
    <spb s="0">
      <v xml:space="preserve">Wikipedia	Wikipedia	Wikipedia	</v>
      <v xml:space="preserve">CC-BY-SA	CC-BY-SA	CC-BY-SA	</v>
      <v xml:space="preserve">http://en.wikipedia.org/wiki/Paraná_(state)	http://pt.wikipedia.org/wiki/Paraná	http://pl.wikipedia.org/wiki/Parana_(stan)	</v>
      <v xml:space="preserve">http://creativecommons.org/licenses/by-sa/3.0/	http://creativecommons.org/licenses/by-sa/3.0/	http://creativecommons.org/licenses/by-sa/3.0/	</v>
    </spb>
    <spb s="11">
      <v>108</v>
      <v>109</v>
      <v>110</v>
      <v>109</v>
      <v>109</v>
      <v>108</v>
      <v>111</v>
      <v>111</v>
      <v>111</v>
    </spb>
    <spb s="9">
      <v>km quadrado</v>
      <v>2021</v>
    </spb>
    <spb s="0">
      <v xml:space="preserve">Wikipedia	</v>
      <v xml:space="preserve">CC BY 2.5	</v>
      <v xml:space="preserve">http://tr.wikipedia.org/wiki/Paraná_(eyalet)	</v>
      <v xml:space="preserve">https://creativecommons.org/licenses/by/2.5	</v>
    </spb>
    <spb s="0">
      <v xml:space="preserve">Wikipedia	Wikipedia	</v>
      <v xml:space="preserve">CC-BY-SA	CC-BY-SA	</v>
      <v xml:space="preserve">http://en.wikipedia.org/wiki/Bahia	http://pt.wikipedia.org/wiki/Bahia	</v>
      <v xml:space="preserve">http://creativecommons.org/licenses/by-sa/3.0/	http://creativecommons.org/licenses/by-sa/3.0/	</v>
    </spb>
    <spb s="0">
      <v xml:space="preserve">Wikipedia	</v>
      <v xml:space="preserve">CC-BY-SA	</v>
      <v xml:space="preserve">http://en.wikipedia.org/wiki/Bahia	</v>
      <v xml:space="preserve">http://creativecommons.org/licenses/by-sa/3.0/	</v>
    </spb>
    <spb s="0">
      <v xml:space="preserve">Wikipedia	</v>
      <v xml:space="preserve">CC-BY-SA	</v>
      <v xml:space="preserve">http://pt.wikipedia.org/wiki/Bahia	</v>
      <v xml:space="preserve">http://creativecommons.org/licenses/by-sa/3.0/	</v>
    </spb>
    <spb s="11">
      <v>115</v>
      <v>116</v>
      <v>117</v>
      <v>116</v>
      <v>116</v>
      <v>115</v>
      <v>115</v>
      <v>115</v>
      <v>115</v>
    </spb>
    <spb s="0">
      <v xml:space="preserve">Wikipedia	</v>
      <v xml:space="preserve">Public domain	</v>
      <v xml:space="preserve">http://en.wikipedia.org/wiki/Bahia	</v>
      <v xml:space="preserve">http://en.wikipedia.org/wiki/Public_domain	</v>
    </spb>
    <spb s="0">
      <v xml:space="preserve">Wikipedia	Wikipedia	</v>
      <v xml:space="preserve">CC-BY-SA	CC-BY-SA	</v>
      <v xml:space="preserve">http://pt.wikipedia.org/wiki/Rondônia	http://es.wikipedia.org/wiki/Rondonia	</v>
      <v xml:space="preserve">http://creativecommons.org/licenses/by-sa/3.0/	http://creativecommons.org/licenses/by-sa/3.0/	</v>
    </spb>
    <spb s="0">
      <v xml:space="preserve">Wikipedia	Wikipedia	</v>
      <v xml:space="preserve">CC-BY-SA	CC-BY-SA	</v>
      <v xml:space="preserve">http://en.wikipedia.org/wiki/Rondônia	http://es.wikipedia.org/wiki/Rondonia	</v>
      <v xml:space="preserve">http://creativecommons.org/licenses/by-sa/3.0/	http://creativecommons.org/licenses/by-sa/3.0/	</v>
    </spb>
    <spb s="0">
      <v xml:space="preserve">Wikipedia	</v>
      <v xml:space="preserve">CC-BY-SA	</v>
      <v xml:space="preserve">http://pt.wikipedia.org/wiki/Rondônia	</v>
      <v xml:space="preserve">http://creativecommons.org/licenses/by-sa/3.0/	</v>
    </spb>
    <spb s="0">
      <v xml:space="preserve">Wikipedia	</v>
      <v xml:space="preserve">CC-BY-SA	</v>
      <v xml:space="preserve">http://es.wikipedia.org/wiki/Rondonia	</v>
      <v xml:space="preserve">http://creativecommons.org/licenses/by-sa/3.0/	</v>
    </spb>
    <spb s="0">
      <v xml:space="preserve">Wikipedia	</v>
      <v xml:space="preserve">CC-BY-SA	</v>
      <v xml:space="preserve">http://en.wikipedia.org/wiki/Rondônia	</v>
      <v xml:space="preserve">http://creativecommons.org/licenses/by-sa/3.0/	</v>
    </spb>
    <spb s="0">
      <v xml:space="preserve">Wikipedia	Wikipedia	Wikipedia	</v>
      <v xml:space="preserve">CC-BY-SA	CC-BY-SA	CC-BY-SA	</v>
      <v xml:space="preserve">http://pt.wikipedia.org/wiki/Rondônia	http://en.wikipedia.org/wiki/Rondônia	http://es.wikipedia.org/wiki/Rondonia	</v>
      <v xml:space="preserve">http://creativecommons.org/licenses/by-sa/3.0/	http://creativecommons.org/licenses/by-sa/3.0/	http://creativecommons.org/licenses/by-sa/3.0/	</v>
    </spb>
    <spb s="11">
      <v>120</v>
      <v>121</v>
      <v>122</v>
      <v>123</v>
      <v>124</v>
      <v>120</v>
      <v>125</v>
      <v>125</v>
      <v>125</v>
    </spb>
    <spb s="0">
      <v xml:space="preserve">Wikipedia	</v>
      <v xml:space="preserve">Public domain	</v>
      <v xml:space="preserve">http://it.wikipedia.org/wiki/Rondônia	</v>
      <v xml:space="preserve">http://en.wikipedia.org/wiki/Public_domain	</v>
    </spb>
    <spb s="0">
      <v xml:space="preserve">Wikipedia	Wikipedia	</v>
      <v xml:space="preserve">CC-BY-SA	CC-BY-SA	</v>
      <v xml:space="preserve">http://en.wikipedia.org/wiki/Rio_Grande_do_Norte	http://pt.wikipedia.org/wiki/Rio_Grande_do_Norte	</v>
      <v xml:space="preserve">http://creativecommons.org/licenses/by-sa/3.0/	http://creativecommons.org/licenses/by-sa/3.0/	</v>
    </spb>
    <spb s="0">
      <v xml:space="preserve">Wikipedia	</v>
      <v xml:space="preserve">CC-BY-SA	</v>
      <v xml:space="preserve">http://en.wikipedia.org/wiki/Rio_Grande_do_Norte	</v>
      <v xml:space="preserve">http://creativecommons.org/licenses/by-sa/3.0/	</v>
    </spb>
    <spb s="0">
      <v xml:space="preserve">Wikipedia	</v>
      <v xml:space="preserve">CC-BY-SA	</v>
      <v xml:space="preserve">http://pt.wikipedia.org/wiki/Rio_Grande_do_Norte	</v>
      <v xml:space="preserve">http://creativecommons.org/licenses/by-sa/3.0/	</v>
    </spb>
    <spb s="11">
      <v>128</v>
      <v>129</v>
      <v>130</v>
      <v>129</v>
      <v>129</v>
      <v>128</v>
      <v>128</v>
      <v>128</v>
      <v>128</v>
    </spb>
    <spb s="0">
      <v xml:space="preserve">Wikipedia	Wikipedia	</v>
      <v xml:space="preserve">CC-BY-SA	CC-BY-SA	</v>
      <v xml:space="preserve">http://en.wikipedia.org/wiki/Acre_(state)	http://pt.wikipedia.org/wiki/Acre	</v>
      <v xml:space="preserve">http://creativecommons.org/licenses/by-sa/3.0/	http://creativecommons.org/licenses/by-sa/3.0/	</v>
    </spb>
    <spb s="0">
      <v xml:space="preserve">Wikipedia	</v>
      <v xml:space="preserve">CC-BY-SA	</v>
      <v xml:space="preserve">http://en.wikipedia.org/wiki/Acre_(state)	</v>
      <v xml:space="preserve">http://creativecommons.org/licenses/by-sa/3.0/	</v>
    </spb>
    <spb s="0">
      <v xml:space="preserve">Wikipedia	</v>
      <v xml:space="preserve">CC-BY-SA	</v>
      <v xml:space="preserve">http://pt.wikipedia.org/wiki/Acre	</v>
      <v xml:space="preserve">http://creativecommons.org/licenses/by-sa/3.0/	</v>
    </spb>
    <spb s="11">
      <v>132</v>
      <v>133</v>
      <v>134</v>
      <v>133</v>
      <v>133</v>
      <v>132</v>
      <v>132</v>
      <v>132</v>
      <v>132</v>
    </spb>
    <spb s="0">
      <v xml:space="preserve">Wikipedia	</v>
      <v xml:space="preserve">Public domain	</v>
      <v xml:space="preserve">http://en.wikipedia.org/wiki/Acre_(state)	</v>
      <v xml:space="preserve">http://en.wikipedia.org/wiki/Public_domain	</v>
    </spb>
    <spb s="0">
      <v xml:space="preserve">Wikipedia	Wikipedia	</v>
      <v xml:space="preserve">CC-BY-SA	CC-BY-SA	</v>
      <v xml:space="preserve">http://en.wikipedia.org/wiki/Rio_Grande_do_Sul	http://pt.wikipedia.org/wiki/Rio_Grande_do_Sul	</v>
      <v xml:space="preserve">http://creativecommons.org/licenses/by-sa/3.0/	http://creativecommons.org/licenses/by-sa/3.0/	</v>
    </spb>
    <spb s="0">
      <v xml:space="preserve">Wikipedia	</v>
      <v xml:space="preserve">CC-BY-SA	</v>
      <v xml:space="preserve">http://en.wikipedia.org/wiki/Rio_Grande_do_Sul	</v>
      <v xml:space="preserve">http://creativecommons.org/licenses/by-sa/3.0/	</v>
    </spb>
    <spb s="0">
      <v xml:space="preserve">Wikipedia	</v>
      <v xml:space="preserve">CC-BY-SA	</v>
      <v xml:space="preserve">http://pt.wikipedia.org/wiki/Rio_Grande_do_Sul	</v>
      <v xml:space="preserve">http://creativecommons.org/licenses/by-sa/3.0/	</v>
    </spb>
    <spb s="11">
      <v>137</v>
      <v>138</v>
      <v>139</v>
      <v>138</v>
      <v>138</v>
      <v>137</v>
      <v>137</v>
      <v>137</v>
      <v>137</v>
    </spb>
    <spb s="0">
      <v xml:space="preserve">Wikipedia	</v>
      <v xml:space="preserve">Public domain	</v>
      <v xml:space="preserve">http://en.wikipedia.org/wiki/Rio_Grande_do_Sul	</v>
      <v xml:space="preserve">http://en.wikipedia.org/wiki/Public_domain	</v>
    </spb>
    <spb s="0">
      <v xml:space="preserve">Wikipedia	Wikipedia	</v>
      <v xml:space="preserve">CC-BY-SA	CC-BY-SA	</v>
      <v xml:space="preserve">http://pt.wikipedia.org/wiki/Amapá	http://lv.wikipedia.org/wiki/Amapa	</v>
      <v xml:space="preserve">http://creativecommons.org/licenses/by-sa/3.0/	http://creativecommons.org/licenses/by-sa/3.0/	</v>
    </spb>
    <spb s="0">
      <v xml:space="preserve">Wikipedia	Wikipedia	</v>
      <v xml:space="preserve">CC-BY-SA	CC-BY-SA	</v>
      <v xml:space="preserve">http://en.wikipedia.org/wiki/Amapá	http://lv.wikipedia.org/wiki/Amapa	</v>
      <v xml:space="preserve">http://creativecommons.org/licenses/by-sa/3.0/	http://creativecommons.org/licenses/by-sa/3.0/	</v>
    </spb>
    <spb s="0">
      <v xml:space="preserve">Wikipedia	</v>
      <v xml:space="preserve">CC-BY-SA	</v>
      <v xml:space="preserve">http://pt.wikipedia.org/wiki/Amapá	</v>
      <v xml:space="preserve">http://creativecommons.org/licenses/by-sa/3.0/	</v>
    </spb>
    <spb s="0">
      <v xml:space="preserve">Wikipedia	</v>
      <v xml:space="preserve">CC-BY-SA	</v>
      <v xml:space="preserve">http://lv.wikipedia.org/wiki/Amapa	</v>
      <v xml:space="preserve">http://creativecommons.org/licenses/by-sa/3.0/	</v>
    </spb>
    <spb s="0">
      <v xml:space="preserve">Wikipedia	</v>
      <v xml:space="preserve">CC-BY-SA	</v>
      <v xml:space="preserve">http://en.wikipedia.org/wiki/Amapá	</v>
      <v xml:space="preserve">http://creativecommons.org/licenses/by-sa/3.0/	</v>
    </spb>
    <spb s="0">
      <v xml:space="preserve">Wikipedia	Wikipedia	Wikipedia	</v>
      <v xml:space="preserve">CC-BY-SA	CC-BY-SA	CC-BY-SA	</v>
      <v xml:space="preserve">http://pt.wikipedia.org/wiki/Amapá	http://en.wikipedia.org/wiki/Amapá	http://lv.wikipedia.org/wiki/Amapa	</v>
      <v xml:space="preserve">http://creativecommons.org/licenses/by-sa/3.0/	http://creativecommons.org/licenses/by-sa/3.0/	http://creativecommons.org/licenses/by-sa/3.0/	</v>
    </spb>
    <spb s="11">
      <v>142</v>
      <v>143</v>
      <v>144</v>
      <v>145</v>
      <v>146</v>
      <v>142</v>
      <v>147</v>
      <v>147</v>
      <v>147</v>
    </spb>
    <spb s="0">
      <v xml:space="preserve">Wikipedia	Wikipedia	</v>
      <v xml:space="preserve">CC-BY-SA	CC-BY-SA	</v>
      <v xml:space="preserve">http://pt.wikipedia.org/wiki/Goiás	http://lv.wikipedia.org/wiki/Gojasa	</v>
      <v xml:space="preserve">http://creativecommons.org/licenses/by-sa/3.0/	http://creativecommons.org/licenses/by-sa/3.0/	</v>
    </spb>
    <spb s="0">
      <v xml:space="preserve">Wikipedia	</v>
      <v xml:space="preserve">CC-BY-SA	</v>
      <v xml:space="preserve">http://en.wikipedia.org/wiki/Goiás	</v>
      <v xml:space="preserve">http://creativecommons.org/licenses/by-sa/3.0/	</v>
    </spb>
    <spb s="0">
      <v xml:space="preserve">Wikipedia	</v>
      <v xml:space="preserve">CC-BY-SA	</v>
      <v xml:space="preserve">http://pt.wikipedia.org/wiki/Goiás	</v>
      <v xml:space="preserve">http://creativecommons.org/licenses/by-sa/3.0/	</v>
    </spb>
    <spb s="0">
      <v xml:space="preserve">Wikipedia	</v>
      <v xml:space="preserve">CC-BY-SA	</v>
      <v xml:space="preserve">http://lv.wikipedia.org/wiki/Gojasa	</v>
      <v xml:space="preserve">http://creativecommons.org/licenses/by-sa/3.0/	</v>
    </spb>
    <spb s="0">
      <v xml:space="preserve">Wikipedia	Wikipedia	Wikipedia	</v>
      <v xml:space="preserve">CC-BY-SA	CC-BY-SA	CC-BY-SA	</v>
      <v xml:space="preserve">http://pt.wikipedia.org/wiki/Goiás	http://en.wikipedia.org/wiki/Goiás	http://lv.wikipedia.org/wiki/Gojasa	</v>
      <v xml:space="preserve">http://creativecommons.org/licenses/by-sa/3.0/	http://creativecommons.org/licenses/by-sa/3.0/	http://creativecommons.org/licenses/by-sa/3.0/	</v>
    </spb>
    <spb s="11">
      <v>149</v>
      <v>150</v>
      <v>151</v>
      <v>152</v>
      <v>150</v>
      <v>149</v>
      <v>153</v>
      <v>153</v>
      <v>153</v>
    </spb>
    <spb s="0">
      <v xml:space="preserve">Wikipedia	</v>
      <v xml:space="preserve">Public domain	</v>
      <v xml:space="preserve">http://en.wikipedia.org/wiki/Goiás	</v>
      <v xml:space="preserve">http://en.wikipedia.org/wiki/Public_domain	</v>
    </spb>
    <spb s="0">
      <v xml:space="preserve">Wikipedia	Wikipedia	</v>
      <v xml:space="preserve">CC-BY-SA	CC-BY-SA	</v>
      <v xml:space="preserve">http://en.wikipedia.org/wiki/Pernambuco	http://pt.wikipedia.org/wiki/Pernambuco	</v>
      <v xml:space="preserve">http://creativecommons.org/licenses/by-sa/3.0/	http://creativecommons.org/licenses/by-sa/3.0/	</v>
    </spb>
    <spb s="0">
      <v xml:space="preserve">Wikipedia	</v>
      <v xml:space="preserve">CC-BY-SA	</v>
      <v xml:space="preserve">http://en.wikipedia.org/wiki/Pernambuco	</v>
      <v xml:space="preserve">http://creativecommons.org/licenses/by-sa/3.0/	</v>
    </spb>
    <spb s="0">
      <v xml:space="preserve">Wikipedia	</v>
      <v xml:space="preserve">CC-BY-SA	</v>
      <v xml:space="preserve">http://pt.wikipedia.org/wiki/Pernambuco	</v>
      <v xml:space="preserve">http://creativecommons.org/licenses/by-sa/3.0/	</v>
    </spb>
    <spb s="11">
      <v>156</v>
      <v>157</v>
      <v>158</v>
      <v>157</v>
      <v>157</v>
      <v>156</v>
      <v>156</v>
      <v>156</v>
      <v>156</v>
    </spb>
    <spb s="0">
      <v xml:space="preserve">Wikipedia	</v>
      <v xml:space="preserve">Public domain	</v>
      <v xml:space="preserve">http://en.wikipedia.org/wiki/Pernambuco	</v>
      <v xml:space="preserve">http://en.wikipedia.org/wiki/Public_domain	</v>
    </spb>
    <spb s="0">
      <v xml:space="preserve">Wikipedia	Wikipedia	</v>
      <v xml:space="preserve">CC-BY-SA	CC-BY-SA	</v>
      <v xml:space="preserve">http://en.wikipedia.org/wiki/Mato_Grosso_do_Sul	http://pt.wikipedia.org/wiki/Mato_Grosso_do_Sul	</v>
      <v xml:space="preserve">http://creativecommons.org/licenses/by-sa/3.0/	http://creativecommons.org/licenses/by-sa/3.0/	</v>
    </spb>
    <spb s="0">
      <v xml:space="preserve">Wikipedia	</v>
      <v xml:space="preserve">CC-BY-SA	</v>
      <v xml:space="preserve">http://en.wikipedia.org/wiki/Mato_Grosso_do_Sul	</v>
      <v xml:space="preserve">http://creativecommons.org/licenses/by-sa/3.0/	</v>
    </spb>
    <spb s="0">
      <v xml:space="preserve">Wikipedia	</v>
      <v xml:space="preserve">CC-BY-SA	</v>
      <v xml:space="preserve">http://pt.wikipedia.org/wiki/Mato_Grosso_do_Sul	</v>
      <v xml:space="preserve">http://creativecommons.org/licenses/by-sa/3.0/	</v>
    </spb>
    <spb s="11">
      <v>161</v>
      <v>162</v>
      <v>163</v>
      <v>162</v>
      <v>162</v>
      <v>161</v>
      <v>161</v>
      <v>161</v>
      <v>161</v>
    </spb>
    <spb s="0">
      <v xml:space="preserve">Wikipedia	Wikipedia	</v>
      <v xml:space="preserve">CC-BY-SA	CC-BY-SA	</v>
      <v xml:space="preserve">http://pt.wikipedia.org/wiki/São_Paulo_(estado)	http://it.wikipedia.org/wiki/San_Paolo_(stato)	</v>
      <v xml:space="preserve">http://creativecommons.org/licenses/by-sa/3.0/	http://creativecommons.org/licenses/by-sa/3.0/	</v>
    </spb>
    <spb s="0">
      <v xml:space="preserve">Wikipedia	</v>
      <v xml:space="preserve">CC-BY-SA	</v>
      <v xml:space="preserve">http://en.wikipedia.org/wiki/São_Paulo_(state)	</v>
      <v xml:space="preserve">http://creativecommons.org/licenses/by-sa/3.0/	</v>
    </spb>
    <spb s="0">
      <v xml:space="preserve">Wikipedia	</v>
      <v xml:space="preserve">CC-BY-SA	</v>
      <v xml:space="preserve">http://pt.wikipedia.org/wiki/São_Paulo_(estado)	</v>
      <v xml:space="preserve">http://creativecommons.org/licenses/by-sa/3.0/	</v>
    </spb>
    <spb s="0">
      <v xml:space="preserve">Wikipedia	</v>
      <v xml:space="preserve">CC-BY-SA	</v>
      <v xml:space="preserve">http://it.wikipedia.org/wiki/San_Paolo_(stato)	</v>
      <v xml:space="preserve">http://creativecommons.org/licenses/by-sa/3.0/	</v>
    </spb>
    <spb s="0">
      <v xml:space="preserve">Wikipedia	Wikipedia	Wikipedia	</v>
      <v xml:space="preserve">CC-BY-SA	CC-BY-SA	CC-BY-SA	</v>
      <v xml:space="preserve">http://pt.wikipedia.org/wiki/São_Paulo_(estado)	http://en.wikipedia.org/wiki/São_Paulo_(state)	http://it.wikipedia.org/wiki/San_Paolo_(stato)	</v>
      <v xml:space="preserve">http://creativecommons.org/licenses/by-sa/3.0/	http://creativecommons.org/licenses/by-sa/3.0/	http://creativecommons.org/licenses/by-sa/3.0/	</v>
    </spb>
    <spb s="11">
      <v>165</v>
      <v>166</v>
      <v>167</v>
      <v>168</v>
      <v>166</v>
      <v>165</v>
      <v>169</v>
      <v>169</v>
      <v>169</v>
    </spb>
    <spb s="0">
      <v xml:space="preserve">Wikipedia	</v>
      <v xml:space="preserve">Public domain	</v>
      <v xml:space="preserve">http://en.wikipedia.org/wiki/São_Paulo_(state)	</v>
      <v xml:space="preserve">http://en.wikipedia.org/wiki/Public_domain	</v>
    </spb>
    <spb s="0">
      <v xml:space="preserve">Wikipedia	Wikipedia	</v>
      <v xml:space="preserve">CC-BY-SA	CC-BY-SA	</v>
      <v xml:space="preserve">http://pt.wikipedia.org/wiki/Maranhão	http://lt.wikipedia.org/wiki/Maranjanas	</v>
      <v xml:space="preserve">http://creativecommons.org/licenses/by-sa/3.0/	http://creativecommons.org/licenses/by-sa/3.0/	</v>
    </spb>
    <spb s="0">
      <v xml:space="preserve">Wikipedia	Wikipedia	</v>
      <v xml:space="preserve">CC-BY-SA	CC-BY-SA	</v>
      <v xml:space="preserve">http://en.wikipedia.org/wiki/Maranhão	http://lt.wikipedia.org/wiki/Maranjanas	</v>
      <v xml:space="preserve">http://creativecommons.org/licenses/by-sa/3.0/	http://creativecommons.org/licenses/by-sa/3.0/	</v>
    </spb>
    <spb s="0">
      <v xml:space="preserve">Wikipedia	</v>
      <v xml:space="preserve">CC-BY-SA	</v>
      <v xml:space="preserve">http://pt.wikipedia.org/wiki/Maranhão	</v>
      <v xml:space="preserve">http://creativecommons.org/licenses/by-sa/3.0/	</v>
    </spb>
    <spb s="0">
      <v xml:space="preserve">Wikipedia	</v>
      <v xml:space="preserve">CC-BY-SA	</v>
      <v xml:space="preserve">http://lt.wikipedia.org/wiki/Maranjanas	</v>
      <v xml:space="preserve">http://creativecommons.org/licenses/by-sa/3.0/	</v>
    </spb>
    <spb s="0">
      <v xml:space="preserve">Wikipedia	</v>
      <v xml:space="preserve">CC-BY-SA	</v>
      <v xml:space="preserve">http://en.wikipedia.org/wiki/Maranhão	</v>
      <v xml:space="preserve">http://creativecommons.org/licenses/by-sa/3.0/	</v>
    </spb>
    <spb s="0">
      <v xml:space="preserve">Wikipedia	Wikipedia	Wikipedia	</v>
      <v xml:space="preserve">CC-BY-SA	CC-BY-SA	CC-BY-SA	</v>
      <v xml:space="preserve">http://pt.wikipedia.org/wiki/Maranhão	http://en.wikipedia.org/wiki/Maranhão	http://lt.wikipedia.org/wiki/Maranjanas	</v>
      <v xml:space="preserve">http://creativecommons.org/licenses/by-sa/3.0/	http://creativecommons.org/licenses/by-sa/3.0/	http://creativecommons.org/licenses/by-sa/3.0/	</v>
    </spb>
    <spb s="11">
      <v>172</v>
      <v>173</v>
      <v>174</v>
      <v>175</v>
      <v>176</v>
      <v>172</v>
      <v>177</v>
      <v>177</v>
      <v>177</v>
    </spb>
    <spb s="0">
      <v xml:space="preserve">Wikipedia	</v>
      <v xml:space="preserve">CC BY 2.5	</v>
      <v xml:space="preserve">http://tr.wikipedia.org/wiki/Maranhão	</v>
      <v xml:space="preserve">http://creativecommons.org/licenses/by/2.5	</v>
    </spb>
    <spb s="0">
      <v xml:space="preserve">Wikipedia	Wikipedia	</v>
      <v xml:space="preserve">CC-BY-SA	CC-BY-SA	</v>
      <v xml:space="preserve">http://en.wikipedia.org/wiki/Amazonas_(Brazilian_state)	http://pt.wikipedia.org/wiki/Amazonas	</v>
      <v xml:space="preserve">http://creativecommons.org/licenses/by-sa/3.0/	http://creativecommons.org/licenses/by-sa/3.0/	</v>
    </spb>
    <spb s="0">
      <v xml:space="preserve">Wikipedia	</v>
      <v xml:space="preserve">CC-BY-SA	</v>
      <v xml:space="preserve">http://en.wikipedia.org/wiki/Amazonas_(Brazilian_state)	</v>
      <v xml:space="preserve">http://creativecommons.org/licenses/by-sa/3.0/	</v>
    </spb>
    <spb s="0">
      <v xml:space="preserve">Wikipedia	</v>
      <v xml:space="preserve">CC-BY-SA	</v>
      <v xml:space="preserve">http://pt.wikipedia.org/wiki/Amazonas	</v>
      <v xml:space="preserve">http://creativecommons.org/licenses/by-sa/3.0/	</v>
    </spb>
    <spb s="11">
      <v>180</v>
      <v>181</v>
      <v>182</v>
      <v>181</v>
      <v>181</v>
      <v>180</v>
      <v>180</v>
      <v>180</v>
      <v>180</v>
    </spb>
    <spb s="0">
      <v xml:space="preserve">Wikipedia	Wikipedia	</v>
      <v xml:space="preserve">CC-BY-SA	CC-BY-SA	</v>
      <v xml:space="preserve">http://pt.wikipedia.org/wiki/Espírito_Santo_(estado)	http://lv.wikipedia.org/wiki/Espiritu_Santu	</v>
      <v xml:space="preserve">http://creativecommons.org/licenses/by-sa/3.0/	http://creativecommons.org/licenses/by-sa/3.0/	</v>
    </spb>
    <spb s="0">
      <v xml:space="preserve">Wikipedia	Wikipedia	</v>
      <v xml:space="preserve">CC-BY-SA	CC-BY-SA	</v>
      <v xml:space="preserve">http://en.wikipedia.org/wiki/Espírito_Santo	http://lv.wikipedia.org/wiki/Espiritu_Santu	</v>
      <v xml:space="preserve">http://creativecommons.org/licenses/by-sa/3.0/	http://creativecommons.org/licenses/by-sa/3.0/	</v>
    </spb>
    <spb s="0">
      <v xml:space="preserve">Wikipedia	</v>
      <v xml:space="preserve">CC-BY-SA	</v>
      <v xml:space="preserve">http://pt.wikipedia.org/wiki/Espírito_Santo_(estado)	</v>
      <v xml:space="preserve">http://creativecommons.org/licenses/by-sa/3.0/	</v>
    </spb>
    <spb s="0">
      <v xml:space="preserve">Wikipedia	</v>
      <v xml:space="preserve">CC-BY-SA	</v>
      <v xml:space="preserve">http://lv.wikipedia.org/wiki/Espiritu_Santu	</v>
      <v xml:space="preserve">http://creativecommons.org/licenses/by-sa/3.0/	</v>
    </spb>
    <spb s="0">
      <v xml:space="preserve">Wikipedia	</v>
      <v xml:space="preserve">CC-BY-SA	</v>
      <v xml:space="preserve">http://en.wikipedia.org/wiki/Espírito_Santo	</v>
      <v xml:space="preserve">http://creativecommons.org/licenses/by-sa/3.0/	</v>
    </spb>
    <spb s="0">
      <v xml:space="preserve">Wikipedia	Wikipedia	Wikipedia	</v>
      <v xml:space="preserve">CC-BY-SA	CC-BY-SA	CC-BY-SA	</v>
      <v xml:space="preserve">http://pt.wikipedia.org/wiki/Espírito_Santo_(estado)	http://en.wikipedia.org/wiki/Espírito_Santo	http://lv.wikipedia.org/wiki/Espiritu_Santu	</v>
      <v xml:space="preserve">http://creativecommons.org/licenses/by-sa/3.0/	http://creativecommons.org/licenses/by-sa/3.0/	http://creativecommons.org/licenses/by-sa/3.0/	</v>
    </spb>
    <spb s="19">
      <v>184</v>
      <v>185</v>
      <v>186</v>
      <v>187</v>
      <v>188</v>
      <v>184</v>
      <v>189</v>
      <v>189</v>
    </spb>
    <spb s="0">
      <v xml:space="preserve">Wikipedia	</v>
      <v xml:space="preserve">Public domain	</v>
      <v xml:space="preserve">http://en.wikipedia.org/wiki/Espírito_Santo	</v>
      <v xml:space="preserve">http://en.wikipedia.org/wiki/Public_domain	</v>
    </spb>
    <spb s="0">
      <v xml:space="preserve">Wikipedia	Wikipedia	</v>
      <v xml:space="preserve">CC-BY-SA	CC-BY-SA	</v>
      <v xml:space="preserve">http://en.wikipedia.org/wiki/Alagoas	http://pt.wikipedia.org/wiki/Alagoas	</v>
      <v xml:space="preserve">http://creativecommons.org/licenses/by-sa/3.0/	http://creativecommons.org/licenses/by-sa/3.0/	</v>
    </spb>
    <spb s="0">
      <v xml:space="preserve">Wikipedia	</v>
      <v xml:space="preserve">CC-BY-SA	</v>
      <v xml:space="preserve">http://en.wikipedia.org/wiki/Alagoas	</v>
      <v xml:space="preserve">http://creativecommons.org/licenses/by-sa/3.0/	</v>
    </spb>
    <spb s="0">
      <v xml:space="preserve">Wikipedia	</v>
      <v xml:space="preserve">CC-BY-SA	</v>
      <v xml:space="preserve">http://pt.wikipedia.org/wiki/Alagoas	</v>
      <v xml:space="preserve">http://creativecommons.org/licenses/by-sa/3.0/	</v>
    </spb>
    <spb s="11">
      <v>192</v>
      <v>193</v>
      <v>194</v>
      <v>193</v>
      <v>193</v>
      <v>192</v>
      <v>192</v>
      <v>192</v>
      <v>192</v>
    </spb>
    <spb s="0">
      <v xml:space="preserve">Wikipedia	</v>
      <v xml:space="preserve">CC BY-SA 3.0	</v>
      <v xml:space="preserve">http://fr.wikipedia.org/wiki/Alagoas	</v>
      <v xml:space="preserve">https://creativecommons.org/licenses/by-sa/3.0	</v>
    </spb>
    <spb s="0">
      <v xml:space="preserve">Wikipedia	Wikipedia	</v>
      <v xml:space="preserve">CC-BY-SA	CC-BY-SA	</v>
      <v xml:space="preserve">http://en.wikipedia.org/wiki/Mato_Grosso	http://pt.wikipedia.org/wiki/Mato_Grosso	</v>
      <v xml:space="preserve">http://creativecommons.org/licenses/by-sa/3.0/	http://creativecommons.org/licenses/by-sa/3.0/	</v>
    </spb>
    <spb s="0">
      <v xml:space="preserve">Wikipedia	Wikipedia	</v>
      <v xml:space="preserve">CC-BY-SA	CC-BY-SA	</v>
      <v xml:space="preserve">http://en.wikipedia.org/wiki/Mato_Grosso	http://es.wikipedia.org/wiki/Mato_Grosso	</v>
      <v xml:space="preserve">http://creativecommons.org/licenses/by-sa/3.0/	http://creativecommons.org/licenses/by-sa/3.0/	</v>
    </spb>
    <spb s="0">
      <v xml:space="preserve">Wikipedia	</v>
      <v xml:space="preserve">CC-BY-SA	</v>
      <v xml:space="preserve">http://pt.wikipedia.org/wiki/Mato_Grosso	</v>
      <v xml:space="preserve">http://creativecommons.org/licenses/by-sa/3.0/	</v>
    </spb>
    <spb s="0">
      <v xml:space="preserve">Wikipedia	</v>
      <v xml:space="preserve">CC-BY-SA	</v>
      <v xml:space="preserve">http://en.wikipedia.org/wiki/Mato_Grosso	</v>
      <v xml:space="preserve">http://creativecommons.org/licenses/by-sa/3.0/	</v>
    </spb>
    <spb s="11">
      <v>197</v>
      <v>198</v>
      <v>199</v>
      <v>200</v>
      <v>200</v>
      <v>197</v>
      <v>197</v>
      <v>197</v>
      <v>197</v>
    </spb>
    <spb s="0">
      <v xml:space="preserve">Wikipedia	Wikipedia	</v>
      <v xml:space="preserve">CC-BY-SA	CC-BY-SA	</v>
      <v xml:space="preserve">http://pt.wikipedia.org/wiki/Piauí	http://lv.wikipedia.org/wiki/Pjaui	</v>
      <v xml:space="preserve">http://creativecommons.org/licenses/by-sa/3.0/	http://creativecommons.org/licenses/by-sa/3.0/	</v>
    </spb>
    <spb s="0">
      <v xml:space="preserve">Wikipedia	Wikipedia	</v>
      <v xml:space="preserve">CC-BY-SA	CC-BY-SA	</v>
      <v xml:space="preserve">http://en.wikipedia.org/wiki/Piauí	http://lv.wikipedia.org/wiki/Pjaui	</v>
      <v xml:space="preserve">http://creativecommons.org/licenses/by-sa/3.0/	http://creativecommons.org/licenses/by-sa/3.0/	</v>
    </spb>
    <spb s="0">
      <v xml:space="preserve">Wikipedia	</v>
      <v xml:space="preserve">CC-BY-SA	</v>
      <v xml:space="preserve">http://pt.wikipedia.org/wiki/Piauí	</v>
      <v xml:space="preserve">http://creativecommons.org/licenses/by-sa/3.0/	</v>
    </spb>
    <spb s="0">
      <v xml:space="preserve">Wikipedia	</v>
      <v xml:space="preserve">CC-BY-SA	</v>
      <v xml:space="preserve">http://lv.wikipedia.org/wiki/Pjaui	</v>
      <v xml:space="preserve">http://creativecommons.org/licenses/by-sa/3.0/	</v>
    </spb>
    <spb s="0">
      <v xml:space="preserve">Wikipedia	</v>
      <v xml:space="preserve">CC-BY-SA	</v>
      <v xml:space="preserve">http://en.wikipedia.org/wiki/Piauí	</v>
      <v xml:space="preserve">http://creativecommons.org/licenses/by-sa/3.0/	</v>
    </spb>
    <spb s="0">
      <v xml:space="preserve">Wikipedia	Wikipedia	Wikipedia	</v>
      <v xml:space="preserve">CC-BY-SA	CC-BY-SA	CC-BY-SA	</v>
      <v xml:space="preserve">http://pt.wikipedia.org/wiki/Piauí	http://en.wikipedia.org/wiki/Piauí	http://lv.wikipedia.org/wiki/Pjaui	</v>
      <v xml:space="preserve">http://creativecommons.org/licenses/by-sa/3.0/	http://creativecommons.org/licenses/by-sa/3.0/	http://creativecommons.org/licenses/by-sa/3.0/	</v>
    </spb>
    <spb s="11">
      <v>202</v>
      <v>203</v>
      <v>204</v>
      <v>205</v>
      <v>206</v>
      <v>202</v>
      <v>207</v>
      <v>207</v>
      <v>207</v>
    </spb>
    <spb s="0">
      <v xml:space="preserve">Wikipedia	</v>
      <v xml:space="preserve">Public domain	</v>
      <v xml:space="preserve">http://en.wikipedia.org/wiki/Piauí	</v>
      <v xml:space="preserve">http://en.wikipedia.org/wiki/Public_domain	</v>
    </spb>
    <spb s="0">
      <v xml:space="preserve">Wikipedia	Wikipedia	</v>
      <v xml:space="preserve">CC-BY-SA	CC-BY-SA	</v>
      <v xml:space="preserve">http://pt.wikipedia.org/wiki/Paraíba	http://lv.wikipedia.org/wiki/Paraiba	</v>
      <v xml:space="preserve">http://creativecommons.org/licenses/by-sa/3.0/	http://creativecommons.org/licenses/by-sa/3.0/	</v>
    </spb>
    <spb s="0">
      <v xml:space="preserve">Wikipedia	</v>
      <v xml:space="preserve">CC-BY-SA	</v>
      <v xml:space="preserve">http://en.wikipedia.org/wiki/Paraíba	</v>
      <v xml:space="preserve">http://creativecommons.org/licenses/by-sa/3.0/	</v>
    </spb>
    <spb s="0">
      <v xml:space="preserve">Wikipedia	</v>
      <v xml:space="preserve">CC-BY-SA	</v>
      <v xml:space="preserve">http://pt.wikipedia.org/wiki/Paraíba	</v>
      <v xml:space="preserve">http://creativecommons.org/licenses/by-sa/3.0/	</v>
    </spb>
    <spb s="0">
      <v xml:space="preserve">Wikipedia	</v>
      <v xml:space="preserve">CC-BY-SA	</v>
      <v xml:space="preserve">http://lv.wikipedia.org/wiki/Paraiba	</v>
      <v xml:space="preserve">http://creativecommons.org/licenses/by-sa/3.0/	</v>
    </spb>
    <spb s="0">
      <v xml:space="preserve">Wikipedia	Wikipedia	Wikipedia	</v>
      <v xml:space="preserve">CC-BY-SA	CC-BY-SA	CC-BY-SA	</v>
      <v xml:space="preserve">http://pt.wikipedia.org/wiki/Paraíba	http://en.wikipedia.org/wiki/Paraíba	http://lv.wikipedia.org/wiki/Paraiba	</v>
      <v xml:space="preserve">http://creativecommons.org/licenses/by-sa/3.0/	http://creativecommons.org/licenses/by-sa/3.0/	http://creativecommons.org/licenses/by-sa/3.0/	</v>
    </spb>
    <spb s="11">
      <v>210</v>
      <v>211</v>
      <v>212</v>
      <v>213</v>
      <v>211</v>
      <v>210</v>
      <v>214</v>
      <v>213</v>
      <v>213</v>
    </spb>
    <spb s="0">
      <v xml:space="preserve">Wikipedia	</v>
      <v xml:space="preserve">CC BY-SA 3.0	</v>
      <v xml:space="preserve">http://es.wikipedia.org/wiki/Paraíba	</v>
      <v xml:space="preserve">https://creativecommons.org/licenses/by-sa/3.0	</v>
    </spb>
    <spb s="0">
      <v xml:space="preserve">Wikipedia	Wikipedia	</v>
      <v xml:space="preserve">CC-BY-SA	CC-BY-SA	</v>
      <v xml:space="preserve">http://en.wikipedia.org/wiki/Federal_District_(Brazil)	http://pt.wikipedia.org/wiki/Distrito_Federal_(Brasil)	</v>
      <v xml:space="preserve">http://creativecommons.org/licenses/by-sa/3.0/	http://creativecommons.org/licenses/by-sa/3.0/	</v>
    </spb>
    <spb s="0">
      <v xml:space="preserve">Wikipedia	Wikipedia	</v>
      <v xml:space="preserve">CC-BY-SA	CC-BY-SA	</v>
      <v xml:space="preserve">http://en.wikipedia.org/wiki/Federal_District_(Brazil)	http://es.wikipedia.org/wiki/Distrito_Federal_(Brasil)	</v>
      <v xml:space="preserve">http://creativecommons.org/licenses/by-sa/3.0/	http://creativecommons.org/licenses/by-sa/3.0/	</v>
    </spb>
    <spb s="0">
      <v xml:space="preserve">Wikipedia	</v>
      <v xml:space="preserve">CC-BY-SA	</v>
      <v xml:space="preserve">http://pt.wikipedia.org/wiki/Distrito_Federal_(Brasil)	</v>
      <v xml:space="preserve">http://creativecommons.org/licenses/by-sa/3.0/	</v>
    </spb>
    <spb s="0">
      <v xml:space="preserve">Wikipedia	</v>
      <v xml:space="preserve">CC-BY-SA	</v>
      <v xml:space="preserve">http://en.wikipedia.org/wiki/Federal_District_(Brazil)	</v>
      <v xml:space="preserve">http://creativecommons.org/licenses/by-sa/3.0/	</v>
    </spb>
    <spb s="11">
      <v>217</v>
      <v>218</v>
      <v>219</v>
      <v>220</v>
      <v>220</v>
      <v>217</v>
      <v>217</v>
      <v>217</v>
      <v>217</v>
    </spb>
    <spb s="9">
      <v>km quadrado</v>
      <v>2007</v>
    </spb>
    <spb s="0">
      <v xml:space="preserve">Wikipedia	</v>
      <v xml:space="preserve">Public domain	</v>
      <v xml:space="preserve">http://en.wikipedia.org/wiki/Federal_District_(Brazil)	</v>
      <v xml:space="preserve">http://en.wikipedia.org/wiki/Public_domain	</v>
    </spb>
    <spb s="0">
      <v xml:space="preserve">Wikipedia	Wikipedia	</v>
      <v xml:space="preserve">CC-BY-SA	CC-BY-SA	</v>
      <v xml:space="preserve">http://en.wikipedia.org/wiki/Tocantins	http://pt.wikipedia.org/wiki/Tocantins	</v>
      <v xml:space="preserve">http://creativecommons.org/licenses/by-sa/3.0/	http://creativecommons.org/licenses/by-sa/3.0/	</v>
    </spb>
    <spb s="0">
      <v xml:space="preserve">Wikipedia	</v>
      <v xml:space="preserve">CC-BY-SA	</v>
      <v xml:space="preserve">http://en.wikipedia.org/wiki/Tocantins	</v>
      <v xml:space="preserve">http://creativecommons.org/licenses/by-sa/3.0/	</v>
    </spb>
    <spb s="0">
      <v xml:space="preserve">Wikipedia	</v>
      <v xml:space="preserve">CC-BY-SA	</v>
      <v xml:space="preserve">http://pt.wikipedia.org/wiki/Tocantins	</v>
      <v xml:space="preserve">http://creativecommons.org/licenses/by-sa/3.0/	</v>
    </spb>
    <spb s="11">
      <v>224</v>
      <v>225</v>
      <v>226</v>
      <v>225</v>
      <v>225</v>
      <v>224</v>
      <v>224</v>
      <v>224</v>
      <v>224</v>
    </spb>
    <spb s="0">
      <v xml:space="preserve">Wikipedia	</v>
      <v xml:space="preserve">Public domain	</v>
      <v xml:space="preserve">http://en.wikipedia.org/wiki/Tocantins	</v>
      <v xml:space="preserve">http://en.wikipedia.org/wiki/Public_domain	</v>
    </spb>
    <spb s="0">
      <v xml:space="preserve">Wikipedia	Wikipedia	</v>
      <v xml:space="preserve">CC-BY-SA	CC-BY-SA	</v>
      <v xml:space="preserve">http://en.wikipedia.org/wiki/Rio_de_Janeiro	http://pt.wikipedia.org/wiki/Rio_de_Janeiro	</v>
      <v xml:space="preserve">http://creativecommons.org/licenses/by-sa/3.0/	http://creativecommons.org/licenses/by-sa/3.0/	</v>
    </spb>
    <spb s="0">
      <v xml:space="preserve">Wikipedia	</v>
      <v xml:space="preserve">CC-BY-SA	</v>
      <v xml:space="preserve">http://en.wikipedia.org/wiki/Rio_de_Janeiro	</v>
      <v xml:space="preserve">http://creativecommons.org/licenses/by-sa/3.0/	</v>
    </spb>
    <spb s="0">
      <v xml:space="preserve">Wikipedia	</v>
      <v xml:space="preserve">CC-BY-SA	</v>
      <v xml:space="preserve">http://pt.wikipedia.org/wiki/Rio_de_Janeiro	</v>
      <v xml:space="preserve">http://creativecommons.org/licenses/by-sa/3.0/	</v>
    </spb>
    <spb s="16">
      <v>229</v>
      <v>230</v>
      <v>231</v>
      <v>230</v>
      <v>229</v>
      <v>229</v>
      <v>229</v>
    </spb>
    <spb s="20">
      <v>Name</v>
      <v>Area</v>
      <v>Latitude</v>
      <v>Description</v>
      <v>Longitude</v>
      <v>Population</v>
      <v>UniqueName</v>
      <v>VDPID/VSID</v>
      <v>Country/region</v>
      <v>LearnMoreOnLink</v>
      <v>Admin Division 1 (State/province/other)</v>
    </spb>
    <spb s="3">
      <v>4</v>
      <v>Name</v>
      <v>LearnMoreOnLink</v>
    </spb>
    <spb s="0">
      <v xml:space="preserve">Wikipedia	Wikipedia	</v>
      <v xml:space="preserve">CC-BY-SA	CC-BY-SA	</v>
      <v xml:space="preserve">http://pt.wikipedia.org/wiki/Belém_(Pará)	http://lv.wikipedia.org/wiki/Belena	</v>
      <v xml:space="preserve">http://creativecommons.org/licenses/by-sa/3.0/	http://creativecommons.org/licenses/by-sa/3.0/	</v>
    </spb>
    <spb s="0">
      <v xml:space="preserve">Wikipedia	</v>
      <v xml:space="preserve">CC-BY-SA	</v>
      <v xml:space="preserve">http://en.wikipedia.org/wiki/Belém	</v>
      <v xml:space="preserve">http://creativecommons.org/licenses/by-sa/3.0/	</v>
    </spb>
    <spb s="0">
      <v xml:space="preserve">Wikipedia	</v>
      <v xml:space="preserve">CC-BY-SA	</v>
      <v xml:space="preserve">http://lv.wikipedia.org/wiki/Belena	</v>
      <v xml:space="preserve">http://creativecommons.org/licenses/by-sa/3.0/	</v>
    </spb>
    <spb s="0">
      <v xml:space="preserve">Wikipedia	</v>
      <v xml:space="preserve">CC-BY-SA	</v>
      <v xml:space="preserve">http://pt.wikipedia.org/wiki/Belém_(Pará)	</v>
      <v xml:space="preserve">http://creativecommons.org/licenses/by-sa/3.0/	</v>
    </spb>
    <spb s="0">
      <v xml:space="preserve">Wikipedia	Wikipedia	Wikipedia	</v>
      <v xml:space="preserve">CC-BY-SA	CC-BY-SA	CC-BY-SA	</v>
      <v xml:space="preserve">http://en.wikipedia.org/wiki/Belém	http://pt.wikipedia.org/wiki/Belém_(Pará)	http://lv.wikipedia.org/wiki/Belena	</v>
      <v xml:space="preserve">http://creativecommons.org/licenses/by-sa/3.0/	http://creativecommons.org/licenses/by-sa/3.0/	http://creativecommons.org/licenses/by-sa/3.0/	</v>
    </spb>
    <spb s="1">
      <v>235</v>
      <v>236</v>
      <v>237</v>
      <v>238</v>
      <v>237</v>
      <v>236</v>
      <v>235</v>
      <v>239</v>
      <v>239</v>
    </spb>
    <spb s="0">
      <v xml:space="preserve">Wikipedia	Wikipedia	</v>
      <v xml:space="preserve">CC-BY-SA	CC-BY-SA	</v>
      <v xml:space="preserve">http://pt.wikipedia.org/wiki/Florianópolis	http://lt.wikipedia.org/wiki/Florianopolis	</v>
      <v xml:space="preserve">http://creativecommons.org/licenses/by-sa/3.0/	http://creativecommons.org/licenses/by-sa/3.0/	</v>
    </spb>
    <spb s="0">
      <v xml:space="preserve">Wikipedia	</v>
      <v xml:space="preserve">CC-BY-SA	</v>
      <v xml:space="preserve">http://en.wikipedia.org/wiki/Florianópolis	</v>
      <v xml:space="preserve">http://creativecommons.org/licenses/by-sa/3.0/	</v>
    </spb>
    <spb s="0">
      <v xml:space="preserve">Wikipedia	</v>
      <v xml:space="preserve">CC-BY-SA	</v>
      <v xml:space="preserve">http://pt.wikipedia.org/wiki/Florianópolis	</v>
      <v xml:space="preserve">http://creativecommons.org/licenses/by-sa/3.0/	</v>
    </spb>
    <spb s="0">
      <v xml:space="preserve">Wikipedia	Wikipedia	Wikipedia	</v>
      <v xml:space="preserve">CC-BY-SA	CC-BY-SA	CC-BY-SA	</v>
      <v xml:space="preserve">http://en.wikipedia.org/wiki/Florianópolis	http://pt.wikipedia.org/wiki/Florianópolis	http://lt.wikipedia.org/wiki/Florianopolis	</v>
      <v xml:space="preserve">http://creativecommons.org/licenses/by-sa/3.0/	http://creativecommons.org/licenses/by-sa/3.0/	http://creativecommons.org/licenses/by-sa/3.0/	</v>
    </spb>
    <spb s="16">
      <v>241</v>
      <v>242</v>
      <v>243</v>
      <v>242</v>
      <v>241</v>
      <v>244</v>
      <v>244</v>
    </spb>
    <spb s="0">
      <v xml:space="preserve">Wikipedia	Wikipedia	</v>
      <v xml:space="preserve">CC-BY-SA	CC-BY-SA	</v>
      <v xml:space="preserve">http://en.wikipedia.org/wiki/Fortaleza	http://pt.wikipedia.org/wiki/Fortaleza	</v>
      <v xml:space="preserve">http://creativecommons.org/licenses/by-sa/3.0/	http://creativecommons.org/licenses/by-sa/3.0/	</v>
    </spb>
    <spb s="0">
      <v xml:space="preserve">Wikipedia	</v>
      <v xml:space="preserve">CC-BY-SA	</v>
      <v xml:space="preserve">http://en.wikipedia.org/wiki/Fortaleza	</v>
      <v xml:space="preserve">http://creativecommons.org/licenses/by-sa/3.0/	</v>
    </spb>
    <spb s="0">
      <v xml:space="preserve">Wikipedia	</v>
      <v xml:space="preserve">CC-BY-SA	</v>
      <v xml:space="preserve">http://pt.wikipedia.org/wiki/Fortaleza	</v>
      <v xml:space="preserve">http://creativecommons.org/licenses/by-sa/3.0/	</v>
    </spb>
    <spb s="1">
      <v>246</v>
      <v>247</v>
      <v>247</v>
      <v>248</v>
      <v>247</v>
      <v>247</v>
      <v>246</v>
      <v>246</v>
      <v>246</v>
    </spb>
    <spb s="0">
      <v xml:space="preserve">Wikipedia	</v>
      <v xml:space="preserve">Public domain	</v>
      <v xml:space="preserve">http://it.wikipedia.org/wiki/Fortaleza	</v>
      <v xml:space="preserve">http://en.wikipedia.org/wiki/Public_domain	</v>
    </spb>
    <spb s="0">
      <v xml:space="preserve">Wikipedia	Wikipedia	</v>
      <v xml:space="preserve">CC-BY-SA	CC-BY-SA	</v>
      <v xml:space="preserve">http://en.wikipedia.org/wiki/Belo_Horizonte	http://pt.wikipedia.org/wiki/Belo_Horizonte	</v>
      <v xml:space="preserve">http://creativecommons.org/licenses/by-sa/3.0/	http://creativecommons.org/licenses/by-sa/3.0/	</v>
    </spb>
    <spb s="0">
      <v xml:space="preserve">Wikipedia	</v>
      <v xml:space="preserve">CC-BY-SA	</v>
      <v xml:space="preserve">http://en.wikipedia.org/wiki/Belo_Horizonte	</v>
      <v xml:space="preserve">http://creativecommons.org/licenses/by-sa/3.0/	</v>
    </spb>
    <spb s="0">
      <v xml:space="preserve">Wikipedia	</v>
      <v xml:space="preserve">CC-BY-SA	</v>
      <v xml:space="preserve">http://pt.wikipedia.org/wiki/Belo_Horizonte	</v>
      <v xml:space="preserve">http://creativecommons.org/licenses/by-sa/3.0/	</v>
    </spb>
    <spb s="16">
      <v>251</v>
      <v>252</v>
      <v>253</v>
      <v>252</v>
      <v>251</v>
      <v>251</v>
      <v>251</v>
    </spb>
    <spb s="3">
      <v>5</v>
      <v>Name</v>
      <v>LearnMoreOnLink</v>
    </spb>
    <spb s="0">
      <v xml:space="preserve">Wikipedia	</v>
      <v xml:space="preserve">CC BY-SA 2.0	</v>
      <v xml:space="preserve">http://pl.wikipedia.org/wiki/Belo_Horizonte	</v>
      <v xml:space="preserve">https://creativecommons.org/licenses/by-sa/2.0	</v>
    </spb>
    <spb s="0">
      <v xml:space="preserve">Wikipedia	Wikipedia	</v>
      <v xml:space="preserve">CC-BY-SA	CC-BY-SA	</v>
      <v xml:space="preserve">http://en.wikipedia.org/wiki/Boa_Vista,_Roraima	http://pt.wikipedia.org/wiki/Boa_Vista_(Roraima)	</v>
      <v xml:space="preserve">http://creativecommons.org/licenses/by-sa/3.0/	http://creativecommons.org/licenses/by-sa/3.0/	</v>
    </spb>
    <spb s="0">
      <v xml:space="preserve">Wikipedia	</v>
      <v xml:space="preserve">CC-BY-SA	</v>
      <v xml:space="preserve">http://en.wikipedia.org/wiki/Boa_Vista,_Roraima	</v>
      <v xml:space="preserve">http://creativecommons.org/licenses/by-sa/3.0/	</v>
    </spb>
    <spb s="0">
      <v xml:space="preserve">Wikipedia	</v>
      <v xml:space="preserve">CC-BY-SA	</v>
      <v xml:space="preserve">http://pt.wikipedia.org/wiki/Boa_Vista_(Roraima)	</v>
      <v xml:space="preserve">http://creativecommons.org/licenses/by-sa/3.0/	</v>
    </spb>
    <spb s="16">
      <v>257</v>
      <v>258</v>
      <v>259</v>
      <v>258</v>
      <v>257</v>
      <v>257</v>
      <v>257</v>
    </spb>
    <spb s="0">
      <v xml:space="preserve">Wikipedia	</v>
      <v xml:space="preserve">Public domain	</v>
      <v xml:space="preserve">http://nl.wikipedia.org/wiki/Boa_Vista_(Roraima)	</v>
      <v xml:space="preserve">http://en.wikipedia.org/wiki/Public_domain	</v>
    </spb>
    <spb s="0">
      <v xml:space="preserve">Wikipedia	Wikipedia	</v>
      <v xml:space="preserve">CC-BY-SA	CC-BY-SA	</v>
      <v xml:space="preserve">http://en.wikipedia.org/wiki/Curitiba	http://pt.wikipedia.org/wiki/Curitiba	</v>
      <v xml:space="preserve">http://creativecommons.org/licenses/by-sa/3.0/	http://creativecommons.org/licenses/by-sa/3.0/	</v>
    </spb>
    <spb s="0">
      <v xml:space="preserve">Wikipedia	</v>
      <v xml:space="preserve">CC-BY-SA	</v>
      <v xml:space="preserve">http://en.wikipedia.org/wiki/Curitiba	</v>
      <v xml:space="preserve">http://creativecommons.org/licenses/by-sa/3.0/	</v>
    </spb>
    <spb s="0">
      <v xml:space="preserve">Wikipedia	</v>
      <v xml:space="preserve">CC-BY-SA	</v>
      <v xml:space="preserve">http://pt.wikipedia.org/wiki/Curitiba	</v>
      <v xml:space="preserve">http://creativecommons.org/licenses/by-sa/3.0/	</v>
    </spb>
    <spb s="16">
      <v>262</v>
      <v>263</v>
      <v>264</v>
      <v>263</v>
      <v>262</v>
      <v>262</v>
      <v>262</v>
    </spb>
    <spb s="0">
      <v xml:space="preserve">Wikipedia	Wikipedia	</v>
      <v xml:space="preserve">CC-BY-SA	CC-BY-SA	</v>
      <v xml:space="preserve">http://en.wikipedia.org/wiki/Salvador,_Bahia	http://pt.wikipedia.org/wiki/Salvador	</v>
      <v xml:space="preserve">http://creativecommons.org/licenses/by-sa/3.0/	http://creativecommons.org/licenses/by-sa/3.0/	</v>
    </spb>
    <spb s="0">
      <v xml:space="preserve">Wikipedia	</v>
      <v xml:space="preserve">CC-BY-SA	</v>
      <v xml:space="preserve">http://en.wikipedia.org/wiki/Salvador,_Bahia	</v>
      <v xml:space="preserve">http://creativecommons.org/licenses/by-sa/3.0/	</v>
    </spb>
    <spb s="0">
      <v xml:space="preserve">Wikipedia	</v>
      <v xml:space="preserve">CC-BY-SA	</v>
      <v xml:space="preserve">http://pt.wikipedia.org/wiki/Salvador	</v>
      <v xml:space="preserve">http://creativecommons.org/licenses/by-sa/3.0/	</v>
    </spb>
    <spb s="1">
      <v>266</v>
      <v>267</v>
      <v>267</v>
      <v>268</v>
      <v>267</v>
      <v>267</v>
      <v>266</v>
      <v>266</v>
      <v>266</v>
    </spb>
    <spb s="0">
      <v xml:space="preserve">Wikipedia	</v>
      <v xml:space="preserve">CC BY 2.0	</v>
      <v xml:space="preserve">http://ru.wikipedia.org/wiki/Салвадор	</v>
      <v xml:space="preserve">https://creativecommons.org/licenses/by/2.0	</v>
    </spb>
    <spb s="0">
      <v xml:space="preserve">Wikipedia	Wikipedia	</v>
      <v xml:space="preserve">CC-BY-SA	CC-BY-SA	</v>
      <v xml:space="preserve">http://en.wikipedia.org/wiki/Porto_Velho	http://pt.wikipedia.org/wiki/Porto_Velho	</v>
      <v xml:space="preserve">http://creativecommons.org/licenses/by-sa/3.0/	http://creativecommons.org/licenses/by-sa/3.0/	</v>
    </spb>
    <spb s="0">
      <v xml:space="preserve">Wikipedia	</v>
      <v xml:space="preserve">CC-BY-SA	</v>
      <v xml:space="preserve">http://en.wikipedia.org/wiki/Porto_Velho	</v>
      <v xml:space="preserve">http://creativecommons.org/licenses/by-sa/3.0/	</v>
    </spb>
    <spb s="0">
      <v xml:space="preserve">Wikipedia	</v>
      <v xml:space="preserve">CC-BY-SA	</v>
      <v xml:space="preserve">http://pt.wikipedia.org/wiki/Porto_Velho	</v>
      <v xml:space="preserve">http://creativecommons.org/licenses/by-sa/3.0/	</v>
    </spb>
    <spb s="16">
      <v>271</v>
      <v>272</v>
      <v>273</v>
      <v>272</v>
      <v>271</v>
      <v>271</v>
      <v>271</v>
    </spb>
    <spb s="3">
      <v>6</v>
      <v>Name</v>
      <v>LearnMoreOnLink</v>
    </spb>
    <spb s="0">
      <v xml:space="preserve">Wikipedia	Wikipedia	</v>
      <v xml:space="preserve">CC-BY-SA	CC-BY-SA	</v>
      <v xml:space="preserve">http://en.wikipedia.org/wiki/Natal,_Rio_Grande_do_Norte	http://pt.wikipedia.org/wiki/Natal_(Rio_Grande_do_Norte)	</v>
      <v xml:space="preserve">http://creativecommons.org/licenses/by-sa/3.0/	http://creativecommons.org/licenses/by-sa/3.0/	</v>
    </spb>
    <spb s="0">
      <v xml:space="preserve">Wikipedia	</v>
      <v xml:space="preserve">CC-BY-SA	</v>
      <v xml:space="preserve">http://en.wikipedia.org/wiki/Natal,_Rio_Grande_do_Norte	</v>
      <v xml:space="preserve">http://creativecommons.org/licenses/by-sa/3.0/	</v>
    </spb>
    <spb s="0">
      <v xml:space="preserve">Wikipedia	</v>
      <v xml:space="preserve">CC-BY-SA	</v>
      <v xml:space="preserve">http://pt.wikipedia.org/wiki/Natal_(Rio_Grande_do_Norte)	</v>
      <v xml:space="preserve">http://creativecommons.org/licenses/by-sa/3.0/	</v>
    </spb>
    <spb s="1">
      <v>276</v>
      <v>277</v>
      <v>277</v>
      <v>278</v>
      <v>277</v>
      <v>277</v>
      <v>276</v>
      <v>276</v>
      <v>276</v>
    </spb>
    <spb s="0">
      <v xml:space="preserve">Wikipedia	Wikipedia	</v>
      <v xml:space="preserve">CC-BY-SA	CC-BY-SA	</v>
      <v xml:space="preserve">http://en.wikipedia.org/wiki/Rio_Branco,_Acre	http://pt.wikipedia.org/wiki/Rio_Branco	</v>
      <v xml:space="preserve">http://creativecommons.org/licenses/by-sa/3.0/	http://creativecommons.org/licenses/by-sa/3.0/	</v>
    </spb>
    <spb s="0">
      <v xml:space="preserve">Wikipedia	</v>
      <v xml:space="preserve">CC-BY-SA	</v>
      <v xml:space="preserve">http://en.wikipedia.org/wiki/Rio_Branco,_Acre	</v>
      <v xml:space="preserve">http://creativecommons.org/licenses/by-sa/3.0/	</v>
    </spb>
    <spb s="0">
      <v xml:space="preserve">Wikipedia	</v>
      <v xml:space="preserve">CC-BY-SA	</v>
      <v xml:space="preserve">http://pt.wikipedia.org/wiki/Rio_Branco	</v>
      <v xml:space="preserve">http://creativecommons.org/licenses/by-sa/3.0/	</v>
    </spb>
    <spb s="16">
      <v>280</v>
      <v>281</v>
      <v>282</v>
      <v>281</v>
      <v>280</v>
      <v>280</v>
      <v>280</v>
    </spb>
    <spb s="0">
      <v xml:space="preserve">Wikipedia	Wikipedia	</v>
      <v xml:space="preserve">CC-BY-SA	CC-BY-SA	</v>
      <v xml:space="preserve">http://en.wikipedia.org/wiki/Porto_Alegre	http://pt.wikipedia.org/wiki/Porto_Alegre	</v>
      <v xml:space="preserve">http://creativecommons.org/licenses/by-sa/3.0/	http://creativecommons.org/licenses/by-sa/3.0/	</v>
    </spb>
    <spb s="0">
      <v xml:space="preserve">Wikipedia	</v>
      <v xml:space="preserve">CC-BY-SA	</v>
      <v xml:space="preserve">http://en.wikipedia.org/wiki/Porto_Alegre	</v>
      <v xml:space="preserve">http://creativecommons.org/licenses/by-sa/3.0/	</v>
    </spb>
    <spb s="0">
      <v xml:space="preserve">Wikipedia	</v>
      <v xml:space="preserve">CC-BY-SA	</v>
      <v xml:space="preserve">http://pt.wikipedia.org/wiki/Porto_Alegre	</v>
      <v xml:space="preserve">http://creativecommons.org/licenses/by-sa/3.0/	</v>
    </spb>
    <spb s="16">
      <v>284</v>
      <v>285</v>
      <v>286</v>
      <v>285</v>
      <v>284</v>
      <v>284</v>
      <v>284</v>
    </spb>
    <spb s="0">
      <v xml:space="preserve">Wikipedia	Wikipedia	</v>
      <v xml:space="preserve">CC-BY-SA	CC-BY-SA	</v>
      <v xml:space="preserve">http://pt.wikipedia.org/wiki/Macapá	http://lt.wikipedia.org/wiki/Makapa	</v>
      <v xml:space="preserve">http://creativecommons.org/licenses/by-sa/3.0/	http://creativecommons.org/licenses/by-sa/3.0/	</v>
    </spb>
    <spb s="0">
      <v xml:space="preserve">Wikipedia	</v>
      <v xml:space="preserve">CC-BY-SA	</v>
      <v xml:space="preserve">http://en.wikipedia.org/wiki/Macapá	</v>
      <v xml:space="preserve">http://creativecommons.org/licenses/by-sa/3.0/	</v>
    </spb>
    <spb s="0">
      <v xml:space="preserve">Wikipedia	</v>
      <v xml:space="preserve">CC-BY-SA	</v>
      <v xml:space="preserve">http://lt.wikipedia.org/wiki/Makapa	</v>
      <v xml:space="preserve">http://creativecommons.org/licenses/by-sa/3.0/	</v>
    </spb>
    <spb s="0">
      <v xml:space="preserve">Wikipedia	</v>
      <v xml:space="preserve">CC-BY-SA	</v>
      <v xml:space="preserve">http://pt.wikipedia.org/wiki/Macapá	</v>
      <v xml:space="preserve">http://creativecommons.org/licenses/by-sa/3.0/	</v>
    </spb>
    <spb s="0">
      <v xml:space="preserve">Wikipedia	Wikipedia	Wikipedia	</v>
      <v xml:space="preserve">CC-BY-SA	CC-BY-SA	CC-BY-SA	</v>
      <v xml:space="preserve">http://en.wikipedia.org/wiki/Macapá	http://pt.wikipedia.org/wiki/Macapá	http://lt.wikipedia.org/wiki/Makapa	</v>
      <v xml:space="preserve">http://creativecommons.org/licenses/by-sa/3.0/	http://creativecommons.org/licenses/by-sa/3.0/	http://creativecommons.org/licenses/by-sa/3.0/	</v>
    </spb>
    <spb s="1">
      <v>288</v>
      <v>289</v>
      <v>290</v>
      <v>291</v>
      <v>290</v>
      <v>289</v>
      <v>288</v>
      <v>292</v>
      <v>292</v>
    </spb>
    <spb s="0">
      <v xml:space="preserve">Wikipedia	Wikipedia	</v>
      <v xml:space="preserve">CC-BY-SA	CC-BY-SA	</v>
      <v xml:space="preserve">http://pt.wikipedia.org/wiki/Goiânia	http://lv.wikipedia.org/wiki/Gojanija	</v>
      <v xml:space="preserve">http://creativecommons.org/licenses/by-sa/3.0/	http://creativecommons.org/licenses/by-sa/3.0/	</v>
    </spb>
    <spb s="0">
      <v xml:space="preserve">Wikipedia	</v>
      <v xml:space="preserve">CC-BY-SA	</v>
      <v xml:space="preserve">http://en.wikipedia.org/wiki/Goiânia	</v>
      <v xml:space="preserve">http://creativecommons.org/licenses/by-sa/3.0/	</v>
    </spb>
    <spb s="0">
      <v xml:space="preserve">Wikipedia	</v>
      <v xml:space="preserve">CC-BY-SA	</v>
      <v xml:space="preserve">http://pt.wikipedia.org/wiki/Goiânia	</v>
      <v xml:space="preserve">http://creativecommons.org/licenses/by-sa/3.0/	</v>
    </spb>
    <spb s="0">
      <v xml:space="preserve">Wikipedia	Wikipedia	Wikipedia	</v>
      <v xml:space="preserve">CC-BY-SA	CC-BY-SA	CC-BY-SA	</v>
      <v xml:space="preserve">http://en.wikipedia.org/wiki/Goiânia	http://pt.wikipedia.org/wiki/Goiânia	http://lv.wikipedia.org/wiki/Gojanija	</v>
      <v xml:space="preserve">http://creativecommons.org/licenses/by-sa/3.0/	http://creativecommons.org/licenses/by-sa/3.0/	http://creativecommons.org/licenses/by-sa/3.0/	</v>
    </spb>
    <spb s="16">
      <v>294</v>
      <v>295</v>
      <v>296</v>
      <v>295</v>
      <v>294</v>
      <v>297</v>
      <v>297</v>
    </spb>
    <spb s="0">
      <v xml:space="preserve">Wikipedia	</v>
      <v xml:space="preserve">Public domain	</v>
      <v xml:space="preserve">http://it.wikipedia.org/wiki/Goiânia	</v>
      <v xml:space="preserve">http://en.wikipedia.org/wiki/Public_domain	</v>
    </spb>
    <spb s="0">
      <v xml:space="preserve">Wikipedia	Wikipedia	</v>
      <v xml:space="preserve">CC-BY-SA	CC-BY-SA	</v>
      <v xml:space="preserve">http://en.wikipedia.org/wiki/Recife	http://pt.wikipedia.org/wiki/Recife	</v>
      <v xml:space="preserve">http://creativecommons.org/licenses/by-sa/3.0/	http://creativecommons.org/licenses/by-sa/3.0/	</v>
    </spb>
    <spb s="0">
      <v xml:space="preserve">Wikipedia	</v>
      <v xml:space="preserve">CC-BY-SA	</v>
      <v xml:space="preserve">http://en.wikipedia.org/wiki/Recife	</v>
      <v xml:space="preserve">http://creativecommons.org/licenses/by-sa/3.0/	</v>
    </spb>
    <spb s="0">
      <v xml:space="preserve">Wikipedia	</v>
      <v xml:space="preserve">CC-BY-SA	</v>
      <v xml:space="preserve">http://pt.wikipedia.org/wiki/Recife	</v>
      <v xml:space="preserve">http://creativecommons.org/licenses/by-sa/3.0/	</v>
    </spb>
    <spb s="16">
      <v>300</v>
      <v>301</v>
      <v>302</v>
      <v>301</v>
      <v>300</v>
      <v>300</v>
      <v>300</v>
    </spb>
    <spb s="0">
      <v xml:space="preserve">Wikipedia	Wikipedia	</v>
      <v xml:space="preserve">CC-BY-SA	CC-BY-SA	</v>
      <v xml:space="preserve">http://en.wikipedia.org/wiki/Campo_Grande	http://pt.wikipedia.org/wiki/Campo_Grande_(Mato_Grosso_do_Sul)	</v>
      <v xml:space="preserve">http://creativecommons.org/licenses/by-sa/3.0/	http://creativecommons.org/licenses/by-sa/3.0/	</v>
    </spb>
    <spb s="0">
      <v xml:space="preserve">Wikipedia	</v>
      <v xml:space="preserve">CC-BY-SA	</v>
      <v xml:space="preserve">http://en.wikipedia.org/wiki/Campo_Grande	</v>
      <v xml:space="preserve">http://creativecommons.org/licenses/by-sa/3.0/	</v>
    </spb>
    <spb s="0">
      <v xml:space="preserve">Wikipedia	</v>
      <v xml:space="preserve">CC-BY-SA	</v>
      <v xml:space="preserve">http://pt.wikipedia.org/wiki/Campo_Grande_(Mato_Grosso_do_Sul)	</v>
      <v xml:space="preserve">http://creativecommons.org/licenses/by-sa/3.0/	</v>
    </spb>
    <spb s="1">
      <v>304</v>
      <v>305</v>
      <v>305</v>
      <v>306</v>
      <v>305</v>
      <v>305</v>
      <v>304</v>
      <v>304</v>
      <v>304</v>
    </spb>
    <spb s="9">
      <v>km quadrado</v>
      <v>2011</v>
    </spb>
    <spb s="0">
      <v xml:space="preserve">Wikipedia	</v>
      <v xml:space="preserve">Public domain	</v>
      <v xml:space="preserve">http://fr.wikipedia.org/wiki/Campo_Grande	</v>
      <v xml:space="preserve">http://en.wikipedia.org/wiki/Public_domain	</v>
    </spb>
    <spb s="0">
      <v xml:space="preserve">Wikipedia	Wikipedia	</v>
      <v xml:space="preserve">CC-BY-SA	CC-BY-SA	</v>
      <v xml:space="preserve">http://pt.wikipedia.org/wiki/São_Luís_(Maranhão)	http://lt.wikipedia.org/wiki/San_Luisas_(Brazilija)	</v>
      <v xml:space="preserve">http://creativecommons.org/licenses/by-sa/3.0/	http://creativecommons.org/licenses/by-sa/3.0/	</v>
    </spb>
    <spb s="0">
      <v xml:space="preserve">Wikipedia	Wikipedia	</v>
      <v xml:space="preserve">CC-BY-SA	CC-BY-SA	</v>
      <v xml:space="preserve">http://en.wikipedia.org/wiki/São_Luís,_Maranhão	http://lt.wikipedia.org/wiki/San_Luisas_(Brazilija)	</v>
      <v xml:space="preserve">http://creativecommons.org/licenses/by-sa/3.0/	http://creativecommons.org/licenses/by-sa/3.0/	</v>
    </spb>
    <spb s="0">
      <v xml:space="preserve">Wikipedia	</v>
      <v xml:space="preserve">CC-BY-SA	</v>
      <v xml:space="preserve">http://pt.wikipedia.org/wiki/São_Luís_(Maranhão)	</v>
      <v xml:space="preserve">http://creativecommons.org/licenses/by-sa/3.0/	</v>
    </spb>
    <spb s="0">
      <v xml:space="preserve">Wikipedia	</v>
      <v xml:space="preserve">CC-BY-SA	</v>
      <v xml:space="preserve">http://en.wikipedia.org/wiki/São_Luís,_Maranhão	</v>
      <v xml:space="preserve">http://creativecommons.org/licenses/by-sa/3.0/	</v>
    </spb>
    <spb s="0">
      <v xml:space="preserve">Wikipedia	Wikipedia	Wikipedia	</v>
      <v xml:space="preserve">CC-BY-SA	CC-BY-SA	CC-BY-SA	</v>
      <v xml:space="preserve">http://en.wikipedia.org/wiki/São_Luís,_Maranhão	http://pt.wikipedia.org/wiki/São_Luís_(Maranhão)	http://lt.wikipedia.org/wiki/San_Luisas_(Brazilija)	</v>
      <v xml:space="preserve">http://creativecommons.org/licenses/by-sa/3.0/	http://creativecommons.org/licenses/by-sa/3.0/	http://creativecommons.org/licenses/by-sa/3.0/	</v>
    </spb>
    <spb s="16">
      <v>310</v>
      <v>311</v>
      <v>312</v>
      <v>313</v>
      <v>310</v>
      <v>314</v>
      <v>314</v>
    </spb>
    <spb s="0">
      <v xml:space="preserve">Wikipedia	</v>
      <v xml:space="preserve">Public domain	</v>
      <v xml:space="preserve">http://nl.wikipedia.org/wiki/São_Luís_(Maranhão)	</v>
      <v xml:space="preserve">http://en.wikipedia.org/wiki/Public_domain	</v>
    </spb>
    <spb s="0">
      <v xml:space="preserve">Wikipedia	Wikipedia	</v>
      <v xml:space="preserve">CC-BY-SA	CC-BY-SA	</v>
      <v xml:space="preserve">http://en.wikipedia.org/wiki/Manaus	http://pt.wikipedia.org/wiki/Manaus	</v>
      <v xml:space="preserve">http://creativecommons.org/licenses/by-sa/3.0/	http://creativecommons.org/licenses/by-sa/3.0/	</v>
    </spb>
    <spb s="0">
      <v xml:space="preserve">Wikipedia	</v>
      <v xml:space="preserve">CC-BY-SA	</v>
      <v xml:space="preserve">http://en.wikipedia.org/wiki/Manaus	</v>
      <v xml:space="preserve">http://creativecommons.org/licenses/by-sa/3.0/	</v>
    </spb>
    <spb s="0">
      <v xml:space="preserve">Wikipedia	</v>
      <v xml:space="preserve">CC-BY-SA	</v>
      <v xml:space="preserve">http://pt.wikipedia.org/wiki/Manaus	</v>
      <v xml:space="preserve">http://creativecommons.org/licenses/by-sa/3.0/	</v>
    </spb>
    <spb s="16">
      <v>317</v>
      <v>318</v>
      <v>319</v>
      <v>318</v>
      <v>317</v>
      <v>317</v>
      <v>317</v>
    </spb>
    <spb s="0">
      <v xml:space="preserve">Wikipedia	Wikipedia	</v>
      <v xml:space="preserve">CC-BY-SA	CC-BY-SA	</v>
      <v xml:space="preserve">http://pt.wikipedia.org/wiki/Vitória_(Espírito_Santo)	http://zh.wikipedia.org/zh-tw/index.html?curid=712700	</v>
      <v xml:space="preserve">http://creativecommons.org/licenses/by-sa/3.0/	http://creativecommons.org/licenses/by-sa/3.0/	</v>
    </spb>
    <spb s="0">
      <v xml:space="preserve">Wikipedia	</v>
      <v xml:space="preserve">CC-BY-SA	</v>
      <v xml:space="preserve">http://en.wikipedia.org/wiki/Vitória,_Espírito_Santo	</v>
      <v xml:space="preserve">http://creativecommons.org/licenses/by-sa/3.0/	</v>
    </spb>
    <spb s="0">
      <v xml:space="preserve">Wikipedia	</v>
      <v xml:space="preserve">CC-BY-SA	</v>
      <v xml:space="preserve">http://zh.wikipedia.org/zh-tw/index.html?curid=712700	</v>
      <v xml:space="preserve">http://creativecommons.org/licenses/by-sa/3.0/	</v>
    </spb>
    <spb s="0">
      <v xml:space="preserve">Wikipedia	</v>
      <v xml:space="preserve">CC-BY-SA	</v>
      <v xml:space="preserve">http://pt.wikipedia.org/wiki/Vitória_(Espírito_Santo)	</v>
      <v xml:space="preserve">http://creativecommons.org/licenses/by-sa/3.0/	</v>
    </spb>
    <spb s="0">
      <v xml:space="preserve">Wikipedia	Wikipedia	Wikipedia	</v>
      <v xml:space="preserve">CC-BY-SA	CC-BY-SA	CC-BY-SA	</v>
      <v xml:space="preserve">http://en.wikipedia.org/wiki/Vitória,_Espírito_Santo	http://pt.wikipedia.org/wiki/Vitória_(Espírito_Santo)	http://zh.wikipedia.org/zh-tw/index.html?curid=712700	</v>
      <v xml:space="preserve">http://creativecommons.org/licenses/by-sa/3.0/	http://creativecommons.org/licenses/by-sa/3.0/	http://creativecommons.org/licenses/by-sa/3.0/	</v>
    </spb>
    <spb s="1">
      <v>321</v>
      <v>322</v>
      <v>323</v>
      <v>324</v>
      <v>323</v>
      <v>322</v>
      <v>321</v>
      <v>325</v>
      <v>325</v>
    </spb>
    <spb s="0">
      <v xml:space="preserve">Wikipedia	Wikipedia	</v>
      <v xml:space="preserve">CC-BY-SA	CC-BY-SA	</v>
      <v xml:space="preserve">http://pt.wikipedia.org/wiki/Maceió	http://lv.wikipedia.org/wiki/Masejo	</v>
      <v xml:space="preserve">http://creativecommons.org/licenses/by-sa/3.0/	http://creativecommons.org/licenses/by-sa/3.0/	</v>
    </spb>
    <spb s="0">
      <v xml:space="preserve">Wikipedia	</v>
      <v xml:space="preserve">CC-BY-SA	</v>
      <v xml:space="preserve">http://en.wikipedia.org/wiki/Maceió	</v>
      <v xml:space="preserve">http://creativecommons.org/licenses/by-sa/3.0/	</v>
    </spb>
    <spb s="0">
      <v xml:space="preserve">Wikipedia	</v>
      <v xml:space="preserve">CC-BY-SA	</v>
      <v xml:space="preserve">http://pt.wikipedia.org/wiki/Maceió	</v>
      <v xml:space="preserve">http://creativecommons.org/licenses/by-sa/3.0/	</v>
    </spb>
    <spb s="0">
      <v xml:space="preserve">Wikipedia	Wikipedia	Wikipedia	</v>
      <v xml:space="preserve">CC-BY-SA	CC-BY-SA	CC-BY-SA	</v>
      <v xml:space="preserve">http://en.wikipedia.org/wiki/Maceió	http://pt.wikipedia.org/wiki/Maceió	http://lv.wikipedia.org/wiki/Masejo	</v>
      <v xml:space="preserve">http://creativecommons.org/licenses/by-sa/3.0/	http://creativecommons.org/licenses/by-sa/3.0/	http://creativecommons.org/licenses/by-sa/3.0/	</v>
    </spb>
    <spb s="16">
      <v>327</v>
      <v>328</v>
      <v>329</v>
      <v>328</v>
      <v>327</v>
      <v>330</v>
      <v>330</v>
    </spb>
    <spb s="0">
      <v xml:space="preserve">Wikipedia	</v>
      <v xml:space="preserve">CC BY-SA 4.0	</v>
      <v xml:space="preserve">http://pt.wikipedia.org/wiki/Maceió	</v>
      <v xml:space="preserve">https://creativecommons.org/licenses/by-sa/4.0	</v>
    </spb>
    <spb s="0">
      <v xml:space="preserve">Wikipedia	Wikipedia	</v>
      <v xml:space="preserve">CC-BY-SA	CC-BY-SA	</v>
      <v xml:space="preserve">http://pt.wikipedia.org/wiki/Cuiabá	http://lv.wikipedia.org/wiki/Kujaba	</v>
      <v xml:space="preserve">http://creativecommons.org/licenses/by-sa/3.0/	http://creativecommons.org/licenses/by-sa/3.0/	</v>
    </spb>
    <spb s="0">
      <v xml:space="preserve">Wikipedia	</v>
      <v xml:space="preserve">CC-BY-SA	</v>
      <v xml:space="preserve">http://en.wikipedia.org/wiki/Cuiabá	</v>
      <v xml:space="preserve">http://creativecommons.org/licenses/by-sa/3.0/	</v>
    </spb>
    <spb s="0">
      <v xml:space="preserve">Wikipedia	</v>
      <v xml:space="preserve">CC-BY-SA	</v>
      <v xml:space="preserve">http://pt.wikipedia.org/wiki/Cuiabá	</v>
      <v xml:space="preserve">http://creativecommons.org/licenses/by-sa/3.0/	</v>
    </spb>
    <spb s="0">
      <v xml:space="preserve">Wikipedia	Wikipedia	Wikipedia	</v>
      <v xml:space="preserve">CC-BY-SA	CC-BY-SA	CC-BY-SA	</v>
      <v xml:space="preserve">http://en.wikipedia.org/wiki/Cuiabá	http://pt.wikipedia.org/wiki/Cuiabá	http://lv.wikipedia.org/wiki/Kujaba	</v>
      <v xml:space="preserve">http://creativecommons.org/licenses/by-sa/3.0/	http://creativecommons.org/licenses/by-sa/3.0/	http://creativecommons.org/licenses/by-sa/3.0/	</v>
    </spb>
    <spb s="16">
      <v>333</v>
      <v>334</v>
      <v>335</v>
      <v>334</v>
      <v>333</v>
      <v>336</v>
      <v>336</v>
    </spb>
    <spb s="0">
      <v xml:space="preserve">Wikipedia	Wikipedia	</v>
      <v xml:space="preserve">CC-BY-SA	CC-BY-SA	</v>
      <v xml:space="preserve">http://en.wikipedia.org/wiki/Teresina	http://pt.wikipedia.org/wiki/Teresina	</v>
      <v xml:space="preserve">http://creativecommons.org/licenses/by-sa/3.0/	http://creativecommons.org/licenses/by-sa/3.0/	</v>
    </spb>
    <spb s="0">
      <v xml:space="preserve">Wikipedia	</v>
      <v xml:space="preserve">CC-BY-SA	</v>
      <v xml:space="preserve">http://en.wikipedia.org/wiki/Teresina	</v>
      <v xml:space="preserve">http://creativecommons.org/licenses/by-sa/3.0/	</v>
    </spb>
    <spb s="0">
      <v xml:space="preserve">Wikipedia	</v>
      <v xml:space="preserve">CC-BY-SA	</v>
      <v xml:space="preserve">http://pt.wikipedia.org/wiki/Teresina	</v>
      <v xml:space="preserve">http://creativecommons.org/licenses/by-sa/3.0/	</v>
    </spb>
    <spb s="16">
      <v>338</v>
      <v>339</v>
      <v>340</v>
      <v>339</v>
      <v>338</v>
      <v>338</v>
      <v>338</v>
    </spb>
    <spb s="0">
      <v xml:space="preserve">Wikipedia	Wikipedia	</v>
      <v xml:space="preserve">CC-BY-SA	CC-BY-SA	</v>
      <v xml:space="preserve">http://en.wikipedia.org/wiki/Palmas,_Tocantins	http://pt.wikipedia.org/wiki/Palmas	</v>
      <v xml:space="preserve">http://creativecommons.org/licenses/by-sa/3.0/	http://creativecommons.org/licenses/by-sa/3.0/	</v>
    </spb>
    <spb s="0">
      <v xml:space="preserve">Wikipedia	</v>
      <v xml:space="preserve">CC-BY-SA	</v>
      <v xml:space="preserve">http://en.wikipedia.org/wiki/Palmas,_Tocantins	</v>
      <v xml:space="preserve">http://creativecommons.org/licenses/by-sa/3.0/	</v>
    </spb>
    <spb s="0">
      <v xml:space="preserve">Wikipedia	</v>
      <v xml:space="preserve">CC-BY-SA	</v>
      <v xml:space="preserve">http://pt.wikipedia.org/wiki/Palmas	</v>
      <v xml:space="preserve">http://creativecommons.org/licenses/by-sa/3.0/	</v>
    </spb>
    <spb s="16">
      <v>342</v>
      <v>343</v>
      <v>344</v>
      <v>343</v>
      <v>342</v>
      <v>342</v>
      <v>342</v>
    </spb>
    <spb s="0">
      <v xml:space="preserve">Wikipedia	</v>
      <v xml:space="preserve">Public domain	</v>
      <v xml:space="preserve">http://it.wikipedia.org/wiki/Palmas_(Tocantins)	</v>
      <v xml:space="preserve">http://en.wikipedia.org/wiki/Public_domain	</v>
    </spb>
    <spb s="0">
      <v xml:space="preserve">Wikipedia	Wikipedia	</v>
      <v xml:space="preserve">CC-BY-SA	CC-BY-SA	</v>
      <v xml:space="preserve">http://pt.wikipedia.org/wiki/Conde_(Paraíba)	http://ru.wikipedia.org/wiki/index.html?curid=1171170	</v>
      <v xml:space="preserve">http://creativecommons.org/licenses/by-sa/3.0/	http://creativecommons.org/licenses/by-sa/3.0/	</v>
    </spb>
    <spb s="0">
      <v xml:space="preserve">Wikipedia	</v>
      <v xml:space="preserve">CC-BY-SA	</v>
      <v xml:space="preserve">http://pt.wikipedia.org/wiki/Conde_(Paraíba)	</v>
      <v xml:space="preserve">http://creativecommons.org/licenses/by-sa/3.0/	</v>
    </spb>
    <spb s="0">
      <v xml:space="preserve">Wikipedia	</v>
      <v xml:space="preserve">CC-BY-SA	</v>
      <v xml:space="preserve">http://en.wikipedia.org/wiki/Conde,_Paraíba	</v>
      <v xml:space="preserve">http://creativecommons.org/licenses/by-sa/3.0/	</v>
    </spb>
    <spb s="0">
      <v xml:space="preserve">Wikipedia	Wikipedia	Wikipedia	</v>
      <v xml:space="preserve">CC-BY-SA	CC-BY-SA	CC-BY-SA	</v>
      <v xml:space="preserve">http://en.wikipedia.org/wiki/Conde,_Paraíba	http://pt.wikipedia.org/wiki/Conde_(Paraíba)	http://ru.wikipedia.org/wiki/index.html?curid=1171170	</v>
      <v xml:space="preserve">http://creativecommons.org/licenses/by-sa/3.0/	http://creativecommons.org/licenses/by-sa/3.0/	http://creativecommons.org/licenses/by-sa/3.0/	</v>
    </spb>
    <spb s="21">
      <v>347</v>
      <v>348</v>
      <v>349</v>
      <v>347</v>
      <v>350</v>
      <v>350</v>
    </spb>
    <spb s="22">
      <v>Name</v>
      <v>Latitude</v>
      <v>Description</v>
      <v>Longitude</v>
      <v>Population</v>
      <v>UniqueName</v>
      <v>VDPID/VSID</v>
      <v>Country/region</v>
      <v>LearnMoreOnLink</v>
      <v>Admin Division 1 (State/province/other)</v>
    </spb>
    <spb s="3">
      <v>7</v>
      <v>Name</v>
      <v>LearnMoreOnLink</v>
    </spb>
    <spb s="23">
      <v>2020</v>
    </spb>
    <spb s="0">
      <v xml:space="preserve">Wikipedia	Wikipedia	</v>
      <v xml:space="preserve">CC-BY-SA	CC-BY-SA	</v>
      <v xml:space="preserve">http://en.wikipedia.org/wiki/Dourados	http://pt.wikipedia.org/wiki/Dourados	</v>
      <v xml:space="preserve">http://creativecommons.org/licenses/by-sa/3.0/	http://creativecommons.org/licenses/by-sa/3.0/	</v>
    </spb>
    <spb s="0">
      <v xml:space="preserve">Wikipedia	</v>
      <v xml:space="preserve">CC-BY-SA	</v>
      <v xml:space="preserve">http://en.wikipedia.org/wiki/Dourados	</v>
      <v xml:space="preserve">http://creativecommons.org/licenses/by-sa/3.0/	</v>
    </spb>
    <spb s="0">
      <v xml:space="preserve">Wikipedia	</v>
      <v xml:space="preserve">CC-BY-SA	</v>
      <v xml:space="preserve">http://pt.wikipedia.org/wiki/Dourados	</v>
      <v xml:space="preserve">http://creativecommons.org/licenses/by-sa/3.0/	</v>
    </spb>
    <spb s="1">
      <v>355</v>
      <v>356</v>
      <v>356</v>
      <v>357</v>
      <v>356</v>
      <v>356</v>
      <v>355</v>
      <v>355</v>
      <v>355</v>
    </spb>
    <spb s="0">
      <v xml:space="preserve">Wikipedia	Wikipedia	</v>
      <v xml:space="preserve">CC-BY-SA	CC-BY-SA	</v>
      <v xml:space="preserve">http://en.wikipedia.org/wiki/Sorriso	http://pt.wikipedia.org/wiki/Sorriso_(Mato_Grosso)	</v>
      <v xml:space="preserve">http://creativecommons.org/licenses/by-sa/3.0/	http://creativecommons.org/licenses/by-sa/3.0/	</v>
    </spb>
    <spb s="0">
      <v xml:space="preserve">Wikipedia	</v>
      <v xml:space="preserve">CC-BY-SA	</v>
      <v xml:space="preserve">http://en.wikipedia.org/wiki/Sorriso	</v>
      <v xml:space="preserve">http://creativecommons.org/licenses/by-sa/3.0/	</v>
    </spb>
    <spb s="0">
      <v xml:space="preserve">Wikipedia	</v>
      <v xml:space="preserve">CC-BY-SA	</v>
      <v xml:space="preserve">http://pt.wikipedia.org/wiki/Sorriso_(Mato_Grosso)	</v>
      <v xml:space="preserve">http://creativecommons.org/licenses/by-sa/3.0/	</v>
    </spb>
    <spb s="16">
      <v>359</v>
      <v>360</v>
      <v>361</v>
      <v>360</v>
      <v>359</v>
      <v>359</v>
      <v>359</v>
    </spb>
    <spb s="0">
      <v xml:space="preserve">Wikipedia	</v>
      <v xml:space="preserve">Public domain	</v>
      <v xml:space="preserve">http://en.wikipedia.org/wiki/Sorriso	</v>
      <v xml:space="preserve">http://en.wikipedia.org/wiki/Public_domain	</v>
    </spb>
    <spb s="0">
      <v xml:space="preserve">Wikipedia	Wikipedia	</v>
      <v xml:space="preserve">CC-BY-SA	CC-BY-SA	</v>
      <v xml:space="preserve">http://en.wikipedia.org/wiki/Cascavel	http://pt.wikipedia.org/wiki/Cascavel_(Paraná)	</v>
      <v xml:space="preserve">http://creativecommons.org/licenses/by-sa/3.0/	http://creativecommons.org/licenses/by-sa/3.0/	</v>
    </spb>
    <spb s="0">
      <v xml:space="preserve">Wikipedia	</v>
      <v xml:space="preserve">CC-BY-SA	</v>
      <v xml:space="preserve">http://en.wikipedia.org/wiki/Cascavel	</v>
      <v xml:space="preserve">http://creativecommons.org/licenses/by-sa/3.0/	</v>
    </spb>
    <spb s="0">
      <v xml:space="preserve">Wikipedia	</v>
      <v xml:space="preserve">CC-BY-SA	</v>
      <v xml:space="preserve">http://pt.wikipedia.org/wiki/Cascavel_(Paraná)	</v>
      <v xml:space="preserve">http://creativecommons.org/licenses/by-sa/3.0/	</v>
    </spb>
    <spb s="16">
      <v>364</v>
      <v>365</v>
      <v>366</v>
      <v>365</v>
      <v>364</v>
      <v>364</v>
      <v>364</v>
    </spb>
    <spb s="0">
      <v xml:space="preserve">Wikipedia	Wikipedia	</v>
      <v xml:space="preserve">CC-BY-SA	CC-BY-SA	</v>
      <v xml:space="preserve">http://en.wikipedia.org/wiki/Cruz_Alta,_Rio_Grande_do_Sul	http://pt.wikipedia.org/wiki/Cruz_Alta_(Rio_Grande_do_Sul)	</v>
      <v xml:space="preserve">http://creativecommons.org/licenses/by-sa/3.0/	http://creativecommons.org/licenses/by-sa/3.0/	</v>
    </spb>
    <spb s="0">
      <v xml:space="preserve">Wikipedia	Wikipedia	</v>
      <v xml:space="preserve">CC-BY-SA	CC-BY-SA	</v>
      <v xml:space="preserve">http://en.wikipedia.org/wiki/Cruz_Alta,_Rio_Grande_do_Sul	http://fr.wikipedia.org/wiki/Cruz_Alta	</v>
      <v xml:space="preserve">http://creativecommons.org/licenses/by-sa/3.0/	http://creativecommons.org/licenses/by-sa/3.0/	</v>
    </spb>
    <spb s="0">
      <v xml:space="preserve">Wikipedia	</v>
      <v xml:space="preserve">CC-BY-SA	</v>
      <v xml:space="preserve">http://pt.wikipedia.org/wiki/Cruz_Alta_(Rio_Grande_do_Sul)	</v>
      <v xml:space="preserve">http://creativecommons.org/licenses/by-sa/3.0/	</v>
    </spb>
    <spb s="0">
      <v xml:space="preserve">Wikipedia	</v>
      <v xml:space="preserve">CC-BY-SA	</v>
      <v xml:space="preserve">http://en.wikipedia.org/wiki/Cruz_Alta,_Rio_Grande_do_Sul	</v>
      <v xml:space="preserve">http://creativecommons.org/licenses/by-sa/3.0/	</v>
    </spb>
    <spb s="16">
      <v>368</v>
      <v>369</v>
      <v>370</v>
      <v>371</v>
      <v>368</v>
      <v>368</v>
      <v>368</v>
    </spb>
    <spb s="0">
      <v xml:space="preserve">Wikipedia	Wikipedia	</v>
      <v xml:space="preserve">CC-BY-SA	CC-BY-SA	</v>
      <v xml:space="preserve">http://pt.wikipedia.org/wiki/Ribeirão_Preto	http://zh.wikipedia.org/zh-tw/index.html?curid=2867688	</v>
      <v xml:space="preserve">http://creativecommons.org/licenses/by-sa/3.0/	http://creativecommons.org/licenses/by-sa/3.0/	</v>
    </spb>
    <spb s="0">
      <v xml:space="preserve">Wikipedia	</v>
      <v xml:space="preserve">CC-BY-SA	</v>
      <v xml:space="preserve">http://en.wikipedia.org/wiki/Ribeirão_Preto	</v>
      <v xml:space="preserve">http://creativecommons.org/licenses/by-sa/3.0/	</v>
    </spb>
    <spb s="0">
      <v xml:space="preserve">Wikipedia	</v>
      <v xml:space="preserve">CC-BY-SA	</v>
      <v xml:space="preserve">http://zh.wikipedia.org/zh-tw/index.html?curid=2867688	</v>
      <v xml:space="preserve">http://creativecommons.org/licenses/by-sa/3.0/	</v>
    </spb>
    <spb s="0">
      <v xml:space="preserve">Wikipedia	</v>
      <v xml:space="preserve">CC-BY-SA	</v>
      <v xml:space="preserve">http://pt.wikipedia.org/wiki/Ribeirão_Preto	</v>
      <v xml:space="preserve">http://creativecommons.org/licenses/by-sa/3.0/	</v>
    </spb>
    <spb s="0">
      <v xml:space="preserve">Wikipedia	Wikipedia	Wikipedia	</v>
      <v xml:space="preserve">CC-BY-SA	CC-BY-SA	CC-BY-SA	</v>
      <v xml:space="preserve">http://en.wikipedia.org/wiki/Ribeirão_Preto	http://pt.wikipedia.org/wiki/Ribeirão_Preto	http://zh.wikipedia.org/zh-tw/index.html?curid=2867688	</v>
      <v xml:space="preserve">http://creativecommons.org/licenses/by-sa/3.0/	http://creativecommons.org/licenses/by-sa/3.0/	http://creativecommons.org/licenses/by-sa/3.0/	</v>
    </spb>
    <spb s="1">
      <v>373</v>
      <v>374</v>
      <v>375</v>
      <v>376</v>
      <v>375</v>
      <v>374</v>
      <v>373</v>
      <v>377</v>
      <v>377</v>
    </spb>
  </spbData>
</supportingPropertyBags>
</file>

<file path=xl/richData/rdsupportingpropertybagstructure.xml><?xml version="1.0" encoding="utf-8"?>
<spbStructures xmlns="http://schemas.microsoft.com/office/spreadsheetml/2017/richdata2" count="24">
  <s>
    <k n="SourceText" t="s"/>
    <k n="LicenseText" t="s"/>
    <k n="SourceAddress" t="s"/>
    <k n="LicenseAddress" t="s"/>
  </s>
  <s>
    <k n="Nome" t="spb"/>
    <k n="`Área" t="spb"/>
    <k n="Latitude" t="spb"/>
    <k n="Descrição" t="spb"/>
    <k n="Longitude" t="spb"/>
    <k n="População" t="spb"/>
    <k n="UniqueName" t="spb"/>
    <k n="País/região" t="spb"/>
    <k n="Divisão administrativa 1 (Estado/província/outro)" t="spb"/>
  </s>
  <s>
    <k n="Nome" t="s"/>
    <k n="Área" t="s"/>
    <k n="Imagem" t="s"/>
    <k n="Latitude" t="s"/>
    <k n="Descrição" t="s"/>
    <k n="Longitude" t="s"/>
    <k n="População" t="s"/>
    <k n="UniqueName" t="s"/>
    <k n="VDPID/VSID" t="s"/>
    <k n="País/região" t="s"/>
    <k n="LearnMoreOnLink" t="s"/>
    <k n="Divisão administrativa 1 (Estado/província/outro)" t="s"/>
  </s>
  <s>
    <k n="^Order" t="spba"/>
    <k n="TitleProperty" t="s"/>
    <k n="SubTitleProperty" t="s"/>
  </s>
  <s>
    <k n="ShowInDotNotation" t="b"/>
    <k n="ShowInAutoComplete" t="b"/>
  </s>
  <s>
    <k n="ShowInCardView" t="b"/>
    <k n="ShowInDotNotation" t="b"/>
    <k n="ShowInAutoComplete" t="b"/>
  </s>
  <s>
    <k n="Descrição" t="spb"/>
    <k n="UniqueName" t="spb"/>
    <k n="VDPID/VSID" t="spb"/>
    <k n="LearnMoreOnLink" t="spb"/>
  </s>
  <s>
    <k n="Nome" t="i"/>
    <k n="Imagem" t="i"/>
    <k n="Descrição" t="i"/>
  </s>
  <s>
    <k n="link" t="s"/>
    <k n="logo" t="s"/>
    <k n="name" t="s"/>
  </s>
  <s>
    <k n="`Área" t="s"/>
    <k n="População" t="s"/>
  </s>
  <s>
    <k n="_Self" t="i"/>
  </s>
  <s>
    <k n="Nome" t="spb"/>
    <k n="`Área" t="spb"/>
    <k n="Descrição" t="spb"/>
    <k n="População" t="spb"/>
    <k n="Abreviação" t="spb"/>
    <k n="UniqueName" t="spb"/>
    <k n="País/região" t="spb"/>
    <k n="Maior cidade" t="spb"/>
    <k n="Capital/Maior Cidade" t="spb"/>
  </s>
  <s>
    <k n="Nome" t="s"/>
    <k n="Área" t="s"/>
    <k n="Imagem" t="s"/>
    <k n="Descrição" t="s"/>
    <k n="População" t="s"/>
    <k n="Abreviação" t="s"/>
    <k n="UniqueName" t="s"/>
    <k n="VDPID/VSID" t="s"/>
    <k n="País/região" t="s"/>
    <k n="Maior cidade" t="s"/>
    <k n="LearnMoreOnLink" t="s"/>
    <k n="Capital/Maior Cidade" t="s"/>
  </s>
  <s>
    <k n="IPC" t="spb"/>
    <k n="PIB" t="spb"/>
    <k n="Nome" t="spb"/>
    <k n="`Área" t="spb"/>
    <k n="Descrição" t="spb"/>
    <k n="Abreviação" t="spb"/>
    <k n="UniqueName" t="spb"/>
    <k n="Nome oficial" t="spb"/>
    <k n="Hino nacional" t="spb"/>
    <k n="Salário mínimo" t="spb"/>
    <k n="Alterar IPC (%)" t="spb"/>
    <k n="Código da moeda" t="spb"/>
    <k n="População urbana" t="spb"/>
    <k n="Código de chamada" t="spb"/>
    <k n="Preço da gasolina" t="spb"/>
    <k n="Receita fiscal (%)" t="spb"/>
    <k n="Taxa de desemprego" t="spb"/>
    <k n="Taxa de natalidade" t="spb"/>
    <k n="Expectativa de vida" t="spb"/>
    <k n="Taxa de fertilidade" t="spb"/>
    <k n="`Área florestal (%)" t="spb"/>
    <k n="Capital/Maior Cidade" t="spb"/>
    <k n="Mortalidade infantil" t="spb"/>
    <k n="Terras agrícolas (%)" t="spb"/>
    <k n="Médicos para cada mil" t="spb"/>
    <k n="Taxa de imposto total" t="spb"/>
    <k n="Tamanho das forças armadas" t="spb"/>
    <k n="Consumo de energia elétrica" t="spb"/>
    <k n="Taxa de mortalidade materna" t="spb"/>
    <k n="Emissões de dióxido de carbono" t="spb"/>
    <k n="Despesas pessoais com saúde (%)" t="spb"/>
    <k n="Consumo de energia de combustível fóssil" t="spb"/>
    <k n="Capitalização de mercado das empresas listadas" t="spb"/>
    <k n="População: participação da força de trabalho (%)" t="spb"/>
    <k n="Quantidade bruta de inscrições do ensino primário (%)" t="spb"/>
    <k n="Quantidade bruta de inscrições do ensino superior (%)" t="spb"/>
    <k n="População: participação de rendimento dos 10% mais ricos" t="spb"/>
    <k n="População: participação de rendimento dos 20% mais ricos" t="spb"/>
    <k n="População: participação de rendimento dos 10% mais pobres" t="spb"/>
    <k n="População: participação de rendimento dos 20% mais pobres" t="spb"/>
    <k n="População: participação de rendimento dos 20% em quarto lugar" t="spb"/>
    <k n="População: participação de rendimento dos 20% em segundo lugar" t="spb"/>
    <k n="População: participação de rendimento dos 20% em terceiro lugar" t="spb"/>
  </s>
  <s>
    <k n="IPC" t="s"/>
    <k n="PIB" t="s"/>
    <k n="Nome" t="s"/>
    <k n="Área" t="s"/>
    <k n="Imagem" t="s"/>
    <k n="Descrição" t="s"/>
    <k n="População" t="s"/>
    <k n="Abreviação" t="s"/>
    <k n="UniqueName" t="s"/>
    <k n="VDPID/VSID" t="s"/>
    <k n="Maior cidade" t="s"/>
    <k n="Nome oficial" t="s"/>
    <k n="Hino nacional" t="s"/>
    <k n="Salário mínimo" t="s"/>
    <k n="Alterar IPC (%)" t="s"/>
    <k n="Código da moeda" t="s"/>
    <k n="LearnMoreOnLink" t="s"/>
    <k n="População urbana" t="s"/>
    <k n="Código de chamada" t="s"/>
    <k n="Preço da gasolina" t="s"/>
    <k n="Receita fiscal (%)" t="s"/>
    <k n="Taxa de desemprego" t="s"/>
    <k n="Taxa de natalidade" t="s"/>
    <k n="Área florestal (%)" t="s"/>
    <k n="Expectativa de vida" t="s"/>
    <k n="Taxa de fertilidade" t="s"/>
    <k n="Capital/Maior Cidade" t="s"/>
    <k n="Mortalidade infantil" t="s"/>
    <k n="Terras agrícolas (%)" t="s"/>
    <k n="Médicos para cada mil" t="s"/>
    <k n="Taxa de imposto total" t="s"/>
    <k n="Tamanho das forças armadas" t="s"/>
    <k n="Consumo de energia elétrica" t="s"/>
    <k n="Taxa de mortalidade materna" t="s"/>
    <k n="Emissões de dióxido de carbono" t="s"/>
    <k n="Despesas pessoais com saúde (%)" t="s"/>
    <k n="Consumo de energia de combustível fóssil" t="s"/>
    <k n="Capitalização de mercado das empresas listadas" t="s"/>
    <k n="População: participação da força de trabalho (%)" t="s"/>
    <k n="Quantidade bruta de inscrições do ensino primário (%)" t="s"/>
    <k n="Quantidade bruta de inscrições do ensino superior (%)" t="s"/>
    <k n="População: participação de rendimento dos 10% mais ricos" t="s"/>
    <k n="População: participação de rendimento dos 20% mais ricos" t="s"/>
    <k n="População: participação de rendimento dos 10% mais pobres" t="s"/>
    <k n="População: participação de rendimento dos 20% mais pobres" t="s"/>
    <k n="População: participação de rendimento dos 20% em quarto lugar" t="s"/>
    <k n="População: participação de rendimento dos 20% em segundo lugar" t="s"/>
    <k n="População: participação de rendimento dos 20% em terceiro lugar" t="s"/>
  </s>
  <s>
    <k n="IPC" t="s"/>
    <k n="PIB" t="s"/>
    <k n="`Área" t="s"/>
    <k n="População" t="s"/>
    <k n="Alterar IPC (%)" t="s"/>
    <k n="População urbana" t="s"/>
    <k n="Preço da gasolina" t="s"/>
    <k n="Receita fiscal (%)" t="s"/>
    <k n="Taxa de desemprego" t="s"/>
    <k n="Taxa de natalidade" t="s"/>
    <k n="Expectativa de vida" t="s"/>
    <k n="Taxa de fertilidade" t="s"/>
    <k n="`Área florestal (%)" t="s"/>
    <k n="Mortalidade infantil" t="s"/>
    <k n="Terras agrícolas (%)" t="s"/>
    <k n="Médicos para cada mil" t="s"/>
    <k n="Taxa de imposto total" t="s"/>
    <k n="Tamanho das forças armadas" t="s"/>
    <k n="Consumo de energia elétrica" t="s"/>
    <k n="Taxa de mortalidade materna" t="s"/>
    <k n="Emissões de dióxido de carbono" t="s"/>
    <k n="Despesas pessoais com saúde (%)" t="s"/>
    <k n="Consumo de energia de combustível fóssil" t="s"/>
    <k n="Capitalização de mercado das empresas listadas" t="s"/>
    <k n="População: participação da força de trabalho (%)" t="s"/>
    <k n="Quantidade bruta de inscrições do ensino primário (%)" t="s"/>
    <k n="Quantidade bruta de inscrições do ensino superior (%)" t="s"/>
    <k n="População: participação de rendimento dos 10% mais ricos" t="s"/>
    <k n="População: participação de rendimento dos 20% mais ricos" t="s"/>
    <k n="População: participação de rendimento dos 10% mais pobres" t="s"/>
    <k n="População: participação de rendimento dos 20% mais pobres" t="s"/>
    <k n="População: participação de rendimento dos 20% em quarto lugar" t="s"/>
    <k n="População: participação de rendimento dos 20% em segundo lugar" t="s"/>
    <k n="População: participação de rendimento dos 20% em terceiro lugar" t="s"/>
  </s>
  <s>
    <k n="Nome" t="spb"/>
    <k n="`Área" t="spb"/>
    <k n="Descrição" t="spb"/>
    <k n="População" t="spb"/>
    <k n="UniqueName" t="spb"/>
    <k n="País/região" t="spb"/>
    <k n="Divisão administrativa 1 (Estado/província/outro)" t="spb"/>
  </s>
  <s>
    <k n="Nome" t="s"/>
    <k n="Área" t="s"/>
    <k n="Descrição" t="s"/>
    <k n="População" t="s"/>
    <k n="Abreviação" t="s"/>
    <k n="UniqueName" t="s"/>
    <k n="VDPID/VSID" t="s"/>
    <k n="País/região" t="s"/>
    <k n="Maior cidade" t="s"/>
    <k n="LearnMoreOnLink" t="s"/>
    <k n="Capital/Maior Cidade" t="s"/>
  </s>
  <s>
    <k n="Nome" t="i"/>
    <k n="Descrição" t="i"/>
  </s>
  <s>
    <k n="Nome" t="spb"/>
    <k n="`Área" t="spb"/>
    <k n="Descrição" t="spb"/>
    <k n="População" t="spb"/>
    <k n="Abreviação" t="spb"/>
    <k n="UniqueName" t="spb"/>
    <k n="País/região" t="spb"/>
    <k n="Capital/Maior Cidade" t="spb"/>
  </s>
  <s>
    <k n="Nome" t="s"/>
    <k n="Área" t="s"/>
    <k n="Latitude" t="s"/>
    <k n="Descrição" t="s"/>
    <k n="Longitude" t="s"/>
    <k n="População" t="s"/>
    <k n="UniqueName" t="s"/>
    <k n="VDPID/VSID" t="s"/>
    <k n="País/região" t="s"/>
    <k n="LearnMoreOnLink" t="s"/>
    <k n="Divisão administrativa 1 (Estado/província/outro)" t="s"/>
  </s>
  <s>
    <k n="Nome" t="spb"/>
    <k n="Descrição" t="spb"/>
    <k n="População" t="spb"/>
    <k n="UniqueName" t="spb"/>
    <k n="País/região" t="spb"/>
    <k n="Divisão administrativa 1 (Estado/província/outro)" t="spb"/>
  </s>
  <s>
    <k n="Nome" t="s"/>
    <k n="Latitude" t="s"/>
    <k n="Descrição" t="s"/>
    <k n="Longitude" t="s"/>
    <k n="População" t="s"/>
    <k n="UniqueName" t="s"/>
    <k n="VDPID/VSID" t="s"/>
    <k n="País/região" t="s"/>
    <k n="LearnMoreOnLink" t="s"/>
    <k n="Divisão administrativa 1 (Estado/província/outro)" t="s"/>
  </s>
  <s>
    <k n="População"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6">
    <x:dxf>
      <x:numFmt numFmtId="3" formatCode="#,##0"/>
    </x:dxf>
    <x:dxf>
      <x:numFmt numFmtId="0" formatCode="General"/>
    </x:dxf>
    <x:dxf>
      <x:numFmt numFmtId="2" formatCode="0.00"/>
    </x:dxf>
    <x:dxf>
      <x:numFmt numFmtId="14" formatCode="0.00%"/>
    </x:dxf>
    <x:dxf>
      <x:numFmt numFmtId="4" formatCode="#,##0.00"/>
    </x:dxf>
    <x:dxf>
      <x:numFmt numFmtId="1" formatCode="0"/>
    </x:dxf>
  </dxfs>
  <richProperties>
    <rPr n="IsTitleField" t="b"/>
    <rPr n="IsHeroField" t="b"/>
    <rPr n="RequiresInlineAttribution" t="b"/>
    <rPr n="NumberFormat" t="s"/>
  </richProperties>
  <richStyles>
    <rSty>
      <rpv i="0">1</rpv>
    </rSty>
    <rSty>
      <rpv i="1">1</rpv>
    </rSty>
    <rSty>
      <rpv i="2">1</rpv>
    </rSty>
    <rSty dxfid="0">
      <rpv i="3">#,##0</rpv>
    </rSty>
    <rSty dxfid="1">
      <rpv i="3">0.0000</rpv>
    </rSty>
    <rSty dxfid="3">
      <rpv i="3">0.0%</rpv>
    </rSty>
    <rSty dxfid="1">
      <rpv i="3">_([$$-en-US]* #,##0_);_([$$-en-US]* (#,##0);_([$$-en-US]* "-"_);_(@_)</rpv>
    </rSty>
    <rSty dxfid="5">
      <rpv i="3">0</rpv>
    </rSty>
    <rSty dxfid="1">
      <rpv i="3">0.0</rpv>
    </rSty>
    <rSty dxfid="4">
      <rpv i="3">#,##0.00</rpv>
    </rSty>
    <rSty dxfid="2">
      <rpv i="3">0.00</rpv>
    </rSty>
    <rSty dxfid="1">
      <rpv i="3">_([$$-en-US]* #,##0.00_);_([$$-en-US]* (#,##0.00);_([$$-en-US]* "-"??_);_(@_)</rpv>
    </rSty>
    <rSty dxfid="3"/>
  </richStyles>
</richStyleShee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FBAEA-8DCA-4ED2-B061-FFFBE0C71ED4}">
  <sheetPr codeName="Planilha2"/>
  <dimension ref="A1:Z22"/>
  <sheetViews>
    <sheetView tabSelected="1" zoomScale="85" zoomScaleNormal="85" workbookViewId="0">
      <selection activeCell="A22" sqref="A22"/>
    </sheetView>
  </sheetViews>
  <sheetFormatPr defaultColWidth="0" defaultRowHeight="14.5" zeroHeight="1" x14ac:dyDescent="0.35"/>
  <cols>
    <col min="1" max="6" width="9.1796875" style="1" customWidth="1"/>
    <col min="7" max="7" width="12.453125" style="1" bestFit="1" customWidth="1"/>
    <col min="8" max="26" width="9.1796875" style="1" customWidth="1"/>
    <col min="27" max="28" width="9.1796875" style="1" hidden="1" customWidth="1"/>
    <col min="29" max="16384" width="9.1796875" style="1" hidden="1"/>
  </cols>
  <sheetData>
    <row r="1" spans="7:7" s="2" customFormat="1" ht="16.5" customHeight="1" x14ac:dyDescent="0.35"/>
    <row r="2" spans="7:7" s="2" customFormat="1" ht="16.5" customHeight="1" x14ac:dyDescent="0.35"/>
    <row r="3" spans="7:7" s="2" customFormat="1" ht="19.5" customHeight="1" x14ac:dyDescent="0.35"/>
    <row r="4" spans="7:7" s="2" customFormat="1" x14ac:dyDescent="0.35"/>
    <row r="5" spans="7:7" s="2" customFormat="1" x14ac:dyDescent="0.35"/>
    <row r="6" spans="7:7" s="2" customFormat="1" x14ac:dyDescent="0.35"/>
    <row r="7" spans="7:7" s="2" customFormat="1" ht="28.5" x14ac:dyDescent="0.65">
      <c r="G7" s="3" t="s">
        <v>0</v>
      </c>
    </row>
    <row r="8" spans="7:7" s="2" customFormat="1" ht="6" customHeight="1" x14ac:dyDescent="0.35">
      <c r="G8" s="5"/>
    </row>
    <row r="9" spans="7:7" s="2" customFormat="1" ht="31" x14ac:dyDescent="0.7">
      <c r="G9" s="101" t="s">
        <v>283</v>
      </c>
    </row>
    <row r="10" spans="7:7" s="2" customFormat="1" ht="20.25" customHeight="1" x14ac:dyDescent="0.35">
      <c r="G10" s="103" t="s">
        <v>285</v>
      </c>
    </row>
    <row r="11" spans="7:7" s="2" customFormat="1" x14ac:dyDescent="0.35"/>
    <row r="12" spans="7:7" s="2" customFormat="1" ht="15.5" x14ac:dyDescent="0.35">
      <c r="G12" s="4" t="s">
        <v>284</v>
      </c>
    </row>
    <row r="13" spans="7:7" s="2" customFormat="1" x14ac:dyDescent="0.35">
      <c r="G13" s="68" t="s">
        <v>1</v>
      </c>
    </row>
    <row r="14" spans="7:7" s="2" customFormat="1" x14ac:dyDescent="0.35">
      <c r="G14" s="68" t="s">
        <v>2</v>
      </c>
    </row>
    <row r="15" spans="7:7" s="2" customFormat="1" x14ac:dyDescent="0.35">
      <c r="G15" s="68" t="s">
        <v>3</v>
      </c>
    </row>
    <row r="16" spans="7:7" s="2" customFormat="1" x14ac:dyDescent="0.35">
      <c r="G16" s="68" t="s">
        <v>4</v>
      </c>
    </row>
    <row r="17" spans="7:7" s="2" customFormat="1" x14ac:dyDescent="0.35">
      <c r="G17" s="68" t="s">
        <v>5</v>
      </c>
    </row>
    <row r="18" spans="7:7" s="2" customFormat="1" x14ac:dyDescent="0.35"/>
    <row r="19" spans="7:7" s="2" customFormat="1" x14ac:dyDescent="0.35"/>
    <row r="20" spans="7:7" s="7" customFormat="1" ht="10.5" customHeight="1" x14ac:dyDescent="0.35"/>
    <row r="21" spans="7:7" ht="10.5" customHeight="1" x14ac:dyDescent="0.35"/>
    <row r="22" spans="7:7" x14ac:dyDescent="0.35"/>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E70B7-A401-4CF6-AB24-D193362D1EBC}">
  <dimension ref="A1:AH758"/>
  <sheetViews>
    <sheetView topLeftCell="E1" zoomScale="98" zoomScaleNormal="98" workbookViewId="0">
      <pane ySplit="2" topLeftCell="A174" activePane="bottomLeft" state="frozen"/>
      <selection activeCell="A2" sqref="A2"/>
      <selection pane="bottomLeft" activeCell="O181" sqref="O181"/>
    </sheetView>
  </sheetViews>
  <sheetFormatPr defaultRowHeight="14.5" x14ac:dyDescent="0.35"/>
  <cols>
    <col min="1" max="1" width="28.54296875" bestFit="1" customWidth="1"/>
    <col min="2" max="2" width="13.26953125" customWidth="1"/>
    <col min="3" max="3" width="11.26953125" customWidth="1"/>
    <col min="6" max="7" width="5.7265625" customWidth="1"/>
    <col min="8" max="8" width="28.54296875" bestFit="1" customWidth="1"/>
    <col min="9" max="9" width="4.1796875" bestFit="1" customWidth="1"/>
    <col min="10" max="10" width="32.453125" bestFit="1" customWidth="1"/>
    <col min="11" max="11" width="6.81640625" bestFit="1" customWidth="1"/>
    <col min="12" max="12" width="10.1796875" bestFit="1" customWidth="1"/>
    <col min="13" max="13" width="10.81640625" bestFit="1" customWidth="1"/>
    <col min="14" max="14" width="13.7265625" bestFit="1" customWidth="1"/>
    <col min="15" max="15" width="12.54296875" bestFit="1" customWidth="1"/>
    <col min="16" max="16" width="10.1796875" customWidth="1"/>
    <col min="17" max="18" width="6.26953125" customWidth="1"/>
    <col min="19" max="19" width="11.1796875" customWidth="1"/>
    <col min="20" max="20" width="5.54296875" bestFit="1" customWidth="1"/>
    <col min="21" max="21" width="22.26953125" customWidth="1"/>
    <col min="22" max="24" width="10.1796875" customWidth="1"/>
    <col min="25" max="25" width="12.81640625" customWidth="1"/>
    <col min="30" max="30" width="30.81640625" bestFit="1" customWidth="1"/>
    <col min="31" max="31" width="5.54296875" bestFit="1" customWidth="1"/>
    <col min="32" max="32" width="9.1796875" customWidth="1"/>
    <col min="33" max="33" width="7.54296875" bestFit="1" customWidth="1"/>
    <col min="34" max="34" width="9.26953125" customWidth="1"/>
  </cols>
  <sheetData>
    <row r="1" spans="1:34" x14ac:dyDescent="0.35">
      <c r="A1" s="143" t="s">
        <v>258</v>
      </c>
      <c r="B1" s="143"/>
      <c r="C1" s="143"/>
      <c r="F1" s="143" t="s">
        <v>261</v>
      </c>
      <c r="G1" s="143"/>
      <c r="H1" s="143"/>
      <c r="I1" s="143"/>
      <c r="J1" s="143"/>
      <c r="K1" s="143"/>
      <c r="L1" s="143"/>
      <c r="M1" s="143"/>
      <c r="N1" s="143"/>
      <c r="O1" s="143"/>
      <c r="P1" s="137"/>
      <c r="Q1" s="143" t="s">
        <v>262</v>
      </c>
      <c r="R1" s="143"/>
      <c r="S1" s="143"/>
      <c r="T1" s="143"/>
      <c r="U1" s="143"/>
      <c r="V1" s="143"/>
      <c r="W1" s="143"/>
      <c r="X1" s="143"/>
      <c r="Y1" s="143"/>
      <c r="AA1" s="143" t="s">
        <v>260</v>
      </c>
      <c r="AB1" s="143"/>
      <c r="AC1" s="143"/>
      <c r="AD1" s="143"/>
      <c r="AE1" s="143"/>
      <c r="AF1" s="143"/>
      <c r="AG1" s="143"/>
      <c r="AH1" s="143"/>
    </row>
    <row r="2" spans="1:34" ht="30" customHeight="1" x14ac:dyDescent="0.35">
      <c r="A2" s="145" t="s">
        <v>247</v>
      </c>
      <c r="B2" s="145" t="s">
        <v>248</v>
      </c>
      <c r="C2" s="145" t="s">
        <v>254</v>
      </c>
      <c r="D2" s="146"/>
      <c r="E2" s="146"/>
      <c r="F2" s="145" t="s">
        <v>266</v>
      </c>
      <c r="G2" s="145" t="s">
        <v>267</v>
      </c>
      <c r="H2" s="145" t="s">
        <v>57</v>
      </c>
      <c r="I2" s="145" t="s">
        <v>54</v>
      </c>
      <c r="J2" s="145" t="s">
        <v>240</v>
      </c>
      <c r="K2" s="145" t="s">
        <v>255</v>
      </c>
      <c r="L2" s="145" t="s">
        <v>221</v>
      </c>
      <c r="M2" s="145" t="s">
        <v>256</v>
      </c>
      <c r="N2" s="145" t="s">
        <v>263</v>
      </c>
      <c r="O2" s="145" t="s">
        <v>264</v>
      </c>
      <c r="P2" s="147"/>
      <c r="Q2" s="145" t="s">
        <v>266</v>
      </c>
      <c r="R2" s="145" t="s">
        <v>267</v>
      </c>
      <c r="S2" s="145" t="s">
        <v>57</v>
      </c>
      <c r="T2" s="145" t="s">
        <v>54</v>
      </c>
      <c r="U2" s="145" t="s">
        <v>240</v>
      </c>
      <c r="V2" s="145" t="s">
        <v>255</v>
      </c>
      <c r="W2" s="145" t="s">
        <v>221</v>
      </c>
      <c r="X2" s="145" t="s">
        <v>241</v>
      </c>
      <c r="Y2" s="145" t="s">
        <v>265</v>
      </c>
      <c r="Z2" s="146"/>
      <c r="AA2" s="145" t="s">
        <v>266</v>
      </c>
      <c r="AB2" s="145" t="s">
        <v>267</v>
      </c>
      <c r="AC2" s="145" t="s">
        <v>268</v>
      </c>
      <c r="AD2" s="145" t="s">
        <v>241</v>
      </c>
      <c r="AE2" s="145" t="s">
        <v>255</v>
      </c>
      <c r="AF2" s="145" t="s">
        <v>212</v>
      </c>
      <c r="AG2" s="145" t="s">
        <v>257</v>
      </c>
      <c r="AH2" s="145" t="s">
        <v>259</v>
      </c>
    </row>
    <row r="3" spans="1:34" x14ac:dyDescent="0.35">
      <c r="A3" t="s">
        <v>155</v>
      </c>
      <c r="B3" s="125">
        <v>16476</v>
      </c>
      <c r="C3" s="129">
        <f t="shared" ref="C3:C29" si="0">B3/$B$30</f>
        <v>2.1651603672099367E-3</v>
      </c>
      <c r="F3" t="str">
        <f t="shared" ref="F3:F66" si="1">_xlfn.CONCAT(I3,"Estado",J3,H3,K3,L3)</f>
        <v>ESEstadoInundações UrbanasEstado do Espírito Santo20302C</v>
      </c>
      <c r="G3" t="str">
        <f>_xlfn.CONCAT(J3,K3,L3)</f>
        <v>Inundações Urbanas20302C</v>
      </c>
      <c r="H3" s="140" t="s">
        <v>160</v>
      </c>
      <c r="I3" s="140" t="s">
        <v>141</v>
      </c>
      <c r="J3" s="140" t="s">
        <v>288</v>
      </c>
      <c r="K3" s="142">
        <v>2030</v>
      </c>
      <c r="L3" s="82" t="s">
        <v>86</v>
      </c>
      <c r="M3" s="129">
        <f>VLOOKUP(H3,$A:$C,3,0)</f>
        <v>1.8193602342725594E-2</v>
      </c>
      <c r="N3" s="66">
        <f>(VLOOKUP(F3,'Base de Dados'!A:G,7,0)*M3)+VLOOKUP(F3,'Base de Dados'!A:G,7,0)</f>
        <v>-7.0912820716303671</v>
      </c>
      <c r="O3" s="66">
        <f t="shared" ref="O3:O66" si="2">AVERAGEIFS(N:N,J:J,J3,K:K,K3,L:L,L3)</f>
        <v>-1.8895812130901335</v>
      </c>
      <c r="Q3" t="str">
        <f t="shared" ref="Q3:Q66" si="3">_xlfn.CONCAT(T3,"Estado",U3,S3,V3,W3)</f>
        <v>ACEstadoInundações fluviaisEstado do Acre20302C</v>
      </c>
      <c r="R3" t="str">
        <f t="shared" ref="R3:R66" si="4">_xlfn.CONCAT(U3,V3,W3)</f>
        <v>Inundações fluviais20302C</v>
      </c>
      <c r="S3" s="138" t="s">
        <v>155</v>
      </c>
      <c r="T3" s="138" t="s">
        <v>131</v>
      </c>
      <c r="U3" s="139" t="s">
        <v>289</v>
      </c>
      <c r="V3" s="141">
        <v>2030</v>
      </c>
      <c r="W3" s="136" t="s">
        <v>86</v>
      </c>
      <c r="X3" s="135" t="str">
        <f>VLOOKUP(Q3,'Base de Dados'!A:G,7,0)</f>
        <v>ND</v>
      </c>
      <c r="Y3" s="144">
        <f t="shared" ref="Y3:Y66" si="5">COUNTIFS(X:X,X3,W:W,W3,V:V,V3,U:U,U3)/COUNTIFS(W:W,W3,V:V,V3,U:U,U3)</f>
        <v>1</v>
      </c>
      <c r="AA3" t="str">
        <f t="shared" ref="AA3:AA14" si="6">_xlfn.CONCAT("BRPaís",AD3,"Brasil",AE3,AF3,"WRI Water Risk")</f>
        <v>BRPaísAumento no nível do marBrasil20302CWRI Water Risk</v>
      </c>
      <c r="AB3" t="str">
        <f t="shared" ref="AB3:AB14" si="7">_xlfn.CONCAT(AD3,AE3,AF3)</f>
        <v>Aumento no nível do mar20302C</v>
      </c>
      <c r="AC3" t="s">
        <v>269</v>
      </c>
      <c r="AD3" t="s">
        <v>83</v>
      </c>
      <c r="AE3">
        <v>2030</v>
      </c>
      <c r="AF3" s="82" t="s">
        <v>86</v>
      </c>
      <c r="AG3" s="150">
        <f t="shared" ref="AG3:AG14" si="8">VLOOKUP(AB3,R:Y,8,0)</f>
        <v>0.62962962962962965</v>
      </c>
      <c r="AH3" s="66" t="str">
        <f>VLOOKUP(AB3,R:Y,7,0)</f>
        <v>Baixo</v>
      </c>
    </row>
    <row r="4" spans="1:34" x14ac:dyDescent="0.35">
      <c r="A4" t="s">
        <v>156</v>
      </c>
      <c r="B4" s="125">
        <v>63202</v>
      </c>
      <c r="C4" s="129">
        <f t="shared" si="0"/>
        <v>8.3055635790484604E-3</v>
      </c>
      <c r="F4" t="str">
        <f t="shared" si="1"/>
        <v>GOEstadoInundações UrbanasEstado do Goiás20302C</v>
      </c>
      <c r="G4" t="str">
        <f t="shared" ref="G4:G67" si="9">_xlfn.CONCAT(J4,K4,L4)</f>
        <v>Inundações Urbanas20302C</v>
      </c>
      <c r="H4" s="140" t="s">
        <v>161</v>
      </c>
      <c r="I4" s="140" t="s">
        <v>111</v>
      </c>
      <c r="J4" s="140" t="s">
        <v>288</v>
      </c>
      <c r="K4" s="142">
        <v>2030</v>
      </c>
      <c r="L4" s="82" t="s">
        <v>86</v>
      </c>
      <c r="M4" s="129">
        <f t="shared" ref="M4:M67" si="10">VLOOKUP(H4,A:C,3,0)</f>
        <v>2.9453067034552943E-2</v>
      </c>
      <c r="N4" s="66">
        <f>(VLOOKUP(F4,'Base de Dados'!A:G,7,0)*M4)+VLOOKUP(F4,'Base de Dados'!A:G,7,0)</f>
        <v>-5.2102090369857343</v>
      </c>
      <c r="O4" s="66">
        <f t="shared" si="2"/>
        <v>-1.8895812130901335</v>
      </c>
      <c r="Q4" t="str">
        <f t="shared" si="3"/>
        <v>ALEstadoInundações fluviaisEstado do Alagoas20302C</v>
      </c>
      <c r="R4" t="str">
        <f t="shared" si="4"/>
        <v>Inundações fluviais20302C</v>
      </c>
      <c r="S4" s="138" t="s">
        <v>156</v>
      </c>
      <c r="T4" s="138" t="s">
        <v>117</v>
      </c>
      <c r="U4" s="139" t="s">
        <v>289</v>
      </c>
      <c r="V4" s="141">
        <v>2030</v>
      </c>
      <c r="W4" s="136" t="s">
        <v>86</v>
      </c>
      <c r="X4" s="135" t="str">
        <f>VLOOKUP(Q4,'Base de Dados'!A:G,7,0)</f>
        <v>ND</v>
      </c>
      <c r="Y4" s="144">
        <f t="shared" si="5"/>
        <v>1</v>
      </c>
      <c r="AA4" t="str">
        <f t="shared" si="6"/>
        <v>BRPaísAumento no nível do marBrasil20304CWRI Water Risk</v>
      </c>
      <c r="AB4" t="str">
        <f t="shared" si="7"/>
        <v>Aumento no nível do mar20304C</v>
      </c>
      <c r="AC4" t="s">
        <v>269</v>
      </c>
      <c r="AD4" t="s">
        <v>83</v>
      </c>
      <c r="AE4">
        <v>2030</v>
      </c>
      <c r="AF4" s="82" t="s">
        <v>90</v>
      </c>
      <c r="AG4" s="150">
        <f t="shared" si="8"/>
        <v>0.62962962962962965</v>
      </c>
      <c r="AH4" s="66" t="str">
        <f t="shared" ref="AH4:AH18" si="11">VLOOKUP(AB4,R:Y,7,0)</f>
        <v>Baixo</v>
      </c>
    </row>
    <row r="5" spans="1:34" x14ac:dyDescent="0.35">
      <c r="A5" t="s">
        <v>157</v>
      </c>
      <c r="B5" s="125">
        <v>18469</v>
      </c>
      <c r="C5" s="129">
        <f t="shared" si="0"/>
        <v>2.4270664495023258E-3</v>
      </c>
      <c r="F5" t="str">
        <f t="shared" si="1"/>
        <v>MGEstadoInundações UrbanasEstado de Minas Gerais20302C</v>
      </c>
      <c r="G5" t="str">
        <f t="shared" si="9"/>
        <v>Inundações Urbanas20302C</v>
      </c>
      <c r="H5" s="140" t="s">
        <v>152</v>
      </c>
      <c r="I5" s="140" t="s">
        <v>93</v>
      </c>
      <c r="J5" s="140" t="s">
        <v>288</v>
      </c>
      <c r="K5" s="142">
        <v>2030</v>
      </c>
      <c r="L5" s="82" t="s">
        <v>86</v>
      </c>
      <c r="M5" s="129">
        <f t="shared" si="10"/>
        <v>8.9726947468184257E-2</v>
      </c>
      <c r="N5" s="66">
        <f>(VLOOKUP(F5,'Base de Dados'!A:G,7,0)*M5)+VLOOKUP(F5,'Base de Dados'!A:G,7,0)</f>
        <v>-5.4859968041112595</v>
      </c>
      <c r="O5" s="66">
        <f t="shared" si="2"/>
        <v>-1.8895812130901335</v>
      </c>
      <c r="Q5" t="str">
        <f t="shared" si="3"/>
        <v>AMEstadoInundações fluviaisEstado do Amazonas20302C</v>
      </c>
      <c r="R5" t="str">
        <f t="shared" si="4"/>
        <v>Inundações fluviais20302C</v>
      </c>
      <c r="S5" s="140" t="s">
        <v>158</v>
      </c>
      <c r="T5" s="140" t="s">
        <v>119</v>
      </c>
      <c r="U5" s="140" t="s">
        <v>289</v>
      </c>
      <c r="V5" s="142">
        <v>2030</v>
      </c>
      <c r="W5" s="82" t="s">
        <v>86</v>
      </c>
      <c r="X5" s="135" t="str">
        <f>VLOOKUP(Q5,'Base de Dados'!A:G,7,0)</f>
        <v>ND</v>
      </c>
      <c r="Y5" s="144">
        <f t="shared" si="5"/>
        <v>1</v>
      </c>
      <c r="AA5" t="str">
        <f t="shared" si="6"/>
        <v>BRPaísAumento no nível do marBrasil20502CWRI Water Risk</v>
      </c>
      <c r="AB5" t="str">
        <f t="shared" si="7"/>
        <v>Aumento no nível do mar20502C</v>
      </c>
      <c r="AC5" t="s">
        <v>269</v>
      </c>
      <c r="AD5" t="s">
        <v>83</v>
      </c>
      <c r="AE5">
        <v>2050</v>
      </c>
      <c r="AF5" s="82" t="s">
        <v>86</v>
      </c>
      <c r="AG5" s="150">
        <f t="shared" si="8"/>
        <v>0.62962962962962965</v>
      </c>
      <c r="AH5" s="66" t="str">
        <f t="shared" si="11"/>
        <v>Baixo</v>
      </c>
    </row>
    <row r="6" spans="1:34" x14ac:dyDescent="0.35">
      <c r="A6" t="s">
        <v>158</v>
      </c>
      <c r="B6" s="125">
        <v>116019</v>
      </c>
      <c r="C6" s="129">
        <f t="shared" si="0"/>
        <v>1.5246403292263271E-2</v>
      </c>
      <c r="F6" t="str">
        <f t="shared" si="1"/>
        <v>RREstadoInundações UrbanasEstado da Roraima20302C</v>
      </c>
      <c r="G6" t="str">
        <f t="shared" si="9"/>
        <v>Inundações Urbanas20302C</v>
      </c>
      <c r="H6" s="140" t="s">
        <v>151</v>
      </c>
      <c r="I6" s="140" t="s">
        <v>97</v>
      </c>
      <c r="J6" s="140" t="s">
        <v>288</v>
      </c>
      <c r="K6" s="142">
        <v>2030</v>
      </c>
      <c r="L6" s="82" t="s">
        <v>86</v>
      </c>
      <c r="M6" s="129">
        <f t="shared" si="10"/>
        <v>2.1057616972670569E-3</v>
      </c>
      <c r="N6" s="66">
        <f>(VLOOKUP(F6,'Base de Dados'!A:G,7,0)*M6)+VLOOKUP(F6,'Base de Dados'!A:G,7,0)</f>
        <v>-4.6709581132369182</v>
      </c>
      <c r="O6" s="66">
        <f t="shared" si="2"/>
        <v>-1.8895812130901335</v>
      </c>
      <c r="Q6" t="str">
        <f t="shared" si="3"/>
        <v>APEstadoInundações fluviaisEstado do Amapá20302C</v>
      </c>
      <c r="R6" t="str">
        <f t="shared" si="4"/>
        <v>Inundações fluviais20302C</v>
      </c>
      <c r="S6" s="140" t="s">
        <v>157</v>
      </c>
      <c r="T6" s="140" t="s">
        <v>115</v>
      </c>
      <c r="U6" s="140" t="s">
        <v>289</v>
      </c>
      <c r="V6" s="142">
        <v>2030</v>
      </c>
      <c r="W6" s="82" t="s">
        <v>86</v>
      </c>
      <c r="X6" s="135" t="str">
        <f>VLOOKUP(Q6,'Base de Dados'!A:G,7,0)</f>
        <v>ND</v>
      </c>
      <c r="Y6" s="144">
        <f t="shared" si="5"/>
        <v>1</v>
      </c>
      <c r="AA6" t="str">
        <f t="shared" si="6"/>
        <v>BRPaísAumento no nível do marBrasil20504CWRI Water Risk</v>
      </c>
      <c r="AB6" t="str">
        <f t="shared" si="7"/>
        <v>Aumento no nível do mar20504C</v>
      </c>
      <c r="AC6" t="s">
        <v>269</v>
      </c>
      <c r="AD6" t="s">
        <v>83</v>
      </c>
      <c r="AE6">
        <v>2050</v>
      </c>
      <c r="AF6" s="82" t="s">
        <v>90</v>
      </c>
      <c r="AG6" s="150">
        <f t="shared" si="8"/>
        <v>0.62962962962962965</v>
      </c>
      <c r="AH6" s="66" t="str">
        <f t="shared" si="11"/>
        <v>Baixo</v>
      </c>
    </row>
    <row r="7" spans="1:34" x14ac:dyDescent="0.35">
      <c r="A7" t="s">
        <v>148</v>
      </c>
      <c r="B7" s="125">
        <v>305321</v>
      </c>
      <c r="C7" s="129">
        <f t="shared" si="0"/>
        <v>4.0123144481482464E-2</v>
      </c>
      <c r="F7" t="str">
        <f t="shared" si="1"/>
        <v>ACEstadoInundações UrbanasEstado do Acre20302C</v>
      </c>
      <c r="G7" t="str">
        <f t="shared" si="9"/>
        <v>Inundações Urbanas20302C</v>
      </c>
      <c r="H7" s="138" t="s">
        <v>155</v>
      </c>
      <c r="I7" s="138" t="s">
        <v>131</v>
      </c>
      <c r="J7" s="139" t="s">
        <v>288</v>
      </c>
      <c r="K7" s="141">
        <v>2030</v>
      </c>
      <c r="L7" s="136" t="s">
        <v>86</v>
      </c>
      <c r="M7" s="129">
        <f t="shared" si="10"/>
        <v>2.1651603672099367E-3</v>
      </c>
      <c r="N7" s="66">
        <f>(VLOOKUP(F7,'Base de Dados'!A:G,7,0)*M7)+VLOOKUP(F7,'Base de Dados'!A:G,7,0)</f>
        <v>-4.6188360576809888</v>
      </c>
      <c r="O7" s="66">
        <f t="shared" si="2"/>
        <v>-1.8895812130901335</v>
      </c>
      <c r="Q7" t="str">
        <f t="shared" si="3"/>
        <v>BAEstadoInundações fluviaisEstado da Bahia20302C</v>
      </c>
      <c r="R7" t="str">
        <f t="shared" si="4"/>
        <v>Inundações fluviais20302C</v>
      </c>
      <c r="S7" s="140" t="s">
        <v>148</v>
      </c>
      <c r="T7" s="140" t="s">
        <v>133</v>
      </c>
      <c r="U7" s="140" t="s">
        <v>289</v>
      </c>
      <c r="V7" s="142">
        <v>2030</v>
      </c>
      <c r="W7" s="82" t="s">
        <v>86</v>
      </c>
      <c r="X7" s="135" t="str">
        <f>VLOOKUP(Q7,'Base de Dados'!A:G,7,0)</f>
        <v>ND</v>
      </c>
      <c r="Y7" s="144">
        <f t="shared" si="5"/>
        <v>1</v>
      </c>
      <c r="AA7" t="str">
        <f t="shared" si="6"/>
        <v>BRPaísEstresse hídricoBrasil20302CWRI Water Risk</v>
      </c>
      <c r="AB7" t="str">
        <f t="shared" si="7"/>
        <v>Estresse hídrico20302C</v>
      </c>
      <c r="AC7" t="s">
        <v>269</v>
      </c>
      <c r="AD7" t="s">
        <v>191</v>
      </c>
      <c r="AE7">
        <v>2030</v>
      </c>
      <c r="AF7" s="82" t="s">
        <v>86</v>
      </c>
      <c r="AG7" s="150">
        <f t="shared" si="8"/>
        <v>0.62962962962962965</v>
      </c>
      <c r="AH7" s="66" t="str">
        <f t="shared" si="11"/>
        <v>Baixo</v>
      </c>
    </row>
    <row r="8" spans="1:34" x14ac:dyDescent="0.35">
      <c r="A8" t="s">
        <v>159</v>
      </c>
      <c r="B8" s="125">
        <v>166915</v>
      </c>
      <c r="C8" s="129">
        <f t="shared" si="0"/>
        <v>2.1934798658220841E-2</v>
      </c>
      <c r="F8" t="str">
        <f t="shared" si="1"/>
        <v>PAEstadoInundações UrbanasEstado do Pará20302C</v>
      </c>
      <c r="G8" t="str">
        <f t="shared" si="9"/>
        <v>Inundações Urbanas20302C</v>
      </c>
      <c r="H8" s="140" t="s">
        <v>165</v>
      </c>
      <c r="I8" s="140" t="s">
        <v>91</v>
      </c>
      <c r="J8" s="140" t="s">
        <v>288</v>
      </c>
      <c r="K8" s="142">
        <v>2030</v>
      </c>
      <c r="L8" s="82" t="s">
        <v>86</v>
      </c>
      <c r="M8" s="129">
        <f t="shared" si="10"/>
        <v>2.8376794674304741E-2</v>
      </c>
      <c r="N8" s="66">
        <f>(VLOOKUP(F8,'Base de Dados'!A:G,7,0)*M8)+VLOOKUP(F8,'Base de Dados'!A:G,7,0)</f>
        <v>-4.521332033270915</v>
      </c>
      <c r="O8" s="66">
        <f t="shared" si="2"/>
        <v>-1.8895812130901335</v>
      </c>
      <c r="Q8" t="str">
        <f t="shared" si="3"/>
        <v>CEEstadoInundações fluviaisEstado do Ceará20302C</v>
      </c>
      <c r="R8" t="str">
        <f t="shared" si="4"/>
        <v>Inundações fluviais20302C</v>
      </c>
      <c r="S8" s="140" t="s">
        <v>159</v>
      </c>
      <c r="T8" s="140" t="s">
        <v>109</v>
      </c>
      <c r="U8" s="140" t="s">
        <v>289</v>
      </c>
      <c r="V8" s="142">
        <v>2030</v>
      </c>
      <c r="W8" s="82" t="s">
        <v>86</v>
      </c>
      <c r="X8" s="135" t="str">
        <f>VLOOKUP(Q8,'Base de Dados'!A:G,7,0)</f>
        <v>ND</v>
      </c>
      <c r="Y8" s="144">
        <f t="shared" si="5"/>
        <v>1</v>
      </c>
      <c r="AA8" t="str">
        <f t="shared" si="6"/>
        <v>BRPaísEstresse hídricoBrasil20304CWRI Water Risk</v>
      </c>
      <c r="AB8" t="str">
        <f t="shared" si="7"/>
        <v>Estresse hídrico20304C</v>
      </c>
      <c r="AC8" t="s">
        <v>269</v>
      </c>
      <c r="AD8" t="s">
        <v>191</v>
      </c>
      <c r="AE8">
        <v>2030</v>
      </c>
      <c r="AF8" s="82" t="s">
        <v>90</v>
      </c>
      <c r="AG8" s="150">
        <f t="shared" si="8"/>
        <v>0.62962962962962965</v>
      </c>
      <c r="AH8" s="66" t="str">
        <f t="shared" si="11"/>
        <v>Baixo</v>
      </c>
    </row>
    <row r="9" spans="1:34" x14ac:dyDescent="0.35">
      <c r="A9" t="s">
        <v>147</v>
      </c>
      <c r="B9" s="125">
        <v>265847</v>
      </c>
      <c r="C9" s="129">
        <f t="shared" si="0"/>
        <v>3.493574824846201E-2</v>
      </c>
      <c r="F9" t="str">
        <f t="shared" si="1"/>
        <v>TOEstadoInundações UrbanasEstado do Tocantins20302C</v>
      </c>
      <c r="G9" t="str">
        <f t="shared" si="9"/>
        <v>Inundações Urbanas20302C</v>
      </c>
      <c r="H9" s="140" t="s">
        <v>173</v>
      </c>
      <c r="I9" s="140" t="s">
        <v>123</v>
      </c>
      <c r="J9" s="140" t="s">
        <v>288</v>
      </c>
      <c r="K9" s="142">
        <v>2030</v>
      </c>
      <c r="L9" s="82" t="s">
        <v>86</v>
      </c>
      <c r="M9" s="129">
        <f t="shared" si="10"/>
        <v>5.7361768650591007E-3</v>
      </c>
      <c r="N9" s="66">
        <f>(VLOOKUP(F9,'Base de Dados'!A:G,7,0)*M9)+VLOOKUP(F9,'Base de Dados'!A:G,7,0)</f>
        <v>-4.2778269899971813</v>
      </c>
      <c r="O9" s="66">
        <f t="shared" si="2"/>
        <v>-1.8895812130901335</v>
      </c>
      <c r="Q9" t="str">
        <f t="shared" si="3"/>
        <v>DFEstadoInundações fluviaisDistrito Federal20302C</v>
      </c>
      <c r="R9" t="str">
        <f t="shared" si="4"/>
        <v>Inundações fluviais20302C</v>
      </c>
      <c r="S9" s="140" t="s">
        <v>147</v>
      </c>
      <c r="T9" s="140" t="s">
        <v>99</v>
      </c>
      <c r="U9" s="140" t="s">
        <v>289</v>
      </c>
      <c r="V9" s="142">
        <v>2030</v>
      </c>
      <c r="W9" s="82" t="s">
        <v>86</v>
      </c>
      <c r="X9" s="135" t="str">
        <f>VLOOKUP(Q9,'Base de Dados'!A:G,7,0)</f>
        <v>ND</v>
      </c>
      <c r="Y9" s="144">
        <f t="shared" si="5"/>
        <v>1</v>
      </c>
      <c r="AA9" t="str">
        <f t="shared" si="6"/>
        <v>BRPaísEstresse hídricoBrasil20502CWRI Water Risk</v>
      </c>
      <c r="AB9" t="str">
        <f t="shared" si="7"/>
        <v>Estresse hídrico20502C</v>
      </c>
      <c r="AC9" t="s">
        <v>269</v>
      </c>
      <c r="AD9" t="s">
        <v>191</v>
      </c>
      <c r="AE9">
        <v>2050</v>
      </c>
      <c r="AF9" s="82" t="s">
        <v>86</v>
      </c>
      <c r="AG9" s="150">
        <f t="shared" si="8"/>
        <v>0.62962962962962965</v>
      </c>
      <c r="AH9" s="66" t="str">
        <f t="shared" si="11"/>
        <v>Baixo</v>
      </c>
    </row>
    <row r="10" spans="1:34" x14ac:dyDescent="0.35">
      <c r="A10" t="s">
        <v>160</v>
      </c>
      <c r="B10" s="125">
        <v>138446</v>
      </c>
      <c r="C10" s="129">
        <f t="shared" si="0"/>
        <v>1.8193602342725594E-2</v>
      </c>
      <c r="F10" t="str">
        <f t="shared" si="1"/>
        <v>ROEstadoInundações UrbanasEstado da Rondônia20302C</v>
      </c>
      <c r="G10" t="str">
        <f t="shared" si="9"/>
        <v>Inundações Urbanas20302C</v>
      </c>
      <c r="H10" s="140" t="s">
        <v>150</v>
      </c>
      <c r="I10" s="140" t="s">
        <v>127</v>
      </c>
      <c r="J10" s="140" t="s">
        <v>288</v>
      </c>
      <c r="K10" s="142">
        <v>2030</v>
      </c>
      <c r="L10" s="82" t="s">
        <v>86</v>
      </c>
      <c r="M10" s="129">
        <f t="shared" si="10"/>
        <v>6.7807786955368732E-3</v>
      </c>
      <c r="N10" s="66">
        <f>(VLOOKUP(F10,'Base de Dados'!A:G,7,0)*M10)+VLOOKUP(F10,'Base de Dados'!A:G,7,0)</f>
        <v>-4.1246370244900863</v>
      </c>
      <c r="O10" s="66">
        <f t="shared" si="2"/>
        <v>-1.8895812130901335</v>
      </c>
      <c r="Q10" t="str">
        <f t="shared" si="3"/>
        <v>ESEstadoInundações fluviaisEstado do Espírito Santo20302C</v>
      </c>
      <c r="R10" t="str">
        <f t="shared" si="4"/>
        <v>Inundações fluviais20302C</v>
      </c>
      <c r="S10" s="140" t="s">
        <v>160</v>
      </c>
      <c r="T10" s="140" t="s">
        <v>141</v>
      </c>
      <c r="U10" s="140" t="s">
        <v>289</v>
      </c>
      <c r="V10" s="142">
        <v>2030</v>
      </c>
      <c r="W10" s="82" t="s">
        <v>86</v>
      </c>
      <c r="X10" s="135" t="str">
        <f>VLOOKUP(Q10,'Base de Dados'!A:G,7,0)</f>
        <v>ND</v>
      </c>
      <c r="Y10" s="144">
        <f t="shared" si="5"/>
        <v>1</v>
      </c>
      <c r="AA10" t="str">
        <f t="shared" si="6"/>
        <v>BRPaísEstresse hídricoBrasil20504CWRI Water Risk</v>
      </c>
      <c r="AB10" t="str">
        <f t="shared" si="7"/>
        <v>Estresse hídrico20504C</v>
      </c>
      <c r="AC10" t="s">
        <v>269</v>
      </c>
      <c r="AD10" t="s">
        <v>191</v>
      </c>
      <c r="AE10">
        <v>2050</v>
      </c>
      <c r="AF10" s="82" t="s">
        <v>90</v>
      </c>
      <c r="AG10" s="150">
        <f t="shared" si="8"/>
        <v>0.62962962962962965</v>
      </c>
      <c r="AH10" s="66" t="str">
        <f t="shared" si="11"/>
        <v>Baixo</v>
      </c>
    </row>
    <row r="11" spans="1:34" x14ac:dyDescent="0.35">
      <c r="A11" t="s">
        <v>161</v>
      </c>
      <c r="B11" s="125">
        <v>224126</v>
      </c>
      <c r="C11" s="129">
        <f t="shared" si="0"/>
        <v>2.9453067034552943E-2</v>
      </c>
      <c r="F11" t="str">
        <f t="shared" si="1"/>
        <v>AMEstadoInundações UrbanasEstado do Amazonas20302C</v>
      </c>
      <c r="G11" t="str">
        <f t="shared" si="9"/>
        <v>Inundações Urbanas20302C</v>
      </c>
      <c r="H11" s="140" t="s">
        <v>158</v>
      </c>
      <c r="I11" s="140" t="s">
        <v>119</v>
      </c>
      <c r="J11" s="140" t="s">
        <v>288</v>
      </c>
      <c r="K11" s="142">
        <v>2030</v>
      </c>
      <c r="L11" s="82" t="s">
        <v>86</v>
      </c>
      <c r="M11" s="129">
        <f t="shared" si="10"/>
        <v>1.5246403292263271E-2</v>
      </c>
      <c r="N11" s="66">
        <f>(VLOOKUP(F11,'Base de Dados'!A:G,7,0)*M11)+VLOOKUP(F11,'Base de Dados'!A:G,7,0)</f>
        <v>-3.9844070273207217</v>
      </c>
      <c r="O11" s="66">
        <f t="shared" si="2"/>
        <v>-1.8895812130901335</v>
      </c>
      <c r="Q11" t="str">
        <f t="shared" si="3"/>
        <v>GOEstadoInundações fluviaisEstado do Goiás20302C</v>
      </c>
      <c r="R11" t="str">
        <f t="shared" si="4"/>
        <v>Inundações fluviais20302C</v>
      </c>
      <c r="S11" s="140" t="s">
        <v>161</v>
      </c>
      <c r="T11" s="140" t="s">
        <v>111</v>
      </c>
      <c r="U11" s="140" t="s">
        <v>289</v>
      </c>
      <c r="V11" s="142">
        <v>2030</v>
      </c>
      <c r="W11" s="82" t="s">
        <v>86</v>
      </c>
      <c r="X11" s="135" t="str">
        <f>VLOOKUP(Q11,'Base de Dados'!A:G,7,0)</f>
        <v>ND</v>
      </c>
      <c r="Y11" s="144">
        <f t="shared" si="5"/>
        <v>1</v>
      </c>
      <c r="AA11" t="str">
        <f t="shared" si="6"/>
        <v>BRPaísVariabilidade SazonalBrasil20302CWRI Water Risk</v>
      </c>
      <c r="AB11" t="str">
        <f t="shared" si="7"/>
        <v>Variabilidade Sazonal20302C</v>
      </c>
      <c r="AC11" t="s">
        <v>269</v>
      </c>
      <c r="AD11" t="s">
        <v>51</v>
      </c>
      <c r="AE11">
        <v>2030</v>
      </c>
      <c r="AF11" s="82" t="s">
        <v>86</v>
      </c>
      <c r="AG11" s="150">
        <f t="shared" si="8"/>
        <v>0.66666666666666663</v>
      </c>
      <c r="AH11" s="66" t="str">
        <f t="shared" si="11"/>
        <v>Alto</v>
      </c>
    </row>
    <row r="12" spans="1:34" x14ac:dyDescent="0.35">
      <c r="A12" t="s">
        <v>162</v>
      </c>
      <c r="B12" s="125">
        <v>106916</v>
      </c>
      <c r="C12" s="129">
        <f t="shared" si="0"/>
        <v>1.4050150875249915E-2</v>
      </c>
      <c r="F12" t="str">
        <f t="shared" si="1"/>
        <v>MTEstadoInundações UrbanasEstado do Mato Grosso20302C</v>
      </c>
      <c r="G12" t="str">
        <f t="shared" si="9"/>
        <v>Inundações Urbanas20302C</v>
      </c>
      <c r="H12" s="140" t="s">
        <v>163</v>
      </c>
      <c r="I12" s="140" t="s">
        <v>103</v>
      </c>
      <c r="J12" s="140" t="s">
        <v>288</v>
      </c>
      <c r="K12" s="142">
        <v>2030</v>
      </c>
      <c r="L12" s="82" t="s">
        <v>86</v>
      </c>
      <c r="M12" s="129">
        <f t="shared" si="10"/>
        <v>2.3476930055963536E-2</v>
      </c>
      <c r="N12" s="66">
        <f>(VLOOKUP(F12,'Base de Dados'!A:G,7,0)*M12)+VLOOKUP(F12,'Base de Dados'!A:G,7,0)</f>
        <v>-3.7652254146858812</v>
      </c>
      <c r="O12" s="66">
        <f t="shared" si="2"/>
        <v>-1.8895812130901335</v>
      </c>
      <c r="Q12" t="str">
        <f t="shared" si="3"/>
        <v>MAEstadoInundações fluviaisEstado do Maranhão20302C</v>
      </c>
      <c r="R12" t="str">
        <f t="shared" si="4"/>
        <v>Inundações fluviais20302C</v>
      </c>
      <c r="S12" s="140" t="s">
        <v>162</v>
      </c>
      <c r="T12" s="140" t="s">
        <v>135</v>
      </c>
      <c r="U12" s="140" t="s">
        <v>289</v>
      </c>
      <c r="V12" s="142">
        <v>2030</v>
      </c>
      <c r="W12" s="82" t="s">
        <v>86</v>
      </c>
      <c r="X12" s="135" t="str">
        <f>VLOOKUP(Q12,'Base de Dados'!A:G,7,0)</f>
        <v>ND</v>
      </c>
      <c r="Y12" s="144">
        <f t="shared" si="5"/>
        <v>1</v>
      </c>
      <c r="AA12" t="str">
        <f t="shared" si="6"/>
        <v>BRPaísVariabilidade SazonalBrasil20304CWRI Water Risk</v>
      </c>
      <c r="AB12" t="str">
        <f t="shared" si="7"/>
        <v>Variabilidade Sazonal20304C</v>
      </c>
      <c r="AC12" t="s">
        <v>269</v>
      </c>
      <c r="AD12" t="s">
        <v>51</v>
      </c>
      <c r="AE12">
        <v>2030</v>
      </c>
      <c r="AF12" s="82" t="s">
        <v>90</v>
      </c>
      <c r="AG12" s="150">
        <f t="shared" si="8"/>
        <v>0.70370370370370372</v>
      </c>
      <c r="AH12" s="66" t="str">
        <f t="shared" si="11"/>
        <v>Alto</v>
      </c>
    </row>
    <row r="13" spans="1:34" x14ac:dyDescent="0.35">
      <c r="A13" t="s">
        <v>163</v>
      </c>
      <c r="B13" s="125">
        <v>178650</v>
      </c>
      <c r="C13" s="129">
        <f t="shared" si="0"/>
        <v>2.3476930055963536E-2</v>
      </c>
      <c r="F13" t="str">
        <f t="shared" si="1"/>
        <v>DFEstadoInundações UrbanasDistrito Federal20302C</v>
      </c>
      <c r="G13" t="str">
        <f t="shared" si="9"/>
        <v>Inundações Urbanas20302C</v>
      </c>
      <c r="H13" s="140" t="s">
        <v>147</v>
      </c>
      <c r="I13" s="140" t="s">
        <v>99</v>
      </c>
      <c r="J13" s="140" t="s">
        <v>288</v>
      </c>
      <c r="K13" s="142">
        <v>2030</v>
      </c>
      <c r="L13" s="82" t="s">
        <v>86</v>
      </c>
      <c r="M13" s="129">
        <f t="shared" si="10"/>
        <v>3.493574824846201E-2</v>
      </c>
      <c r="N13" s="66">
        <f>(VLOOKUP(F13,'Base de Dados'!A:G,7,0)*M13)+VLOOKUP(F13,'Base de Dados'!A:G,7,0)</f>
        <v>-3.3132728740354338</v>
      </c>
      <c r="O13" s="66">
        <f t="shared" si="2"/>
        <v>-1.8895812130901335</v>
      </c>
      <c r="Q13" t="str">
        <f t="shared" si="3"/>
        <v>MGEstadoInundações fluviaisEstado de Minas Gerais20302C</v>
      </c>
      <c r="R13" t="str">
        <f t="shared" si="4"/>
        <v>Inundações fluviais20302C</v>
      </c>
      <c r="S13" s="140" t="s">
        <v>152</v>
      </c>
      <c r="T13" s="140" t="s">
        <v>93</v>
      </c>
      <c r="U13" s="140" t="s">
        <v>289</v>
      </c>
      <c r="V13" s="142">
        <v>2030</v>
      </c>
      <c r="W13" s="82" t="s">
        <v>86</v>
      </c>
      <c r="X13" s="135" t="str">
        <f>VLOOKUP(Q13,'Base de Dados'!A:G,7,0)</f>
        <v>ND</v>
      </c>
      <c r="Y13" s="144">
        <f t="shared" si="5"/>
        <v>1</v>
      </c>
      <c r="AA13" t="str">
        <f t="shared" si="6"/>
        <v>BRPaísVariabilidade SazonalBrasil20502CWRI Water Risk</v>
      </c>
      <c r="AB13" t="str">
        <f t="shared" si="7"/>
        <v>Variabilidade Sazonal20502C</v>
      </c>
      <c r="AC13" t="s">
        <v>269</v>
      </c>
      <c r="AD13" t="s">
        <v>51</v>
      </c>
      <c r="AE13">
        <v>2050</v>
      </c>
      <c r="AF13" s="82" t="s">
        <v>86</v>
      </c>
      <c r="AG13" s="150">
        <f t="shared" si="8"/>
        <v>0.70370370370370372</v>
      </c>
      <c r="AH13" s="66" t="str">
        <f t="shared" si="11"/>
        <v>Alto</v>
      </c>
    </row>
    <row r="14" spans="1:34" x14ac:dyDescent="0.35">
      <c r="A14" t="s">
        <v>164</v>
      </c>
      <c r="B14" s="125">
        <v>122628</v>
      </c>
      <c r="C14" s="129">
        <f t="shared" si="0"/>
        <v>1.6114911720697993E-2</v>
      </c>
      <c r="F14" t="str">
        <f t="shared" si="1"/>
        <v>RJEstadoInundações UrbanasEstado do Rio de Janeiro20302C</v>
      </c>
      <c r="G14" t="str">
        <f t="shared" si="9"/>
        <v>Inundações Urbanas20302C</v>
      </c>
      <c r="H14" s="140" t="s">
        <v>169</v>
      </c>
      <c r="I14" s="140" t="s">
        <v>143</v>
      </c>
      <c r="J14" s="140" t="s">
        <v>288</v>
      </c>
      <c r="K14" s="142">
        <v>2030</v>
      </c>
      <c r="L14" s="82" t="s">
        <v>86</v>
      </c>
      <c r="M14" s="129">
        <f t="shared" si="10"/>
        <v>9.9062263210224766E-2</v>
      </c>
      <c r="N14" s="66">
        <f>(VLOOKUP(F14,'Base de Dados'!A:G,7,0)*M14)+VLOOKUP(F14,'Base de Dados'!A:G,7,0)</f>
        <v>-3.3590482941599351</v>
      </c>
      <c r="O14" s="66">
        <f t="shared" si="2"/>
        <v>-1.8895812130901335</v>
      </c>
      <c r="Q14" t="str">
        <f t="shared" si="3"/>
        <v>MSEstadoInundações fluviaisEstado do Mato Grosso do Sul20302C</v>
      </c>
      <c r="R14" t="str">
        <f t="shared" si="4"/>
        <v>Inundações fluviais20302C</v>
      </c>
      <c r="S14" s="140" t="s">
        <v>164</v>
      </c>
      <c r="T14" s="140" t="s">
        <v>101</v>
      </c>
      <c r="U14" s="140" t="s">
        <v>289</v>
      </c>
      <c r="V14" s="142">
        <v>2030</v>
      </c>
      <c r="W14" s="82" t="s">
        <v>86</v>
      </c>
      <c r="X14" s="135" t="str">
        <f>VLOOKUP(Q14,'Base de Dados'!A:G,7,0)</f>
        <v>ND</v>
      </c>
      <c r="Y14" s="144">
        <f t="shared" si="5"/>
        <v>1</v>
      </c>
      <c r="AA14" t="str">
        <f t="shared" si="6"/>
        <v>BRPaísVariabilidade SazonalBrasil20504CWRI Water Risk</v>
      </c>
      <c r="AB14" t="str">
        <f t="shared" si="7"/>
        <v>Variabilidade Sazonal20504C</v>
      </c>
      <c r="AC14" t="s">
        <v>269</v>
      </c>
      <c r="AD14" t="s">
        <v>51</v>
      </c>
      <c r="AE14">
        <v>2050</v>
      </c>
      <c r="AF14" s="82" t="s">
        <v>90</v>
      </c>
      <c r="AG14" s="150">
        <f t="shared" si="8"/>
        <v>0.7407407407407407</v>
      </c>
      <c r="AH14" s="66" t="str">
        <f t="shared" si="11"/>
        <v>Alto</v>
      </c>
    </row>
    <row r="15" spans="1:34" x14ac:dyDescent="0.35">
      <c r="A15" t="s">
        <v>152</v>
      </c>
      <c r="B15" s="125">
        <v>682786</v>
      </c>
      <c r="C15" s="129">
        <f t="shared" si="0"/>
        <v>8.9726947468184257E-2</v>
      </c>
      <c r="F15" t="str">
        <f t="shared" si="1"/>
        <v>APEstadoInundações UrbanasEstado do Amapá20302C</v>
      </c>
      <c r="G15" t="str">
        <f t="shared" si="9"/>
        <v>Inundações Urbanas20302C</v>
      </c>
      <c r="H15" s="140" t="s">
        <v>157</v>
      </c>
      <c r="I15" s="140" t="s">
        <v>115</v>
      </c>
      <c r="J15" s="140" t="s">
        <v>288</v>
      </c>
      <c r="K15" s="142">
        <v>2030</v>
      </c>
      <c r="L15" s="82" t="s">
        <v>86</v>
      </c>
      <c r="M15" s="129">
        <f t="shared" si="10"/>
        <v>2.4270664495023258E-3</v>
      </c>
      <c r="N15" s="66">
        <f>(VLOOKUP(F15,'Base de Dados'!A:G,7,0)*M15)+VLOOKUP(F15,'Base de Dados'!A:G,7,0)</f>
        <v>-2.5513200879806184</v>
      </c>
      <c r="O15" s="66">
        <f t="shared" si="2"/>
        <v>-1.8895812130901335</v>
      </c>
      <c r="Q15" t="str">
        <f t="shared" si="3"/>
        <v>MTEstadoInundações fluviaisEstado do Mato Grosso20302C</v>
      </c>
      <c r="R15" t="str">
        <f t="shared" si="4"/>
        <v>Inundações fluviais20302C</v>
      </c>
      <c r="S15" s="140" t="s">
        <v>163</v>
      </c>
      <c r="T15" s="140" t="s">
        <v>103</v>
      </c>
      <c r="U15" s="140" t="s">
        <v>289</v>
      </c>
      <c r="V15" s="142">
        <v>2030</v>
      </c>
      <c r="W15" s="82" t="s">
        <v>86</v>
      </c>
      <c r="X15" s="135" t="str">
        <f>VLOOKUP(Q15,'Base de Dados'!A:G,7,0)</f>
        <v>ND</v>
      </c>
      <c r="Y15" s="144">
        <f t="shared" si="5"/>
        <v>1</v>
      </c>
      <c r="AA15" t="str">
        <f t="shared" ref="AA15:AA18" si="12">_xlfn.CONCAT("BRPaís",AD15,"Brasil",AE15,AF15,"WRI Water Risk")</f>
        <v>BRPaísInundações fluviaisBrasil20302CWRI Water Risk</v>
      </c>
      <c r="AB15" t="str">
        <f t="shared" ref="AB15:AB18" si="13">_xlfn.CONCAT(AD15,AE15,AF15)</f>
        <v>Inundações fluviais20302C</v>
      </c>
      <c r="AC15" t="s">
        <v>269</v>
      </c>
      <c r="AD15" s="139" t="s">
        <v>289</v>
      </c>
      <c r="AE15" s="141">
        <v>2030</v>
      </c>
      <c r="AF15" s="136" t="s">
        <v>86</v>
      </c>
      <c r="AG15" s="150">
        <f>VLOOKUP(AB15,R:Y,8,0)</f>
        <v>1</v>
      </c>
      <c r="AH15" s="66" t="str">
        <f t="shared" si="11"/>
        <v>ND</v>
      </c>
    </row>
    <row r="16" spans="1:34" x14ac:dyDescent="0.35">
      <c r="A16" t="s">
        <v>166</v>
      </c>
      <c r="B16" s="125">
        <v>487931</v>
      </c>
      <c r="C16" s="129">
        <f t="shared" si="0"/>
        <v>6.4120469964379201E-2</v>
      </c>
      <c r="F16" t="str">
        <f t="shared" si="1"/>
        <v>MAEstadoInundações UrbanasEstado do Maranhão20302C</v>
      </c>
      <c r="G16" t="str">
        <f t="shared" si="9"/>
        <v>Inundações Urbanas20302C</v>
      </c>
      <c r="H16" s="140" t="s">
        <v>162</v>
      </c>
      <c r="I16" s="140" t="s">
        <v>135</v>
      </c>
      <c r="J16" s="140" t="s">
        <v>288</v>
      </c>
      <c r="K16" s="142">
        <v>2030</v>
      </c>
      <c r="L16" s="82" t="s">
        <v>86</v>
      </c>
      <c r="M16" s="129">
        <f t="shared" si="10"/>
        <v>1.4050150875249915E-2</v>
      </c>
      <c r="N16" s="66">
        <f>(VLOOKUP(F16,'Base de Dados'!A:G,7,0)*M16)+VLOOKUP(F16,'Base de Dados'!A:G,7,0)</f>
        <v>-2.1810770102253945</v>
      </c>
      <c r="O16" s="66">
        <f t="shared" si="2"/>
        <v>-1.8895812130901335</v>
      </c>
      <c r="Q16" t="str">
        <f t="shared" si="3"/>
        <v>PAEstadoInundações fluviaisEstado do Pará20302C</v>
      </c>
      <c r="R16" t="str">
        <f t="shared" si="4"/>
        <v>Inundações fluviais20302C</v>
      </c>
      <c r="S16" s="140" t="s">
        <v>165</v>
      </c>
      <c r="T16" s="140" t="s">
        <v>91</v>
      </c>
      <c r="U16" s="140" t="s">
        <v>289</v>
      </c>
      <c r="V16" s="142">
        <v>2030</v>
      </c>
      <c r="W16" s="82" t="s">
        <v>86</v>
      </c>
      <c r="X16" s="135" t="str">
        <f>VLOOKUP(Q16,'Base de Dados'!A:G,7,0)</f>
        <v>ND</v>
      </c>
      <c r="Y16" s="144">
        <f t="shared" si="5"/>
        <v>1</v>
      </c>
      <c r="AA16" t="str">
        <f t="shared" si="12"/>
        <v>BRPaísInundações fluviaisBrasil20304CWRI Water Risk</v>
      </c>
      <c r="AB16" t="str">
        <f t="shared" si="13"/>
        <v>Inundações fluviais20304C</v>
      </c>
      <c r="AC16" t="s">
        <v>269</v>
      </c>
      <c r="AD16" s="139" t="s">
        <v>289</v>
      </c>
      <c r="AE16" s="141">
        <v>2030</v>
      </c>
      <c r="AF16" s="136" t="s">
        <v>90</v>
      </c>
      <c r="AG16" s="150">
        <f t="shared" ref="AG16:AG18" si="14">VLOOKUP(AB16,R:Y,8,0)</f>
        <v>1</v>
      </c>
      <c r="AH16" s="66" t="str">
        <f t="shared" si="11"/>
        <v>ND</v>
      </c>
    </row>
    <row r="17" spans="1:34" x14ac:dyDescent="0.35">
      <c r="A17" t="s">
        <v>149</v>
      </c>
      <c r="B17" s="125">
        <v>70292</v>
      </c>
      <c r="C17" s="129">
        <f t="shared" si="0"/>
        <v>9.2372816540374405E-3</v>
      </c>
      <c r="F17" t="str">
        <f t="shared" si="1"/>
        <v>BAEstadoInundações UrbanasEstado da Bahia20302C</v>
      </c>
      <c r="G17" t="str">
        <f t="shared" si="9"/>
        <v>Inundações Urbanas20302C</v>
      </c>
      <c r="H17" s="140" t="s">
        <v>148</v>
      </c>
      <c r="I17" s="140" t="s">
        <v>133</v>
      </c>
      <c r="J17" s="140" t="s">
        <v>288</v>
      </c>
      <c r="K17" s="142">
        <v>2030</v>
      </c>
      <c r="L17" s="82" t="s">
        <v>86</v>
      </c>
      <c r="M17" s="129">
        <f t="shared" si="10"/>
        <v>4.0123144481482464E-2</v>
      </c>
      <c r="N17" s="66">
        <f>(VLOOKUP(F17,'Base de Dados'!A:G,7,0)*M17)+VLOOKUP(F17,'Base de Dados'!A:G,7,0)</f>
        <v>-1.8098142713977796</v>
      </c>
      <c r="O17" s="66">
        <f t="shared" si="2"/>
        <v>-1.8895812130901335</v>
      </c>
      <c r="Q17" t="str">
        <f t="shared" si="3"/>
        <v>PBEstadoInundações fluviaisEstado da Paraíba20302C</v>
      </c>
      <c r="R17" t="str">
        <f t="shared" si="4"/>
        <v>Inundações fluviais20302C</v>
      </c>
      <c r="S17" s="140" t="s">
        <v>149</v>
      </c>
      <c r="T17" s="140" t="s">
        <v>113</v>
      </c>
      <c r="U17" s="140" t="s">
        <v>289</v>
      </c>
      <c r="V17" s="142">
        <v>2030</v>
      </c>
      <c r="W17" s="82" t="s">
        <v>86</v>
      </c>
      <c r="X17" s="135" t="str">
        <f>VLOOKUP(Q17,'Base de Dados'!A:G,7,0)</f>
        <v>ND</v>
      </c>
      <c r="Y17" s="144">
        <f t="shared" si="5"/>
        <v>1</v>
      </c>
      <c r="AA17" t="str">
        <f t="shared" si="12"/>
        <v>BRPaísInundações fluviaisBrasil20502CWRI Water Risk</v>
      </c>
      <c r="AB17" t="str">
        <f t="shared" si="13"/>
        <v>Inundações fluviais20502C</v>
      </c>
      <c r="AC17" t="s">
        <v>269</v>
      </c>
      <c r="AD17" s="139" t="s">
        <v>289</v>
      </c>
      <c r="AE17" s="141">
        <v>2050</v>
      </c>
      <c r="AF17" s="136" t="s">
        <v>86</v>
      </c>
      <c r="AG17" s="150">
        <f t="shared" si="14"/>
        <v>1</v>
      </c>
      <c r="AH17" s="66" t="str">
        <f t="shared" si="11"/>
        <v>ND</v>
      </c>
    </row>
    <row r="18" spans="1:34" x14ac:dyDescent="0.35">
      <c r="A18" t="s">
        <v>165</v>
      </c>
      <c r="B18" s="125">
        <v>215936</v>
      </c>
      <c r="C18" s="129">
        <f t="shared" si="0"/>
        <v>2.8376794674304741E-2</v>
      </c>
      <c r="F18" t="str">
        <f t="shared" si="1"/>
        <v>PIEstadoInundações UrbanasEstado do Piauí20302C</v>
      </c>
      <c r="G18" t="str">
        <f t="shared" si="9"/>
        <v>Inundações Urbanas20302C</v>
      </c>
      <c r="H18" s="140" t="s">
        <v>168</v>
      </c>
      <c r="I18" s="140" t="s">
        <v>139</v>
      </c>
      <c r="J18" s="140" t="s">
        <v>288</v>
      </c>
      <c r="K18" s="142">
        <v>2030</v>
      </c>
      <c r="L18" s="82" t="s">
        <v>86</v>
      </c>
      <c r="M18" s="129">
        <f t="shared" si="10"/>
        <v>7.4105097273206811E-3</v>
      </c>
      <c r="N18" s="66">
        <f>(VLOOKUP(F18,'Base de Dados'!A:G,7,0)*M18)+VLOOKUP(F18,'Base de Dados'!A:G,7,0)</f>
        <v>-1.2373879375193577</v>
      </c>
      <c r="O18" s="66">
        <f t="shared" si="2"/>
        <v>-1.8895812130901335</v>
      </c>
      <c r="Q18" t="str">
        <f t="shared" si="3"/>
        <v>PEEstadoInundações fluviaisEstado do Pernambuco20302C</v>
      </c>
      <c r="R18" t="str">
        <f t="shared" si="4"/>
        <v>Inundações fluviais20302C</v>
      </c>
      <c r="S18" s="140" t="s">
        <v>167</v>
      </c>
      <c r="T18" s="140" t="s">
        <v>129</v>
      </c>
      <c r="U18" s="140" t="s">
        <v>289</v>
      </c>
      <c r="V18" s="142">
        <v>2030</v>
      </c>
      <c r="W18" s="82" t="s">
        <v>86</v>
      </c>
      <c r="X18" s="135" t="str">
        <f>VLOOKUP(Q18,'Base de Dados'!A:G,7,0)</f>
        <v>ND</v>
      </c>
      <c r="Y18" s="144">
        <f t="shared" si="5"/>
        <v>1</v>
      </c>
      <c r="AA18" t="str">
        <f t="shared" si="12"/>
        <v>BRPaísInundações fluviaisBrasil20504CWRI Water Risk</v>
      </c>
      <c r="AB18" t="str">
        <f t="shared" si="13"/>
        <v>Inundações fluviais20504C</v>
      </c>
      <c r="AC18" t="s">
        <v>269</v>
      </c>
      <c r="AD18" s="139" t="s">
        <v>289</v>
      </c>
      <c r="AE18" s="141">
        <v>2050</v>
      </c>
      <c r="AF18" s="136" t="s">
        <v>90</v>
      </c>
      <c r="AG18" s="150">
        <f t="shared" si="14"/>
        <v>1</v>
      </c>
      <c r="AH18" s="66" t="str">
        <f t="shared" si="11"/>
        <v>ND</v>
      </c>
    </row>
    <row r="19" spans="1:34" x14ac:dyDescent="0.35">
      <c r="A19" t="s">
        <v>167</v>
      </c>
      <c r="B19" s="125">
        <v>193307</v>
      </c>
      <c r="C19" s="129">
        <f t="shared" si="0"/>
        <v>2.5403050200549358E-2</v>
      </c>
      <c r="F19" t="str">
        <f t="shared" si="1"/>
        <v>PBEstadoInundações UrbanasEstado da Paraíba20302C</v>
      </c>
      <c r="G19" t="str">
        <f t="shared" si="9"/>
        <v>Inundações Urbanas20302C</v>
      </c>
      <c r="H19" s="140" t="s">
        <v>149</v>
      </c>
      <c r="I19" s="140" t="s">
        <v>113</v>
      </c>
      <c r="J19" s="140" t="s">
        <v>288</v>
      </c>
      <c r="K19" s="142">
        <v>2030</v>
      </c>
      <c r="L19" s="82" t="s">
        <v>86</v>
      </c>
      <c r="M19" s="129">
        <f t="shared" si="10"/>
        <v>9.2372816540374405E-3</v>
      </c>
      <c r="N19" s="66">
        <f>(VLOOKUP(F19,'Base de Dados'!A:G,7,0)*M19)+VLOOKUP(F19,'Base de Dados'!A:G,7,0)</f>
        <v>-0.72693919629995096</v>
      </c>
      <c r="O19" s="66">
        <f t="shared" si="2"/>
        <v>-1.8895812130901335</v>
      </c>
      <c r="Q19" t="str">
        <f t="shared" si="3"/>
        <v>PIEstadoInundações fluviaisEstado do Piauí20302C</v>
      </c>
      <c r="R19" t="str">
        <f t="shared" si="4"/>
        <v>Inundações fluviais20302C</v>
      </c>
      <c r="S19" s="140" t="s">
        <v>168</v>
      </c>
      <c r="T19" s="140" t="s">
        <v>139</v>
      </c>
      <c r="U19" s="140" t="s">
        <v>289</v>
      </c>
      <c r="V19" s="142">
        <v>2030</v>
      </c>
      <c r="W19" s="82" t="s">
        <v>86</v>
      </c>
      <c r="X19" s="135" t="str">
        <f>VLOOKUP(Q19,'Base de Dados'!A:G,7,0)</f>
        <v>ND</v>
      </c>
      <c r="Y19" s="144">
        <f t="shared" si="5"/>
        <v>1</v>
      </c>
      <c r="AA19" t="str">
        <f t="shared" ref="AA19:AA46" si="15">_xlfn.CONCAT("BRPaís",AD19,"Brasil",AE19,AF19,"WRI Water Risk")</f>
        <v>BRPaísInundações UrbanasBrasil20302CWRI Water Risk</v>
      </c>
      <c r="AB19" t="str">
        <f t="shared" ref="AB19:AB46" si="16">_xlfn.CONCAT(AD19,AE19,AF19)</f>
        <v>Inundações Urbanas20302C</v>
      </c>
      <c r="AC19" t="s">
        <v>270</v>
      </c>
      <c r="AD19" s="140" t="s">
        <v>288</v>
      </c>
      <c r="AE19" s="142">
        <v>2030</v>
      </c>
      <c r="AF19" s="82" t="s">
        <v>86</v>
      </c>
      <c r="AG19" s="148">
        <f t="shared" ref="AG19:AG46" si="17">VLOOKUP(AB19,G:O,9,0)</f>
        <v>-1.8895812130901335</v>
      </c>
      <c r="AH19" t="s">
        <v>177</v>
      </c>
    </row>
    <row r="20" spans="1:34" x14ac:dyDescent="0.35">
      <c r="A20" t="s">
        <v>168</v>
      </c>
      <c r="B20" s="125">
        <v>56391</v>
      </c>
      <c r="C20" s="129">
        <f t="shared" si="0"/>
        <v>7.4105097273206811E-3</v>
      </c>
      <c r="F20" t="str">
        <f t="shared" si="1"/>
        <v>CEEstadoInundações UrbanasEstado do Ceará20302C</v>
      </c>
      <c r="G20" t="str">
        <f t="shared" si="9"/>
        <v>Inundações Urbanas20302C</v>
      </c>
      <c r="H20" s="140" t="s">
        <v>159</v>
      </c>
      <c r="I20" s="140" t="s">
        <v>109</v>
      </c>
      <c r="J20" s="140" t="s">
        <v>288</v>
      </c>
      <c r="K20" s="142">
        <v>2030</v>
      </c>
      <c r="L20" s="82" t="s">
        <v>86</v>
      </c>
      <c r="M20" s="129">
        <f t="shared" si="10"/>
        <v>2.1934798658220841E-2</v>
      </c>
      <c r="N20" s="66">
        <f>(VLOOKUP(F20,'Base de Dados'!A:G,7,0)*M20)+VLOOKUP(F20,'Base de Dados'!A:G,7,0)</f>
        <v>-0.48760888964549381</v>
      </c>
      <c r="O20" s="66">
        <f t="shared" si="2"/>
        <v>-1.8895812130901335</v>
      </c>
      <c r="Q20" t="str">
        <f t="shared" si="3"/>
        <v>PREstadoInundações fluviaisEstado do Paraná20302C</v>
      </c>
      <c r="R20" t="str">
        <f t="shared" si="4"/>
        <v>Inundações fluviais20302C</v>
      </c>
      <c r="S20" s="140" t="s">
        <v>166</v>
      </c>
      <c r="T20" s="140" t="s">
        <v>105</v>
      </c>
      <c r="U20" s="140" t="s">
        <v>289</v>
      </c>
      <c r="V20" s="142">
        <v>2030</v>
      </c>
      <c r="W20" s="82" t="s">
        <v>86</v>
      </c>
      <c r="X20" s="135" t="str">
        <f>VLOOKUP(Q20,'Base de Dados'!A:G,7,0)</f>
        <v>ND</v>
      </c>
      <c r="Y20" s="144">
        <f t="shared" si="5"/>
        <v>1</v>
      </c>
      <c r="AA20" t="str">
        <f t="shared" si="15"/>
        <v>BRPaísInundações UrbanasBrasil20304CWRI Water Risk</v>
      </c>
      <c r="AB20" t="str">
        <f t="shared" si="16"/>
        <v>Inundações Urbanas20304C</v>
      </c>
      <c r="AC20" t="s">
        <v>270</v>
      </c>
      <c r="AD20" s="140" t="s">
        <v>288</v>
      </c>
      <c r="AE20" s="142">
        <v>2030</v>
      </c>
      <c r="AF20" s="82" t="s">
        <v>90</v>
      </c>
      <c r="AG20" s="148">
        <f t="shared" si="17"/>
        <v>-2.7650245462674281</v>
      </c>
      <c r="AH20" t="s">
        <v>177</v>
      </c>
    </row>
    <row r="21" spans="1:34" x14ac:dyDescent="0.35">
      <c r="A21" t="s">
        <v>169</v>
      </c>
      <c r="B21" s="125">
        <v>753824</v>
      </c>
      <c r="C21" s="129">
        <f t="shared" si="0"/>
        <v>9.9062263210224766E-2</v>
      </c>
      <c r="F21" t="str">
        <f t="shared" si="1"/>
        <v>PEEstadoInundações UrbanasEstado do Pernambuco20302C</v>
      </c>
      <c r="G21" t="str">
        <f t="shared" si="9"/>
        <v>Inundações Urbanas20302C</v>
      </c>
      <c r="H21" s="140" t="s">
        <v>167</v>
      </c>
      <c r="I21" s="140" t="s">
        <v>129</v>
      </c>
      <c r="J21" s="140" t="s">
        <v>288</v>
      </c>
      <c r="K21" s="142">
        <v>2030</v>
      </c>
      <c r="L21" s="82" t="s">
        <v>86</v>
      </c>
      <c r="M21" s="129">
        <f t="shared" si="10"/>
        <v>2.5403050200549358E-2</v>
      </c>
      <c r="N21" s="66">
        <f>(VLOOKUP(F21,'Base de Dados'!A:G,7,0)*M21)+VLOOKUP(F21,'Base de Dados'!A:G,7,0)</f>
        <v>-0.28066746345489324</v>
      </c>
      <c r="O21" s="66">
        <f t="shared" si="2"/>
        <v>-1.8895812130901335</v>
      </c>
      <c r="Q21" t="str">
        <f t="shared" si="3"/>
        <v>RJEstadoInundações fluviaisEstado do Rio de Janeiro20302C</v>
      </c>
      <c r="R21" t="str">
        <f t="shared" si="4"/>
        <v>Inundações fluviais20302C</v>
      </c>
      <c r="S21" s="140" t="s">
        <v>169</v>
      </c>
      <c r="T21" s="140" t="s">
        <v>143</v>
      </c>
      <c r="U21" s="140" t="s">
        <v>289</v>
      </c>
      <c r="V21" s="142">
        <v>2030</v>
      </c>
      <c r="W21" s="82" t="s">
        <v>86</v>
      </c>
      <c r="X21" s="135" t="str">
        <f>VLOOKUP(Q21,'Base de Dados'!A:G,7,0)</f>
        <v>ND</v>
      </c>
      <c r="Y21" s="144">
        <f t="shared" si="5"/>
        <v>1</v>
      </c>
      <c r="AA21" t="str">
        <f t="shared" si="15"/>
        <v>BRPaísInundações UrbanasBrasil20502CWRI Water Risk</v>
      </c>
      <c r="AB21" t="str">
        <f t="shared" si="16"/>
        <v>Inundações Urbanas20502C</v>
      </c>
      <c r="AC21" t="s">
        <v>270</v>
      </c>
      <c r="AD21" s="140" t="s">
        <v>288</v>
      </c>
      <c r="AE21" s="142">
        <v>2050</v>
      </c>
      <c r="AF21" s="82" t="s">
        <v>86</v>
      </c>
      <c r="AG21" s="148">
        <f t="shared" si="17"/>
        <v>-1.2673509367112819</v>
      </c>
      <c r="AH21" t="s">
        <v>177</v>
      </c>
    </row>
    <row r="22" spans="1:34" x14ac:dyDescent="0.35">
      <c r="A22" t="s">
        <v>170</v>
      </c>
      <c r="B22" s="125">
        <v>71577</v>
      </c>
      <c r="C22" s="129">
        <f t="shared" si="0"/>
        <v>9.406147341817531E-3</v>
      </c>
      <c r="F22" t="str">
        <f t="shared" si="1"/>
        <v>SPEstadoInundações UrbanasEstado de São Paulo20302C</v>
      </c>
      <c r="G22" t="str">
        <f t="shared" si="9"/>
        <v>Inundações Urbanas20302C</v>
      </c>
      <c r="H22" s="140" t="s">
        <v>154</v>
      </c>
      <c r="I22" s="140" t="s">
        <v>137</v>
      </c>
      <c r="J22" s="140" t="s">
        <v>288</v>
      </c>
      <c r="K22" s="142">
        <v>2030</v>
      </c>
      <c r="L22" s="82" t="s">
        <v>86</v>
      </c>
      <c r="M22" s="129">
        <f t="shared" si="10"/>
        <v>0.31245264204495427</v>
      </c>
      <c r="N22" s="66">
        <f>(VLOOKUP(F22,'Base de Dados'!A:G,7,0)*M22)+VLOOKUP(F22,'Base de Dados'!A:G,7,0)</f>
        <v>-0.15861927645286172</v>
      </c>
      <c r="O22" s="66">
        <f t="shared" si="2"/>
        <v>-1.8895812130901335</v>
      </c>
      <c r="Q22" t="str">
        <f t="shared" si="3"/>
        <v>RNEstadoInundações fluviaisEstado do Rio Grande do Norte20302C</v>
      </c>
      <c r="R22" t="str">
        <f t="shared" si="4"/>
        <v>Inundações fluviais20302C</v>
      </c>
      <c r="S22" s="140" t="s">
        <v>170</v>
      </c>
      <c r="T22" s="140" t="s">
        <v>121</v>
      </c>
      <c r="U22" s="140" t="s">
        <v>289</v>
      </c>
      <c r="V22" s="142">
        <v>2030</v>
      </c>
      <c r="W22" s="82" t="s">
        <v>86</v>
      </c>
      <c r="X22" s="135" t="str">
        <f>VLOOKUP(Q22,'Base de Dados'!A:G,7,0)</f>
        <v>ND</v>
      </c>
      <c r="Y22" s="144">
        <f t="shared" si="5"/>
        <v>1</v>
      </c>
      <c r="AA22" t="str">
        <f t="shared" si="15"/>
        <v>BRPaísInundações UrbanasBrasil20504CWRI Water Risk</v>
      </c>
      <c r="AB22" t="str">
        <f t="shared" si="16"/>
        <v>Inundações Urbanas20504C</v>
      </c>
      <c r="AC22" t="s">
        <v>270</v>
      </c>
      <c r="AD22" s="140" t="s">
        <v>288</v>
      </c>
      <c r="AE22" s="142">
        <v>2050</v>
      </c>
      <c r="AF22" s="82" t="s">
        <v>90</v>
      </c>
      <c r="AG22" s="148">
        <f t="shared" si="17"/>
        <v>-1.7099333159044012</v>
      </c>
      <c r="AH22" t="s">
        <v>177</v>
      </c>
    </row>
    <row r="23" spans="1:34" x14ac:dyDescent="0.35">
      <c r="A23" t="s">
        <v>171</v>
      </c>
      <c r="B23" s="125">
        <v>470942</v>
      </c>
      <c r="C23" s="129">
        <f t="shared" si="0"/>
        <v>6.1887894735043823E-2</v>
      </c>
      <c r="F23" t="str">
        <f t="shared" si="1"/>
        <v>RNEstadoInundações UrbanasEstado do Rio Grande do Norte20302C</v>
      </c>
      <c r="G23" t="str">
        <f t="shared" si="9"/>
        <v>Inundações Urbanas20302C</v>
      </c>
      <c r="H23" s="140" t="s">
        <v>170</v>
      </c>
      <c r="I23" s="140" t="s">
        <v>121</v>
      </c>
      <c r="J23" s="140" t="s">
        <v>288</v>
      </c>
      <c r="K23" s="142">
        <v>2030</v>
      </c>
      <c r="L23" s="82" t="s">
        <v>86</v>
      </c>
      <c r="M23" s="129">
        <f t="shared" si="10"/>
        <v>9.406147341817531E-3</v>
      </c>
      <c r="N23" s="66">
        <f>(VLOOKUP(F23,'Base de Dados'!A:G,7,0)*M23)+VLOOKUP(F23,'Base de Dados'!A:G,7,0)</f>
        <v>0.16237018884384088</v>
      </c>
      <c r="O23" s="66">
        <f t="shared" si="2"/>
        <v>-1.8895812130901335</v>
      </c>
      <c r="Q23" t="str">
        <f t="shared" si="3"/>
        <v>ROEstadoInundações fluviaisEstado da Rondônia20302C</v>
      </c>
      <c r="R23" t="str">
        <f t="shared" si="4"/>
        <v>Inundações fluviais20302C</v>
      </c>
      <c r="S23" s="140" t="s">
        <v>150</v>
      </c>
      <c r="T23" s="140" t="s">
        <v>127</v>
      </c>
      <c r="U23" s="140" t="s">
        <v>289</v>
      </c>
      <c r="V23" s="142">
        <v>2030</v>
      </c>
      <c r="W23" s="82" t="s">
        <v>86</v>
      </c>
      <c r="X23" s="135" t="str">
        <f>VLOOKUP(Q23,'Base de Dados'!A:G,7,0)</f>
        <v>ND</v>
      </c>
      <c r="Y23" s="144">
        <f t="shared" si="5"/>
        <v>1</v>
      </c>
      <c r="AA23" t="str">
        <f t="shared" si="15"/>
        <v>BRPaísIncêndiosBrasil20302CWRI Water Risk</v>
      </c>
      <c r="AB23" t="str">
        <f t="shared" si="16"/>
        <v>Incêndios20302C</v>
      </c>
      <c r="AC23" t="s">
        <v>270</v>
      </c>
      <c r="AD23" s="139" t="s">
        <v>52</v>
      </c>
      <c r="AE23" s="141">
        <v>2030</v>
      </c>
      <c r="AF23" s="136" t="s">
        <v>86</v>
      </c>
      <c r="AG23" s="148">
        <f t="shared" si="17"/>
        <v>8.2779575799463323E-2</v>
      </c>
      <c r="AH23" t="s">
        <v>85</v>
      </c>
    </row>
    <row r="24" spans="1:34" x14ac:dyDescent="0.35">
      <c r="A24" t="s">
        <v>150</v>
      </c>
      <c r="B24" s="125">
        <v>51599</v>
      </c>
      <c r="C24" s="129">
        <f t="shared" si="0"/>
        <v>6.7807786955368732E-3</v>
      </c>
      <c r="F24" t="str">
        <f t="shared" si="1"/>
        <v>MSEstadoInundações UrbanasEstado do Mato Grosso do Sul20302C</v>
      </c>
      <c r="G24" t="str">
        <f t="shared" si="9"/>
        <v>Inundações Urbanas20302C</v>
      </c>
      <c r="H24" s="140" t="s">
        <v>164</v>
      </c>
      <c r="I24" s="140" t="s">
        <v>101</v>
      </c>
      <c r="J24" s="140" t="s">
        <v>288</v>
      </c>
      <c r="K24" s="142">
        <v>2030</v>
      </c>
      <c r="L24" s="82" t="s">
        <v>86</v>
      </c>
      <c r="M24" s="129">
        <f t="shared" si="10"/>
        <v>1.6114911720697993E-2</v>
      </c>
      <c r="N24" s="66">
        <f>(VLOOKUP(F24,'Base de Dados'!A:G,7,0)*M24)+VLOOKUP(F24,'Base de Dados'!A:G,7,0)</f>
        <v>0.69531291816316343</v>
      </c>
      <c r="O24" s="66">
        <f t="shared" si="2"/>
        <v>-1.8895812130901335</v>
      </c>
      <c r="Q24" t="str">
        <f t="shared" si="3"/>
        <v>RREstadoInundações fluviaisEstado da Roraima20302C</v>
      </c>
      <c r="R24" t="str">
        <f t="shared" si="4"/>
        <v>Inundações fluviais20302C</v>
      </c>
      <c r="S24" s="140" t="s">
        <v>151</v>
      </c>
      <c r="T24" s="140" t="s">
        <v>97</v>
      </c>
      <c r="U24" s="140" t="s">
        <v>289</v>
      </c>
      <c r="V24" s="142">
        <v>2030</v>
      </c>
      <c r="W24" s="82" t="s">
        <v>86</v>
      </c>
      <c r="X24" s="135" t="str">
        <f>VLOOKUP(Q24,'Base de Dados'!A:G,7,0)</f>
        <v>ND</v>
      </c>
      <c r="Y24" s="144">
        <f t="shared" si="5"/>
        <v>1</v>
      </c>
      <c r="AA24" t="str">
        <f t="shared" si="15"/>
        <v>BRPaísIncêndiosBrasil20304CWRI Water Risk</v>
      </c>
      <c r="AB24" t="str">
        <f t="shared" si="16"/>
        <v>Incêndios20304C</v>
      </c>
      <c r="AC24" t="s">
        <v>270</v>
      </c>
      <c r="AD24" s="139" t="s">
        <v>52</v>
      </c>
      <c r="AE24" s="141">
        <v>2030</v>
      </c>
      <c r="AF24" s="136" t="s">
        <v>90</v>
      </c>
      <c r="AG24" s="148">
        <f t="shared" si="17"/>
        <v>8.5249295643426842E-2</v>
      </c>
      <c r="AH24" t="s">
        <v>85</v>
      </c>
    </row>
    <row r="25" spans="1:34" x14ac:dyDescent="0.35">
      <c r="A25" t="s">
        <v>151</v>
      </c>
      <c r="B25" s="125">
        <v>16024</v>
      </c>
      <c r="C25" s="129">
        <f t="shared" si="0"/>
        <v>2.1057616972670569E-3</v>
      </c>
      <c r="F25" t="str">
        <f t="shared" si="1"/>
        <v>SCEstadoInundações UrbanasEstado de Santa Catarina20302C</v>
      </c>
      <c r="G25" t="str">
        <f t="shared" si="9"/>
        <v>Inundações Urbanas20302C</v>
      </c>
      <c r="H25" s="140" t="s">
        <v>153</v>
      </c>
      <c r="I25" s="140" t="s">
        <v>107</v>
      </c>
      <c r="J25" s="140" t="s">
        <v>288</v>
      </c>
      <c r="K25" s="142">
        <v>2030</v>
      </c>
      <c r="L25" s="82" t="s">
        <v>86</v>
      </c>
      <c r="M25" s="129">
        <f t="shared" si="10"/>
        <v>4.5899270894467749E-2</v>
      </c>
      <c r="N25" s="66">
        <f>(VLOOKUP(F25,'Base de Dados'!A:G,7,0)*M25)+VLOOKUP(F25,'Base de Dados'!A:G,7,0)</f>
        <v>1.6922650203072491</v>
      </c>
      <c r="O25" s="66">
        <f t="shared" si="2"/>
        <v>-1.8895812130901335</v>
      </c>
      <c r="Q25" t="str">
        <f t="shared" si="3"/>
        <v>RSEstadoInundações fluviaisEstado do Rio Grande do Sul20302C</v>
      </c>
      <c r="R25" t="str">
        <f t="shared" si="4"/>
        <v>Inundações fluviais20302C</v>
      </c>
      <c r="S25" s="140" t="s">
        <v>171</v>
      </c>
      <c r="T25" s="140" t="s">
        <v>125</v>
      </c>
      <c r="U25" s="140" t="s">
        <v>289</v>
      </c>
      <c r="V25" s="142">
        <v>2030</v>
      </c>
      <c r="W25" s="82" t="s">
        <v>86</v>
      </c>
      <c r="X25" s="135" t="str">
        <f>VLOOKUP(Q25,'Base de Dados'!A:G,7,0)</f>
        <v>ND</v>
      </c>
      <c r="Y25" s="144">
        <f t="shared" si="5"/>
        <v>1</v>
      </c>
      <c r="AA25" t="str">
        <f t="shared" si="15"/>
        <v>BRPaísIncêndiosBrasil20502CWRI Water Risk</v>
      </c>
      <c r="AB25" t="str">
        <f t="shared" si="16"/>
        <v>Incêndios20502C</v>
      </c>
      <c r="AC25" t="s">
        <v>270</v>
      </c>
      <c r="AD25" s="140" t="s">
        <v>52</v>
      </c>
      <c r="AE25" s="142">
        <v>2050</v>
      </c>
      <c r="AF25" s="82" t="s">
        <v>86</v>
      </c>
      <c r="AG25" s="148">
        <f t="shared" si="17"/>
        <v>0.10166091802990362</v>
      </c>
      <c r="AH25" t="s">
        <v>85</v>
      </c>
    </row>
    <row r="26" spans="1:34" x14ac:dyDescent="0.35">
      <c r="A26" t="s">
        <v>153</v>
      </c>
      <c r="B26" s="125">
        <v>349275</v>
      </c>
      <c r="C26" s="129">
        <f t="shared" si="0"/>
        <v>4.5899270894467749E-2</v>
      </c>
      <c r="F26" t="str">
        <f t="shared" si="1"/>
        <v>PREstadoInundações UrbanasEstado do Paraná20302C</v>
      </c>
      <c r="G26" t="str">
        <f t="shared" si="9"/>
        <v>Inundações Urbanas20302C</v>
      </c>
      <c r="H26" s="140" t="s">
        <v>166</v>
      </c>
      <c r="I26" s="140" t="s">
        <v>105</v>
      </c>
      <c r="J26" s="140" t="s">
        <v>288</v>
      </c>
      <c r="K26" s="142">
        <v>2030</v>
      </c>
      <c r="L26" s="82" t="s">
        <v>86</v>
      </c>
      <c r="M26" s="129">
        <f t="shared" si="10"/>
        <v>6.4120469964379201E-2</v>
      </c>
      <c r="N26" s="66">
        <f>(VLOOKUP(F26,'Base de Dados'!A:G,7,0)*M26)+VLOOKUP(F26,'Base de Dados'!A:G,7,0)</f>
        <v>2.1175997352291152</v>
      </c>
      <c r="O26" s="66">
        <f t="shared" si="2"/>
        <v>-1.8895812130901335</v>
      </c>
      <c r="Q26" t="str">
        <f t="shared" si="3"/>
        <v>SCEstadoInundações fluviaisEstado de Santa Catarina20302C</v>
      </c>
      <c r="R26" t="str">
        <f t="shared" si="4"/>
        <v>Inundações fluviais20302C</v>
      </c>
      <c r="S26" s="140" t="s">
        <v>153</v>
      </c>
      <c r="T26" s="140" t="s">
        <v>107</v>
      </c>
      <c r="U26" s="140" t="s">
        <v>289</v>
      </c>
      <c r="V26" s="142">
        <v>2030</v>
      </c>
      <c r="W26" s="82" t="s">
        <v>86</v>
      </c>
      <c r="X26" s="135" t="str">
        <f>VLOOKUP(Q26,'Base de Dados'!A:G,7,0)</f>
        <v>ND</v>
      </c>
      <c r="Y26" s="144">
        <f t="shared" si="5"/>
        <v>1</v>
      </c>
      <c r="AA26" t="str">
        <f t="shared" si="15"/>
        <v>BRPaísIncêndiosBrasil20504CWRI Water Risk</v>
      </c>
      <c r="AB26" t="str">
        <f t="shared" si="16"/>
        <v>Incêndios20504C</v>
      </c>
      <c r="AC26" t="s">
        <v>270</v>
      </c>
      <c r="AD26" s="139" t="s">
        <v>52</v>
      </c>
      <c r="AE26" s="141">
        <v>2050</v>
      </c>
      <c r="AF26" s="136" t="s">
        <v>90</v>
      </c>
      <c r="AG26" s="148">
        <f t="shared" si="17"/>
        <v>8.6281792147622369E-2</v>
      </c>
      <c r="AH26" t="s">
        <v>85</v>
      </c>
    </row>
    <row r="27" spans="1:34" x14ac:dyDescent="0.35">
      <c r="A27" t="s">
        <v>172</v>
      </c>
      <c r="B27" s="125">
        <v>45410</v>
      </c>
      <c r="C27" s="129">
        <f t="shared" si="0"/>
        <v>5.9674637214738547E-3</v>
      </c>
      <c r="F27" t="str">
        <f t="shared" si="1"/>
        <v>ALEstadoInundações UrbanasEstado do Alagoas20302C</v>
      </c>
      <c r="G27" t="str">
        <f t="shared" si="9"/>
        <v>Inundações Urbanas20302C</v>
      </c>
      <c r="H27" s="138" t="s">
        <v>156</v>
      </c>
      <c r="I27" s="138" t="s">
        <v>117</v>
      </c>
      <c r="J27" s="139" t="s">
        <v>288</v>
      </c>
      <c r="K27" s="141">
        <v>2030</v>
      </c>
      <c r="L27" s="136" t="s">
        <v>86</v>
      </c>
      <c r="M27" s="129">
        <f t="shared" si="10"/>
        <v>8.3055635790484604E-3</v>
      </c>
      <c r="N27" s="66">
        <f>(VLOOKUP(F27,'Base de Dados'!A:G,7,0)*M27)+VLOOKUP(F27,'Base de Dados'!A:G,7,0)</f>
        <v>2.1779400173307444</v>
      </c>
      <c r="O27" s="66">
        <f t="shared" si="2"/>
        <v>-1.8895812130901335</v>
      </c>
      <c r="Q27" t="str">
        <f t="shared" si="3"/>
        <v>SEEstadoInundações fluviaisEstado do Sergipe20302C</v>
      </c>
      <c r="R27" t="str">
        <f t="shared" si="4"/>
        <v>Inundações fluviais20302C</v>
      </c>
      <c r="S27" s="140" t="s">
        <v>172</v>
      </c>
      <c r="T27" s="140" t="s">
        <v>81</v>
      </c>
      <c r="U27" s="140" t="s">
        <v>289</v>
      </c>
      <c r="V27" s="142">
        <v>2030</v>
      </c>
      <c r="W27" s="82" t="s">
        <v>86</v>
      </c>
      <c r="X27" s="135" t="str">
        <f>VLOOKUP(Q27,'Base de Dados'!A:G,7,0)</f>
        <v>ND</v>
      </c>
      <c r="Y27" s="144">
        <f t="shared" si="5"/>
        <v>1</v>
      </c>
      <c r="AA27" t="str">
        <f t="shared" si="15"/>
        <v>BRPaísIntensidade do ventoBrasil20302CWRI Water Risk</v>
      </c>
      <c r="AB27" t="str">
        <f t="shared" si="16"/>
        <v>Intensidade do vento20302C</v>
      </c>
      <c r="AC27" t="s">
        <v>270</v>
      </c>
      <c r="AD27" s="140" t="s">
        <v>198</v>
      </c>
      <c r="AE27" s="142">
        <v>2030</v>
      </c>
      <c r="AF27" s="82" t="s">
        <v>86</v>
      </c>
      <c r="AG27" s="148">
        <f t="shared" si="17"/>
        <v>8.5064304718619962E-2</v>
      </c>
      <c r="AH27" t="s">
        <v>177</v>
      </c>
    </row>
    <row r="28" spans="1:34" x14ac:dyDescent="0.35">
      <c r="A28" t="s">
        <v>154</v>
      </c>
      <c r="B28" s="125">
        <v>2377639</v>
      </c>
      <c r="C28" s="129">
        <f t="shared" si="0"/>
        <v>0.31245264204495427</v>
      </c>
      <c r="F28" t="str">
        <f t="shared" si="1"/>
        <v>SEEstadoInundações UrbanasEstado do Sergipe20302C</v>
      </c>
      <c r="G28" t="str">
        <f t="shared" si="9"/>
        <v>Inundações Urbanas20302C</v>
      </c>
      <c r="H28" s="140" t="s">
        <v>172</v>
      </c>
      <c r="I28" s="140" t="s">
        <v>81</v>
      </c>
      <c r="J28" s="140" t="s">
        <v>288</v>
      </c>
      <c r="K28" s="142">
        <v>2030</v>
      </c>
      <c r="L28" s="82" t="s">
        <v>86</v>
      </c>
      <c r="M28" s="129">
        <f t="shared" si="10"/>
        <v>5.9674637214738547E-3</v>
      </c>
      <c r="N28" s="66">
        <f>(VLOOKUP(F28,'Base de Dados'!A:G,7,0)*M28)+VLOOKUP(F28,'Base de Dados'!A:G,7,0)</f>
        <v>2.670699906542839</v>
      </c>
      <c r="O28" s="66">
        <f t="shared" si="2"/>
        <v>-1.8895812130901335</v>
      </c>
      <c r="Q28" t="str">
        <f t="shared" si="3"/>
        <v>SPEstadoInundações fluviaisEstado de São Paulo20302C</v>
      </c>
      <c r="R28" t="str">
        <f t="shared" si="4"/>
        <v>Inundações fluviais20302C</v>
      </c>
      <c r="S28" s="140" t="s">
        <v>154</v>
      </c>
      <c r="T28" s="140" t="s">
        <v>137</v>
      </c>
      <c r="U28" s="140" t="s">
        <v>289</v>
      </c>
      <c r="V28" s="142">
        <v>2030</v>
      </c>
      <c r="W28" s="82" t="s">
        <v>86</v>
      </c>
      <c r="X28" s="135" t="str">
        <f>VLOOKUP(Q28,'Base de Dados'!A:G,7,0)</f>
        <v>ND</v>
      </c>
      <c r="Y28" s="144">
        <f t="shared" si="5"/>
        <v>1</v>
      </c>
      <c r="AA28" t="str">
        <f t="shared" si="15"/>
        <v>BRPaísIntensidade do ventoBrasil20304CWRI Water Risk</v>
      </c>
      <c r="AB28" t="str">
        <f t="shared" si="16"/>
        <v>Intensidade do vento20304C</v>
      </c>
      <c r="AC28" t="s">
        <v>270</v>
      </c>
      <c r="AD28" s="140" t="s">
        <v>198</v>
      </c>
      <c r="AE28" s="142">
        <v>2030</v>
      </c>
      <c r="AF28" s="82" t="s">
        <v>90</v>
      </c>
      <c r="AG28" s="148">
        <f t="shared" si="17"/>
        <v>0.19667610712392292</v>
      </c>
      <c r="AH28" t="s">
        <v>184</v>
      </c>
    </row>
    <row r="29" spans="1:34" x14ac:dyDescent="0.35">
      <c r="A29" t="s">
        <v>173</v>
      </c>
      <c r="B29" s="125">
        <v>43650</v>
      </c>
      <c r="C29" s="129">
        <f t="shared" si="0"/>
        <v>5.7361768650591007E-3</v>
      </c>
      <c r="F29" t="str">
        <f t="shared" si="1"/>
        <v>RSEstadoInundações UrbanasEstado do Rio Grande do Sul20302C</v>
      </c>
      <c r="G29" t="str">
        <f t="shared" si="9"/>
        <v>Inundações Urbanas20302C</v>
      </c>
      <c r="H29" s="140" t="s">
        <v>171</v>
      </c>
      <c r="I29" s="140" t="s">
        <v>125</v>
      </c>
      <c r="J29" s="140" t="s">
        <v>288</v>
      </c>
      <c r="K29" s="142">
        <v>2030</v>
      </c>
      <c r="L29" s="82" t="s">
        <v>86</v>
      </c>
      <c r="M29" s="129">
        <f t="shared" si="10"/>
        <v>6.1887894735043823E-2</v>
      </c>
      <c r="N29" s="66">
        <f>(VLOOKUP(F29,'Base de Dados'!A:G,7,0)*M29)+VLOOKUP(F29,'Base de Dados'!A:G,7,0)</f>
        <v>3.3215853347312168</v>
      </c>
      <c r="O29" s="66">
        <f t="shared" si="2"/>
        <v>-1.8895812130901335</v>
      </c>
      <c r="Q29" t="str">
        <f t="shared" si="3"/>
        <v>TOEstadoInundações fluviaisEstado do Tocantins20302C</v>
      </c>
      <c r="R29" t="str">
        <f t="shared" si="4"/>
        <v>Inundações fluviais20302C</v>
      </c>
      <c r="S29" s="140" t="s">
        <v>173</v>
      </c>
      <c r="T29" s="140" t="s">
        <v>123</v>
      </c>
      <c r="U29" s="140" t="s">
        <v>289</v>
      </c>
      <c r="V29" s="142">
        <v>2030</v>
      </c>
      <c r="W29" s="82" t="s">
        <v>86</v>
      </c>
      <c r="X29" s="135" t="str">
        <f>VLOOKUP(Q29,'Base de Dados'!A:G,7,0)</f>
        <v>ND</v>
      </c>
      <c r="Y29" s="144">
        <f t="shared" si="5"/>
        <v>1</v>
      </c>
      <c r="AA29" t="str">
        <f t="shared" si="15"/>
        <v>BRPaísIntensidade do ventoBrasil20502CWRI Water Risk</v>
      </c>
      <c r="AB29" t="str">
        <f t="shared" si="16"/>
        <v>Intensidade do vento20502C</v>
      </c>
      <c r="AC29" t="s">
        <v>270</v>
      </c>
      <c r="AD29" s="140" t="s">
        <v>198</v>
      </c>
      <c r="AE29" s="142">
        <v>2050</v>
      </c>
      <c r="AF29" s="82" t="s">
        <v>86</v>
      </c>
      <c r="AG29" s="148">
        <f t="shared" si="17"/>
        <v>0.10207811608931733</v>
      </c>
      <c r="AH29" t="s">
        <v>177</v>
      </c>
    </row>
    <row r="30" spans="1:34" x14ac:dyDescent="0.35">
      <c r="A30" t="s">
        <v>253</v>
      </c>
      <c r="B30" s="128">
        <f>SUM(B3:B29)</f>
        <v>7609598</v>
      </c>
      <c r="C30" s="134">
        <f>SUM(C3:C29)</f>
        <v>1</v>
      </c>
      <c r="F30" t="str">
        <f t="shared" si="1"/>
        <v>ESEstadoInundações UrbanasEstado do Espírito Santo20304C</v>
      </c>
      <c r="G30" t="str">
        <f t="shared" si="9"/>
        <v>Inundações Urbanas20304C</v>
      </c>
      <c r="H30" s="140" t="s">
        <v>160</v>
      </c>
      <c r="I30" s="140" t="s">
        <v>141</v>
      </c>
      <c r="J30" s="140" t="s">
        <v>288</v>
      </c>
      <c r="K30" s="142">
        <v>2030</v>
      </c>
      <c r="L30" s="82" t="s">
        <v>90</v>
      </c>
      <c r="M30" s="129">
        <f t="shared" si="10"/>
        <v>1.8193602342725594E-2</v>
      </c>
      <c r="N30" s="66">
        <f>(VLOOKUP(F30,'Base de Dados'!A:G,7,0)*M30)+VLOOKUP(F30,'Base de Dados'!A:G,7,0)</f>
        <v>-7.47005009170186</v>
      </c>
      <c r="O30" s="66">
        <f t="shared" si="2"/>
        <v>-2.7650245462674281</v>
      </c>
      <c r="Q30" t="str">
        <f t="shared" si="3"/>
        <v>ACEstadoInundações fluviaisEstado do Acre20304C</v>
      </c>
      <c r="R30" t="str">
        <f t="shared" si="4"/>
        <v>Inundações fluviais20304C</v>
      </c>
      <c r="S30" s="138" t="s">
        <v>155</v>
      </c>
      <c r="T30" s="138" t="s">
        <v>131</v>
      </c>
      <c r="U30" s="139" t="s">
        <v>289</v>
      </c>
      <c r="V30" s="141">
        <v>2030</v>
      </c>
      <c r="W30" s="136" t="s">
        <v>90</v>
      </c>
      <c r="X30" s="135" t="str">
        <f>VLOOKUP(Q30,'Base de Dados'!A:G,7,0)</f>
        <v>ND</v>
      </c>
      <c r="Y30" s="144">
        <f t="shared" si="5"/>
        <v>1</v>
      </c>
      <c r="AA30" t="str">
        <f t="shared" si="15"/>
        <v>BRPaísIntensidade do ventoBrasil20504CWRI Water Risk</v>
      </c>
      <c r="AB30" t="str">
        <f t="shared" si="16"/>
        <v>Intensidade do vento20504C</v>
      </c>
      <c r="AC30" t="s">
        <v>270</v>
      </c>
      <c r="AD30" s="140" t="s">
        <v>198</v>
      </c>
      <c r="AE30" s="142">
        <v>2050</v>
      </c>
      <c r="AF30" s="82" t="s">
        <v>90</v>
      </c>
      <c r="AG30" s="148">
        <f t="shared" si="17"/>
        <v>0.23970636635307857</v>
      </c>
      <c r="AH30" t="s">
        <v>184</v>
      </c>
    </row>
    <row r="31" spans="1:34" x14ac:dyDescent="0.35">
      <c r="F31" t="str">
        <f t="shared" si="1"/>
        <v>GOEstadoInundações UrbanasEstado do Goiás20304C</v>
      </c>
      <c r="G31" t="str">
        <f t="shared" si="9"/>
        <v>Inundações Urbanas20304C</v>
      </c>
      <c r="H31" s="140" t="s">
        <v>161</v>
      </c>
      <c r="I31" s="140" t="s">
        <v>111</v>
      </c>
      <c r="J31" s="140" t="s">
        <v>288</v>
      </c>
      <c r="K31" s="142">
        <v>2030</v>
      </c>
      <c r="L31" s="82" t="s">
        <v>90</v>
      </c>
      <c r="M31" s="129">
        <f t="shared" si="10"/>
        <v>2.9453067034552943E-2</v>
      </c>
      <c r="N31" s="66">
        <f>(VLOOKUP(F31,'Base de Dados'!A:G,7,0)*M31)+VLOOKUP(F31,'Base de Dados'!A:G,7,0)</f>
        <v>-7.1038144214338645</v>
      </c>
      <c r="O31" s="66">
        <f t="shared" si="2"/>
        <v>-2.7650245462674281</v>
      </c>
      <c r="Q31" t="str">
        <f t="shared" si="3"/>
        <v>ALEstadoInundações fluviaisEstado do Alagoas20304C</v>
      </c>
      <c r="R31" t="str">
        <f t="shared" si="4"/>
        <v>Inundações fluviais20304C</v>
      </c>
      <c r="S31" s="138" t="s">
        <v>156</v>
      </c>
      <c r="T31" s="138" t="s">
        <v>117</v>
      </c>
      <c r="U31" s="139" t="s">
        <v>289</v>
      </c>
      <c r="V31" s="141">
        <v>2030</v>
      </c>
      <c r="W31" s="136" t="s">
        <v>90</v>
      </c>
      <c r="X31" s="135" t="str">
        <f>VLOOKUP(Q31,'Base de Dados'!A:G,7,0)</f>
        <v>ND</v>
      </c>
      <c r="Y31" s="144">
        <f t="shared" si="5"/>
        <v>1</v>
      </c>
      <c r="AA31" t="str">
        <f t="shared" si="15"/>
        <v>BRPaísMudanças crônicas de temperaturaBrasil20302CWRI Water Risk</v>
      </c>
      <c r="AB31" t="str">
        <f t="shared" si="16"/>
        <v>Mudanças crônicas de temperatura20302C</v>
      </c>
      <c r="AC31" t="s">
        <v>270</v>
      </c>
      <c r="AD31" s="140" t="s">
        <v>200</v>
      </c>
      <c r="AE31" s="142">
        <v>2030</v>
      </c>
      <c r="AF31" s="82" t="s">
        <v>86</v>
      </c>
      <c r="AG31" s="148">
        <f t="shared" si="17"/>
        <v>1.6237721665239053</v>
      </c>
      <c r="AH31" t="s">
        <v>177</v>
      </c>
    </row>
    <row r="32" spans="1:34" x14ac:dyDescent="0.35">
      <c r="F32" t="str">
        <f t="shared" si="1"/>
        <v>MGEstadoInundações UrbanasEstado de Minas Gerais20304C</v>
      </c>
      <c r="G32" t="str">
        <f t="shared" si="9"/>
        <v>Inundações Urbanas20304C</v>
      </c>
      <c r="H32" s="140" t="s">
        <v>152</v>
      </c>
      <c r="I32" s="140" t="s">
        <v>93</v>
      </c>
      <c r="J32" s="140" t="s">
        <v>288</v>
      </c>
      <c r="K32" s="142">
        <v>2030</v>
      </c>
      <c r="L32" s="82" t="s">
        <v>90</v>
      </c>
      <c r="M32" s="129">
        <f t="shared" si="10"/>
        <v>8.9726947468184257E-2</v>
      </c>
      <c r="N32" s="66">
        <f>(VLOOKUP(F32,'Base de Dados'!A:G,7,0)*M32)+VLOOKUP(F32,'Base de Dados'!A:G,7,0)</f>
        <v>-6.492281802459023</v>
      </c>
      <c r="O32" s="66">
        <f t="shared" si="2"/>
        <v>-2.7650245462674281</v>
      </c>
      <c r="Q32" t="str">
        <f t="shared" si="3"/>
        <v>AMEstadoInundações fluviaisEstado do Amazonas20304C</v>
      </c>
      <c r="R32" t="str">
        <f t="shared" si="4"/>
        <v>Inundações fluviais20304C</v>
      </c>
      <c r="S32" s="140" t="s">
        <v>158</v>
      </c>
      <c r="T32" s="140" t="s">
        <v>119</v>
      </c>
      <c r="U32" s="140" t="s">
        <v>289</v>
      </c>
      <c r="V32" s="142">
        <v>2030</v>
      </c>
      <c r="W32" s="82" t="s">
        <v>90</v>
      </c>
      <c r="X32" s="135" t="str">
        <f>VLOOKUP(Q32,'Base de Dados'!A:G,7,0)</f>
        <v>ND</v>
      </c>
      <c r="Y32" s="144">
        <f t="shared" si="5"/>
        <v>1</v>
      </c>
      <c r="AA32" t="str">
        <f t="shared" si="15"/>
        <v>BRPaísMudanças crônicas de temperaturaBrasil20304CWRI Water Risk</v>
      </c>
      <c r="AB32" t="str">
        <f t="shared" si="16"/>
        <v>Mudanças crônicas de temperatura20304C</v>
      </c>
      <c r="AC32" t="s">
        <v>270</v>
      </c>
      <c r="AD32" s="140" t="s">
        <v>200</v>
      </c>
      <c r="AE32" s="142">
        <v>2030</v>
      </c>
      <c r="AF32" s="82" t="s">
        <v>90</v>
      </c>
      <c r="AG32" s="148">
        <f t="shared" si="17"/>
        <v>2.2215606537981598</v>
      </c>
      <c r="AH32" t="s">
        <v>177</v>
      </c>
    </row>
    <row r="33" spans="6:34" x14ac:dyDescent="0.35">
      <c r="F33" t="str">
        <f t="shared" si="1"/>
        <v>TOEstadoInundações UrbanasEstado do Tocantins20304C</v>
      </c>
      <c r="G33" t="str">
        <f t="shared" si="9"/>
        <v>Inundações Urbanas20304C</v>
      </c>
      <c r="H33" s="140" t="s">
        <v>173</v>
      </c>
      <c r="I33" s="140" t="s">
        <v>123</v>
      </c>
      <c r="J33" s="140" t="s">
        <v>288</v>
      </c>
      <c r="K33" s="142">
        <v>2030</v>
      </c>
      <c r="L33" s="82" t="s">
        <v>90</v>
      </c>
      <c r="M33" s="129">
        <f t="shared" si="10"/>
        <v>5.7361768650591007E-3</v>
      </c>
      <c r="N33" s="66">
        <f>(VLOOKUP(F33,'Base de Dados'!A:G,7,0)*M33)+VLOOKUP(F33,'Base de Dados'!A:G,7,0)</f>
        <v>-5.5832725475680283</v>
      </c>
      <c r="O33" s="66">
        <f t="shared" si="2"/>
        <v>-2.7650245462674281</v>
      </c>
      <c r="Q33" t="str">
        <f t="shared" si="3"/>
        <v>APEstadoInundações fluviaisEstado do Amapá20304C</v>
      </c>
      <c r="R33" t="str">
        <f t="shared" si="4"/>
        <v>Inundações fluviais20304C</v>
      </c>
      <c r="S33" s="140" t="s">
        <v>157</v>
      </c>
      <c r="T33" s="140" t="s">
        <v>115</v>
      </c>
      <c r="U33" s="140" t="s">
        <v>289</v>
      </c>
      <c r="V33" s="142">
        <v>2030</v>
      </c>
      <c r="W33" s="82" t="s">
        <v>90</v>
      </c>
      <c r="X33" s="135" t="str">
        <f>VLOOKUP(Q33,'Base de Dados'!A:G,7,0)</f>
        <v>ND</v>
      </c>
      <c r="Y33" s="144">
        <f t="shared" si="5"/>
        <v>1</v>
      </c>
      <c r="AA33" t="str">
        <f t="shared" si="15"/>
        <v>BRPaísMudanças crônicas de temperaturaBrasil20502CWRI Water Risk</v>
      </c>
      <c r="AB33" t="str">
        <f t="shared" si="16"/>
        <v>Mudanças crônicas de temperatura20502C</v>
      </c>
      <c r="AC33" t="s">
        <v>270</v>
      </c>
      <c r="AD33" s="140" t="s">
        <v>200</v>
      </c>
      <c r="AE33" s="142">
        <v>2050</v>
      </c>
      <c r="AF33" s="82" t="s">
        <v>86</v>
      </c>
      <c r="AG33" s="148">
        <f t="shared" si="17"/>
        <v>2.6501002439450105</v>
      </c>
      <c r="AH33" t="s">
        <v>177</v>
      </c>
    </row>
    <row r="34" spans="6:34" x14ac:dyDescent="0.35">
      <c r="F34" t="str">
        <f t="shared" si="1"/>
        <v>PAEstadoInundações UrbanasEstado do Pará20304C</v>
      </c>
      <c r="G34" t="str">
        <f t="shared" si="9"/>
        <v>Inundações Urbanas20304C</v>
      </c>
      <c r="H34" s="140" t="s">
        <v>165</v>
      </c>
      <c r="I34" s="140" t="s">
        <v>91</v>
      </c>
      <c r="J34" s="140" t="s">
        <v>288</v>
      </c>
      <c r="K34" s="142">
        <v>2030</v>
      </c>
      <c r="L34" s="82" t="s">
        <v>90</v>
      </c>
      <c r="M34" s="129">
        <f t="shared" si="10"/>
        <v>2.8376794674304741E-2</v>
      </c>
      <c r="N34" s="66">
        <f>(VLOOKUP(F34,'Base de Dados'!A:G,7,0)*M34)+VLOOKUP(F34,'Base de Dados'!A:G,7,0)</f>
        <v>-5.6125867233910212</v>
      </c>
      <c r="O34" s="66">
        <f t="shared" si="2"/>
        <v>-2.7650245462674281</v>
      </c>
      <c r="Q34" t="str">
        <f t="shared" si="3"/>
        <v>BAEstadoInundações fluviaisEstado da Bahia20304C</v>
      </c>
      <c r="R34" t="str">
        <f t="shared" si="4"/>
        <v>Inundações fluviais20304C</v>
      </c>
      <c r="S34" s="140" t="s">
        <v>148</v>
      </c>
      <c r="T34" s="140" t="s">
        <v>133</v>
      </c>
      <c r="U34" s="140" t="s">
        <v>289</v>
      </c>
      <c r="V34" s="142">
        <v>2030</v>
      </c>
      <c r="W34" s="82" t="s">
        <v>90</v>
      </c>
      <c r="X34" s="135" t="str">
        <f>VLOOKUP(Q34,'Base de Dados'!A:G,7,0)</f>
        <v>ND</v>
      </c>
      <c r="Y34" s="144">
        <f t="shared" si="5"/>
        <v>1</v>
      </c>
      <c r="AA34" t="str">
        <f t="shared" si="15"/>
        <v>BRPaísMudanças crônicas de temperaturaBrasil20504CWRI Water Risk</v>
      </c>
      <c r="AB34" t="str">
        <f t="shared" si="16"/>
        <v>Mudanças crônicas de temperatura20504C</v>
      </c>
      <c r="AC34" t="s">
        <v>270</v>
      </c>
      <c r="AD34" s="140" t="s">
        <v>200</v>
      </c>
      <c r="AE34" s="142">
        <v>2050</v>
      </c>
      <c r="AF34" s="82" t="s">
        <v>90</v>
      </c>
      <c r="AG34" s="148">
        <f t="shared" si="17"/>
        <v>3.9321491954236647</v>
      </c>
      <c r="AH34" t="s">
        <v>184</v>
      </c>
    </row>
    <row r="35" spans="6:34" x14ac:dyDescent="0.35">
      <c r="F35" t="str">
        <f t="shared" si="1"/>
        <v>RREstadoInundações UrbanasEstado da Roraima20304C</v>
      </c>
      <c r="G35" t="str">
        <f t="shared" si="9"/>
        <v>Inundações Urbanas20304C</v>
      </c>
      <c r="H35" s="140" t="s">
        <v>151</v>
      </c>
      <c r="I35" s="140" t="s">
        <v>97</v>
      </c>
      <c r="J35" s="140" t="s">
        <v>288</v>
      </c>
      <c r="K35" s="142">
        <v>2030</v>
      </c>
      <c r="L35" s="82" t="s">
        <v>90</v>
      </c>
      <c r="M35" s="129">
        <f t="shared" si="10"/>
        <v>2.1057616972670569E-3</v>
      </c>
      <c r="N35" s="66">
        <f>(VLOOKUP(F35,'Base de Dados'!A:G,7,0)*M35)+VLOOKUP(F35,'Base de Dados'!A:G,7,0)</f>
        <v>-5.4417206019480728</v>
      </c>
      <c r="O35" s="66">
        <f t="shared" si="2"/>
        <v>-2.7650245462674281</v>
      </c>
      <c r="Q35" t="str">
        <f t="shared" si="3"/>
        <v>CEEstadoInundações fluviaisEstado do Ceará20304C</v>
      </c>
      <c r="R35" t="str">
        <f t="shared" si="4"/>
        <v>Inundações fluviais20304C</v>
      </c>
      <c r="S35" s="140" t="s">
        <v>159</v>
      </c>
      <c r="T35" s="140" t="s">
        <v>109</v>
      </c>
      <c r="U35" s="140" t="s">
        <v>289</v>
      </c>
      <c r="V35" s="142">
        <v>2030</v>
      </c>
      <c r="W35" s="82" t="s">
        <v>90</v>
      </c>
      <c r="X35" s="135" t="str">
        <f>VLOOKUP(Q35,'Base de Dados'!A:G,7,0)</f>
        <v>ND</v>
      </c>
      <c r="Y35" s="144">
        <f t="shared" si="5"/>
        <v>1</v>
      </c>
      <c r="AA35" t="str">
        <f t="shared" si="15"/>
        <v>BRPaísOndas de calorBrasil20302CWRI Water Risk</v>
      </c>
      <c r="AB35" t="str">
        <f t="shared" si="16"/>
        <v>Ondas de calor20302C</v>
      </c>
      <c r="AC35" t="s">
        <v>270</v>
      </c>
      <c r="AD35" s="140" t="s">
        <v>203</v>
      </c>
      <c r="AE35" s="142">
        <v>2030</v>
      </c>
      <c r="AF35" s="82" t="s">
        <v>86</v>
      </c>
      <c r="AG35" s="148">
        <f t="shared" si="17"/>
        <v>27.386537250677701</v>
      </c>
      <c r="AH35" t="s">
        <v>177</v>
      </c>
    </row>
    <row r="36" spans="6:34" x14ac:dyDescent="0.35">
      <c r="F36" t="str">
        <f t="shared" si="1"/>
        <v>ROEstadoInundações UrbanasEstado da Rondônia20304C</v>
      </c>
      <c r="G36" t="str">
        <f t="shared" si="9"/>
        <v>Inundações Urbanas20304C</v>
      </c>
      <c r="H36" s="140" t="s">
        <v>150</v>
      </c>
      <c r="I36" s="140" t="s">
        <v>127</v>
      </c>
      <c r="J36" s="140" t="s">
        <v>288</v>
      </c>
      <c r="K36" s="142">
        <v>2030</v>
      </c>
      <c r="L36" s="82" t="s">
        <v>90</v>
      </c>
      <c r="M36" s="129">
        <f t="shared" si="10"/>
        <v>6.7807786955368732E-3</v>
      </c>
      <c r="N36" s="66">
        <f>(VLOOKUP(F36,'Base de Dados'!A:G,7,0)*M36)+VLOOKUP(F36,'Base de Dados'!A:G,7,0)</f>
        <v>-5.4507111358576372</v>
      </c>
      <c r="O36" s="66">
        <f t="shared" si="2"/>
        <v>-2.7650245462674281</v>
      </c>
      <c r="Q36" t="str">
        <f t="shared" si="3"/>
        <v>DFEstadoInundações fluviaisDistrito Federal20304C</v>
      </c>
      <c r="R36" t="str">
        <f t="shared" si="4"/>
        <v>Inundações fluviais20304C</v>
      </c>
      <c r="S36" s="140" t="s">
        <v>147</v>
      </c>
      <c r="T36" s="140" t="s">
        <v>99</v>
      </c>
      <c r="U36" s="140" t="s">
        <v>289</v>
      </c>
      <c r="V36" s="142">
        <v>2030</v>
      </c>
      <c r="W36" s="82" t="s">
        <v>90</v>
      </c>
      <c r="X36" s="135" t="str">
        <f>VLOOKUP(Q36,'Base de Dados'!A:G,7,0)</f>
        <v>ND</v>
      </c>
      <c r="Y36" s="144">
        <f t="shared" si="5"/>
        <v>1</v>
      </c>
      <c r="AA36" t="str">
        <f t="shared" si="15"/>
        <v>BRPaísOndas de calorBrasil20304CWRI Water Risk</v>
      </c>
      <c r="AB36" t="str">
        <f t="shared" si="16"/>
        <v>Ondas de calor20304C</v>
      </c>
      <c r="AC36" t="s">
        <v>270</v>
      </c>
      <c r="AD36" s="140" t="s">
        <v>203</v>
      </c>
      <c r="AE36" s="142">
        <v>2030</v>
      </c>
      <c r="AF36" s="82" t="s">
        <v>90</v>
      </c>
      <c r="AG36" s="148">
        <f t="shared" si="17"/>
        <v>40.805466697015696</v>
      </c>
      <c r="AH36" t="s">
        <v>177</v>
      </c>
    </row>
    <row r="37" spans="6:34" x14ac:dyDescent="0.35">
      <c r="F37" t="str">
        <f t="shared" si="1"/>
        <v>ACEstadoInundações UrbanasEstado do Acre20304C</v>
      </c>
      <c r="G37" t="str">
        <f t="shared" si="9"/>
        <v>Inundações Urbanas20304C</v>
      </c>
      <c r="H37" s="138" t="s">
        <v>155</v>
      </c>
      <c r="I37" s="138" t="s">
        <v>131</v>
      </c>
      <c r="J37" s="139" t="s">
        <v>288</v>
      </c>
      <c r="K37" s="141">
        <v>2030</v>
      </c>
      <c r="L37" s="136" t="s">
        <v>90</v>
      </c>
      <c r="M37" s="129">
        <f t="shared" si="10"/>
        <v>2.1651603672099367E-3</v>
      </c>
      <c r="N37" s="66">
        <f>(VLOOKUP(F37,'Base de Dados'!A:G,7,0)*M37)+VLOOKUP(F37,'Base de Dados'!A:G,7,0)</f>
        <v>-5.0878493527328423</v>
      </c>
      <c r="O37" s="66">
        <f t="shared" si="2"/>
        <v>-2.7650245462674281</v>
      </c>
      <c r="Q37" t="str">
        <f t="shared" si="3"/>
        <v>ESEstadoInundações fluviaisEstado do Espírito Santo20304C</v>
      </c>
      <c r="R37" t="str">
        <f t="shared" si="4"/>
        <v>Inundações fluviais20304C</v>
      </c>
      <c r="S37" s="140" t="s">
        <v>160</v>
      </c>
      <c r="T37" s="140" t="s">
        <v>141</v>
      </c>
      <c r="U37" s="140" t="s">
        <v>289</v>
      </c>
      <c r="V37" s="142">
        <v>2030</v>
      </c>
      <c r="W37" s="82" t="s">
        <v>90</v>
      </c>
      <c r="X37" s="135" t="str">
        <f>VLOOKUP(Q37,'Base de Dados'!A:G,7,0)</f>
        <v>ND</v>
      </c>
      <c r="Y37" s="144">
        <f t="shared" si="5"/>
        <v>1</v>
      </c>
      <c r="AA37" t="str">
        <f t="shared" si="15"/>
        <v>BRPaísOndas de calorBrasil20502CWRI Water Risk</v>
      </c>
      <c r="AB37" t="str">
        <f t="shared" si="16"/>
        <v>Ondas de calor20502C</v>
      </c>
      <c r="AC37" t="s">
        <v>270</v>
      </c>
      <c r="AD37" s="140" t="s">
        <v>203</v>
      </c>
      <c r="AE37" s="142">
        <v>2050</v>
      </c>
      <c r="AF37" s="82" t="s">
        <v>86</v>
      </c>
      <c r="AG37" s="148">
        <f t="shared" si="17"/>
        <v>45.126796573610129</v>
      </c>
      <c r="AH37" t="s">
        <v>85</v>
      </c>
    </row>
    <row r="38" spans="6:34" x14ac:dyDescent="0.35">
      <c r="F38" t="str">
        <f t="shared" si="1"/>
        <v>MTEstadoInundações UrbanasEstado do Mato Grosso20304C</v>
      </c>
      <c r="G38" t="str">
        <f t="shared" si="9"/>
        <v>Inundações Urbanas20304C</v>
      </c>
      <c r="H38" s="140" t="s">
        <v>163</v>
      </c>
      <c r="I38" s="140" t="s">
        <v>103</v>
      </c>
      <c r="J38" s="140" t="s">
        <v>288</v>
      </c>
      <c r="K38" s="142">
        <v>2030</v>
      </c>
      <c r="L38" s="82" t="s">
        <v>90</v>
      </c>
      <c r="M38" s="129">
        <f t="shared" si="10"/>
        <v>2.3476930055963536E-2</v>
      </c>
      <c r="N38" s="66">
        <f>(VLOOKUP(F38,'Base de Dados'!A:G,7,0)*M38)+VLOOKUP(F38,'Base de Dados'!A:G,7,0)</f>
        <v>-4.704192392517224</v>
      </c>
      <c r="O38" s="66">
        <f t="shared" si="2"/>
        <v>-2.7650245462674281</v>
      </c>
      <c r="Q38" t="str">
        <f t="shared" si="3"/>
        <v>GOEstadoInundações fluviaisEstado do Goiás20304C</v>
      </c>
      <c r="R38" t="str">
        <f t="shared" si="4"/>
        <v>Inundações fluviais20304C</v>
      </c>
      <c r="S38" s="140" t="s">
        <v>161</v>
      </c>
      <c r="T38" s="140" t="s">
        <v>111</v>
      </c>
      <c r="U38" s="140" t="s">
        <v>289</v>
      </c>
      <c r="V38" s="142">
        <v>2030</v>
      </c>
      <c r="W38" s="82" t="s">
        <v>90</v>
      </c>
      <c r="X38" s="135" t="str">
        <f>VLOOKUP(Q38,'Base de Dados'!A:G,7,0)</f>
        <v>ND</v>
      </c>
      <c r="Y38" s="144">
        <f t="shared" si="5"/>
        <v>1</v>
      </c>
      <c r="AA38" t="str">
        <f t="shared" si="15"/>
        <v>BRPaísOndas de calorBrasil20504CWRI Water Risk</v>
      </c>
      <c r="AB38" t="str">
        <f t="shared" si="16"/>
        <v>Ondas de calor20504C</v>
      </c>
      <c r="AC38" t="s">
        <v>270</v>
      </c>
      <c r="AD38" s="140" t="s">
        <v>203</v>
      </c>
      <c r="AE38" s="142">
        <v>2050</v>
      </c>
      <c r="AF38" s="82" t="s">
        <v>90</v>
      </c>
      <c r="AG38" s="148">
        <f t="shared" si="17"/>
        <v>65.231244112835284</v>
      </c>
      <c r="AH38" t="s">
        <v>184</v>
      </c>
    </row>
    <row r="39" spans="6:34" x14ac:dyDescent="0.35">
      <c r="F39" t="str">
        <f t="shared" si="1"/>
        <v>AMEstadoInundações UrbanasEstado do Amazonas20304C</v>
      </c>
      <c r="G39" t="str">
        <f t="shared" si="9"/>
        <v>Inundações Urbanas20304C</v>
      </c>
      <c r="H39" s="140" t="s">
        <v>158</v>
      </c>
      <c r="I39" s="140" t="s">
        <v>119</v>
      </c>
      <c r="J39" s="140" t="s">
        <v>288</v>
      </c>
      <c r="K39" s="142">
        <v>2030</v>
      </c>
      <c r="L39" s="82" t="s">
        <v>90</v>
      </c>
      <c r="M39" s="129">
        <f t="shared" si="10"/>
        <v>1.5246403292263271E-2</v>
      </c>
      <c r="N39" s="66">
        <f>(VLOOKUP(F39,'Base de Dados'!A:G,7,0)*M39)+VLOOKUP(F39,'Base de Dados'!A:G,7,0)</f>
        <v>-4.6524391606870319</v>
      </c>
      <c r="O39" s="66">
        <f t="shared" si="2"/>
        <v>-2.7650245462674281</v>
      </c>
      <c r="Q39" t="str">
        <f t="shared" si="3"/>
        <v>MAEstadoInundações fluviaisEstado do Maranhão20304C</v>
      </c>
      <c r="R39" t="str">
        <f t="shared" si="4"/>
        <v>Inundações fluviais20304C</v>
      </c>
      <c r="S39" s="140" t="s">
        <v>162</v>
      </c>
      <c r="T39" s="140" t="s">
        <v>135</v>
      </c>
      <c r="U39" s="140" t="s">
        <v>289</v>
      </c>
      <c r="V39" s="142">
        <v>2030</v>
      </c>
      <c r="W39" s="82" t="s">
        <v>90</v>
      </c>
      <c r="X39" s="135" t="str">
        <f>VLOOKUP(Q39,'Base de Dados'!A:G,7,0)</f>
        <v>ND</v>
      </c>
      <c r="Y39" s="144">
        <f t="shared" si="5"/>
        <v>1</v>
      </c>
      <c r="AA39" t="str">
        <f t="shared" si="15"/>
        <v>BRPaísOndas de frioBrasil20302CWRI Water Risk</v>
      </c>
      <c r="AB39" t="str">
        <f t="shared" si="16"/>
        <v>Ondas de frio20302C</v>
      </c>
      <c r="AC39" t="s">
        <v>270</v>
      </c>
      <c r="AD39" s="140" t="s">
        <v>205</v>
      </c>
      <c r="AE39" s="142">
        <v>2030</v>
      </c>
      <c r="AF39" s="82" t="s">
        <v>86</v>
      </c>
      <c r="AG39" s="148">
        <f t="shared" si="17"/>
        <v>-9.5148898851161405</v>
      </c>
      <c r="AH39" t="s">
        <v>177</v>
      </c>
    </row>
    <row r="40" spans="6:34" x14ac:dyDescent="0.35">
      <c r="F40" t="str">
        <f t="shared" si="1"/>
        <v>APEstadoInundações UrbanasEstado do Amapá20304C</v>
      </c>
      <c r="G40" t="str">
        <f t="shared" si="9"/>
        <v>Inundações Urbanas20304C</v>
      </c>
      <c r="H40" s="140" t="s">
        <v>157</v>
      </c>
      <c r="I40" s="140" t="s">
        <v>115</v>
      </c>
      <c r="J40" s="140" t="s">
        <v>288</v>
      </c>
      <c r="K40" s="142">
        <v>2030</v>
      </c>
      <c r="L40" s="82" t="s">
        <v>90</v>
      </c>
      <c r="M40" s="129">
        <f t="shared" si="10"/>
        <v>2.4270664495023258E-3</v>
      </c>
      <c r="N40" s="66">
        <f>(VLOOKUP(F40,'Base de Dados'!A:G,7,0)*M40)+VLOOKUP(F40,'Base de Dados'!A:G,7,0)</f>
        <v>-4.4447616126370955</v>
      </c>
      <c r="O40" s="66">
        <f t="shared" si="2"/>
        <v>-2.7650245462674281</v>
      </c>
      <c r="Q40" t="str">
        <f t="shared" si="3"/>
        <v>MGEstadoInundações fluviaisEstado de Minas Gerais20304C</v>
      </c>
      <c r="R40" t="str">
        <f t="shared" si="4"/>
        <v>Inundações fluviais20304C</v>
      </c>
      <c r="S40" s="140" t="s">
        <v>152</v>
      </c>
      <c r="T40" s="140" t="s">
        <v>93</v>
      </c>
      <c r="U40" s="140" t="s">
        <v>289</v>
      </c>
      <c r="V40" s="142">
        <v>2030</v>
      </c>
      <c r="W40" s="82" t="s">
        <v>90</v>
      </c>
      <c r="X40" s="135" t="str">
        <f>VLOOKUP(Q40,'Base de Dados'!A:G,7,0)</f>
        <v>ND</v>
      </c>
      <c r="Y40" s="144">
        <f t="shared" si="5"/>
        <v>1</v>
      </c>
      <c r="AA40" t="str">
        <f t="shared" si="15"/>
        <v>BRPaísOndas de frioBrasil20304CWRI Water Risk</v>
      </c>
      <c r="AB40" t="str">
        <f t="shared" si="16"/>
        <v>Ondas de frio20304C</v>
      </c>
      <c r="AC40" t="s">
        <v>270</v>
      </c>
      <c r="AD40" s="140" t="s">
        <v>205</v>
      </c>
      <c r="AE40" s="142">
        <v>2030</v>
      </c>
      <c r="AF40" s="82" t="s">
        <v>90</v>
      </c>
      <c r="AG40" s="148">
        <f t="shared" si="17"/>
        <v>-8.8845547915885916</v>
      </c>
      <c r="AH40" t="s">
        <v>177</v>
      </c>
    </row>
    <row r="41" spans="6:34" x14ac:dyDescent="0.35">
      <c r="F41" t="str">
        <f t="shared" si="1"/>
        <v>DFEstadoInundações UrbanasDistrito Federal20304C</v>
      </c>
      <c r="G41" t="str">
        <f t="shared" si="9"/>
        <v>Inundações Urbanas20304C</v>
      </c>
      <c r="H41" s="140" t="s">
        <v>147</v>
      </c>
      <c r="I41" s="140" t="s">
        <v>99</v>
      </c>
      <c r="J41" s="140" t="s">
        <v>288</v>
      </c>
      <c r="K41" s="142">
        <v>2030</v>
      </c>
      <c r="L41" s="82" t="s">
        <v>90</v>
      </c>
      <c r="M41" s="129">
        <f t="shared" si="10"/>
        <v>3.493574824846201E-2</v>
      </c>
      <c r="N41" s="66">
        <f>(VLOOKUP(F41,'Base de Dados'!A:G,7,0)*M41)+VLOOKUP(F41,'Base de Dados'!A:G,7,0)</f>
        <v>-4.0495557349321967</v>
      </c>
      <c r="O41" s="66">
        <f t="shared" si="2"/>
        <v>-2.7650245462674281</v>
      </c>
      <c r="Q41" t="str">
        <f t="shared" si="3"/>
        <v>MSEstadoInundações fluviaisEstado do Mato Grosso do Sul20304C</v>
      </c>
      <c r="R41" t="str">
        <f t="shared" si="4"/>
        <v>Inundações fluviais20304C</v>
      </c>
      <c r="S41" s="140" t="s">
        <v>164</v>
      </c>
      <c r="T41" s="140" t="s">
        <v>101</v>
      </c>
      <c r="U41" s="140" t="s">
        <v>289</v>
      </c>
      <c r="V41" s="142">
        <v>2030</v>
      </c>
      <c r="W41" s="82" t="s">
        <v>90</v>
      </c>
      <c r="X41" s="135" t="str">
        <f>VLOOKUP(Q41,'Base de Dados'!A:G,7,0)</f>
        <v>ND</v>
      </c>
      <c r="Y41" s="144">
        <f t="shared" si="5"/>
        <v>1</v>
      </c>
      <c r="AA41" t="str">
        <f t="shared" si="15"/>
        <v>BRPaísOndas de frioBrasil20502CWRI Water Risk</v>
      </c>
      <c r="AB41" t="str">
        <f t="shared" si="16"/>
        <v>Ondas de frio20502C</v>
      </c>
      <c r="AC41" t="s">
        <v>270</v>
      </c>
      <c r="AD41" s="140" t="s">
        <v>205</v>
      </c>
      <c r="AE41" s="142">
        <v>2050</v>
      </c>
      <c r="AF41" s="82" t="s">
        <v>86</v>
      </c>
      <c r="AG41" s="148">
        <f t="shared" si="17"/>
        <v>-10.056672259846735</v>
      </c>
      <c r="AH41" t="s">
        <v>177</v>
      </c>
    </row>
    <row r="42" spans="6:34" x14ac:dyDescent="0.35">
      <c r="F42" t="str">
        <f t="shared" si="1"/>
        <v>RJEstadoInundações UrbanasEstado do Rio de Janeiro20304C</v>
      </c>
      <c r="G42" t="str">
        <f t="shared" si="9"/>
        <v>Inundações Urbanas20304C</v>
      </c>
      <c r="H42" s="140" t="s">
        <v>169</v>
      </c>
      <c r="I42" s="140" t="s">
        <v>143</v>
      </c>
      <c r="J42" s="140" t="s">
        <v>288</v>
      </c>
      <c r="K42" s="142">
        <v>2030</v>
      </c>
      <c r="L42" s="82" t="s">
        <v>90</v>
      </c>
      <c r="M42" s="129">
        <f t="shared" si="10"/>
        <v>9.9062263210224766E-2</v>
      </c>
      <c r="N42" s="66">
        <f>(VLOOKUP(F42,'Base de Dados'!A:G,7,0)*M42)+VLOOKUP(F42,'Base de Dados'!A:G,7,0)</f>
        <v>-3.6322437710150481</v>
      </c>
      <c r="O42" s="66">
        <f t="shared" si="2"/>
        <v>-2.7650245462674281</v>
      </c>
      <c r="Q42" t="str">
        <f t="shared" si="3"/>
        <v>MTEstadoInundações fluviaisEstado do Mato Grosso20304C</v>
      </c>
      <c r="R42" t="str">
        <f t="shared" si="4"/>
        <v>Inundações fluviais20304C</v>
      </c>
      <c r="S42" s="140" t="s">
        <v>163</v>
      </c>
      <c r="T42" s="140" t="s">
        <v>103</v>
      </c>
      <c r="U42" s="140" t="s">
        <v>289</v>
      </c>
      <c r="V42" s="142">
        <v>2030</v>
      </c>
      <c r="W42" s="82" t="s">
        <v>90</v>
      </c>
      <c r="X42" s="135" t="str">
        <f>VLOOKUP(Q42,'Base de Dados'!A:G,7,0)</f>
        <v>ND</v>
      </c>
      <c r="Y42" s="144">
        <f t="shared" si="5"/>
        <v>1</v>
      </c>
      <c r="AA42" t="str">
        <f t="shared" si="15"/>
        <v>BRPaísOndas de frioBrasil20504CWRI Water Risk</v>
      </c>
      <c r="AB42" t="str">
        <f t="shared" si="16"/>
        <v>Ondas de frio20504C</v>
      </c>
      <c r="AC42" t="s">
        <v>270</v>
      </c>
      <c r="AD42" s="140" t="s">
        <v>205</v>
      </c>
      <c r="AE42" s="142">
        <v>2050</v>
      </c>
      <c r="AF42" s="82" t="s">
        <v>90</v>
      </c>
      <c r="AG42" s="148">
        <f t="shared" si="17"/>
        <v>-10.05939457647702</v>
      </c>
      <c r="AH42" t="s">
        <v>177</v>
      </c>
    </row>
    <row r="43" spans="6:34" x14ac:dyDescent="0.35">
      <c r="F43" t="str">
        <f t="shared" si="1"/>
        <v>MAEstadoInundações UrbanasEstado do Maranhão20304C</v>
      </c>
      <c r="G43" t="str">
        <f t="shared" si="9"/>
        <v>Inundações Urbanas20304C</v>
      </c>
      <c r="H43" s="140" t="s">
        <v>162</v>
      </c>
      <c r="I43" s="140" t="s">
        <v>135</v>
      </c>
      <c r="J43" s="140" t="s">
        <v>288</v>
      </c>
      <c r="K43" s="142">
        <v>2030</v>
      </c>
      <c r="L43" s="82" t="s">
        <v>90</v>
      </c>
      <c r="M43" s="129">
        <f t="shared" si="10"/>
        <v>1.4050150875249915E-2</v>
      </c>
      <c r="N43" s="66">
        <f>(VLOOKUP(F43,'Base de Dados'!A:G,7,0)*M43)+VLOOKUP(F43,'Base de Dados'!A:G,7,0)</f>
        <v>-3.1087880339689806</v>
      </c>
      <c r="O43" s="66">
        <f t="shared" si="2"/>
        <v>-2.7650245462674281</v>
      </c>
      <c r="Q43" t="str">
        <f t="shared" si="3"/>
        <v>PAEstadoInundações fluviaisEstado do Pará20304C</v>
      </c>
      <c r="R43" t="str">
        <f t="shared" si="4"/>
        <v>Inundações fluviais20304C</v>
      </c>
      <c r="S43" s="140" t="s">
        <v>165</v>
      </c>
      <c r="T43" s="140" t="s">
        <v>91</v>
      </c>
      <c r="U43" s="140" t="s">
        <v>289</v>
      </c>
      <c r="V43" s="142">
        <v>2030</v>
      </c>
      <c r="W43" s="82" t="s">
        <v>90</v>
      </c>
      <c r="X43" s="135" t="str">
        <f>VLOOKUP(Q43,'Base de Dados'!A:G,7,0)</f>
        <v>ND</v>
      </c>
      <c r="Y43" s="144">
        <f t="shared" si="5"/>
        <v>1</v>
      </c>
      <c r="AA43" t="str">
        <f t="shared" si="15"/>
        <v>BRPaísSecasBrasil20302CWRI Water Risk</v>
      </c>
      <c r="AB43" t="str">
        <f t="shared" si="16"/>
        <v>Secas20302C</v>
      </c>
      <c r="AC43" t="s">
        <v>270</v>
      </c>
      <c r="AD43" s="140" t="s">
        <v>50</v>
      </c>
      <c r="AE43" s="142">
        <v>2030</v>
      </c>
      <c r="AF43" s="82" t="s">
        <v>86</v>
      </c>
      <c r="AG43" s="148">
        <f t="shared" si="17"/>
        <v>3.4650942026123563</v>
      </c>
      <c r="AH43" t="s">
        <v>177</v>
      </c>
    </row>
    <row r="44" spans="6:34" x14ac:dyDescent="0.35">
      <c r="F44" t="str">
        <f t="shared" si="1"/>
        <v>BAEstadoInundações UrbanasEstado da Bahia20304C</v>
      </c>
      <c r="G44" t="str">
        <f t="shared" si="9"/>
        <v>Inundações Urbanas20304C</v>
      </c>
      <c r="H44" s="140" t="s">
        <v>148</v>
      </c>
      <c r="I44" s="140" t="s">
        <v>133</v>
      </c>
      <c r="J44" s="140" t="s">
        <v>288</v>
      </c>
      <c r="K44" s="142">
        <v>2030</v>
      </c>
      <c r="L44" s="82" t="s">
        <v>90</v>
      </c>
      <c r="M44" s="129">
        <f t="shared" si="10"/>
        <v>4.0123144481482464E-2</v>
      </c>
      <c r="N44" s="66">
        <f>(VLOOKUP(F44,'Base de Dados'!A:G,7,0)*M44)+VLOOKUP(F44,'Base de Dados'!A:G,7,0)</f>
        <v>-3.1417662524166383</v>
      </c>
      <c r="O44" s="66">
        <f t="shared" si="2"/>
        <v>-2.7650245462674281</v>
      </c>
      <c r="Q44" t="str">
        <f t="shared" si="3"/>
        <v>PBEstadoInundações fluviaisEstado da Paraíba20304C</v>
      </c>
      <c r="R44" t="str">
        <f t="shared" si="4"/>
        <v>Inundações fluviais20304C</v>
      </c>
      <c r="S44" s="140" t="s">
        <v>149</v>
      </c>
      <c r="T44" s="140" t="s">
        <v>113</v>
      </c>
      <c r="U44" s="140" t="s">
        <v>289</v>
      </c>
      <c r="V44" s="142">
        <v>2030</v>
      </c>
      <c r="W44" s="82" t="s">
        <v>90</v>
      </c>
      <c r="X44" s="135" t="str">
        <f>VLOOKUP(Q44,'Base de Dados'!A:G,7,0)</f>
        <v>ND</v>
      </c>
      <c r="Y44" s="144">
        <f t="shared" si="5"/>
        <v>1</v>
      </c>
      <c r="AA44" t="str">
        <f t="shared" si="15"/>
        <v>BRPaísSecasBrasil20304CWRI Water Risk</v>
      </c>
      <c r="AB44" t="str">
        <f t="shared" si="16"/>
        <v>Secas20304C</v>
      </c>
      <c r="AC44" t="s">
        <v>270</v>
      </c>
      <c r="AD44" s="140" t="s">
        <v>50</v>
      </c>
      <c r="AE44" s="142">
        <v>2030</v>
      </c>
      <c r="AF44" s="82" t="s">
        <v>90</v>
      </c>
      <c r="AG44" s="148">
        <f t="shared" si="17"/>
        <v>8.578884204029821</v>
      </c>
      <c r="AH44" t="s">
        <v>177</v>
      </c>
    </row>
    <row r="45" spans="6:34" x14ac:dyDescent="0.35">
      <c r="F45" t="str">
        <f t="shared" si="1"/>
        <v>SPEstadoInundações UrbanasEstado de São Paulo20304C</v>
      </c>
      <c r="G45" t="str">
        <f t="shared" si="9"/>
        <v>Inundações Urbanas20304C</v>
      </c>
      <c r="H45" s="140" t="s">
        <v>154</v>
      </c>
      <c r="I45" s="140" t="s">
        <v>137</v>
      </c>
      <c r="J45" s="140" t="s">
        <v>288</v>
      </c>
      <c r="K45" s="142">
        <v>2030</v>
      </c>
      <c r="L45" s="82" t="s">
        <v>90</v>
      </c>
      <c r="M45" s="129">
        <f t="shared" si="10"/>
        <v>0.31245264204495427</v>
      </c>
      <c r="N45" s="66">
        <f>(VLOOKUP(F45,'Base de Dados'!A:G,7,0)*M45)+VLOOKUP(F45,'Base de Dados'!A:G,7,0)</f>
        <v>-3.7262405440002033</v>
      </c>
      <c r="O45" s="66">
        <f t="shared" si="2"/>
        <v>-2.7650245462674281</v>
      </c>
      <c r="Q45" t="str">
        <f t="shared" si="3"/>
        <v>PEEstadoInundações fluviaisEstado do Pernambuco20304C</v>
      </c>
      <c r="R45" t="str">
        <f t="shared" si="4"/>
        <v>Inundações fluviais20304C</v>
      </c>
      <c r="S45" s="140" t="s">
        <v>167</v>
      </c>
      <c r="T45" s="140" t="s">
        <v>129</v>
      </c>
      <c r="U45" s="140" t="s">
        <v>289</v>
      </c>
      <c r="V45" s="142">
        <v>2030</v>
      </c>
      <c r="W45" s="82" t="s">
        <v>90</v>
      </c>
      <c r="X45" s="135" t="str">
        <f>VLOOKUP(Q45,'Base de Dados'!A:G,7,0)</f>
        <v>ND</v>
      </c>
      <c r="Y45" s="144">
        <f t="shared" si="5"/>
        <v>1</v>
      </c>
      <c r="AA45" t="str">
        <f t="shared" si="15"/>
        <v>BRPaísSecasBrasil20502CWRI Water Risk</v>
      </c>
      <c r="AB45" t="str">
        <f t="shared" si="16"/>
        <v>Secas20502C</v>
      </c>
      <c r="AC45" t="s">
        <v>270</v>
      </c>
      <c r="AD45" s="140" t="s">
        <v>50</v>
      </c>
      <c r="AE45" s="142">
        <v>2050</v>
      </c>
      <c r="AF45" s="82" t="s">
        <v>86</v>
      </c>
      <c r="AG45" s="148">
        <f t="shared" si="17"/>
        <v>3.956713882767072</v>
      </c>
      <c r="AH45" t="s">
        <v>85</v>
      </c>
    </row>
    <row r="46" spans="6:34" x14ac:dyDescent="0.35">
      <c r="F46" t="str">
        <f t="shared" si="1"/>
        <v>PIEstadoInundações UrbanasEstado do Piauí20304C</v>
      </c>
      <c r="G46" t="str">
        <f t="shared" si="9"/>
        <v>Inundações Urbanas20304C</v>
      </c>
      <c r="H46" s="140" t="s">
        <v>168</v>
      </c>
      <c r="I46" s="140" t="s">
        <v>139</v>
      </c>
      <c r="J46" s="140" t="s">
        <v>288</v>
      </c>
      <c r="K46" s="142">
        <v>2030</v>
      </c>
      <c r="L46" s="82" t="s">
        <v>90</v>
      </c>
      <c r="M46" s="129">
        <f t="shared" si="10"/>
        <v>7.4105097273206811E-3</v>
      </c>
      <c r="N46" s="66">
        <f>(VLOOKUP(F46,'Base de Dados'!A:G,7,0)*M46)+VLOOKUP(F46,'Base de Dados'!A:G,7,0)</f>
        <v>-1.7523186237771227</v>
      </c>
      <c r="O46" s="66">
        <f t="shared" si="2"/>
        <v>-2.7650245462674281</v>
      </c>
      <c r="Q46" t="str">
        <f t="shared" si="3"/>
        <v>PIEstadoInundações fluviaisEstado do Piauí20304C</v>
      </c>
      <c r="R46" t="str">
        <f t="shared" si="4"/>
        <v>Inundações fluviais20304C</v>
      </c>
      <c r="S46" s="140" t="s">
        <v>168</v>
      </c>
      <c r="T46" s="140" t="s">
        <v>139</v>
      </c>
      <c r="U46" s="140" t="s">
        <v>289</v>
      </c>
      <c r="V46" s="142">
        <v>2030</v>
      </c>
      <c r="W46" s="82" t="s">
        <v>90</v>
      </c>
      <c r="X46" s="135" t="str">
        <f>VLOOKUP(Q46,'Base de Dados'!A:G,7,0)</f>
        <v>ND</v>
      </c>
      <c r="Y46" s="144">
        <f t="shared" si="5"/>
        <v>1</v>
      </c>
      <c r="AA46" t="str">
        <f t="shared" si="15"/>
        <v>BRPaísSecasBrasil20504CWRI Water Risk</v>
      </c>
      <c r="AB46" t="str">
        <f t="shared" si="16"/>
        <v>Secas20504C</v>
      </c>
      <c r="AC46" t="s">
        <v>270</v>
      </c>
      <c r="AD46" s="140" t="s">
        <v>50</v>
      </c>
      <c r="AE46" s="142">
        <v>2050</v>
      </c>
      <c r="AF46" s="82" t="s">
        <v>90</v>
      </c>
      <c r="AG46" s="148">
        <f t="shared" si="17"/>
        <v>11.436733142047618</v>
      </c>
      <c r="AH46" t="s">
        <v>85</v>
      </c>
    </row>
    <row r="47" spans="6:34" x14ac:dyDescent="0.35">
      <c r="F47" t="str">
        <f t="shared" si="1"/>
        <v>MSEstadoInundações UrbanasEstado do Mato Grosso do Sul20304C</v>
      </c>
      <c r="G47" t="str">
        <f t="shared" si="9"/>
        <v>Inundações Urbanas20304C</v>
      </c>
      <c r="H47" s="140" t="s">
        <v>164</v>
      </c>
      <c r="I47" s="140" t="s">
        <v>101</v>
      </c>
      <c r="J47" s="140" t="s">
        <v>288</v>
      </c>
      <c r="K47" s="142">
        <v>2030</v>
      </c>
      <c r="L47" s="82" t="s">
        <v>90</v>
      </c>
      <c r="M47" s="129">
        <f t="shared" si="10"/>
        <v>1.6114911720697993E-2</v>
      </c>
      <c r="N47" s="66">
        <f>(VLOOKUP(F47,'Base de Dados'!A:G,7,0)*M47)+VLOOKUP(F47,'Base de Dados'!A:G,7,0)</f>
        <v>-1.1728869266718913</v>
      </c>
      <c r="O47" s="66">
        <f t="shared" si="2"/>
        <v>-2.7650245462674281</v>
      </c>
      <c r="Q47" t="str">
        <f t="shared" si="3"/>
        <v>PREstadoInundações fluviaisEstado do Paraná20304C</v>
      </c>
      <c r="R47" t="str">
        <f t="shared" si="4"/>
        <v>Inundações fluviais20304C</v>
      </c>
      <c r="S47" s="140" t="s">
        <v>166</v>
      </c>
      <c r="T47" s="140" t="s">
        <v>105</v>
      </c>
      <c r="U47" s="140" t="s">
        <v>289</v>
      </c>
      <c r="V47" s="142">
        <v>2030</v>
      </c>
      <c r="W47" s="82" t="s">
        <v>90</v>
      </c>
      <c r="X47" s="135" t="str">
        <f>VLOOKUP(Q47,'Base de Dados'!A:G,7,0)</f>
        <v>ND</v>
      </c>
      <c r="Y47" s="144">
        <f t="shared" si="5"/>
        <v>1</v>
      </c>
    </row>
    <row r="48" spans="6:34" x14ac:dyDescent="0.35">
      <c r="F48" t="str">
        <f t="shared" si="1"/>
        <v>PBEstadoInundações UrbanasEstado da Paraíba20304C</v>
      </c>
      <c r="G48" t="str">
        <f t="shared" si="9"/>
        <v>Inundações Urbanas20304C</v>
      </c>
      <c r="H48" s="140" t="s">
        <v>149</v>
      </c>
      <c r="I48" s="140" t="s">
        <v>113</v>
      </c>
      <c r="J48" s="140" t="s">
        <v>288</v>
      </c>
      <c r="K48" s="142">
        <v>2030</v>
      </c>
      <c r="L48" s="82" t="s">
        <v>90</v>
      </c>
      <c r="M48" s="129">
        <f t="shared" si="10"/>
        <v>9.2372816540374405E-3</v>
      </c>
      <c r="N48" s="66">
        <f>(VLOOKUP(F48,'Base de Dados'!A:G,7,0)*M48)+VLOOKUP(F48,'Base de Dados'!A:G,7,0)</f>
        <v>-0.68426287696143728</v>
      </c>
      <c r="O48" s="66">
        <f t="shared" si="2"/>
        <v>-2.7650245462674281</v>
      </c>
      <c r="Q48" t="str">
        <f t="shared" si="3"/>
        <v>RJEstadoInundações fluviaisEstado do Rio de Janeiro20304C</v>
      </c>
      <c r="R48" t="str">
        <f t="shared" si="4"/>
        <v>Inundações fluviais20304C</v>
      </c>
      <c r="S48" s="140" t="s">
        <v>169</v>
      </c>
      <c r="T48" s="140" t="s">
        <v>143</v>
      </c>
      <c r="U48" s="140" t="s">
        <v>289</v>
      </c>
      <c r="V48" s="142">
        <v>2030</v>
      </c>
      <c r="W48" s="82" t="s">
        <v>90</v>
      </c>
      <c r="X48" s="135" t="str">
        <f>VLOOKUP(Q48,'Base de Dados'!A:G,7,0)</f>
        <v>ND</v>
      </c>
      <c r="Y48" s="144">
        <f t="shared" si="5"/>
        <v>1</v>
      </c>
    </row>
    <row r="49" spans="6:33" x14ac:dyDescent="0.35">
      <c r="F49" t="str">
        <f t="shared" si="1"/>
        <v>PEEstadoInundações UrbanasEstado do Pernambuco20304C</v>
      </c>
      <c r="G49" t="str">
        <f t="shared" si="9"/>
        <v>Inundações Urbanas20304C</v>
      </c>
      <c r="H49" s="140" t="s">
        <v>167</v>
      </c>
      <c r="I49" s="140" t="s">
        <v>129</v>
      </c>
      <c r="J49" s="140" t="s">
        <v>288</v>
      </c>
      <c r="K49" s="142">
        <v>2030</v>
      </c>
      <c r="L49" s="82" t="s">
        <v>90</v>
      </c>
      <c r="M49" s="129">
        <f t="shared" si="10"/>
        <v>2.5403050200549358E-2</v>
      </c>
      <c r="N49" s="66">
        <f>(VLOOKUP(F49,'Base de Dados'!A:G,7,0)*M49)+VLOOKUP(F49,'Base de Dados'!A:G,7,0)</f>
        <v>-0.33809003426612394</v>
      </c>
      <c r="O49" s="66">
        <f t="shared" si="2"/>
        <v>-2.7650245462674281</v>
      </c>
      <c r="Q49" t="str">
        <f t="shared" si="3"/>
        <v>RNEstadoInundações fluviaisEstado do Rio Grande do Norte20304C</v>
      </c>
      <c r="R49" t="str">
        <f t="shared" si="4"/>
        <v>Inundações fluviais20304C</v>
      </c>
      <c r="S49" s="140" t="s">
        <v>170</v>
      </c>
      <c r="T49" s="140" t="s">
        <v>121</v>
      </c>
      <c r="U49" s="140" t="s">
        <v>289</v>
      </c>
      <c r="V49" s="142">
        <v>2030</v>
      </c>
      <c r="W49" s="82" t="s">
        <v>90</v>
      </c>
      <c r="X49" s="135" t="str">
        <f>VLOOKUP(Q49,'Base de Dados'!A:G,7,0)</f>
        <v>ND</v>
      </c>
      <c r="Y49" s="144">
        <f t="shared" si="5"/>
        <v>1</v>
      </c>
    </row>
    <row r="50" spans="6:33" x14ac:dyDescent="0.35">
      <c r="F50" t="str">
        <f t="shared" si="1"/>
        <v>CEEstadoInundações UrbanasEstado do Ceará20304C</v>
      </c>
      <c r="G50" t="str">
        <f t="shared" si="9"/>
        <v>Inundações Urbanas20304C</v>
      </c>
      <c r="H50" s="140" t="s">
        <v>159</v>
      </c>
      <c r="I50" s="140" t="s">
        <v>109</v>
      </c>
      <c r="J50" s="140" t="s">
        <v>288</v>
      </c>
      <c r="K50" s="142">
        <v>2030</v>
      </c>
      <c r="L50" s="82" t="s">
        <v>90</v>
      </c>
      <c r="M50" s="129">
        <f t="shared" si="10"/>
        <v>2.1934798658220841E-2</v>
      </c>
      <c r="N50" s="66">
        <f>(VLOOKUP(F50,'Base de Dados'!A:G,7,0)*M50)+VLOOKUP(F50,'Base de Dados'!A:G,7,0)</f>
        <v>-0.26015540160127837</v>
      </c>
      <c r="O50" s="66">
        <f t="shared" si="2"/>
        <v>-2.7650245462674281</v>
      </c>
      <c r="Q50" t="str">
        <f t="shared" si="3"/>
        <v>ROEstadoInundações fluviaisEstado da Rondônia20304C</v>
      </c>
      <c r="R50" t="str">
        <f t="shared" si="4"/>
        <v>Inundações fluviais20304C</v>
      </c>
      <c r="S50" s="140" t="s">
        <v>150</v>
      </c>
      <c r="T50" s="140" t="s">
        <v>127</v>
      </c>
      <c r="U50" s="140" t="s">
        <v>289</v>
      </c>
      <c r="V50" s="142">
        <v>2030</v>
      </c>
      <c r="W50" s="82" t="s">
        <v>90</v>
      </c>
      <c r="X50" s="135" t="str">
        <f>VLOOKUP(Q50,'Base de Dados'!A:G,7,0)</f>
        <v>ND</v>
      </c>
      <c r="Y50" s="144">
        <f t="shared" si="5"/>
        <v>1</v>
      </c>
    </row>
    <row r="51" spans="6:33" x14ac:dyDescent="0.35">
      <c r="F51" t="str">
        <f t="shared" si="1"/>
        <v>RNEstadoInundações UrbanasEstado do Rio Grande do Norte20304C</v>
      </c>
      <c r="G51" t="str">
        <f t="shared" si="9"/>
        <v>Inundações Urbanas20304C</v>
      </c>
      <c r="H51" s="140" t="s">
        <v>170</v>
      </c>
      <c r="I51" s="140" t="s">
        <v>121</v>
      </c>
      <c r="J51" s="140" t="s">
        <v>288</v>
      </c>
      <c r="K51" s="142">
        <v>2030</v>
      </c>
      <c r="L51" s="82" t="s">
        <v>90</v>
      </c>
      <c r="M51" s="129">
        <f t="shared" si="10"/>
        <v>9.406147341817531E-3</v>
      </c>
      <c r="N51" s="66">
        <f>(VLOOKUP(F51,'Base de Dados'!A:G,7,0)*M51)+VLOOKUP(F51,'Base de Dados'!A:G,7,0)</f>
        <v>0.46749924709745327</v>
      </c>
      <c r="O51" s="66">
        <f t="shared" si="2"/>
        <v>-2.7650245462674281</v>
      </c>
      <c r="Q51" t="str">
        <f t="shared" si="3"/>
        <v>RREstadoInundações fluviaisEstado da Roraima20304C</v>
      </c>
      <c r="R51" t="str">
        <f t="shared" si="4"/>
        <v>Inundações fluviais20304C</v>
      </c>
      <c r="S51" s="140" t="s">
        <v>151</v>
      </c>
      <c r="T51" s="140" t="s">
        <v>97</v>
      </c>
      <c r="U51" s="140" t="s">
        <v>289</v>
      </c>
      <c r="V51" s="142">
        <v>2030</v>
      </c>
      <c r="W51" s="82" t="s">
        <v>90</v>
      </c>
      <c r="X51" s="135" t="str">
        <f>VLOOKUP(Q51,'Base de Dados'!A:G,7,0)</f>
        <v>ND</v>
      </c>
      <c r="Y51" s="144">
        <f t="shared" si="5"/>
        <v>1</v>
      </c>
      <c r="AG51" s="79"/>
    </row>
    <row r="52" spans="6:33" x14ac:dyDescent="0.35">
      <c r="F52" t="str">
        <f t="shared" si="1"/>
        <v>SEEstadoInundações UrbanasEstado do Sergipe20304C</v>
      </c>
      <c r="G52" t="str">
        <f t="shared" si="9"/>
        <v>Inundações Urbanas20304C</v>
      </c>
      <c r="H52" s="140" t="s">
        <v>172</v>
      </c>
      <c r="I52" s="140" t="s">
        <v>81</v>
      </c>
      <c r="J52" s="140" t="s">
        <v>288</v>
      </c>
      <c r="K52" s="142">
        <v>2030</v>
      </c>
      <c r="L52" s="82" t="s">
        <v>90</v>
      </c>
      <c r="M52" s="129">
        <f t="shared" si="10"/>
        <v>5.9674637214738547E-3</v>
      </c>
      <c r="N52" s="66">
        <f>(VLOOKUP(F52,'Base de Dados'!A:G,7,0)*M52)+VLOOKUP(F52,'Base de Dados'!A:G,7,0)</f>
        <v>0.68204594040315947</v>
      </c>
      <c r="O52" s="66">
        <f t="shared" si="2"/>
        <v>-2.7650245462674281</v>
      </c>
      <c r="Q52" t="str">
        <f t="shared" si="3"/>
        <v>RSEstadoInundações fluviaisEstado do Rio Grande do Sul20304C</v>
      </c>
      <c r="R52" t="str">
        <f t="shared" si="4"/>
        <v>Inundações fluviais20304C</v>
      </c>
      <c r="S52" s="140" t="s">
        <v>171</v>
      </c>
      <c r="T52" s="140" t="s">
        <v>125</v>
      </c>
      <c r="U52" s="140" t="s">
        <v>289</v>
      </c>
      <c r="V52" s="142">
        <v>2030</v>
      </c>
      <c r="W52" s="82" t="s">
        <v>90</v>
      </c>
      <c r="X52" s="135" t="str">
        <f>VLOOKUP(Q52,'Base de Dados'!A:G,7,0)</f>
        <v>ND</v>
      </c>
      <c r="Y52" s="144">
        <f t="shared" si="5"/>
        <v>1</v>
      </c>
      <c r="AG52" s="79"/>
    </row>
    <row r="53" spans="6:33" x14ac:dyDescent="0.35">
      <c r="F53" t="str">
        <f t="shared" si="1"/>
        <v>PREstadoInundações UrbanasEstado do Paraná20304C</v>
      </c>
      <c r="G53" t="str">
        <f t="shared" si="9"/>
        <v>Inundações Urbanas20304C</v>
      </c>
      <c r="H53" s="140" t="s">
        <v>166</v>
      </c>
      <c r="I53" s="140" t="s">
        <v>105</v>
      </c>
      <c r="J53" s="140" t="s">
        <v>288</v>
      </c>
      <c r="K53" s="142">
        <v>2030</v>
      </c>
      <c r="L53" s="82" t="s">
        <v>90</v>
      </c>
      <c r="M53" s="129">
        <f t="shared" si="10"/>
        <v>6.4120469964379201E-2</v>
      </c>
      <c r="N53" s="66">
        <f>(VLOOKUP(F53,'Base de Dados'!A:G,7,0)*M53)+VLOOKUP(F53,'Base de Dados'!A:G,7,0)</f>
        <v>0.82545345027236849</v>
      </c>
      <c r="O53" s="66">
        <f t="shared" si="2"/>
        <v>-2.7650245462674281</v>
      </c>
      <c r="Q53" t="str">
        <f t="shared" si="3"/>
        <v>SCEstadoInundações fluviaisEstado de Santa Catarina20304C</v>
      </c>
      <c r="R53" t="str">
        <f t="shared" si="4"/>
        <v>Inundações fluviais20304C</v>
      </c>
      <c r="S53" s="140" t="s">
        <v>153</v>
      </c>
      <c r="T53" s="140" t="s">
        <v>107</v>
      </c>
      <c r="U53" s="140" t="s">
        <v>289</v>
      </c>
      <c r="V53" s="142">
        <v>2030</v>
      </c>
      <c r="W53" s="82" t="s">
        <v>90</v>
      </c>
      <c r="X53" s="135" t="str">
        <f>VLOOKUP(Q53,'Base de Dados'!A:G,7,0)</f>
        <v>ND</v>
      </c>
      <c r="Y53" s="144">
        <f t="shared" si="5"/>
        <v>1</v>
      </c>
      <c r="AG53" s="79"/>
    </row>
    <row r="54" spans="6:33" x14ac:dyDescent="0.35">
      <c r="F54" t="str">
        <f t="shared" si="1"/>
        <v>ALEstadoInundações UrbanasEstado do Alagoas20304C</v>
      </c>
      <c r="G54" t="str">
        <f t="shared" si="9"/>
        <v>Inundações Urbanas20304C</v>
      </c>
      <c r="H54" s="138" t="s">
        <v>156</v>
      </c>
      <c r="I54" s="138" t="s">
        <v>117</v>
      </c>
      <c r="J54" s="139" t="s">
        <v>288</v>
      </c>
      <c r="K54" s="141">
        <v>2030</v>
      </c>
      <c r="L54" s="136" t="s">
        <v>90</v>
      </c>
      <c r="M54" s="129">
        <f t="shared" si="10"/>
        <v>8.3055635790484604E-3</v>
      </c>
      <c r="N54" s="66">
        <f>(VLOOKUP(F54,'Base de Dados'!A:G,7,0)*M54)+VLOOKUP(F54,'Base de Dados'!A:G,7,0)</f>
        <v>1.226675739919882</v>
      </c>
      <c r="O54" s="66">
        <f t="shared" si="2"/>
        <v>-2.7650245462674281</v>
      </c>
      <c r="Q54" t="str">
        <f t="shared" si="3"/>
        <v>SEEstadoInundações fluviaisEstado do Sergipe20304C</v>
      </c>
      <c r="R54" t="str">
        <f t="shared" si="4"/>
        <v>Inundações fluviais20304C</v>
      </c>
      <c r="S54" s="140" t="s">
        <v>172</v>
      </c>
      <c r="T54" s="140" t="s">
        <v>81</v>
      </c>
      <c r="U54" s="140" t="s">
        <v>289</v>
      </c>
      <c r="V54" s="142">
        <v>2030</v>
      </c>
      <c r="W54" s="82" t="s">
        <v>90</v>
      </c>
      <c r="X54" s="135" t="str">
        <f>VLOOKUP(Q54,'Base de Dados'!A:G,7,0)</f>
        <v>ND</v>
      </c>
      <c r="Y54" s="144">
        <f t="shared" si="5"/>
        <v>1</v>
      </c>
      <c r="AG54" s="79"/>
    </row>
    <row r="55" spans="6:33" x14ac:dyDescent="0.35">
      <c r="F55" t="str">
        <f t="shared" si="1"/>
        <v>SCEstadoInundações UrbanasEstado de Santa Catarina20304C</v>
      </c>
      <c r="G55" t="str">
        <f t="shared" si="9"/>
        <v>Inundações Urbanas20304C</v>
      </c>
      <c r="H55" s="140" t="s">
        <v>153</v>
      </c>
      <c r="I55" s="140" t="s">
        <v>107</v>
      </c>
      <c r="J55" s="140" t="s">
        <v>288</v>
      </c>
      <c r="K55" s="142">
        <v>2030</v>
      </c>
      <c r="L55" s="82" t="s">
        <v>90</v>
      </c>
      <c r="M55" s="129">
        <f t="shared" si="10"/>
        <v>4.5899270894467749E-2</v>
      </c>
      <c r="N55" s="66">
        <f>(VLOOKUP(F55,'Base de Dados'!A:G,7,0)*M55)+VLOOKUP(F55,'Base de Dados'!A:G,7,0)</f>
        <v>2.4880449512763816</v>
      </c>
      <c r="O55" s="66">
        <f t="shared" si="2"/>
        <v>-2.7650245462674281</v>
      </c>
      <c r="Q55" t="str">
        <f t="shared" si="3"/>
        <v>SPEstadoInundações fluviaisEstado de São Paulo20304C</v>
      </c>
      <c r="R55" t="str">
        <f t="shared" si="4"/>
        <v>Inundações fluviais20304C</v>
      </c>
      <c r="S55" s="140" t="s">
        <v>154</v>
      </c>
      <c r="T55" s="140" t="s">
        <v>137</v>
      </c>
      <c r="U55" s="140" t="s">
        <v>289</v>
      </c>
      <c r="V55" s="142">
        <v>2030</v>
      </c>
      <c r="W55" s="82" t="s">
        <v>90</v>
      </c>
      <c r="X55" s="135" t="str">
        <f>VLOOKUP(Q55,'Base de Dados'!A:G,7,0)</f>
        <v>ND</v>
      </c>
      <c r="Y55" s="144">
        <f t="shared" si="5"/>
        <v>1</v>
      </c>
      <c r="AG55" s="79"/>
    </row>
    <row r="56" spans="6:33" x14ac:dyDescent="0.35">
      <c r="F56" t="str">
        <f t="shared" si="1"/>
        <v>RSEstadoInundações UrbanasEstado do Rio Grande do Sul20304C</v>
      </c>
      <c r="G56" t="str">
        <f t="shared" si="9"/>
        <v>Inundações Urbanas20304C</v>
      </c>
      <c r="H56" s="140" t="s">
        <v>171</v>
      </c>
      <c r="I56" s="140" t="s">
        <v>125</v>
      </c>
      <c r="J56" s="140" t="s">
        <v>288</v>
      </c>
      <c r="K56" s="142">
        <v>2030</v>
      </c>
      <c r="L56" s="82" t="s">
        <v>90</v>
      </c>
      <c r="M56" s="129">
        <f t="shared" si="10"/>
        <v>6.1887894735043823E-2</v>
      </c>
      <c r="N56" s="66">
        <f>(VLOOKUP(F56,'Base de Dados'!A:G,7,0)*M56)+VLOOKUP(F56,'Base de Dados'!A:G,7,0)</f>
        <v>3.5646059643548647</v>
      </c>
      <c r="O56" s="66">
        <f t="shared" si="2"/>
        <v>-2.7650245462674281</v>
      </c>
      <c r="Q56" t="str">
        <f t="shared" si="3"/>
        <v>TOEstadoInundações fluviaisEstado do Tocantins20304C</v>
      </c>
      <c r="R56" t="str">
        <f t="shared" si="4"/>
        <v>Inundações fluviais20304C</v>
      </c>
      <c r="S56" s="140" t="s">
        <v>173</v>
      </c>
      <c r="T56" s="140" t="s">
        <v>123</v>
      </c>
      <c r="U56" s="140" t="s">
        <v>289</v>
      </c>
      <c r="V56" s="142">
        <v>2030</v>
      </c>
      <c r="W56" s="82" t="s">
        <v>90</v>
      </c>
      <c r="X56" s="135" t="str">
        <f>VLOOKUP(Q56,'Base de Dados'!A:G,7,0)</f>
        <v>ND</v>
      </c>
      <c r="Y56" s="144">
        <f t="shared" si="5"/>
        <v>1</v>
      </c>
      <c r="AG56" s="79"/>
    </row>
    <row r="57" spans="6:33" x14ac:dyDescent="0.35">
      <c r="F57" t="str">
        <f t="shared" si="1"/>
        <v>GOEstadoInundações UrbanasEstado do Goiás20502C</v>
      </c>
      <c r="G57" t="str">
        <f t="shared" si="9"/>
        <v>Inundações Urbanas20502C</v>
      </c>
      <c r="H57" s="140" t="s">
        <v>161</v>
      </c>
      <c r="I57" s="140" t="s">
        <v>111</v>
      </c>
      <c r="J57" s="140" t="s">
        <v>288</v>
      </c>
      <c r="K57" s="142">
        <v>2050</v>
      </c>
      <c r="L57" s="82" t="s">
        <v>86</v>
      </c>
      <c r="M57" s="129">
        <f t="shared" si="10"/>
        <v>2.9453067034552943E-2</v>
      </c>
      <c r="N57" s="66">
        <f>(VLOOKUP(F57,'Base de Dados'!A:G,7,0)*M57)+VLOOKUP(F57,'Base de Dados'!A:G,7,0)</f>
        <v>-5.7663097794828744</v>
      </c>
      <c r="O57" s="66">
        <f t="shared" si="2"/>
        <v>-1.2673509367112819</v>
      </c>
      <c r="Q57" t="str">
        <f t="shared" si="3"/>
        <v>ACEstadoInundações fluviaisEstado do Acre20502C</v>
      </c>
      <c r="R57" t="str">
        <f t="shared" si="4"/>
        <v>Inundações fluviais20502C</v>
      </c>
      <c r="S57" s="138" t="s">
        <v>155</v>
      </c>
      <c r="T57" s="138" t="s">
        <v>131</v>
      </c>
      <c r="U57" s="139" t="s">
        <v>289</v>
      </c>
      <c r="V57" s="141">
        <v>2050</v>
      </c>
      <c r="W57" s="136" t="s">
        <v>86</v>
      </c>
      <c r="X57" s="135" t="str">
        <f>VLOOKUP(Q57,'Base de Dados'!A:G,7,0)</f>
        <v>ND</v>
      </c>
      <c r="Y57" s="144">
        <f t="shared" si="5"/>
        <v>1</v>
      </c>
      <c r="AG57" s="79"/>
    </row>
    <row r="58" spans="6:33" x14ac:dyDescent="0.35">
      <c r="F58" t="str">
        <f t="shared" si="1"/>
        <v>TOEstadoInundações UrbanasEstado do Tocantins20502C</v>
      </c>
      <c r="G58" t="str">
        <f t="shared" si="9"/>
        <v>Inundações Urbanas20502C</v>
      </c>
      <c r="H58" s="140" t="s">
        <v>173</v>
      </c>
      <c r="I58" s="140" t="s">
        <v>123</v>
      </c>
      <c r="J58" s="140" t="s">
        <v>288</v>
      </c>
      <c r="K58" s="142">
        <v>2050</v>
      </c>
      <c r="L58" s="82" t="s">
        <v>86</v>
      </c>
      <c r="M58" s="129">
        <f t="shared" si="10"/>
        <v>5.7361768650591007E-3</v>
      </c>
      <c r="N58" s="66">
        <f>(VLOOKUP(F58,'Base de Dados'!A:G,7,0)*M58)+VLOOKUP(F58,'Base de Dados'!A:G,7,0)</f>
        <v>-5.2355272913672097</v>
      </c>
      <c r="O58" s="66">
        <f t="shared" si="2"/>
        <v>-1.2673509367112819</v>
      </c>
      <c r="Q58" t="str">
        <f t="shared" si="3"/>
        <v>ALEstadoInundações fluviaisEstado do Alagoas20502C</v>
      </c>
      <c r="R58" t="str">
        <f t="shared" si="4"/>
        <v>Inundações fluviais20502C</v>
      </c>
      <c r="S58" s="138" t="s">
        <v>156</v>
      </c>
      <c r="T58" s="138" t="s">
        <v>117</v>
      </c>
      <c r="U58" s="139" t="s">
        <v>289</v>
      </c>
      <c r="V58" s="141">
        <v>2050</v>
      </c>
      <c r="W58" s="136" t="s">
        <v>86</v>
      </c>
      <c r="X58" s="135" t="str">
        <f>VLOOKUP(Q58,'Base de Dados'!A:G,7,0)</f>
        <v>ND</v>
      </c>
      <c r="Y58" s="144">
        <f t="shared" si="5"/>
        <v>1</v>
      </c>
      <c r="AG58" s="79"/>
    </row>
    <row r="59" spans="6:33" x14ac:dyDescent="0.35">
      <c r="F59" t="str">
        <f t="shared" si="1"/>
        <v>PAEstadoInundações UrbanasEstado do Pará20502C</v>
      </c>
      <c r="G59" t="str">
        <f t="shared" si="9"/>
        <v>Inundações Urbanas20502C</v>
      </c>
      <c r="H59" s="140" t="s">
        <v>165</v>
      </c>
      <c r="I59" s="140" t="s">
        <v>91</v>
      </c>
      <c r="J59" s="140" t="s">
        <v>288</v>
      </c>
      <c r="K59" s="142">
        <v>2050</v>
      </c>
      <c r="L59" s="82" t="s">
        <v>86</v>
      </c>
      <c r="M59" s="129">
        <f t="shared" si="10"/>
        <v>2.8376794674304741E-2</v>
      </c>
      <c r="N59" s="66">
        <f>(VLOOKUP(F59,'Base de Dados'!A:G,7,0)*M59)+VLOOKUP(F59,'Base de Dados'!A:G,7,0)</f>
        <v>-4.9218113393112217</v>
      </c>
      <c r="O59" s="66">
        <f t="shared" si="2"/>
        <v>-1.2673509367112819</v>
      </c>
      <c r="Q59" t="str">
        <f t="shared" si="3"/>
        <v>AMEstadoInundações fluviaisEstado do Amazonas20502C</v>
      </c>
      <c r="R59" t="str">
        <f t="shared" si="4"/>
        <v>Inundações fluviais20502C</v>
      </c>
      <c r="S59" s="140" t="s">
        <v>158</v>
      </c>
      <c r="T59" s="140" t="s">
        <v>119</v>
      </c>
      <c r="U59" s="140" t="s">
        <v>289</v>
      </c>
      <c r="V59" s="142">
        <v>2050</v>
      </c>
      <c r="W59" s="82" t="s">
        <v>86</v>
      </c>
      <c r="X59" s="135" t="str">
        <f>VLOOKUP(Q59,'Base de Dados'!A:G,7,0)</f>
        <v>ND</v>
      </c>
      <c r="Y59" s="144">
        <f t="shared" si="5"/>
        <v>1</v>
      </c>
      <c r="AG59" s="79"/>
    </row>
    <row r="60" spans="6:33" x14ac:dyDescent="0.35">
      <c r="F60" t="str">
        <f t="shared" si="1"/>
        <v>RREstadoInundações UrbanasEstado da Roraima20502C</v>
      </c>
      <c r="G60" t="str">
        <f t="shared" si="9"/>
        <v>Inundações Urbanas20502C</v>
      </c>
      <c r="H60" s="140" t="s">
        <v>151</v>
      </c>
      <c r="I60" s="140" t="s">
        <v>97</v>
      </c>
      <c r="J60" s="140" t="s">
        <v>288</v>
      </c>
      <c r="K60" s="142">
        <v>2050</v>
      </c>
      <c r="L60" s="82" t="s">
        <v>86</v>
      </c>
      <c r="M60" s="129">
        <f t="shared" si="10"/>
        <v>2.1057616972670569E-3</v>
      </c>
      <c r="N60" s="66">
        <f>(VLOOKUP(F60,'Base de Dados'!A:G,7,0)*M60)+VLOOKUP(F60,'Base de Dados'!A:G,7,0)</f>
        <v>-4.2191992919993941</v>
      </c>
      <c r="O60" s="66">
        <f t="shared" si="2"/>
        <v>-1.2673509367112819</v>
      </c>
      <c r="Q60" t="str">
        <f t="shared" si="3"/>
        <v>APEstadoInundações fluviaisEstado do Amapá20502C</v>
      </c>
      <c r="R60" t="str">
        <f t="shared" si="4"/>
        <v>Inundações fluviais20502C</v>
      </c>
      <c r="S60" s="140" t="s">
        <v>157</v>
      </c>
      <c r="T60" s="140" t="s">
        <v>115</v>
      </c>
      <c r="U60" s="140" t="s">
        <v>289</v>
      </c>
      <c r="V60" s="142">
        <v>2050</v>
      </c>
      <c r="W60" s="82" t="s">
        <v>86</v>
      </c>
      <c r="X60" s="135" t="str">
        <f>VLOOKUP(Q60,'Base de Dados'!A:G,7,0)</f>
        <v>ND</v>
      </c>
      <c r="Y60" s="144">
        <f t="shared" si="5"/>
        <v>1</v>
      </c>
      <c r="AG60" s="79"/>
    </row>
    <row r="61" spans="6:33" x14ac:dyDescent="0.35">
      <c r="F61" t="str">
        <f t="shared" si="1"/>
        <v>ACEstadoInundações UrbanasEstado do Acre20502C</v>
      </c>
      <c r="G61" t="str">
        <f t="shared" si="9"/>
        <v>Inundações Urbanas20502C</v>
      </c>
      <c r="H61" s="138" t="s">
        <v>155</v>
      </c>
      <c r="I61" s="138" t="s">
        <v>131</v>
      </c>
      <c r="J61" s="139" t="s">
        <v>288</v>
      </c>
      <c r="K61" s="141">
        <v>2050</v>
      </c>
      <c r="L61" s="136" t="s">
        <v>86</v>
      </c>
      <c r="M61" s="129">
        <f t="shared" si="10"/>
        <v>2.1651603672099367E-3</v>
      </c>
      <c r="N61" s="66">
        <f>(VLOOKUP(F61,'Base de Dados'!A:G,7,0)*M61)+VLOOKUP(F61,'Base de Dados'!A:G,7,0)</f>
        <v>-4.1596535256308318</v>
      </c>
      <c r="O61" s="66">
        <f t="shared" si="2"/>
        <v>-1.2673509367112819</v>
      </c>
      <c r="Q61" t="str">
        <f t="shared" si="3"/>
        <v>BAEstadoInundações fluviaisEstado da Bahia20502C</v>
      </c>
      <c r="R61" t="str">
        <f t="shared" si="4"/>
        <v>Inundações fluviais20502C</v>
      </c>
      <c r="S61" s="140" t="s">
        <v>148</v>
      </c>
      <c r="T61" s="140" t="s">
        <v>133</v>
      </c>
      <c r="U61" s="140" t="s">
        <v>289</v>
      </c>
      <c r="V61" s="142">
        <v>2050</v>
      </c>
      <c r="W61" s="82" t="s">
        <v>86</v>
      </c>
      <c r="X61" s="135" t="str">
        <f>VLOOKUP(Q61,'Base de Dados'!A:G,7,0)</f>
        <v>ND</v>
      </c>
      <c r="Y61" s="144">
        <f t="shared" si="5"/>
        <v>1</v>
      </c>
      <c r="AG61" s="79"/>
    </row>
    <row r="62" spans="6:33" x14ac:dyDescent="0.35">
      <c r="F62" t="str">
        <f t="shared" si="1"/>
        <v>ROEstadoInundações UrbanasEstado da Rondônia20502C</v>
      </c>
      <c r="G62" t="str">
        <f t="shared" si="9"/>
        <v>Inundações Urbanas20502C</v>
      </c>
      <c r="H62" s="140" t="s">
        <v>150</v>
      </c>
      <c r="I62" s="140" t="s">
        <v>127</v>
      </c>
      <c r="J62" s="140" t="s">
        <v>288</v>
      </c>
      <c r="K62" s="142">
        <v>2050</v>
      </c>
      <c r="L62" s="82" t="s">
        <v>86</v>
      </c>
      <c r="M62" s="129">
        <f t="shared" si="10"/>
        <v>6.7807786955368732E-3</v>
      </c>
      <c r="N62" s="66">
        <f>(VLOOKUP(F62,'Base de Dados'!A:G,7,0)*M62)+VLOOKUP(F62,'Base de Dados'!A:G,7,0)</f>
        <v>-4.0516214470637397</v>
      </c>
      <c r="O62" s="66">
        <f t="shared" si="2"/>
        <v>-1.2673509367112819</v>
      </c>
      <c r="Q62" t="str">
        <f t="shared" si="3"/>
        <v>CEEstadoInundações fluviaisEstado do Ceará20502C</v>
      </c>
      <c r="R62" t="str">
        <f t="shared" si="4"/>
        <v>Inundações fluviais20502C</v>
      </c>
      <c r="S62" s="140" t="s">
        <v>159</v>
      </c>
      <c r="T62" s="140" t="s">
        <v>109</v>
      </c>
      <c r="U62" s="140" t="s">
        <v>289</v>
      </c>
      <c r="V62" s="142">
        <v>2050</v>
      </c>
      <c r="W62" s="82" t="s">
        <v>86</v>
      </c>
      <c r="X62" s="135" t="str">
        <f>VLOOKUP(Q62,'Base de Dados'!A:G,7,0)</f>
        <v>ND</v>
      </c>
      <c r="Y62" s="144">
        <f t="shared" si="5"/>
        <v>1</v>
      </c>
      <c r="AG62" s="79"/>
    </row>
    <row r="63" spans="6:33" x14ac:dyDescent="0.35">
      <c r="F63" t="str">
        <f t="shared" si="1"/>
        <v>MTEstadoInundações UrbanasEstado do Mato Grosso20502C</v>
      </c>
      <c r="G63" t="str">
        <f t="shared" si="9"/>
        <v>Inundações Urbanas20502C</v>
      </c>
      <c r="H63" s="140" t="s">
        <v>163</v>
      </c>
      <c r="I63" s="140" t="s">
        <v>103</v>
      </c>
      <c r="J63" s="140" t="s">
        <v>288</v>
      </c>
      <c r="K63" s="142">
        <v>2050</v>
      </c>
      <c r="L63" s="82" t="s">
        <v>86</v>
      </c>
      <c r="M63" s="129">
        <f t="shared" si="10"/>
        <v>2.3476930055963536E-2</v>
      </c>
      <c r="N63" s="66">
        <f>(VLOOKUP(F63,'Base de Dados'!A:G,7,0)*M63)+VLOOKUP(F63,'Base de Dados'!A:G,7,0)</f>
        <v>-3.8977413086297941</v>
      </c>
      <c r="O63" s="66">
        <f t="shared" si="2"/>
        <v>-1.2673509367112819</v>
      </c>
      <c r="Q63" t="str">
        <f t="shared" si="3"/>
        <v>DFEstadoInundações fluviaisDistrito Federal20502C</v>
      </c>
      <c r="R63" t="str">
        <f t="shared" si="4"/>
        <v>Inundações fluviais20502C</v>
      </c>
      <c r="S63" s="140" t="s">
        <v>147</v>
      </c>
      <c r="T63" s="140" t="s">
        <v>99</v>
      </c>
      <c r="U63" s="140" t="s">
        <v>289</v>
      </c>
      <c r="V63" s="142">
        <v>2050</v>
      </c>
      <c r="W63" s="82" t="s">
        <v>86</v>
      </c>
      <c r="X63" s="135" t="str">
        <f>VLOOKUP(Q63,'Base de Dados'!A:G,7,0)</f>
        <v>ND</v>
      </c>
      <c r="Y63" s="144">
        <f t="shared" si="5"/>
        <v>1</v>
      </c>
      <c r="AG63" s="79"/>
    </row>
    <row r="64" spans="6:33" x14ac:dyDescent="0.35">
      <c r="F64" t="str">
        <f t="shared" si="1"/>
        <v>ESEstadoInundações UrbanasEstado do Espírito Santo20502C</v>
      </c>
      <c r="G64" t="str">
        <f t="shared" si="9"/>
        <v>Inundações Urbanas20502C</v>
      </c>
      <c r="H64" s="140" t="s">
        <v>160</v>
      </c>
      <c r="I64" s="140" t="s">
        <v>141</v>
      </c>
      <c r="J64" s="140" t="s">
        <v>288</v>
      </c>
      <c r="K64" s="142">
        <v>2050</v>
      </c>
      <c r="L64" s="82" t="s">
        <v>86</v>
      </c>
      <c r="M64" s="129">
        <f t="shared" si="10"/>
        <v>1.8193602342725594E-2</v>
      </c>
      <c r="N64" s="66">
        <f>(VLOOKUP(F64,'Base de Dados'!A:G,7,0)*M64)+VLOOKUP(F64,'Base de Dados'!A:G,7,0)</f>
        <v>-3.6865396362155618</v>
      </c>
      <c r="O64" s="66">
        <f t="shared" si="2"/>
        <v>-1.2673509367112819</v>
      </c>
      <c r="Q64" t="str">
        <f t="shared" si="3"/>
        <v>ESEstadoInundações fluviaisEstado do Espírito Santo20502C</v>
      </c>
      <c r="R64" t="str">
        <f t="shared" si="4"/>
        <v>Inundações fluviais20502C</v>
      </c>
      <c r="S64" s="140" t="s">
        <v>160</v>
      </c>
      <c r="T64" s="140" t="s">
        <v>141</v>
      </c>
      <c r="U64" s="140" t="s">
        <v>289</v>
      </c>
      <c r="V64" s="142">
        <v>2050</v>
      </c>
      <c r="W64" s="82" t="s">
        <v>86</v>
      </c>
      <c r="X64" s="135" t="str">
        <f>VLOOKUP(Q64,'Base de Dados'!A:G,7,0)</f>
        <v>ND</v>
      </c>
      <c r="Y64" s="144">
        <f t="shared" si="5"/>
        <v>1</v>
      </c>
      <c r="AG64" s="79"/>
    </row>
    <row r="65" spans="6:33" x14ac:dyDescent="0.35">
      <c r="F65" t="str">
        <f t="shared" si="1"/>
        <v>AMEstadoInundações UrbanasEstado do Amazonas20502C</v>
      </c>
      <c r="G65" t="str">
        <f t="shared" si="9"/>
        <v>Inundações Urbanas20502C</v>
      </c>
      <c r="H65" s="140" t="s">
        <v>158</v>
      </c>
      <c r="I65" s="140" t="s">
        <v>119</v>
      </c>
      <c r="J65" s="140" t="s">
        <v>288</v>
      </c>
      <c r="K65" s="142">
        <v>2050</v>
      </c>
      <c r="L65" s="82" t="s">
        <v>86</v>
      </c>
      <c r="M65" s="129">
        <f t="shared" si="10"/>
        <v>1.5246403292263271E-2</v>
      </c>
      <c r="N65" s="66">
        <f>(VLOOKUP(F65,'Base de Dados'!A:G,7,0)*M65)+VLOOKUP(F65,'Base de Dados'!A:G,7,0)</f>
        <v>-3.2491269060030064</v>
      </c>
      <c r="O65" s="66">
        <f t="shared" si="2"/>
        <v>-1.2673509367112819</v>
      </c>
      <c r="Q65" t="str">
        <f t="shared" si="3"/>
        <v>GOEstadoInundações fluviaisEstado do Goiás20502C</v>
      </c>
      <c r="R65" t="str">
        <f t="shared" si="4"/>
        <v>Inundações fluviais20502C</v>
      </c>
      <c r="S65" s="140" t="s">
        <v>161</v>
      </c>
      <c r="T65" s="140" t="s">
        <v>111</v>
      </c>
      <c r="U65" s="140" t="s">
        <v>289</v>
      </c>
      <c r="V65" s="142">
        <v>2050</v>
      </c>
      <c r="W65" s="82" t="s">
        <v>86</v>
      </c>
      <c r="X65" s="135" t="str">
        <f>VLOOKUP(Q65,'Base de Dados'!A:G,7,0)</f>
        <v>ND</v>
      </c>
      <c r="Y65" s="144">
        <f t="shared" si="5"/>
        <v>1</v>
      </c>
      <c r="AG65" s="79"/>
    </row>
    <row r="66" spans="6:33" x14ac:dyDescent="0.35">
      <c r="F66" t="str">
        <f t="shared" si="1"/>
        <v>MGEstadoInundações UrbanasEstado de Minas Gerais20502C</v>
      </c>
      <c r="G66" t="str">
        <f t="shared" si="9"/>
        <v>Inundações Urbanas20502C</v>
      </c>
      <c r="H66" s="140" t="s">
        <v>152</v>
      </c>
      <c r="I66" s="140" t="s">
        <v>93</v>
      </c>
      <c r="J66" s="140" t="s">
        <v>288</v>
      </c>
      <c r="K66" s="142">
        <v>2050</v>
      </c>
      <c r="L66" s="82" t="s">
        <v>86</v>
      </c>
      <c r="M66" s="129">
        <f t="shared" si="10"/>
        <v>8.9726947468184257E-2</v>
      </c>
      <c r="N66" s="66">
        <f>(VLOOKUP(F66,'Base de Dados'!A:G,7,0)*M66)+VLOOKUP(F66,'Base de Dados'!A:G,7,0)</f>
        <v>-3.4871262318981899</v>
      </c>
      <c r="O66" s="66">
        <f t="shared" si="2"/>
        <v>-1.2673509367112819</v>
      </c>
      <c r="Q66" t="str">
        <f t="shared" si="3"/>
        <v>MAEstadoInundações fluviaisEstado do Maranhão20502C</v>
      </c>
      <c r="R66" t="str">
        <f t="shared" si="4"/>
        <v>Inundações fluviais20502C</v>
      </c>
      <c r="S66" s="140" t="s">
        <v>162</v>
      </c>
      <c r="T66" s="140" t="s">
        <v>135</v>
      </c>
      <c r="U66" s="140" t="s">
        <v>289</v>
      </c>
      <c r="V66" s="142">
        <v>2050</v>
      </c>
      <c r="W66" s="82" t="s">
        <v>86</v>
      </c>
      <c r="X66" s="135" t="str">
        <f>VLOOKUP(Q66,'Base de Dados'!A:G,7,0)</f>
        <v>ND</v>
      </c>
      <c r="Y66" s="144">
        <f t="shared" si="5"/>
        <v>1</v>
      </c>
      <c r="AG66" s="79"/>
    </row>
    <row r="67" spans="6:33" x14ac:dyDescent="0.35">
      <c r="F67" t="str">
        <f t="shared" ref="F67:F130" si="18">_xlfn.CONCAT(I67,"Estado",J67,H67,K67,L67)</f>
        <v>APEstadoInundações UrbanasEstado do Amapá20502C</v>
      </c>
      <c r="G67" t="str">
        <f t="shared" si="9"/>
        <v>Inundações Urbanas20502C</v>
      </c>
      <c r="H67" s="140" t="s">
        <v>157</v>
      </c>
      <c r="I67" s="140" t="s">
        <v>115</v>
      </c>
      <c r="J67" s="140" t="s">
        <v>288</v>
      </c>
      <c r="K67" s="142">
        <v>2050</v>
      </c>
      <c r="L67" s="82" t="s">
        <v>86</v>
      </c>
      <c r="M67" s="129">
        <f t="shared" si="10"/>
        <v>2.4270664495023258E-3</v>
      </c>
      <c r="N67" s="66">
        <f>(VLOOKUP(F67,'Base de Dados'!A:G,7,0)*M67)+VLOOKUP(F67,'Base de Dados'!A:G,7,0)</f>
        <v>-2.8194931955669666</v>
      </c>
      <c r="O67" s="66">
        <f t="shared" ref="O67:O130" si="19">AVERAGEIFS(N:N,J:J,J67,K:K,K67,L:L,L67)</f>
        <v>-1.2673509367112819</v>
      </c>
      <c r="Q67" t="str">
        <f t="shared" ref="Q67:Q130" si="20">_xlfn.CONCAT(T67,"Estado",U67,S67,V67,W67)</f>
        <v>MGEstadoInundações fluviaisEstado de Minas Gerais20502C</v>
      </c>
      <c r="R67" t="str">
        <f t="shared" ref="R67:R130" si="21">_xlfn.CONCAT(U67,V67,W67)</f>
        <v>Inundações fluviais20502C</v>
      </c>
      <c r="S67" s="140" t="s">
        <v>152</v>
      </c>
      <c r="T67" s="140" t="s">
        <v>93</v>
      </c>
      <c r="U67" s="140" t="s">
        <v>289</v>
      </c>
      <c r="V67" s="142">
        <v>2050</v>
      </c>
      <c r="W67" s="82" t="s">
        <v>86</v>
      </c>
      <c r="X67" s="135" t="str">
        <f>VLOOKUP(Q67,'Base de Dados'!A:G,7,0)</f>
        <v>ND</v>
      </c>
      <c r="Y67" s="144">
        <f t="shared" ref="Y67:Y130" si="22">COUNTIFS(X:X,X67,W:W,W67,V:V,V67,U:U,U67)/COUNTIFS(W:W,W67,V:V,V67,U:U,U67)</f>
        <v>1</v>
      </c>
      <c r="AG67" s="79"/>
    </row>
    <row r="68" spans="6:33" x14ac:dyDescent="0.35">
      <c r="F68" t="str">
        <f t="shared" si="18"/>
        <v>MAEstadoInundações UrbanasEstado do Maranhão20502C</v>
      </c>
      <c r="G68" t="str">
        <f t="shared" ref="G68:G131" si="23">_xlfn.CONCAT(J68,K68,L68)</f>
        <v>Inundações Urbanas20502C</v>
      </c>
      <c r="H68" s="140" t="s">
        <v>162</v>
      </c>
      <c r="I68" s="140" t="s">
        <v>135</v>
      </c>
      <c r="J68" s="140" t="s">
        <v>288</v>
      </c>
      <c r="K68" s="142">
        <v>2050</v>
      </c>
      <c r="L68" s="82" t="s">
        <v>86</v>
      </c>
      <c r="M68" s="129">
        <f t="shared" ref="M68:M131" si="24">VLOOKUP(H68,A:C,3,0)</f>
        <v>1.4050150875249915E-2</v>
      </c>
      <c r="N68" s="66">
        <f>(VLOOKUP(F68,'Base de Dados'!A:G,7,0)*M68)+VLOOKUP(F68,'Base de Dados'!A:G,7,0)</f>
        <v>-2.4594096325894395</v>
      </c>
      <c r="O68" s="66">
        <f t="shared" si="19"/>
        <v>-1.2673509367112819</v>
      </c>
      <c r="Q68" t="str">
        <f t="shared" si="20"/>
        <v>MSEstadoInundações fluviaisEstado do Mato Grosso do Sul20502C</v>
      </c>
      <c r="R68" t="str">
        <f t="shared" si="21"/>
        <v>Inundações fluviais20502C</v>
      </c>
      <c r="S68" s="140" t="s">
        <v>164</v>
      </c>
      <c r="T68" s="140" t="s">
        <v>101</v>
      </c>
      <c r="U68" s="140" t="s">
        <v>289</v>
      </c>
      <c r="V68" s="142">
        <v>2050</v>
      </c>
      <c r="W68" s="82" t="s">
        <v>86</v>
      </c>
      <c r="X68" s="135" t="str">
        <f>VLOOKUP(Q68,'Base de Dados'!A:G,7,0)</f>
        <v>ND</v>
      </c>
      <c r="Y68" s="144">
        <f t="shared" si="22"/>
        <v>1</v>
      </c>
      <c r="AG68" s="79"/>
    </row>
    <row r="69" spans="6:33" x14ac:dyDescent="0.35">
      <c r="F69" t="str">
        <f t="shared" si="18"/>
        <v>BAEstadoInundações UrbanasEstado da Bahia20502C</v>
      </c>
      <c r="G69" t="str">
        <f t="shared" si="23"/>
        <v>Inundações Urbanas20502C</v>
      </c>
      <c r="H69" s="140" t="s">
        <v>148</v>
      </c>
      <c r="I69" s="140" t="s">
        <v>133</v>
      </c>
      <c r="J69" s="140" t="s">
        <v>288</v>
      </c>
      <c r="K69" s="142">
        <v>2050</v>
      </c>
      <c r="L69" s="82" t="s">
        <v>86</v>
      </c>
      <c r="M69" s="129">
        <f t="shared" si="24"/>
        <v>4.0123144481482464E-2</v>
      </c>
      <c r="N69" s="66">
        <f>(VLOOKUP(F69,'Base de Dados'!A:G,7,0)*M69)+VLOOKUP(F69,'Base de Dados'!A:G,7,0)</f>
        <v>-2.408925202619113</v>
      </c>
      <c r="O69" s="66">
        <f t="shared" si="19"/>
        <v>-1.2673509367112819</v>
      </c>
      <c r="Q69" t="str">
        <f t="shared" si="20"/>
        <v>MTEstadoInundações fluviaisEstado do Mato Grosso20502C</v>
      </c>
      <c r="R69" t="str">
        <f t="shared" si="21"/>
        <v>Inundações fluviais20502C</v>
      </c>
      <c r="S69" s="140" t="s">
        <v>163</v>
      </c>
      <c r="T69" s="140" t="s">
        <v>103</v>
      </c>
      <c r="U69" s="140" t="s">
        <v>289</v>
      </c>
      <c r="V69" s="142">
        <v>2050</v>
      </c>
      <c r="W69" s="82" t="s">
        <v>86</v>
      </c>
      <c r="X69" s="135" t="str">
        <f>VLOOKUP(Q69,'Base de Dados'!A:G,7,0)</f>
        <v>ND</v>
      </c>
      <c r="Y69" s="144">
        <f t="shared" si="22"/>
        <v>1</v>
      </c>
      <c r="AG69" s="79"/>
    </row>
    <row r="70" spans="6:33" x14ac:dyDescent="0.35">
      <c r="F70" t="str">
        <f t="shared" si="18"/>
        <v>PIEstadoInundações UrbanasEstado do Piauí20502C</v>
      </c>
      <c r="G70" t="str">
        <f t="shared" si="23"/>
        <v>Inundações Urbanas20502C</v>
      </c>
      <c r="H70" s="140" t="s">
        <v>168</v>
      </c>
      <c r="I70" s="140" t="s">
        <v>139</v>
      </c>
      <c r="J70" s="140" t="s">
        <v>288</v>
      </c>
      <c r="K70" s="142">
        <v>2050</v>
      </c>
      <c r="L70" s="82" t="s">
        <v>86</v>
      </c>
      <c r="M70" s="129">
        <f t="shared" si="24"/>
        <v>7.4105097273206811E-3</v>
      </c>
      <c r="N70" s="66">
        <f>(VLOOKUP(F70,'Base de Dados'!A:G,7,0)*M70)+VLOOKUP(F70,'Base de Dados'!A:G,7,0)</f>
        <v>-1.5796196792524388</v>
      </c>
      <c r="O70" s="66">
        <f t="shared" si="19"/>
        <v>-1.2673509367112819</v>
      </c>
      <c r="Q70" t="str">
        <f t="shared" si="20"/>
        <v>PAEstadoInundações fluviaisEstado do Pará20502C</v>
      </c>
      <c r="R70" t="str">
        <f t="shared" si="21"/>
        <v>Inundações fluviais20502C</v>
      </c>
      <c r="S70" s="140" t="s">
        <v>165</v>
      </c>
      <c r="T70" s="140" t="s">
        <v>91</v>
      </c>
      <c r="U70" s="140" t="s">
        <v>289</v>
      </c>
      <c r="V70" s="142">
        <v>2050</v>
      </c>
      <c r="W70" s="82" t="s">
        <v>86</v>
      </c>
      <c r="X70" s="135" t="str">
        <f>VLOOKUP(Q70,'Base de Dados'!A:G,7,0)</f>
        <v>ND</v>
      </c>
      <c r="Y70" s="144">
        <f t="shared" si="22"/>
        <v>1</v>
      </c>
      <c r="AG70" s="79"/>
    </row>
    <row r="71" spans="6:33" x14ac:dyDescent="0.35">
      <c r="F71" t="str">
        <f t="shared" si="18"/>
        <v>DFEstadoInundações UrbanasDistrito Federal20502C</v>
      </c>
      <c r="G71" t="str">
        <f t="shared" si="23"/>
        <v>Inundações Urbanas20502C</v>
      </c>
      <c r="H71" s="140" t="s">
        <v>147</v>
      </c>
      <c r="I71" s="140" t="s">
        <v>99</v>
      </c>
      <c r="J71" s="140" t="s">
        <v>288</v>
      </c>
      <c r="K71" s="142">
        <v>2050</v>
      </c>
      <c r="L71" s="82" t="s">
        <v>86</v>
      </c>
      <c r="M71" s="129">
        <f t="shared" si="24"/>
        <v>3.493574824846201E-2</v>
      </c>
      <c r="N71" s="66">
        <f>(VLOOKUP(F71,'Base de Dados'!A:G,7,0)*M71)+VLOOKUP(F71,'Base de Dados'!A:G,7,0)</f>
        <v>-0.92799238759612102</v>
      </c>
      <c r="O71" s="66">
        <f t="shared" si="19"/>
        <v>-1.2673509367112819</v>
      </c>
      <c r="Q71" t="str">
        <f t="shared" si="20"/>
        <v>PBEstadoInundações fluviaisEstado da Paraíba20502C</v>
      </c>
      <c r="R71" t="str">
        <f t="shared" si="21"/>
        <v>Inundações fluviais20502C</v>
      </c>
      <c r="S71" s="140" t="s">
        <v>149</v>
      </c>
      <c r="T71" s="140" t="s">
        <v>113</v>
      </c>
      <c r="U71" s="140" t="s">
        <v>289</v>
      </c>
      <c r="V71" s="142">
        <v>2050</v>
      </c>
      <c r="W71" s="82" t="s">
        <v>86</v>
      </c>
      <c r="X71" s="135" t="str">
        <f>VLOOKUP(Q71,'Base de Dados'!A:G,7,0)</f>
        <v>ND</v>
      </c>
      <c r="Y71" s="144">
        <f t="shared" si="22"/>
        <v>1</v>
      </c>
      <c r="AG71" s="79"/>
    </row>
    <row r="72" spans="6:33" x14ac:dyDescent="0.35">
      <c r="F72" t="str">
        <f t="shared" si="18"/>
        <v>CEEstadoInundações UrbanasEstado do Ceará20502C</v>
      </c>
      <c r="G72" t="str">
        <f t="shared" si="23"/>
        <v>Inundações Urbanas20502C</v>
      </c>
      <c r="H72" s="140" t="s">
        <v>159</v>
      </c>
      <c r="I72" s="140" t="s">
        <v>109</v>
      </c>
      <c r="J72" s="140" t="s">
        <v>288</v>
      </c>
      <c r="K72" s="142">
        <v>2050</v>
      </c>
      <c r="L72" s="82" t="s">
        <v>86</v>
      </c>
      <c r="M72" s="129">
        <f t="shared" si="24"/>
        <v>2.1934798658220841E-2</v>
      </c>
      <c r="N72" s="66">
        <f>(VLOOKUP(F72,'Base de Dados'!A:G,7,0)*M72)+VLOOKUP(F72,'Base de Dados'!A:G,7,0)</f>
        <v>-0.71671693879229881</v>
      </c>
      <c r="O72" s="66">
        <f t="shared" si="19"/>
        <v>-1.2673509367112819</v>
      </c>
      <c r="Q72" t="str">
        <f t="shared" si="20"/>
        <v>PEEstadoInundações fluviaisEstado do Pernambuco20502C</v>
      </c>
      <c r="R72" t="str">
        <f t="shared" si="21"/>
        <v>Inundações fluviais20502C</v>
      </c>
      <c r="S72" s="140" t="s">
        <v>167</v>
      </c>
      <c r="T72" s="140" t="s">
        <v>129</v>
      </c>
      <c r="U72" s="140" t="s">
        <v>289</v>
      </c>
      <c r="V72" s="142">
        <v>2050</v>
      </c>
      <c r="W72" s="82" t="s">
        <v>86</v>
      </c>
      <c r="X72" s="135" t="str">
        <f>VLOOKUP(Q72,'Base de Dados'!A:G,7,0)</f>
        <v>ND</v>
      </c>
      <c r="Y72" s="144">
        <f t="shared" si="22"/>
        <v>1</v>
      </c>
      <c r="AG72" s="79"/>
    </row>
    <row r="73" spans="6:33" x14ac:dyDescent="0.35">
      <c r="F73" t="str">
        <f t="shared" si="18"/>
        <v>PBEstadoInundações UrbanasEstado da Paraíba20502C</v>
      </c>
      <c r="G73" t="str">
        <f t="shared" si="23"/>
        <v>Inundações Urbanas20502C</v>
      </c>
      <c r="H73" s="140" t="s">
        <v>149</v>
      </c>
      <c r="I73" s="140" t="s">
        <v>113</v>
      </c>
      <c r="J73" s="140" t="s">
        <v>288</v>
      </c>
      <c r="K73" s="142">
        <v>2050</v>
      </c>
      <c r="L73" s="82" t="s">
        <v>86</v>
      </c>
      <c r="M73" s="129">
        <f t="shared" si="24"/>
        <v>9.2372816540374405E-3</v>
      </c>
      <c r="N73" s="66">
        <f>(VLOOKUP(F73,'Base de Dados'!A:G,7,0)*M73)+VLOOKUP(F73,'Base de Dados'!A:G,7,0)</f>
        <v>-0.66475095618279256</v>
      </c>
      <c r="O73" s="66">
        <f t="shared" si="19"/>
        <v>-1.2673509367112819</v>
      </c>
      <c r="Q73" t="str">
        <f t="shared" si="20"/>
        <v>PIEstadoInundações fluviaisEstado do Piauí20502C</v>
      </c>
      <c r="R73" t="str">
        <f t="shared" si="21"/>
        <v>Inundações fluviais20502C</v>
      </c>
      <c r="S73" s="140" t="s">
        <v>168</v>
      </c>
      <c r="T73" s="140" t="s">
        <v>139</v>
      </c>
      <c r="U73" s="140" t="s">
        <v>289</v>
      </c>
      <c r="V73" s="142">
        <v>2050</v>
      </c>
      <c r="W73" s="82" t="s">
        <v>86</v>
      </c>
      <c r="X73" s="135" t="str">
        <f>VLOOKUP(Q73,'Base de Dados'!A:G,7,0)</f>
        <v>ND</v>
      </c>
      <c r="Y73" s="144">
        <f t="shared" si="22"/>
        <v>1</v>
      </c>
      <c r="AG73" s="79"/>
    </row>
    <row r="74" spans="6:33" x14ac:dyDescent="0.35">
      <c r="F74" t="str">
        <f t="shared" si="18"/>
        <v>ALEstadoInundações UrbanasEstado do Alagoas20502C</v>
      </c>
      <c r="G74" t="str">
        <f t="shared" si="23"/>
        <v>Inundações Urbanas20502C</v>
      </c>
      <c r="H74" s="138" t="s">
        <v>156</v>
      </c>
      <c r="I74" s="138" t="s">
        <v>117</v>
      </c>
      <c r="J74" s="139" t="s">
        <v>288</v>
      </c>
      <c r="K74" s="141">
        <v>2050</v>
      </c>
      <c r="L74" s="136" t="s">
        <v>86</v>
      </c>
      <c r="M74" s="129">
        <f t="shared" si="24"/>
        <v>8.3055635790484604E-3</v>
      </c>
      <c r="N74" s="66">
        <f>(VLOOKUP(F74,'Base de Dados'!A:G,7,0)*M74)+VLOOKUP(F74,'Base de Dados'!A:G,7,0)</f>
        <v>-0.55927348593184556</v>
      </c>
      <c r="O74" s="66">
        <f t="shared" si="19"/>
        <v>-1.2673509367112819</v>
      </c>
      <c r="Q74" t="str">
        <f t="shared" si="20"/>
        <v>PREstadoInundações fluviaisEstado do Paraná20502C</v>
      </c>
      <c r="R74" t="str">
        <f t="shared" si="21"/>
        <v>Inundações fluviais20502C</v>
      </c>
      <c r="S74" s="140" t="s">
        <v>166</v>
      </c>
      <c r="T74" s="140" t="s">
        <v>105</v>
      </c>
      <c r="U74" s="140" t="s">
        <v>289</v>
      </c>
      <c r="V74" s="142">
        <v>2050</v>
      </c>
      <c r="W74" s="82" t="s">
        <v>86</v>
      </c>
      <c r="X74" s="135" t="str">
        <f>VLOOKUP(Q74,'Base de Dados'!A:G,7,0)</f>
        <v>ND</v>
      </c>
      <c r="Y74" s="144">
        <f t="shared" si="22"/>
        <v>1</v>
      </c>
      <c r="AG74" s="79"/>
    </row>
    <row r="75" spans="6:33" x14ac:dyDescent="0.35">
      <c r="F75" t="str">
        <f t="shared" si="18"/>
        <v>PEEstadoInundações UrbanasEstado do Pernambuco20502C</v>
      </c>
      <c r="G75" t="str">
        <f t="shared" si="23"/>
        <v>Inundações Urbanas20502C</v>
      </c>
      <c r="H75" s="140" t="s">
        <v>167</v>
      </c>
      <c r="I75" s="140" t="s">
        <v>129</v>
      </c>
      <c r="J75" s="140" t="s">
        <v>288</v>
      </c>
      <c r="K75" s="142">
        <v>2050</v>
      </c>
      <c r="L75" s="82" t="s">
        <v>86</v>
      </c>
      <c r="M75" s="129">
        <f t="shared" si="24"/>
        <v>2.5403050200549358E-2</v>
      </c>
      <c r="N75" s="66">
        <f>(VLOOKUP(F75,'Base de Dados'!A:G,7,0)*M75)+VLOOKUP(F75,'Base de Dados'!A:G,7,0)</f>
        <v>-0.48057222952732415</v>
      </c>
      <c r="O75" s="66">
        <f t="shared" si="19"/>
        <v>-1.2673509367112819</v>
      </c>
      <c r="Q75" t="str">
        <f t="shared" si="20"/>
        <v>RJEstadoInundações fluviaisEstado do Rio de Janeiro20502C</v>
      </c>
      <c r="R75" t="str">
        <f t="shared" si="21"/>
        <v>Inundações fluviais20502C</v>
      </c>
      <c r="S75" s="140" t="s">
        <v>169</v>
      </c>
      <c r="T75" s="140" t="s">
        <v>143</v>
      </c>
      <c r="U75" s="140" t="s">
        <v>289</v>
      </c>
      <c r="V75" s="142">
        <v>2050</v>
      </c>
      <c r="W75" s="82" t="s">
        <v>86</v>
      </c>
      <c r="X75" s="135" t="str">
        <f>VLOOKUP(Q75,'Base de Dados'!A:G,7,0)</f>
        <v>ND</v>
      </c>
      <c r="Y75" s="144">
        <f t="shared" si="22"/>
        <v>1</v>
      </c>
      <c r="AG75" s="79"/>
    </row>
    <row r="76" spans="6:33" x14ac:dyDescent="0.35">
      <c r="F76" t="str">
        <f t="shared" si="18"/>
        <v>SEEstadoInundações UrbanasEstado do Sergipe20502C</v>
      </c>
      <c r="G76" t="str">
        <f t="shared" si="23"/>
        <v>Inundações Urbanas20502C</v>
      </c>
      <c r="H76" s="140" t="s">
        <v>172</v>
      </c>
      <c r="I76" s="140" t="s">
        <v>81</v>
      </c>
      <c r="J76" s="140" t="s">
        <v>288</v>
      </c>
      <c r="K76" s="142">
        <v>2050</v>
      </c>
      <c r="L76" s="82" t="s">
        <v>86</v>
      </c>
      <c r="M76" s="129">
        <f t="shared" si="24"/>
        <v>5.9674637214738547E-3</v>
      </c>
      <c r="N76" s="66">
        <f>(VLOOKUP(F76,'Base de Dados'!A:G,7,0)*M76)+VLOOKUP(F76,'Base de Dados'!A:G,7,0)</f>
        <v>-0.23003122670431034</v>
      </c>
      <c r="O76" s="66">
        <f t="shared" si="19"/>
        <v>-1.2673509367112819</v>
      </c>
      <c r="Q76" t="str">
        <f t="shared" si="20"/>
        <v>RNEstadoInundações fluviaisEstado do Rio Grande do Norte20502C</v>
      </c>
      <c r="R76" t="str">
        <f t="shared" si="21"/>
        <v>Inundações fluviais20502C</v>
      </c>
      <c r="S76" s="140" t="s">
        <v>170</v>
      </c>
      <c r="T76" s="140" t="s">
        <v>121</v>
      </c>
      <c r="U76" s="140" t="s">
        <v>289</v>
      </c>
      <c r="V76" s="142">
        <v>2050</v>
      </c>
      <c r="W76" s="82" t="s">
        <v>86</v>
      </c>
      <c r="X76" s="135" t="str">
        <f>VLOOKUP(Q76,'Base de Dados'!A:G,7,0)</f>
        <v>ND</v>
      </c>
      <c r="Y76" s="144">
        <f t="shared" si="22"/>
        <v>1</v>
      </c>
      <c r="AG76" s="79"/>
    </row>
    <row r="77" spans="6:33" x14ac:dyDescent="0.35">
      <c r="F77" t="str">
        <f t="shared" si="18"/>
        <v>RNEstadoInundações UrbanasEstado do Rio Grande do Norte20502C</v>
      </c>
      <c r="G77" t="str">
        <f t="shared" si="23"/>
        <v>Inundações Urbanas20502C</v>
      </c>
      <c r="H77" s="140" t="s">
        <v>170</v>
      </c>
      <c r="I77" s="140" t="s">
        <v>121</v>
      </c>
      <c r="J77" s="140" t="s">
        <v>288</v>
      </c>
      <c r="K77" s="142">
        <v>2050</v>
      </c>
      <c r="L77" s="82" t="s">
        <v>86</v>
      </c>
      <c r="M77" s="129">
        <f t="shared" si="24"/>
        <v>9.406147341817531E-3</v>
      </c>
      <c r="N77" s="66">
        <f>(VLOOKUP(F77,'Base de Dados'!A:G,7,0)*M77)+VLOOKUP(F77,'Base de Dados'!A:G,7,0)</f>
        <v>0.12583929970194668</v>
      </c>
      <c r="O77" s="66">
        <f t="shared" si="19"/>
        <v>-1.2673509367112819</v>
      </c>
      <c r="Q77" t="str">
        <f t="shared" si="20"/>
        <v>ROEstadoInundações fluviaisEstado da Rondônia20502C</v>
      </c>
      <c r="R77" t="str">
        <f t="shared" si="21"/>
        <v>Inundações fluviais20502C</v>
      </c>
      <c r="S77" s="140" t="s">
        <v>150</v>
      </c>
      <c r="T77" s="140" t="s">
        <v>127</v>
      </c>
      <c r="U77" s="140" t="s">
        <v>289</v>
      </c>
      <c r="V77" s="142">
        <v>2050</v>
      </c>
      <c r="W77" s="82" t="s">
        <v>86</v>
      </c>
      <c r="X77" s="135" t="str">
        <f>VLOOKUP(Q77,'Base de Dados'!A:G,7,0)</f>
        <v>ND</v>
      </c>
      <c r="Y77" s="144">
        <f t="shared" si="22"/>
        <v>1</v>
      </c>
      <c r="AG77" s="79"/>
    </row>
    <row r="78" spans="6:33" x14ac:dyDescent="0.35">
      <c r="F78" t="str">
        <f t="shared" si="18"/>
        <v>RJEstadoInundações UrbanasEstado do Rio de Janeiro20502C</v>
      </c>
      <c r="G78" t="str">
        <f t="shared" si="23"/>
        <v>Inundações Urbanas20502C</v>
      </c>
      <c r="H78" s="140" t="s">
        <v>169</v>
      </c>
      <c r="I78" s="140" t="s">
        <v>143</v>
      </c>
      <c r="J78" s="140" t="s">
        <v>288</v>
      </c>
      <c r="K78" s="142">
        <v>2050</v>
      </c>
      <c r="L78" s="82" t="s">
        <v>86</v>
      </c>
      <c r="M78" s="129">
        <f t="shared" si="24"/>
        <v>9.9062263210224766E-2</v>
      </c>
      <c r="N78" s="66">
        <f>(VLOOKUP(F78,'Base de Dados'!A:G,7,0)*M78)+VLOOKUP(F78,'Base de Dados'!A:G,7,0)</f>
        <v>0.48322104172476188</v>
      </c>
      <c r="O78" s="66">
        <f t="shared" si="19"/>
        <v>-1.2673509367112819</v>
      </c>
      <c r="Q78" t="str">
        <f t="shared" si="20"/>
        <v>RREstadoInundações fluviaisEstado da Roraima20502C</v>
      </c>
      <c r="R78" t="str">
        <f t="shared" si="21"/>
        <v>Inundações fluviais20502C</v>
      </c>
      <c r="S78" s="140" t="s">
        <v>151</v>
      </c>
      <c r="T78" s="140" t="s">
        <v>97</v>
      </c>
      <c r="U78" s="140" t="s">
        <v>289</v>
      </c>
      <c r="V78" s="142">
        <v>2050</v>
      </c>
      <c r="W78" s="82" t="s">
        <v>86</v>
      </c>
      <c r="X78" s="135" t="str">
        <f>VLOOKUP(Q78,'Base de Dados'!A:G,7,0)</f>
        <v>ND</v>
      </c>
      <c r="Y78" s="144">
        <f t="shared" si="22"/>
        <v>1</v>
      </c>
      <c r="AG78" s="79"/>
    </row>
    <row r="79" spans="6:33" x14ac:dyDescent="0.35">
      <c r="F79" t="str">
        <f t="shared" si="18"/>
        <v>MSEstadoInundações UrbanasEstado do Mato Grosso do Sul20502C</v>
      </c>
      <c r="G79" t="str">
        <f t="shared" si="23"/>
        <v>Inundações Urbanas20502C</v>
      </c>
      <c r="H79" s="140" t="s">
        <v>164</v>
      </c>
      <c r="I79" s="140" t="s">
        <v>101</v>
      </c>
      <c r="J79" s="140" t="s">
        <v>288</v>
      </c>
      <c r="K79" s="142">
        <v>2050</v>
      </c>
      <c r="L79" s="82" t="s">
        <v>86</v>
      </c>
      <c r="M79" s="129">
        <f t="shared" si="24"/>
        <v>1.6114911720697993E-2</v>
      </c>
      <c r="N79" s="66">
        <f>(VLOOKUP(F79,'Base de Dados'!A:G,7,0)*M79)+VLOOKUP(F79,'Base de Dados'!A:G,7,0)</f>
        <v>1.2223862387999997</v>
      </c>
      <c r="O79" s="66">
        <f t="shared" si="19"/>
        <v>-1.2673509367112819</v>
      </c>
      <c r="Q79" t="str">
        <f t="shared" si="20"/>
        <v>RSEstadoInundações fluviaisEstado do Rio Grande do Sul20502C</v>
      </c>
      <c r="R79" t="str">
        <f t="shared" si="21"/>
        <v>Inundações fluviais20502C</v>
      </c>
      <c r="S79" s="140" t="s">
        <v>171</v>
      </c>
      <c r="T79" s="140" t="s">
        <v>125</v>
      </c>
      <c r="U79" s="140" t="s">
        <v>289</v>
      </c>
      <c r="V79" s="142">
        <v>2050</v>
      </c>
      <c r="W79" s="82" t="s">
        <v>86</v>
      </c>
      <c r="X79" s="135" t="str">
        <f>VLOOKUP(Q79,'Base de Dados'!A:G,7,0)</f>
        <v>ND</v>
      </c>
      <c r="Y79" s="144">
        <f t="shared" si="22"/>
        <v>1</v>
      </c>
      <c r="AG79" s="79"/>
    </row>
    <row r="80" spans="6:33" x14ac:dyDescent="0.35">
      <c r="F80" t="str">
        <f t="shared" si="18"/>
        <v>SPEstadoInundações UrbanasEstado de São Paulo20502C</v>
      </c>
      <c r="G80" t="str">
        <f t="shared" si="23"/>
        <v>Inundações Urbanas20502C</v>
      </c>
      <c r="H80" s="140" t="s">
        <v>154</v>
      </c>
      <c r="I80" s="140" t="s">
        <v>137</v>
      </c>
      <c r="J80" s="140" t="s">
        <v>288</v>
      </c>
      <c r="K80" s="142">
        <v>2050</v>
      </c>
      <c r="L80" s="82" t="s">
        <v>86</v>
      </c>
      <c r="M80" s="129">
        <f t="shared" si="24"/>
        <v>0.31245264204495427</v>
      </c>
      <c r="N80" s="66">
        <f>(VLOOKUP(F80,'Base de Dados'!A:G,7,0)*M80)+VLOOKUP(F80,'Base de Dados'!A:G,7,0)</f>
        <v>4.6609568161156476</v>
      </c>
      <c r="O80" s="66">
        <f t="shared" si="19"/>
        <v>-1.2673509367112819</v>
      </c>
      <c r="Q80" t="str">
        <f t="shared" si="20"/>
        <v>SCEstadoInundações fluviaisEstado de Santa Catarina20502C</v>
      </c>
      <c r="R80" t="str">
        <f t="shared" si="21"/>
        <v>Inundações fluviais20502C</v>
      </c>
      <c r="S80" s="140" t="s">
        <v>153</v>
      </c>
      <c r="T80" s="140" t="s">
        <v>107</v>
      </c>
      <c r="U80" s="140" t="s">
        <v>289</v>
      </c>
      <c r="V80" s="142">
        <v>2050</v>
      </c>
      <c r="W80" s="82" t="s">
        <v>86</v>
      </c>
      <c r="X80" s="135" t="str">
        <f>VLOOKUP(Q80,'Base de Dados'!A:G,7,0)</f>
        <v>ND</v>
      </c>
      <c r="Y80" s="144">
        <f t="shared" si="22"/>
        <v>1</v>
      </c>
      <c r="AG80" s="79"/>
    </row>
    <row r="81" spans="6:33" x14ac:dyDescent="0.35">
      <c r="F81" t="str">
        <f t="shared" si="18"/>
        <v>RSEstadoInundações UrbanasEstado do Rio Grande do Sul20502C</v>
      </c>
      <c r="G81" t="str">
        <f t="shared" si="23"/>
        <v>Inundações Urbanas20502C</v>
      </c>
      <c r="H81" s="140" t="s">
        <v>171</v>
      </c>
      <c r="I81" s="140" t="s">
        <v>125</v>
      </c>
      <c r="J81" s="140" t="s">
        <v>288</v>
      </c>
      <c r="K81" s="142">
        <v>2050</v>
      </c>
      <c r="L81" s="82" t="s">
        <v>86</v>
      </c>
      <c r="M81" s="129">
        <f t="shared" si="24"/>
        <v>6.1887894735043823E-2</v>
      </c>
      <c r="N81" s="66">
        <f>(VLOOKUP(F81,'Base de Dados'!A:G,7,0)*M81)+VLOOKUP(F81,'Base de Dados'!A:G,7,0)</f>
        <v>4.5006348605186934</v>
      </c>
      <c r="O81" s="66">
        <f t="shared" si="19"/>
        <v>-1.2673509367112819</v>
      </c>
      <c r="Q81" t="str">
        <f t="shared" si="20"/>
        <v>SEEstadoInundações fluviaisEstado do Sergipe20502C</v>
      </c>
      <c r="R81" t="str">
        <f t="shared" si="21"/>
        <v>Inundações fluviais20502C</v>
      </c>
      <c r="S81" s="140" t="s">
        <v>172</v>
      </c>
      <c r="T81" s="140" t="s">
        <v>81</v>
      </c>
      <c r="U81" s="140" t="s">
        <v>289</v>
      </c>
      <c r="V81" s="142">
        <v>2050</v>
      </c>
      <c r="W81" s="82" t="s">
        <v>86</v>
      </c>
      <c r="X81" s="135" t="str">
        <f>VLOOKUP(Q81,'Base de Dados'!A:G,7,0)</f>
        <v>ND</v>
      </c>
      <c r="Y81" s="144">
        <f t="shared" si="22"/>
        <v>1</v>
      </c>
      <c r="AG81" s="79"/>
    </row>
    <row r="82" spans="6:33" x14ac:dyDescent="0.35">
      <c r="F82" t="str">
        <f t="shared" si="18"/>
        <v>SCEstadoInundações UrbanasEstado de Santa Catarina20502C</v>
      </c>
      <c r="G82" t="str">
        <f t="shared" si="23"/>
        <v>Inundações Urbanas20502C</v>
      </c>
      <c r="H82" s="140" t="s">
        <v>153</v>
      </c>
      <c r="I82" s="140" t="s">
        <v>107</v>
      </c>
      <c r="J82" s="140" t="s">
        <v>288</v>
      </c>
      <c r="K82" s="142">
        <v>2050</v>
      </c>
      <c r="L82" s="82" t="s">
        <v>86</v>
      </c>
      <c r="M82" s="129">
        <f t="shared" si="24"/>
        <v>4.5899270894467749E-2</v>
      </c>
      <c r="N82" s="66">
        <f>(VLOOKUP(F82,'Base de Dados'!A:G,7,0)*M82)+VLOOKUP(F82,'Base de Dados'!A:G,7,0)</f>
        <v>4.5392028356819889</v>
      </c>
      <c r="O82" s="66">
        <f t="shared" si="19"/>
        <v>-1.2673509367112819</v>
      </c>
      <c r="Q82" t="str">
        <f t="shared" si="20"/>
        <v>SPEstadoInundações fluviaisEstado de São Paulo20502C</v>
      </c>
      <c r="R82" t="str">
        <f t="shared" si="21"/>
        <v>Inundações fluviais20502C</v>
      </c>
      <c r="S82" s="140" t="s">
        <v>154</v>
      </c>
      <c r="T82" s="140" t="s">
        <v>137</v>
      </c>
      <c r="U82" s="140" t="s">
        <v>289</v>
      </c>
      <c r="V82" s="142">
        <v>2050</v>
      </c>
      <c r="W82" s="82" t="s">
        <v>86</v>
      </c>
      <c r="X82" s="135" t="str">
        <f>VLOOKUP(Q82,'Base de Dados'!A:G,7,0)</f>
        <v>ND</v>
      </c>
      <c r="Y82" s="144">
        <f t="shared" si="22"/>
        <v>1</v>
      </c>
      <c r="AG82" s="79"/>
    </row>
    <row r="83" spans="6:33" x14ac:dyDescent="0.35">
      <c r="F83" t="str">
        <f t="shared" si="18"/>
        <v>PREstadoInundações UrbanasEstado do Paraná20502C</v>
      </c>
      <c r="G83" t="str">
        <f t="shared" si="23"/>
        <v>Inundações Urbanas20502C</v>
      </c>
      <c r="H83" s="140" t="s">
        <v>166</v>
      </c>
      <c r="I83" s="140" t="s">
        <v>105</v>
      </c>
      <c r="J83" s="140" t="s">
        <v>288</v>
      </c>
      <c r="K83" s="142">
        <v>2050</v>
      </c>
      <c r="L83" s="82" t="s">
        <v>86</v>
      </c>
      <c r="M83" s="129">
        <f t="shared" si="24"/>
        <v>6.4120469964379201E-2</v>
      </c>
      <c r="N83" s="66">
        <f>(VLOOKUP(F83,'Base de Dados'!A:G,7,0)*M83)+VLOOKUP(F83,'Base de Dados'!A:G,7,0)</f>
        <v>5.7707253086168286</v>
      </c>
      <c r="O83" s="66">
        <f t="shared" si="19"/>
        <v>-1.2673509367112819</v>
      </c>
      <c r="Q83" t="str">
        <f t="shared" si="20"/>
        <v>TOEstadoInundações fluviaisEstado do Tocantins20502C</v>
      </c>
      <c r="R83" t="str">
        <f t="shared" si="21"/>
        <v>Inundações fluviais20502C</v>
      </c>
      <c r="S83" s="140" t="s">
        <v>173</v>
      </c>
      <c r="T83" s="140" t="s">
        <v>123</v>
      </c>
      <c r="U83" s="140" t="s">
        <v>289</v>
      </c>
      <c r="V83" s="142">
        <v>2050</v>
      </c>
      <c r="W83" s="82" t="s">
        <v>86</v>
      </c>
      <c r="X83" s="135" t="str">
        <f>VLOOKUP(Q83,'Base de Dados'!A:G,7,0)</f>
        <v>ND</v>
      </c>
      <c r="Y83" s="144">
        <f t="shared" si="22"/>
        <v>1</v>
      </c>
      <c r="AG83" s="79"/>
    </row>
    <row r="84" spans="6:33" x14ac:dyDescent="0.35">
      <c r="F84" t="str">
        <f t="shared" si="18"/>
        <v>TOEstadoInundações UrbanasEstado do Tocantins20504C</v>
      </c>
      <c r="G84" t="str">
        <f t="shared" si="23"/>
        <v>Inundações Urbanas20504C</v>
      </c>
      <c r="H84" s="140" t="s">
        <v>173</v>
      </c>
      <c r="I84" s="140" t="s">
        <v>123</v>
      </c>
      <c r="J84" s="140" t="s">
        <v>288</v>
      </c>
      <c r="K84" s="142">
        <v>2050</v>
      </c>
      <c r="L84" s="82" t="s">
        <v>90</v>
      </c>
      <c r="M84" s="129">
        <f t="shared" si="24"/>
        <v>5.7361768650591007E-3</v>
      </c>
      <c r="N84" s="66">
        <f>(VLOOKUP(F84,'Base de Dados'!A:G,7,0)*M84)+VLOOKUP(F84,'Base de Dados'!A:G,7,0)</f>
        <v>-6.6140563444569178</v>
      </c>
      <c r="O84" s="66">
        <f t="shared" si="19"/>
        <v>-1.7099333159044012</v>
      </c>
      <c r="Q84" t="str">
        <f t="shared" si="20"/>
        <v>ACEstadoInundações fluviaisEstado do Acre20504C</v>
      </c>
      <c r="R84" t="str">
        <f t="shared" si="21"/>
        <v>Inundações fluviais20504C</v>
      </c>
      <c r="S84" s="138" t="s">
        <v>155</v>
      </c>
      <c r="T84" s="138" t="s">
        <v>131</v>
      </c>
      <c r="U84" s="139" t="s">
        <v>289</v>
      </c>
      <c r="V84" s="141">
        <v>2050</v>
      </c>
      <c r="W84" s="136" t="s">
        <v>90</v>
      </c>
      <c r="X84" s="135" t="str">
        <f>VLOOKUP(Q84,'Base de Dados'!A:G,7,0)</f>
        <v>ND</v>
      </c>
      <c r="Y84" s="144">
        <f t="shared" si="22"/>
        <v>1</v>
      </c>
      <c r="AG84" s="79"/>
    </row>
    <row r="85" spans="6:33" x14ac:dyDescent="0.35">
      <c r="F85" t="str">
        <f t="shared" si="18"/>
        <v>GOEstadoInundações UrbanasEstado do Goiás20504C</v>
      </c>
      <c r="G85" t="str">
        <f t="shared" si="23"/>
        <v>Inundações Urbanas20504C</v>
      </c>
      <c r="H85" s="140" t="s">
        <v>161</v>
      </c>
      <c r="I85" s="140" t="s">
        <v>111</v>
      </c>
      <c r="J85" s="140" t="s">
        <v>288</v>
      </c>
      <c r="K85" s="142">
        <v>2050</v>
      </c>
      <c r="L85" s="82" t="s">
        <v>90</v>
      </c>
      <c r="M85" s="129">
        <f t="shared" si="24"/>
        <v>2.9453067034552943E-2</v>
      </c>
      <c r="N85" s="66">
        <f>(VLOOKUP(F85,'Base de Dados'!A:G,7,0)*M85)+VLOOKUP(F85,'Base de Dados'!A:G,7,0)</f>
        <v>-6.1008820262691055</v>
      </c>
      <c r="O85" s="66">
        <f t="shared" si="19"/>
        <v>-1.7099333159044012</v>
      </c>
      <c r="Q85" t="str">
        <f t="shared" si="20"/>
        <v>ALEstadoInundações fluviaisEstado do Alagoas20504C</v>
      </c>
      <c r="R85" t="str">
        <f t="shared" si="21"/>
        <v>Inundações fluviais20504C</v>
      </c>
      <c r="S85" s="138" t="s">
        <v>156</v>
      </c>
      <c r="T85" s="138" t="s">
        <v>117</v>
      </c>
      <c r="U85" s="139" t="s">
        <v>289</v>
      </c>
      <c r="V85" s="141">
        <v>2050</v>
      </c>
      <c r="W85" s="136" t="s">
        <v>90</v>
      </c>
      <c r="X85" s="135" t="str">
        <f>VLOOKUP(Q85,'Base de Dados'!A:G,7,0)</f>
        <v>ND</v>
      </c>
      <c r="Y85" s="144">
        <f t="shared" si="22"/>
        <v>1</v>
      </c>
      <c r="Z85" s="79"/>
      <c r="AA85" s="79"/>
      <c r="AB85" s="79"/>
    </row>
    <row r="86" spans="6:33" x14ac:dyDescent="0.35">
      <c r="F86" t="str">
        <f t="shared" si="18"/>
        <v>PAEstadoInundações UrbanasEstado do Pará20504C</v>
      </c>
      <c r="G86" t="str">
        <f t="shared" si="23"/>
        <v>Inundações Urbanas20504C</v>
      </c>
      <c r="H86" s="140" t="s">
        <v>165</v>
      </c>
      <c r="I86" s="140" t="s">
        <v>91</v>
      </c>
      <c r="J86" s="140" t="s">
        <v>288</v>
      </c>
      <c r="K86" s="142">
        <v>2050</v>
      </c>
      <c r="L86" s="82" t="s">
        <v>90</v>
      </c>
      <c r="M86" s="129">
        <f t="shared" si="24"/>
        <v>2.8376794674304741E-2</v>
      </c>
      <c r="N86" s="66">
        <f>(VLOOKUP(F86,'Base de Dados'!A:G,7,0)*M86)+VLOOKUP(F86,'Base de Dados'!A:G,7,0)</f>
        <v>-5.5045581896266613</v>
      </c>
      <c r="O86" s="66">
        <f t="shared" si="19"/>
        <v>-1.7099333159044012</v>
      </c>
      <c r="Q86" t="str">
        <f t="shared" si="20"/>
        <v>AMEstadoInundações fluviaisEstado do Amazonas20504C</v>
      </c>
      <c r="R86" t="str">
        <f t="shared" si="21"/>
        <v>Inundações fluviais20504C</v>
      </c>
      <c r="S86" s="140" t="s">
        <v>158</v>
      </c>
      <c r="T86" s="140" t="s">
        <v>119</v>
      </c>
      <c r="U86" s="140" t="s">
        <v>289</v>
      </c>
      <c r="V86" s="142">
        <v>2050</v>
      </c>
      <c r="W86" s="82" t="s">
        <v>90</v>
      </c>
      <c r="X86" s="135" t="str">
        <f>VLOOKUP(Q86,'Base de Dados'!A:G,7,0)</f>
        <v>ND</v>
      </c>
      <c r="Y86" s="144">
        <f t="shared" si="22"/>
        <v>1</v>
      </c>
      <c r="Z86" s="79"/>
      <c r="AA86" s="79"/>
      <c r="AB86" s="79"/>
    </row>
    <row r="87" spans="6:33" x14ac:dyDescent="0.35">
      <c r="F87" t="str">
        <f t="shared" si="18"/>
        <v>ESEstadoInundações UrbanasEstado do Espírito Santo20504C</v>
      </c>
      <c r="G87" t="str">
        <f t="shared" si="23"/>
        <v>Inundações Urbanas20504C</v>
      </c>
      <c r="H87" s="140" t="s">
        <v>160</v>
      </c>
      <c r="I87" s="140" t="s">
        <v>141</v>
      </c>
      <c r="J87" s="140" t="s">
        <v>288</v>
      </c>
      <c r="K87" s="142">
        <v>2050</v>
      </c>
      <c r="L87" s="82" t="s">
        <v>90</v>
      </c>
      <c r="M87" s="129">
        <f t="shared" si="24"/>
        <v>1.8193602342725594E-2</v>
      </c>
      <c r="N87" s="66">
        <f>(VLOOKUP(F87,'Base de Dados'!A:G,7,0)*M87)+VLOOKUP(F87,'Base de Dados'!A:G,7,0)</f>
        <v>-5.308522044747523</v>
      </c>
      <c r="O87" s="66">
        <f t="shared" si="19"/>
        <v>-1.7099333159044012</v>
      </c>
      <c r="Q87" t="str">
        <f t="shared" si="20"/>
        <v>APEstadoInundações fluviaisEstado do Amapá20504C</v>
      </c>
      <c r="R87" t="str">
        <f t="shared" si="21"/>
        <v>Inundações fluviais20504C</v>
      </c>
      <c r="S87" s="140" t="s">
        <v>157</v>
      </c>
      <c r="T87" s="140" t="s">
        <v>115</v>
      </c>
      <c r="U87" s="140" t="s">
        <v>289</v>
      </c>
      <c r="V87" s="142">
        <v>2050</v>
      </c>
      <c r="W87" s="82" t="s">
        <v>90</v>
      </c>
      <c r="X87" s="135" t="str">
        <f>VLOOKUP(Q87,'Base de Dados'!A:G,7,0)</f>
        <v>ND</v>
      </c>
      <c r="Y87" s="144">
        <f t="shared" si="22"/>
        <v>1</v>
      </c>
      <c r="Z87" s="79"/>
      <c r="AA87" s="79"/>
      <c r="AB87" s="79"/>
    </row>
    <row r="88" spans="6:33" x14ac:dyDescent="0.35">
      <c r="F88" t="str">
        <f t="shared" si="18"/>
        <v>ACEstadoInundações UrbanasEstado do Acre20504C</v>
      </c>
      <c r="G88" t="str">
        <f t="shared" si="23"/>
        <v>Inundações Urbanas20504C</v>
      </c>
      <c r="H88" s="138" t="s">
        <v>155</v>
      </c>
      <c r="I88" s="138" t="s">
        <v>131</v>
      </c>
      <c r="J88" s="139" t="s">
        <v>288</v>
      </c>
      <c r="K88" s="141">
        <v>2050</v>
      </c>
      <c r="L88" s="136" t="s">
        <v>90</v>
      </c>
      <c r="M88" s="129">
        <f t="shared" si="24"/>
        <v>2.1651603672099367E-3</v>
      </c>
      <c r="N88" s="66">
        <f>(VLOOKUP(F88,'Base de Dados'!A:G,7,0)*M88)+VLOOKUP(F88,'Base de Dados'!A:G,7,0)</f>
        <v>-4.3333621534278155</v>
      </c>
      <c r="O88" s="66">
        <f t="shared" si="19"/>
        <v>-1.7099333159044012</v>
      </c>
      <c r="Q88" t="str">
        <f t="shared" si="20"/>
        <v>BAEstadoInundações fluviaisEstado da Bahia20504C</v>
      </c>
      <c r="R88" t="str">
        <f t="shared" si="21"/>
        <v>Inundações fluviais20504C</v>
      </c>
      <c r="S88" s="140" t="s">
        <v>148</v>
      </c>
      <c r="T88" s="140" t="s">
        <v>133</v>
      </c>
      <c r="U88" s="140" t="s">
        <v>289</v>
      </c>
      <c r="V88" s="142">
        <v>2050</v>
      </c>
      <c r="W88" s="82" t="s">
        <v>90</v>
      </c>
      <c r="X88" s="135" t="str">
        <f>VLOOKUP(Q88,'Base de Dados'!A:G,7,0)</f>
        <v>ND</v>
      </c>
      <c r="Y88" s="144">
        <f t="shared" si="22"/>
        <v>1</v>
      </c>
      <c r="Z88" s="79"/>
      <c r="AA88" s="79"/>
      <c r="AB88" s="79"/>
    </row>
    <row r="89" spans="6:33" x14ac:dyDescent="0.35">
      <c r="F89" t="str">
        <f t="shared" si="18"/>
        <v>MTEstadoInundações UrbanasEstado do Mato Grosso20504C</v>
      </c>
      <c r="G89" t="str">
        <f t="shared" si="23"/>
        <v>Inundações Urbanas20504C</v>
      </c>
      <c r="H89" s="140" t="s">
        <v>163</v>
      </c>
      <c r="I89" s="140" t="s">
        <v>103</v>
      </c>
      <c r="J89" s="140" t="s">
        <v>288</v>
      </c>
      <c r="K89" s="142">
        <v>2050</v>
      </c>
      <c r="L89" s="82" t="s">
        <v>90</v>
      </c>
      <c r="M89" s="129">
        <f t="shared" si="24"/>
        <v>2.3476930055963536E-2</v>
      </c>
      <c r="N89" s="66">
        <f>(VLOOKUP(F89,'Base de Dados'!A:G,7,0)*M89)+VLOOKUP(F89,'Base de Dados'!A:G,7,0)</f>
        <v>-4.2856390651210043</v>
      </c>
      <c r="O89" s="66">
        <f t="shared" si="19"/>
        <v>-1.7099333159044012</v>
      </c>
      <c r="Q89" t="str">
        <f t="shared" si="20"/>
        <v>CEEstadoInundações fluviaisEstado do Ceará20504C</v>
      </c>
      <c r="R89" t="str">
        <f t="shared" si="21"/>
        <v>Inundações fluviais20504C</v>
      </c>
      <c r="S89" s="140" t="s">
        <v>159</v>
      </c>
      <c r="T89" s="140" t="s">
        <v>109</v>
      </c>
      <c r="U89" s="140" t="s">
        <v>289</v>
      </c>
      <c r="V89" s="142">
        <v>2050</v>
      </c>
      <c r="W89" s="82" t="s">
        <v>90</v>
      </c>
      <c r="X89" s="135" t="str">
        <f>VLOOKUP(Q89,'Base de Dados'!A:G,7,0)</f>
        <v>ND</v>
      </c>
      <c r="Y89" s="144">
        <f t="shared" si="22"/>
        <v>1</v>
      </c>
      <c r="Z89" s="79"/>
      <c r="AA89" s="79"/>
      <c r="AB89" s="79"/>
    </row>
    <row r="90" spans="6:33" x14ac:dyDescent="0.35">
      <c r="F90" t="str">
        <f t="shared" si="18"/>
        <v>ROEstadoInundações UrbanasEstado da Rondônia20504C</v>
      </c>
      <c r="G90" t="str">
        <f t="shared" si="23"/>
        <v>Inundações Urbanas20504C</v>
      </c>
      <c r="H90" s="140" t="s">
        <v>150</v>
      </c>
      <c r="I90" s="140" t="s">
        <v>127</v>
      </c>
      <c r="J90" s="140" t="s">
        <v>288</v>
      </c>
      <c r="K90" s="142">
        <v>2050</v>
      </c>
      <c r="L90" s="82" t="s">
        <v>90</v>
      </c>
      <c r="M90" s="129">
        <f t="shared" si="24"/>
        <v>6.7807786955368732E-3</v>
      </c>
      <c r="N90" s="66">
        <f>(VLOOKUP(F90,'Base de Dados'!A:G,7,0)*M90)+VLOOKUP(F90,'Base de Dados'!A:G,7,0)</f>
        <v>-4.1012892988127181</v>
      </c>
      <c r="O90" s="66">
        <f t="shared" si="19"/>
        <v>-1.7099333159044012</v>
      </c>
      <c r="Q90" t="str">
        <f t="shared" si="20"/>
        <v>DFEstadoInundações fluviaisDistrito Federal20504C</v>
      </c>
      <c r="R90" t="str">
        <f t="shared" si="21"/>
        <v>Inundações fluviais20504C</v>
      </c>
      <c r="S90" s="140" t="s">
        <v>147</v>
      </c>
      <c r="T90" s="140" t="s">
        <v>99</v>
      </c>
      <c r="U90" s="140" t="s">
        <v>289</v>
      </c>
      <c r="V90" s="142">
        <v>2050</v>
      </c>
      <c r="W90" s="82" t="s">
        <v>90</v>
      </c>
      <c r="X90" s="135" t="str">
        <f>VLOOKUP(Q90,'Base de Dados'!A:G,7,0)</f>
        <v>ND</v>
      </c>
      <c r="Y90" s="144">
        <f t="shared" si="22"/>
        <v>1</v>
      </c>
      <c r="Z90" s="79"/>
      <c r="AA90" s="79"/>
      <c r="AB90" s="79"/>
    </row>
    <row r="91" spans="6:33" x14ac:dyDescent="0.35">
      <c r="F91" t="str">
        <f t="shared" si="18"/>
        <v>RREstadoInundações UrbanasEstado da Roraima20504C</v>
      </c>
      <c r="G91" t="str">
        <f t="shared" si="23"/>
        <v>Inundações Urbanas20504C</v>
      </c>
      <c r="H91" s="140" t="s">
        <v>151</v>
      </c>
      <c r="I91" s="140" t="s">
        <v>97</v>
      </c>
      <c r="J91" s="140" t="s">
        <v>288</v>
      </c>
      <c r="K91" s="142">
        <v>2050</v>
      </c>
      <c r="L91" s="82" t="s">
        <v>90</v>
      </c>
      <c r="M91" s="129">
        <f t="shared" si="24"/>
        <v>2.1057616972670569E-3</v>
      </c>
      <c r="N91" s="66">
        <f>(VLOOKUP(F91,'Base de Dados'!A:G,7,0)*M91)+VLOOKUP(F91,'Base de Dados'!A:G,7,0)</f>
        <v>-4.0334756908315006</v>
      </c>
      <c r="O91" s="66">
        <f t="shared" si="19"/>
        <v>-1.7099333159044012</v>
      </c>
      <c r="Q91" t="str">
        <f t="shared" si="20"/>
        <v>ESEstadoInundações fluviaisEstado do Espírito Santo20504C</v>
      </c>
      <c r="R91" t="str">
        <f t="shared" si="21"/>
        <v>Inundações fluviais20504C</v>
      </c>
      <c r="S91" s="140" t="s">
        <v>160</v>
      </c>
      <c r="T91" s="140" t="s">
        <v>141</v>
      </c>
      <c r="U91" s="140" t="s">
        <v>289</v>
      </c>
      <c r="V91" s="142">
        <v>2050</v>
      </c>
      <c r="W91" s="82" t="s">
        <v>90</v>
      </c>
      <c r="X91" s="135" t="str">
        <f>VLOOKUP(Q91,'Base de Dados'!A:G,7,0)</f>
        <v>ND</v>
      </c>
      <c r="Y91" s="144">
        <f t="shared" si="22"/>
        <v>1</v>
      </c>
      <c r="Z91" s="79"/>
      <c r="AA91" s="79"/>
      <c r="AB91" s="79"/>
    </row>
    <row r="92" spans="6:33" x14ac:dyDescent="0.35">
      <c r="F92" t="str">
        <f t="shared" si="18"/>
        <v>BAEstadoInundações UrbanasEstado da Bahia20504C</v>
      </c>
      <c r="G92" t="str">
        <f t="shared" si="23"/>
        <v>Inundações Urbanas20504C</v>
      </c>
      <c r="H92" s="140" t="s">
        <v>148</v>
      </c>
      <c r="I92" s="140" t="s">
        <v>133</v>
      </c>
      <c r="J92" s="140" t="s">
        <v>288</v>
      </c>
      <c r="K92" s="142">
        <v>2050</v>
      </c>
      <c r="L92" s="82" t="s">
        <v>90</v>
      </c>
      <c r="M92" s="129">
        <f t="shared" si="24"/>
        <v>4.0123144481482464E-2</v>
      </c>
      <c r="N92" s="66">
        <f>(VLOOKUP(F92,'Base de Dados'!A:G,7,0)*M92)+VLOOKUP(F92,'Base de Dados'!A:G,7,0)</f>
        <v>-3.7174001183768195</v>
      </c>
      <c r="O92" s="66">
        <f t="shared" si="19"/>
        <v>-1.7099333159044012</v>
      </c>
      <c r="Q92" t="str">
        <f t="shared" si="20"/>
        <v>GOEstadoInundações fluviaisEstado do Goiás20504C</v>
      </c>
      <c r="R92" t="str">
        <f t="shared" si="21"/>
        <v>Inundações fluviais20504C</v>
      </c>
      <c r="S92" s="140" t="s">
        <v>161</v>
      </c>
      <c r="T92" s="140" t="s">
        <v>111</v>
      </c>
      <c r="U92" s="140" t="s">
        <v>289</v>
      </c>
      <c r="V92" s="142">
        <v>2050</v>
      </c>
      <c r="W92" s="82" t="s">
        <v>90</v>
      </c>
      <c r="X92" s="135" t="str">
        <f>VLOOKUP(Q92,'Base de Dados'!A:G,7,0)</f>
        <v>ND</v>
      </c>
      <c r="Y92" s="144">
        <f t="shared" si="22"/>
        <v>1</v>
      </c>
      <c r="Z92" s="79"/>
      <c r="AA92" s="79"/>
      <c r="AB92" s="79"/>
    </row>
    <row r="93" spans="6:33" x14ac:dyDescent="0.35">
      <c r="F93" t="str">
        <f t="shared" si="18"/>
        <v>AMEstadoInundações UrbanasEstado do Amazonas20504C</v>
      </c>
      <c r="G93" t="str">
        <f t="shared" si="23"/>
        <v>Inundações Urbanas20504C</v>
      </c>
      <c r="H93" s="140" t="s">
        <v>158</v>
      </c>
      <c r="I93" s="140" t="s">
        <v>119</v>
      </c>
      <c r="J93" s="140" t="s">
        <v>288</v>
      </c>
      <c r="K93" s="142">
        <v>2050</v>
      </c>
      <c r="L93" s="82" t="s">
        <v>90</v>
      </c>
      <c r="M93" s="129">
        <f t="shared" si="24"/>
        <v>1.5246403292263271E-2</v>
      </c>
      <c r="N93" s="66">
        <f>(VLOOKUP(F93,'Base de Dados'!A:G,7,0)*M93)+VLOOKUP(F93,'Base de Dados'!A:G,7,0)</f>
        <v>-3.4795878395503497</v>
      </c>
      <c r="O93" s="66">
        <f t="shared" si="19"/>
        <v>-1.7099333159044012</v>
      </c>
      <c r="Q93" t="str">
        <f t="shared" si="20"/>
        <v>MAEstadoInundações fluviaisEstado do Maranhão20504C</v>
      </c>
      <c r="R93" t="str">
        <f t="shared" si="21"/>
        <v>Inundações fluviais20504C</v>
      </c>
      <c r="S93" s="140" t="s">
        <v>162</v>
      </c>
      <c r="T93" s="140" t="s">
        <v>135</v>
      </c>
      <c r="U93" s="140" t="s">
        <v>289</v>
      </c>
      <c r="V93" s="142">
        <v>2050</v>
      </c>
      <c r="W93" s="82" t="s">
        <v>90</v>
      </c>
      <c r="X93" s="135" t="str">
        <f>VLOOKUP(Q93,'Base de Dados'!A:G,7,0)</f>
        <v>ND</v>
      </c>
      <c r="Y93" s="144">
        <f t="shared" si="22"/>
        <v>1</v>
      </c>
      <c r="Z93" s="79"/>
      <c r="AA93" s="79"/>
      <c r="AB93" s="79"/>
    </row>
    <row r="94" spans="6:33" x14ac:dyDescent="0.35">
      <c r="F94" t="str">
        <f t="shared" si="18"/>
        <v>APEstadoInundações UrbanasEstado do Amapá20504C</v>
      </c>
      <c r="G94" t="str">
        <f t="shared" si="23"/>
        <v>Inundações Urbanas20504C</v>
      </c>
      <c r="H94" s="140" t="s">
        <v>157</v>
      </c>
      <c r="I94" s="140" t="s">
        <v>115</v>
      </c>
      <c r="J94" s="140" t="s">
        <v>288</v>
      </c>
      <c r="K94" s="142">
        <v>2050</v>
      </c>
      <c r="L94" s="82" t="s">
        <v>90</v>
      </c>
      <c r="M94" s="129">
        <f t="shared" si="24"/>
        <v>2.4270664495023258E-3</v>
      </c>
      <c r="N94" s="66">
        <f>(VLOOKUP(F94,'Base de Dados'!A:G,7,0)*M94)+VLOOKUP(F94,'Base de Dados'!A:G,7,0)</f>
        <v>-3.292304628575649</v>
      </c>
      <c r="O94" s="66">
        <f t="shared" si="19"/>
        <v>-1.7099333159044012</v>
      </c>
      <c r="Q94" t="str">
        <f t="shared" si="20"/>
        <v>MGEstadoInundações fluviaisEstado de Minas Gerais20504C</v>
      </c>
      <c r="R94" t="str">
        <f t="shared" si="21"/>
        <v>Inundações fluviais20504C</v>
      </c>
      <c r="S94" s="140" t="s">
        <v>152</v>
      </c>
      <c r="T94" s="140" t="s">
        <v>93</v>
      </c>
      <c r="U94" s="140" t="s">
        <v>289</v>
      </c>
      <c r="V94" s="142">
        <v>2050</v>
      </c>
      <c r="W94" s="82" t="s">
        <v>90</v>
      </c>
      <c r="X94" s="135" t="str">
        <f>VLOOKUP(Q94,'Base de Dados'!A:G,7,0)</f>
        <v>ND</v>
      </c>
      <c r="Y94" s="144">
        <f t="shared" si="22"/>
        <v>1</v>
      </c>
      <c r="Z94" s="79"/>
      <c r="AA94" s="79"/>
      <c r="AB94" s="79"/>
    </row>
    <row r="95" spans="6:33" x14ac:dyDescent="0.35">
      <c r="F95" t="str">
        <f t="shared" si="18"/>
        <v>MGEstadoInundações UrbanasEstado de Minas Gerais20504C</v>
      </c>
      <c r="G95" t="str">
        <f t="shared" si="23"/>
        <v>Inundações Urbanas20504C</v>
      </c>
      <c r="H95" s="140" t="s">
        <v>152</v>
      </c>
      <c r="I95" s="140" t="s">
        <v>93</v>
      </c>
      <c r="J95" s="140" t="s">
        <v>288</v>
      </c>
      <c r="K95" s="142">
        <v>2050</v>
      </c>
      <c r="L95" s="82" t="s">
        <v>90</v>
      </c>
      <c r="M95" s="129">
        <f t="shared" si="24"/>
        <v>8.9726947468184257E-2</v>
      </c>
      <c r="N95" s="66">
        <f>(VLOOKUP(F95,'Base de Dados'!A:G,7,0)*M95)+VLOOKUP(F95,'Base de Dados'!A:G,7,0)</f>
        <v>-3.5626806335893173</v>
      </c>
      <c r="O95" s="66">
        <f t="shared" si="19"/>
        <v>-1.7099333159044012</v>
      </c>
      <c r="Q95" t="str">
        <f t="shared" si="20"/>
        <v>MSEstadoInundações fluviaisEstado do Mato Grosso do Sul20504C</v>
      </c>
      <c r="R95" t="str">
        <f t="shared" si="21"/>
        <v>Inundações fluviais20504C</v>
      </c>
      <c r="S95" s="140" t="s">
        <v>164</v>
      </c>
      <c r="T95" s="140" t="s">
        <v>101</v>
      </c>
      <c r="U95" s="140" t="s">
        <v>289</v>
      </c>
      <c r="V95" s="142">
        <v>2050</v>
      </c>
      <c r="W95" s="82" t="s">
        <v>90</v>
      </c>
      <c r="X95" s="135" t="str">
        <f>VLOOKUP(Q95,'Base de Dados'!A:G,7,0)</f>
        <v>ND</v>
      </c>
      <c r="Y95" s="144">
        <f t="shared" si="22"/>
        <v>1</v>
      </c>
      <c r="Z95" s="79"/>
      <c r="AA95" s="79"/>
      <c r="AB95" s="79"/>
    </row>
    <row r="96" spans="6:33" x14ac:dyDescent="0.35">
      <c r="F96" t="str">
        <f t="shared" si="18"/>
        <v>MAEstadoInundações UrbanasEstado do Maranhão20504C</v>
      </c>
      <c r="G96" t="str">
        <f t="shared" si="23"/>
        <v>Inundações Urbanas20504C</v>
      </c>
      <c r="H96" s="140" t="s">
        <v>162</v>
      </c>
      <c r="I96" s="140" t="s">
        <v>135</v>
      </c>
      <c r="J96" s="140" t="s">
        <v>288</v>
      </c>
      <c r="K96" s="142">
        <v>2050</v>
      </c>
      <c r="L96" s="82" t="s">
        <v>90</v>
      </c>
      <c r="M96" s="129">
        <f t="shared" si="24"/>
        <v>1.4050150875249915E-2</v>
      </c>
      <c r="N96" s="66">
        <f>(VLOOKUP(F96,'Base de Dados'!A:G,7,0)*M96)+VLOOKUP(F96,'Base de Dados'!A:G,7,0)</f>
        <v>-2.7010915852147073</v>
      </c>
      <c r="O96" s="66">
        <f t="shared" si="19"/>
        <v>-1.7099333159044012</v>
      </c>
      <c r="Q96" t="str">
        <f t="shared" si="20"/>
        <v>MTEstadoInundações fluviaisEstado do Mato Grosso20504C</v>
      </c>
      <c r="R96" t="str">
        <f t="shared" si="21"/>
        <v>Inundações fluviais20504C</v>
      </c>
      <c r="S96" s="140" t="s">
        <v>163</v>
      </c>
      <c r="T96" s="140" t="s">
        <v>103</v>
      </c>
      <c r="U96" s="140" t="s">
        <v>289</v>
      </c>
      <c r="V96" s="142">
        <v>2050</v>
      </c>
      <c r="W96" s="82" t="s">
        <v>90</v>
      </c>
      <c r="X96" s="135" t="str">
        <f>VLOOKUP(Q96,'Base de Dados'!A:G,7,0)</f>
        <v>ND</v>
      </c>
      <c r="Y96" s="144">
        <f t="shared" si="22"/>
        <v>1</v>
      </c>
      <c r="Z96" s="79"/>
      <c r="AA96" s="79"/>
      <c r="AB96" s="79"/>
    </row>
    <row r="97" spans="6:28" x14ac:dyDescent="0.35">
      <c r="F97" t="str">
        <f t="shared" si="18"/>
        <v>PIEstadoInundações UrbanasEstado do Piauí20504C</v>
      </c>
      <c r="G97" t="str">
        <f t="shared" si="23"/>
        <v>Inundações Urbanas20504C</v>
      </c>
      <c r="H97" s="140" t="s">
        <v>168</v>
      </c>
      <c r="I97" s="140" t="s">
        <v>139</v>
      </c>
      <c r="J97" s="140" t="s">
        <v>288</v>
      </c>
      <c r="K97" s="142">
        <v>2050</v>
      </c>
      <c r="L97" s="82" t="s">
        <v>90</v>
      </c>
      <c r="M97" s="129">
        <f t="shared" si="24"/>
        <v>7.4105097273206811E-3</v>
      </c>
      <c r="N97" s="66">
        <f>(VLOOKUP(F97,'Base de Dados'!A:G,7,0)*M97)+VLOOKUP(F97,'Base de Dados'!A:G,7,0)</f>
        <v>-2.3469306841614155</v>
      </c>
      <c r="O97" s="66">
        <f t="shared" si="19"/>
        <v>-1.7099333159044012</v>
      </c>
      <c r="Q97" t="str">
        <f t="shared" si="20"/>
        <v>PAEstadoInundações fluviaisEstado do Pará20504C</v>
      </c>
      <c r="R97" t="str">
        <f t="shared" si="21"/>
        <v>Inundações fluviais20504C</v>
      </c>
      <c r="S97" s="140" t="s">
        <v>165</v>
      </c>
      <c r="T97" s="140" t="s">
        <v>91</v>
      </c>
      <c r="U97" s="140" t="s">
        <v>289</v>
      </c>
      <c r="V97" s="142">
        <v>2050</v>
      </c>
      <c r="W97" s="82" t="s">
        <v>90</v>
      </c>
      <c r="X97" s="135" t="str">
        <f>VLOOKUP(Q97,'Base de Dados'!A:G,7,0)</f>
        <v>ND</v>
      </c>
      <c r="Y97" s="144">
        <f t="shared" si="22"/>
        <v>1</v>
      </c>
      <c r="Z97" s="79"/>
      <c r="AA97" s="79"/>
      <c r="AB97" s="79"/>
    </row>
    <row r="98" spans="6:28" x14ac:dyDescent="0.35">
      <c r="F98" t="str">
        <f t="shared" si="18"/>
        <v>SEEstadoInundações UrbanasEstado do Sergipe20504C</v>
      </c>
      <c r="G98" t="str">
        <f t="shared" si="23"/>
        <v>Inundações Urbanas20504C</v>
      </c>
      <c r="H98" s="140" t="s">
        <v>172</v>
      </c>
      <c r="I98" s="140" t="s">
        <v>81</v>
      </c>
      <c r="J98" s="140" t="s">
        <v>288</v>
      </c>
      <c r="K98" s="142">
        <v>2050</v>
      </c>
      <c r="L98" s="82" t="s">
        <v>90</v>
      </c>
      <c r="M98" s="129">
        <f t="shared" si="24"/>
        <v>5.9674637214738547E-3</v>
      </c>
      <c r="N98" s="66">
        <f>(VLOOKUP(F98,'Base de Dados'!A:G,7,0)*M98)+VLOOKUP(F98,'Base de Dados'!A:G,7,0)</f>
        <v>-1.8372319112433186</v>
      </c>
      <c r="O98" s="66">
        <f t="shared" si="19"/>
        <v>-1.7099333159044012</v>
      </c>
      <c r="Q98" t="str">
        <f t="shared" si="20"/>
        <v>PBEstadoInundações fluviaisEstado da Paraíba20504C</v>
      </c>
      <c r="R98" t="str">
        <f t="shared" si="21"/>
        <v>Inundações fluviais20504C</v>
      </c>
      <c r="S98" s="140" t="s">
        <v>149</v>
      </c>
      <c r="T98" s="140" t="s">
        <v>113</v>
      </c>
      <c r="U98" s="140" t="s">
        <v>289</v>
      </c>
      <c r="V98" s="142">
        <v>2050</v>
      </c>
      <c r="W98" s="82" t="s">
        <v>90</v>
      </c>
      <c r="X98" s="135" t="str">
        <f>VLOOKUP(Q98,'Base de Dados'!A:G,7,0)</f>
        <v>ND</v>
      </c>
      <c r="Y98" s="144">
        <f t="shared" si="22"/>
        <v>1</v>
      </c>
      <c r="Z98" s="79"/>
      <c r="AA98" s="79"/>
      <c r="AB98" s="79"/>
    </row>
    <row r="99" spans="6:28" x14ac:dyDescent="0.35">
      <c r="F99" t="str">
        <f t="shared" si="18"/>
        <v>DFEstadoInundações UrbanasDistrito Federal20504C</v>
      </c>
      <c r="G99" t="str">
        <f t="shared" si="23"/>
        <v>Inundações Urbanas20504C</v>
      </c>
      <c r="H99" s="140" t="s">
        <v>147</v>
      </c>
      <c r="I99" s="140" t="s">
        <v>99</v>
      </c>
      <c r="J99" s="140" t="s">
        <v>288</v>
      </c>
      <c r="K99" s="142">
        <v>2050</v>
      </c>
      <c r="L99" s="82" t="s">
        <v>90</v>
      </c>
      <c r="M99" s="129">
        <f t="shared" si="24"/>
        <v>3.493574824846201E-2</v>
      </c>
      <c r="N99" s="66">
        <f>(VLOOKUP(F99,'Base de Dados'!A:G,7,0)*M99)+VLOOKUP(F99,'Base de Dados'!A:G,7,0)</f>
        <v>-1.2005254679682156</v>
      </c>
      <c r="O99" s="66">
        <f t="shared" si="19"/>
        <v>-1.7099333159044012</v>
      </c>
      <c r="Q99" t="str">
        <f t="shared" si="20"/>
        <v>PEEstadoInundações fluviaisEstado do Pernambuco20504C</v>
      </c>
      <c r="R99" t="str">
        <f t="shared" si="21"/>
        <v>Inundações fluviais20504C</v>
      </c>
      <c r="S99" s="140" t="s">
        <v>167</v>
      </c>
      <c r="T99" s="140" t="s">
        <v>129</v>
      </c>
      <c r="U99" s="140" t="s">
        <v>289</v>
      </c>
      <c r="V99" s="142">
        <v>2050</v>
      </c>
      <c r="W99" s="82" t="s">
        <v>90</v>
      </c>
      <c r="X99" s="135" t="str">
        <f>VLOOKUP(Q99,'Base de Dados'!A:G,7,0)</f>
        <v>ND</v>
      </c>
      <c r="Y99" s="144">
        <f t="shared" si="22"/>
        <v>1</v>
      </c>
      <c r="Z99" s="79"/>
      <c r="AA99" s="79"/>
      <c r="AB99" s="79"/>
    </row>
    <row r="100" spans="6:28" x14ac:dyDescent="0.35">
      <c r="F100" t="str">
        <f t="shared" si="18"/>
        <v>ALEstadoInundações UrbanasEstado do Alagoas20504C</v>
      </c>
      <c r="G100" t="str">
        <f t="shared" si="23"/>
        <v>Inundações Urbanas20504C</v>
      </c>
      <c r="H100" s="138" t="s">
        <v>156</v>
      </c>
      <c r="I100" s="138" t="s">
        <v>117</v>
      </c>
      <c r="J100" s="139" t="s">
        <v>288</v>
      </c>
      <c r="K100" s="141">
        <v>2050</v>
      </c>
      <c r="L100" s="136" t="s">
        <v>90</v>
      </c>
      <c r="M100" s="129">
        <f t="shared" si="24"/>
        <v>8.3055635790484604E-3</v>
      </c>
      <c r="N100" s="66">
        <f>(VLOOKUP(F100,'Base de Dados'!A:G,7,0)*M100)+VLOOKUP(F100,'Base de Dados'!A:G,7,0)</f>
        <v>-1.1003974717192686</v>
      </c>
      <c r="O100" s="66">
        <f t="shared" si="19"/>
        <v>-1.7099333159044012</v>
      </c>
      <c r="Q100" t="str">
        <f t="shared" si="20"/>
        <v>PIEstadoInundações fluviaisEstado do Piauí20504C</v>
      </c>
      <c r="R100" t="str">
        <f t="shared" si="21"/>
        <v>Inundações fluviais20504C</v>
      </c>
      <c r="S100" s="140" t="s">
        <v>168</v>
      </c>
      <c r="T100" s="140" t="s">
        <v>139</v>
      </c>
      <c r="U100" s="140" t="s">
        <v>289</v>
      </c>
      <c r="V100" s="142">
        <v>2050</v>
      </c>
      <c r="W100" s="82" t="s">
        <v>90</v>
      </c>
      <c r="X100" s="135" t="str">
        <f>VLOOKUP(Q100,'Base de Dados'!A:G,7,0)</f>
        <v>ND</v>
      </c>
      <c r="Y100" s="144">
        <f t="shared" si="22"/>
        <v>1</v>
      </c>
      <c r="Z100" s="79"/>
      <c r="AA100" s="79"/>
      <c r="AB100" s="79"/>
    </row>
    <row r="101" spans="6:28" x14ac:dyDescent="0.35">
      <c r="F101" t="str">
        <f t="shared" si="18"/>
        <v>PEEstadoInundações UrbanasEstado do Pernambuco20504C</v>
      </c>
      <c r="G101" t="str">
        <f t="shared" si="23"/>
        <v>Inundações Urbanas20504C</v>
      </c>
      <c r="H101" s="140" t="s">
        <v>167</v>
      </c>
      <c r="I101" s="140" t="s">
        <v>129</v>
      </c>
      <c r="J101" s="140" t="s">
        <v>288</v>
      </c>
      <c r="K101" s="142">
        <v>2050</v>
      </c>
      <c r="L101" s="82" t="s">
        <v>90</v>
      </c>
      <c r="M101" s="129">
        <f t="shared" si="24"/>
        <v>2.5403050200549358E-2</v>
      </c>
      <c r="N101" s="66">
        <f>(VLOOKUP(F101,'Base de Dados'!A:G,7,0)*M101)+VLOOKUP(F101,'Base de Dados'!A:G,7,0)</f>
        <v>-0.87022538860353282</v>
      </c>
      <c r="O101" s="66">
        <f t="shared" si="19"/>
        <v>-1.7099333159044012</v>
      </c>
      <c r="Q101" t="str">
        <f t="shared" si="20"/>
        <v>PREstadoInundações fluviaisEstado do Paraná20504C</v>
      </c>
      <c r="R101" t="str">
        <f t="shared" si="21"/>
        <v>Inundações fluviais20504C</v>
      </c>
      <c r="S101" s="140" t="s">
        <v>166</v>
      </c>
      <c r="T101" s="140" t="s">
        <v>105</v>
      </c>
      <c r="U101" s="140" t="s">
        <v>289</v>
      </c>
      <c r="V101" s="142">
        <v>2050</v>
      </c>
      <c r="W101" s="82" t="s">
        <v>90</v>
      </c>
      <c r="X101" s="135" t="str">
        <f>VLOOKUP(Q101,'Base de Dados'!A:G,7,0)</f>
        <v>ND</v>
      </c>
      <c r="Y101" s="144">
        <f t="shared" si="22"/>
        <v>1</v>
      </c>
      <c r="Z101" s="79"/>
      <c r="AA101" s="79"/>
      <c r="AB101" s="79"/>
    </row>
    <row r="102" spans="6:28" x14ac:dyDescent="0.35">
      <c r="F102" t="str">
        <f t="shared" si="18"/>
        <v>PBEstadoInundações UrbanasEstado da Paraíba20504C</v>
      </c>
      <c r="G102" t="str">
        <f t="shared" si="23"/>
        <v>Inundações Urbanas20504C</v>
      </c>
      <c r="H102" s="140" t="s">
        <v>149</v>
      </c>
      <c r="I102" s="140" t="s">
        <v>113</v>
      </c>
      <c r="J102" s="140" t="s">
        <v>288</v>
      </c>
      <c r="K102" s="142">
        <v>2050</v>
      </c>
      <c r="L102" s="82" t="s">
        <v>90</v>
      </c>
      <c r="M102" s="129">
        <f t="shared" si="24"/>
        <v>9.2372816540374405E-3</v>
      </c>
      <c r="N102" s="66">
        <f>(VLOOKUP(F102,'Base de Dados'!A:G,7,0)*M102)+VLOOKUP(F102,'Base de Dados'!A:G,7,0)</f>
        <v>-0.69334601249632355</v>
      </c>
      <c r="O102" s="66">
        <f t="shared" si="19"/>
        <v>-1.7099333159044012</v>
      </c>
      <c r="Q102" t="str">
        <f t="shared" si="20"/>
        <v>RJEstadoInundações fluviaisEstado do Rio de Janeiro20504C</v>
      </c>
      <c r="R102" t="str">
        <f t="shared" si="21"/>
        <v>Inundações fluviais20504C</v>
      </c>
      <c r="S102" s="140" t="s">
        <v>169</v>
      </c>
      <c r="T102" s="140" t="s">
        <v>143</v>
      </c>
      <c r="U102" s="140" t="s">
        <v>289</v>
      </c>
      <c r="V102" s="142">
        <v>2050</v>
      </c>
      <c r="W102" s="82" t="s">
        <v>90</v>
      </c>
      <c r="X102" s="135" t="str">
        <f>VLOOKUP(Q102,'Base de Dados'!A:G,7,0)</f>
        <v>ND</v>
      </c>
      <c r="Y102" s="144">
        <f t="shared" si="22"/>
        <v>1</v>
      </c>
      <c r="Z102" s="79"/>
      <c r="AA102" s="79"/>
      <c r="AB102" s="79"/>
    </row>
    <row r="103" spans="6:28" x14ac:dyDescent="0.35">
      <c r="F103" t="str">
        <f t="shared" si="18"/>
        <v>CEEstadoInundações UrbanasEstado do Ceará20504C</v>
      </c>
      <c r="G103" t="str">
        <f t="shared" si="23"/>
        <v>Inundações Urbanas20504C</v>
      </c>
      <c r="H103" s="140" t="s">
        <v>159</v>
      </c>
      <c r="I103" s="140" t="s">
        <v>109</v>
      </c>
      <c r="J103" s="140" t="s">
        <v>288</v>
      </c>
      <c r="K103" s="142">
        <v>2050</v>
      </c>
      <c r="L103" s="82" t="s">
        <v>90</v>
      </c>
      <c r="M103" s="129">
        <f t="shared" si="24"/>
        <v>2.1934798658220841E-2</v>
      </c>
      <c r="N103" s="66">
        <f>(VLOOKUP(F103,'Base de Dados'!A:G,7,0)*M103)+VLOOKUP(F103,'Base de Dados'!A:G,7,0)</f>
        <v>-0.32940365010083311</v>
      </c>
      <c r="O103" s="66">
        <f t="shared" si="19"/>
        <v>-1.7099333159044012</v>
      </c>
      <c r="Q103" t="str">
        <f t="shared" si="20"/>
        <v>RNEstadoInundações fluviaisEstado do Rio Grande do Norte20504C</v>
      </c>
      <c r="R103" t="str">
        <f t="shared" si="21"/>
        <v>Inundações fluviais20504C</v>
      </c>
      <c r="S103" s="140" t="s">
        <v>170</v>
      </c>
      <c r="T103" s="140" t="s">
        <v>121</v>
      </c>
      <c r="U103" s="140" t="s">
        <v>289</v>
      </c>
      <c r="V103" s="142">
        <v>2050</v>
      </c>
      <c r="W103" s="82" t="s">
        <v>90</v>
      </c>
      <c r="X103" s="135" t="str">
        <f>VLOOKUP(Q103,'Base de Dados'!A:G,7,0)</f>
        <v>ND</v>
      </c>
      <c r="Y103" s="144">
        <f t="shared" si="22"/>
        <v>1</v>
      </c>
      <c r="Z103" s="79"/>
      <c r="AA103" s="79"/>
      <c r="AB103" s="79"/>
    </row>
    <row r="104" spans="6:28" x14ac:dyDescent="0.35">
      <c r="F104" t="str">
        <f t="shared" si="18"/>
        <v>MSEstadoInundações UrbanasEstado do Mato Grosso do Sul20504C</v>
      </c>
      <c r="G104" t="str">
        <f t="shared" si="23"/>
        <v>Inundações Urbanas20504C</v>
      </c>
      <c r="H104" s="140" t="s">
        <v>164</v>
      </c>
      <c r="I104" s="140" t="s">
        <v>101</v>
      </c>
      <c r="J104" s="140" t="s">
        <v>288</v>
      </c>
      <c r="K104" s="142">
        <v>2050</v>
      </c>
      <c r="L104" s="82" t="s">
        <v>90</v>
      </c>
      <c r="M104" s="129">
        <f t="shared" si="24"/>
        <v>1.6114911720697993E-2</v>
      </c>
      <c r="N104" s="66">
        <f>(VLOOKUP(F104,'Base de Dados'!A:G,7,0)*M104)+VLOOKUP(F104,'Base de Dados'!A:G,7,0)</f>
        <v>7.2482863702743108E-2</v>
      </c>
      <c r="O104" s="66">
        <f t="shared" si="19"/>
        <v>-1.7099333159044012</v>
      </c>
      <c r="Q104" t="str">
        <f t="shared" si="20"/>
        <v>ROEstadoInundações fluviaisEstado da Rondônia20504C</v>
      </c>
      <c r="R104" t="str">
        <f t="shared" si="21"/>
        <v>Inundações fluviais20504C</v>
      </c>
      <c r="S104" s="140" t="s">
        <v>150</v>
      </c>
      <c r="T104" s="140" t="s">
        <v>127</v>
      </c>
      <c r="U104" s="140" t="s">
        <v>289</v>
      </c>
      <c r="V104" s="142">
        <v>2050</v>
      </c>
      <c r="W104" s="82" t="s">
        <v>90</v>
      </c>
      <c r="X104" s="135" t="str">
        <f>VLOOKUP(Q104,'Base de Dados'!A:G,7,0)</f>
        <v>ND</v>
      </c>
      <c r="Y104" s="144">
        <f t="shared" si="22"/>
        <v>1</v>
      </c>
      <c r="Z104" s="79"/>
      <c r="AA104" s="79"/>
      <c r="AB104" s="79"/>
    </row>
    <row r="105" spans="6:28" x14ac:dyDescent="0.35">
      <c r="F105" t="str">
        <f t="shared" si="18"/>
        <v>RNEstadoInundações UrbanasEstado do Rio Grande do Norte20504C</v>
      </c>
      <c r="G105" t="str">
        <f t="shared" si="23"/>
        <v>Inundações Urbanas20504C</v>
      </c>
      <c r="H105" s="140" t="s">
        <v>170</v>
      </c>
      <c r="I105" s="140" t="s">
        <v>121</v>
      </c>
      <c r="J105" s="140" t="s">
        <v>288</v>
      </c>
      <c r="K105" s="142">
        <v>2050</v>
      </c>
      <c r="L105" s="82" t="s">
        <v>90</v>
      </c>
      <c r="M105" s="129">
        <f t="shared" si="24"/>
        <v>9.406147341817531E-3</v>
      </c>
      <c r="N105" s="66">
        <f>(VLOOKUP(F105,'Base de Dados'!A:G,7,0)*M105)+VLOOKUP(F105,'Base de Dados'!A:G,7,0)</f>
        <v>0.32200056100203978</v>
      </c>
      <c r="O105" s="66">
        <f t="shared" si="19"/>
        <v>-1.7099333159044012</v>
      </c>
      <c r="Q105" t="str">
        <f t="shared" si="20"/>
        <v>RREstadoInundações fluviaisEstado da Roraima20504C</v>
      </c>
      <c r="R105" t="str">
        <f t="shared" si="21"/>
        <v>Inundações fluviais20504C</v>
      </c>
      <c r="S105" s="140" t="s">
        <v>151</v>
      </c>
      <c r="T105" s="140" t="s">
        <v>97</v>
      </c>
      <c r="U105" s="140" t="s">
        <v>289</v>
      </c>
      <c r="V105" s="142">
        <v>2050</v>
      </c>
      <c r="W105" s="82" t="s">
        <v>90</v>
      </c>
      <c r="X105" s="135" t="str">
        <f>VLOOKUP(Q105,'Base de Dados'!A:G,7,0)</f>
        <v>ND</v>
      </c>
      <c r="Y105" s="144">
        <f t="shared" si="22"/>
        <v>1</v>
      </c>
      <c r="Z105" s="79"/>
      <c r="AA105" s="79"/>
      <c r="AB105" s="79"/>
    </row>
    <row r="106" spans="6:28" x14ac:dyDescent="0.35">
      <c r="F106" t="str">
        <f t="shared" si="18"/>
        <v>SPEstadoInundações UrbanasEstado de São Paulo20504C</v>
      </c>
      <c r="G106" t="str">
        <f t="shared" si="23"/>
        <v>Inundações Urbanas20504C</v>
      </c>
      <c r="H106" s="140" t="s">
        <v>154</v>
      </c>
      <c r="I106" s="140" t="s">
        <v>137</v>
      </c>
      <c r="J106" s="140" t="s">
        <v>288</v>
      </c>
      <c r="K106" s="142">
        <v>2050</v>
      </c>
      <c r="L106" s="82" t="s">
        <v>90</v>
      </c>
      <c r="M106" s="129">
        <f t="shared" si="24"/>
        <v>0.31245264204495427</v>
      </c>
      <c r="N106" s="66">
        <f>(VLOOKUP(F106,'Base de Dados'!A:G,7,0)*M106)+VLOOKUP(F106,'Base de Dados'!A:G,7,0)</f>
        <v>1.6178166234274132</v>
      </c>
      <c r="O106" s="66">
        <f t="shared" si="19"/>
        <v>-1.7099333159044012</v>
      </c>
      <c r="Q106" t="str">
        <f t="shared" si="20"/>
        <v>RSEstadoInundações fluviaisEstado do Rio Grande do Sul20504C</v>
      </c>
      <c r="R106" t="str">
        <f t="shared" si="21"/>
        <v>Inundações fluviais20504C</v>
      </c>
      <c r="S106" s="140" t="s">
        <v>171</v>
      </c>
      <c r="T106" s="140" t="s">
        <v>125</v>
      </c>
      <c r="U106" s="140" t="s">
        <v>289</v>
      </c>
      <c r="V106" s="142">
        <v>2050</v>
      </c>
      <c r="W106" s="82" t="s">
        <v>90</v>
      </c>
      <c r="X106" s="135" t="str">
        <f>VLOOKUP(Q106,'Base de Dados'!A:G,7,0)</f>
        <v>ND</v>
      </c>
      <c r="Y106" s="144">
        <f t="shared" si="22"/>
        <v>1</v>
      </c>
      <c r="Z106" s="79"/>
      <c r="AA106" s="79"/>
      <c r="AB106" s="79"/>
    </row>
    <row r="107" spans="6:28" x14ac:dyDescent="0.35">
      <c r="F107" t="str">
        <f t="shared" si="18"/>
        <v>RJEstadoInundações UrbanasEstado do Rio de Janeiro20504C</v>
      </c>
      <c r="G107" t="str">
        <f t="shared" si="23"/>
        <v>Inundações Urbanas20504C</v>
      </c>
      <c r="H107" s="140" t="s">
        <v>169</v>
      </c>
      <c r="I107" s="140" t="s">
        <v>143</v>
      </c>
      <c r="J107" s="140" t="s">
        <v>288</v>
      </c>
      <c r="K107" s="142">
        <v>2050</v>
      </c>
      <c r="L107" s="82" t="s">
        <v>90</v>
      </c>
      <c r="M107" s="129">
        <f t="shared" si="24"/>
        <v>9.9062263210224766E-2</v>
      </c>
      <c r="N107" s="66">
        <f>(VLOOKUP(F107,'Base de Dados'!A:G,7,0)*M107)+VLOOKUP(F107,'Base de Dados'!A:G,7,0)</f>
        <v>1.5189040477565312</v>
      </c>
      <c r="O107" s="66">
        <f t="shared" si="19"/>
        <v>-1.7099333159044012</v>
      </c>
      <c r="Q107" t="str">
        <f t="shared" si="20"/>
        <v>SCEstadoInundações fluviaisEstado de Santa Catarina20504C</v>
      </c>
      <c r="R107" t="str">
        <f t="shared" si="21"/>
        <v>Inundações fluviais20504C</v>
      </c>
      <c r="S107" s="140" t="s">
        <v>153</v>
      </c>
      <c r="T107" s="140" t="s">
        <v>107</v>
      </c>
      <c r="U107" s="140" t="s">
        <v>289</v>
      </c>
      <c r="V107" s="142">
        <v>2050</v>
      </c>
      <c r="W107" s="82" t="s">
        <v>90</v>
      </c>
      <c r="X107" s="135" t="str">
        <f>VLOOKUP(Q107,'Base de Dados'!A:G,7,0)</f>
        <v>ND</v>
      </c>
      <c r="Y107" s="144">
        <f t="shared" si="22"/>
        <v>1</v>
      </c>
      <c r="Z107" s="79"/>
      <c r="AA107" s="79"/>
      <c r="AB107" s="79"/>
    </row>
    <row r="108" spans="6:28" x14ac:dyDescent="0.35">
      <c r="F108" t="str">
        <f t="shared" si="18"/>
        <v>PREstadoInundações UrbanasEstado do Paraná20504C</v>
      </c>
      <c r="G108" t="str">
        <f t="shared" si="23"/>
        <v>Inundações Urbanas20504C</v>
      </c>
      <c r="H108" s="140" t="s">
        <v>166</v>
      </c>
      <c r="I108" s="140" t="s">
        <v>105</v>
      </c>
      <c r="J108" s="140" t="s">
        <v>288</v>
      </c>
      <c r="K108" s="142">
        <v>2050</v>
      </c>
      <c r="L108" s="82" t="s">
        <v>90</v>
      </c>
      <c r="M108" s="129">
        <f t="shared" si="24"/>
        <v>6.4120469964379201E-2</v>
      </c>
      <c r="N108" s="66">
        <f>(VLOOKUP(F108,'Base de Dados'!A:G,7,0)*M108)+VLOOKUP(F108,'Base de Dados'!A:G,7,0)</f>
        <v>4.8708340978502864</v>
      </c>
      <c r="O108" s="66">
        <f t="shared" si="19"/>
        <v>-1.7099333159044012</v>
      </c>
      <c r="Q108" t="str">
        <f t="shared" si="20"/>
        <v>SEEstadoInundações fluviaisEstado do Sergipe20504C</v>
      </c>
      <c r="R108" t="str">
        <f t="shared" si="21"/>
        <v>Inundações fluviais20504C</v>
      </c>
      <c r="S108" s="140" t="s">
        <v>172</v>
      </c>
      <c r="T108" s="140" t="s">
        <v>81</v>
      </c>
      <c r="U108" s="140" t="s">
        <v>289</v>
      </c>
      <c r="V108" s="142">
        <v>2050</v>
      </c>
      <c r="W108" s="82" t="s">
        <v>90</v>
      </c>
      <c r="X108" s="135" t="str">
        <f>VLOOKUP(Q108,'Base de Dados'!A:G,7,0)</f>
        <v>ND</v>
      </c>
      <c r="Y108" s="144">
        <f t="shared" si="22"/>
        <v>1</v>
      </c>
      <c r="Z108" s="79"/>
      <c r="AA108" s="79"/>
      <c r="AB108" s="79"/>
    </row>
    <row r="109" spans="6:28" x14ac:dyDescent="0.35">
      <c r="F109" t="str">
        <f t="shared" si="18"/>
        <v>RSEstadoInundações UrbanasEstado do Rio Grande do Sul20504C</v>
      </c>
      <c r="G109" t="str">
        <f t="shared" si="23"/>
        <v>Inundações Urbanas20504C</v>
      </c>
      <c r="H109" s="140" t="s">
        <v>171</v>
      </c>
      <c r="I109" s="140" t="s">
        <v>125</v>
      </c>
      <c r="J109" s="140" t="s">
        <v>288</v>
      </c>
      <c r="K109" s="142">
        <v>2050</v>
      </c>
      <c r="L109" s="82" t="s">
        <v>90</v>
      </c>
      <c r="M109" s="129">
        <f t="shared" si="24"/>
        <v>6.1887894735043823E-2</v>
      </c>
      <c r="N109" s="66">
        <f>(VLOOKUP(F109,'Base de Dados'!A:G,7,0)*M109)+VLOOKUP(F109,'Base de Dados'!A:G,7,0)</f>
        <v>5.1756415989386033</v>
      </c>
      <c r="O109" s="66">
        <f t="shared" si="19"/>
        <v>-1.7099333159044012</v>
      </c>
      <c r="Q109" t="str">
        <f t="shared" si="20"/>
        <v>SPEstadoInundações fluviaisEstado de São Paulo20504C</v>
      </c>
      <c r="R109" t="str">
        <f t="shared" si="21"/>
        <v>Inundações fluviais20504C</v>
      </c>
      <c r="S109" s="140" t="s">
        <v>154</v>
      </c>
      <c r="T109" s="140" t="s">
        <v>137</v>
      </c>
      <c r="U109" s="140" t="s">
        <v>289</v>
      </c>
      <c r="V109" s="142">
        <v>2050</v>
      </c>
      <c r="W109" s="82" t="s">
        <v>90</v>
      </c>
      <c r="X109" s="135" t="str">
        <f>VLOOKUP(Q109,'Base de Dados'!A:G,7,0)</f>
        <v>ND</v>
      </c>
      <c r="Y109" s="144">
        <f t="shared" si="22"/>
        <v>1</v>
      </c>
      <c r="Z109" s="79"/>
      <c r="AA109" s="79"/>
      <c r="AB109" s="79"/>
    </row>
    <row r="110" spans="6:28" x14ac:dyDescent="0.35">
      <c r="F110" t="str">
        <f t="shared" si="18"/>
        <v>SCEstadoInundações UrbanasEstado de Santa Catarina20504C</v>
      </c>
      <c r="G110" t="str">
        <f t="shared" si="23"/>
        <v>Inundações Urbanas20504C</v>
      </c>
      <c r="H110" s="140" t="s">
        <v>153</v>
      </c>
      <c r="I110" s="140" t="s">
        <v>107</v>
      </c>
      <c r="J110" s="140" t="s">
        <v>288</v>
      </c>
      <c r="K110" s="142">
        <v>2050</v>
      </c>
      <c r="L110" s="82" t="s">
        <v>90</v>
      </c>
      <c r="M110" s="129">
        <f t="shared" si="24"/>
        <v>4.5899270894467749E-2</v>
      </c>
      <c r="N110" s="66">
        <f>(VLOOKUP(F110,'Base de Dados'!A:G,7,0)*M110)+VLOOKUP(F110,'Base de Dados'!A:G,7,0)</f>
        <v>5.6670308827965252</v>
      </c>
      <c r="O110" s="66">
        <f t="shared" si="19"/>
        <v>-1.7099333159044012</v>
      </c>
      <c r="Q110" t="str">
        <f t="shared" si="20"/>
        <v>TOEstadoInundações fluviaisEstado do Tocantins20504C</v>
      </c>
      <c r="R110" t="str">
        <f t="shared" si="21"/>
        <v>Inundações fluviais20504C</v>
      </c>
      <c r="S110" s="140" t="s">
        <v>173</v>
      </c>
      <c r="T110" s="140" t="s">
        <v>123</v>
      </c>
      <c r="U110" s="140" t="s">
        <v>289</v>
      </c>
      <c r="V110" s="142">
        <v>2050</v>
      </c>
      <c r="W110" s="82" t="s">
        <v>90</v>
      </c>
      <c r="X110" s="135" t="str">
        <f>VLOOKUP(Q110,'Base de Dados'!A:G,7,0)</f>
        <v>ND</v>
      </c>
      <c r="Y110" s="144">
        <f t="shared" si="22"/>
        <v>1</v>
      </c>
      <c r="Z110" s="79"/>
      <c r="AA110" s="79"/>
      <c r="AB110" s="79"/>
    </row>
    <row r="111" spans="6:28" x14ac:dyDescent="0.35">
      <c r="F111" t="str">
        <f t="shared" si="18"/>
        <v>ACEstadoIncêndiosEstado do Acre20302C</v>
      </c>
      <c r="G111" t="str">
        <f t="shared" si="23"/>
        <v>Incêndios20302C</v>
      </c>
      <c r="H111" s="138" t="s">
        <v>155</v>
      </c>
      <c r="I111" s="138" t="s">
        <v>131</v>
      </c>
      <c r="J111" s="139" t="s">
        <v>52</v>
      </c>
      <c r="K111" s="141">
        <v>2030</v>
      </c>
      <c r="L111" s="136" t="s">
        <v>86</v>
      </c>
      <c r="M111" s="129">
        <f t="shared" si="24"/>
        <v>2.1651603672099367E-3</v>
      </c>
      <c r="N111" s="66">
        <f>(VLOOKUP(F111,'Base de Dados'!A:G,7,0)*M111)+VLOOKUP(F111,'Base de Dados'!A:G,7,0)</f>
        <v>0</v>
      </c>
      <c r="O111" s="66">
        <f t="shared" si="19"/>
        <v>8.2779575799463323E-2</v>
      </c>
      <c r="Q111" t="str">
        <f t="shared" si="20"/>
        <v>ALEstadoVariabilidade SazonalEstado do Alagoas20504C</v>
      </c>
      <c r="R111" t="str">
        <f t="shared" si="21"/>
        <v>Variabilidade Sazonal20504C</v>
      </c>
      <c r="S111" s="140" t="s">
        <v>156</v>
      </c>
      <c r="T111" s="140" t="s">
        <v>117</v>
      </c>
      <c r="U111" s="140" t="s">
        <v>51</v>
      </c>
      <c r="V111" s="142">
        <v>2050</v>
      </c>
      <c r="W111" s="82" t="s">
        <v>90</v>
      </c>
      <c r="X111" s="135" t="str">
        <f>VLOOKUP(Q111,'Base de Dados'!A:G,7,0)</f>
        <v>Alto</v>
      </c>
      <c r="Y111" s="144">
        <f t="shared" si="22"/>
        <v>0.7407407407407407</v>
      </c>
    </row>
    <row r="112" spans="6:28" x14ac:dyDescent="0.35">
      <c r="F112" t="str">
        <f t="shared" si="18"/>
        <v>ALEstadoIncêndiosEstado do Alagoas20302C</v>
      </c>
      <c r="G112" t="str">
        <f t="shared" si="23"/>
        <v>Incêndios20302C</v>
      </c>
      <c r="H112" s="140" t="s">
        <v>156</v>
      </c>
      <c r="I112" s="140" t="s">
        <v>117</v>
      </c>
      <c r="J112" s="140" t="s">
        <v>52</v>
      </c>
      <c r="K112" s="142">
        <v>2030</v>
      </c>
      <c r="L112" s="82" t="s">
        <v>86</v>
      </c>
      <c r="M112" s="129">
        <f t="shared" si="24"/>
        <v>8.3055635790484604E-3</v>
      </c>
      <c r="N112" s="66">
        <f>(VLOOKUP(F112,'Base de Dados'!A:G,7,0)*M112)+VLOOKUP(F112,'Base de Dados'!A:G,7,0)</f>
        <v>0</v>
      </c>
      <c r="O112" s="66">
        <f t="shared" si="19"/>
        <v>8.2779575799463323E-2</v>
      </c>
      <c r="Q112" t="str">
        <f t="shared" si="20"/>
        <v>APEstadoVariabilidade SazonalEstado do Amapá20504C</v>
      </c>
      <c r="R112" t="str">
        <f t="shared" si="21"/>
        <v>Variabilidade Sazonal20504C</v>
      </c>
      <c r="S112" s="140" t="s">
        <v>157</v>
      </c>
      <c r="T112" s="140" t="s">
        <v>115</v>
      </c>
      <c r="U112" s="140" t="s">
        <v>51</v>
      </c>
      <c r="V112" s="142">
        <v>2050</v>
      </c>
      <c r="W112" s="82" t="s">
        <v>90</v>
      </c>
      <c r="X112" s="135" t="str">
        <f>VLOOKUP(Q112,'Base de Dados'!A:G,7,0)</f>
        <v>Alto</v>
      </c>
      <c r="Y112" s="144">
        <f t="shared" si="22"/>
        <v>0.7407407407407407</v>
      </c>
    </row>
    <row r="113" spans="6:25" x14ac:dyDescent="0.35">
      <c r="F113" t="str">
        <f t="shared" si="18"/>
        <v>AMEstadoIncêndiosEstado do Amazonas20302C</v>
      </c>
      <c r="G113" t="str">
        <f t="shared" si="23"/>
        <v>Incêndios20302C</v>
      </c>
      <c r="H113" s="140" t="s">
        <v>158</v>
      </c>
      <c r="I113" s="140" t="s">
        <v>119</v>
      </c>
      <c r="J113" s="140" t="s">
        <v>52</v>
      </c>
      <c r="K113" s="142">
        <v>2030</v>
      </c>
      <c r="L113" s="82" t="s">
        <v>86</v>
      </c>
      <c r="M113" s="129">
        <f t="shared" si="24"/>
        <v>1.5246403292263271E-2</v>
      </c>
      <c r="N113" s="66">
        <f>(VLOOKUP(F113,'Base de Dados'!A:G,7,0)*M113)+VLOOKUP(F113,'Base de Dados'!A:G,7,0)</f>
        <v>0</v>
      </c>
      <c r="O113" s="66">
        <f t="shared" si="19"/>
        <v>8.2779575799463323E-2</v>
      </c>
      <c r="Q113" t="str">
        <f t="shared" si="20"/>
        <v>BAEstadoVariabilidade SazonalEstado da Bahia20504C</v>
      </c>
      <c r="R113" t="str">
        <f t="shared" si="21"/>
        <v>Variabilidade Sazonal20504C</v>
      </c>
      <c r="S113" s="140" t="s">
        <v>148</v>
      </c>
      <c r="T113" s="140" t="s">
        <v>133</v>
      </c>
      <c r="U113" s="140" t="s">
        <v>51</v>
      </c>
      <c r="V113" s="142">
        <v>2050</v>
      </c>
      <c r="W113" s="82" t="s">
        <v>90</v>
      </c>
      <c r="X113" s="135" t="str">
        <f>VLOOKUP(Q113,'Base de Dados'!A:G,7,0)</f>
        <v>Alto</v>
      </c>
      <c r="Y113" s="144">
        <f t="shared" si="22"/>
        <v>0.7407407407407407</v>
      </c>
    </row>
    <row r="114" spans="6:25" x14ac:dyDescent="0.35">
      <c r="F114" t="str">
        <f t="shared" si="18"/>
        <v>RREstadoIncêndiosEstado da Roraima20302C</v>
      </c>
      <c r="G114" t="str">
        <f t="shared" si="23"/>
        <v>Incêndios20302C</v>
      </c>
      <c r="H114" s="140" t="s">
        <v>151</v>
      </c>
      <c r="I114" s="140" t="s">
        <v>97</v>
      </c>
      <c r="J114" s="140" t="s">
        <v>52</v>
      </c>
      <c r="K114" s="142">
        <v>2030</v>
      </c>
      <c r="L114" s="82" t="s">
        <v>86</v>
      </c>
      <c r="M114" s="129">
        <f t="shared" si="24"/>
        <v>2.1057616972670569E-3</v>
      </c>
      <c r="N114" s="66">
        <f>(VLOOKUP(F114,'Base de Dados'!A:G,7,0)*M114)+VLOOKUP(F114,'Base de Dados'!A:G,7,0)</f>
        <v>0</v>
      </c>
      <c r="O114" s="66">
        <f t="shared" si="19"/>
        <v>8.2779575799463323E-2</v>
      </c>
      <c r="Q114" t="str">
        <f t="shared" si="20"/>
        <v>CEEstadoVariabilidade SazonalEstado do Ceará20504C</v>
      </c>
      <c r="R114" t="str">
        <f t="shared" si="21"/>
        <v>Variabilidade Sazonal20504C</v>
      </c>
      <c r="S114" s="140" t="s">
        <v>159</v>
      </c>
      <c r="T114" s="140" t="s">
        <v>109</v>
      </c>
      <c r="U114" s="140" t="s">
        <v>51</v>
      </c>
      <c r="V114" s="142">
        <v>2050</v>
      </c>
      <c r="W114" s="82" t="s">
        <v>90</v>
      </c>
      <c r="X114" s="135" t="str">
        <f>VLOOKUP(Q114,'Base de Dados'!A:G,7,0)</f>
        <v>Alto</v>
      </c>
      <c r="Y114" s="144">
        <f t="shared" si="22"/>
        <v>0.7407407407407407</v>
      </c>
    </row>
    <row r="115" spans="6:25" x14ac:dyDescent="0.35">
      <c r="F115" t="str">
        <f t="shared" si="18"/>
        <v>SCEstadoIncêndiosEstado de Santa Catarina20302C</v>
      </c>
      <c r="G115" t="str">
        <f t="shared" si="23"/>
        <v>Incêndios20302C</v>
      </c>
      <c r="H115" s="140" t="s">
        <v>153</v>
      </c>
      <c r="I115" s="140" t="s">
        <v>107</v>
      </c>
      <c r="J115" s="140" t="s">
        <v>52</v>
      </c>
      <c r="K115" s="142">
        <v>2030</v>
      </c>
      <c r="L115" s="82" t="s">
        <v>86</v>
      </c>
      <c r="M115" s="129">
        <f t="shared" si="24"/>
        <v>4.5899270894467749E-2</v>
      </c>
      <c r="N115" s="66">
        <f>(VLOOKUP(F115,'Base de Dados'!A:G,7,0)*M115)+VLOOKUP(F115,'Base de Dados'!A:G,7,0)</f>
        <v>0</v>
      </c>
      <c r="O115" s="66">
        <f t="shared" si="19"/>
        <v>8.2779575799463323E-2</v>
      </c>
      <c r="Q115" t="str">
        <f t="shared" si="20"/>
        <v>DFEstadoVariabilidade SazonalDistrito Federal20504C</v>
      </c>
      <c r="R115" t="str">
        <f t="shared" si="21"/>
        <v>Variabilidade Sazonal20504C</v>
      </c>
      <c r="S115" s="140" t="s">
        <v>147</v>
      </c>
      <c r="T115" s="140" t="s">
        <v>99</v>
      </c>
      <c r="U115" s="140" t="s">
        <v>51</v>
      </c>
      <c r="V115" s="142">
        <v>2050</v>
      </c>
      <c r="W115" s="82" t="s">
        <v>90</v>
      </c>
      <c r="X115" s="135" t="str">
        <f>VLOOKUP(Q115,'Base de Dados'!A:G,7,0)</f>
        <v>Alto</v>
      </c>
      <c r="Y115" s="144">
        <f t="shared" si="22"/>
        <v>0.7407407407407407</v>
      </c>
    </row>
    <row r="116" spans="6:25" x14ac:dyDescent="0.35">
      <c r="F116" t="str">
        <f t="shared" si="18"/>
        <v>SEEstadoIncêndiosEstado do Sergipe20302C</v>
      </c>
      <c r="G116" t="str">
        <f t="shared" si="23"/>
        <v>Incêndios20302C</v>
      </c>
      <c r="H116" s="140" t="s">
        <v>172</v>
      </c>
      <c r="I116" s="140" t="s">
        <v>81</v>
      </c>
      <c r="J116" s="140" t="s">
        <v>52</v>
      </c>
      <c r="K116" s="142">
        <v>2030</v>
      </c>
      <c r="L116" s="82" t="s">
        <v>86</v>
      </c>
      <c r="M116" s="129">
        <f t="shared" si="24"/>
        <v>5.9674637214738547E-3</v>
      </c>
      <c r="N116" s="66">
        <f>(VLOOKUP(F116,'Base de Dados'!A:G,7,0)*M116)+VLOOKUP(F116,'Base de Dados'!A:G,7,0)</f>
        <v>0</v>
      </c>
      <c r="O116" s="66">
        <f t="shared" si="19"/>
        <v>8.2779575799463323E-2</v>
      </c>
      <c r="Q116" t="str">
        <f t="shared" si="20"/>
        <v>ESEstadoVariabilidade SazonalEstado do Espírito Santo20504C</v>
      </c>
      <c r="R116" t="str">
        <f t="shared" si="21"/>
        <v>Variabilidade Sazonal20504C</v>
      </c>
      <c r="S116" s="140" t="s">
        <v>160</v>
      </c>
      <c r="T116" s="140" t="s">
        <v>141</v>
      </c>
      <c r="U116" s="140" t="s">
        <v>51</v>
      </c>
      <c r="V116" s="142">
        <v>2050</v>
      </c>
      <c r="W116" s="82" t="s">
        <v>90</v>
      </c>
      <c r="X116" s="135" t="str">
        <f>VLOOKUP(Q116,'Base de Dados'!A:G,7,0)</f>
        <v>Alto</v>
      </c>
      <c r="Y116" s="144">
        <f t="shared" si="22"/>
        <v>0.7407407407407407</v>
      </c>
    </row>
    <row r="117" spans="6:25" x14ac:dyDescent="0.35">
      <c r="F117" t="str">
        <f t="shared" si="18"/>
        <v>ESEstadoIncêndiosEstado do Espírito Santo20302C</v>
      </c>
      <c r="G117" t="str">
        <f t="shared" si="23"/>
        <v>Incêndios20302C</v>
      </c>
      <c r="H117" s="140" t="s">
        <v>160</v>
      </c>
      <c r="I117" s="140" t="s">
        <v>141</v>
      </c>
      <c r="J117" s="140" t="s">
        <v>52</v>
      </c>
      <c r="K117" s="142">
        <v>2030</v>
      </c>
      <c r="L117" s="82" t="s">
        <v>86</v>
      </c>
      <c r="M117" s="129">
        <f t="shared" si="24"/>
        <v>1.8193602342725594E-2</v>
      </c>
      <c r="N117" s="66">
        <f>(VLOOKUP(F117,'Base de Dados'!A:G,7,0)*M117)+VLOOKUP(F117,'Base de Dados'!A:G,7,0)</f>
        <v>1.0181936023427256E-2</v>
      </c>
      <c r="O117" s="66">
        <f t="shared" si="19"/>
        <v>8.2779575799463323E-2</v>
      </c>
      <c r="Q117" t="str">
        <f t="shared" si="20"/>
        <v>GOEstadoVariabilidade SazonalEstado do Goiás20504C</v>
      </c>
      <c r="R117" t="str">
        <f t="shared" si="21"/>
        <v>Variabilidade Sazonal20504C</v>
      </c>
      <c r="S117" s="140" t="s">
        <v>161</v>
      </c>
      <c r="T117" s="140" t="s">
        <v>111</v>
      </c>
      <c r="U117" s="140" t="s">
        <v>51</v>
      </c>
      <c r="V117" s="142">
        <v>2050</v>
      </c>
      <c r="W117" s="82" t="s">
        <v>90</v>
      </c>
      <c r="X117" s="135" t="str">
        <f>VLOOKUP(Q117,'Base de Dados'!A:G,7,0)</f>
        <v>Alto</v>
      </c>
      <c r="Y117" s="144">
        <f t="shared" si="22"/>
        <v>0.7407407407407407</v>
      </c>
    </row>
    <row r="118" spans="6:25" x14ac:dyDescent="0.35">
      <c r="F118" t="str">
        <f t="shared" si="18"/>
        <v>RSEstadoIncêndiosEstado do Rio Grande do Sul20302C</v>
      </c>
      <c r="G118" t="str">
        <f t="shared" si="23"/>
        <v>Incêndios20302C</v>
      </c>
      <c r="H118" s="140" t="s">
        <v>171</v>
      </c>
      <c r="I118" s="140" t="s">
        <v>125</v>
      </c>
      <c r="J118" s="140" t="s">
        <v>52</v>
      </c>
      <c r="K118" s="142">
        <v>2030</v>
      </c>
      <c r="L118" s="82" t="s">
        <v>86</v>
      </c>
      <c r="M118" s="129">
        <f t="shared" si="24"/>
        <v>6.1887894735043823E-2</v>
      </c>
      <c r="N118" s="66">
        <f>(VLOOKUP(F118,'Base de Dados'!A:G,7,0)*M118)+VLOOKUP(F118,'Base de Dados'!A:G,7,0)</f>
        <v>1.0618878947350438E-2</v>
      </c>
      <c r="O118" s="66">
        <f t="shared" si="19"/>
        <v>8.2779575799463323E-2</v>
      </c>
      <c r="Q118" t="str">
        <f t="shared" si="20"/>
        <v>MAEstadoVariabilidade SazonalEstado do Maranhão20504C</v>
      </c>
      <c r="R118" t="str">
        <f t="shared" si="21"/>
        <v>Variabilidade Sazonal20504C</v>
      </c>
      <c r="S118" s="140" t="s">
        <v>162</v>
      </c>
      <c r="T118" s="140" t="s">
        <v>135</v>
      </c>
      <c r="U118" s="140" t="s">
        <v>51</v>
      </c>
      <c r="V118" s="142">
        <v>2050</v>
      </c>
      <c r="W118" s="82" t="s">
        <v>90</v>
      </c>
      <c r="X118" s="135" t="str">
        <f>VLOOKUP(Q118,'Base de Dados'!A:G,7,0)</f>
        <v>Alto</v>
      </c>
      <c r="Y118" s="144">
        <f t="shared" si="22"/>
        <v>0.7407407407407407</v>
      </c>
    </row>
    <row r="119" spans="6:25" x14ac:dyDescent="0.35">
      <c r="F119" t="str">
        <f t="shared" si="18"/>
        <v>APEstadoIncêndiosEstado do Amapá20302C</v>
      </c>
      <c r="G119" t="str">
        <f t="shared" si="23"/>
        <v>Incêndios20302C</v>
      </c>
      <c r="H119" s="140" t="s">
        <v>157</v>
      </c>
      <c r="I119" s="140" t="s">
        <v>115</v>
      </c>
      <c r="J119" s="140" t="s">
        <v>52</v>
      </c>
      <c r="K119" s="142">
        <v>2030</v>
      </c>
      <c r="L119" s="82" t="s">
        <v>86</v>
      </c>
      <c r="M119" s="129">
        <f t="shared" si="24"/>
        <v>2.4270664495023258E-3</v>
      </c>
      <c r="N119" s="66">
        <f>(VLOOKUP(F119,'Base de Dados'!A:G,7,0)*M119)+VLOOKUP(F119,'Base de Dados'!A:G,7,0)</f>
        <v>2.0048541328990047E-2</v>
      </c>
      <c r="O119" s="66">
        <f t="shared" si="19"/>
        <v>8.2779575799463323E-2</v>
      </c>
      <c r="Q119" t="str">
        <f t="shared" si="20"/>
        <v>MGEstadoVariabilidade SazonalEstado de Minas Gerais20504C</v>
      </c>
      <c r="R119" t="str">
        <f t="shared" si="21"/>
        <v>Variabilidade Sazonal20504C</v>
      </c>
      <c r="S119" s="140" t="s">
        <v>152</v>
      </c>
      <c r="T119" s="140" t="s">
        <v>93</v>
      </c>
      <c r="U119" s="140" t="s">
        <v>51</v>
      </c>
      <c r="V119" s="142">
        <v>2050</v>
      </c>
      <c r="W119" s="82" t="s">
        <v>90</v>
      </c>
      <c r="X119" s="135" t="str">
        <f>VLOOKUP(Q119,'Base de Dados'!A:G,7,0)</f>
        <v>Alto</v>
      </c>
      <c r="Y119" s="144">
        <f t="shared" si="22"/>
        <v>0.7407407407407407</v>
      </c>
    </row>
    <row r="120" spans="6:25" x14ac:dyDescent="0.35">
      <c r="F120" t="str">
        <f t="shared" si="18"/>
        <v>MAEstadoIncêndiosEstado do Maranhão20302C</v>
      </c>
      <c r="G120" t="str">
        <f t="shared" si="23"/>
        <v>Incêndios20302C</v>
      </c>
      <c r="H120" s="140" t="s">
        <v>162</v>
      </c>
      <c r="I120" s="140" t="s">
        <v>135</v>
      </c>
      <c r="J120" s="140" t="s">
        <v>52</v>
      </c>
      <c r="K120" s="142">
        <v>2030</v>
      </c>
      <c r="L120" s="82" t="s">
        <v>86</v>
      </c>
      <c r="M120" s="129">
        <f t="shared" si="24"/>
        <v>1.4050150875249915E-2</v>
      </c>
      <c r="N120" s="66">
        <f>(VLOOKUP(F120,'Base de Dados'!A:G,7,0)*M120)+VLOOKUP(F120,'Base de Dados'!A:G,7,0)</f>
        <v>3.0421504526257498E-2</v>
      </c>
      <c r="O120" s="66">
        <f t="shared" si="19"/>
        <v>8.2779575799463323E-2</v>
      </c>
      <c r="Q120" t="str">
        <f t="shared" si="20"/>
        <v>MSEstadoVariabilidade SazonalEstado do Mato Grosso do Sul20504C</v>
      </c>
      <c r="R120" t="str">
        <f t="shared" si="21"/>
        <v>Variabilidade Sazonal20504C</v>
      </c>
      <c r="S120" s="140" t="s">
        <v>164</v>
      </c>
      <c r="T120" s="140" t="s">
        <v>101</v>
      </c>
      <c r="U120" s="140" t="s">
        <v>51</v>
      </c>
      <c r="V120" s="142">
        <v>2050</v>
      </c>
      <c r="W120" s="82" t="s">
        <v>90</v>
      </c>
      <c r="X120" s="135" t="str">
        <f>VLOOKUP(Q120,'Base de Dados'!A:G,7,0)</f>
        <v>Alto</v>
      </c>
      <c r="Y120" s="144">
        <f t="shared" si="22"/>
        <v>0.7407407407407407</v>
      </c>
    </row>
    <row r="121" spans="6:25" x14ac:dyDescent="0.35">
      <c r="F121" t="str">
        <f t="shared" si="18"/>
        <v>PAEstadoIncêndiosEstado do Pará20302C</v>
      </c>
      <c r="G121" t="str">
        <f t="shared" si="23"/>
        <v>Incêndios20302C</v>
      </c>
      <c r="H121" s="140" t="s">
        <v>165</v>
      </c>
      <c r="I121" s="140" t="s">
        <v>91</v>
      </c>
      <c r="J121" s="140" t="s">
        <v>52</v>
      </c>
      <c r="K121" s="142">
        <v>2030</v>
      </c>
      <c r="L121" s="82" t="s">
        <v>86</v>
      </c>
      <c r="M121" s="129">
        <f t="shared" si="24"/>
        <v>2.8376794674304741E-2</v>
      </c>
      <c r="N121" s="66">
        <f>(VLOOKUP(F121,'Base de Dados'!A:G,7,0)*M121)+VLOOKUP(F121,'Base de Dados'!A:G,7,0)</f>
        <v>3.085130384022914E-2</v>
      </c>
      <c r="O121" s="66">
        <f t="shared" si="19"/>
        <v>8.2779575799463323E-2</v>
      </c>
      <c r="Q121" t="str">
        <f t="shared" si="20"/>
        <v>MTEstadoVariabilidade SazonalEstado do Mato Grosso20504C</v>
      </c>
      <c r="R121" t="str">
        <f t="shared" si="21"/>
        <v>Variabilidade Sazonal20504C</v>
      </c>
      <c r="S121" s="140" t="s">
        <v>163</v>
      </c>
      <c r="T121" s="140" t="s">
        <v>103</v>
      </c>
      <c r="U121" s="140" t="s">
        <v>51</v>
      </c>
      <c r="V121" s="142">
        <v>2050</v>
      </c>
      <c r="W121" s="82" t="s">
        <v>90</v>
      </c>
      <c r="X121" s="135" t="str">
        <f>VLOOKUP(Q121,'Base de Dados'!A:G,7,0)</f>
        <v>Alto</v>
      </c>
      <c r="Y121" s="144">
        <f t="shared" si="22"/>
        <v>0.7407407407407407</v>
      </c>
    </row>
    <row r="122" spans="6:25" x14ac:dyDescent="0.35">
      <c r="F122" t="str">
        <f t="shared" si="18"/>
        <v>RJEstadoIncêndiosEstado do Rio de Janeiro20302C</v>
      </c>
      <c r="G122" t="str">
        <f t="shared" si="23"/>
        <v>Incêndios20302C</v>
      </c>
      <c r="H122" s="140" t="s">
        <v>169</v>
      </c>
      <c r="I122" s="140" t="s">
        <v>143</v>
      </c>
      <c r="J122" s="140" t="s">
        <v>52</v>
      </c>
      <c r="K122" s="142">
        <v>2030</v>
      </c>
      <c r="L122" s="82" t="s">
        <v>86</v>
      </c>
      <c r="M122" s="129">
        <f t="shared" si="24"/>
        <v>9.9062263210224766E-2</v>
      </c>
      <c r="N122" s="66">
        <f>(VLOOKUP(F122,'Base de Dados'!A:G,7,0)*M122)+VLOOKUP(F122,'Base de Dados'!A:G,7,0)</f>
        <v>3.2971867896306739E-2</v>
      </c>
      <c r="O122" s="66">
        <f t="shared" si="19"/>
        <v>8.2779575799463323E-2</v>
      </c>
      <c r="Q122" t="str">
        <f t="shared" si="20"/>
        <v>PAEstadoVariabilidade SazonalEstado do Pará20504C</v>
      </c>
      <c r="R122" t="str">
        <f t="shared" si="21"/>
        <v>Variabilidade Sazonal20504C</v>
      </c>
      <c r="S122" s="140" t="s">
        <v>165</v>
      </c>
      <c r="T122" s="140" t="s">
        <v>91</v>
      </c>
      <c r="U122" s="140" t="s">
        <v>51</v>
      </c>
      <c r="V122" s="142">
        <v>2050</v>
      </c>
      <c r="W122" s="82" t="s">
        <v>90</v>
      </c>
      <c r="X122" s="135" t="str">
        <f>VLOOKUP(Q122,'Base de Dados'!A:G,7,0)</f>
        <v>Alto</v>
      </c>
      <c r="Y122" s="144">
        <f t="shared" si="22"/>
        <v>0.7407407407407407</v>
      </c>
    </row>
    <row r="123" spans="6:25" x14ac:dyDescent="0.35">
      <c r="F123" t="str">
        <f t="shared" si="18"/>
        <v>PREstadoIncêndiosEstado do Paraná20302C</v>
      </c>
      <c r="G123" t="str">
        <f t="shared" si="23"/>
        <v>Incêndios20302C</v>
      </c>
      <c r="H123" s="140" t="s">
        <v>166</v>
      </c>
      <c r="I123" s="140" t="s">
        <v>105</v>
      </c>
      <c r="J123" s="140" t="s">
        <v>52</v>
      </c>
      <c r="K123" s="142">
        <v>2030</v>
      </c>
      <c r="L123" s="82" t="s">
        <v>86</v>
      </c>
      <c r="M123" s="129">
        <f t="shared" si="24"/>
        <v>6.4120469964379201E-2</v>
      </c>
      <c r="N123" s="66">
        <f>(VLOOKUP(F123,'Base de Dados'!A:G,7,0)*M123)+VLOOKUP(F123,'Base de Dados'!A:G,7,0)</f>
        <v>5.3206023498218964E-2</v>
      </c>
      <c r="O123" s="66">
        <f t="shared" si="19"/>
        <v>8.2779575799463323E-2</v>
      </c>
      <c r="Q123" t="str">
        <f t="shared" si="20"/>
        <v>PBEstadoVariabilidade SazonalEstado da Paraíba20504C</v>
      </c>
      <c r="R123" t="str">
        <f t="shared" si="21"/>
        <v>Variabilidade Sazonal20504C</v>
      </c>
      <c r="S123" s="140" t="s">
        <v>149</v>
      </c>
      <c r="T123" s="140" t="s">
        <v>113</v>
      </c>
      <c r="U123" s="140" t="s">
        <v>51</v>
      </c>
      <c r="V123" s="142">
        <v>2050</v>
      </c>
      <c r="W123" s="82" t="s">
        <v>90</v>
      </c>
      <c r="X123" s="135" t="str">
        <f>VLOOKUP(Q123,'Base de Dados'!A:G,7,0)</f>
        <v>Alto</v>
      </c>
      <c r="Y123" s="144">
        <f t="shared" si="22"/>
        <v>0.7407407407407407</v>
      </c>
    </row>
    <row r="124" spans="6:25" x14ac:dyDescent="0.35">
      <c r="F124" t="str">
        <f t="shared" si="18"/>
        <v>ROEstadoIncêndiosEstado da Rondônia20302C</v>
      </c>
      <c r="G124" t="str">
        <f t="shared" si="23"/>
        <v>Incêndios20302C</v>
      </c>
      <c r="H124" s="140" t="s">
        <v>150</v>
      </c>
      <c r="I124" s="140" t="s">
        <v>127</v>
      </c>
      <c r="J124" s="140" t="s">
        <v>52</v>
      </c>
      <c r="K124" s="142">
        <v>2030</v>
      </c>
      <c r="L124" s="82" t="s">
        <v>86</v>
      </c>
      <c r="M124" s="129">
        <f t="shared" si="24"/>
        <v>6.7807786955368732E-3</v>
      </c>
      <c r="N124" s="66">
        <f>(VLOOKUP(F124,'Base de Dados'!A:G,7,0)*M124)+VLOOKUP(F124,'Base de Dados'!A:G,7,0)</f>
        <v>5.0339038934776849E-2</v>
      </c>
      <c r="O124" s="66">
        <f t="shared" si="19"/>
        <v>8.2779575799463323E-2</v>
      </c>
      <c r="Q124" t="str">
        <f t="shared" si="20"/>
        <v>PEEstadoVariabilidade SazonalEstado do Pernambuco20504C</v>
      </c>
      <c r="R124" t="str">
        <f t="shared" si="21"/>
        <v>Variabilidade Sazonal20504C</v>
      </c>
      <c r="S124" s="140" t="s">
        <v>167</v>
      </c>
      <c r="T124" s="140" t="s">
        <v>129</v>
      </c>
      <c r="U124" s="140" t="s">
        <v>51</v>
      </c>
      <c r="V124" s="142">
        <v>2050</v>
      </c>
      <c r="W124" s="82" t="s">
        <v>90</v>
      </c>
      <c r="X124" s="135" t="str">
        <f>VLOOKUP(Q124,'Base de Dados'!A:G,7,0)</f>
        <v>Alto</v>
      </c>
      <c r="Y124" s="144">
        <f t="shared" si="22"/>
        <v>0.7407407407407407</v>
      </c>
    </row>
    <row r="125" spans="6:25" x14ac:dyDescent="0.35">
      <c r="F125" t="str">
        <f t="shared" si="18"/>
        <v>SPEstadoIncêndiosEstado de São Paulo20302C</v>
      </c>
      <c r="G125" t="str">
        <f t="shared" si="23"/>
        <v>Incêndios20302C</v>
      </c>
      <c r="H125" s="140" t="s">
        <v>154</v>
      </c>
      <c r="I125" s="140" t="s">
        <v>137</v>
      </c>
      <c r="J125" s="140" t="s">
        <v>52</v>
      </c>
      <c r="K125" s="142">
        <v>2030</v>
      </c>
      <c r="L125" s="82" t="s">
        <v>86</v>
      </c>
      <c r="M125" s="129">
        <f t="shared" si="24"/>
        <v>0.31245264204495427</v>
      </c>
      <c r="N125" s="66">
        <f>(VLOOKUP(F125,'Base de Dados'!A:G,7,0)*M125)+VLOOKUP(F125,'Base de Dados'!A:G,7,0)</f>
        <v>7.8747158522697258E-2</v>
      </c>
      <c r="O125" s="66">
        <f t="shared" si="19"/>
        <v>8.2779575799463323E-2</v>
      </c>
      <c r="Q125" t="str">
        <f t="shared" si="20"/>
        <v>PIEstadoVariabilidade SazonalEstado do Piauí20504C</v>
      </c>
      <c r="R125" t="str">
        <f t="shared" si="21"/>
        <v>Variabilidade Sazonal20504C</v>
      </c>
      <c r="S125" s="140" t="s">
        <v>168</v>
      </c>
      <c r="T125" s="140" t="s">
        <v>139</v>
      </c>
      <c r="U125" s="140" t="s">
        <v>51</v>
      </c>
      <c r="V125" s="142">
        <v>2050</v>
      </c>
      <c r="W125" s="82" t="s">
        <v>90</v>
      </c>
      <c r="X125" s="135" t="str">
        <f>VLOOKUP(Q125,'Base de Dados'!A:G,7,0)</f>
        <v>Alto</v>
      </c>
      <c r="Y125" s="144">
        <f t="shared" si="22"/>
        <v>0.7407407407407407</v>
      </c>
    </row>
    <row r="126" spans="6:25" x14ac:dyDescent="0.35">
      <c r="F126" t="str">
        <f t="shared" si="18"/>
        <v>RNEstadoIncêndiosEstado do Rio Grande do Norte20302C</v>
      </c>
      <c r="G126" t="str">
        <f t="shared" si="23"/>
        <v>Incêndios20302C</v>
      </c>
      <c r="H126" s="140" t="s">
        <v>170</v>
      </c>
      <c r="I126" s="140" t="s">
        <v>121</v>
      </c>
      <c r="J126" s="140" t="s">
        <v>52</v>
      </c>
      <c r="K126" s="142">
        <v>2030</v>
      </c>
      <c r="L126" s="82" t="s">
        <v>86</v>
      </c>
      <c r="M126" s="129">
        <f t="shared" si="24"/>
        <v>9.406147341817531E-3</v>
      </c>
      <c r="N126" s="66">
        <f>(VLOOKUP(F126,'Base de Dados'!A:G,7,0)*M126)+VLOOKUP(F126,'Base de Dados'!A:G,7,0)</f>
        <v>7.065843031392724E-2</v>
      </c>
      <c r="O126" s="66">
        <f t="shared" si="19"/>
        <v>8.2779575799463323E-2</v>
      </c>
      <c r="Q126" t="str">
        <f t="shared" si="20"/>
        <v>RJEstadoVariabilidade SazonalEstado do Rio de Janeiro20504C</v>
      </c>
      <c r="R126" t="str">
        <f t="shared" si="21"/>
        <v>Variabilidade Sazonal20504C</v>
      </c>
      <c r="S126" s="140" t="s">
        <v>169</v>
      </c>
      <c r="T126" s="140" t="s">
        <v>143</v>
      </c>
      <c r="U126" s="140" t="s">
        <v>51</v>
      </c>
      <c r="V126" s="142">
        <v>2050</v>
      </c>
      <c r="W126" s="82" t="s">
        <v>90</v>
      </c>
      <c r="X126" s="135" t="str">
        <f>VLOOKUP(Q126,'Base de Dados'!A:G,7,0)</f>
        <v>Alto</v>
      </c>
      <c r="Y126" s="144">
        <f t="shared" si="22"/>
        <v>0.7407407407407407</v>
      </c>
    </row>
    <row r="127" spans="6:25" x14ac:dyDescent="0.35">
      <c r="F127" t="str">
        <f t="shared" si="18"/>
        <v>CEEstadoIncêndiosEstado do Ceará20302C</v>
      </c>
      <c r="G127" t="str">
        <f t="shared" si="23"/>
        <v>Incêndios20302C</v>
      </c>
      <c r="H127" s="140" t="s">
        <v>159</v>
      </c>
      <c r="I127" s="140" t="s">
        <v>109</v>
      </c>
      <c r="J127" s="140" t="s">
        <v>52</v>
      </c>
      <c r="K127" s="142">
        <v>2030</v>
      </c>
      <c r="L127" s="82" t="s">
        <v>86</v>
      </c>
      <c r="M127" s="129">
        <f t="shared" si="24"/>
        <v>2.1934798658220841E-2</v>
      </c>
      <c r="N127" s="66">
        <f>(VLOOKUP(F127,'Base de Dados'!A:G,7,0)*M127)+VLOOKUP(F127,'Base de Dados'!A:G,7,0)</f>
        <v>0.10219347986582208</v>
      </c>
      <c r="O127" s="66">
        <f t="shared" si="19"/>
        <v>8.2779575799463323E-2</v>
      </c>
      <c r="Q127" t="str">
        <f t="shared" si="20"/>
        <v>RNEstadoVariabilidade SazonalEstado do Rio Grande do Norte20504C</v>
      </c>
      <c r="R127" t="str">
        <f t="shared" si="21"/>
        <v>Variabilidade Sazonal20504C</v>
      </c>
      <c r="S127" s="140" t="s">
        <v>170</v>
      </c>
      <c r="T127" s="140" t="s">
        <v>121</v>
      </c>
      <c r="U127" s="140" t="s">
        <v>51</v>
      </c>
      <c r="V127" s="142">
        <v>2050</v>
      </c>
      <c r="W127" s="82" t="s">
        <v>90</v>
      </c>
      <c r="X127" s="135" t="str">
        <f>VLOOKUP(Q127,'Base de Dados'!A:G,7,0)</f>
        <v>Alto</v>
      </c>
      <c r="Y127" s="144">
        <f t="shared" si="22"/>
        <v>0.7407407407407407</v>
      </c>
    </row>
    <row r="128" spans="6:25" x14ac:dyDescent="0.35">
      <c r="F128" t="str">
        <f t="shared" si="18"/>
        <v>GOEstadoIncêndiosEstado do Goiás20302C</v>
      </c>
      <c r="G128" t="str">
        <f t="shared" si="23"/>
        <v>Incêndios20302C</v>
      </c>
      <c r="H128" s="140" t="s">
        <v>161</v>
      </c>
      <c r="I128" s="140" t="s">
        <v>111</v>
      </c>
      <c r="J128" s="140" t="s">
        <v>52</v>
      </c>
      <c r="K128" s="142">
        <v>2030</v>
      </c>
      <c r="L128" s="82" t="s">
        <v>86</v>
      </c>
      <c r="M128" s="129">
        <f t="shared" si="24"/>
        <v>2.9453067034552943E-2</v>
      </c>
      <c r="N128" s="66">
        <f>(VLOOKUP(F128,'Base de Dados'!A:G,7,0)*M128)+VLOOKUP(F128,'Base de Dados'!A:G,7,0)</f>
        <v>0.10294530670345529</v>
      </c>
      <c r="O128" s="66">
        <f t="shared" si="19"/>
        <v>8.2779575799463323E-2</v>
      </c>
      <c r="Q128" t="str">
        <f t="shared" si="20"/>
        <v>ROEstadoVariabilidade SazonalEstado da Rondônia20504C</v>
      </c>
      <c r="R128" t="str">
        <f t="shared" si="21"/>
        <v>Variabilidade Sazonal20504C</v>
      </c>
      <c r="S128" s="140" t="s">
        <v>150</v>
      </c>
      <c r="T128" s="140" t="s">
        <v>127</v>
      </c>
      <c r="U128" s="140" t="s">
        <v>51</v>
      </c>
      <c r="V128" s="142">
        <v>2050</v>
      </c>
      <c r="W128" s="82" t="s">
        <v>90</v>
      </c>
      <c r="X128" s="135" t="str">
        <f>VLOOKUP(Q128,'Base de Dados'!A:G,7,0)</f>
        <v>Alto</v>
      </c>
      <c r="Y128" s="144">
        <f t="shared" si="22"/>
        <v>0.7407407407407407</v>
      </c>
    </row>
    <row r="129" spans="6:25" x14ac:dyDescent="0.35">
      <c r="F129" t="str">
        <f t="shared" si="18"/>
        <v>MGEstadoIncêndiosEstado de Minas Gerais20302C</v>
      </c>
      <c r="G129" t="str">
        <f t="shared" si="23"/>
        <v>Incêndios20302C</v>
      </c>
      <c r="H129" s="140" t="s">
        <v>152</v>
      </c>
      <c r="I129" s="140" t="s">
        <v>93</v>
      </c>
      <c r="J129" s="140" t="s">
        <v>52</v>
      </c>
      <c r="K129" s="142">
        <v>2030</v>
      </c>
      <c r="L129" s="82" t="s">
        <v>86</v>
      </c>
      <c r="M129" s="129">
        <f t="shared" si="24"/>
        <v>8.9726947468184257E-2</v>
      </c>
      <c r="N129" s="66">
        <f>(VLOOKUP(F129,'Base de Dados'!A:G,7,0)*M129)+VLOOKUP(F129,'Base de Dados'!A:G,7,0)</f>
        <v>0.10897269474681844</v>
      </c>
      <c r="O129" s="66">
        <f t="shared" si="19"/>
        <v>8.2779575799463323E-2</v>
      </c>
      <c r="Q129" t="str">
        <f t="shared" si="20"/>
        <v>SEEstadoVariabilidade SazonalEstado do Sergipe20504C</v>
      </c>
      <c r="R129" t="str">
        <f t="shared" si="21"/>
        <v>Variabilidade Sazonal20504C</v>
      </c>
      <c r="S129" s="140" t="s">
        <v>172</v>
      </c>
      <c r="T129" s="140" t="s">
        <v>81</v>
      </c>
      <c r="U129" s="140" t="s">
        <v>51</v>
      </c>
      <c r="V129" s="142">
        <v>2050</v>
      </c>
      <c r="W129" s="82" t="s">
        <v>90</v>
      </c>
      <c r="X129" s="135" t="str">
        <f>VLOOKUP(Q129,'Base de Dados'!A:G,7,0)</f>
        <v>Alto</v>
      </c>
      <c r="Y129" s="144">
        <f t="shared" si="22"/>
        <v>0.7407407407407407</v>
      </c>
    </row>
    <row r="130" spans="6:25" x14ac:dyDescent="0.35">
      <c r="F130" t="str">
        <f t="shared" si="18"/>
        <v>MTEstadoIncêndiosEstado do Mato Grosso20302C</v>
      </c>
      <c r="G130" t="str">
        <f t="shared" si="23"/>
        <v>Incêndios20302C</v>
      </c>
      <c r="H130" s="140" t="s">
        <v>163</v>
      </c>
      <c r="I130" s="140" t="s">
        <v>103</v>
      </c>
      <c r="J130" s="140" t="s">
        <v>52</v>
      </c>
      <c r="K130" s="142">
        <v>2030</v>
      </c>
      <c r="L130" s="82" t="s">
        <v>86</v>
      </c>
      <c r="M130" s="129">
        <f t="shared" si="24"/>
        <v>2.3476930055963536E-2</v>
      </c>
      <c r="N130" s="66">
        <f>(VLOOKUP(F130,'Base de Dados'!A:G,7,0)*M130)+VLOOKUP(F130,'Base de Dados'!A:G,7,0)</f>
        <v>0.10234769300559636</v>
      </c>
      <c r="O130" s="66">
        <f t="shared" si="19"/>
        <v>8.2779575799463323E-2</v>
      </c>
      <c r="Q130" t="str">
        <f t="shared" si="20"/>
        <v>TOEstadoVariabilidade SazonalEstado do Tocantins20504C</v>
      </c>
      <c r="R130" t="str">
        <f t="shared" si="21"/>
        <v>Variabilidade Sazonal20504C</v>
      </c>
      <c r="S130" s="140" t="s">
        <v>173</v>
      </c>
      <c r="T130" s="140" t="s">
        <v>123</v>
      </c>
      <c r="U130" s="140" t="s">
        <v>51</v>
      </c>
      <c r="V130" s="142">
        <v>2050</v>
      </c>
      <c r="W130" s="82" t="s">
        <v>90</v>
      </c>
      <c r="X130" s="135" t="str">
        <f>VLOOKUP(Q130,'Base de Dados'!A:G,7,0)</f>
        <v>Alto</v>
      </c>
      <c r="Y130" s="144">
        <f t="shared" si="22"/>
        <v>0.7407407407407407</v>
      </c>
    </row>
    <row r="131" spans="6:25" x14ac:dyDescent="0.35">
      <c r="F131" t="str">
        <f t="shared" ref="F131:F194" si="25">_xlfn.CONCAT(I131,"Estado",J131,H131,K131,L131)</f>
        <v>PIEstadoIncêndiosEstado do Piauí20302C</v>
      </c>
      <c r="G131" t="str">
        <f t="shared" si="23"/>
        <v>Incêndios20302C</v>
      </c>
      <c r="H131" s="140" t="s">
        <v>168</v>
      </c>
      <c r="I131" s="140" t="s">
        <v>139</v>
      </c>
      <c r="J131" s="140" t="s">
        <v>52</v>
      </c>
      <c r="K131" s="142">
        <v>2030</v>
      </c>
      <c r="L131" s="82" t="s">
        <v>86</v>
      </c>
      <c r="M131" s="129">
        <f t="shared" si="24"/>
        <v>7.4105097273206811E-3</v>
      </c>
      <c r="N131" s="66">
        <f>(VLOOKUP(F131,'Base de Dados'!A:G,7,0)*M131)+VLOOKUP(F131,'Base de Dados'!A:G,7,0)</f>
        <v>0.10074105097273207</v>
      </c>
      <c r="O131" s="66">
        <f t="shared" ref="O131:O194" si="26">AVERAGEIFS(N:N,J:J,J131,K:K,K131,L:L,L131)</f>
        <v>8.2779575799463323E-2</v>
      </c>
      <c r="Q131" t="str">
        <f t="shared" ref="Q131:Q194" si="27">_xlfn.CONCAT(T131,"Estado",U131,S131,V131,W131)</f>
        <v>ALEstadoVariabilidade SazonalEstado do Alagoas20304C</v>
      </c>
      <c r="R131" t="str">
        <f t="shared" ref="R131:R194" si="28">_xlfn.CONCAT(U131,V131,W131)</f>
        <v>Variabilidade Sazonal20304C</v>
      </c>
      <c r="S131" s="140" t="s">
        <v>156</v>
      </c>
      <c r="T131" s="140" t="s">
        <v>117</v>
      </c>
      <c r="U131" s="140" t="s">
        <v>51</v>
      </c>
      <c r="V131" s="142">
        <v>2030</v>
      </c>
      <c r="W131" s="82" t="s">
        <v>90</v>
      </c>
      <c r="X131" s="135" t="str">
        <f>VLOOKUP(Q131,'Base de Dados'!A:G,7,0)</f>
        <v>Alto</v>
      </c>
      <c r="Y131" s="144">
        <f t="shared" ref="Y131:Y194" si="29">COUNTIFS(X:X,X131,W:W,W131,V:V,V131,U:U,U131)/COUNTIFS(W:W,W131,V:V,V131,U:U,U131)</f>
        <v>0.70370370370370372</v>
      </c>
    </row>
    <row r="132" spans="6:25" x14ac:dyDescent="0.35">
      <c r="F132" t="str">
        <f t="shared" si="25"/>
        <v>BAEstadoIncêndiosEstado da Bahia20302C</v>
      </c>
      <c r="G132" t="str">
        <f t="shared" ref="G132:G195" si="30">_xlfn.CONCAT(J132,K132,L132)</f>
        <v>Incêndios20302C</v>
      </c>
      <c r="H132" s="140" t="s">
        <v>148</v>
      </c>
      <c r="I132" s="140" t="s">
        <v>133</v>
      </c>
      <c r="J132" s="140" t="s">
        <v>52</v>
      </c>
      <c r="K132" s="142">
        <v>2030</v>
      </c>
      <c r="L132" s="82" t="s">
        <v>86</v>
      </c>
      <c r="M132" s="129">
        <f t="shared" ref="M132:M195" si="31">VLOOKUP(H132,A:C,3,0)</f>
        <v>4.0123144481482464E-2</v>
      </c>
      <c r="N132" s="66">
        <f>(VLOOKUP(F132,'Base de Dados'!A:G,7,0)*M132)+VLOOKUP(F132,'Base de Dados'!A:G,7,0)</f>
        <v>0.2080246288962965</v>
      </c>
      <c r="O132" s="66">
        <f t="shared" si="26"/>
        <v>8.2779575799463323E-2</v>
      </c>
      <c r="Q132" t="str">
        <f t="shared" si="27"/>
        <v>APEstadoVariabilidade SazonalEstado do Amapá20304C</v>
      </c>
      <c r="R132" t="str">
        <f t="shared" si="28"/>
        <v>Variabilidade Sazonal20304C</v>
      </c>
      <c r="S132" s="140" t="s">
        <v>157</v>
      </c>
      <c r="T132" s="140" t="s">
        <v>115</v>
      </c>
      <c r="U132" s="140" t="s">
        <v>51</v>
      </c>
      <c r="V132" s="142">
        <v>2030</v>
      </c>
      <c r="W132" s="82" t="s">
        <v>90</v>
      </c>
      <c r="X132" s="135" t="str">
        <f>VLOOKUP(Q132,'Base de Dados'!A:G,7,0)</f>
        <v>Alto</v>
      </c>
      <c r="Y132" s="144">
        <f t="shared" si="29"/>
        <v>0.70370370370370372</v>
      </c>
    </row>
    <row r="133" spans="6:25" x14ac:dyDescent="0.35">
      <c r="F133" t="str">
        <f t="shared" si="25"/>
        <v>MSEstadoIncêndiosEstado do Mato Grosso do Sul20302C</v>
      </c>
      <c r="G133" t="str">
        <f t="shared" si="30"/>
        <v>Incêndios20302C</v>
      </c>
      <c r="H133" s="140" t="s">
        <v>164</v>
      </c>
      <c r="I133" s="140" t="s">
        <v>101</v>
      </c>
      <c r="J133" s="140" t="s">
        <v>52</v>
      </c>
      <c r="K133" s="142">
        <v>2030</v>
      </c>
      <c r="L133" s="82" t="s">
        <v>86</v>
      </c>
      <c r="M133" s="129">
        <f t="shared" si="31"/>
        <v>1.6114911720697993E-2</v>
      </c>
      <c r="N133" s="66">
        <f>(VLOOKUP(F133,'Base de Dados'!A:G,7,0)*M133)+VLOOKUP(F133,'Base de Dados'!A:G,7,0)</f>
        <v>0.2032229823441396</v>
      </c>
      <c r="O133" s="66">
        <f t="shared" si="26"/>
        <v>8.2779575799463323E-2</v>
      </c>
      <c r="Q133" t="str">
        <f t="shared" si="27"/>
        <v>BAEstadoVariabilidade SazonalEstado da Bahia20304C</v>
      </c>
      <c r="R133" t="str">
        <f t="shared" si="28"/>
        <v>Variabilidade Sazonal20304C</v>
      </c>
      <c r="S133" s="140" t="s">
        <v>148</v>
      </c>
      <c r="T133" s="140" t="s">
        <v>133</v>
      </c>
      <c r="U133" s="140" t="s">
        <v>51</v>
      </c>
      <c r="V133" s="142">
        <v>2030</v>
      </c>
      <c r="W133" s="82" t="s">
        <v>90</v>
      </c>
      <c r="X133" s="135" t="str">
        <f>VLOOKUP(Q133,'Base de Dados'!A:G,7,0)</f>
        <v>Alto</v>
      </c>
      <c r="Y133" s="144">
        <f t="shared" si="29"/>
        <v>0.70370370370370372</v>
      </c>
    </row>
    <row r="134" spans="6:25" x14ac:dyDescent="0.35">
      <c r="F134" t="str">
        <f t="shared" si="25"/>
        <v>PBEstadoIncêndiosEstado da Paraíba20302C</v>
      </c>
      <c r="G134" t="str">
        <f t="shared" si="30"/>
        <v>Incêndios20302C</v>
      </c>
      <c r="H134" s="140" t="s">
        <v>149</v>
      </c>
      <c r="I134" s="140" t="s">
        <v>113</v>
      </c>
      <c r="J134" s="140" t="s">
        <v>52</v>
      </c>
      <c r="K134" s="142">
        <v>2030</v>
      </c>
      <c r="L134" s="82" t="s">
        <v>86</v>
      </c>
      <c r="M134" s="129">
        <f t="shared" si="31"/>
        <v>9.2372816540374405E-3</v>
      </c>
      <c r="N134" s="66">
        <f>(VLOOKUP(F134,'Base de Dados'!A:G,7,0)*M134)+VLOOKUP(F134,'Base de Dados'!A:G,7,0)</f>
        <v>0.2018474563308075</v>
      </c>
      <c r="O134" s="66">
        <f t="shared" si="26"/>
        <v>8.2779575799463323E-2</v>
      </c>
      <c r="Q134" t="str">
        <f t="shared" si="27"/>
        <v>CEEstadoVariabilidade SazonalEstado do Ceará20304C</v>
      </c>
      <c r="R134" t="str">
        <f t="shared" si="28"/>
        <v>Variabilidade Sazonal20304C</v>
      </c>
      <c r="S134" s="140" t="s">
        <v>159</v>
      </c>
      <c r="T134" s="140" t="s">
        <v>109</v>
      </c>
      <c r="U134" s="140" t="s">
        <v>51</v>
      </c>
      <c r="V134" s="142">
        <v>2030</v>
      </c>
      <c r="W134" s="82" t="s">
        <v>90</v>
      </c>
      <c r="X134" s="135" t="str">
        <f>VLOOKUP(Q134,'Base de Dados'!A:G,7,0)</f>
        <v>Alto</v>
      </c>
      <c r="Y134" s="144">
        <f t="shared" si="29"/>
        <v>0.70370370370370372</v>
      </c>
    </row>
    <row r="135" spans="6:25" x14ac:dyDescent="0.35">
      <c r="F135" t="str">
        <f t="shared" si="25"/>
        <v>PEEstadoIncêndiosEstado do Pernambuco20302C</v>
      </c>
      <c r="G135" t="str">
        <f t="shared" si="30"/>
        <v>Incêndios20302C</v>
      </c>
      <c r="H135" s="140" t="s">
        <v>167</v>
      </c>
      <c r="I135" s="140" t="s">
        <v>129</v>
      </c>
      <c r="J135" s="140" t="s">
        <v>52</v>
      </c>
      <c r="K135" s="142">
        <v>2030</v>
      </c>
      <c r="L135" s="82" t="s">
        <v>86</v>
      </c>
      <c r="M135" s="129">
        <f t="shared" si="31"/>
        <v>2.5403050200549358E-2</v>
      </c>
      <c r="N135" s="66">
        <f>(VLOOKUP(F135,'Base de Dados'!A:G,7,0)*M135)+VLOOKUP(F135,'Base de Dados'!A:G,7,0)</f>
        <v>0.20508061004010988</v>
      </c>
      <c r="O135" s="66">
        <f t="shared" si="26"/>
        <v>8.2779575799463323E-2</v>
      </c>
      <c r="Q135" t="str">
        <f t="shared" si="27"/>
        <v>DFEstadoVariabilidade SazonalDistrito Federal20304C</v>
      </c>
      <c r="R135" t="str">
        <f t="shared" si="28"/>
        <v>Variabilidade Sazonal20304C</v>
      </c>
      <c r="S135" s="140" t="s">
        <v>147</v>
      </c>
      <c r="T135" s="140" t="s">
        <v>99</v>
      </c>
      <c r="U135" s="140" t="s">
        <v>51</v>
      </c>
      <c r="V135" s="142">
        <v>2030</v>
      </c>
      <c r="W135" s="82" t="s">
        <v>90</v>
      </c>
      <c r="X135" s="135" t="str">
        <f>VLOOKUP(Q135,'Base de Dados'!A:G,7,0)</f>
        <v>Alto</v>
      </c>
      <c r="Y135" s="144">
        <f t="shared" si="29"/>
        <v>0.70370370370370372</v>
      </c>
    </row>
    <row r="136" spans="6:25" x14ac:dyDescent="0.35">
      <c r="F136" t="str">
        <f t="shared" si="25"/>
        <v>TOEstadoIncêndiosEstado do Tocantins20302C</v>
      </c>
      <c r="G136" t="str">
        <f t="shared" si="30"/>
        <v>Incêndios20302C</v>
      </c>
      <c r="H136" s="140" t="s">
        <v>173</v>
      </c>
      <c r="I136" s="140" t="s">
        <v>123</v>
      </c>
      <c r="J136" s="140" t="s">
        <v>52</v>
      </c>
      <c r="K136" s="142">
        <v>2030</v>
      </c>
      <c r="L136" s="82" t="s">
        <v>86</v>
      </c>
      <c r="M136" s="129">
        <f t="shared" si="31"/>
        <v>5.7361768650591007E-3</v>
      </c>
      <c r="N136" s="66">
        <f>(VLOOKUP(F136,'Base de Dados'!A:G,7,0)*M136)+VLOOKUP(F136,'Base de Dados'!A:G,7,0)</f>
        <v>0.20114723537301182</v>
      </c>
      <c r="O136" s="66">
        <f t="shared" si="26"/>
        <v>8.2779575799463323E-2</v>
      </c>
      <c r="Q136" t="str">
        <f t="shared" si="27"/>
        <v>ESEstadoVariabilidade SazonalEstado do Espírito Santo20304C</v>
      </c>
      <c r="R136" t="str">
        <f t="shared" si="28"/>
        <v>Variabilidade Sazonal20304C</v>
      </c>
      <c r="S136" s="140" t="s">
        <v>160</v>
      </c>
      <c r="T136" s="140" t="s">
        <v>141</v>
      </c>
      <c r="U136" s="140" t="s">
        <v>51</v>
      </c>
      <c r="V136" s="142">
        <v>2030</v>
      </c>
      <c r="W136" s="82" t="s">
        <v>90</v>
      </c>
      <c r="X136" s="135" t="str">
        <f>VLOOKUP(Q136,'Base de Dados'!A:G,7,0)</f>
        <v>Alto</v>
      </c>
      <c r="Y136" s="144">
        <f t="shared" si="29"/>
        <v>0.70370370370370372</v>
      </c>
    </row>
    <row r="137" spans="6:25" x14ac:dyDescent="0.35">
      <c r="F137" t="str">
        <f t="shared" si="25"/>
        <v>DFEstadoIncêndiosDistrito Federal20302C</v>
      </c>
      <c r="G137" t="str">
        <f t="shared" si="30"/>
        <v>Incêndios20302C</v>
      </c>
      <c r="H137" s="140" t="s">
        <v>147</v>
      </c>
      <c r="I137" s="140" t="s">
        <v>99</v>
      </c>
      <c r="J137" s="140" t="s">
        <v>52</v>
      </c>
      <c r="K137" s="142">
        <v>2030</v>
      </c>
      <c r="L137" s="82" t="s">
        <v>86</v>
      </c>
      <c r="M137" s="129">
        <f t="shared" si="31"/>
        <v>3.493574824846201E-2</v>
      </c>
      <c r="N137" s="66">
        <f>(VLOOKUP(F137,'Base de Dados'!A:G,7,0)*M137)+VLOOKUP(F137,'Base de Dados'!A:G,7,0)</f>
        <v>0.31048072447453862</v>
      </c>
      <c r="O137" s="66">
        <f t="shared" si="26"/>
        <v>8.2779575799463323E-2</v>
      </c>
      <c r="Q137" t="str">
        <f t="shared" si="27"/>
        <v>GOEstadoVariabilidade SazonalEstado do Goiás20304C</v>
      </c>
      <c r="R137" t="str">
        <f t="shared" si="28"/>
        <v>Variabilidade Sazonal20304C</v>
      </c>
      <c r="S137" s="140" t="s">
        <v>161</v>
      </c>
      <c r="T137" s="140" t="s">
        <v>111</v>
      </c>
      <c r="U137" s="140" t="s">
        <v>51</v>
      </c>
      <c r="V137" s="142">
        <v>2030</v>
      </c>
      <c r="W137" s="82" t="s">
        <v>90</v>
      </c>
      <c r="X137" s="135" t="str">
        <f>VLOOKUP(Q137,'Base de Dados'!A:G,7,0)</f>
        <v>Alto</v>
      </c>
      <c r="Y137" s="144">
        <f t="shared" si="29"/>
        <v>0.70370370370370372</v>
      </c>
    </row>
    <row r="138" spans="6:25" x14ac:dyDescent="0.35">
      <c r="F138" t="str">
        <f t="shared" si="25"/>
        <v>ACEstadoIncêndiosEstado do Acre20304C</v>
      </c>
      <c r="G138" t="str">
        <f t="shared" si="30"/>
        <v>Incêndios20304C</v>
      </c>
      <c r="H138" s="138" t="s">
        <v>155</v>
      </c>
      <c r="I138" s="138" t="s">
        <v>131</v>
      </c>
      <c r="J138" s="139" t="s">
        <v>52</v>
      </c>
      <c r="K138" s="141">
        <v>2030</v>
      </c>
      <c r="L138" s="136" t="s">
        <v>90</v>
      </c>
      <c r="M138" s="129">
        <f t="shared" si="31"/>
        <v>2.1651603672099367E-3</v>
      </c>
      <c r="N138" s="66">
        <f>(VLOOKUP(F138,'Base de Dados'!A:G,7,0)*M138)+VLOOKUP(F138,'Base de Dados'!A:G,7,0)</f>
        <v>0</v>
      </c>
      <c r="O138" s="66">
        <f t="shared" si="26"/>
        <v>8.5249295643426842E-2</v>
      </c>
      <c r="Q138" t="str">
        <f t="shared" si="27"/>
        <v>MAEstadoVariabilidade SazonalEstado do Maranhão20304C</v>
      </c>
      <c r="R138" t="str">
        <f t="shared" si="28"/>
        <v>Variabilidade Sazonal20304C</v>
      </c>
      <c r="S138" s="140" t="s">
        <v>162</v>
      </c>
      <c r="T138" s="140" t="s">
        <v>135</v>
      </c>
      <c r="U138" s="140" t="s">
        <v>51</v>
      </c>
      <c r="V138" s="142">
        <v>2030</v>
      </c>
      <c r="W138" s="82" t="s">
        <v>90</v>
      </c>
      <c r="X138" s="135" t="str">
        <f>VLOOKUP(Q138,'Base de Dados'!A:G,7,0)</f>
        <v>Alto</v>
      </c>
      <c r="Y138" s="144">
        <f t="shared" si="29"/>
        <v>0.70370370370370372</v>
      </c>
    </row>
    <row r="139" spans="6:25" x14ac:dyDescent="0.35">
      <c r="F139" t="str">
        <f t="shared" si="25"/>
        <v>ALEstadoIncêndiosEstado do Alagoas20304C</v>
      </c>
      <c r="G139" t="str">
        <f t="shared" si="30"/>
        <v>Incêndios20304C</v>
      </c>
      <c r="H139" s="140" t="s">
        <v>156</v>
      </c>
      <c r="I139" s="140" t="s">
        <v>117</v>
      </c>
      <c r="J139" s="140" t="s">
        <v>52</v>
      </c>
      <c r="K139" s="142">
        <v>2030</v>
      </c>
      <c r="L139" s="82" t="s">
        <v>90</v>
      </c>
      <c r="M139" s="129">
        <f t="shared" si="31"/>
        <v>8.3055635790484604E-3</v>
      </c>
      <c r="N139" s="66">
        <f>(VLOOKUP(F139,'Base de Dados'!A:G,7,0)*M139)+VLOOKUP(F139,'Base de Dados'!A:G,7,0)</f>
        <v>0</v>
      </c>
      <c r="O139" s="66">
        <f t="shared" si="26"/>
        <v>8.5249295643426842E-2</v>
      </c>
      <c r="Q139" t="str">
        <f t="shared" si="27"/>
        <v>MGEstadoVariabilidade SazonalEstado de Minas Gerais20304C</v>
      </c>
      <c r="R139" t="str">
        <f t="shared" si="28"/>
        <v>Variabilidade Sazonal20304C</v>
      </c>
      <c r="S139" s="140" t="s">
        <v>152</v>
      </c>
      <c r="T139" s="140" t="s">
        <v>93</v>
      </c>
      <c r="U139" s="140" t="s">
        <v>51</v>
      </c>
      <c r="V139" s="142">
        <v>2030</v>
      </c>
      <c r="W139" s="82" t="s">
        <v>90</v>
      </c>
      <c r="X139" s="135" t="str">
        <f>VLOOKUP(Q139,'Base de Dados'!A:G,7,0)</f>
        <v>Alto</v>
      </c>
      <c r="Y139" s="144">
        <f t="shared" si="29"/>
        <v>0.70370370370370372</v>
      </c>
    </row>
    <row r="140" spans="6:25" x14ac:dyDescent="0.35">
      <c r="F140" t="str">
        <f t="shared" si="25"/>
        <v>AMEstadoIncêndiosEstado do Amazonas20304C</v>
      </c>
      <c r="G140" t="str">
        <f t="shared" si="30"/>
        <v>Incêndios20304C</v>
      </c>
      <c r="H140" s="140" t="s">
        <v>158</v>
      </c>
      <c r="I140" s="140" t="s">
        <v>119</v>
      </c>
      <c r="J140" s="140" t="s">
        <v>52</v>
      </c>
      <c r="K140" s="142">
        <v>2030</v>
      </c>
      <c r="L140" s="82" t="s">
        <v>90</v>
      </c>
      <c r="M140" s="129">
        <f t="shared" si="31"/>
        <v>1.5246403292263271E-2</v>
      </c>
      <c r="N140" s="66">
        <f>(VLOOKUP(F140,'Base de Dados'!A:G,7,0)*M140)+VLOOKUP(F140,'Base de Dados'!A:G,7,0)</f>
        <v>0</v>
      </c>
      <c r="O140" s="66">
        <f t="shared" si="26"/>
        <v>8.5249295643426842E-2</v>
      </c>
      <c r="Q140" t="str">
        <f t="shared" si="27"/>
        <v>MSEstadoVariabilidade SazonalEstado do Mato Grosso do Sul20304C</v>
      </c>
      <c r="R140" t="str">
        <f t="shared" si="28"/>
        <v>Variabilidade Sazonal20304C</v>
      </c>
      <c r="S140" s="140" t="s">
        <v>164</v>
      </c>
      <c r="T140" s="140" t="s">
        <v>101</v>
      </c>
      <c r="U140" s="140" t="s">
        <v>51</v>
      </c>
      <c r="V140" s="142">
        <v>2030</v>
      </c>
      <c r="W140" s="82" t="s">
        <v>90</v>
      </c>
      <c r="X140" s="135" t="str">
        <f>VLOOKUP(Q140,'Base de Dados'!A:G,7,0)</f>
        <v>Alto</v>
      </c>
      <c r="Y140" s="144">
        <f t="shared" si="29"/>
        <v>0.70370370370370372</v>
      </c>
    </row>
    <row r="141" spans="6:25" x14ac:dyDescent="0.35">
      <c r="F141" t="str">
        <f t="shared" si="25"/>
        <v>RREstadoIncêndiosEstado da Roraima20304C</v>
      </c>
      <c r="G141" t="str">
        <f t="shared" si="30"/>
        <v>Incêndios20304C</v>
      </c>
      <c r="H141" s="140" t="s">
        <v>151</v>
      </c>
      <c r="I141" s="140" t="s">
        <v>97</v>
      </c>
      <c r="J141" s="140" t="s">
        <v>52</v>
      </c>
      <c r="K141" s="142">
        <v>2030</v>
      </c>
      <c r="L141" s="82" t="s">
        <v>90</v>
      </c>
      <c r="M141" s="129">
        <f t="shared" si="31"/>
        <v>2.1057616972670569E-3</v>
      </c>
      <c r="N141" s="66">
        <f>(VLOOKUP(F141,'Base de Dados'!A:G,7,0)*M141)+VLOOKUP(F141,'Base de Dados'!A:G,7,0)</f>
        <v>0</v>
      </c>
      <c r="O141" s="66">
        <f t="shared" si="26"/>
        <v>8.5249295643426842E-2</v>
      </c>
      <c r="Q141" t="str">
        <f t="shared" si="27"/>
        <v>MTEstadoVariabilidade SazonalEstado do Mato Grosso20304C</v>
      </c>
      <c r="R141" t="str">
        <f t="shared" si="28"/>
        <v>Variabilidade Sazonal20304C</v>
      </c>
      <c r="S141" s="140" t="s">
        <v>163</v>
      </c>
      <c r="T141" s="140" t="s">
        <v>103</v>
      </c>
      <c r="U141" s="140" t="s">
        <v>51</v>
      </c>
      <c r="V141" s="142">
        <v>2030</v>
      </c>
      <c r="W141" s="82" t="s">
        <v>90</v>
      </c>
      <c r="X141" s="135" t="str">
        <f>VLOOKUP(Q141,'Base de Dados'!A:G,7,0)</f>
        <v>Alto</v>
      </c>
      <c r="Y141" s="144">
        <f t="shared" si="29"/>
        <v>0.70370370370370372</v>
      </c>
    </row>
    <row r="142" spans="6:25" x14ac:dyDescent="0.35">
      <c r="F142" t="str">
        <f t="shared" si="25"/>
        <v>SCEstadoIncêndiosEstado de Santa Catarina20304C</v>
      </c>
      <c r="G142" t="str">
        <f t="shared" si="30"/>
        <v>Incêndios20304C</v>
      </c>
      <c r="H142" s="140" t="s">
        <v>153</v>
      </c>
      <c r="I142" s="140" t="s">
        <v>107</v>
      </c>
      <c r="J142" s="140" t="s">
        <v>52</v>
      </c>
      <c r="K142" s="142">
        <v>2030</v>
      </c>
      <c r="L142" s="82" t="s">
        <v>90</v>
      </c>
      <c r="M142" s="129">
        <f t="shared" si="31"/>
        <v>4.5899270894467749E-2</v>
      </c>
      <c r="N142" s="66">
        <f>(VLOOKUP(F142,'Base de Dados'!A:G,7,0)*M142)+VLOOKUP(F142,'Base de Dados'!A:G,7,0)</f>
        <v>0</v>
      </c>
      <c r="O142" s="66">
        <f t="shared" si="26"/>
        <v>8.5249295643426842E-2</v>
      </c>
      <c r="Q142" t="str">
        <f t="shared" si="27"/>
        <v>PAEstadoVariabilidade SazonalEstado do Pará20304C</v>
      </c>
      <c r="R142" t="str">
        <f t="shared" si="28"/>
        <v>Variabilidade Sazonal20304C</v>
      </c>
      <c r="S142" s="140" t="s">
        <v>165</v>
      </c>
      <c r="T142" s="140" t="s">
        <v>91</v>
      </c>
      <c r="U142" s="140" t="s">
        <v>51</v>
      </c>
      <c r="V142" s="142">
        <v>2030</v>
      </c>
      <c r="W142" s="82" t="s">
        <v>90</v>
      </c>
      <c r="X142" s="135" t="str">
        <f>VLOOKUP(Q142,'Base de Dados'!A:G,7,0)</f>
        <v>Alto</v>
      </c>
      <c r="Y142" s="144">
        <f t="shared" si="29"/>
        <v>0.70370370370370372</v>
      </c>
    </row>
    <row r="143" spans="6:25" x14ac:dyDescent="0.35">
      <c r="F143" t="str">
        <f t="shared" si="25"/>
        <v>SEEstadoIncêndiosEstado do Sergipe20304C</v>
      </c>
      <c r="G143" t="str">
        <f t="shared" si="30"/>
        <v>Incêndios20304C</v>
      </c>
      <c r="H143" s="140" t="s">
        <v>172</v>
      </c>
      <c r="I143" s="140" t="s">
        <v>81</v>
      </c>
      <c r="J143" s="140" t="s">
        <v>52</v>
      </c>
      <c r="K143" s="142">
        <v>2030</v>
      </c>
      <c r="L143" s="82" t="s">
        <v>90</v>
      </c>
      <c r="M143" s="129">
        <f t="shared" si="31"/>
        <v>5.9674637214738547E-3</v>
      </c>
      <c r="N143" s="66">
        <f>(VLOOKUP(F143,'Base de Dados'!A:G,7,0)*M143)+VLOOKUP(F143,'Base de Dados'!A:G,7,0)</f>
        <v>0</v>
      </c>
      <c r="O143" s="66">
        <f t="shared" si="26"/>
        <v>8.5249295643426842E-2</v>
      </c>
      <c r="Q143" t="str">
        <f t="shared" si="27"/>
        <v>PBEstadoVariabilidade SazonalEstado da Paraíba20304C</v>
      </c>
      <c r="R143" t="str">
        <f t="shared" si="28"/>
        <v>Variabilidade Sazonal20304C</v>
      </c>
      <c r="S143" s="140" t="s">
        <v>149</v>
      </c>
      <c r="T143" s="140" t="s">
        <v>113</v>
      </c>
      <c r="U143" s="140" t="s">
        <v>51</v>
      </c>
      <c r="V143" s="142">
        <v>2030</v>
      </c>
      <c r="W143" s="82" t="s">
        <v>90</v>
      </c>
      <c r="X143" s="135" t="str">
        <f>VLOOKUP(Q143,'Base de Dados'!A:G,7,0)</f>
        <v>Alto</v>
      </c>
      <c r="Y143" s="144">
        <f t="shared" si="29"/>
        <v>0.70370370370370372</v>
      </c>
    </row>
    <row r="144" spans="6:25" x14ac:dyDescent="0.35">
      <c r="F144" t="str">
        <f t="shared" si="25"/>
        <v>RSEstadoIncêndiosEstado do Rio Grande do Sul20304C</v>
      </c>
      <c r="G144" t="str">
        <f t="shared" si="30"/>
        <v>Incêndios20304C</v>
      </c>
      <c r="H144" s="140" t="s">
        <v>171</v>
      </c>
      <c r="I144" s="140" t="s">
        <v>125</v>
      </c>
      <c r="J144" s="140" t="s">
        <v>52</v>
      </c>
      <c r="K144" s="142">
        <v>2030</v>
      </c>
      <c r="L144" s="82" t="s">
        <v>90</v>
      </c>
      <c r="M144" s="129">
        <f t="shared" si="31"/>
        <v>6.1887894735043823E-2</v>
      </c>
      <c r="N144" s="66">
        <f>(VLOOKUP(F144,'Base de Dados'!A:G,7,0)*M144)+VLOOKUP(F144,'Base de Dados'!A:G,7,0)</f>
        <v>1.0618878947350438E-2</v>
      </c>
      <c r="O144" s="66">
        <f t="shared" si="26"/>
        <v>8.5249295643426842E-2</v>
      </c>
      <c r="Q144" t="str">
        <f t="shared" si="27"/>
        <v>PEEstadoVariabilidade SazonalEstado do Pernambuco20304C</v>
      </c>
      <c r="R144" t="str">
        <f t="shared" si="28"/>
        <v>Variabilidade Sazonal20304C</v>
      </c>
      <c r="S144" s="140" t="s">
        <v>167</v>
      </c>
      <c r="T144" s="140" t="s">
        <v>129</v>
      </c>
      <c r="U144" s="140" t="s">
        <v>51</v>
      </c>
      <c r="V144" s="142">
        <v>2030</v>
      </c>
      <c r="W144" s="82" t="s">
        <v>90</v>
      </c>
      <c r="X144" s="135" t="str">
        <f>VLOOKUP(Q144,'Base de Dados'!A:G,7,0)</f>
        <v>Alto</v>
      </c>
      <c r="Y144" s="144">
        <f t="shared" si="29"/>
        <v>0.70370370370370372</v>
      </c>
    </row>
    <row r="145" spans="6:25" x14ac:dyDescent="0.35">
      <c r="F145" t="str">
        <f t="shared" si="25"/>
        <v>APEstadoIncêndiosEstado do Amapá20304C</v>
      </c>
      <c r="G145" t="str">
        <f t="shared" si="30"/>
        <v>Incêndios20304C</v>
      </c>
      <c r="H145" s="140" t="s">
        <v>157</v>
      </c>
      <c r="I145" s="140" t="s">
        <v>115</v>
      </c>
      <c r="J145" s="140" t="s">
        <v>52</v>
      </c>
      <c r="K145" s="142">
        <v>2030</v>
      </c>
      <c r="L145" s="82" t="s">
        <v>90</v>
      </c>
      <c r="M145" s="129">
        <f t="shared" si="31"/>
        <v>2.4270664495023258E-3</v>
      </c>
      <c r="N145" s="66">
        <f>(VLOOKUP(F145,'Base de Dados'!A:G,7,0)*M145)+VLOOKUP(F145,'Base de Dados'!A:G,7,0)</f>
        <v>2.0048541328990047E-2</v>
      </c>
      <c r="O145" s="66">
        <f t="shared" si="26"/>
        <v>8.5249295643426842E-2</v>
      </c>
      <c r="Q145" t="str">
        <f t="shared" si="27"/>
        <v>PIEstadoVariabilidade SazonalEstado do Piauí20304C</v>
      </c>
      <c r="R145" t="str">
        <f t="shared" si="28"/>
        <v>Variabilidade Sazonal20304C</v>
      </c>
      <c r="S145" s="140" t="s">
        <v>168</v>
      </c>
      <c r="T145" s="140" t="s">
        <v>139</v>
      </c>
      <c r="U145" s="140" t="s">
        <v>51</v>
      </c>
      <c r="V145" s="142">
        <v>2030</v>
      </c>
      <c r="W145" s="82" t="s">
        <v>90</v>
      </c>
      <c r="X145" s="135" t="str">
        <f>VLOOKUP(Q145,'Base de Dados'!A:G,7,0)</f>
        <v>Alto</v>
      </c>
      <c r="Y145" s="144">
        <f t="shared" si="29"/>
        <v>0.70370370370370372</v>
      </c>
    </row>
    <row r="146" spans="6:25" x14ac:dyDescent="0.35">
      <c r="F146" t="str">
        <f t="shared" si="25"/>
        <v>ESEstadoIncêndiosEstado do Espírito Santo20304C</v>
      </c>
      <c r="G146" t="str">
        <f t="shared" si="30"/>
        <v>Incêndios20304C</v>
      </c>
      <c r="H146" s="140" t="s">
        <v>160</v>
      </c>
      <c r="I146" s="140" t="s">
        <v>141</v>
      </c>
      <c r="J146" s="140" t="s">
        <v>52</v>
      </c>
      <c r="K146" s="142">
        <v>2030</v>
      </c>
      <c r="L146" s="82" t="s">
        <v>90</v>
      </c>
      <c r="M146" s="129">
        <f t="shared" si="31"/>
        <v>1.8193602342725594E-2</v>
      </c>
      <c r="N146" s="66">
        <f>(VLOOKUP(F146,'Base de Dados'!A:G,7,0)*M146)+VLOOKUP(F146,'Base de Dados'!A:G,7,0)</f>
        <v>2.0363872046854511E-2</v>
      </c>
      <c r="O146" s="66">
        <f t="shared" si="26"/>
        <v>8.5249295643426842E-2</v>
      </c>
      <c r="Q146" t="str">
        <f t="shared" si="27"/>
        <v>RNEstadoVariabilidade SazonalEstado do Rio Grande do Norte20304C</v>
      </c>
      <c r="R146" t="str">
        <f t="shared" si="28"/>
        <v>Variabilidade Sazonal20304C</v>
      </c>
      <c r="S146" s="140" t="s">
        <v>170</v>
      </c>
      <c r="T146" s="140" t="s">
        <v>121</v>
      </c>
      <c r="U146" s="140" t="s">
        <v>51</v>
      </c>
      <c r="V146" s="142">
        <v>2030</v>
      </c>
      <c r="W146" s="82" t="s">
        <v>90</v>
      </c>
      <c r="X146" s="135" t="str">
        <f>VLOOKUP(Q146,'Base de Dados'!A:G,7,0)</f>
        <v>Alto</v>
      </c>
      <c r="Y146" s="144">
        <f t="shared" si="29"/>
        <v>0.70370370370370372</v>
      </c>
    </row>
    <row r="147" spans="6:25" x14ac:dyDescent="0.35">
      <c r="F147" t="str">
        <f t="shared" si="25"/>
        <v>MAEstadoIncêndiosEstado do Maranhão20304C</v>
      </c>
      <c r="G147" t="str">
        <f t="shared" si="30"/>
        <v>Incêndios20304C</v>
      </c>
      <c r="H147" s="140" t="s">
        <v>162</v>
      </c>
      <c r="I147" s="140" t="s">
        <v>135</v>
      </c>
      <c r="J147" s="140" t="s">
        <v>52</v>
      </c>
      <c r="K147" s="142">
        <v>2030</v>
      </c>
      <c r="L147" s="82" t="s">
        <v>90</v>
      </c>
      <c r="M147" s="129">
        <f t="shared" si="31"/>
        <v>1.4050150875249915E-2</v>
      </c>
      <c r="N147" s="66">
        <f>(VLOOKUP(F147,'Base de Dados'!A:G,7,0)*M147)+VLOOKUP(F147,'Base de Dados'!A:G,7,0)</f>
        <v>3.0421504526257498E-2</v>
      </c>
      <c r="O147" s="66">
        <f t="shared" si="26"/>
        <v>8.5249295643426842E-2</v>
      </c>
      <c r="Q147" t="str">
        <f t="shared" si="27"/>
        <v>ROEstadoVariabilidade SazonalEstado da Rondônia20304C</v>
      </c>
      <c r="R147" t="str">
        <f t="shared" si="28"/>
        <v>Variabilidade Sazonal20304C</v>
      </c>
      <c r="S147" s="140" t="s">
        <v>150</v>
      </c>
      <c r="T147" s="140" t="s">
        <v>127</v>
      </c>
      <c r="U147" s="140" t="s">
        <v>51</v>
      </c>
      <c r="V147" s="142">
        <v>2030</v>
      </c>
      <c r="W147" s="82" t="s">
        <v>90</v>
      </c>
      <c r="X147" s="135" t="str">
        <f>VLOOKUP(Q147,'Base de Dados'!A:G,7,0)</f>
        <v>Alto</v>
      </c>
      <c r="Y147" s="144">
        <f t="shared" si="29"/>
        <v>0.70370370370370372</v>
      </c>
    </row>
    <row r="148" spans="6:25" x14ac:dyDescent="0.35">
      <c r="F148" t="str">
        <f t="shared" si="25"/>
        <v>PAEstadoIncêndiosEstado do Pará20304C</v>
      </c>
      <c r="G148" t="str">
        <f t="shared" si="30"/>
        <v>Incêndios20304C</v>
      </c>
      <c r="H148" s="140" t="s">
        <v>165</v>
      </c>
      <c r="I148" s="140" t="s">
        <v>91</v>
      </c>
      <c r="J148" s="140" t="s">
        <v>52</v>
      </c>
      <c r="K148" s="142">
        <v>2030</v>
      </c>
      <c r="L148" s="82" t="s">
        <v>90</v>
      </c>
      <c r="M148" s="129">
        <f t="shared" si="31"/>
        <v>2.8376794674304741E-2</v>
      </c>
      <c r="N148" s="66">
        <f>(VLOOKUP(F148,'Base de Dados'!A:G,7,0)*M148)+VLOOKUP(F148,'Base de Dados'!A:G,7,0)</f>
        <v>3.085130384022914E-2</v>
      </c>
      <c r="O148" s="66">
        <f t="shared" si="26"/>
        <v>8.5249295643426842E-2</v>
      </c>
      <c r="Q148" t="str">
        <f t="shared" si="27"/>
        <v>SEEstadoVariabilidade SazonalEstado do Sergipe20304C</v>
      </c>
      <c r="R148" t="str">
        <f t="shared" si="28"/>
        <v>Variabilidade Sazonal20304C</v>
      </c>
      <c r="S148" s="140" t="s">
        <v>172</v>
      </c>
      <c r="T148" s="140" t="s">
        <v>81</v>
      </c>
      <c r="U148" s="140" t="s">
        <v>51</v>
      </c>
      <c r="V148" s="142">
        <v>2030</v>
      </c>
      <c r="W148" s="82" t="s">
        <v>90</v>
      </c>
      <c r="X148" s="135" t="str">
        <f>VLOOKUP(Q148,'Base de Dados'!A:G,7,0)</f>
        <v>Alto</v>
      </c>
      <c r="Y148" s="144">
        <f t="shared" si="29"/>
        <v>0.70370370370370372</v>
      </c>
    </row>
    <row r="149" spans="6:25" x14ac:dyDescent="0.35">
      <c r="F149" t="str">
        <f t="shared" si="25"/>
        <v>RJEstadoIncêndiosEstado do Rio de Janeiro20304C</v>
      </c>
      <c r="G149" t="str">
        <f t="shared" si="30"/>
        <v>Incêndios20304C</v>
      </c>
      <c r="H149" s="140" t="s">
        <v>169</v>
      </c>
      <c r="I149" s="140" t="s">
        <v>143</v>
      </c>
      <c r="J149" s="140" t="s">
        <v>52</v>
      </c>
      <c r="K149" s="142">
        <v>2030</v>
      </c>
      <c r="L149" s="82" t="s">
        <v>90</v>
      </c>
      <c r="M149" s="129">
        <f t="shared" si="31"/>
        <v>9.9062263210224766E-2</v>
      </c>
      <c r="N149" s="66">
        <f>(VLOOKUP(F149,'Base de Dados'!A:G,7,0)*M149)+VLOOKUP(F149,'Base de Dados'!A:G,7,0)</f>
        <v>3.2971867896306739E-2</v>
      </c>
      <c r="O149" s="66">
        <f t="shared" si="26"/>
        <v>8.5249295643426842E-2</v>
      </c>
      <c r="Q149" t="str">
        <f t="shared" si="27"/>
        <v>TOEstadoVariabilidade SazonalEstado do Tocantins20304C</v>
      </c>
      <c r="R149" t="str">
        <f t="shared" si="28"/>
        <v>Variabilidade Sazonal20304C</v>
      </c>
      <c r="S149" s="140" t="s">
        <v>173</v>
      </c>
      <c r="T149" s="140" t="s">
        <v>123</v>
      </c>
      <c r="U149" s="140" t="s">
        <v>51</v>
      </c>
      <c r="V149" s="142">
        <v>2030</v>
      </c>
      <c r="W149" s="82" t="s">
        <v>90</v>
      </c>
      <c r="X149" s="135" t="str">
        <f>VLOOKUP(Q149,'Base de Dados'!A:G,7,0)</f>
        <v>Alto</v>
      </c>
      <c r="Y149" s="144">
        <f t="shared" si="29"/>
        <v>0.70370370370370372</v>
      </c>
    </row>
    <row r="150" spans="6:25" x14ac:dyDescent="0.35">
      <c r="F150" t="str">
        <f t="shared" si="25"/>
        <v>RNEstadoIncêndiosEstado do Rio Grande do Norte20304C</v>
      </c>
      <c r="G150" t="str">
        <f t="shared" si="30"/>
        <v>Incêndios20304C</v>
      </c>
      <c r="H150" s="140" t="s">
        <v>170</v>
      </c>
      <c r="I150" s="140" t="s">
        <v>121</v>
      </c>
      <c r="J150" s="140" t="s">
        <v>52</v>
      </c>
      <c r="K150" s="142">
        <v>2030</v>
      </c>
      <c r="L150" s="82" t="s">
        <v>90</v>
      </c>
      <c r="M150" s="129">
        <f t="shared" si="31"/>
        <v>9.406147341817531E-3</v>
      </c>
      <c r="N150" s="66">
        <f>(VLOOKUP(F150,'Base de Dados'!A:G,7,0)*M150)+VLOOKUP(F150,'Base de Dados'!A:G,7,0)</f>
        <v>7.065843031392724E-2</v>
      </c>
      <c r="O150" s="66">
        <f t="shared" si="26"/>
        <v>8.5249295643426842E-2</v>
      </c>
      <c r="Q150" t="str">
        <f t="shared" si="27"/>
        <v>ALEstadoVariabilidade SazonalEstado do Alagoas20502C</v>
      </c>
      <c r="R150" t="str">
        <f t="shared" si="28"/>
        <v>Variabilidade Sazonal20502C</v>
      </c>
      <c r="S150" s="140" t="s">
        <v>156</v>
      </c>
      <c r="T150" s="140" t="s">
        <v>117</v>
      </c>
      <c r="U150" s="140" t="s">
        <v>51</v>
      </c>
      <c r="V150" s="142">
        <v>2050</v>
      </c>
      <c r="W150" s="82" t="s">
        <v>86</v>
      </c>
      <c r="X150" s="135" t="str">
        <f>VLOOKUP(Q150,'Base de Dados'!A:G,7,0)</f>
        <v>Alto</v>
      </c>
      <c r="Y150" s="144">
        <f t="shared" si="29"/>
        <v>0.70370370370370372</v>
      </c>
    </row>
    <row r="151" spans="6:25" x14ac:dyDescent="0.35">
      <c r="F151" t="str">
        <f t="shared" si="25"/>
        <v>SPEstadoIncêndiosEstado de São Paulo20304C</v>
      </c>
      <c r="G151" t="str">
        <f t="shared" si="30"/>
        <v>Incêndios20304C</v>
      </c>
      <c r="H151" s="140" t="s">
        <v>154</v>
      </c>
      <c r="I151" s="140" t="s">
        <v>137</v>
      </c>
      <c r="J151" s="140" t="s">
        <v>52</v>
      </c>
      <c r="K151" s="142">
        <v>2030</v>
      </c>
      <c r="L151" s="82" t="s">
        <v>90</v>
      </c>
      <c r="M151" s="129">
        <f t="shared" si="31"/>
        <v>0.31245264204495427</v>
      </c>
      <c r="N151" s="66">
        <f>(VLOOKUP(F151,'Base de Dados'!A:G,7,0)*M151)+VLOOKUP(F151,'Base de Dados'!A:G,7,0)</f>
        <v>0.10499621136359634</v>
      </c>
      <c r="O151" s="66">
        <f t="shared" si="26"/>
        <v>8.5249295643426842E-2</v>
      </c>
      <c r="Q151" t="str">
        <f t="shared" si="27"/>
        <v>APEstadoVariabilidade SazonalEstado do Amapá20502C</v>
      </c>
      <c r="R151" t="str">
        <f t="shared" si="28"/>
        <v>Variabilidade Sazonal20502C</v>
      </c>
      <c r="S151" s="140" t="s">
        <v>157</v>
      </c>
      <c r="T151" s="140" t="s">
        <v>115</v>
      </c>
      <c r="U151" s="140" t="s">
        <v>51</v>
      </c>
      <c r="V151" s="142">
        <v>2050</v>
      </c>
      <c r="W151" s="82" t="s">
        <v>86</v>
      </c>
      <c r="X151" s="135" t="str">
        <f>VLOOKUP(Q151,'Base de Dados'!A:G,7,0)</f>
        <v>Alto</v>
      </c>
      <c r="Y151" s="144">
        <f t="shared" si="29"/>
        <v>0.70370370370370372</v>
      </c>
    </row>
    <row r="152" spans="6:25" x14ac:dyDescent="0.35">
      <c r="F152" t="str">
        <f t="shared" si="25"/>
        <v>GOEstadoIncêndiosEstado do Goiás20304C</v>
      </c>
      <c r="G152" t="str">
        <f t="shared" si="30"/>
        <v>Incêndios20304C</v>
      </c>
      <c r="H152" s="140" t="s">
        <v>161</v>
      </c>
      <c r="I152" s="140" t="s">
        <v>111</v>
      </c>
      <c r="J152" s="140" t="s">
        <v>52</v>
      </c>
      <c r="K152" s="142">
        <v>2030</v>
      </c>
      <c r="L152" s="82" t="s">
        <v>90</v>
      </c>
      <c r="M152" s="129">
        <f t="shared" si="31"/>
        <v>2.9453067034552943E-2</v>
      </c>
      <c r="N152" s="66">
        <f>(VLOOKUP(F152,'Base de Dados'!A:G,7,0)*M152)+VLOOKUP(F152,'Base de Dados'!A:G,7,0)</f>
        <v>9.2650776033109755E-2</v>
      </c>
      <c r="O152" s="66">
        <f t="shared" si="26"/>
        <v>8.5249295643426842E-2</v>
      </c>
      <c r="Q152" t="str">
        <f t="shared" si="27"/>
        <v>BAEstadoVariabilidade SazonalEstado da Bahia20502C</v>
      </c>
      <c r="R152" t="str">
        <f t="shared" si="28"/>
        <v>Variabilidade Sazonal20502C</v>
      </c>
      <c r="S152" s="140" t="s">
        <v>148</v>
      </c>
      <c r="T152" s="140" t="s">
        <v>133</v>
      </c>
      <c r="U152" s="140" t="s">
        <v>51</v>
      </c>
      <c r="V152" s="142">
        <v>2050</v>
      </c>
      <c r="W152" s="82" t="s">
        <v>86</v>
      </c>
      <c r="X152" s="135" t="str">
        <f>VLOOKUP(Q152,'Base de Dados'!A:G,7,0)</f>
        <v>Alto</v>
      </c>
      <c r="Y152" s="144">
        <f t="shared" si="29"/>
        <v>0.70370370370370372</v>
      </c>
    </row>
    <row r="153" spans="6:25" x14ac:dyDescent="0.35">
      <c r="F153" t="str">
        <f t="shared" si="25"/>
        <v>CEEstadoIncêndiosEstado do Ceará20304C</v>
      </c>
      <c r="G153" t="str">
        <f t="shared" si="30"/>
        <v>Incêndios20304C</v>
      </c>
      <c r="H153" s="140" t="s">
        <v>159</v>
      </c>
      <c r="I153" s="140" t="s">
        <v>109</v>
      </c>
      <c r="J153" s="140" t="s">
        <v>52</v>
      </c>
      <c r="K153" s="142">
        <v>2030</v>
      </c>
      <c r="L153" s="82" t="s">
        <v>90</v>
      </c>
      <c r="M153" s="129">
        <f t="shared" si="31"/>
        <v>2.1934798658220841E-2</v>
      </c>
      <c r="N153" s="66">
        <f>(VLOOKUP(F153,'Base de Dados'!A:G,7,0)*M153)+VLOOKUP(F153,'Base de Dados'!A:G,7,0)</f>
        <v>0.10219347986582208</v>
      </c>
      <c r="O153" s="66">
        <f t="shared" si="26"/>
        <v>8.5249295643426842E-2</v>
      </c>
      <c r="Q153" t="str">
        <f t="shared" si="27"/>
        <v>CEEstadoVariabilidade SazonalEstado do Ceará20502C</v>
      </c>
      <c r="R153" t="str">
        <f t="shared" si="28"/>
        <v>Variabilidade Sazonal20502C</v>
      </c>
      <c r="S153" s="140" t="s">
        <v>159</v>
      </c>
      <c r="T153" s="140" t="s">
        <v>109</v>
      </c>
      <c r="U153" s="140" t="s">
        <v>51</v>
      </c>
      <c r="V153" s="142">
        <v>2050</v>
      </c>
      <c r="W153" s="82" t="s">
        <v>86</v>
      </c>
      <c r="X153" s="135" t="str">
        <f>VLOOKUP(Q153,'Base de Dados'!A:G,7,0)</f>
        <v>Alto</v>
      </c>
      <c r="Y153" s="144">
        <f t="shared" si="29"/>
        <v>0.70370370370370372</v>
      </c>
    </row>
    <row r="154" spans="6:25" x14ac:dyDescent="0.35">
      <c r="F154" t="str">
        <f t="shared" si="25"/>
        <v>MTEstadoIncêndiosEstado do Mato Grosso20304C</v>
      </c>
      <c r="G154" t="str">
        <f t="shared" si="30"/>
        <v>Incêndios20304C</v>
      </c>
      <c r="H154" s="140" t="s">
        <v>163</v>
      </c>
      <c r="I154" s="140" t="s">
        <v>103</v>
      </c>
      <c r="J154" s="140" t="s">
        <v>52</v>
      </c>
      <c r="K154" s="142">
        <v>2030</v>
      </c>
      <c r="L154" s="82" t="s">
        <v>90</v>
      </c>
      <c r="M154" s="129">
        <f t="shared" si="31"/>
        <v>2.3476930055963536E-2</v>
      </c>
      <c r="N154" s="66">
        <f>(VLOOKUP(F154,'Base de Dados'!A:G,7,0)*M154)+VLOOKUP(F154,'Base de Dados'!A:G,7,0)</f>
        <v>0.10234769300559636</v>
      </c>
      <c r="O154" s="66">
        <f t="shared" si="26"/>
        <v>8.5249295643426842E-2</v>
      </c>
      <c r="Q154" t="str">
        <f t="shared" si="27"/>
        <v>DFEstadoVariabilidade SazonalDistrito Federal20502C</v>
      </c>
      <c r="R154" t="str">
        <f t="shared" si="28"/>
        <v>Variabilidade Sazonal20502C</v>
      </c>
      <c r="S154" s="140" t="s">
        <v>147</v>
      </c>
      <c r="T154" s="140" t="s">
        <v>99</v>
      </c>
      <c r="U154" s="140" t="s">
        <v>51</v>
      </c>
      <c r="V154" s="142">
        <v>2050</v>
      </c>
      <c r="W154" s="82" t="s">
        <v>86</v>
      </c>
      <c r="X154" s="135" t="str">
        <f>VLOOKUP(Q154,'Base de Dados'!A:G,7,0)</f>
        <v>Alto</v>
      </c>
      <c r="Y154" s="144">
        <f t="shared" si="29"/>
        <v>0.70370370370370372</v>
      </c>
    </row>
    <row r="155" spans="6:25" x14ac:dyDescent="0.35">
      <c r="F155" t="str">
        <f t="shared" si="25"/>
        <v>PBEstadoIncêndiosEstado da Paraíba20304C</v>
      </c>
      <c r="G155" t="str">
        <f t="shared" si="30"/>
        <v>Incêndios20304C</v>
      </c>
      <c r="H155" s="140" t="s">
        <v>149</v>
      </c>
      <c r="I155" s="140" t="s">
        <v>113</v>
      </c>
      <c r="J155" s="140" t="s">
        <v>52</v>
      </c>
      <c r="K155" s="142">
        <v>2030</v>
      </c>
      <c r="L155" s="82" t="s">
        <v>90</v>
      </c>
      <c r="M155" s="129">
        <f t="shared" si="31"/>
        <v>9.2372816540374405E-3</v>
      </c>
      <c r="N155" s="66">
        <f>(VLOOKUP(F155,'Base de Dados'!A:G,7,0)*M155)+VLOOKUP(F155,'Base de Dados'!A:G,7,0)</f>
        <v>0.10092372816540375</v>
      </c>
      <c r="O155" s="66">
        <f t="shared" si="26"/>
        <v>8.5249295643426842E-2</v>
      </c>
      <c r="Q155" t="str">
        <f t="shared" si="27"/>
        <v>ESEstadoVariabilidade SazonalEstado do Espírito Santo20502C</v>
      </c>
      <c r="R155" t="str">
        <f t="shared" si="28"/>
        <v>Variabilidade Sazonal20502C</v>
      </c>
      <c r="S155" s="140" t="s">
        <v>160</v>
      </c>
      <c r="T155" s="140" t="s">
        <v>141</v>
      </c>
      <c r="U155" s="140" t="s">
        <v>51</v>
      </c>
      <c r="V155" s="142">
        <v>2050</v>
      </c>
      <c r="W155" s="82" t="s">
        <v>86</v>
      </c>
      <c r="X155" s="135" t="str">
        <f>VLOOKUP(Q155,'Base de Dados'!A:G,7,0)</f>
        <v>Alto</v>
      </c>
      <c r="Y155" s="144">
        <f t="shared" si="29"/>
        <v>0.70370370370370372</v>
      </c>
    </row>
    <row r="156" spans="6:25" x14ac:dyDescent="0.35">
      <c r="F156" t="str">
        <f t="shared" si="25"/>
        <v>PIEstadoIncêndiosEstado do Piauí20304C</v>
      </c>
      <c r="G156" t="str">
        <f t="shared" si="30"/>
        <v>Incêndios20304C</v>
      </c>
      <c r="H156" s="140" t="s">
        <v>168</v>
      </c>
      <c r="I156" s="140" t="s">
        <v>139</v>
      </c>
      <c r="J156" s="140" t="s">
        <v>52</v>
      </c>
      <c r="K156" s="142">
        <v>2030</v>
      </c>
      <c r="L156" s="82" t="s">
        <v>90</v>
      </c>
      <c r="M156" s="129">
        <f t="shared" si="31"/>
        <v>7.4105097273206811E-3</v>
      </c>
      <c r="N156" s="66">
        <f>(VLOOKUP(F156,'Base de Dados'!A:G,7,0)*M156)+VLOOKUP(F156,'Base de Dados'!A:G,7,0)</f>
        <v>0.10074105097273207</v>
      </c>
      <c r="O156" s="66">
        <f t="shared" si="26"/>
        <v>8.5249295643426842E-2</v>
      </c>
      <c r="Q156" t="str">
        <f t="shared" si="27"/>
        <v>GOEstadoVariabilidade SazonalEstado do Goiás20502C</v>
      </c>
      <c r="R156" t="str">
        <f t="shared" si="28"/>
        <v>Variabilidade Sazonal20502C</v>
      </c>
      <c r="S156" s="140" t="s">
        <v>161</v>
      </c>
      <c r="T156" s="140" t="s">
        <v>111</v>
      </c>
      <c r="U156" s="140" t="s">
        <v>51</v>
      </c>
      <c r="V156" s="142">
        <v>2050</v>
      </c>
      <c r="W156" s="82" t="s">
        <v>86</v>
      </c>
      <c r="X156" s="135" t="str">
        <f>VLOOKUP(Q156,'Base de Dados'!A:G,7,0)</f>
        <v>Alto</v>
      </c>
      <c r="Y156" s="144">
        <f t="shared" si="29"/>
        <v>0.70370370370370372</v>
      </c>
    </row>
    <row r="157" spans="6:25" x14ac:dyDescent="0.35">
      <c r="F157" t="str">
        <f t="shared" si="25"/>
        <v>BAEstadoIncêndiosEstado da Bahia20304C</v>
      </c>
      <c r="G157" t="str">
        <f t="shared" si="30"/>
        <v>Incêndios20304C</v>
      </c>
      <c r="H157" s="140" t="s">
        <v>148</v>
      </c>
      <c r="I157" s="140" t="s">
        <v>133</v>
      </c>
      <c r="J157" s="140" t="s">
        <v>52</v>
      </c>
      <c r="K157" s="142">
        <v>2030</v>
      </c>
      <c r="L157" s="82" t="s">
        <v>90</v>
      </c>
      <c r="M157" s="129">
        <f t="shared" si="31"/>
        <v>4.0123144481482464E-2</v>
      </c>
      <c r="N157" s="66">
        <f>(VLOOKUP(F157,'Base de Dados'!A:G,7,0)*M157)+VLOOKUP(F157,'Base de Dados'!A:G,7,0)</f>
        <v>0.2080246288962965</v>
      </c>
      <c r="O157" s="66">
        <f t="shared" si="26"/>
        <v>8.5249295643426842E-2</v>
      </c>
      <c r="Q157" t="str">
        <f t="shared" si="27"/>
        <v>MAEstadoVariabilidade SazonalEstado do Maranhão20502C</v>
      </c>
      <c r="R157" t="str">
        <f t="shared" si="28"/>
        <v>Variabilidade Sazonal20502C</v>
      </c>
      <c r="S157" s="140" t="s">
        <v>162</v>
      </c>
      <c r="T157" s="140" t="s">
        <v>135</v>
      </c>
      <c r="U157" s="140" t="s">
        <v>51</v>
      </c>
      <c r="V157" s="142">
        <v>2050</v>
      </c>
      <c r="W157" s="82" t="s">
        <v>86</v>
      </c>
      <c r="X157" s="135" t="str">
        <f>VLOOKUP(Q157,'Base de Dados'!A:G,7,0)</f>
        <v>Alto</v>
      </c>
      <c r="Y157" s="144">
        <f t="shared" si="29"/>
        <v>0.70370370370370372</v>
      </c>
    </row>
    <row r="158" spans="6:25" x14ac:dyDescent="0.35">
      <c r="F158" t="str">
        <f t="shared" si="25"/>
        <v>MGEstadoIncêndiosEstado de Minas Gerais20304C</v>
      </c>
      <c r="G158" t="str">
        <f t="shared" si="30"/>
        <v>Incêndios20304C</v>
      </c>
      <c r="H158" s="140" t="s">
        <v>152</v>
      </c>
      <c r="I158" s="140" t="s">
        <v>93</v>
      </c>
      <c r="J158" s="140" t="s">
        <v>52</v>
      </c>
      <c r="K158" s="142">
        <v>2030</v>
      </c>
      <c r="L158" s="82" t="s">
        <v>90</v>
      </c>
      <c r="M158" s="129">
        <f t="shared" si="31"/>
        <v>8.9726947468184257E-2</v>
      </c>
      <c r="N158" s="66">
        <f>(VLOOKUP(F158,'Base de Dados'!A:G,7,0)*M158)+VLOOKUP(F158,'Base de Dados'!A:G,7,0)</f>
        <v>0.21794538949363687</v>
      </c>
      <c r="O158" s="66">
        <f t="shared" si="26"/>
        <v>8.5249295643426842E-2</v>
      </c>
      <c r="Q158" t="str">
        <f t="shared" si="27"/>
        <v>MGEstadoVariabilidade SazonalEstado de Minas Gerais20502C</v>
      </c>
      <c r="R158" t="str">
        <f t="shared" si="28"/>
        <v>Variabilidade Sazonal20502C</v>
      </c>
      <c r="S158" s="140" t="s">
        <v>152</v>
      </c>
      <c r="T158" s="140" t="s">
        <v>93</v>
      </c>
      <c r="U158" s="140" t="s">
        <v>51</v>
      </c>
      <c r="V158" s="142">
        <v>2050</v>
      </c>
      <c r="W158" s="82" t="s">
        <v>86</v>
      </c>
      <c r="X158" s="135" t="str">
        <f>VLOOKUP(Q158,'Base de Dados'!A:G,7,0)</f>
        <v>Alto</v>
      </c>
      <c r="Y158" s="144">
        <f t="shared" si="29"/>
        <v>0.70370370370370372</v>
      </c>
    </row>
    <row r="159" spans="6:25" x14ac:dyDescent="0.35">
      <c r="F159" t="str">
        <f t="shared" si="25"/>
        <v>MSEstadoIncêndiosEstado do Mato Grosso do Sul20304C</v>
      </c>
      <c r="G159" t="str">
        <f t="shared" si="30"/>
        <v>Incêndios20304C</v>
      </c>
      <c r="H159" s="140" t="s">
        <v>164</v>
      </c>
      <c r="I159" s="140" t="s">
        <v>101</v>
      </c>
      <c r="J159" s="140" t="s">
        <v>52</v>
      </c>
      <c r="K159" s="142">
        <v>2030</v>
      </c>
      <c r="L159" s="82" t="s">
        <v>90</v>
      </c>
      <c r="M159" s="129">
        <f t="shared" si="31"/>
        <v>1.6114911720697993E-2</v>
      </c>
      <c r="N159" s="66">
        <f>(VLOOKUP(F159,'Base de Dados'!A:G,7,0)*M159)+VLOOKUP(F159,'Base de Dados'!A:G,7,0)</f>
        <v>0.2032229823441396</v>
      </c>
      <c r="O159" s="66">
        <f t="shared" si="26"/>
        <v>8.5249295643426842E-2</v>
      </c>
      <c r="Q159" t="str">
        <f t="shared" si="27"/>
        <v>MTEstadoVariabilidade SazonalEstado do Mato Grosso20502C</v>
      </c>
      <c r="R159" t="str">
        <f t="shared" si="28"/>
        <v>Variabilidade Sazonal20502C</v>
      </c>
      <c r="S159" s="140" t="s">
        <v>163</v>
      </c>
      <c r="T159" s="140" t="s">
        <v>103</v>
      </c>
      <c r="U159" s="140" t="s">
        <v>51</v>
      </c>
      <c r="V159" s="142">
        <v>2050</v>
      </c>
      <c r="W159" s="82" t="s">
        <v>86</v>
      </c>
      <c r="X159" s="135" t="str">
        <f>VLOOKUP(Q159,'Base de Dados'!A:G,7,0)</f>
        <v>Alto</v>
      </c>
      <c r="Y159" s="144">
        <f t="shared" si="29"/>
        <v>0.70370370370370372</v>
      </c>
    </row>
    <row r="160" spans="6:25" x14ac:dyDescent="0.35">
      <c r="F160" t="str">
        <f t="shared" si="25"/>
        <v>PEEstadoIncêndiosEstado do Pernambuco20304C</v>
      </c>
      <c r="G160" t="str">
        <f t="shared" si="30"/>
        <v>Incêndios20304C</v>
      </c>
      <c r="H160" s="140" t="s">
        <v>167</v>
      </c>
      <c r="I160" s="140" t="s">
        <v>129</v>
      </c>
      <c r="J160" s="140" t="s">
        <v>52</v>
      </c>
      <c r="K160" s="142">
        <v>2030</v>
      </c>
      <c r="L160" s="82" t="s">
        <v>90</v>
      </c>
      <c r="M160" s="129">
        <f t="shared" si="31"/>
        <v>2.5403050200549358E-2</v>
      </c>
      <c r="N160" s="66">
        <f>(VLOOKUP(F160,'Base de Dados'!A:G,7,0)*M160)+VLOOKUP(F160,'Base de Dados'!A:G,7,0)</f>
        <v>0.20508061004010988</v>
      </c>
      <c r="O160" s="66">
        <f t="shared" si="26"/>
        <v>8.5249295643426842E-2</v>
      </c>
      <c r="Q160" t="str">
        <f t="shared" si="27"/>
        <v>PAEstadoVariabilidade SazonalEstado do Pará20502C</v>
      </c>
      <c r="R160" t="str">
        <f t="shared" si="28"/>
        <v>Variabilidade Sazonal20502C</v>
      </c>
      <c r="S160" s="140" t="s">
        <v>165</v>
      </c>
      <c r="T160" s="140" t="s">
        <v>91</v>
      </c>
      <c r="U160" s="140" t="s">
        <v>51</v>
      </c>
      <c r="V160" s="142">
        <v>2050</v>
      </c>
      <c r="W160" s="82" t="s">
        <v>86</v>
      </c>
      <c r="X160" s="135" t="str">
        <f>VLOOKUP(Q160,'Base de Dados'!A:G,7,0)</f>
        <v>Alto</v>
      </c>
      <c r="Y160" s="144">
        <f t="shared" si="29"/>
        <v>0.70370370370370372</v>
      </c>
    </row>
    <row r="161" spans="6:25" x14ac:dyDescent="0.35">
      <c r="F161" t="str">
        <f t="shared" si="25"/>
        <v>TOEstadoIncêndiosEstado do Tocantins20304C</v>
      </c>
      <c r="G161" t="str">
        <f t="shared" si="30"/>
        <v>Incêndios20304C</v>
      </c>
      <c r="H161" s="140" t="s">
        <v>173</v>
      </c>
      <c r="I161" s="140" t="s">
        <v>123</v>
      </c>
      <c r="J161" s="140" t="s">
        <v>52</v>
      </c>
      <c r="K161" s="142">
        <v>2030</v>
      </c>
      <c r="L161" s="82" t="s">
        <v>90</v>
      </c>
      <c r="M161" s="129">
        <f t="shared" si="31"/>
        <v>5.7361768650591007E-3</v>
      </c>
      <c r="N161" s="66">
        <f>(VLOOKUP(F161,'Base de Dados'!A:G,7,0)*M161)+VLOOKUP(F161,'Base de Dados'!A:G,7,0)</f>
        <v>0.20114723537301182</v>
      </c>
      <c r="O161" s="66">
        <f t="shared" si="26"/>
        <v>8.5249295643426842E-2</v>
      </c>
      <c r="Q161" t="str">
        <f t="shared" si="27"/>
        <v>PBEstadoVariabilidade SazonalEstado da Paraíba20502C</v>
      </c>
      <c r="R161" t="str">
        <f t="shared" si="28"/>
        <v>Variabilidade Sazonal20502C</v>
      </c>
      <c r="S161" s="140" t="s">
        <v>149</v>
      </c>
      <c r="T161" s="140" t="s">
        <v>113</v>
      </c>
      <c r="U161" s="140" t="s">
        <v>51</v>
      </c>
      <c r="V161" s="142">
        <v>2050</v>
      </c>
      <c r="W161" s="82" t="s">
        <v>86</v>
      </c>
      <c r="X161" s="135" t="str">
        <f>VLOOKUP(Q161,'Base de Dados'!A:G,7,0)</f>
        <v>Alto</v>
      </c>
      <c r="Y161" s="144">
        <f t="shared" si="29"/>
        <v>0.70370370370370372</v>
      </c>
    </row>
    <row r="162" spans="6:25" x14ac:dyDescent="0.35">
      <c r="F162" t="str">
        <f t="shared" si="25"/>
        <v>DFEstadoIncêndiosDistrito Federal20304C</v>
      </c>
      <c r="G162" t="str">
        <f t="shared" si="30"/>
        <v>Incêndios20304C</v>
      </c>
      <c r="H162" s="140" t="s">
        <v>147</v>
      </c>
      <c r="I162" s="140" t="s">
        <v>99</v>
      </c>
      <c r="J162" s="140" t="s">
        <v>52</v>
      </c>
      <c r="K162" s="142">
        <v>2030</v>
      </c>
      <c r="L162" s="82" t="s">
        <v>90</v>
      </c>
      <c r="M162" s="129">
        <f t="shared" si="31"/>
        <v>3.493574824846201E-2</v>
      </c>
      <c r="N162" s="66">
        <f>(VLOOKUP(F162,'Base de Dados'!A:G,7,0)*M162)+VLOOKUP(F162,'Base de Dados'!A:G,7,0)</f>
        <v>0.31048072447453862</v>
      </c>
      <c r="O162" s="66">
        <f t="shared" si="26"/>
        <v>8.5249295643426842E-2</v>
      </c>
      <c r="Q162" t="str">
        <f t="shared" si="27"/>
        <v>PEEstadoVariabilidade SazonalEstado do Pernambuco20502C</v>
      </c>
      <c r="R162" t="str">
        <f t="shared" si="28"/>
        <v>Variabilidade Sazonal20502C</v>
      </c>
      <c r="S162" s="140" t="s">
        <v>167</v>
      </c>
      <c r="T162" s="140" t="s">
        <v>129</v>
      </c>
      <c r="U162" s="140" t="s">
        <v>51</v>
      </c>
      <c r="V162" s="142">
        <v>2050</v>
      </c>
      <c r="W162" s="82" t="s">
        <v>86</v>
      </c>
      <c r="X162" s="135" t="str">
        <f>VLOOKUP(Q162,'Base de Dados'!A:G,7,0)</f>
        <v>Alto</v>
      </c>
      <c r="Y162" s="144">
        <f t="shared" si="29"/>
        <v>0.70370370370370372</v>
      </c>
    </row>
    <row r="163" spans="6:25" x14ac:dyDescent="0.35">
      <c r="F163" t="str">
        <f t="shared" si="25"/>
        <v>ROEstadoIncêndiosEstado da Rondônia20304C</v>
      </c>
      <c r="G163" t="str">
        <f t="shared" si="30"/>
        <v>Incêndios20304C</v>
      </c>
      <c r="H163" s="140" t="s">
        <v>150</v>
      </c>
      <c r="I163" s="140" t="s">
        <v>127</v>
      </c>
      <c r="J163" s="140" t="s">
        <v>52</v>
      </c>
      <c r="K163" s="142">
        <v>2030</v>
      </c>
      <c r="L163" s="82" t="s">
        <v>90</v>
      </c>
      <c r="M163" s="129">
        <f t="shared" si="31"/>
        <v>6.7807786955368732E-3</v>
      </c>
      <c r="N163" s="66">
        <f>(VLOOKUP(F163,'Base de Dados'!A:G,7,0)*M163)+VLOOKUP(F163,'Base de Dados'!A:G,7,0)</f>
        <v>4.0271231147821475E-2</v>
      </c>
      <c r="O163" s="66">
        <f t="shared" si="26"/>
        <v>8.5249295643426842E-2</v>
      </c>
      <c r="Q163" t="str">
        <f t="shared" si="27"/>
        <v>PIEstadoVariabilidade SazonalEstado do Piauí20502C</v>
      </c>
      <c r="R163" t="str">
        <f t="shared" si="28"/>
        <v>Variabilidade Sazonal20502C</v>
      </c>
      <c r="S163" s="140" t="s">
        <v>168</v>
      </c>
      <c r="T163" s="140" t="s">
        <v>139</v>
      </c>
      <c r="U163" s="140" t="s">
        <v>51</v>
      </c>
      <c r="V163" s="142">
        <v>2050</v>
      </c>
      <c r="W163" s="82" t="s">
        <v>86</v>
      </c>
      <c r="X163" s="135" t="str">
        <f>VLOOKUP(Q163,'Base de Dados'!A:G,7,0)</f>
        <v>Alto</v>
      </c>
      <c r="Y163" s="144">
        <f t="shared" si="29"/>
        <v>0.70370370370370372</v>
      </c>
    </row>
    <row r="164" spans="6:25" x14ac:dyDescent="0.35">
      <c r="F164" t="str">
        <f t="shared" si="25"/>
        <v>PREstadoIncêndiosEstado do Paraná20304C</v>
      </c>
      <c r="G164" t="str">
        <f t="shared" si="30"/>
        <v>Incêndios20304C</v>
      </c>
      <c r="H164" s="140" t="s">
        <v>166</v>
      </c>
      <c r="I164" s="140" t="s">
        <v>105</v>
      </c>
      <c r="J164" s="140" t="s">
        <v>52</v>
      </c>
      <c r="K164" s="142">
        <v>2030</v>
      </c>
      <c r="L164" s="82" t="s">
        <v>90</v>
      </c>
      <c r="M164" s="129">
        <f t="shared" si="31"/>
        <v>6.4120469964379201E-2</v>
      </c>
      <c r="N164" s="66">
        <f>(VLOOKUP(F164,'Base de Dados'!A:G,7,0)*M164)+VLOOKUP(F164,'Base de Dados'!A:G,7,0)</f>
        <v>9.5770842296794126E-2</v>
      </c>
      <c r="O164" s="66">
        <f t="shared" si="26"/>
        <v>8.5249295643426842E-2</v>
      </c>
      <c r="Q164" t="str">
        <f t="shared" si="27"/>
        <v>RJEstadoVariabilidade SazonalEstado do Rio de Janeiro20502C</v>
      </c>
      <c r="R164" t="str">
        <f t="shared" si="28"/>
        <v>Variabilidade Sazonal20502C</v>
      </c>
      <c r="S164" s="140" t="s">
        <v>169</v>
      </c>
      <c r="T164" s="140" t="s">
        <v>143</v>
      </c>
      <c r="U164" s="140" t="s">
        <v>51</v>
      </c>
      <c r="V164" s="142">
        <v>2050</v>
      </c>
      <c r="W164" s="82" t="s">
        <v>86</v>
      </c>
      <c r="X164" s="135" t="str">
        <f>VLOOKUP(Q164,'Base de Dados'!A:G,7,0)</f>
        <v>Alto</v>
      </c>
      <c r="Y164" s="144">
        <f t="shared" si="29"/>
        <v>0.70370370370370372</v>
      </c>
    </row>
    <row r="165" spans="6:25" x14ac:dyDescent="0.35">
      <c r="F165" t="str">
        <f t="shared" si="25"/>
        <v>ALEstadoIncêndiosEstado do Alagoas20502C</v>
      </c>
      <c r="G165" t="str">
        <f t="shared" si="30"/>
        <v>Incêndios20502C</v>
      </c>
      <c r="H165" s="140" t="s">
        <v>156</v>
      </c>
      <c r="I165" s="140" t="s">
        <v>117</v>
      </c>
      <c r="J165" s="140" t="s">
        <v>52</v>
      </c>
      <c r="K165" s="142">
        <v>2050</v>
      </c>
      <c r="L165" s="82" t="s">
        <v>86</v>
      </c>
      <c r="M165" s="129">
        <f t="shared" si="31"/>
        <v>8.3055635790484604E-3</v>
      </c>
      <c r="N165" s="66">
        <f>(VLOOKUP(F165,'Base de Dados'!A:G,7,0)*M165)+VLOOKUP(F165,'Base de Dados'!A:G,7,0)</f>
        <v>-1.0083055635790485E-2</v>
      </c>
      <c r="O165" s="66">
        <f t="shared" si="26"/>
        <v>0.10166091802990362</v>
      </c>
      <c r="Q165" t="str">
        <f t="shared" si="27"/>
        <v>RNEstadoVariabilidade SazonalEstado do Rio Grande do Norte20502C</v>
      </c>
      <c r="R165" t="str">
        <f t="shared" si="28"/>
        <v>Variabilidade Sazonal20502C</v>
      </c>
      <c r="S165" s="140" t="s">
        <v>170</v>
      </c>
      <c r="T165" s="140" t="s">
        <v>121</v>
      </c>
      <c r="U165" s="140" t="s">
        <v>51</v>
      </c>
      <c r="V165" s="142">
        <v>2050</v>
      </c>
      <c r="W165" s="82" t="s">
        <v>86</v>
      </c>
      <c r="X165" s="135" t="str">
        <f>VLOOKUP(Q165,'Base de Dados'!A:G,7,0)</f>
        <v>Alto</v>
      </c>
      <c r="Y165" s="144">
        <f t="shared" si="29"/>
        <v>0.70370370370370372</v>
      </c>
    </row>
    <row r="166" spans="6:25" x14ac:dyDescent="0.35">
      <c r="F166" t="str">
        <f t="shared" si="25"/>
        <v>CEEstadoIncêndiosEstado do Ceará20502C</v>
      </c>
      <c r="G166" t="str">
        <f t="shared" si="30"/>
        <v>Incêndios20502C</v>
      </c>
      <c r="H166" s="140" t="s">
        <v>159</v>
      </c>
      <c r="I166" s="140" t="s">
        <v>109</v>
      </c>
      <c r="J166" s="140" t="s">
        <v>52</v>
      </c>
      <c r="K166" s="142">
        <v>2050</v>
      </c>
      <c r="L166" s="82" t="s">
        <v>86</v>
      </c>
      <c r="M166" s="129">
        <f t="shared" si="31"/>
        <v>2.1934798658220841E-2</v>
      </c>
      <c r="N166" s="66">
        <f>(VLOOKUP(F166,'Base de Dados'!A:G,7,0)*M166)+VLOOKUP(F166,'Base de Dados'!A:G,7,0)</f>
        <v>0</v>
      </c>
      <c r="O166" s="66">
        <f t="shared" si="26"/>
        <v>0.10166091802990362</v>
      </c>
      <c r="Q166" t="str">
        <f t="shared" si="27"/>
        <v>ROEstadoVariabilidade SazonalEstado da Rondônia20502C</v>
      </c>
      <c r="R166" t="str">
        <f t="shared" si="28"/>
        <v>Variabilidade Sazonal20502C</v>
      </c>
      <c r="S166" s="140" t="s">
        <v>150</v>
      </c>
      <c r="T166" s="140" t="s">
        <v>127</v>
      </c>
      <c r="U166" s="140" t="s">
        <v>51</v>
      </c>
      <c r="V166" s="142">
        <v>2050</v>
      </c>
      <c r="W166" s="82" t="s">
        <v>86</v>
      </c>
      <c r="X166" s="135" t="str">
        <f>VLOOKUP(Q166,'Base de Dados'!A:G,7,0)</f>
        <v>Alto</v>
      </c>
      <c r="Y166" s="144">
        <f t="shared" si="29"/>
        <v>0.70370370370370372</v>
      </c>
    </row>
    <row r="167" spans="6:25" x14ac:dyDescent="0.35">
      <c r="F167" t="str">
        <f t="shared" si="25"/>
        <v>RREstadoIncêndiosEstado da Roraima20502C</v>
      </c>
      <c r="G167" t="str">
        <f t="shared" si="30"/>
        <v>Incêndios20502C</v>
      </c>
      <c r="H167" s="140" t="s">
        <v>151</v>
      </c>
      <c r="I167" s="140" t="s">
        <v>97</v>
      </c>
      <c r="J167" s="140" t="s">
        <v>52</v>
      </c>
      <c r="K167" s="142">
        <v>2050</v>
      </c>
      <c r="L167" s="82" t="s">
        <v>86</v>
      </c>
      <c r="M167" s="129">
        <f t="shared" si="31"/>
        <v>2.1057616972670569E-3</v>
      </c>
      <c r="N167" s="66">
        <f>(VLOOKUP(F167,'Base de Dados'!A:G,7,0)*M167)+VLOOKUP(F167,'Base de Dados'!A:G,7,0)</f>
        <v>0</v>
      </c>
      <c r="O167" s="66">
        <f t="shared" si="26"/>
        <v>0.10166091802990362</v>
      </c>
      <c r="Q167" t="str">
        <f t="shared" si="27"/>
        <v>SEEstadoVariabilidade SazonalEstado do Sergipe20502C</v>
      </c>
      <c r="R167" t="str">
        <f t="shared" si="28"/>
        <v>Variabilidade Sazonal20502C</v>
      </c>
      <c r="S167" s="140" t="s">
        <v>172</v>
      </c>
      <c r="T167" s="140" t="s">
        <v>81</v>
      </c>
      <c r="U167" s="140" t="s">
        <v>51</v>
      </c>
      <c r="V167" s="142">
        <v>2050</v>
      </c>
      <c r="W167" s="82" t="s">
        <v>86</v>
      </c>
      <c r="X167" s="135" t="str">
        <f>VLOOKUP(Q167,'Base de Dados'!A:G,7,0)</f>
        <v>Alto</v>
      </c>
      <c r="Y167" s="144">
        <f t="shared" si="29"/>
        <v>0.70370370370370372</v>
      </c>
    </row>
    <row r="168" spans="6:25" x14ac:dyDescent="0.35">
      <c r="F168" t="str">
        <f t="shared" si="25"/>
        <v>RSEstadoIncêndiosEstado do Rio Grande do Sul20502C</v>
      </c>
      <c r="G168" t="str">
        <f t="shared" si="30"/>
        <v>Incêndios20502C</v>
      </c>
      <c r="H168" s="140" t="s">
        <v>171</v>
      </c>
      <c r="I168" s="140" t="s">
        <v>125</v>
      </c>
      <c r="J168" s="140" t="s">
        <v>52</v>
      </c>
      <c r="K168" s="142">
        <v>2050</v>
      </c>
      <c r="L168" s="82" t="s">
        <v>86</v>
      </c>
      <c r="M168" s="129">
        <f t="shared" si="31"/>
        <v>6.1887894735043823E-2</v>
      </c>
      <c r="N168" s="66">
        <f>(VLOOKUP(F168,'Base de Dados'!A:G,7,0)*M168)+VLOOKUP(F168,'Base de Dados'!A:G,7,0)</f>
        <v>0</v>
      </c>
      <c r="O168" s="66">
        <f t="shared" si="26"/>
        <v>0.10166091802990362</v>
      </c>
      <c r="Q168" t="str">
        <f t="shared" si="27"/>
        <v>TOEstadoVariabilidade SazonalEstado do Tocantins20502C</v>
      </c>
      <c r="R168" t="str">
        <f t="shared" si="28"/>
        <v>Variabilidade Sazonal20502C</v>
      </c>
      <c r="S168" s="140" t="s">
        <v>173</v>
      </c>
      <c r="T168" s="140" t="s">
        <v>123</v>
      </c>
      <c r="U168" s="140" t="s">
        <v>51</v>
      </c>
      <c r="V168" s="142">
        <v>2050</v>
      </c>
      <c r="W168" s="82" t="s">
        <v>86</v>
      </c>
      <c r="X168" s="135" t="str">
        <f>VLOOKUP(Q168,'Base de Dados'!A:G,7,0)</f>
        <v>Alto</v>
      </c>
      <c r="Y168" s="144">
        <f t="shared" si="29"/>
        <v>0.70370370370370372</v>
      </c>
    </row>
    <row r="169" spans="6:25" x14ac:dyDescent="0.35">
      <c r="F169" t="str">
        <f t="shared" si="25"/>
        <v>SCEstadoIncêndiosEstado de Santa Catarina20502C</v>
      </c>
      <c r="G169" t="str">
        <f t="shared" si="30"/>
        <v>Incêndios20502C</v>
      </c>
      <c r="H169" s="140" t="s">
        <v>153</v>
      </c>
      <c r="I169" s="140" t="s">
        <v>107</v>
      </c>
      <c r="J169" s="140" t="s">
        <v>52</v>
      </c>
      <c r="K169" s="142">
        <v>2050</v>
      </c>
      <c r="L169" s="82" t="s">
        <v>86</v>
      </c>
      <c r="M169" s="129">
        <f t="shared" si="31"/>
        <v>4.5899270894467749E-2</v>
      </c>
      <c r="N169" s="66">
        <f>(VLOOKUP(F169,'Base de Dados'!A:G,7,0)*M169)+VLOOKUP(F169,'Base de Dados'!A:G,7,0)</f>
        <v>1.0458992708944678E-2</v>
      </c>
      <c r="O169" s="66">
        <f t="shared" si="26"/>
        <v>0.10166091802990362</v>
      </c>
      <c r="Q169" t="str">
        <f t="shared" si="27"/>
        <v>ALEstadoVariabilidade SazonalEstado do Alagoas20302C</v>
      </c>
      <c r="R169" t="str">
        <f t="shared" si="28"/>
        <v>Variabilidade Sazonal20302C</v>
      </c>
      <c r="S169" s="140" t="s">
        <v>156</v>
      </c>
      <c r="T169" s="140" t="s">
        <v>117</v>
      </c>
      <c r="U169" s="140" t="s">
        <v>51</v>
      </c>
      <c r="V169" s="142">
        <v>2030</v>
      </c>
      <c r="W169" s="82" t="s">
        <v>86</v>
      </c>
      <c r="X169" s="135" t="str">
        <f>VLOOKUP(Q169,'Base de Dados'!A:G,7,0)</f>
        <v>Alto</v>
      </c>
      <c r="Y169" s="144">
        <f t="shared" si="29"/>
        <v>0.66666666666666663</v>
      </c>
    </row>
    <row r="170" spans="6:25" x14ac:dyDescent="0.35">
      <c r="F170" t="str">
        <f t="shared" si="25"/>
        <v>SEEstadoIncêndiosEstado do Sergipe20502C</v>
      </c>
      <c r="G170" t="str">
        <f t="shared" si="30"/>
        <v>Incêndios20502C</v>
      </c>
      <c r="H170" s="140" t="s">
        <v>172</v>
      </c>
      <c r="I170" s="140" t="s">
        <v>81</v>
      </c>
      <c r="J170" s="140" t="s">
        <v>52</v>
      </c>
      <c r="K170" s="142">
        <v>2050</v>
      </c>
      <c r="L170" s="82" t="s">
        <v>86</v>
      </c>
      <c r="M170" s="129">
        <f t="shared" si="31"/>
        <v>5.9674637214738547E-3</v>
      </c>
      <c r="N170" s="66">
        <f>(VLOOKUP(F170,'Base de Dados'!A:G,7,0)*M170)+VLOOKUP(F170,'Base de Dados'!A:G,7,0)</f>
        <v>1.0059674637214739E-2</v>
      </c>
      <c r="O170" s="66">
        <f t="shared" si="26"/>
        <v>0.10166091802990362</v>
      </c>
      <c r="Q170" t="str">
        <f t="shared" si="27"/>
        <v>APEstadoVariabilidade SazonalEstado do Amapá20302C</v>
      </c>
      <c r="R170" t="str">
        <f t="shared" si="28"/>
        <v>Variabilidade Sazonal20302C</v>
      </c>
      <c r="S170" s="140" t="s">
        <v>157</v>
      </c>
      <c r="T170" s="140" t="s">
        <v>115</v>
      </c>
      <c r="U170" s="140" t="s">
        <v>51</v>
      </c>
      <c r="V170" s="142">
        <v>2030</v>
      </c>
      <c r="W170" s="82" t="s">
        <v>86</v>
      </c>
      <c r="X170" s="135" t="str">
        <f>VLOOKUP(Q170,'Base de Dados'!A:G,7,0)</f>
        <v>Alto</v>
      </c>
      <c r="Y170" s="144">
        <f t="shared" si="29"/>
        <v>0.66666666666666663</v>
      </c>
    </row>
    <row r="171" spans="6:25" x14ac:dyDescent="0.35">
      <c r="F171" t="str">
        <f t="shared" si="25"/>
        <v>ACEstadoIncêndiosEstado do Acre20502C</v>
      </c>
      <c r="G171" t="str">
        <f t="shared" si="30"/>
        <v>Incêndios20502C</v>
      </c>
      <c r="H171" s="138" t="s">
        <v>155</v>
      </c>
      <c r="I171" s="138" t="s">
        <v>131</v>
      </c>
      <c r="J171" s="139" t="s">
        <v>52</v>
      </c>
      <c r="K171" s="141">
        <v>2050</v>
      </c>
      <c r="L171" s="136" t="s">
        <v>86</v>
      </c>
      <c r="M171" s="129">
        <f t="shared" si="31"/>
        <v>2.1651603672099367E-3</v>
      </c>
      <c r="N171" s="66">
        <f>(VLOOKUP(F171,'Base de Dados'!A:G,7,0)*M171)+VLOOKUP(F171,'Base de Dados'!A:G,7,0)</f>
        <v>2.0043303207344199E-2</v>
      </c>
      <c r="O171" s="66">
        <f t="shared" si="26"/>
        <v>0.10166091802990362</v>
      </c>
      <c r="Q171" t="str">
        <f t="shared" si="27"/>
        <v>BAEstadoVariabilidade SazonalEstado da Bahia20302C</v>
      </c>
      <c r="R171" t="str">
        <f t="shared" si="28"/>
        <v>Variabilidade Sazonal20302C</v>
      </c>
      <c r="S171" s="140" t="s">
        <v>148</v>
      </c>
      <c r="T171" s="140" t="s">
        <v>133</v>
      </c>
      <c r="U171" s="140" t="s">
        <v>51</v>
      </c>
      <c r="V171" s="142">
        <v>2030</v>
      </c>
      <c r="W171" s="82" t="s">
        <v>86</v>
      </c>
      <c r="X171" s="135" t="str">
        <f>VLOOKUP(Q171,'Base de Dados'!A:G,7,0)</f>
        <v>Alto</v>
      </c>
      <c r="Y171" s="144">
        <f t="shared" si="29"/>
        <v>0.66666666666666663</v>
      </c>
    </row>
    <row r="172" spans="6:25" x14ac:dyDescent="0.35">
      <c r="F172" t="str">
        <f t="shared" si="25"/>
        <v>AMEstadoIncêndiosEstado do Amazonas20502C</v>
      </c>
      <c r="G172" t="str">
        <f t="shared" si="30"/>
        <v>Incêndios20502C</v>
      </c>
      <c r="H172" s="140" t="s">
        <v>158</v>
      </c>
      <c r="I172" s="140" t="s">
        <v>119</v>
      </c>
      <c r="J172" s="140" t="s">
        <v>52</v>
      </c>
      <c r="K172" s="142">
        <v>2050</v>
      </c>
      <c r="L172" s="82" t="s">
        <v>86</v>
      </c>
      <c r="M172" s="129">
        <f t="shared" si="31"/>
        <v>1.5246403292263271E-2</v>
      </c>
      <c r="N172" s="66">
        <f>(VLOOKUP(F172,'Base de Dados'!A:G,7,0)*M172)+VLOOKUP(F172,'Base de Dados'!A:G,7,0)</f>
        <v>2.0304928065845267E-2</v>
      </c>
      <c r="O172" s="66">
        <f t="shared" si="26"/>
        <v>0.10166091802990362</v>
      </c>
      <c r="Q172" t="str">
        <f t="shared" si="27"/>
        <v>CEEstadoVariabilidade SazonalEstado do Ceará20302C</v>
      </c>
      <c r="R172" t="str">
        <f t="shared" si="28"/>
        <v>Variabilidade Sazonal20302C</v>
      </c>
      <c r="S172" s="140" t="s">
        <v>159</v>
      </c>
      <c r="T172" s="140" t="s">
        <v>109</v>
      </c>
      <c r="U172" s="140" t="s">
        <v>51</v>
      </c>
      <c r="V172" s="142">
        <v>2030</v>
      </c>
      <c r="W172" s="82" t="s">
        <v>86</v>
      </c>
      <c r="X172" s="135" t="str">
        <f>VLOOKUP(Q172,'Base de Dados'!A:G,7,0)</f>
        <v>Alto</v>
      </c>
      <c r="Y172" s="144">
        <f t="shared" si="29"/>
        <v>0.66666666666666663</v>
      </c>
    </row>
    <row r="173" spans="6:25" x14ac:dyDescent="0.35">
      <c r="F173" t="str">
        <f t="shared" si="25"/>
        <v>APEstadoIncêndiosEstado do Amapá20502C</v>
      </c>
      <c r="G173" t="str">
        <f t="shared" si="30"/>
        <v>Incêndios20502C</v>
      </c>
      <c r="H173" s="140" t="s">
        <v>157</v>
      </c>
      <c r="I173" s="140" t="s">
        <v>115</v>
      </c>
      <c r="J173" s="140" t="s">
        <v>52</v>
      </c>
      <c r="K173" s="142">
        <v>2050</v>
      </c>
      <c r="L173" s="82" t="s">
        <v>86</v>
      </c>
      <c r="M173" s="129">
        <f t="shared" si="31"/>
        <v>2.4270664495023258E-3</v>
      </c>
      <c r="N173" s="66">
        <f>(VLOOKUP(F173,'Base de Dados'!A:G,7,0)*M173)+VLOOKUP(F173,'Base de Dados'!A:G,7,0)</f>
        <v>2.0048541328990047E-2</v>
      </c>
      <c r="O173" s="66">
        <f t="shared" si="26"/>
        <v>0.10166091802990362</v>
      </c>
      <c r="Q173" t="str">
        <f t="shared" si="27"/>
        <v>DFEstadoVariabilidade SazonalDistrito Federal20302C</v>
      </c>
      <c r="R173" t="str">
        <f t="shared" si="28"/>
        <v>Variabilidade Sazonal20302C</v>
      </c>
      <c r="S173" s="140" t="s">
        <v>147</v>
      </c>
      <c r="T173" s="140" t="s">
        <v>99</v>
      </c>
      <c r="U173" s="140" t="s">
        <v>51</v>
      </c>
      <c r="V173" s="142">
        <v>2030</v>
      </c>
      <c r="W173" s="82" t="s">
        <v>86</v>
      </c>
      <c r="X173" s="135" t="str">
        <f>VLOOKUP(Q173,'Base de Dados'!A:G,7,0)</f>
        <v>Alto</v>
      </c>
      <c r="Y173" s="144">
        <f t="shared" si="29"/>
        <v>0.66666666666666663</v>
      </c>
    </row>
    <row r="174" spans="6:25" x14ac:dyDescent="0.35">
      <c r="F174" t="str">
        <f t="shared" si="25"/>
        <v>RNEstadoIncêndiosEstado do Rio Grande do Norte20502C</v>
      </c>
      <c r="G174" t="str">
        <f t="shared" si="30"/>
        <v>Incêndios20502C</v>
      </c>
      <c r="H174" s="140" t="s">
        <v>170</v>
      </c>
      <c r="I174" s="140" t="s">
        <v>121</v>
      </c>
      <c r="J174" s="140" t="s">
        <v>52</v>
      </c>
      <c r="K174" s="142">
        <v>2050</v>
      </c>
      <c r="L174" s="82" t="s">
        <v>86</v>
      </c>
      <c r="M174" s="129">
        <f t="shared" si="31"/>
        <v>9.406147341817531E-3</v>
      </c>
      <c r="N174" s="66">
        <f>(VLOOKUP(F174,'Base de Dados'!A:G,7,0)*M174)+VLOOKUP(F174,'Base de Dados'!A:G,7,0)</f>
        <v>2.0188122946836352E-2</v>
      </c>
      <c r="O174" s="66">
        <f t="shared" si="26"/>
        <v>0.10166091802990362</v>
      </c>
      <c r="Q174" t="str">
        <f t="shared" si="27"/>
        <v>ESEstadoVariabilidade SazonalEstado do Espírito Santo20302C</v>
      </c>
      <c r="R174" t="str">
        <f t="shared" si="28"/>
        <v>Variabilidade Sazonal20302C</v>
      </c>
      <c r="S174" s="140" t="s">
        <v>160</v>
      </c>
      <c r="T174" s="140" t="s">
        <v>141</v>
      </c>
      <c r="U174" s="140" t="s">
        <v>51</v>
      </c>
      <c r="V174" s="142">
        <v>2030</v>
      </c>
      <c r="W174" s="82" t="s">
        <v>86</v>
      </c>
      <c r="X174" s="135" t="str">
        <f>VLOOKUP(Q174,'Base de Dados'!A:G,7,0)</f>
        <v>Alto</v>
      </c>
      <c r="Y174" s="144">
        <f t="shared" si="29"/>
        <v>0.66666666666666663</v>
      </c>
    </row>
    <row r="175" spans="6:25" x14ac:dyDescent="0.35">
      <c r="F175" t="str">
        <f t="shared" si="25"/>
        <v>PBEstadoIncêndiosEstado da Paraíba20502C</v>
      </c>
      <c r="G175" t="str">
        <f t="shared" si="30"/>
        <v>Incêndios20502C</v>
      </c>
      <c r="H175" s="140" t="s">
        <v>149</v>
      </c>
      <c r="I175" s="140" t="s">
        <v>113</v>
      </c>
      <c r="J175" s="140" t="s">
        <v>52</v>
      </c>
      <c r="K175" s="142">
        <v>2050</v>
      </c>
      <c r="L175" s="82" t="s">
        <v>86</v>
      </c>
      <c r="M175" s="129">
        <f t="shared" si="31"/>
        <v>9.2372816540374405E-3</v>
      </c>
      <c r="N175" s="66">
        <f>(VLOOKUP(F175,'Base de Dados'!A:G,7,0)*M175)+VLOOKUP(F175,'Base de Dados'!A:G,7,0)</f>
        <v>4.0369491266161496E-2</v>
      </c>
      <c r="O175" s="66">
        <f t="shared" si="26"/>
        <v>0.10166091802990362</v>
      </c>
      <c r="Q175" t="str">
        <f t="shared" si="27"/>
        <v>GOEstadoVariabilidade SazonalEstado do Goiás20302C</v>
      </c>
      <c r="R175" t="str">
        <f t="shared" si="28"/>
        <v>Variabilidade Sazonal20302C</v>
      </c>
      <c r="S175" s="140" t="s">
        <v>161</v>
      </c>
      <c r="T175" s="140" t="s">
        <v>111</v>
      </c>
      <c r="U175" s="140" t="s">
        <v>51</v>
      </c>
      <c r="V175" s="142">
        <v>2030</v>
      </c>
      <c r="W175" s="82" t="s">
        <v>86</v>
      </c>
      <c r="X175" s="135" t="str">
        <f>VLOOKUP(Q175,'Base de Dados'!A:G,7,0)</f>
        <v>Alto</v>
      </c>
      <c r="Y175" s="144">
        <f t="shared" si="29"/>
        <v>0.66666666666666663</v>
      </c>
    </row>
    <row r="176" spans="6:25" x14ac:dyDescent="0.35">
      <c r="F176" t="str">
        <f t="shared" si="25"/>
        <v>ESEstadoIncêndiosEstado do Espírito Santo20502C</v>
      </c>
      <c r="G176" t="str">
        <f t="shared" si="30"/>
        <v>Incêndios20502C</v>
      </c>
      <c r="H176" s="140" t="s">
        <v>160</v>
      </c>
      <c r="I176" s="140" t="s">
        <v>141</v>
      </c>
      <c r="J176" s="140" t="s">
        <v>52</v>
      </c>
      <c r="K176" s="142">
        <v>2050</v>
      </c>
      <c r="L176" s="82" t="s">
        <v>86</v>
      </c>
      <c r="M176" s="129">
        <f t="shared" si="31"/>
        <v>1.8193602342725594E-2</v>
      </c>
      <c r="N176" s="66">
        <f>(VLOOKUP(F176,'Base de Dados'!A:G,7,0)*M176)+VLOOKUP(F176,'Base de Dados'!A:G,7,0)</f>
        <v>5.0909680117136286E-2</v>
      </c>
      <c r="O176" s="66">
        <f t="shared" si="26"/>
        <v>0.10166091802990362</v>
      </c>
      <c r="Q176" t="str">
        <f t="shared" si="27"/>
        <v>MAEstadoVariabilidade SazonalEstado do Maranhão20302C</v>
      </c>
      <c r="R176" t="str">
        <f t="shared" si="28"/>
        <v>Variabilidade Sazonal20302C</v>
      </c>
      <c r="S176" s="140" t="s">
        <v>162</v>
      </c>
      <c r="T176" s="140" t="s">
        <v>135</v>
      </c>
      <c r="U176" s="140" t="s">
        <v>51</v>
      </c>
      <c r="V176" s="142">
        <v>2030</v>
      </c>
      <c r="W176" s="82" t="s">
        <v>86</v>
      </c>
      <c r="X176" s="135" t="str">
        <f>VLOOKUP(Q176,'Base de Dados'!A:G,7,0)</f>
        <v>Alto</v>
      </c>
      <c r="Y176" s="144">
        <f t="shared" si="29"/>
        <v>0.66666666666666663</v>
      </c>
    </row>
    <row r="177" spans="6:25" x14ac:dyDescent="0.35">
      <c r="F177" t="str">
        <f t="shared" si="25"/>
        <v>MAEstadoIncêndiosEstado do Maranhão20502C</v>
      </c>
      <c r="G177" t="str">
        <f t="shared" si="30"/>
        <v>Incêndios20502C</v>
      </c>
      <c r="H177" s="140" t="s">
        <v>162</v>
      </c>
      <c r="I177" s="140" t="s">
        <v>135</v>
      </c>
      <c r="J177" s="140" t="s">
        <v>52</v>
      </c>
      <c r="K177" s="142">
        <v>2050</v>
      </c>
      <c r="L177" s="82" t="s">
        <v>86</v>
      </c>
      <c r="M177" s="129">
        <f t="shared" si="31"/>
        <v>1.4050150875249915E-2</v>
      </c>
      <c r="N177" s="66">
        <f>(VLOOKUP(F177,'Base de Dados'!A:G,7,0)*M177)+VLOOKUP(F177,'Base de Dados'!A:G,7,0)</f>
        <v>5.0702507543762501E-2</v>
      </c>
      <c r="O177" s="66">
        <f t="shared" si="26"/>
        <v>0.10166091802990362</v>
      </c>
      <c r="Q177" t="str">
        <f t="shared" si="27"/>
        <v>MGEstadoVariabilidade SazonalEstado de Minas Gerais20302C</v>
      </c>
      <c r="R177" t="str">
        <f t="shared" si="28"/>
        <v>Variabilidade Sazonal20302C</v>
      </c>
      <c r="S177" s="140" t="s">
        <v>152</v>
      </c>
      <c r="T177" s="140" t="s">
        <v>93</v>
      </c>
      <c r="U177" s="140" t="s">
        <v>51</v>
      </c>
      <c r="V177" s="142">
        <v>2030</v>
      </c>
      <c r="W177" s="82" t="s">
        <v>86</v>
      </c>
      <c r="X177" s="135" t="str">
        <f>VLOOKUP(Q177,'Base de Dados'!A:G,7,0)</f>
        <v>Alto</v>
      </c>
      <c r="Y177" s="144">
        <f t="shared" si="29"/>
        <v>0.66666666666666663</v>
      </c>
    </row>
    <row r="178" spans="6:25" x14ac:dyDescent="0.35">
      <c r="F178" t="str">
        <f t="shared" si="25"/>
        <v>PAEstadoIncêndiosEstado do Pará20502C</v>
      </c>
      <c r="G178" t="str">
        <f t="shared" si="30"/>
        <v>Incêndios20502C</v>
      </c>
      <c r="H178" s="140" t="s">
        <v>165</v>
      </c>
      <c r="I178" s="140" t="s">
        <v>91</v>
      </c>
      <c r="J178" s="140" t="s">
        <v>52</v>
      </c>
      <c r="K178" s="142">
        <v>2050</v>
      </c>
      <c r="L178" s="82" t="s">
        <v>86</v>
      </c>
      <c r="M178" s="129">
        <f t="shared" si="31"/>
        <v>2.8376794674304741E-2</v>
      </c>
      <c r="N178" s="66">
        <f>(VLOOKUP(F178,'Base de Dados'!A:G,7,0)*M178)+VLOOKUP(F178,'Base de Dados'!A:G,7,0)</f>
        <v>7.1986375627201338E-2</v>
      </c>
      <c r="O178" s="66">
        <f t="shared" si="26"/>
        <v>0.10166091802990362</v>
      </c>
      <c r="Q178" t="str">
        <f t="shared" si="27"/>
        <v>MTEstadoVariabilidade SazonalEstado do Mato Grosso20302C</v>
      </c>
      <c r="R178" t="str">
        <f t="shared" si="28"/>
        <v>Variabilidade Sazonal20302C</v>
      </c>
      <c r="S178" s="140" t="s">
        <v>163</v>
      </c>
      <c r="T178" s="140" t="s">
        <v>103</v>
      </c>
      <c r="U178" s="140" t="s">
        <v>51</v>
      </c>
      <c r="V178" s="142">
        <v>2030</v>
      </c>
      <c r="W178" s="82" t="s">
        <v>86</v>
      </c>
      <c r="X178" s="135" t="str">
        <f>VLOOKUP(Q178,'Base de Dados'!A:G,7,0)</f>
        <v>Alto</v>
      </c>
      <c r="Y178" s="144">
        <f t="shared" si="29"/>
        <v>0.66666666666666663</v>
      </c>
    </row>
    <row r="179" spans="6:25" x14ac:dyDescent="0.35">
      <c r="F179" t="str">
        <f t="shared" si="25"/>
        <v>PEEstadoIncêndiosEstado do Pernambuco20502C</v>
      </c>
      <c r="G179" t="str">
        <f t="shared" si="30"/>
        <v>Incêndios20502C</v>
      </c>
      <c r="H179" s="140" t="s">
        <v>167</v>
      </c>
      <c r="I179" s="140" t="s">
        <v>129</v>
      </c>
      <c r="J179" s="140" t="s">
        <v>52</v>
      </c>
      <c r="K179" s="142">
        <v>2050</v>
      </c>
      <c r="L179" s="82" t="s">
        <v>86</v>
      </c>
      <c r="M179" s="129">
        <f t="shared" si="31"/>
        <v>2.5403050200549358E-2</v>
      </c>
      <c r="N179" s="66">
        <f>(VLOOKUP(F179,'Base de Dados'!A:G,7,0)*M179)+VLOOKUP(F179,'Base de Dados'!A:G,7,0)</f>
        <v>7.1778213514038458E-2</v>
      </c>
      <c r="O179" s="66">
        <f t="shared" si="26"/>
        <v>0.10166091802990362</v>
      </c>
      <c r="Q179" t="str">
        <f t="shared" si="27"/>
        <v>PAEstadoVariabilidade SazonalEstado do Pará20302C</v>
      </c>
      <c r="R179" t="str">
        <f t="shared" si="28"/>
        <v>Variabilidade Sazonal20302C</v>
      </c>
      <c r="S179" s="140" t="s">
        <v>165</v>
      </c>
      <c r="T179" s="140" t="s">
        <v>91</v>
      </c>
      <c r="U179" s="140" t="s">
        <v>51</v>
      </c>
      <c r="V179" s="142">
        <v>2030</v>
      </c>
      <c r="W179" s="82" t="s">
        <v>86</v>
      </c>
      <c r="X179" s="135" t="str">
        <f>VLOOKUP(Q179,'Base de Dados'!A:G,7,0)</f>
        <v>Alto</v>
      </c>
      <c r="Y179" s="144">
        <f t="shared" si="29"/>
        <v>0.66666666666666663</v>
      </c>
    </row>
    <row r="180" spans="6:25" x14ac:dyDescent="0.35">
      <c r="F180" t="str">
        <f t="shared" si="25"/>
        <v>PIEstadoIncêndiosEstado do Piauí20502C</v>
      </c>
      <c r="G180" t="str">
        <f t="shared" si="30"/>
        <v>Incêndios20502C</v>
      </c>
      <c r="H180" s="140" t="s">
        <v>168</v>
      </c>
      <c r="I180" s="140" t="s">
        <v>139</v>
      </c>
      <c r="J180" s="140" t="s">
        <v>52</v>
      </c>
      <c r="K180" s="142">
        <v>2050</v>
      </c>
      <c r="L180" s="82" t="s">
        <v>86</v>
      </c>
      <c r="M180" s="129">
        <f t="shared" si="31"/>
        <v>7.4105097273206811E-3</v>
      </c>
      <c r="N180" s="66">
        <f>(VLOOKUP(F180,'Base de Dados'!A:G,7,0)*M180)+VLOOKUP(F180,'Base de Dados'!A:G,7,0)</f>
        <v>7.051873568091245E-2</v>
      </c>
      <c r="O180" s="66">
        <f t="shared" si="26"/>
        <v>0.10166091802990362</v>
      </c>
      <c r="Q180" t="str">
        <f t="shared" si="27"/>
        <v>PBEstadoVariabilidade SazonalEstado da Paraíba20302C</v>
      </c>
      <c r="R180" t="str">
        <f t="shared" si="28"/>
        <v>Variabilidade Sazonal20302C</v>
      </c>
      <c r="S180" s="140" t="s">
        <v>149</v>
      </c>
      <c r="T180" s="140" t="s">
        <v>113</v>
      </c>
      <c r="U180" s="140" t="s">
        <v>51</v>
      </c>
      <c r="V180" s="142">
        <v>2030</v>
      </c>
      <c r="W180" s="82" t="s">
        <v>86</v>
      </c>
      <c r="X180" s="135" t="str">
        <f>VLOOKUP(Q180,'Base de Dados'!A:G,7,0)</f>
        <v>Alto</v>
      </c>
      <c r="Y180" s="144">
        <f t="shared" si="29"/>
        <v>0.66666666666666663</v>
      </c>
    </row>
    <row r="181" spans="6:25" x14ac:dyDescent="0.35">
      <c r="F181" t="str">
        <f t="shared" si="25"/>
        <v>RJEstadoIncêndiosEstado do Rio de Janeiro20502C</v>
      </c>
      <c r="G181" t="str">
        <f t="shared" si="30"/>
        <v>Incêndios20502C</v>
      </c>
      <c r="H181" s="140" t="s">
        <v>169</v>
      </c>
      <c r="I181" s="140" t="s">
        <v>143</v>
      </c>
      <c r="J181" s="140" t="s">
        <v>52</v>
      </c>
      <c r="K181" s="142">
        <v>2050</v>
      </c>
      <c r="L181" s="82" t="s">
        <v>86</v>
      </c>
      <c r="M181" s="129">
        <f t="shared" si="31"/>
        <v>9.9062263210224766E-2</v>
      </c>
      <c r="N181" s="66">
        <f>(VLOOKUP(F181,'Base de Dados'!A:G,7,0)*M181)+VLOOKUP(F181,'Base de Dados'!A:G,7,0)</f>
        <v>7.6934358424715743E-2</v>
      </c>
      <c r="O181" s="66">
        <f t="shared" si="26"/>
        <v>0.10166091802990362</v>
      </c>
      <c r="Q181" t="str">
        <f t="shared" si="27"/>
        <v>PEEstadoVariabilidade SazonalEstado do Pernambuco20302C</v>
      </c>
      <c r="R181" t="str">
        <f t="shared" si="28"/>
        <v>Variabilidade Sazonal20302C</v>
      </c>
      <c r="S181" s="140" t="s">
        <v>167</v>
      </c>
      <c r="T181" s="140" t="s">
        <v>129</v>
      </c>
      <c r="U181" s="140" t="s">
        <v>51</v>
      </c>
      <c r="V181" s="142">
        <v>2030</v>
      </c>
      <c r="W181" s="82" t="s">
        <v>86</v>
      </c>
      <c r="X181" s="135" t="str">
        <f>VLOOKUP(Q181,'Base de Dados'!A:G,7,0)</f>
        <v>Alto</v>
      </c>
      <c r="Y181" s="144">
        <f t="shared" si="29"/>
        <v>0.66666666666666663</v>
      </c>
    </row>
    <row r="182" spans="6:25" x14ac:dyDescent="0.35">
      <c r="F182" t="str">
        <f t="shared" si="25"/>
        <v>ROEstadoIncêndiosEstado da Rondônia20502C</v>
      </c>
      <c r="G182" t="str">
        <f t="shared" si="30"/>
        <v>Incêndios20502C</v>
      </c>
      <c r="H182" s="140" t="s">
        <v>150</v>
      </c>
      <c r="I182" s="140" t="s">
        <v>127</v>
      </c>
      <c r="J182" s="140" t="s">
        <v>52</v>
      </c>
      <c r="K182" s="142">
        <v>2050</v>
      </c>
      <c r="L182" s="82" t="s">
        <v>86</v>
      </c>
      <c r="M182" s="129">
        <f t="shared" si="31"/>
        <v>6.7807786955368732E-3</v>
      </c>
      <c r="N182" s="66">
        <f>(VLOOKUP(F182,'Base de Dados'!A:G,7,0)*M182)+VLOOKUP(F182,'Base de Dados'!A:G,7,0)</f>
        <v>9.061027008259831E-2</v>
      </c>
      <c r="O182" s="66">
        <f t="shared" si="26"/>
        <v>0.10166091802990362</v>
      </c>
      <c r="Q182" t="str">
        <f t="shared" si="27"/>
        <v>PIEstadoVariabilidade SazonalEstado do Piauí20302C</v>
      </c>
      <c r="R182" t="str">
        <f t="shared" si="28"/>
        <v>Variabilidade Sazonal20302C</v>
      </c>
      <c r="S182" s="140" t="s">
        <v>168</v>
      </c>
      <c r="T182" s="140" t="s">
        <v>139</v>
      </c>
      <c r="U182" s="140" t="s">
        <v>51</v>
      </c>
      <c r="V182" s="142">
        <v>2030</v>
      </c>
      <c r="W182" s="82" t="s">
        <v>86</v>
      </c>
      <c r="X182" s="135" t="str">
        <f>VLOOKUP(Q182,'Base de Dados'!A:G,7,0)</f>
        <v>Alto</v>
      </c>
      <c r="Y182" s="144">
        <f t="shared" si="29"/>
        <v>0.66666666666666663</v>
      </c>
    </row>
    <row r="183" spans="6:25" x14ac:dyDescent="0.35">
      <c r="F183" t="str">
        <f t="shared" si="25"/>
        <v>BAEstadoIncêndiosEstado da Bahia20502C</v>
      </c>
      <c r="G183" t="str">
        <f t="shared" si="30"/>
        <v>Incêndios20502C</v>
      </c>
      <c r="H183" s="140" t="s">
        <v>148</v>
      </c>
      <c r="I183" s="140" t="s">
        <v>133</v>
      </c>
      <c r="J183" s="140" t="s">
        <v>52</v>
      </c>
      <c r="K183" s="142">
        <v>2050</v>
      </c>
      <c r="L183" s="82" t="s">
        <v>86</v>
      </c>
      <c r="M183" s="129">
        <f t="shared" si="31"/>
        <v>4.0123144481482464E-2</v>
      </c>
      <c r="N183" s="66">
        <f>(VLOOKUP(F183,'Base de Dados'!A:G,7,0)*M183)+VLOOKUP(F183,'Base de Dados'!A:G,7,0)</f>
        <v>0.10401231444814825</v>
      </c>
      <c r="O183" s="66">
        <f t="shared" si="26"/>
        <v>0.10166091802990362</v>
      </c>
      <c r="Q183" t="str">
        <f t="shared" si="27"/>
        <v>RNEstadoVariabilidade SazonalEstado do Rio Grande do Norte20302C</v>
      </c>
      <c r="R183" t="str">
        <f t="shared" si="28"/>
        <v>Variabilidade Sazonal20302C</v>
      </c>
      <c r="S183" s="140" t="s">
        <v>170</v>
      </c>
      <c r="T183" s="140" t="s">
        <v>121</v>
      </c>
      <c r="U183" s="140" t="s">
        <v>51</v>
      </c>
      <c r="V183" s="142">
        <v>2030</v>
      </c>
      <c r="W183" s="82" t="s">
        <v>86</v>
      </c>
      <c r="X183" s="135" t="str">
        <f>VLOOKUP(Q183,'Base de Dados'!A:G,7,0)</f>
        <v>Alto</v>
      </c>
      <c r="Y183" s="144">
        <f t="shared" si="29"/>
        <v>0.66666666666666663</v>
      </c>
    </row>
    <row r="184" spans="6:25" x14ac:dyDescent="0.35">
      <c r="F184" t="str">
        <f t="shared" si="25"/>
        <v>PREstadoIncêndiosEstado do Paraná20502C</v>
      </c>
      <c r="G184" t="str">
        <f t="shared" si="30"/>
        <v>Incêndios20502C</v>
      </c>
      <c r="H184" s="140" t="s">
        <v>166</v>
      </c>
      <c r="I184" s="140" t="s">
        <v>105</v>
      </c>
      <c r="J184" s="140" t="s">
        <v>52</v>
      </c>
      <c r="K184" s="142">
        <v>2050</v>
      </c>
      <c r="L184" s="82" t="s">
        <v>86</v>
      </c>
      <c r="M184" s="129">
        <f t="shared" si="31"/>
        <v>6.4120469964379201E-2</v>
      </c>
      <c r="N184" s="66">
        <f>(VLOOKUP(F184,'Base de Dados'!A:G,7,0)*M184)+VLOOKUP(F184,'Base de Dados'!A:G,7,0)</f>
        <v>0.10641204699643793</v>
      </c>
      <c r="O184" s="66">
        <f t="shared" si="26"/>
        <v>0.10166091802990362</v>
      </c>
      <c r="Q184" t="str">
        <f t="shared" si="27"/>
        <v>ROEstadoVariabilidade SazonalEstado da Rondônia20302C</v>
      </c>
      <c r="R184" t="str">
        <f t="shared" si="28"/>
        <v>Variabilidade Sazonal20302C</v>
      </c>
      <c r="S184" s="140" t="s">
        <v>150</v>
      </c>
      <c r="T184" s="140" t="s">
        <v>127</v>
      </c>
      <c r="U184" s="140" t="s">
        <v>51</v>
      </c>
      <c r="V184" s="142">
        <v>2030</v>
      </c>
      <c r="W184" s="82" t="s">
        <v>86</v>
      </c>
      <c r="X184" s="135" t="str">
        <f>VLOOKUP(Q184,'Base de Dados'!A:G,7,0)</f>
        <v>Alto</v>
      </c>
      <c r="Y184" s="144">
        <f t="shared" si="29"/>
        <v>0.66666666666666663</v>
      </c>
    </row>
    <row r="185" spans="6:25" x14ac:dyDescent="0.35">
      <c r="F185" t="str">
        <f t="shared" si="25"/>
        <v>DFEstadoIncêndiosDistrito Federal20502C</v>
      </c>
      <c r="G185" t="str">
        <f t="shared" si="30"/>
        <v>Incêndios20502C</v>
      </c>
      <c r="H185" s="140" t="s">
        <v>147</v>
      </c>
      <c r="I185" s="140" t="s">
        <v>99</v>
      </c>
      <c r="J185" s="140" t="s">
        <v>52</v>
      </c>
      <c r="K185" s="142">
        <v>2050</v>
      </c>
      <c r="L185" s="82" t="s">
        <v>86</v>
      </c>
      <c r="M185" s="129">
        <f t="shared" si="31"/>
        <v>3.493574824846201E-2</v>
      </c>
      <c r="N185" s="66">
        <f>(VLOOKUP(F185,'Base de Dados'!A:G,7,0)*M185)+VLOOKUP(F185,'Base de Dados'!A:G,7,0)</f>
        <v>0.20698714964969242</v>
      </c>
      <c r="O185" s="66">
        <f t="shared" si="26"/>
        <v>0.10166091802990362</v>
      </c>
      <c r="Q185" t="str">
        <f t="shared" si="27"/>
        <v>SEEstadoVariabilidade SazonalEstado do Sergipe20302C</v>
      </c>
      <c r="R185" t="str">
        <f t="shared" si="28"/>
        <v>Variabilidade Sazonal20302C</v>
      </c>
      <c r="S185" s="140" t="s">
        <v>172</v>
      </c>
      <c r="T185" s="140" t="s">
        <v>81</v>
      </c>
      <c r="U185" s="140" t="s">
        <v>51</v>
      </c>
      <c r="V185" s="142">
        <v>2030</v>
      </c>
      <c r="W185" s="82" t="s">
        <v>86</v>
      </c>
      <c r="X185" s="135" t="str">
        <f>VLOOKUP(Q185,'Base de Dados'!A:G,7,0)</f>
        <v>Alto</v>
      </c>
      <c r="Y185" s="144">
        <f t="shared" si="29"/>
        <v>0.66666666666666663</v>
      </c>
    </row>
    <row r="186" spans="6:25" x14ac:dyDescent="0.35">
      <c r="F186" t="str">
        <f t="shared" si="25"/>
        <v>MSEstadoIncêndiosEstado do Mato Grosso do Sul20502C</v>
      </c>
      <c r="G186" t="str">
        <f t="shared" si="30"/>
        <v>Incêndios20502C</v>
      </c>
      <c r="H186" s="140" t="s">
        <v>164</v>
      </c>
      <c r="I186" s="140" t="s">
        <v>101</v>
      </c>
      <c r="J186" s="140" t="s">
        <v>52</v>
      </c>
      <c r="K186" s="142">
        <v>2050</v>
      </c>
      <c r="L186" s="82" t="s">
        <v>86</v>
      </c>
      <c r="M186" s="129">
        <f t="shared" si="31"/>
        <v>1.6114911720697993E-2</v>
      </c>
      <c r="N186" s="66">
        <f>(VLOOKUP(F186,'Base de Dados'!A:G,7,0)*M186)+VLOOKUP(F186,'Base de Dados'!A:G,7,0)</f>
        <v>0.2032229823441396</v>
      </c>
      <c r="O186" s="66">
        <f t="shared" si="26"/>
        <v>0.10166091802990362</v>
      </c>
      <c r="Q186" t="str">
        <f t="shared" si="27"/>
        <v>TOEstadoVariabilidade SazonalEstado do Tocantins20302C</v>
      </c>
      <c r="R186" t="str">
        <f t="shared" si="28"/>
        <v>Variabilidade Sazonal20302C</v>
      </c>
      <c r="S186" s="140" t="s">
        <v>173</v>
      </c>
      <c r="T186" s="140" t="s">
        <v>123</v>
      </c>
      <c r="U186" s="140" t="s">
        <v>51</v>
      </c>
      <c r="V186" s="142">
        <v>2030</v>
      </c>
      <c r="W186" s="82" t="s">
        <v>86</v>
      </c>
      <c r="X186" s="135" t="str">
        <f>VLOOKUP(Q186,'Base de Dados'!A:G,7,0)</f>
        <v>Alto</v>
      </c>
      <c r="Y186" s="144">
        <f t="shared" si="29"/>
        <v>0.66666666666666663</v>
      </c>
    </row>
    <row r="187" spans="6:25" x14ac:dyDescent="0.35">
      <c r="F187" t="str">
        <f t="shared" si="25"/>
        <v>SPEstadoIncêndiosEstado de São Paulo20502C</v>
      </c>
      <c r="G187" t="str">
        <f t="shared" si="30"/>
        <v>Incêndios20502C</v>
      </c>
      <c r="H187" s="140" t="s">
        <v>154</v>
      </c>
      <c r="I187" s="140" t="s">
        <v>137</v>
      </c>
      <c r="J187" s="140" t="s">
        <v>52</v>
      </c>
      <c r="K187" s="142">
        <v>2050</v>
      </c>
      <c r="L187" s="82" t="s">
        <v>86</v>
      </c>
      <c r="M187" s="129">
        <f t="shared" si="31"/>
        <v>0.31245264204495427</v>
      </c>
      <c r="N187" s="66">
        <f>(VLOOKUP(F187,'Base de Dados'!A:G,7,0)*M187)+VLOOKUP(F187,'Base de Dados'!A:G,7,0)</f>
        <v>0.2624905284089909</v>
      </c>
      <c r="O187" s="66">
        <f t="shared" si="26"/>
        <v>0.10166091802990362</v>
      </c>
      <c r="Q187" t="str">
        <f t="shared" si="27"/>
        <v>BAEstadoAumento no nível do marEstado da Bahia20302C</v>
      </c>
      <c r="R187" t="str">
        <f t="shared" si="28"/>
        <v>Aumento no nível do mar20302C</v>
      </c>
      <c r="S187" s="138" t="s">
        <v>148</v>
      </c>
      <c r="T187" s="138" t="s">
        <v>133</v>
      </c>
      <c r="U187" s="139" t="s">
        <v>83</v>
      </c>
      <c r="V187" s="141">
        <v>2030</v>
      </c>
      <c r="W187" s="136" t="s">
        <v>86</v>
      </c>
      <c r="X187" s="135" t="str">
        <f>VLOOKUP(Q187,'Base de Dados'!A:G,7,0)</f>
        <v>Baixo</v>
      </c>
      <c r="Y187" s="144">
        <f t="shared" si="29"/>
        <v>0.62962962962962965</v>
      </c>
    </row>
    <row r="188" spans="6:25" x14ac:dyDescent="0.35">
      <c r="F188" t="str">
        <f t="shared" si="25"/>
        <v>TOEstadoIncêndiosEstado do Tocantins20502C</v>
      </c>
      <c r="G188" t="str">
        <f t="shared" si="30"/>
        <v>Incêndios20502C</v>
      </c>
      <c r="H188" s="140" t="s">
        <v>173</v>
      </c>
      <c r="I188" s="140" t="s">
        <v>123</v>
      </c>
      <c r="J188" s="140" t="s">
        <v>52</v>
      </c>
      <c r="K188" s="142">
        <v>2050</v>
      </c>
      <c r="L188" s="82" t="s">
        <v>86</v>
      </c>
      <c r="M188" s="129">
        <f t="shared" si="31"/>
        <v>5.7361768650591007E-3</v>
      </c>
      <c r="N188" s="66">
        <f>(VLOOKUP(F188,'Base de Dados'!A:G,7,0)*M188)+VLOOKUP(F188,'Base de Dados'!A:G,7,0)</f>
        <v>0.20114723537301182</v>
      </c>
      <c r="O188" s="66">
        <f t="shared" si="26"/>
        <v>0.10166091802990362</v>
      </c>
      <c r="Q188" t="str">
        <f t="shared" si="27"/>
        <v>PBEstadoAumento no nível do marEstado da Paraíba20302C</v>
      </c>
      <c r="R188" t="str">
        <f t="shared" si="28"/>
        <v>Aumento no nível do mar20302C</v>
      </c>
      <c r="S188" s="138" t="s">
        <v>149</v>
      </c>
      <c r="T188" s="138" t="s">
        <v>113</v>
      </c>
      <c r="U188" s="139" t="s">
        <v>83</v>
      </c>
      <c r="V188" s="141">
        <v>2030</v>
      </c>
      <c r="W188" s="136" t="s">
        <v>86</v>
      </c>
      <c r="X188" s="135" t="str">
        <f>VLOOKUP(Q188,'Base de Dados'!A:G,7,0)</f>
        <v>Baixo</v>
      </c>
      <c r="Y188" s="144">
        <f t="shared" si="29"/>
        <v>0.62962962962962965</v>
      </c>
    </row>
    <row r="189" spans="6:25" x14ac:dyDescent="0.35">
      <c r="F189" t="str">
        <f t="shared" si="25"/>
        <v>MGEstadoIncêndiosEstado de Minas Gerais20502C</v>
      </c>
      <c r="G189" t="str">
        <f t="shared" si="30"/>
        <v>Incêndios20502C</v>
      </c>
      <c r="H189" s="140" t="s">
        <v>152</v>
      </c>
      <c r="I189" s="140" t="s">
        <v>93</v>
      </c>
      <c r="J189" s="140" t="s">
        <v>52</v>
      </c>
      <c r="K189" s="142">
        <v>2050</v>
      </c>
      <c r="L189" s="82" t="s">
        <v>86</v>
      </c>
      <c r="M189" s="129">
        <f t="shared" si="31"/>
        <v>8.9726947468184257E-2</v>
      </c>
      <c r="N189" s="66">
        <f>(VLOOKUP(F189,'Base de Dados'!A:G,7,0)*M189)+VLOOKUP(F189,'Base de Dados'!A:G,7,0)</f>
        <v>0.32691808424045526</v>
      </c>
      <c r="O189" s="66">
        <f t="shared" si="26"/>
        <v>0.10166091802990362</v>
      </c>
      <c r="Q189" t="str">
        <f t="shared" si="27"/>
        <v>SCEstadoAumento no nível do marEstado de Santa Catarina20302C</v>
      </c>
      <c r="R189" t="str">
        <f t="shared" si="28"/>
        <v>Aumento no nível do mar20302C</v>
      </c>
      <c r="S189" s="138" t="s">
        <v>153</v>
      </c>
      <c r="T189" s="138" t="s">
        <v>107</v>
      </c>
      <c r="U189" s="139" t="s">
        <v>83</v>
      </c>
      <c r="V189" s="141">
        <v>2030</v>
      </c>
      <c r="W189" s="136" t="s">
        <v>86</v>
      </c>
      <c r="X189" s="135" t="str">
        <f>VLOOKUP(Q189,'Base de Dados'!A:G,7,0)</f>
        <v>Baixo</v>
      </c>
      <c r="Y189" s="144">
        <f t="shared" si="29"/>
        <v>0.62962962962962965</v>
      </c>
    </row>
    <row r="190" spans="6:25" x14ac:dyDescent="0.35">
      <c r="F190" t="str">
        <f t="shared" si="25"/>
        <v>MTEstadoIncêndiosEstado do Mato Grosso20502C</v>
      </c>
      <c r="G190" t="str">
        <f t="shared" si="30"/>
        <v>Incêndios20502C</v>
      </c>
      <c r="H190" s="140" t="s">
        <v>163</v>
      </c>
      <c r="I190" s="140" t="s">
        <v>103</v>
      </c>
      <c r="J190" s="140" t="s">
        <v>52</v>
      </c>
      <c r="K190" s="142">
        <v>2050</v>
      </c>
      <c r="L190" s="82" t="s">
        <v>86</v>
      </c>
      <c r="M190" s="129">
        <f t="shared" si="31"/>
        <v>2.3476930055963536E-2</v>
      </c>
      <c r="N190" s="66">
        <f>(VLOOKUP(F190,'Base de Dados'!A:G,7,0)*M190)+VLOOKUP(F190,'Base de Dados'!A:G,7,0)</f>
        <v>0.30704307901678907</v>
      </c>
      <c r="O190" s="66">
        <f t="shared" si="26"/>
        <v>0.10166091802990362</v>
      </c>
      <c r="Q190" t="str">
        <f t="shared" si="27"/>
        <v>SPEstadoAumento no nível do marEstado de São Paulo20302C</v>
      </c>
      <c r="R190" t="str">
        <f t="shared" si="28"/>
        <v>Aumento no nível do mar20302C</v>
      </c>
      <c r="S190" s="138" t="s">
        <v>154</v>
      </c>
      <c r="T190" s="138" t="s">
        <v>137</v>
      </c>
      <c r="U190" s="139" t="s">
        <v>83</v>
      </c>
      <c r="V190" s="141">
        <v>2030</v>
      </c>
      <c r="W190" s="136" t="s">
        <v>86</v>
      </c>
      <c r="X190" s="135" t="str">
        <f>VLOOKUP(Q190,'Base de Dados'!A:G,7,0)</f>
        <v>Baixo</v>
      </c>
      <c r="Y190" s="144">
        <f t="shared" si="29"/>
        <v>0.62962962962962965</v>
      </c>
    </row>
    <row r="191" spans="6:25" x14ac:dyDescent="0.35">
      <c r="F191" t="str">
        <f t="shared" si="25"/>
        <v>GOEstadoIncêndiosEstado do Goiás20502C</v>
      </c>
      <c r="G191" t="str">
        <f t="shared" si="30"/>
        <v>Incêndios20502C</v>
      </c>
      <c r="H191" s="140" t="s">
        <v>161</v>
      </c>
      <c r="I191" s="140" t="s">
        <v>111</v>
      </c>
      <c r="J191" s="140" t="s">
        <v>52</v>
      </c>
      <c r="K191" s="142">
        <v>2050</v>
      </c>
      <c r="L191" s="82" t="s">
        <v>86</v>
      </c>
      <c r="M191" s="129">
        <f t="shared" si="31"/>
        <v>2.9453067034552943E-2</v>
      </c>
      <c r="N191" s="66">
        <f>(VLOOKUP(F191,'Base de Dados'!A:G,7,0)*M191)+VLOOKUP(F191,'Base de Dados'!A:G,7,0)</f>
        <v>0.41178122681382118</v>
      </c>
      <c r="O191" s="66">
        <f t="shared" si="26"/>
        <v>0.10166091802990362</v>
      </c>
      <c r="Q191" t="str">
        <f t="shared" si="27"/>
        <v>ALEstadoAumento no nível do marEstado do Alagoas20302C</v>
      </c>
      <c r="R191" t="str">
        <f t="shared" si="28"/>
        <v>Aumento no nível do mar20302C</v>
      </c>
      <c r="S191" s="138" t="s">
        <v>156</v>
      </c>
      <c r="T191" s="138" t="s">
        <v>117</v>
      </c>
      <c r="U191" s="139" t="s">
        <v>83</v>
      </c>
      <c r="V191" s="141">
        <v>2030</v>
      </c>
      <c r="W191" s="136" t="s">
        <v>86</v>
      </c>
      <c r="X191" s="135" t="str">
        <f>VLOOKUP(Q191,'Base de Dados'!A:G,7,0)</f>
        <v>Baixo</v>
      </c>
      <c r="Y191" s="144">
        <f t="shared" si="29"/>
        <v>0.62962962962962965</v>
      </c>
    </row>
    <row r="192" spans="6:25" x14ac:dyDescent="0.35">
      <c r="F192" t="str">
        <f t="shared" si="25"/>
        <v>ACEstadoIncêndiosEstado do Acre20504C</v>
      </c>
      <c r="G192" t="str">
        <f t="shared" si="30"/>
        <v>Incêndios20504C</v>
      </c>
      <c r="H192" s="138" t="s">
        <v>155</v>
      </c>
      <c r="I192" s="138" t="s">
        <v>131</v>
      </c>
      <c r="J192" s="139" t="s">
        <v>52</v>
      </c>
      <c r="K192" s="141">
        <v>2050</v>
      </c>
      <c r="L192" s="136" t="s">
        <v>90</v>
      </c>
      <c r="M192" s="129">
        <f t="shared" si="31"/>
        <v>2.1651603672099367E-3</v>
      </c>
      <c r="N192" s="66">
        <f>(VLOOKUP(F192,'Base de Dados'!A:G,7,0)*M192)+VLOOKUP(F192,'Base de Dados'!A:G,7,0)</f>
        <v>-0.10021651603672099</v>
      </c>
      <c r="O192" s="66">
        <f t="shared" si="26"/>
        <v>8.6281792147622369E-2</v>
      </c>
      <c r="Q192" t="str">
        <f t="shared" si="27"/>
        <v>APEstadoAumento no nível do marEstado do Amapá20302C</v>
      </c>
      <c r="R192" t="str">
        <f t="shared" si="28"/>
        <v>Aumento no nível do mar20302C</v>
      </c>
      <c r="S192" s="138" t="s">
        <v>157</v>
      </c>
      <c r="T192" s="138" t="s">
        <v>115</v>
      </c>
      <c r="U192" s="139" t="s">
        <v>83</v>
      </c>
      <c r="V192" s="141">
        <v>2030</v>
      </c>
      <c r="W192" s="136" t="s">
        <v>86</v>
      </c>
      <c r="X192" s="135" t="str">
        <f>VLOOKUP(Q192,'Base de Dados'!A:G,7,0)</f>
        <v>Baixo</v>
      </c>
      <c r="Y192" s="144">
        <f t="shared" si="29"/>
        <v>0.62962962962962965</v>
      </c>
    </row>
    <row r="193" spans="6:25" x14ac:dyDescent="0.35">
      <c r="F193" t="str">
        <f t="shared" si="25"/>
        <v>RSEstadoIncêndiosEstado do Rio Grande do Sul20504C</v>
      </c>
      <c r="G193" t="str">
        <f t="shared" si="30"/>
        <v>Incêndios20504C</v>
      </c>
      <c r="H193" s="140" t="s">
        <v>171</v>
      </c>
      <c r="I193" s="140" t="s">
        <v>125</v>
      </c>
      <c r="J193" s="140" t="s">
        <v>52</v>
      </c>
      <c r="K193" s="142">
        <v>2050</v>
      </c>
      <c r="L193" s="82" t="s">
        <v>90</v>
      </c>
      <c r="M193" s="129">
        <f t="shared" si="31"/>
        <v>6.1887894735043823E-2</v>
      </c>
      <c r="N193" s="66">
        <f>(VLOOKUP(F193,'Base de Dados'!A:G,7,0)*M193)+VLOOKUP(F193,'Base de Dados'!A:G,7,0)</f>
        <v>-7.4332152631453069E-2</v>
      </c>
      <c r="O193" s="66">
        <f t="shared" si="26"/>
        <v>8.6281792147622369E-2</v>
      </c>
      <c r="Q193" t="str">
        <f t="shared" si="27"/>
        <v>CEEstadoAumento no nível do marEstado do Ceará20302C</v>
      </c>
      <c r="R193" t="str">
        <f t="shared" si="28"/>
        <v>Aumento no nível do mar20302C</v>
      </c>
      <c r="S193" s="138" t="s">
        <v>159</v>
      </c>
      <c r="T193" s="138" t="s">
        <v>109</v>
      </c>
      <c r="U193" s="139" t="s">
        <v>83</v>
      </c>
      <c r="V193" s="141">
        <v>2030</v>
      </c>
      <c r="W193" s="136" t="s">
        <v>86</v>
      </c>
      <c r="X193" s="135" t="str">
        <f>VLOOKUP(Q193,'Base de Dados'!A:G,7,0)</f>
        <v>Baixo</v>
      </c>
      <c r="Y193" s="144">
        <f t="shared" si="29"/>
        <v>0.62962962962962965</v>
      </c>
    </row>
    <row r="194" spans="6:25" x14ac:dyDescent="0.35">
      <c r="F194" t="str">
        <f t="shared" si="25"/>
        <v>ALEstadoIncêndiosEstado do Alagoas20504C</v>
      </c>
      <c r="G194" t="str">
        <f t="shared" si="30"/>
        <v>Incêndios20504C</v>
      </c>
      <c r="H194" s="140" t="s">
        <v>156</v>
      </c>
      <c r="I194" s="140" t="s">
        <v>117</v>
      </c>
      <c r="J194" s="140" t="s">
        <v>52</v>
      </c>
      <c r="K194" s="142">
        <v>2050</v>
      </c>
      <c r="L194" s="82" t="s">
        <v>90</v>
      </c>
      <c r="M194" s="129">
        <f t="shared" si="31"/>
        <v>8.3055635790484604E-3</v>
      </c>
      <c r="N194" s="66">
        <f>(VLOOKUP(F194,'Base de Dados'!A:G,7,0)*M194)+VLOOKUP(F194,'Base de Dados'!A:G,7,0)</f>
        <v>-4.033222254316194E-2</v>
      </c>
      <c r="O194" s="66">
        <f t="shared" si="26"/>
        <v>8.6281792147622369E-2</v>
      </c>
      <c r="Q194" t="str">
        <f t="shared" si="27"/>
        <v>ESEstadoAumento no nível do marEstado do Espírito Santo20302C</v>
      </c>
      <c r="R194" t="str">
        <f t="shared" si="28"/>
        <v>Aumento no nível do mar20302C</v>
      </c>
      <c r="S194" s="138" t="s">
        <v>160</v>
      </c>
      <c r="T194" s="138" t="s">
        <v>141</v>
      </c>
      <c r="U194" s="139" t="s">
        <v>83</v>
      </c>
      <c r="V194" s="141">
        <v>2030</v>
      </c>
      <c r="W194" s="136" t="s">
        <v>86</v>
      </c>
      <c r="X194" s="135" t="str">
        <f>VLOOKUP(Q194,'Base de Dados'!A:G,7,0)</f>
        <v>Baixo</v>
      </c>
      <c r="Y194" s="144">
        <f t="shared" si="29"/>
        <v>0.62962962962962965</v>
      </c>
    </row>
    <row r="195" spans="6:25" x14ac:dyDescent="0.35">
      <c r="F195" t="str">
        <f t="shared" ref="F195:F258" si="32">_xlfn.CONCAT(I195,"Estado",J195,H195,K195,L195)</f>
        <v>SEEstadoIncêndiosEstado do Sergipe20504C</v>
      </c>
      <c r="G195" t="str">
        <f t="shared" si="30"/>
        <v>Incêndios20504C</v>
      </c>
      <c r="H195" s="140" t="s">
        <v>172</v>
      </c>
      <c r="I195" s="140" t="s">
        <v>81</v>
      </c>
      <c r="J195" s="140" t="s">
        <v>52</v>
      </c>
      <c r="K195" s="142">
        <v>2050</v>
      </c>
      <c r="L195" s="82" t="s">
        <v>90</v>
      </c>
      <c r="M195" s="129">
        <f t="shared" si="31"/>
        <v>5.9674637214738547E-3</v>
      </c>
      <c r="N195" s="66">
        <f>(VLOOKUP(F195,'Base de Dados'!A:G,7,0)*M195)+VLOOKUP(F195,'Base de Dados'!A:G,7,0)</f>
        <v>0</v>
      </c>
      <c r="O195" s="66">
        <f t="shared" ref="O195:O258" si="33">AVERAGEIFS(N:N,J:J,J195,K:K,K195,L:L,L195)</f>
        <v>8.6281792147622369E-2</v>
      </c>
      <c r="Q195" t="str">
        <f t="shared" ref="Q195:Q258" si="34">_xlfn.CONCAT(T195,"Estado",U195,S195,V195,W195)</f>
        <v>MAEstadoAumento no nível do marEstado do Maranhão20302C</v>
      </c>
      <c r="R195" t="str">
        <f t="shared" ref="R195:R258" si="35">_xlfn.CONCAT(U195,V195,W195)</f>
        <v>Aumento no nível do mar20302C</v>
      </c>
      <c r="S195" s="138" t="s">
        <v>162</v>
      </c>
      <c r="T195" s="138" t="s">
        <v>135</v>
      </c>
      <c r="U195" s="139" t="s">
        <v>83</v>
      </c>
      <c r="V195" s="141">
        <v>2030</v>
      </c>
      <c r="W195" s="136" t="s">
        <v>86</v>
      </c>
      <c r="X195" s="135" t="str">
        <f>VLOOKUP(Q195,'Base de Dados'!A:G,7,0)</f>
        <v>Baixo</v>
      </c>
      <c r="Y195" s="144">
        <f t="shared" ref="Y195:Y258" si="36">COUNTIFS(X:X,X195,W:W,W195,V:V,V195,U:U,U195)/COUNTIFS(W:W,W195,V:V,V195,U:U,U195)</f>
        <v>0.62962962962962965</v>
      </c>
    </row>
    <row r="196" spans="6:25" x14ac:dyDescent="0.35">
      <c r="F196" t="str">
        <f t="shared" si="32"/>
        <v>AMEstadoIncêndiosEstado do Amazonas20504C</v>
      </c>
      <c r="G196" t="str">
        <f t="shared" ref="G196:G259" si="37">_xlfn.CONCAT(J196,K196,L196)</f>
        <v>Incêndios20504C</v>
      </c>
      <c r="H196" s="140" t="s">
        <v>158</v>
      </c>
      <c r="I196" s="140" t="s">
        <v>119</v>
      </c>
      <c r="J196" s="140" t="s">
        <v>52</v>
      </c>
      <c r="K196" s="142">
        <v>2050</v>
      </c>
      <c r="L196" s="82" t="s">
        <v>90</v>
      </c>
      <c r="M196" s="129">
        <f t="shared" ref="M196:M259" si="38">VLOOKUP(H196,A:C,3,0)</f>
        <v>1.5246403292263271E-2</v>
      </c>
      <c r="N196" s="66">
        <f>(VLOOKUP(F196,'Base de Dados'!A:G,7,0)*M196)+VLOOKUP(F196,'Base de Dados'!A:G,7,0)</f>
        <v>1.0152464032922633E-2</v>
      </c>
      <c r="O196" s="66">
        <f t="shared" si="33"/>
        <v>8.6281792147622369E-2</v>
      </c>
      <c r="Q196" t="str">
        <f t="shared" si="34"/>
        <v>PAEstadoAumento no nível do marEstado do Pará20302C</v>
      </c>
      <c r="R196" t="str">
        <f t="shared" si="35"/>
        <v>Aumento no nível do mar20302C</v>
      </c>
      <c r="S196" s="138" t="s">
        <v>165</v>
      </c>
      <c r="T196" s="138" t="s">
        <v>91</v>
      </c>
      <c r="U196" s="139" t="s">
        <v>83</v>
      </c>
      <c r="V196" s="141">
        <v>2030</v>
      </c>
      <c r="W196" s="136" t="s">
        <v>86</v>
      </c>
      <c r="X196" s="135" t="str">
        <f>VLOOKUP(Q196,'Base de Dados'!A:G,7,0)</f>
        <v>Baixo</v>
      </c>
      <c r="Y196" s="144">
        <f t="shared" si="36"/>
        <v>0.62962962962962965</v>
      </c>
    </row>
    <row r="197" spans="6:25" x14ac:dyDescent="0.35">
      <c r="F197" t="str">
        <f t="shared" si="32"/>
        <v>SCEstadoIncêndiosEstado de Santa Catarina20504C</v>
      </c>
      <c r="G197" t="str">
        <f t="shared" si="37"/>
        <v>Incêndios20504C</v>
      </c>
      <c r="H197" s="140" t="s">
        <v>153</v>
      </c>
      <c r="I197" s="140" t="s">
        <v>107</v>
      </c>
      <c r="J197" s="140" t="s">
        <v>52</v>
      </c>
      <c r="K197" s="142">
        <v>2050</v>
      </c>
      <c r="L197" s="82" t="s">
        <v>90</v>
      </c>
      <c r="M197" s="129">
        <f t="shared" si="38"/>
        <v>4.5899270894467749E-2</v>
      </c>
      <c r="N197" s="66">
        <f>(VLOOKUP(F197,'Base de Dados'!A:G,7,0)*M197)+VLOOKUP(F197,'Base de Dados'!A:G,7,0)</f>
        <v>1.0458992708944678E-2</v>
      </c>
      <c r="O197" s="66">
        <f t="shared" si="33"/>
        <v>8.6281792147622369E-2</v>
      </c>
      <c r="Q197" t="str">
        <f t="shared" si="34"/>
        <v>PREstadoAumento no nível do marEstado do Paraná20302C</v>
      </c>
      <c r="R197" t="str">
        <f t="shared" si="35"/>
        <v>Aumento no nível do mar20302C</v>
      </c>
      <c r="S197" s="138" t="s">
        <v>166</v>
      </c>
      <c r="T197" s="138" t="s">
        <v>105</v>
      </c>
      <c r="U197" s="139" t="s">
        <v>83</v>
      </c>
      <c r="V197" s="141">
        <v>2030</v>
      </c>
      <c r="W197" s="136" t="s">
        <v>86</v>
      </c>
      <c r="X197" s="135" t="str">
        <f>VLOOKUP(Q197,'Base de Dados'!A:G,7,0)</f>
        <v>Baixo</v>
      </c>
      <c r="Y197" s="144">
        <f t="shared" si="36"/>
        <v>0.62962962962962965</v>
      </c>
    </row>
    <row r="198" spans="6:25" x14ac:dyDescent="0.35">
      <c r="F198" t="str">
        <f t="shared" si="32"/>
        <v>RREstadoIncêndiosEstado da Roraima20504C</v>
      </c>
      <c r="G198" t="str">
        <f t="shared" si="37"/>
        <v>Incêndios20504C</v>
      </c>
      <c r="H198" s="140" t="s">
        <v>151</v>
      </c>
      <c r="I198" s="140" t="s">
        <v>97</v>
      </c>
      <c r="J198" s="140" t="s">
        <v>52</v>
      </c>
      <c r="K198" s="142">
        <v>2050</v>
      </c>
      <c r="L198" s="82" t="s">
        <v>90</v>
      </c>
      <c r="M198" s="129">
        <f t="shared" si="38"/>
        <v>2.1057616972670569E-3</v>
      </c>
      <c r="N198" s="66">
        <f>(VLOOKUP(F198,'Base de Dados'!A:G,7,0)*M198)+VLOOKUP(F198,'Base de Dados'!A:G,7,0)</f>
        <v>2.0042115233945342E-2</v>
      </c>
      <c r="O198" s="66">
        <f t="shared" si="33"/>
        <v>8.6281792147622369E-2</v>
      </c>
      <c r="Q198" t="str">
        <f t="shared" si="34"/>
        <v>PEEstadoAumento no nível do marEstado do Pernambuco20302C</v>
      </c>
      <c r="R198" t="str">
        <f t="shared" si="35"/>
        <v>Aumento no nível do mar20302C</v>
      </c>
      <c r="S198" s="138" t="s">
        <v>167</v>
      </c>
      <c r="T198" s="138" t="s">
        <v>129</v>
      </c>
      <c r="U198" s="139" t="s">
        <v>83</v>
      </c>
      <c r="V198" s="141">
        <v>2030</v>
      </c>
      <c r="W198" s="136" t="s">
        <v>86</v>
      </c>
      <c r="X198" s="135" t="str">
        <f>VLOOKUP(Q198,'Base de Dados'!A:G,7,0)</f>
        <v>Baixo</v>
      </c>
      <c r="Y198" s="144">
        <f t="shared" si="36"/>
        <v>0.62962962962962965</v>
      </c>
    </row>
    <row r="199" spans="6:25" x14ac:dyDescent="0.35">
      <c r="F199" t="str">
        <f t="shared" si="32"/>
        <v>APEstadoIncêndiosEstado do Amapá20504C</v>
      </c>
      <c r="G199" t="str">
        <f t="shared" si="37"/>
        <v>Incêndios20504C</v>
      </c>
      <c r="H199" s="140" t="s">
        <v>157</v>
      </c>
      <c r="I199" s="140" t="s">
        <v>115</v>
      </c>
      <c r="J199" s="140" t="s">
        <v>52</v>
      </c>
      <c r="K199" s="142">
        <v>2050</v>
      </c>
      <c r="L199" s="82" t="s">
        <v>90</v>
      </c>
      <c r="M199" s="129">
        <f t="shared" si="38"/>
        <v>2.4270664495023258E-3</v>
      </c>
      <c r="N199" s="66">
        <f>(VLOOKUP(F199,'Base de Dados'!A:G,7,0)*M199)+VLOOKUP(F199,'Base de Dados'!A:G,7,0)</f>
        <v>3.007281199348507E-2</v>
      </c>
      <c r="O199" s="66">
        <f t="shared" si="33"/>
        <v>8.6281792147622369E-2</v>
      </c>
      <c r="Q199" t="str">
        <f t="shared" si="34"/>
        <v>PIEstadoAumento no nível do marEstado do Piauí20302C</v>
      </c>
      <c r="R199" t="str">
        <f t="shared" si="35"/>
        <v>Aumento no nível do mar20302C</v>
      </c>
      <c r="S199" s="138" t="s">
        <v>168</v>
      </c>
      <c r="T199" s="138" t="s">
        <v>139</v>
      </c>
      <c r="U199" s="139" t="s">
        <v>83</v>
      </c>
      <c r="V199" s="141">
        <v>2030</v>
      </c>
      <c r="W199" s="136" t="s">
        <v>86</v>
      </c>
      <c r="X199" s="135" t="str">
        <f>VLOOKUP(Q199,'Base de Dados'!A:G,7,0)</f>
        <v>Baixo</v>
      </c>
      <c r="Y199" s="144">
        <f t="shared" si="36"/>
        <v>0.62962962962962965</v>
      </c>
    </row>
    <row r="200" spans="6:25" x14ac:dyDescent="0.35">
      <c r="F200" t="str">
        <f t="shared" si="32"/>
        <v>PBEstadoIncêndiosEstado da Paraíba20504C</v>
      </c>
      <c r="G200" t="str">
        <f t="shared" si="37"/>
        <v>Incêndios20504C</v>
      </c>
      <c r="H200" s="140" t="s">
        <v>149</v>
      </c>
      <c r="I200" s="140" t="s">
        <v>113</v>
      </c>
      <c r="J200" s="140" t="s">
        <v>52</v>
      </c>
      <c r="K200" s="142">
        <v>2050</v>
      </c>
      <c r="L200" s="82" t="s">
        <v>90</v>
      </c>
      <c r="M200" s="129">
        <f t="shared" si="38"/>
        <v>9.2372816540374405E-3</v>
      </c>
      <c r="N200" s="66">
        <f>(VLOOKUP(F200,'Base de Dados'!A:G,7,0)*M200)+VLOOKUP(F200,'Base de Dados'!A:G,7,0)</f>
        <v>3.0277118449621124E-2</v>
      </c>
      <c r="O200" s="66">
        <f t="shared" si="33"/>
        <v>8.6281792147622369E-2</v>
      </c>
      <c r="Q200" t="str">
        <f t="shared" si="34"/>
        <v>RJEstadoAumento no nível do marEstado do Rio de Janeiro20302C</v>
      </c>
      <c r="R200" t="str">
        <f t="shared" si="35"/>
        <v>Aumento no nível do mar20302C</v>
      </c>
      <c r="S200" s="138" t="s">
        <v>169</v>
      </c>
      <c r="T200" s="138" t="s">
        <v>143</v>
      </c>
      <c r="U200" s="139" t="s">
        <v>83</v>
      </c>
      <c r="V200" s="141">
        <v>2030</v>
      </c>
      <c r="W200" s="136" t="s">
        <v>86</v>
      </c>
      <c r="X200" s="135" t="str">
        <f>VLOOKUP(Q200,'Base de Dados'!A:G,7,0)</f>
        <v>Baixo</v>
      </c>
      <c r="Y200" s="144">
        <f t="shared" si="36"/>
        <v>0.62962962962962965</v>
      </c>
    </row>
    <row r="201" spans="6:25" x14ac:dyDescent="0.35">
      <c r="F201" t="str">
        <f t="shared" si="32"/>
        <v>RJEstadoIncêndiosEstado do Rio de Janeiro20504C</v>
      </c>
      <c r="G201" t="str">
        <f t="shared" si="37"/>
        <v>Incêndios20504C</v>
      </c>
      <c r="H201" s="140" t="s">
        <v>169</v>
      </c>
      <c r="I201" s="140" t="s">
        <v>143</v>
      </c>
      <c r="J201" s="140" t="s">
        <v>52</v>
      </c>
      <c r="K201" s="142">
        <v>2050</v>
      </c>
      <c r="L201" s="82" t="s">
        <v>90</v>
      </c>
      <c r="M201" s="129">
        <f t="shared" si="38"/>
        <v>9.9062263210224766E-2</v>
      </c>
      <c r="N201" s="66">
        <f>(VLOOKUP(F201,'Base de Dados'!A:G,7,0)*M201)+VLOOKUP(F201,'Base de Dados'!A:G,7,0)</f>
        <v>4.396249052840899E-2</v>
      </c>
      <c r="O201" s="66">
        <f t="shared" si="33"/>
        <v>8.6281792147622369E-2</v>
      </c>
      <c r="Q201" t="str">
        <f t="shared" si="34"/>
        <v>RNEstadoAumento no nível do marEstado do Rio Grande do Norte20302C</v>
      </c>
      <c r="R201" t="str">
        <f t="shared" si="35"/>
        <v>Aumento no nível do mar20302C</v>
      </c>
      <c r="S201" s="138" t="s">
        <v>170</v>
      </c>
      <c r="T201" s="138" t="s">
        <v>121</v>
      </c>
      <c r="U201" s="139" t="s">
        <v>83</v>
      </c>
      <c r="V201" s="141">
        <v>2030</v>
      </c>
      <c r="W201" s="136" t="s">
        <v>86</v>
      </c>
      <c r="X201" s="135" t="str">
        <f>VLOOKUP(Q201,'Base de Dados'!A:G,7,0)</f>
        <v>Baixo</v>
      </c>
      <c r="Y201" s="144">
        <f t="shared" si="36"/>
        <v>0.62962962962962965</v>
      </c>
    </row>
    <row r="202" spans="6:25" x14ac:dyDescent="0.35">
      <c r="F202" t="str">
        <f t="shared" si="32"/>
        <v>RNEstadoIncêndiosEstado do Rio Grande do Norte20504C</v>
      </c>
      <c r="G202" t="str">
        <f t="shared" si="37"/>
        <v>Incêndios20504C</v>
      </c>
      <c r="H202" s="140" t="s">
        <v>170</v>
      </c>
      <c r="I202" s="140" t="s">
        <v>121</v>
      </c>
      <c r="J202" s="140" t="s">
        <v>52</v>
      </c>
      <c r="K202" s="142">
        <v>2050</v>
      </c>
      <c r="L202" s="82" t="s">
        <v>90</v>
      </c>
      <c r="M202" s="129">
        <f t="shared" si="38"/>
        <v>9.406147341817531E-3</v>
      </c>
      <c r="N202" s="66">
        <f>(VLOOKUP(F202,'Base de Dados'!A:G,7,0)*M202)+VLOOKUP(F202,'Base de Dados'!A:G,7,0)</f>
        <v>4.0376245893672703E-2</v>
      </c>
      <c r="O202" s="66">
        <f t="shared" si="33"/>
        <v>8.6281792147622369E-2</v>
      </c>
      <c r="Q202" t="str">
        <f t="shared" si="34"/>
        <v>RSEstadoAumento no nível do marEstado do Rio Grande do Sul20302C</v>
      </c>
      <c r="R202" t="str">
        <f t="shared" si="35"/>
        <v>Aumento no nível do mar20302C</v>
      </c>
      <c r="S202" s="138" t="s">
        <v>171</v>
      </c>
      <c r="T202" s="138" t="s">
        <v>125</v>
      </c>
      <c r="U202" s="139" t="s">
        <v>83</v>
      </c>
      <c r="V202" s="141">
        <v>2030</v>
      </c>
      <c r="W202" s="136" t="s">
        <v>86</v>
      </c>
      <c r="X202" s="135" t="str">
        <f>VLOOKUP(Q202,'Base de Dados'!A:G,7,0)</f>
        <v>Baixo</v>
      </c>
      <c r="Y202" s="144">
        <f t="shared" si="36"/>
        <v>0.62962962962962965</v>
      </c>
    </row>
    <row r="203" spans="6:25" x14ac:dyDescent="0.35">
      <c r="F203" t="str">
        <f t="shared" si="32"/>
        <v>ESEstadoIncêndiosEstado do Espírito Santo20504C</v>
      </c>
      <c r="G203" t="str">
        <f t="shared" si="37"/>
        <v>Incêndios20504C</v>
      </c>
      <c r="H203" s="140" t="s">
        <v>160</v>
      </c>
      <c r="I203" s="140" t="s">
        <v>141</v>
      </c>
      <c r="J203" s="140" t="s">
        <v>52</v>
      </c>
      <c r="K203" s="142">
        <v>2050</v>
      </c>
      <c r="L203" s="82" t="s">
        <v>90</v>
      </c>
      <c r="M203" s="129">
        <f t="shared" si="38"/>
        <v>1.8193602342725594E-2</v>
      </c>
      <c r="N203" s="66">
        <f>(VLOOKUP(F203,'Base de Dados'!A:G,7,0)*M203)+VLOOKUP(F203,'Base de Dados'!A:G,7,0)</f>
        <v>5.0909680117136286E-2</v>
      </c>
      <c r="O203" s="66">
        <f t="shared" si="33"/>
        <v>8.6281792147622369E-2</v>
      </c>
      <c r="Q203" t="str">
        <f t="shared" si="34"/>
        <v>SEEstadoAumento no nível do marEstado do Sergipe20302C</v>
      </c>
      <c r="R203" t="str">
        <f t="shared" si="35"/>
        <v>Aumento no nível do mar20302C</v>
      </c>
      <c r="S203" s="138" t="s">
        <v>172</v>
      </c>
      <c r="T203" s="138" t="s">
        <v>81</v>
      </c>
      <c r="U203" s="139" t="s">
        <v>83</v>
      </c>
      <c r="V203" s="141">
        <v>2030</v>
      </c>
      <c r="W203" s="136" t="s">
        <v>86</v>
      </c>
      <c r="X203" s="135" t="str">
        <f>VLOOKUP(Q203,'Base de Dados'!A:G,7,0)</f>
        <v>Baixo</v>
      </c>
      <c r="Y203" s="144">
        <f t="shared" si="36"/>
        <v>0.62962962962962965</v>
      </c>
    </row>
    <row r="204" spans="6:25" x14ac:dyDescent="0.35">
      <c r="F204" t="str">
        <f t="shared" si="32"/>
        <v>PEEstadoIncêndiosEstado do Pernambuco20504C</v>
      </c>
      <c r="G204" t="str">
        <f t="shared" si="37"/>
        <v>Incêndios20504C</v>
      </c>
      <c r="H204" s="140" t="s">
        <v>167</v>
      </c>
      <c r="I204" s="140" t="s">
        <v>129</v>
      </c>
      <c r="J204" s="140" t="s">
        <v>52</v>
      </c>
      <c r="K204" s="142">
        <v>2050</v>
      </c>
      <c r="L204" s="82" t="s">
        <v>90</v>
      </c>
      <c r="M204" s="129">
        <f t="shared" si="38"/>
        <v>2.5403050200549358E-2</v>
      </c>
      <c r="N204" s="66">
        <f>(VLOOKUP(F204,'Base de Dados'!A:G,7,0)*M204)+VLOOKUP(F204,'Base de Dados'!A:G,7,0)</f>
        <v>5.1270152510027471E-2</v>
      </c>
      <c r="O204" s="66">
        <f t="shared" si="33"/>
        <v>8.6281792147622369E-2</v>
      </c>
      <c r="Q204" t="str">
        <f t="shared" si="34"/>
        <v>BAEstadoAumento no nível do marEstado da Bahia20304C</v>
      </c>
      <c r="R204" t="str">
        <f t="shared" si="35"/>
        <v>Aumento no nível do mar20304C</v>
      </c>
      <c r="S204" s="138" t="s">
        <v>148</v>
      </c>
      <c r="T204" s="138" t="s">
        <v>133</v>
      </c>
      <c r="U204" s="139" t="s">
        <v>83</v>
      </c>
      <c r="V204" s="141">
        <v>2030</v>
      </c>
      <c r="W204" s="136" t="s">
        <v>90</v>
      </c>
      <c r="X204" s="135" t="str">
        <f>VLOOKUP(Q204,'Base de Dados'!A:G,7,0)</f>
        <v>Baixo</v>
      </c>
      <c r="Y204" s="144">
        <f t="shared" si="36"/>
        <v>0.62962962962962965</v>
      </c>
    </row>
    <row r="205" spans="6:25" x14ac:dyDescent="0.35">
      <c r="F205" t="str">
        <f t="shared" si="32"/>
        <v>PIEstadoIncêndiosEstado do Piauí20504C</v>
      </c>
      <c r="G205" t="str">
        <f t="shared" si="37"/>
        <v>Incêndios20504C</v>
      </c>
      <c r="H205" s="140" t="s">
        <v>168</v>
      </c>
      <c r="I205" s="140" t="s">
        <v>139</v>
      </c>
      <c r="J205" s="140" t="s">
        <v>52</v>
      </c>
      <c r="K205" s="142">
        <v>2050</v>
      </c>
      <c r="L205" s="82" t="s">
        <v>90</v>
      </c>
      <c r="M205" s="129">
        <f t="shared" si="38"/>
        <v>7.4105097273206811E-3</v>
      </c>
      <c r="N205" s="66">
        <f>(VLOOKUP(F205,'Base de Dados'!A:G,7,0)*M205)+VLOOKUP(F205,'Base de Dados'!A:G,7,0)</f>
        <v>7.051873568091245E-2</v>
      </c>
      <c r="O205" s="66">
        <f t="shared" si="33"/>
        <v>8.6281792147622369E-2</v>
      </c>
      <c r="Q205" t="str">
        <f t="shared" si="34"/>
        <v>PBEstadoAumento no nível do marEstado da Paraíba20304C</v>
      </c>
      <c r="R205" t="str">
        <f t="shared" si="35"/>
        <v>Aumento no nível do mar20304C</v>
      </c>
      <c r="S205" s="138" t="s">
        <v>149</v>
      </c>
      <c r="T205" s="138" t="s">
        <v>113</v>
      </c>
      <c r="U205" s="139" t="s">
        <v>83</v>
      </c>
      <c r="V205" s="141">
        <v>2030</v>
      </c>
      <c r="W205" s="136" t="s">
        <v>90</v>
      </c>
      <c r="X205" s="135" t="str">
        <f>VLOOKUP(Q205,'Base de Dados'!A:G,7,0)</f>
        <v>Baixo</v>
      </c>
      <c r="Y205" s="144">
        <f t="shared" si="36"/>
        <v>0.62962962962962965</v>
      </c>
    </row>
    <row r="206" spans="6:25" x14ac:dyDescent="0.35">
      <c r="F206" t="str">
        <f t="shared" si="32"/>
        <v>ROEstadoIncêndiosEstado da Rondônia20504C</v>
      </c>
      <c r="G206" t="str">
        <f t="shared" si="37"/>
        <v>Incêndios20504C</v>
      </c>
      <c r="H206" s="140" t="s">
        <v>150</v>
      </c>
      <c r="I206" s="140" t="s">
        <v>127</v>
      </c>
      <c r="J206" s="140" t="s">
        <v>52</v>
      </c>
      <c r="K206" s="142">
        <v>2050</v>
      </c>
      <c r="L206" s="82" t="s">
        <v>90</v>
      </c>
      <c r="M206" s="129">
        <f t="shared" si="38"/>
        <v>6.7807786955368732E-3</v>
      </c>
      <c r="N206" s="66">
        <f>(VLOOKUP(F206,'Base de Dados'!A:G,7,0)*M206)+VLOOKUP(F206,'Base de Dados'!A:G,7,0)</f>
        <v>7.047465450868759E-2</v>
      </c>
      <c r="O206" s="66">
        <f t="shared" si="33"/>
        <v>8.6281792147622369E-2</v>
      </c>
      <c r="Q206" t="str">
        <f t="shared" si="34"/>
        <v>SCEstadoAumento no nível do marEstado de Santa Catarina20304C</v>
      </c>
      <c r="R206" t="str">
        <f t="shared" si="35"/>
        <v>Aumento no nível do mar20304C</v>
      </c>
      <c r="S206" s="138" t="s">
        <v>153</v>
      </c>
      <c r="T206" s="138" t="s">
        <v>107</v>
      </c>
      <c r="U206" s="139" t="s">
        <v>83</v>
      </c>
      <c r="V206" s="141">
        <v>2030</v>
      </c>
      <c r="W206" s="136" t="s">
        <v>90</v>
      </c>
      <c r="X206" s="135" t="str">
        <f>VLOOKUP(Q206,'Base de Dados'!A:G,7,0)</f>
        <v>Baixo</v>
      </c>
      <c r="Y206" s="144">
        <f t="shared" si="36"/>
        <v>0.62962962962962965</v>
      </c>
    </row>
    <row r="207" spans="6:25" x14ac:dyDescent="0.35">
      <c r="F207" t="str">
        <f t="shared" si="32"/>
        <v>PAEstadoIncêndiosEstado do Pará20504C</v>
      </c>
      <c r="G207" t="str">
        <f t="shared" si="37"/>
        <v>Incêndios20504C</v>
      </c>
      <c r="H207" s="140" t="s">
        <v>165</v>
      </c>
      <c r="I207" s="140" t="s">
        <v>91</v>
      </c>
      <c r="J207" s="140" t="s">
        <v>52</v>
      </c>
      <c r="K207" s="142">
        <v>2050</v>
      </c>
      <c r="L207" s="82" t="s">
        <v>90</v>
      </c>
      <c r="M207" s="129">
        <f t="shared" si="38"/>
        <v>2.8376794674304741E-2</v>
      </c>
      <c r="N207" s="66">
        <f>(VLOOKUP(F207,'Base de Dados'!A:G,7,0)*M207)+VLOOKUP(F207,'Base de Dados'!A:G,7,0)</f>
        <v>8.2270143573944382E-2</v>
      </c>
      <c r="O207" s="66">
        <f t="shared" si="33"/>
        <v>8.6281792147622369E-2</v>
      </c>
      <c r="Q207" t="str">
        <f t="shared" si="34"/>
        <v>SPEstadoAumento no nível do marEstado de São Paulo20304C</v>
      </c>
      <c r="R207" t="str">
        <f t="shared" si="35"/>
        <v>Aumento no nível do mar20304C</v>
      </c>
      <c r="S207" s="138" t="s">
        <v>154</v>
      </c>
      <c r="T207" s="138" t="s">
        <v>137</v>
      </c>
      <c r="U207" s="139" t="s">
        <v>83</v>
      </c>
      <c r="V207" s="141">
        <v>2030</v>
      </c>
      <c r="W207" s="136" t="s">
        <v>90</v>
      </c>
      <c r="X207" s="135" t="str">
        <f>VLOOKUP(Q207,'Base de Dados'!A:G,7,0)</f>
        <v>Baixo</v>
      </c>
      <c r="Y207" s="144">
        <f t="shared" si="36"/>
        <v>0.62962962962962965</v>
      </c>
    </row>
    <row r="208" spans="6:25" x14ac:dyDescent="0.35">
      <c r="F208" t="str">
        <f t="shared" si="32"/>
        <v>DFEstadoIncêndiosDistrito Federal20504C</v>
      </c>
      <c r="G208" t="str">
        <f t="shared" si="37"/>
        <v>Incêndios20504C</v>
      </c>
      <c r="H208" s="140" t="s">
        <v>147</v>
      </c>
      <c r="I208" s="140" t="s">
        <v>99</v>
      </c>
      <c r="J208" s="140" t="s">
        <v>52</v>
      </c>
      <c r="K208" s="142">
        <v>2050</v>
      </c>
      <c r="L208" s="82" t="s">
        <v>90</v>
      </c>
      <c r="M208" s="129">
        <f t="shared" si="38"/>
        <v>3.493574824846201E-2</v>
      </c>
      <c r="N208" s="66">
        <f>(VLOOKUP(F208,'Base de Dados'!A:G,7,0)*M208)+VLOOKUP(F208,'Base de Dados'!A:G,7,0)</f>
        <v>9.3144217342361571E-2</v>
      </c>
      <c r="O208" s="66">
        <f t="shared" si="33"/>
        <v>8.6281792147622369E-2</v>
      </c>
      <c r="Q208" t="str">
        <f t="shared" si="34"/>
        <v>ALEstadoAumento no nível do marEstado do Alagoas20304C</v>
      </c>
      <c r="R208" t="str">
        <f t="shared" si="35"/>
        <v>Aumento no nível do mar20304C</v>
      </c>
      <c r="S208" s="138" t="s">
        <v>156</v>
      </c>
      <c r="T208" s="138" t="s">
        <v>117</v>
      </c>
      <c r="U208" s="139" t="s">
        <v>83</v>
      </c>
      <c r="V208" s="141">
        <v>2030</v>
      </c>
      <c r="W208" s="136" t="s">
        <v>90</v>
      </c>
      <c r="X208" s="135" t="str">
        <f>VLOOKUP(Q208,'Base de Dados'!A:G,7,0)</f>
        <v>Baixo</v>
      </c>
      <c r="Y208" s="144">
        <f t="shared" si="36"/>
        <v>0.62962962962962965</v>
      </c>
    </row>
    <row r="209" spans="6:25" x14ac:dyDescent="0.35">
      <c r="F209" t="str">
        <f t="shared" si="32"/>
        <v>MAEstadoIncêndiosEstado do Maranhão20504C</v>
      </c>
      <c r="G209" t="str">
        <f t="shared" si="37"/>
        <v>Incêndios20504C</v>
      </c>
      <c r="H209" s="140" t="s">
        <v>162</v>
      </c>
      <c r="I209" s="140" t="s">
        <v>135</v>
      </c>
      <c r="J209" s="140" t="s">
        <v>52</v>
      </c>
      <c r="K209" s="142">
        <v>2050</v>
      </c>
      <c r="L209" s="82" t="s">
        <v>90</v>
      </c>
      <c r="M209" s="129">
        <f t="shared" si="38"/>
        <v>1.4050150875249915E-2</v>
      </c>
      <c r="N209" s="66">
        <f>(VLOOKUP(F209,'Base de Dados'!A:G,7,0)*M209)+VLOOKUP(F209,'Base de Dados'!A:G,7,0)</f>
        <v>9.1264513578772494E-2</v>
      </c>
      <c r="O209" s="66">
        <f t="shared" si="33"/>
        <v>8.6281792147622369E-2</v>
      </c>
      <c r="Q209" t="str">
        <f t="shared" si="34"/>
        <v>APEstadoAumento no nível do marEstado do Amapá20304C</v>
      </c>
      <c r="R209" t="str">
        <f t="shared" si="35"/>
        <v>Aumento no nível do mar20304C</v>
      </c>
      <c r="S209" s="138" t="s">
        <v>157</v>
      </c>
      <c r="T209" s="138" t="s">
        <v>115</v>
      </c>
      <c r="U209" s="139" t="s">
        <v>83</v>
      </c>
      <c r="V209" s="141">
        <v>2030</v>
      </c>
      <c r="W209" s="136" t="s">
        <v>90</v>
      </c>
      <c r="X209" s="135" t="str">
        <f>VLOOKUP(Q209,'Base de Dados'!A:G,7,0)</f>
        <v>Baixo</v>
      </c>
      <c r="Y209" s="144">
        <f t="shared" si="36"/>
        <v>0.62962962962962965</v>
      </c>
    </row>
    <row r="210" spans="6:25" x14ac:dyDescent="0.35">
      <c r="F210" t="str">
        <f t="shared" si="32"/>
        <v>CEEstadoIncêndiosEstado do Ceará20504C</v>
      </c>
      <c r="G210" t="str">
        <f t="shared" si="37"/>
        <v>Incêndios20504C</v>
      </c>
      <c r="H210" s="140" t="s">
        <v>159</v>
      </c>
      <c r="I210" s="140" t="s">
        <v>109</v>
      </c>
      <c r="J210" s="140" t="s">
        <v>52</v>
      </c>
      <c r="K210" s="142">
        <v>2050</v>
      </c>
      <c r="L210" s="82" t="s">
        <v>90</v>
      </c>
      <c r="M210" s="129">
        <f t="shared" si="38"/>
        <v>2.1934798658220841E-2</v>
      </c>
      <c r="N210" s="66">
        <f>(VLOOKUP(F210,'Base de Dados'!A:G,7,0)*M210)+VLOOKUP(F210,'Base de Dados'!A:G,7,0)</f>
        <v>0.10219347986582208</v>
      </c>
      <c r="O210" s="66">
        <f t="shared" si="33"/>
        <v>8.6281792147622369E-2</v>
      </c>
      <c r="Q210" t="str">
        <f t="shared" si="34"/>
        <v>CEEstadoAumento no nível do marEstado do Ceará20304C</v>
      </c>
      <c r="R210" t="str">
        <f t="shared" si="35"/>
        <v>Aumento no nível do mar20304C</v>
      </c>
      <c r="S210" s="138" t="s">
        <v>159</v>
      </c>
      <c r="T210" s="138" t="s">
        <v>109</v>
      </c>
      <c r="U210" s="139" t="s">
        <v>83</v>
      </c>
      <c r="V210" s="141">
        <v>2030</v>
      </c>
      <c r="W210" s="136" t="s">
        <v>90</v>
      </c>
      <c r="X210" s="135" t="str">
        <f>VLOOKUP(Q210,'Base de Dados'!A:G,7,0)</f>
        <v>Baixo</v>
      </c>
      <c r="Y210" s="144">
        <f t="shared" si="36"/>
        <v>0.62962962962962965</v>
      </c>
    </row>
    <row r="211" spans="6:25" x14ac:dyDescent="0.35">
      <c r="F211" t="str">
        <f t="shared" si="32"/>
        <v>GOEstadoIncêndiosEstado do Goiás20504C</v>
      </c>
      <c r="G211" t="str">
        <f t="shared" si="37"/>
        <v>Incêndios20504C</v>
      </c>
      <c r="H211" s="140" t="s">
        <v>161</v>
      </c>
      <c r="I211" s="140" t="s">
        <v>111</v>
      </c>
      <c r="J211" s="140" t="s">
        <v>52</v>
      </c>
      <c r="K211" s="142">
        <v>2050</v>
      </c>
      <c r="L211" s="82" t="s">
        <v>90</v>
      </c>
      <c r="M211" s="129">
        <f t="shared" si="38"/>
        <v>2.9453067034552943E-2</v>
      </c>
      <c r="N211" s="66">
        <f>(VLOOKUP(F211,'Base de Dados'!A:G,7,0)*M211)+VLOOKUP(F211,'Base de Dados'!A:G,7,0)</f>
        <v>0.10294530670345529</v>
      </c>
      <c r="O211" s="66">
        <f t="shared" si="33"/>
        <v>8.6281792147622369E-2</v>
      </c>
      <c r="Q211" t="str">
        <f t="shared" si="34"/>
        <v>ESEstadoAumento no nível do marEstado do Espírito Santo20304C</v>
      </c>
      <c r="R211" t="str">
        <f t="shared" si="35"/>
        <v>Aumento no nível do mar20304C</v>
      </c>
      <c r="S211" s="138" t="s">
        <v>160</v>
      </c>
      <c r="T211" s="138" t="s">
        <v>141</v>
      </c>
      <c r="U211" s="139" t="s">
        <v>83</v>
      </c>
      <c r="V211" s="141">
        <v>2030</v>
      </c>
      <c r="W211" s="136" t="s">
        <v>90</v>
      </c>
      <c r="X211" s="135" t="str">
        <f>VLOOKUP(Q211,'Base de Dados'!A:G,7,0)</f>
        <v>Baixo</v>
      </c>
      <c r="Y211" s="144">
        <f t="shared" si="36"/>
        <v>0.62962962962962965</v>
      </c>
    </row>
    <row r="212" spans="6:25" x14ac:dyDescent="0.35">
      <c r="F212" t="str">
        <f t="shared" si="32"/>
        <v>PREstadoIncêndiosEstado do Paraná20504C</v>
      </c>
      <c r="G212" t="str">
        <f t="shared" si="37"/>
        <v>Incêndios20504C</v>
      </c>
      <c r="H212" s="140" t="s">
        <v>166</v>
      </c>
      <c r="I212" s="140" t="s">
        <v>105</v>
      </c>
      <c r="J212" s="140" t="s">
        <v>52</v>
      </c>
      <c r="K212" s="142">
        <v>2050</v>
      </c>
      <c r="L212" s="82" t="s">
        <v>90</v>
      </c>
      <c r="M212" s="129">
        <f t="shared" si="38"/>
        <v>6.4120469964379201E-2</v>
      </c>
      <c r="N212" s="66">
        <f>(VLOOKUP(F212,'Base de Dados'!A:G,7,0)*M212)+VLOOKUP(F212,'Base de Dados'!A:G,7,0)</f>
        <v>0.10641204699643793</v>
      </c>
      <c r="O212" s="66">
        <f t="shared" si="33"/>
        <v>8.6281792147622369E-2</v>
      </c>
      <c r="Q212" t="str">
        <f t="shared" si="34"/>
        <v>MAEstadoAumento no nível do marEstado do Maranhão20304C</v>
      </c>
      <c r="R212" t="str">
        <f t="shared" si="35"/>
        <v>Aumento no nível do mar20304C</v>
      </c>
      <c r="S212" s="138" t="s">
        <v>162</v>
      </c>
      <c r="T212" s="138" t="s">
        <v>135</v>
      </c>
      <c r="U212" s="139" t="s">
        <v>83</v>
      </c>
      <c r="V212" s="141">
        <v>2030</v>
      </c>
      <c r="W212" s="136" t="s">
        <v>90</v>
      </c>
      <c r="X212" s="135" t="str">
        <f>VLOOKUP(Q212,'Base de Dados'!A:G,7,0)</f>
        <v>Baixo</v>
      </c>
      <c r="Y212" s="144">
        <f t="shared" si="36"/>
        <v>0.62962962962962965</v>
      </c>
    </row>
    <row r="213" spans="6:25" x14ac:dyDescent="0.35">
      <c r="F213" t="str">
        <f t="shared" si="32"/>
        <v>BAEstadoIncêndiosEstado da Bahia20504C</v>
      </c>
      <c r="G213" t="str">
        <f t="shared" si="37"/>
        <v>Incêndios20504C</v>
      </c>
      <c r="H213" s="140" t="s">
        <v>148</v>
      </c>
      <c r="I213" s="140" t="s">
        <v>133</v>
      </c>
      <c r="J213" s="140" t="s">
        <v>52</v>
      </c>
      <c r="K213" s="142">
        <v>2050</v>
      </c>
      <c r="L213" s="82" t="s">
        <v>90</v>
      </c>
      <c r="M213" s="129">
        <f t="shared" si="38"/>
        <v>4.0123144481482464E-2</v>
      </c>
      <c r="N213" s="66">
        <f>(VLOOKUP(F213,'Base de Dados'!A:G,7,0)*M213)+VLOOKUP(F213,'Base de Dados'!A:G,7,0)</f>
        <v>0.2080246288962965</v>
      </c>
      <c r="O213" s="66">
        <f t="shared" si="33"/>
        <v>8.6281792147622369E-2</v>
      </c>
      <c r="Q213" t="str">
        <f t="shared" si="34"/>
        <v>PAEstadoAumento no nível do marEstado do Pará20304C</v>
      </c>
      <c r="R213" t="str">
        <f t="shared" si="35"/>
        <v>Aumento no nível do mar20304C</v>
      </c>
      <c r="S213" s="138" t="s">
        <v>165</v>
      </c>
      <c r="T213" s="138" t="s">
        <v>91</v>
      </c>
      <c r="U213" s="139" t="s">
        <v>83</v>
      </c>
      <c r="V213" s="141">
        <v>2030</v>
      </c>
      <c r="W213" s="136" t="s">
        <v>90</v>
      </c>
      <c r="X213" s="135" t="str">
        <f>VLOOKUP(Q213,'Base de Dados'!A:G,7,0)</f>
        <v>Baixo</v>
      </c>
      <c r="Y213" s="144">
        <f t="shared" si="36"/>
        <v>0.62962962962962965</v>
      </c>
    </row>
    <row r="214" spans="6:25" x14ac:dyDescent="0.35">
      <c r="F214" t="str">
        <f t="shared" si="32"/>
        <v>MSEstadoIncêndiosEstado do Mato Grosso do Sul20504C</v>
      </c>
      <c r="G214" t="str">
        <f t="shared" si="37"/>
        <v>Incêndios20504C</v>
      </c>
      <c r="H214" s="140" t="s">
        <v>164</v>
      </c>
      <c r="I214" s="140" t="s">
        <v>101</v>
      </c>
      <c r="J214" s="140" t="s">
        <v>52</v>
      </c>
      <c r="K214" s="142">
        <v>2050</v>
      </c>
      <c r="L214" s="82" t="s">
        <v>90</v>
      </c>
      <c r="M214" s="129">
        <f t="shared" si="38"/>
        <v>1.6114911720697993E-2</v>
      </c>
      <c r="N214" s="66">
        <f>(VLOOKUP(F214,'Base de Dados'!A:G,7,0)*M214)+VLOOKUP(F214,'Base de Dados'!A:G,7,0)</f>
        <v>0.2032229823441396</v>
      </c>
      <c r="O214" s="66">
        <f t="shared" si="33"/>
        <v>8.6281792147622369E-2</v>
      </c>
      <c r="Q214" t="str">
        <f t="shared" si="34"/>
        <v>PREstadoAumento no nível do marEstado do Paraná20304C</v>
      </c>
      <c r="R214" t="str">
        <f t="shared" si="35"/>
        <v>Aumento no nível do mar20304C</v>
      </c>
      <c r="S214" s="138" t="s">
        <v>166</v>
      </c>
      <c r="T214" s="138" t="s">
        <v>105</v>
      </c>
      <c r="U214" s="139" t="s">
        <v>83</v>
      </c>
      <c r="V214" s="141">
        <v>2030</v>
      </c>
      <c r="W214" s="136" t="s">
        <v>90</v>
      </c>
      <c r="X214" s="135" t="str">
        <f>VLOOKUP(Q214,'Base de Dados'!A:G,7,0)</f>
        <v>Baixo</v>
      </c>
      <c r="Y214" s="144">
        <f t="shared" si="36"/>
        <v>0.62962962962962965</v>
      </c>
    </row>
    <row r="215" spans="6:25" x14ac:dyDescent="0.35">
      <c r="F215" t="str">
        <f t="shared" si="32"/>
        <v>MTEstadoIncêndiosEstado do Mato Grosso20504C</v>
      </c>
      <c r="G215" t="str">
        <f t="shared" si="37"/>
        <v>Incêndios20504C</v>
      </c>
      <c r="H215" s="140" t="s">
        <v>163</v>
      </c>
      <c r="I215" s="140" t="s">
        <v>103</v>
      </c>
      <c r="J215" s="140" t="s">
        <v>52</v>
      </c>
      <c r="K215" s="142">
        <v>2050</v>
      </c>
      <c r="L215" s="82" t="s">
        <v>90</v>
      </c>
      <c r="M215" s="129">
        <f t="shared" si="38"/>
        <v>2.3476930055963536E-2</v>
      </c>
      <c r="N215" s="66">
        <f>(VLOOKUP(F215,'Base de Dados'!A:G,7,0)*M215)+VLOOKUP(F215,'Base de Dados'!A:G,7,0)</f>
        <v>0.20469538601119272</v>
      </c>
      <c r="O215" s="66">
        <f t="shared" si="33"/>
        <v>8.6281792147622369E-2</v>
      </c>
      <c r="Q215" t="str">
        <f t="shared" si="34"/>
        <v>PEEstadoAumento no nível do marEstado do Pernambuco20304C</v>
      </c>
      <c r="R215" t="str">
        <f t="shared" si="35"/>
        <v>Aumento no nível do mar20304C</v>
      </c>
      <c r="S215" s="138" t="s">
        <v>167</v>
      </c>
      <c r="T215" s="138" t="s">
        <v>129</v>
      </c>
      <c r="U215" s="139" t="s">
        <v>83</v>
      </c>
      <c r="V215" s="141">
        <v>2030</v>
      </c>
      <c r="W215" s="136" t="s">
        <v>90</v>
      </c>
      <c r="X215" s="135" t="str">
        <f>VLOOKUP(Q215,'Base de Dados'!A:G,7,0)</f>
        <v>Baixo</v>
      </c>
      <c r="Y215" s="144">
        <f t="shared" si="36"/>
        <v>0.62962962962962965</v>
      </c>
    </row>
    <row r="216" spans="6:25" x14ac:dyDescent="0.35">
      <c r="F216" t="str">
        <f t="shared" si="32"/>
        <v>TOEstadoIncêndiosEstado do Tocantins20504C</v>
      </c>
      <c r="G216" t="str">
        <f t="shared" si="37"/>
        <v>Incêndios20504C</v>
      </c>
      <c r="H216" s="140" t="s">
        <v>173</v>
      </c>
      <c r="I216" s="140" t="s">
        <v>123</v>
      </c>
      <c r="J216" s="140" t="s">
        <v>52</v>
      </c>
      <c r="K216" s="142">
        <v>2050</v>
      </c>
      <c r="L216" s="82" t="s">
        <v>90</v>
      </c>
      <c r="M216" s="129">
        <f t="shared" si="38"/>
        <v>5.7361768650591007E-3</v>
      </c>
      <c r="N216" s="66">
        <f>(VLOOKUP(F216,'Base de Dados'!A:G,7,0)*M216)+VLOOKUP(F216,'Base de Dados'!A:G,7,0)</f>
        <v>0.20114723537301182</v>
      </c>
      <c r="O216" s="66">
        <f t="shared" si="33"/>
        <v>8.6281792147622369E-2</v>
      </c>
      <c r="Q216" t="str">
        <f t="shared" si="34"/>
        <v>PIEstadoAumento no nível do marEstado do Piauí20304C</v>
      </c>
      <c r="R216" t="str">
        <f t="shared" si="35"/>
        <v>Aumento no nível do mar20304C</v>
      </c>
      <c r="S216" s="138" t="s">
        <v>168</v>
      </c>
      <c r="T216" s="138" t="s">
        <v>139</v>
      </c>
      <c r="U216" s="139" t="s">
        <v>83</v>
      </c>
      <c r="V216" s="141">
        <v>2030</v>
      </c>
      <c r="W216" s="136" t="s">
        <v>90</v>
      </c>
      <c r="X216" s="135" t="str">
        <f>VLOOKUP(Q216,'Base de Dados'!A:G,7,0)</f>
        <v>Baixo</v>
      </c>
      <c r="Y216" s="144">
        <f t="shared" si="36"/>
        <v>0.62962962962962965</v>
      </c>
    </row>
    <row r="217" spans="6:25" x14ac:dyDescent="0.35">
      <c r="F217" t="str">
        <f t="shared" si="32"/>
        <v>MGEstadoIncêndiosEstado de Minas Gerais20504C</v>
      </c>
      <c r="G217" t="str">
        <f t="shared" si="37"/>
        <v>Incêndios20504C</v>
      </c>
      <c r="H217" s="140" t="s">
        <v>152</v>
      </c>
      <c r="I217" s="140" t="s">
        <v>93</v>
      </c>
      <c r="J217" s="140" t="s">
        <v>52</v>
      </c>
      <c r="K217" s="142">
        <v>2050</v>
      </c>
      <c r="L217" s="82" t="s">
        <v>90</v>
      </c>
      <c r="M217" s="129">
        <f t="shared" si="38"/>
        <v>8.9726947468184257E-2</v>
      </c>
      <c r="N217" s="66">
        <f>(VLOOKUP(F217,'Base de Dados'!A:G,7,0)*M217)+VLOOKUP(F217,'Base de Dados'!A:G,7,0)</f>
        <v>0.32691808424045526</v>
      </c>
      <c r="O217" s="66">
        <f t="shared" si="33"/>
        <v>8.6281792147622369E-2</v>
      </c>
      <c r="Q217" t="str">
        <f t="shared" si="34"/>
        <v>RJEstadoAumento no nível do marEstado do Rio de Janeiro20304C</v>
      </c>
      <c r="R217" t="str">
        <f t="shared" si="35"/>
        <v>Aumento no nível do mar20304C</v>
      </c>
      <c r="S217" s="138" t="s">
        <v>169</v>
      </c>
      <c r="T217" s="138" t="s">
        <v>143</v>
      </c>
      <c r="U217" s="139" t="s">
        <v>83</v>
      </c>
      <c r="V217" s="141">
        <v>2030</v>
      </c>
      <c r="W217" s="136" t="s">
        <v>90</v>
      </c>
      <c r="X217" s="135" t="str">
        <f>VLOOKUP(Q217,'Base de Dados'!A:G,7,0)</f>
        <v>Baixo</v>
      </c>
      <c r="Y217" s="144">
        <f t="shared" si="36"/>
        <v>0.62962962962962965</v>
      </c>
    </row>
    <row r="218" spans="6:25" x14ac:dyDescent="0.35">
      <c r="F218" t="str">
        <f t="shared" si="32"/>
        <v>SPEstadoIncêndiosEstado de São Paulo20504C</v>
      </c>
      <c r="G218" t="str">
        <f t="shared" si="37"/>
        <v>Incêndios20504C</v>
      </c>
      <c r="H218" s="140" t="s">
        <v>154</v>
      </c>
      <c r="I218" s="140" t="s">
        <v>137</v>
      </c>
      <c r="J218" s="140" t="s">
        <v>52</v>
      </c>
      <c r="K218" s="142">
        <v>2050</v>
      </c>
      <c r="L218" s="82" t="s">
        <v>90</v>
      </c>
      <c r="M218" s="129">
        <f t="shared" si="38"/>
        <v>0.31245264204495427</v>
      </c>
      <c r="N218" s="66">
        <f>(VLOOKUP(F218,'Base de Dados'!A:G,7,0)*M218)+VLOOKUP(F218,'Base de Dados'!A:G,7,0)</f>
        <v>0.39373579261348624</v>
      </c>
      <c r="O218" s="66">
        <f t="shared" si="33"/>
        <v>8.6281792147622369E-2</v>
      </c>
      <c r="Q218" t="str">
        <f t="shared" si="34"/>
        <v>RNEstadoAumento no nível do marEstado do Rio Grande do Norte20304C</v>
      </c>
      <c r="R218" t="str">
        <f t="shared" si="35"/>
        <v>Aumento no nível do mar20304C</v>
      </c>
      <c r="S218" s="138" t="s">
        <v>170</v>
      </c>
      <c r="T218" s="138" t="s">
        <v>121</v>
      </c>
      <c r="U218" s="139" t="s">
        <v>83</v>
      </c>
      <c r="V218" s="141">
        <v>2030</v>
      </c>
      <c r="W218" s="136" t="s">
        <v>90</v>
      </c>
      <c r="X218" s="135" t="str">
        <f>VLOOKUP(Q218,'Base de Dados'!A:G,7,0)</f>
        <v>Baixo</v>
      </c>
      <c r="Y218" s="144">
        <f t="shared" si="36"/>
        <v>0.62962962962962965</v>
      </c>
    </row>
    <row r="219" spans="6:25" x14ac:dyDescent="0.35">
      <c r="F219" t="str">
        <f t="shared" si="32"/>
        <v>RNEstadoIntensidade do ventoEstado do Rio Grande do Norte20302C</v>
      </c>
      <c r="G219" t="str">
        <f t="shared" si="37"/>
        <v>Intensidade do vento20302C</v>
      </c>
      <c r="H219" s="140" t="s">
        <v>170</v>
      </c>
      <c r="I219" s="140" t="s">
        <v>121</v>
      </c>
      <c r="J219" s="140" t="s">
        <v>198</v>
      </c>
      <c r="K219" s="142">
        <v>2030</v>
      </c>
      <c r="L219" s="82" t="s">
        <v>86</v>
      </c>
      <c r="M219" s="129">
        <f t="shared" si="38"/>
        <v>9.406147341817531E-3</v>
      </c>
      <c r="N219" s="66">
        <f>(VLOOKUP(F219,'Base de Dados'!A:G,7,0)*M219)+VLOOKUP(F219,'Base de Dados'!A:G,7,0)</f>
        <v>-0.1101694709384498</v>
      </c>
      <c r="O219" s="66">
        <f t="shared" si="33"/>
        <v>8.5064304718619962E-2</v>
      </c>
      <c r="Q219" t="str">
        <f t="shared" si="34"/>
        <v>RSEstadoAumento no nível do marEstado do Rio Grande do Sul20304C</v>
      </c>
      <c r="R219" t="str">
        <f t="shared" si="35"/>
        <v>Aumento no nível do mar20304C</v>
      </c>
      <c r="S219" s="138" t="s">
        <v>171</v>
      </c>
      <c r="T219" s="138" t="s">
        <v>125</v>
      </c>
      <c r="U219" s="139" t="s">
        <v>83</v>
      </c>
      <c r="V219" s="141">
        <v>2030</v>
      </c>
      <c r="W219" s="136" t="s">
        <v>90</v>
      </c>
      <c r="X219" s="135" t="str">
        <f>VLOOKUP(Q219,'Base de Dados'!A:G,7,0)</f>
        <v>Baixo</v>
      </c>
      <c r="Y219" s="144">
        <f t="shared" si="36"/>
        <v>0.62962962962962965</v>
      </c>
    </row>
    <row r="220" spans="6:25" x14ac:dyDescent="0.35">
      <c r="F220" t="str">
        <f t="shared" si="32"/>
        <v>CEEstadoIntensidade do ventoEstado do Ceará20302C</v>
      </c>
      <c r="G220" t="str">
        <f t="shared" si="37"/>
        <v>Intensidade do vento20302C</v>
      </c>
      <c r="H220" s="140" t="s">
        <v>159</v>
      </c>
      <c r="I220" s="140" t="s">
        <v>109</v>
      </c>
      <c r="J220" s="140" t="s">
        <v>198</v>
      </c>
      <c r="K220" s="142">
        <v>2030</v>
      </c>
      <c r="L220" s="82" t="s">
        <v>86</v>
      </c>
      <c r="M220" s="129">
        <f t="shared" si="38"/>
        <v>2.1934798658220841E-2</v>
      </c>
      <c r="N220" s="66">
        <f>(VLOOKUP(F220,'Base de Dados'!A:G,7,0)*M220)+VLOOKUP(F220,'Base de Dados'!A:G,7,0)</f>
        <v>-6.919958493771379E-2</v>
      </c>
      <c r="O220" s="66">
        <f t="shared" si="33"/>
        <v>8.5064304718619962E-2</v>
      </c>
      <c r="Q220" t="str">
        <f t="shared" si="34"/>
        <v>SEEstadoAumento no nível do marEstado do Sergipe20304C</v>
      </c>
      <c r="R220" t="str">
        <f t="shared" si="35"/>
        <v>Aumento no nível do mar20304C</v>
      </c>
      <c r="S220" s="138" t="s">
        <v>172</v>
      </c>
      <c r="T220" s="138" t="s">
        <v>81</v>
      </c>
      <c r="U220" s="139" t="s">
        <v>83</v>
      </c>
      <c r="V220" s="141">
        <v>2030</v>
      </c>
      <c r="W220" s="136" t="s">
        <v>90</v>
      </c>
      <c r="X220" s="135" t="str">
        <f>VLOOKUP(Q220,'Base de Dados'!A:G,7,0)</f>
        <v>Baixo</v>
      </c>
      <c r="Y220" s="144">
        <f t="shared" si="36"/>
        <v>0.62962962962962965</v>
      </c>
    </row>
    <row r="221" spans="6:25" x14ac:dyDescent="0.35">
      <c r="F221" t="str">
        <f t="shared" si="32"/>
        <v>PBEstadoIntensidade do ventoEstado da Paraíba20302C</v>
      </c>
      <c r="G221" t="str">
        <f t="shared" si="37"/>
        <v>Intensidade do vento20302C</v>
      </c>
      <c r="H221" s="140" t="s">
        <v>149</v>
      </c>
      <c r="I221" s="140" t="s">
        <v>113</v>
      </c>
      <c r="J221" s="140" t="s">
        <v>198</v>
      </c>
      <c r="K221" s="142">
        <v>2030</v>
      </c>
      <c r="L221" s="82" t="s">
        <v>86</v>
      </c>
      <c r="M221" s="129">
        <f t="shared" si="38"/>
        <v>9.2372816540374405E-3</v>
      </c>
      <c r="N221" s="66">
        <f>(VLOOKUP(F221,'Base de Dados'!A:G,7,0)*M221)+VLOOKUP(F221,'Base de Dados'!A:G,7,0)</f>
        <v>-7.4683558842398773E-2</v>
      </c>
      <c r="O221" s="66">
        <f t="shared" si="33"/>
        <v>8.5064304718619962E-2</v>
      </c>
      <c r="Q221" t="str">
        <f t="shared" si="34"/>
        <v>ALEstadoAumento no nível do marEstado do Alagoas20502C</v>
      </c>
      <c r="R221" t="str">
        <f t="shared" si="35"/>
        <v>Aumento no nível do mar20502C</v>
      </c>
      <c r="S221" s="138" t="s">
        <v>156</v>
      </c>
      <c r="T221" s="138" t="s">
        <v>117</v>
      </c>
      <c r="U221" s="139" t="s">
        <v>83</v>
      </c>
      <c r="V221" s="141">
        <v>2050</v>
      </c>
      <c r="W221" s="136" t="s">
        <v>86</v>
      </c>
      <c r="X221" s="135" t="str">
        <f>VLOOKUP(Q221,'Base de Dados'!A:G,7,0)</f>
        <v>Baixo</v>
      </c>
      <c r="Y221" s="144">
        <f t="shared" si="36"/>
        <v>0.62962962962962965</v>
      </c>
    </row>
    <row r="222" spans="6:25" x14ac:dyDescent="0.35">
      <c r="F222" t="str">
        <f t="shared" si="32"/>
        <v>PEEstadoIntensidade do ventoEstado do Pernambuco20302C</v>
      </c>
      <c r="G222" t="str">
        <f t="shared" si="37"/>
        <v>Intensidade do vento20302C</v>
      </c>
      <c r="H222" s="140" t="s">
        <v>167</v>
      </c>
      <c r="I222" s="140" t="s">
        <v>129</v>
      </c>
      <c r="J222" s="140" t="s">
        <v>198</v>
      </c>
      <c r="K222" s="142">
        <v>2030</v>
      </c>
      <c r="L222" s="82" t="s">
        <v>86</v>
      </c>
      <c r="M222" s="129">
        <f t="shared" si="38"/>
        <v>2.5403050200549358E-2</v>
      </c>
      <c r="N222" s="66">
        <f>(VLOOKUP(F222,'Base de Dados'!A:G,7,0)*M222)+VLOOKUP(F222,'Base de Dados'!A:G,7,0)</f>
        <v>1.9336171803781787E-2</v>
      </c>
      <c r="O222" s="66">
        <f t="shared" si="33"/>
        <v>8.5064304718619962E-2</v>
      </c>
      <c r="Q222" t="str">
        <f t="shared" si="34"/>
        <v>APEstadoAumento no nível do marEstado do Amapá20502C</v>
      </c>
      <c r="R222" t="str">
        <f t="shared" si="35"/>
        <v>Aumento no nível do mar20502C</v>
      </c>
      <c r="S222" s="140" t="s">
        <v>157</v>
      </c>
      <c r="T222" s="140" t="s">
        <v>115</v>
      </c>
      <c r="U222" s="140" t="s">
        <v>83</v>
      </c>
      <c r="V222" s="142">
        <v>2050</v>
      </c>
      <c r="W222" s="82" t="s">
        <v>86</v>
      </c>
      <c r="X222" s="135" t="str">
        <f>VLOOKUP(Q222,'Base de Dados'!A:G,7,0)</f>
        <v>Baixo</v>
      </c>
      <c r="Y222" s="144">
        <f t="shared" si="36"/>
        <v>0.62962962962962965</v>
      </c>
    </row>
    <row r="223" spans="6:25" x14ac:dyDescent="0.35">
      <c r="F223" t="str">
        <f t="shared" si="32"/>
        <v>ALEstadoIntensidade do ventoEstado do Alagoas20302C</v>
      </c>
      <c r="G223" t="str">
        <f t="shared" si="37"/>
        <v>Intensidade do vento20302C</v>
      </c>
      <c r="H223" s="140" t="s">
        <v>156</v>
      </c>
      <c r="I223" s="140" t="s">
        <v>117</v>
      </c>
      <c r="J223" s="140" t="s">
        <v>198</v>
      </c>
      <c r="K223" s="142">
        <v>2030</v>
      </c>
      <c r="L223" s="82" t="s">
        <v>86</v>
      </c>
      <c r="M223" s="129">
        <f t="shared" si="38"/>
        <v>8.3055635790484604E-3</v>
      </c>
      <c r="N223" s="66">
        <f>(VLOOKUP(F223,'Base de Dados'!A:G,7,0)*M223)+VLOOKUP(F223,'Base de Dados'!A:G,7,0)</f>
        <v>-1.2099666762948583E-2</v>
      </c>
      <c r="O223" s="66">
        <f t="shared" si="33"/>
        <v>8.5064304718619962E-2</v>
      </c>
      <c r="Q223" t="str">
        <f t="shared" si="34"/>
        <v>BAEstadoAumento no nível do marEstado da Bahia20502C</v>
      </c>
      <c r="R223" t="str">
        <f t="shared" si="35"/>
        <v>Aumento no nível do mar20502C</v>
      </c>
      <c r="S223" s="140" t="s">
        <v>148</v>
      </c>
      <c r="T223" s="140" t="s">
        <v>133</v>
      </c>
      <c r="U223" s="140" t="s">
        <v>83</v>
      </c>
      <c r="V223" s="142">
        <v>2050</v>
      </c>
      <c r="W223" s="82" t="s">
        <v>86</v>
      </c>
      <c r="X223" s="135" t="str">
        <f>VLOOKUP(Q223,'Base de Dados'!A:G,7,0)</f>
        <v>Baixo</v>
      </c>
      <c r="Y223" s="144">
        <f t="shared" si="36"/>
        <v>0.62962962962962965</v>
      </c>
    </row>
    <row r="224" spans="6:25" x14ac:dyDescent="0.35">
      <c r="F224" t="str">
        <f t="shared" si="32"/>
        <v>RREstadoIntensidade do ventoEstado da Roraima20302C</v>
      </c>
      <c r="G224" t="str">
        <f t="shared" si="37"/>
        <v>Intensidade do vento20302C</v>
      </c>
      <c r="H224" s="140" t="s">
        <v>151</v>
      </c>
      <c r="I224" s="140" t="s">
        <v>97</v>
      </c>
      <c r="J224" s="140" t="s">
        <v>198</v>
      </c>
      <c r="K224" s="142">
        <v>2030</v>
      </c>
      <c r="L224" s="82" t="s">
        <v>86</v>
      </c>
      <c r="M224" s="129">
        <f t="shared" si="38"/>
        <v>2.1057616972670569E-3</v>
      </c>
      <c r="N224" s="66">
        <f>(VLOOKUP(F224,'Base de Dados'!A:G,7,0)*M224)+VLOOKUP(F224,'Base de Dados'!A:G,7,0)</f>
        <v>1.74652718467238E-2</v>
      </c>
      <c r="O224" s="66">
        <f t="shared" si="33"/>
        <v>8.5064304718619962E-2</v>
      </c>
      <c r="Q224" t="str">
        <f t="shared" si="34"/>
        <v>CEEstadoAumento no nível do marEstado do Ceará20502C</v>
      </c>
      <c r="R224" t="str">
        <f t="shared" si="35"/>
        <v>Aumento no nível do mar20502C</v>
      </c>
      <c r="S224" s="140" t="s">
        <v>159</v>
      </c>
      <c r="T224" s="140" t="s">
        <v>109</v>
      </c>
      <c r="U224" s="140" t="s">
        <v>83</v>
      </c>
      <c r="V224" s="142">
        <v>2050</v>
      </c>
      <c r="W224" s="82" t="s">
        <v>86</v>
      </c>
      <c r="X224" s="135" t="str">
        <f>VLOOKUP(Q224,'Base de Dados'!A:G,7,0)</f>
        <v>Baixo</v>
      </c>
      <c r="Y224" s="144">
        <f t="shared" si="36"/>
        <v>0.62962962962962965</v>
      </c>
    </row>
    <row r="225" spans="6:25" x14ac:dyDescent="0.35">
      <c r="F225" t="str">
        <f t="shared" si="32"/>
        <v>AMEstadoIntensidade do ventoEstado do Amazonas20302C</v>
      </c>
      <c r="G225" t="str">
        <f t="shared" si="37"/>
        <v>Intensidade do vento20302C</v>
      </c>
      <c r="H225" s="140" t="s">
        <v>158</v>
      </c>
      <c r="I225" s="140" t="s">
        <v>119</v>
      </c>
      <c r="J225" s="140" t="s">
        <v>198</v>
      </c>
      <c r="K225" s="142">
        <v>2030</v>
      </c>
      <c r="L225" s="82" t="s">
        <v>86</v>
      </c>
      <c r="M225" s="129">
        <f t="shared" si="38"/>
        <v>1.5246403292263271E-2</v>
      </c>
      <c r="N225" s="66">
        <f>(VLOOKUP(F225,'Base de Dados'!A:G,7,0)*M225)+VLOOKUP(F225,'Base de Dados'!A:G,7,0)</f>
        <v>4.9892108961791241E-2</v>
      </c>
      <c r="O225" s="66">
        <f t="shared" si="33"/>
        <v>8.5064304718619962E-2</v>
      </c>
      <c r="Q225" t="str">
        <f t="shared" si="34"/>
        <v>ESEstadoAumento no nível do marEstado do Espírito Santo20502C</v>
      </c>
      <c r="R225" t="str">
        <f t="shared" si="35"/>
        <v>Aumento no nível do mar20502C</v>
      </c>
      <c r="S225" s="140" t="s">
        <v>160</v>
      </c>
      <c r="T225" s="140" t="s">
        <v>141</v>
      </c>
      <c r="U225" s="140" t="s">
        <v>83</v>
      </c>
      <c r="V225" s="142">
        <v>2050</v>
      </c>
      <c r="W225" s="82" t="s">
        <v>86</v>
      </c>
      <c r="X225" s="135" t="str">
        <f>VLOOKUP(Q225,'Base de Dados'!A:G,7,0)</f>
        <v>Baixo</v>
      </c>
      <c r="Y225" s="144">
        <f t="shared" si="36"/>
        <v>0.62962962962962965</v>
      </c>
    </row>
    <row r="226" spans="6:25" x14ac:dyDescent="0.35">
      <c r="F226" t="str">
        <f t="shared" si="32"/>
        <v>ESEstadoIntensidade do ventoEstado do Espírito Santo20302C</v>
      </c>
      <c r="G226" t="str">
        <f t="shared" si="37"/>
        <v>Intensidade do vento20302C</v>
      </c>
      <c r="H226" s="140" t="s">
        <v>160</v>
      </c>
      <c r="I226" s="140" t="s">
        <v>141</v>
      </c>
      <c r="J226" s="140" t="s">
        <v>198</v>
      </c>
      <c r="K226" s="142">
        <v>2030</v>
      </c>
      <c r="L226" s="82" t="s">
        <v>86</v>
      </c>
      <c r="M226" s="129">
        <f t="shared" si="38"/>
        <v>1.8193602342725594E-2</v>
      </c>
      <c r="N226" s="66">
        <f>(VLOOKUP(F226,'Base de Dados'!A:G,7,0)*M226)+VLOOKUP(F226,'Base de Dados'!A:G,7,0)</f>
        <v>9.2510161584281922E-2</v>
      </c>
      <c r="O226" s="66">
        <f t="shared" si="33"/>
        <v>8.5064304718619962E-2</v>
      </c>
      <c r="Q226" t="str">
        <f t="shared" si="34"/>
        <v>MAEstadoAumento no nível do marEstado do Maranhão20502C</v>
      </c>
      <c r="R226" t="str">
        <f t="shared" si="35"/>
        <v>Aumento no nível do mar20502C</v>
      </c>
      <c r="S226" s="140" t="s">
        <v>162</v>
      </c>
      <c r="T226" s="140" t="s">
        <v>135</v>
      </c>
      <c r="U226" s="140" t="s">
        <v>83</v>
      </c>
      <c r="V226" s="142">
        <v>2050</v>
      </c>
      <c r="W226" s="82" t="s">
        <v>86</v>
      </c>
      <c r="X226" s="135" t="str">
        <f>VLOOKUP(Q226,'Base de Dados'!A:G,7,0)</f>
        <v>Baixo</v>
      </c>
      <c r="Y226" s="144">
        <f t="shared" si="36"/>
        <v>0.62962962962962965</v>
      </c>
    </row>
    <row r="227" spans="6:25" x14ac:dyDescent="0.35">
      <c r="F227" t="str">
        <f t="shared" si="32"/>
        <v>MSEstadoIntensidade do ventoEstado do Mato Grosso do Sul20302C</v>
      </c>
      <c r="G227" t="str">
        <f t="shared" si="37"/>
        <v>Intensidade do vento20302C</v>
      </c>
      <c r="H227" s="140" t="s">
        <v>164</v>
      </c>
      <c r="I227" s="140" t="s">
        <v>101</v>
      </c>
      <c r="J227" s="140" t="s">
        <v>198</v>
      </c>
      <c r="K227" s="142">
        <v>2030</v>
      </c>
      <c r="L227" s="82" t="s">
        <v>86</v>
      </c>
      <c r="M227" s="129">
        <f t="shared" si="38"/>
        <v>1.6114911720697993E-2</v>
      </c>
      <c r="N227" s="66">
        <f>(VLOOKUP(F227,'Base de Dados'!A:G,7,0)*M227)+VLOOKUP(F227,'Base de Dados'!A:G,7,0)</f>
        <v>3.3676951359885993E-2</v>
      </c>
      <c r="O227" s="66">
        <f t="shared" si="33"/>
        <v>8.5064304718619962E-2</v>
      </c>
      <c r="Q227" t="str">
        <f t="shared" si="34"/>
        <v>PAEstadoAumento no nível do marEstado do Pará20502C</v>
      </c>
      <c r="R227" t="str">
        <f t="shared" si="35"/>
        <v>Aumento no nível do mar20502C</v>
      </c>
      <c r="S227" s="140" t="s">
        <v>165</v>
      </c>
      <c r="T227" s="140" t="s">
        <v>91</v>
      </c>
      <c r="U227" s="140" t="s">
        <v>83</v>
      </c>
      <c r="V227" s="142">
        <v>2050</v>
      </c>
      <c r="W227" s="82" t="s">
        <v>86</v>
      </c>
      <c r="X227" s="135" t="str">
        <f>VLOOKUP(Q227,'Base de Dados'!A:G,7,0)</f>
        <v>Baixo</v>
      </c>
      <c r="Y227" s="144">
        <f t="shared" si="36"/>
        <v>0.62962962962962965</v>
      </c>
    </row>
    <row r="228" spans="6:25" x14ac:dyDescent="0.35">
      <c r="F228" t="str">
        <f t="shared" si="32"/>
        <v>SEEstadoIntensidade do ventoEstado do Sergipe20302C</v>
      </c>
      <c r="G228" t="str">
        <f t="shared" si="37"/>
        <v>Intensidade do vento20302C</v>
      </c>
      <c r="H228" s="140" t="s">
        <v>172</v>
      </c>
      <c r="I228" s="140" t="s">
        <v>81</v>
      </c>
      <c r="J228" s="140" t="s">
        <v>198</v>
      </c>
      <c r="K228" s="142">
        <v>2030</v>
      </c>
      <c r="L228" s="82" t="s">
        <v>86</v>
      </c>
      <c r="M228" s="129">
        <f t="shared" si="38"/>
        <v>5.9674637214738547E-3</v>
      </c>
      <c r="N228" s="66">
        <f>(VLOOKUP(F228,'Base de Dados'!A:G,7,0)*M228)+VLOOKUP(F228,'Base de Dados'!A:G,7,0)</f>
        <v>2.6442573332107318E-2</v>
      </c>
      <c r="O228" s="66">
        <f t="shared" si="33"/>
        <v>8.5064304718619962E-2</v>
      </c>
      <c r="Q228" t="str">
        <f t="shared" si="34"/>
        <v>PBEstadoAumento no nível do marEstado da Paraíba20502C</v>
      </c>
      <c r="R228" t="str">
        <f t="shared" si="35"/>
        <v>Aumento no nível do mar20502C</v>
      </c>
      <c r="S228" s="140" t="s">
        <v>149</v>
      </c>
      <c r="T228" s="140" t="s">
        <v>113</v>
      </c>
      <c r="U228" s="140" t="s">
        <v>83</v>
      </c>
      <c r="V228" s="142">
        <v>2050</v>
      </c>
      <c r="W228" s="82" t="s">
        <v>86</v>
      </c>
      <c r="X228" s="135" t="str">
        <f>VLOOKUP(Q228,'Base de Dados'!A:G,7,0)</f>
        <v>Baixo</v>
      </c>
      <c r="Y228" s="144">
        <f t="shared" si="36"/>
        <v>0.62962962962962965</v>
      </c>
    </row>
    <row r="229" spans="6:25" x14ac:dyDescent="0.35">
      <c r="F229" t="str">
        <f t="shared" si="32"/>
        <v>PIEstadoIntensidade do ventoEstado do Piauí20302C</v>
      </c>
      <c r="G229" t="str">
        <f t="shared" si="37"/>
        <v>Intensidade do vento20302C</v>
      </c>
      <c r="H229" s="140" t="s">
        <v>168</v>
      </c>
      <c r="I229" s="140" t="s">
        <v>139</v>
      </c>
      <c r="J229" s="140" t="s">
        <v>198</v>
      </c>
      <c r="K229" s="142">
        <v>2030</v>
      </c>
      <c r="L229" s="82" t="s">
        <v>86</v>
      </c>
      <c r="M229" s="129">
        <f t="shared" si="38"/>
        <v>7.4105097273206811E-3</v>
      </c>
      <c r="N229" s="66">
        <f>(VLOOKUP(F229,'Base de Dados'!A:G,7,0)*M229)+VLOOKUP(F229,'Base de Dados'!A:G,7,0)</f>
        <v>8.1456335500809066E-2</v>
      </c>
      <c r="O229" s="66">
        <f t="shared" si="33"/>
        <v>8.5064304718619962E-2</v>
      </c>
      <c r="Q229" t="str">
        <f t="shared" si="34"/>
        <v>PEEstadoAumento no nível do marEstado do Pernambuco20502C</v>
      </c>
      <c r="R229" t="str">
        <f t="shared" si="35"/>
        <v>Aumento no nível do mar20502C</v>
      </c>
      <c r="S229" s="140" t="s">
        <v>167</v>
      </c>
      <c r="T229" s="140" t="s">
        <v>129</v>
      </c>
      <c r="U229" s="140" t="s">
        <v>83</v>
      </c>
      <c r="V229" s="142">
        <v>2050</v>
      </c>
      <c r="W229" s="82" t="s">
        <v>86</v>
      </c>
      <c r="X229" s="135" t="str">
        <f>VLOOKUP(Q229,'Base de Dados'!A:G,7,0)</f>
        <v>Baixo</v>
      </c>
      <c r="Y229" s="144">
        <f t="shared" si="36"/>
        <v>0.62962962962962965</v>
      </c>
    </row>
    <row r="230" spans="6:25" x14ac:dyDescent="0.35">
      <c r="F230" t="str">
        <f t="shared" si="32"/>
        <v>RSEstadoIntensidade do ventoEstado do Rio Grande do Sul20302C</v>
      </c>
      <c r="G230" t="str">
        <f t="shared" si="37"/>
        <v>Intensidade do vento20302C</v>
      </c>
      <c r="H230" s="140" t="s">
        <v>171</v>
      </c>
      <c r="I230" s="140" t="s">
        <v>125</v>
      </c>
      <c r="J230" s="140" t="s">
        <v>198</v>
      </c>
      <c r="K230" s="142">
        <v>2030</v>
      </c>
      <c r="L230" s="82" t="s">
        <v>86</v>
      </c>
      <c r="M230" s="129">
        <f t="shared" si="38"/>
        <v>6.1887894735043823E-2</v>
      </c>
      <c r="N230" s="66">
        <f>(VLOOKUP(F230,'Base de Dados'!A:G,7,0)*M230)+VLOOKUP(F230,'Base de Dados'!A:G,7,0)</f>
        <v>8.00966869171576E-2</v>
      </c>
      <c r="O230" s="66">
        <f t="shared" si="33"/>
        <v>8.5064304718619962E-2</v>
      </c>
      <c r="Q230" t="str">
        <f t="shared" si="34"/>
        <v>PIEstadoAumento no nível do marEstado do Piauí20502C</v>
      </c>
      <c r="R230" t="str">
        <f t="shared" si="35"/>
        <v>Aumento no nível do mar20502C</v>
      </c>
      <c r="S230" s="140" t="s">
        <v>168</v>
      </c>
      <c r="T230" s="140" t="s">
        <v>139</v>
      </c>
      <c r="U230" s="140" t="s">
        <v>83</v>
      </c>
      <c r="V230" s="142">
        <v>2050</v>
      </c>
      <c r="W230" s="82" t="s">
        <v>86</v>
      </c>
      <c r="X230" s="135" t="str">
        <f>VLOOKUP(Q230,'Base de Dados'!A:G,7,0)</f>
        <v>Baixo</v>
      </c>
      <c r="Y230" s="144">
        <f t="shared" si="36"/>
        <v>0.62962962962962965</v>
      </c>
    </row>
    <row r="231" spans="6:25" x14ac:dyDescent="0.35">
      <c r="F231" t="str">
        <f t="shared" si="32"/>
        <v>SCEstadoIntensidade do ventoEstado de Santa Catarina20302C</v>
      </c>
      <c r="G231" t="str">
        <f t="shared" si="37"/>
        <v>Intensidade do vento20302C</v>
      </c>
      <c r="H231" s="140" t="s">
        <v>153</v>
      </c>
      <c r="I231" s="140" t="s">
        <v>107</v>
      </c>
      <c r="J231" s="140" t="s">
        <v>198</v>
      </c>
      <c r="K231" s="142">
        <v>2030</v>
      </c>
      <c r="L231" s="82" t="s">
        <v>86</v>
      </c>
      <c r="M231" s="129">
        <f t="shared" si="38"/>
        <v>4.5899270894467749E-2</v>
      </c>
      <c r="N231" s="66">
        <f>(VLOOKUP(F231,'Base de Dados'!A:G,7,0)*M231)+VLOOKUP(F231,'Base de Dados'!A:G,7,0)</f>
        <v>7.3810605688838141E-2</v>
      </c>
      <c r="O231" s="66">
        <f t="shared" si="33"/>
        <v>8.5064304718619962E-2</v>
      </c>
      <c r="Q231" t="str">
        <f t="shared" si="34"/>
        <v>PREstadoAumento no nível do marEstado do Paraná20502C</v>
      </c>
      <c r="R231" t="str">
        <f t="shared" si="35"/>
        <v>Aumento no nível do mar20502C</v>
      </c>
      <c r="S231" s="140" t="s">
        <v>166</v>
      </c>
      <c r="T231" s="140" t="s">
        <v>105</v>
      </c>
      <c r="U231" s="140" t="s">
        <v>83</v>
      </c>
      <c r="V231" s="142">
        <v>2050</v>
      </c>
      <c r="W231" s="82" t="s">
        <v>86</v>
      </c>
      <c r="X231" s="135" t="str">
        <f>VLOOKUP(Q231,'Base de Dados'!A:G,7,0)</f>
        <v>Baixo</v>
      </c>
      <c r="Y231" s="144">
        <f t="shared" si="36"/>
        <v>0.62962962962962965</v>
      </c>
    </row>
    <row r="232" spans="6:25" x14ac:dyDescent="0.35">
      <c r="F232" t="str">
        <f t="shared" si="32"/>
        <v>ACEstadoIntensidade do ventoEstado do Acre20302C</v>
      </c>
      <c r="G232" t="str">
        <f t="shared" si="37"/>
        <v>Intensidade do vento20302C</v>
      </c>
      <c r="H232" s="138" t="s">
        <v>155</v>
      </c>
      <c r="I232" s="138" t="s">
        <v>131</v>
      </c>
      <c r="J232" s="139" t="s">
        <v>198</v>
      </c>
      <c r="K232" s="141">
        <v>2030</v>
      </c>
      <c r="L232" s="136" t="s">
        <v>86</v>
      </c>
      <c r="M232" s="129">
        <f t="shared" si="38"/>
        <v>2.1651603672099367E-3</v>
      </c>
      <c r="N232" s="66">
        <f>(VLOOKUP(F232,'Base de Dados'!A:G,7,0)*M232)+VLOOKUP(F232,'Base de Dados'!A:G,7,0)</f>
        <v>0.11653749150555842</v>
      </c>
      <c r="O232" s="66">
        <f t="shared" si="33"/>
        <v>8.5064304718619962E-2</v>
      </c>
      <c r="Q232" t="str">
        <f t="shared" si="34"/>
        <v>RJEstadoAumento no nível do marEstado do Rio de Janeiro20502C</v>
      </c>
      <c r="R232" t="str">
        <f t="shared" si="35"/>
        <v>Aumento no nível do mar20502C</v>
      </c>
      <c r="S232" s="140" t="s">
        <v>169</v>
      </c>
      <c r="T232" s="140" t="s">
        <v>143</v>
      </c>
      <c r="U232" s="140" t="s">
        <v>83</v>
      </c>
      <c r="V232" s="142">
        <v>2050</v>
      </c>
      <c r="W232" s="82" t="s">
        <v>86</v>
      </c>
      <c r="X232" s="135" t="str">
        <f>VLOOKUP(Q232,'Base de Dados'!A:G,7,0)</f>
        <v>Baixo</v>
      </c>
      <c r="Y232" s="144">
        <f t="shared" si="36"/>
        <v>0.62962962962962965</v>
      </c>
    </row>
    <row r="233" spans="6:25" x14ac:dyDescent="0.35">
      <c r="F233" t="str">
        <f t="shared" si="32"/>
        <v>APEstadoIntensidade do ventoEstado do Amapá20302C</v>
      </c>
      <c r="G233" t="str">
        <f t="shared" si="37"/>
        <v>Intensidade do vento20302C</v>
      </c>
      <c r="H233" s="140" t="s">
        <v>157</v>
      </c>
      <c r="I233" s="140" t="s">
        <v>115</v>
      </c>
      <c r="J233" s="140" t="s">
        <v>198</v>
      </c>
      <c r="K233" s="142">
        <v>2030</v>
      </c>
      <c r="L233" s="82" t="s">
        <v>86</v>
      </c>
      <c r="M233" s="129">
        <f t="shared" si="38"/>
        <v>2.4270664495023258E-3</v>
      </c>
      <c r="N233" s="66">
        <f>(VLOOKUP(F233,'Base de Dados'!A:G,7,0)*M233)+VLOOKUP(F233,'Base de Dados'!A:G,7,0)</f>
        <v>8.2485427182130491E-2</v>
      </c>
      <c r="O233" s="66">
        <f t="shared" si="33"/>
        <v>8.5064304718619962E-2</v>
      </c>
      <c r="Q233" t="str">
        <f t="shared" si="34"/>
        <v>RNEstadoAumento no nível do marEstado do Rio Grande do Norte20502C</v>
      </c>
      <c r="R233" t="str">
        <f t="shared" si="35"/>
        <v>Aumento no nível do mar20502C</v>
      </c>
      <c r="S233" s="140" t="s">
        <v>170</v>
      </c>
      <c r="T233" s="140" t="s">
        <v>121</v>
      </c>
      <c r="U233" s="140" t="s">
        <v>83</v>
      </c>
      <c r="V233" s="142">
        <v>2050</v>
      </c>
      <c r="W233" s="82" t="s">
        <v>86</v>
      </c>
      <c r="X233" s="135" t="str">
        <f>VLOOKUP(Q233,'Base de Dados'!A:G,7,0)</f>
        <v>Baixo</v>
      </c>
      <c r="Y233" s="144">
        <f t="shared" si="36"/>
        <v>0.62962962962962965</v>
      </c>
    </row>
    <row r="234" spans="6:25" x14ac:dyDescent="0.35">
      <c r="F234" t="str">
        <f t="shared" si="32"/>
        <v>BAEstadoIntensidade do ventoEstado da Bahia20302C</v>
      </c>
      <c r="G234" t="str">
        <f t="shared" si="37"/>
        <v>Intensidade do vento20302C</v>
      </c>
      <c r="H234" s="140" t="s">
        <v>148</v>
      </c>
      <c r="I234" s="140" t="s">
        <v>133</v>
      </c>
      <c r="J234" s="140" t="s">
        <v>198</v>
      </c>
      <c r="K234" s="142">
        <v>2030</v>
      </c>
      <c r="L234" s="82" t="s">
        <v>86</v>
      </c>
      <c r="M234" s="129">
        <f t="shared" si="38"/>
        <v>4.0123144481482464E-2</v>
      </c>
      <c r="N234" s="66">
        <f>(VLOOKUP(F234,'Base de Dados'!A:G,7,0)*M234)+VLOOKUP(F234,'Base de Dados'!A:G,7,0)</f>
        <v>9.7177219498698494E-2</v>
      </c>
      <c r="O234" s="66">
        <f t="shared" si="33"/>
        <v>8.5064304718619962E-2</v>
      </c>
      <c r="Q234" t="str">
        <f t="shared" si="34"/>
        <v>RSEstadoAumento no nível do marEstado do Rio Grande do Sul20502C</v>
      </c>
      <c r="R234" t="str">
        <f t="shared" si="35"/>
        <v>Aumento no nível do mar20502C</v>
      </c>
      <c r="S234" s="140" t="s">
        <v>171</v>
      </c>
      <c r="T234" s="140" t="s">
        <v>125</v>
      </c>
      <c r="U234" s="140" t="s">
        <v>83</v>
      </c>
      <c r="V234" s="142">
        <v>2050</v>
      </c>
      <c r="W234" s="82" t="s">
        <v>86</v>
      </c>
      <c r="X234" s="135" t="str">
        <f>VLOOKUP(Q234,'Base de Dados'!A:G,7,0)</f>
        <v>Baixo</v>
      </c>
      <c r="Y234" s="144">
        <f t="shared" si="36"/>
        <v>0.62962962962962965</v>
      </c>
    </row>
    <row r="235" spans="6:25" x14ac:dyDescent="0.35">
      <c r="F235" t="str">
        <f t="shared" si="32"/>
        <v>MTEstadoIntensidade do ventoEstado do Mato Grosso20302C</v>
      </c>
      <c r="G235" t="str">
        <f t="shared" si="37"/>
        <v>Intensidade do vento20302C</v>
      </c>
      <c r="H235" s="140" t="s">
        <v>163</v>
      </c>
      <c r="I235" s="140" t="s">
        <v>103</v>
      </c>
      <c r="J235" s="140" t="s">
        <v>198</v>
      </c>
      <c r="K235" s="142">
        <v>2030</v>
      </c>
      <c r="L235" s="82" t="s">
        <v>86</v>
      </c>
      <c r="M235" s="129">
        <f t="shared" si="38"/>
        <v>2.3476930055963536E-2</v>
      </c>
      <c r="N235" s="66">
        <f>(VLOOKUP(F235,'Base de Dados'!A:G,7,0)*M235)+VLOOKUP(F235,'Base de Dados'!A:G,7,0)</f>
        <v>0.10907339854596414</v>
      </c>
      <c r="O235" s="66">
        <f t="shared" si="33"/>
        <v>8.5064304718619962E-2</v>
      </c>
      <c r="Q235" t="str">
        <f t="shared" si="34"/>
        <v>SCEstadoAumento no nível do marEstado de Santa Catarina20502C</v>
      </c>
      <c r="R235" t="str">
        <f t="shared" si="35"/>
        <v>Aumento no nível do mar20502C</v>
      </c>
      <c r="S235" s="140" t="s">
        <v>153</v>
      </c>
      <c r="T235" s="140" t="s">
        <v>107</v>
      </c>
      <c r="U235" s="140" t="s">
        <v>83</v>
      </c>
      <c r="V235" s="142">
        <v>2050</v>
      </c>
      <c r="W235" s="82" t="s">
        <v>86</v>
      </c>
      <c r="X235" s="135" t="str">
        <f>VLOOKUP(Q235,'Base de Dados'!A:G,7,0)</f>
        <v>Baixo</v>
      </c>
      <c r="Y235" s="144">
        <f t="shared" si="36"/>
        <v>0.62962962962962965</v>
      </c>
    </row>
    <row r="236" spans="6:25" x14ac:dyDescent="0.35">
      <c r="F236" t="str">
        <f t="shared" si="32"/>
        <v>PAEstadoIntensidade do ventoEstado do Pará20302C</v>
      </c>
      <c r="G236" t="str">
        <f t="shared" si="37"/>
        <v>Intensidade do vento20302C</v>
      </c>
      <c r="H236" s="140" t="s">
        <v>165</v>
      </c>
      <c r="I236" s="140" t="s">
        <v>91</v>
      </c>
      <c r="J236" s="140" t="s">
        <v>198</v>
      </c>
      <c r="K236" s="142">
        <v>2030</v>
      </c>
      <c r="L236" s="82" t="s">
        <v>86</v>
      </c>
      <c r="M236" s="129">
        <f t="shared" si="38"/>
        <v>2.8376794674304741E-2</v>
      </c>
      <c r="N236" s="66">
        <f>(VLOOKUP(F236,'Base de Dados'!A:G,7,0)*M236)+VLOOKUP(F236,'Base de Dados'!A:G,7,0)</f>
        <v>0.13897777825169888</v>
      </c>
      <c r="O236" s="66">
        <f t="shared" si="33"/>
        <v>8.5064304718619962E-2</v>
      </c>
      <c r="Q236" t="str">
        <f t="shared" si="34"/>
        <v>SEEstadoAumento no nível do marEstado do Sergipe20502C</v>
      </c>
      <c r="R236" t="str">
        <f t="shared" si="35"/>
        <v>Aumento no nível do mar20502C</v>
      </c>
      <c r="S236" s="140" t="s">
        <v>172</v>
      </c>
      <c r="T236" s="140" t="s">
        <v>81</v>
      </c>
      <c r="U236" s="140" t="s">
        <v>83</v>
      </c>
      <c r="V236" s="142">
        <v>2050</v>
      </c>
      <c r="W236" s="82" t="s">
        <v>86</v>
      </c>
      <c r="X236" s="135" t="str">
        <f>VLOOKUP(Q236,'Base de Dados'!A:G,7,0)</f>
        <v>Baixo</v>
      </c>
      <c r="Y236" s="144">
        <f t="shared" si="36"/>
        <v>0.62962962962962965</v>
      </c>
    </row>
    <row r="237" spans="6:25" x14ac:dyDescent="0.35">
      <c r="F237" t="str">
        <f t="shared" si="32"/>
        <v>ROEstadoIntensidade do ventoEstado da Rondônia20302C</v>
      </c>
      <c r="G237" t="str">
        <f t="shared" si="37"/>
        <v>Intensidade do vento20302C</v>
      </c>
      <c r="H237" s="140" t="s">
        <v>150</v>
      </c>
      <c r="I237" s="140" t="s">
        <v>127</v>
      </c>
      <c r="J237" s="140" t="s">
        <v>198</v>
      </c>
      <c r="K237" s="142">
        <v>2030</v>
      </c>
      <c r="L237" s="82" t="s">
        <v>86</v>
      </c>
      <c r="M237" s="129">
        <f t="shared" si="38"/>
        <v>6.7807786955368732E-3</v>
      </c>
      <c r="N237" s="66">
        <f>(VLOOKUP(F237,'Base de Dados'!A:G,7,0)*M237)+VLOOKUP(F237,'Base de Dados'!A:G,7,0)</f>
        <v>0.11908778353712923</v>
      </c>
      <c r="O237" s="66">
        <f t="shared" si="33"/>
        <v>8.5064304718619962E-2</v>
      </c>
      <c r="Q237" t="str">
        <f t="shared" si="34"/>
        <v>SPEstadoAumento no nível do marEstado de São Paulo20502C</v>
      </c>
      <c r="R237" t="str">
        <f t="shared" si="35"/>
        <v>Aumento no nível do mar20502C</v>
      </c>
      <c r="S237" s="140" t="s">
        <v>154</v>
      </c>
      <c r="T237" s="140" t="s">
        <v>137</v>
      </c>
      <c r="U237" s="140" t="s">
        <v>83</v>
      </c>
      <c r="V237" s="142">
        <v>2050</v>
      </c>
      <c r="W237" s="82" t="s">
        <v>86</v>
      </c>
      <c r="X237" s="135" t="str">
        <f>VLOOKUP(Q237,'Base de Dados'!A:G,7,0)</f>
        <v>Baixo</v>
      </c>
      <c r="Y237" s="144">
        <f t="shared" si="36"/>
        <v>0.62962962962962965</v>
      </c>
    </row>
    <row r="238" spans="6:25" x14ac:dyDescent="0.35">
      <c r="F238" t="str">
        <f t="shared" si="32"/>
        <v>DFEstadoIntensidade do ventoDistrito Federal20302C</v>
      </c>
      <c r="G238" t="str">
        <f t="shared" si="37"/>
        <v>Intensidade do vento20302C</v>
      </c>
      <c r="H238" s="140" t="s">
        <v>147</v>
      </c>
      <c r="I238" s="140" t="s">
        <v>99</v>
      </c>
      <c r="J238" s="140" t="s">
        <v>198</v>
      </c>
      <c r="K238" s="142">
        <v>2030</v>
      </c>
      <c r="L238" s="82" t="s">
        <v>86</v>
      </c>
      <c r="M238" s="129">
        <f t="shared" si="38"/>
        <v>3.493574824846201E-2</v>
      </c>
      <c r="N238" s="66">
        <f>(VLOOKUP(F238,'Base de Dados'!A:G,7,0)*M238)+VLOOKUP(F238,'Base de Dados'!A:G,7,0)</f>
        <v>0.15553605816534027</v>
      </c>
      <c r="O238" s="66">
        <f t="shared" si="33"/>
        <v>8.5064304718619962E-2</v>
      </c>
      <c r="Q238" t="str">
        <f t="shared" si="34"/>
        <v>ALEstadoAumento no nível do marEstado do Alagoas20504C</v>
      </c>
      <c r="R238" t="str">
        <f t="shared" si="35"/>
        <v>Aumento no nível do mar20504C</v>
      </c>
      <c r="S238" s="138" t="s">
        <v>156</v>
      </c>
      <c r="T238" s="138" t="s">
        <v>117</v>
      </c>
      <c r="U238" s="139" t="s">
        <v>83</v>
      </c>
      <c r="V238" s="141">
        <v>2050</v>
      </c>
      <c r="W238" s="136" t="s">
        <v>90</v>
      </c>
      <c r="X238" s="135" t="str">
        <f>VLOOKUP(Q238,'Base de Dados'!A:G,7,0)</f>
        <v>Baixo</v>
      </c>
      <c r="Y238" s="144">
        <f t="shared" si="36"/>
        <v>0.62962962962962965</v>
      </c>
    </row>
    <row r="239" spans="6:25" x14ac:dyDescent="0.35">
      <c r="F239" t="str">
        <f t="shared" si="32"/>
        <v>GOEstadoIntensidade do ventoEstado do Goiás20302C</v>
      </c>
      <c r="G239" t="str">
        <f t="shared" si="37"/>
        <v>Intensidade do vento20302C</v>
      </c>
      <c r="H239" s="140" t="s">
        <v>161</v>
      </c>
      <c r="I239" s="140" t="s">
        <v>111</v>
      </c>
      <c r="J239" s="140" t="s">
        <v>198</v>
      </c>
      <c r="K239" s="142">
        <v>2030</v>
      </c>
      <c r="L239" s="82" t="s">
        <v>86</v>
      </c>
      <c r="M239" s="129">
        <f t="shared" si="38"/>
        <v>2.9453067034552943E-2</v>
      </c>
      <c r="N239" s="66">
        <f>(VLOOKUP(F239,'Base de Dados'!A:G,7,0)*M239)+VLOOKUP(F239,'Base de Dados'!A:G,7,0)</f>
        <v>0.15824164287559703</v>
      </c>
      <c r="O239" s="66">
        <f t="shared" si="33"/>
        <v>8.5064304718619962E-2</v>
      </c>
      <c r="Q239" t="str">
        <f t="shared" si="34"/>
        <v>APEstadoAumento no nível do marEstado do Amapá20504C</v>
      </c>
      <c r="R239" t="str">
        <f t="shared" si="35"/>
        <v>Aumento no nível do mar20504C</v>
      </c>
      <c r="S239" s="140" t="s">
        <v>157</v>
      </c>
      <c r="T239" s="140" t="s">
        <v>115</v>
      </c>
      <c r="U239" s="140" t="s">
        <v>83</v>
      </c>
      <c r="V239" s="142">
        <v>2050</v>
      </c>
      <c r="W239" s="82" t="s">
        <v>90</v>
      </c>
      <c r="X239" s="135" t="str">
        <f>VLOOKUP(Q239,'Base de Dados'!A:G,7,0)</f>
        <v>Baixo</v>
      </c>
      <c r="Y239" s="144">
        <f t="shared" si="36"/>
        <v>0.62962962962962965</v>
      </c>
    </row>
    <row r="240" spans="6:25" x14ac:dyDescent="0.35">
      <c r="F240" t="str">
        <f t="shared" si="32"/>
        <v>MAEstadoIntensidade do ventoEstado do Maranhão20302C</v>
      </c>
      <c r="G240" t="str">
        <f t="shared" si="37"/>
        <v>Intensidade do vento20302C</v>
      </c>
      <c r="H240" s="140" t="s">
        <v>162</v>
      </c>
      <c r="I240" s="140" t="s">
        <v>135</v>
      </c>
      <c r="J240" s="140" t="s">
        <v>198</v>
      </c>
      <c r="K240" s="142">
        <v>2030</v>
      </c>
      <c r="L240" s="82" t="s">
        <v>86</v>
      </c>
      <c r="M240" s="129">
        <f t="shared" si="38"/>
        <v>1.4050150875249915E-2</v>
      </c>
      <c r="N240" s="66">
        <f>(VLOOKUP(F240,'Base de Dados'!A:G,7,0)*M240)+VLOOKUP(F240,'Base de Dados'!A:G,7,0)</f>
        <v>0.2025203015605142</v>
      </c>
      <c r="O240" s="66">
        <f t="shared" si="33"/>
        <v>8.5064304718619962E-2</v>
      </c>
      <c r="Q240" t="str">
        <f t="shared" si="34"/>
        <v>BAEstadoAumento no nível do marEstado da Bahia20504C</v>
      </c>
      <c r="R240" t="str">
        <f t="shared" si="35"/>
        <v>Aumento no nível do mar20504C</v>
      </c>
      <c r="S240" s="140" t="s">
        <v>148</v>
      </c>
      <c r="T240" s="140" t="s">
        <v>133</v>
      </c>
      <c r="U240" s="140" t="s">
        <v>83</v>
      </c>
      <c r="V240" s="142">
        <v>2050</v>
      </c>
      <c r="W240" s="82" t="s">
        <v>90</v>
      </c>
      <c r="X240" s="135" t="str">
        <f>VLOOKUP(Q240,'Base de Dados'!A:G,7,0)</f>
        <v>Baixo</v>
      </c>
      <c r="Y240" s="144">
        <f t="shared" si="36"/>
        <v>0.62962962962962965</v>
      </c>
    </row>
    <row r="241" spans="6:25" x14ac:dyDescent="0.35">
      <c r="F241" t="str">
        <f t="shared" si="32"/>
        <v>MGEstadoIntensidade do ventoEstado de Minas Gerais20302C</v>
      </c>
      <c r="G241" t="str">
        <f t="shared" si="37"/>
        <v>Intensidade do vento20302C</v>
      </c>
      <c r="H241" s="140" t="s">
        <v>152</v>
      </c>
      <c r="I241" s="140" t="s">
        <v>93</v>
      </c>
      <c r="J241" s="140" t="s">
        <v>198</v>
      </c>
      <c r="K241" s="142">
        <v>2030</v>
      </c>
      <c r="L241" s="82" t="s">
        <v>86</v>
      </c>
      <c r="M241" s="129">
        <f t="shared" si="38"/>
        <v>8.9726947468184257E-2</v>
      </c>
      <c r="N241" s="66">
        <f>(VLOOKUP(F241,'Base de Dados'!A:G,7,0)*M241)+VLOOKUP(F241,'Base de Dados'!A:G,7,0)</f>
        <v>0.17996062161046014</v>
      </c>
      <c r="O241" s="66">
        <f t="shared" si="33"/>
        <v>8.5064304718619962E-2</v>
      </c>
      <c r="Q241" t="str">
        <f t="shared" si="34"/>
        <v>CEEstadoAumento no nível do marEstado do Ceará20504C</v>
      </c>
      <c r="R241" t="str">
        <f t="shared" si="35"/>
        <v>Aumento no nível do mar20504C</v>
      </c>
      <c r="S241" s="140" t="s">
        <v>159</v>
      </c>
      <c r="T241" s="140" t="s">
        <v>109</v>
      </c>
      <c r="U241" s="140" t="s">
        <v>83</v>
      </c>
      <c r="V241" s="142">
        <v>2050</v>
      </c>
      <c r="W241" s="82" t="s">
        <v>90</v>
      </c>
      <c r="X241" s="135" t="str">
        <f>VLOOKUP(Q241,'Base de Dados'!A:G,7,0)</f>
        <v>Baixo</v>
      </c>
      <c r="Y241" s="144">
        <f t="shared" si="36"/>
        <v>0.62962962962962965</v>
      </c>
    </row>
    <row r="242" spans="6:25" x14ac:dyDescent="0.35">
      <c r="F242" t="str">
        <f t="shared" si="32"/>
        <v>PREstadoIntensidade do ventoEstado do Paraná20302C</v>
      </c>
      <c r="G242" t="str">
        <f t="shared" si="37"/>
        <v>Intensidade do vento20302C</v>
      </c>
      <c r="H242" s="140" t="s">
        <v>166</v>
      </c>
      <c r="I242" s="140" t="s">
        <v>105</v>
      </c>
      <c r="J242" s="140" t="s">
        <v>198</v>
      </c>
      <c r="K242" s="142">
        <v>2030</v>
      </c>
      <c r="L242" s="82" t="s">
        <v>86</v>
      </c>
      <c r="M242" s="129">
        <f t="shared" si="38"/>
        <v>6.4120469964379201E-2</v>
      </c>
      <c r="N242" s="66">
        <f>(VLOOKUP(F242,'Base de Dados'!A:G,7,0)*M242)+VLOOKUP(F242,'Base de Dados'!A:G,7,0)</f>
        <v>0.15627369187476892</v>
      </c>
      <c r="O242" s="66">
        <f t="shared" si="33"/>
        <v>8.5064304718619962E-2</v>
      </c>
      <c r="Q242" t="str">
        <f t="shared" si="34"/>
        <v>ESEstadoAumento no nível do marEstado do Espírito Santo20504C</v>
      </c>
      <c r="R242" t="str">
        <f t="shared" si="35"/>
        <v>Aumento no nível do mar20504C</v>
      </c>
      <c r="S242" s="140" t="s">
        <v>160</v>
      </c>
      <c r="T242" s="140" t="s">
        <v>141</v>
      </c>
      <c r="U242" s="140" t="s">
        <v>83</v>
      </c>
      <c r="V242" s="142">
        <v>2050</v>
      </c>
      <c r="W242" s="82" t="s">
        <v>90</v>
      </c>
      <c r="X242" s="135" t="str">
        <f>VLOOKUP(Q242,'Base de Dados'!A:G,7,0)</f>
        <v>Baixo</v>
      </c>
      <c r="Y242" s="144">
        <f t="shared" si="36"/>
        <v>0.62962962962962965</v>
      </c>
    </row>
    <row r="243" spans="6:25" x14ac:dyDescent="0.35">
      <c r="F243" t="str">
        <f t="shared" si="32"/>
        <v>RJEstadoIntensidade do ventoEstado do Rio de Janeiro20302C</v>
      </c>
      <c r="G243" t="str">
        <f t="shared" si="37"/>
        <v>Intensidade do vento20302C</v>
      </c>
      <c r="H243" s="140" t="s">
        <v>169</v>
      </c>
      <c r="I243" s="140" t="s">
        <v>143</v>
      </c>
      <c r="J243" s="140" t="s">
        <v>198</v>
      </c>
      <c r="K243" s="142">
        <v>2030</v>
      </c>
      <c r="L243" s="82" t="s">
        <v>86</v>
      </c>
      <c r="M243" s="129">
        <f t="shared" si="38"/>
        <v>9.9062263210224766E-2</v>
      </c>
      <c r="N243" s="66">
        <f>(VLOOKUP(F243,'Base de Dados'!A:G,7,0)*M243)+VLOOKUP(F243,'Base de Dados'!A:G,7,0)</f>
        <v>0.14539023653323829</v>
      </c>
      <c r="O243" s="66">
        <f t="shared" si="33"/>
        <v>8.5064304718619962E-2</v>
      </c>
      <c r="Q243" t="str">
        <f t="shared" si="34"/>
        <v>MAEstadoAumento no nível do marEstado do Maranhão20504C</v>
      </c>
      <c r="R243" t="str">
        <f t="shared" si="35"/>
        <v>Aumento no nível do mar20504C</v>
      </c>
      <c r="S243" s="140" t="s">
        <v>162</v>
      </c>
      <c r="T243" s="140" t="s">
        <v>135</v>
      </c>
      <c r="U243" s="140" t="s">
        <v>83</v>
      </c>
      <c r="V243" s="142">
        <v>2050</v>
      </c>
      <c r="W243" s="82" t="s">
        <v>90</v>
      </c>
      <c r="X243" s="135" t="str">
        <f>VLOOKUP(Q243,'Base de Dados'!A:G,7,0)</f>
        <v>Baixo</v>
      </c>
      <c r="Y243" s="144">
        <f t="shared" si="36"/>
        <v>0.62962962962962965</v>
      </c>
    </row>
    <row r="244" spans="6:25" x14ac:dyDescent="0.35">
      <c r="F244" t="str">
        <f t="shared" si="32"/>
        <v>SPEstadoIntensidade do ventoEstado de São Paulo20302C</v>
      </c>
      <c r="G244" t="str">
        <f t="shared" si="37"/>
        <v>Intensidade do vento20302C</v>
      </c>
      <c r="H244" s="140" t="s">
        <v>154</v>
      </c>
      <c r="I244" s="140" t="s">
        <v>137</v>
      </c>
      <c r="J244" s="140" t="s">
        <v>198</v>
      </c>
      <c r="K244" s="142">
        <v>2030</v>
      </c>
      <c r="L244" s="82" t="s">
        <v>86</v>
      </c>
      <c r="M244" s="129">
        <f t="shared" si="38"/>
        <v>0.31245264204495427</v>
      </c>
      <c r="N244" s="66">
        <f>(VLOOKUP(F244,'Base de Dados'!A:G,7,0)*M244)+VLOOKUP(F244,'Base de Dados'!A:G,7,0)</f>
        <v>0.20136773393661156</v>
      </c>
      <c r="O244" s="66">
        <f t="shared" si="33"/>
        <v>8.5064304718619962E-2</v>
      </c>
      <c r="Q244" t="str">
        <f t="shared" si="34"/>
        <v>PAEstadoAumento no nível do marEstado do Pará20504C</v>
      </c>
      <c r="R244" t="str">
        <f t="shared" si="35"/>
        <v>Aumento no nível do mar20504C</v>
      </c>
      <c r="S244" s="140" t="s">
        <v>165</v>
      </c>
      <c r="T244" s="140" t="s">
        <v>91</v>
      </c>
      <c r="U244" s="140" t="s">
        <v>83</v>
      </c>
      <c r="V244" s="142">
        <v>2050</v>
      </c>
      <c r="W244" s="82" t="s">
        <v>90</v>
      </c>
      <c r="X244" s="135" t="str">
        <f>VLOOKUP(Q244,'Base de Dados'!A:G,7,0)</f>
        <v>Baixo</v>
      </c>
      <c r="Y244" s="144">
        <f t="shared" si="36"/>
        <v>0.62962962962962965</v>
      </c>
    </row>
    <row r="245" spans="6:25" x14ac:dyDescent="0.35">
      <c r="F245" t="str">
        <f t="shared" si="32"/>
        <v>TOEstadoIntensidade do ventoEstado do Tocantins20302C</v>
      </c>
      <c r="G245" t="str">
        <f t="shared" si="37"/>
        <v>Intensidade do vento20302C</v>
      </c>
      <c r="H245" s="140" t="s">
        <v>173</v>
      </c>
      <c r="I245" s="140" t="s">
        <v>123</v>
      </c>
      <c r="J245" s="140" t="s">
        <v>198</v>
      </c>
      <c r="K245" s="142">
        <v>2030</v>
      </c>
      <c r="L245" s="82" t="s">
        <v>86</v>
      </c>
      <c r="M245" s="129">
        <f t="shared" si="38"/>
        <v>5.7361768650591007E-3</v>
      </c>
      <c r="N245" s="66">
        <f>(VLOOKUP(F245,'Base de Dados'!A:G,7,0)*M245)+VLOOKUP(F245,'Base de Dados'!A:G,7,0)</f>
        <v>0.22557225681116322</v>
      </c>
      <c r="O245" s="66">
        <f t="shared" si="33"/>
        <v>8.5064304718619962E-2</v>
      </c>
      <c r="Q245" t="str">
        <f t="shared" si="34"/>
        <v>PBEstadoAumento no nível do marEstado da Paraíba20504C</v>
      </c>
      <c r="R245" t="str">
        <f t="shared" si="35"/>
        <v>Aumento no nível do mar20504C</v>
      </c>
      <c r="S245" s="140" t="s">
        <v>149</v>
      </c>
      <c r="T245" s="140" t="s">
        <v>113</v>
      </c>
      <c r="U245" s="140" t="s">
        <v>83</v>
      </c>
      <c r="V245" s="142">
        <v>2050</v>
      </c>
      <c r="W245" s="82" t="s">
        <v>90</v>
      </c>
      <c r="X245" s="135" t="str">
        <f>VLOOKUP(Q245,'Base de Dados'!A:G,7,0)</f>
        <v>Baixo</v>
      </c>
      <c r="Y245" s="144">
        <f t="shared" si="36"/>
        <v>0.62962962962962965</v>
      </c>
    </row>
    <row r="246" spans="6:25" x14ac:dyDescent="0.35">
      <c r="F246" t="str">
        <f t="shared" si="32"/>
        <v>PBEstadoIntensidade do ventoEstado da Paraíba20304C</v>
      </c>
      <c r="G246" t="str">
        <f t="shared" si="37"/>
        <v>Intensidade do vento20304C</v>
      </c>
      <c r="H246" s="140" t="s">
        <v>149</v>
      </c>
      <c r="I246" s="140" t="s">
        <v>113</v>
      </c>
      <c r="J246" s="140" t="s">
        <v>198</v>
      </c>
      <c r="K246" s="142">
        <v>2030</v>
      </c>
      <c r="L246" s="82" t="s">
        <v>90</v>
      </c>
      <c r="M246" s="129">
        <f t="shared" si="38"/>
        <v>9.2372816540374405E-3</v>
      </c>
      <c r="N246" s="66">
        <f>(VLOOKUP(F246,'Base de Dados'!A:G,7,0)*M246)+VLOOKUP(F246,'Base de Dados'!A:G,7,0)</f>
        <v>5.5940580754538068E-2</v>
      </c>
      <c r="O246" s="66">
        <f t="shared" si="33"/>
        <v>0.19667610712392292</v>
      </c>
      <c r="Q246" t="str">
        <f t="shared" si="34"/>
        <v>PEEstadoAumento no nível do marEstado do Pernambuco20504C</v>
      </c>
      <c r="R246" t="str">
        <f t="shared" si="35"/>
        <v>Aumento no nível do mar20504C</v>
      </c>
      <c r="S246" s="140" t="s">
        <v>167</v>
      </c>
      <c r="T246" s="140" t="s">
        <v>129</v>
      </c>
      <c r="U246" s="140" t="s">
        <v>83</v>
      </c>
      <c r="V246" s="142">
        <v>2050</v>
      </c>
      <c r="W246" s="82" t="s">
        <v>90</v>
      </c>
      <c r="X246" s="135" t="str">
        <f>VLOOKUP(Q246,'Base de Dados'!A:G,7,0)</f>
        <v>Baixo</v>
      </c>
      <c r="Y246" s="144">
        <f t="shared" si="36"/>
        <v>0.62962962962962965</v>
      </c>
    </row>
    <row r="247" spans="6:25" x14ac:dyDescent="0.35">
      <c r="F247" t="str">
        <f t="shared" si="32"/>
        <v>RNEstadoIntensidade do ventoEstado do Rio Grande do Norte20304C</v>
      </c>
      <c r="G247" t="str">
        <f t="shared" si="37"/>
        <v>Intensidade do vento20304C</v>
      </c>
      <c r="H247" s="140" t="s">
        <v>170</v>
      </c>
      <c r="I247" s="140" t="s">
        <v>121</v>
      </c>
      <c r="J247" s="140" t="s">
        <v>198</v>
      </c>
      <c r="K247" s="142">
        <v>2030</v>
      </c>
      <c r="L247" s="82" t="s">
        <v>90</v>
      </c>
      <c r="M247" s="129">
        <f t="shared" si="38"/>
        <v>9.406147341817531E-3</v>
      </c>
      <c r="N247" s="66">
        <f>(VLOOKUP(F247,'Base de Dados'!A:G,7,0)*M247)+VLOOKUP(F247,'Base de Dados'!A:G,7,0)</f>
        <v>4.7297888046873737E-2</v>
      </c>
      <c r="O247" s="66">
        <f t="shared" si="33"/>
        <v>0.19667610712392292</v>
      </c>
      <c r="Q247" t="str">
        <f t="shared" si="34"/>
        <v>PIEstadoAumento no nível do marEstado do Piauí20504C</v>
      </c>
      <c r="R247" t="str">
        <f t="shared" si="35"/>
        <v>Aumento no nível do mar20504C</v>
      </c>
      <c r="S247" s="140" t="s">
        <v>168</v>
      </c>
      <c r="T247" s="140" t="s">
        <v>139</v>
      </c>
      <c r="U247" s="140" t="s">
        <v>83</v>
      </c>
      <c r="V247" s="142">
        <v>2050</v>
      </c>
      <c r="W247" s="82" t="s">
        <v>90</v>
      </c>
      <c r="X247" s="135" t="str">
        <f>VLOOKUP(Q247,'Base de Dados'!A:G,7,0)</f>
        <v>Baixo</v>
      </c>
      <c r="Y247" s="144">
        <f t="shared" si="36"/>
        <v>0.62962962962962965</v>
      </c>
    </row>
    <row r="248" spans="6:25" x14ac:dyDescent="0.35">
      <c r="F248" t="str">
        <f t="shared" si="32"/>
        <v>ALEstadoIntensidade do ventoEstado do Alagoas20304C</v>
      </c>
      <c r="G248" t="str">
        <f t="shared" si="37"/>
        <v>Intensidade do vento20304C</v>
      </c>
      <c r="H248" s="140" t="s">
        <v>156</v>
      </c>
      <c r="I248" s="140" t="s">
        <v>117</v>
      </c>
      <c r="J248" s="140" t="s">
        <v>198</v>
      </c>
      <c r="K248" s="142">
        <v>2030</v>
      </c>
      <c r="L248" s="82" t="s">
        <v>90</v>
      </c>
      <c r="M248" s="129">
        <f t="shared" si="38"/>
        <v>8.3055635790484604E-3</v>
      </c>
      <c r="N248" s="66">
        <f>(VLOOKUP(F248,'Base de Dados'!A:G,7,0)*M248)+VLOOKUP(F248,'Base de Dados'!A:G,7,0)</f>
        <v>8.5561929252279262E-2</v>
      </c>
      <c r="O248" s="66">
        <f t="shared" si="33"/>
        <v>0.19667610712392292</v>
      </c>
      <c r="Q248" t="str">
        <f t="shared" si="34"/>
        <v>PREstadoAumento no nível do marEstado do Paraná20504C</v>
      </c>
      <c r="R248" t="str">
        <f t="shared" si="35"/>
        <v>Aumento no nível do mar20504C</v>
      </c>
      <c r="S248" s="140" t="s">
        <v>166</v>
      </c>
      <c r="T248" s="140" t="s">
        <v>105</v>
      </c>
      <c r="U248" s="140" t="s">
        <v>83</v>
      </c>
      <c r="V248" s="142">
        <v>2050</v>
      </c>
      <c r="W248" s="82" t="s">
        <v>90</v>
      </c>
      <c r="X248" s="135" t="str">
        <f>VLOOKUP(Q248,'Base de Dados'!A:G,7,0)</f>
        <v>Baixo</v>
      </c>
      <c r="Y248" s="144">
        <f t="shared" si="36"/>
        <v>0.62962962962962965</v>
      </c>
    </row>
    <row r="249" spans="6:25" x14ac:dyDescent="0.35">
      <c r="F249" t="str">
        <f t="shared" si="32"/>
        <v>AMEstadoIntensidade do ventoEstado do Amazonas20304C</v>
      </c>
      <c r="G249" t="str">
        <f t="shared" si="37"/>
        <v>Intensidade do vento20304C</v>
      </c>
      <c r="H249" s="140" t="s">
        <v>158</v>
      </c>
      <c r="I249" s="140" t="s">
        <v>119</v>
      </c>
      <c r="J249" s="140" t="s">
        <v>198</v>
      </c>
      <c r="K249" s="142">
        <v>2030</v>
      </c>
      <c r="L249" s="82" t="s">
        <v>90</v>
      </c>
      <c r="M249" s="129">
        <f t="shared" si="38"/>
        <v>1.5246403292263271E-2</v>
      </c>
      <c r="N249" s="66">
        <f>(VLOOKUP(F249,'Base de Dados'!A:G,7,0)*M249)+VLOOKUP(F249,'Base de Dados'!A:G,7,0)</f>
        <v>9.8333865918879243E-2</v>
      </c>
      <c r="O249" s="66">
        <f t="shared" si="33"/>
        <v>0.19667610712392292</v>
      </c>
      <c r="Q249" t="str">
        <f t="shared" si="34"/>
        <v>RJEstadoAumento no nível do marEstado do Rio de Janeiro20504C</v>
      </c>
      <c r="R249" t="str">
        <f t="shared" si="35"/>
        <v>Aumento no nível do mar20504C</v>
      </c>
      <c r="S249" s="140" t="s">
        <v>169</v>
      </c>
      <c r="T249" s="140" t="s">
        <v>143</v>
      </c>
      <c r="U249" s="140" t="s">
        <v>83</v>
      </c>
      <c r="V249" s="142">
        <v>2050</v>
      </c>
      <c r="W249" s="82" t="s">
        <v>90</v>
      </c>
      <c r="X249" s="135" t="str">
        <f>VLOOKUP(Q249,'Base de Dados'!A:G,7,0)</f>
        <v>Baixo</v>
      </c>
      <c r="Y249" s="144">
        <f t="shared" si="36"/>
        <v>0.62962962962962965</v>
      </c>
    </row>
    <row r="250" spans="6:25" x14ac:dyDescent="0.35">
      <c r="F250" t="str">
        <f t="shared" si="32"/>
        <v>CEEstadoIntensidade do ventoEstado do Ceará20304C</v>
      </c>
      <c r="G250" t="str">
        <f t="shared" si="37"/>
        <v>Intensidade do vento20304C</v>
      </c>
      <c r="H250" s="140" t="s">
        <v>159</v>
      </c>
      <c r="I250" s="140" t="s">
        <v>109</v>
      </c>
      <c r="J250" s="140" t="s">
        <v>198</v>
      </c>
      <c r="K250" s="142">
        <v>2030</v>
      </c>
      <c r="L250" s="82" t="s">
        <v>90</v>
      </c>
      <c r="M250" s="129">
        <f t="shared" si="38"/>
        <v>2.1934798658220841E-2</v>
      </c>
      <c r="N250" s="66">
        <f>(VLOOKUP(F250,'Base de Dados'!A:G,7,0)*M250)+VLOOKUP(F250,'Base de Dados'!A:G,7,0)</f>
        <v>0.14774257374887423</v>
      </c>
      <c r="O250" s="66">
        <f t="shared" si="33"/>
        <v>0.19667610712392292</v>
      </c>
      <c r="Q250" t="str">
        <f t="shared" si="34"/>
        <v>RNEstadoAumento no nível do marEstado do Rio Grande do Norte20504C</v>
      </c>
      <c r="R250" t="str">
        <f t="shared" si="35"/>
        <v>Aumento no nível do mar20504C</v>
      </c>
      <c r="S250" s="140" t="s">
        <v>170</v>
      </c>
      <c r="T250" s="140" t="s">
        <v>121</v>
      </c>
      <c r="U250" s="140" t="s">
        <v>83</v>
      </c>
      <c r="V250" s="142">
        <v>2050</v>
      </c>
      <c r="W250" s="82" t="s">
        <v>90</v>
      </c>
      <c r="X250" s="135" t="str">
        <f>VLOOKUP(Q250,'Base de Dados'!A:G,7,0)</f>
        <v>Baixo</v>
      </c>
      <c r="Y250" s="144">
        <f t="shared" si="36"/>
        <v>0.62962962962962965</v>
      </c>
    </row>
    <row r="251" spans="6:25" x14ac:dyDescent="0.35">
      <c r="F251" t="str">
        <f t="shared" si="32"/>
        <v>MSEstadoIntensidade do ventoEstado do Mato Grosso do Sul20304C</v>
      </c>
      <c r="G251" t="str">
        <f t="shared" si="37"/>
        <v>Intensidade do vento20304C</v>
      </c>
      <c r="H251" s="140" t="s">
        <v>164</v>
      </c>
      <c r="I251" s="140" t="s">
        <v>101</v>
      </c>
      <c r="J251" s="140" t="s">
        <v>198</v>
      </c>
      <c r="K251" s="142">
        <v>2030</v>
      </c>
      <c r="L251" s="82" t="s">
        <v>90</v>
      </c>
      <c r="M251" s="129">
        <f t="shared" si="38"/>
        <v>1.6114911720697993E-2</v>
      </c>
      <c r="N251" s="66">
        <f>(VLOOKUP(F251,'Base de Dados'!A:G,7,0)*M251)+VLOOKUP(F251,'Base de Dados'!A:G,7,0)</f>
        <v>9.6676075886569263E-2</v>
      </c>
      <c r="O251" s="66">
        <f t="shared" si="33"/>
        <v>0.19667610712392292</v>
      </c>
      <c r="Q251" t="str">
        <f t="shared" si="34"/>
        <v>RSEstadoAumento no nível do marEstado do Rio Grande do Sul20504C</v>
      </c>
      <c r="R251" t="str">
        <f t="shared" si="35"/>
        <v>Aumento no nível do mar20504C</v>
      </c>
      <c r="S251" s="140" t="s">
        <v>171</v>
      </c>
      <c r="T251" s="140" t="s">
        <v>125</v>
      </c>
      <c r="U251" s="140" t="s">
        <v>83</v>
      </c>
      <c r="V251" s="142">
        <v>2050</v>
      </c>
      <c r="W251" s="82" t="s">
        <v>90</v>
      </c>
      <c r="X251" s="135" t="str">
        <f>VLOOKUP(Q251,'Base de Dados'!A:G,7,0)</f>
        <v>Baixo</v>
      </c>
      <c r="Y251" s="144">
        <f t="shared" si="36"/>
        <v>0.62962962962962965</v>
      </c>
    </row>
    <row r="252" spans="6:25" x14ac:dyDescent="0.35">
      <c r="F252" t="str">
        <f t="shared" si="32"/>
        <v>PEEstadoIntensidade do ventoEstado do Pernambuco20304C</v>
      </c>
      <c r="G252" t="str">
        <f t="shared" si="37"/>
        <v>Intensidade do vento20304C</v>
      </c>
      <c r="H252" s="140" t="s">
        <v>167</v>
      </c>
      <c r="I252" s="140" t="s">
        <v>129</v>
      </c>
      <c r="J252" s="140" t="s">
        <v>198</v>
      </c>
      <c r="K252" s="142">
        <v>2030</v>
      </c>
      <c r="L252" s="82" t="s">
        <v>90</v>
      </c>
      <c r="M252" s="129">
        <f t="shared" si="38"/>
        <v>2.5403050200549358E-2</v>
      </c>
      <c r="N252" s="66">
        <f>(VLOOKUP(F252,'Base de Dados'!A:G,7,0)*M252)+VLOOKUP(F252,'Base de Dados'!A:G,7,0)</f>
        <v>0.13418131342624329</v>
      </c>
      <c r="O252" s="66">
        <f t="shared" si="33"/>
        <v>0.19667610712392292</v>
      </c>
      <c r="Q252" t="str">
        <f t="shared" si="34"/>
        <v>SCEstadoAumento no nível do marEstado de Santa Catarina20504C</v>
      </c>
      <c r="R252" t="str">
        <f t="shared" si="35"/>
        <v>Aumento no nível do mar20504C</v>
      </c>
      <c r="S252" s="140" t="s">
        <v>153</v>
      </c>
      <c r="T252" s="140" t="s">
        <v>107</v>
      </c>
      <c r="U252" s="140" t="s">
        <v>83</v>
      </c>
      <c r="V252" s="142">
        <v>2050</v>
      </c>
      <c r="W252" s="82" t="s">
        <v>90</v>
      </c>
      <c r="X252" s="135" t="str">
        <f>VLOOKUP(Q252,'Base de Dados'!A:G,7,0)</f>
        <v>Baixo</v>
      </c>
      <c r="Y252" s="144">
        <f t="shared" si="36"/>
        <v>0.62962962962962965</v>
      </c>
    </row>
    <row r="253" spans="6:25" x14ac:dyDescent="0.35">
      <c r="F253" t="str">
        <f t="shared" si="32"/>
        <v>RREstadoIntensidade do ventoEstado da Roraima20304C</v>
      </c>
      <c r="G253" t="str">
        <f t="shared" si="37"/>
        <v>Intensidade do vento20304C</v>
      </c>
      <c r="H253" s="140" t="s">
        <v>151</v>
      </c>
      <c r="I253" s="140" t="s">
        <v>97</v>
      </c>
      <c r="J253" s="140" t="s">
        <v>198</v>
      </c>
      <c r="K253" s="142">
        <v>2030</v>
      </c>
      <c r="L253" s="82" t="s">
        <v>90</v>
      </c>
      <c r="M253" s="129">
        <f t="shared" si="38"/>
        <v>2.1057616972670569E-3</v>
      </c>
      <c r="N253" s="66">
        <f>(VLOOKUP(F253,'Base de Dados'!A:G,7,0)*M253)+VLOOKUP(F253,'Base de Dados'!A:G,7,0)</f>
        <v>0.11223584531009392</v>
      </c>
      <c r="O253" s="66">
        <f t="shared" si="33"/>
        <v>0.19667610712392292</v>
      </c>
      <c r="Q253" t="str">
        <f t="shared" si="34"/>
        <v>SEEstadoAumento no nível do marEstado do Sergipe20504C</v>
      </c>
      <c r="R253" t="str">
        <f t="shared" si="35"/>
        <v>Aumento no nível do mar20504C</v>
      </c>
      <c r="S253" s="140" t="s">
        <v>172</v>
      </c>
      <c r="T253" s="140" t="s">
        <v>81</v>
      </c>
      <c r="U253" s="140" t="s">
        <v>83</v>
      </c>
      <c r="V253" s="142">
        <v>2050</v>
      </c>
      <c r="W253" s="82" t="s">
        <v>90</v>
      </c>
      <c r="X253" s="135" t="str">
        <f>VLOOKUP(Q253,'Base de Dados'!A:G,7,0)</f>
        <v>Baixo</v>
      </c>
      <c r="Y253" s="144">
        <f t="shared" si="36"/>
        <v>0.62962962962962965</v>
      </c>
    </row>
    <row r="254" spans="6:25" x14ac:dyDescent="0.35">
      <c r="F254" t="str">
        <f t="shared" si="32"/>
        <v>SEEstadoIntensidade do ventoEstado do Sergipe20304C</v>
      </c>
      <c r="G254" t="str">
        <f t="shared" si="37"/>
        <v>Intensidade do vento20304C</v>
      </c>
      <c r="H254" s="140" t="s">
        <v>172</v>
      </c>
      <c r="I254" s="140" t="s">
        <v>81</v>
      </c>
      <c r="J254" s="140" t="s">
        <v>198</v>
      </c>
      <c r="K254" s="142">
        <v>2030</v>
      </c>
      <c r="L254" s="82" t="s">
        <v>90</v>
      </c>
      <c r="M254" s="129">
        <f t="shared" si="38"/>
        <v>5.9674637214738547E-3</v>
      </c>
      <c r="N254" s="66">
        <f>(VLOOKUP(F254,'Base de Dados'!A:G,7,0)*M254)+VLOOKUP(F254,'Base de Dados'!A:G,7,0)</f>
        <v>0.12244061129867087</v>
      </c>
      <c r="O254" s="66">
        <f t="shared" si="33"/>
        <v>0.19667610712392292</v>
      </c>
      <c r="Q254" t="str">
        <f t="shared" si="34"/>
        <v>SPEstadoAumento no nível do marEstado de São Paulo20504C</v>
      </c>
      <c r="R254" t="str">
        <f t="shared" si="35"/>
        <v>Aumento no nível do mar20504C</v>
      </c>
      <c r="S254" s="140" t="s">
        <v>154</v>
      </c>
      <c r="T254" s="140" t="s">
        <v>137</v>
      </c>
      <c r="U254" s="140" t="s">
        <v>83</v>
      </c>
      <c r="V254" s="142">
        <v>2050</v>
      </c>
      <c r="W254" s="82" t="s">
        <v>90</v>
      </c>
      <c r="X254" s="135" t="str">
        <f>VLOOKUP(Q254,'Base de Dados'!A:G,7,0)</f>
        <v>Baixo</v>
      </c>
      <c r="Y254" s="144">
        <f t="shared" si="36"/>
        <v>0.62962962962962965</v>
      </c>
    </row>
    <row r="255" spans="6:25" x14ac:dyDescent="0.35">
      <c r="F255" t="str">
        <f t="shared" si="32"/>
        <v>ACEstadoIntensidade do ventoEstado do Acre20304C</v>
      </c>
      <c r="G255" t="str">
        <f t="shared" si="37"/>
        <v>Intensidade do vento20304C</v>
      </c>
      <c r="H255" s="138" t="s">
        <v>155</v>
      </c>
      <c r="I255" s="138" t="s">
        <v>131</v>
      </c>
      <c r="J255" s="139" t="s">
        <v>198</v>
      </c>
      <c r="K255" s="141">
        <v>2030</v>
      </c>
      <c r="L255" s="136" t="s">
        <v>90</v>
      </c>
      <c r="M255" s="129">
        <f t="shared" si="38"/>
        <v>2.1651603672099367E-3</v>
      </c>
      <c r="N255" s="66">
        <f>(VLOOKUP(F255,'Base de Dados'!A:G,7,0)*M255)+VLOOKUP(F255,'Base de Dados'!A:G,7,0)</f>
        <v>0.19728337014085928</v>
      </c>
      <c r="O255" s="66">
        <f t="shared" si="33"/>
        <v>0.19667610712392292</v>
      </c>
      <c r="Q255" t="str">
        <f t="shared" si="34"/>
        <v>ACEstadoEstresse hídricoEstado do Acre20302C</v>
      </c>
      <c r="R255" t="str">
        <f t="shared" si="35"/>
        <v>Estresse hídrico20302C</v>
      </c>
      <c r="S255" s="138" t="s">
        <v>155</v>
      </c>
      <c r="T255" s="138" t="s">
        <v>131</v>
      </c>
      <c r="U255" s="139" t="s">
        <v>191</v>
      </c>
      <c r="V255" s="141">
        <v>2030</v>
      </c>
      <c r="W255" s="136" t="s">
        <v>86</v>
      </c>
      <c r="X255" s="135" t="str">
        <f>VLOOKUP(Q255,'Base de Dados'!A:G,7,0)</f>
        <v>Baixo</v>
      </c>
      <c r="Y255" s="144">
        <f t="shared" si="36"/>
        <v>0.62962962962962965</v>
      </c>
    </row>
    <row r="256" spans="6:25" x14ac:dyDescent="0.35">
      <c r="F256" t="str">
        <f t="shared" si="32"/>
        <v>BAEstadoIntensidade do ventoEstado da Bahia20304C</v>
      </c>
      <c r="G256" t="str">
        <f t="shared" si="37"/>
        <v>Intensidade do vento20304C</v>
      </c>
      <c r="H256" s="140" t="s">
        <v>148</v>
      </c>
      <c r="I256" s="140" t="s">
        <v>133</v>
      </c>
      <c r="J256" s="140" t="s">
        <v>198</v>
      </c>
      <c r="K256" s="142">
        <v>2030</v>
      </c>
      <c r="L256" s="82" t="s">
        <v>90</v>
      </c>
      <c r="M256" s="129">
        <f t="shared" si="38"/>
        <v>4.0123144481482464E-2</v>
      </c>
      <c r="N256" s="66">
        <f>(VLOOKUP(F256,'Base de Dados'!A:G,7,0)*M256)+VLOOKUP(F256,'Base de Dados'!A:G,7,0)</f>
        <v>0.21753432621727004</v>
      </c>
      <c r="O256" s="66">
        <f t="shared" si="33"/>
        <v>0.19667610712392292</v>
      </c>
      <c r="Q256" t="str">
        <f t="shared" si="34"/>
        <v>AMEstadoEstresse hídricoEstado do Amazonas20302C</v>
      </c>
      <c r="R256" t="str">
        <f t="shared" si="35"/>
        <v>Estresse hídrico20302C</v>
      </c>
      <c r="S256" s="140" t="s">
        <v>158</v>
      </c>
      <c r="T256" s="140" t="s">
        <v>119</v>
      </c>
      <c r="U256" s="140" t="s">
        <v>191</v>
      </c>
      <c r="V256" s="142">
        <v>2030</v>
      </c>
      <c r="W256" s="82" t="s">
        <v>86</v>
      </c>
      <c r="X256" s="135" t="str">
        <f>VLOOKUP(Q256,'Base de Dados'!A:G,7,0)</f>
        <v>Baixo</v>
      </c>
      <c r="Y256" s="144">
        <f t="shared" si="36"/>
        <v>0.62962962962962965</v>
      </c>
    </row>
    <row r="257" spans="6:25" x14ac:dyDescent="0.35">
      <c r="F257" t="str">
        <f t="shared" si="32"/>
        <v>DFEstadoIntensidade do ventoDistrito Federal20304C</v>
      </c>
      <c r="G257" t="str">
        <f t="shared" si="37"/>
        <v>Intensidade do vento20304C</v>
      </c>
      <c r="H257" s="140" t="s">
        <v>147</v>
      </c>
      <c r="I257" s="140" t="s">
        <v>99</v>
      </c>
      <c r="J257" s="140" t="s">
        <v>198</v>
      </c>
      <c r="K257" s="142">
        <v>2030</v>
      </c>
      <c r="L257" s="82" t="s">
        <v>90</v>
      </c>
      <c r="M257" s="129">
        <f t="shared" si="38"/>
        <v>3.493574824846201E-2</v>
      </c>
      <c r="N257" s="66">
        <f>(VLOOKUP(F257,'Base de Dados'!A:G,7,0)*M257)+VLOOKUP(F257,'Base de Dados'!A:G,7,0)</f>
        <v>0.22236333790938387</v>
      </c>
      <c r="O257" s="66">
        <f t="shared" si="33"/>
        <v>0.19667610712392292</v>
      </c>
      <c r="Q257" t="str">
        <f t="shared" si="34"/>
        <v>APEstadoEstresse hídricoEstado do Amapá20302C</v>
      </c>
      <c r="R257" t="str">
        <f t="shared" si="35"/>
        <v>Estresse hídrico20302C</v>
      </c>
      <c r="S257" s="140" t="s">
        <v>157</v>
      </c>
      <c r="T257" s="140" t="s">
        <v>115</v>
      </c>
      <c r="U257" s="140" t="s">
        <v>191</v>
      </c>
      <c r="V257" s="142">
        <v>2030</v>
      </c>
      <c r="W257" s="82" t="s">
        <v>86</v>
      </c>
      <c r="X257" s="135" t="str">
        <f>VLOOKUP(Q257,'Base de Dados'!A:G,7,0)</f>
        <v>Baixo</v>
      </c>
      <c r="Y257" s="144">
        <f t="shared" si="36"/>
        <v>0.62962962962962965</v>
      </c>
    </row>
    <row r="258" spans="6:25" x14ac:dyDescent="0.35">
      <c r="F258" t="str">
        <f t="shared" si="32"/>
        <v>ESEstadoIntensidade do ventoEstado do Espírito Santo20304C</v>
      </c>
      <c r="G258" t="str">
        <f t="shared" si="37"/>
        <v>Intensidade do vento20304C</v>
      </c>
      <c r="H258" s="140" t="s">
        <v>160</v>
      </c>
      <c r="I258" s="140" t="s">
        <v>141</v>
      </c>
      <c r="J258" s="140" t="s">
        <v>198</v>
      </c>
      <c r="K258" s="142">
        <v>2030</v>
      </c>
      <c r="L258" s="82" t="s">
        <v>90</v>
      </c>
      <c r="M258" s="129">
        <f t="shared" si="38"/>
        <v>1.8193602342725594E-2</v>
      </c>
      <c r="N258" s="66">
        <f>(VLOOKUP(F258,'Base de Dados'!A:G,7,0)*M258)+VLOOKUP(F258,'Base de Dados'!A:G,7,0)</f>
        <v>0.21411156894978459</v>
      </c>
      <c r="O258" s="66">
        <f t="shared" si="33"/>
        <v>0.19667610712392292</v>
      </c>
      <c r="Q258" t="str">
        <f t="shared" si="34"/>
        <v>DFEstadoEstresse hídricoDistrito Federal20302C</v>
      </c>
      <c r="R258" t="str">
        <f t="shared" si="35"/>
        <v>Estresse hídrico20302C</v>
      </c>
      <c r="S258" s="140" t="s">
        <v>147</v>
      </c>
      <c r="T258" s="140" t="s">
        <v>99</v>
      </c>
      <c r="U258" s="140" t="s">
        <v>191</v>
      </c>
      <c r="V258" s="142">
        <v>2030</v>
      </c>
      <c r="W258" s="82" t="s">
        <v>86</v>
      </c>
      <c r="X258" s="135" t="str">
        <f>VLOOKUP(Q258,'Base de Dados'!A:G,7,0)</f>
        <v>Baixo</v>
      </c>
      <c r="Y258" s="144">
        <f t="shared" si="36"/>
        <v>0.62962962962962965</v>
      </c>
    </row>
    <row r="259" spans="6:25" x14ac:dyDescent="0.35">
      <c r="F259" t="str">
        <f t="shared" ref="F259:F322" si="39">_xlfn.CONCAT(I259,"Estado",J259,H259,K259,L259)</f>
        <v>GOEstadoIntensidade do ventoEstado do Goiás20304C</v>
      </c>
      <c r="G259" t="str">
        <f t="shared" si="37"/>
        <v>Intensidade do vento20304C</v>
      </c>
      <c r="H259" s="140" t="s">
        <v>161</v>
      </c>
      <c r="I259" s="140" t="s">
        <v>111</v>
      </c>
      <c r="J259" s="140" t="s">
        <v>198</v>
      </c>
      <c r="K259" s="142">
        <v>2030</v>
      </c>
      <c r="L259" s="82" t="s">
        <v>90</v>
      </c>
      <c r="M259" s="129">
        <f t="shared" si="38"/>
        <v>2.9453067034552943E-2</v>
      </c>
      <c r="N259" s="66">
        <f>(VLOOKUP(F259,'Base de Dados'!A:G,7,0)*M259)+VLOOKUP(F259,'Base de Dados'!A:G,7,0)</f>
        <v>0.2458922182973961</v>
      </c>
      <c r="O259" s="66">
        <f t="shared" ref="O259:O322" si="40">AVERAGEIFS(N:N,J:J,J259,K:K,K259,L:L,L259)</f>
        <v>0.19667610712392292</v>
      </c>
      <c r="Q259" t="str">
        <f t="shared" ref="Q259:Q322" si="41">_xlfn.CONCAT(T259,"Estado",U259,S259,V259,W259)</f>
        <v>GOEstadoEstresse hídricoEstado do Goiás20302C</v>
      </c>
      <c r="R259" t="str">
        <f t="shared" ref="R259:R322" si="42">_xlfn.CONCAT(U259,V259,W259)</f>
        <v>Estresse hídrico20302C</v>
      </c>
      <c r="S259" s="140" t="s">
        <v>161</v>
      </c>
      <c r="T259" s="140" t="s">
        <v>111</v>
      </c>
      <c r="U259" s="140" t="s">
        <v>191</v>
      </c>
      <c r="V259" s="142">
        <v>2030</v>
      </c>
      <c r="W259" s="82" t="s">
        <v>86</v>
      </c>
      <c r="X259" s="135" t="str">
        <f>VLOOKUP(Q259,'Base de Dados'!A:G,7,0)</f>
        <v>Baixo</v>
      </c>
      <c r="Y259" s="144">
        <f t="shared" ref="Y259:Y322" si="43">COUNTIFS(X:X,X259,W:W,W259,V:V,V259,U:U,U259)/COUNTIFS(W:W,W259,V:V,V259,U:U,U259)</f>
        <v>0.62962962962962965</v>
      </c>
    </row>
    <row r="260" spans="6:25" x14ac:dyDescent="0.35">
      <c r="F260" t="str">
        <f t="shared" si="39"/>
        <v>MTEstadoIntensidade do ventoEstado do Mato Grosso20304C</v>
      </c>
      <c r="G260" t="str">
        <f t="shared" ref="G260:G323" si="44">_xlfn.CONCAT(J260,K260,L260)</f>
        <v>Intensidade do vento20304C</v>
      </c>
      <c r="H260" s="140" t="s">
        <v>163</v>
      </c>
      <c r="I260" s="140" t="s">
        <v>103</v>
      </c>
      <c r="J260" s="140" t="s">
        <v>198</v>
      </c>
      <c r="K260" s="142">
        <v>2030</v>
      </c>
      <c r="L260" s="82" t="s">
        <v>90</v>
      </c>
      <c r="M260" s="129">
        <f t="shared" ref="M260:M323" si="45">VLOOKUP(H260,A:C,3,0)</f>
        <v>2.3476930055963536E-2</v>
      </c>
      <c r="N260" s="66">
        <f>(VLOOKUP(F260,'Base de Dados'!A:G,7,0)*M260)+VLOOKUP(F260,'Base de Dados'!A:G,7,0)</f>
        <v>0.16053966702877828</v>
      </c>
      <c r="O260" s="66">
        <f t="shared" si="40"/>
        <v>0.19667610712392292</v>
      </c>
      <c r="Q260" t="str">
        <f t="shared" si="41"/>
        <v>MAEstadoEstresse hídricoEstado do Maranhão20302C</v>
      </c>
      <c r="R260" t="str">
        <f t="shared" si="42"/>
        <v>Estresse hídrico20302C</v>
      </c>
      <c r="S260" s="140" t="s">
        <v>162</v>
      </c>
      <c r="T260" s="140" t="s">
        <v>135</v>
      </c>
      <c r="U260" s="140" t="s">
        <v>191</v>
      </c>
      <c r="V260" s="142">
        <v>2030</v>
      </c>
      <c r="W260" s="82" t="s">
        <v>86</v>
      </c>
      <c r="X260" s="135" t="str">
        <f>VLOOKUP(Q260,'Base de Dados'!A:G,7,0)</f>
        <v>Baixo</v>
      </c>
      <c r="Y260" s="144">
        <f t="shared" si="43"/>
        <v>0.62962962962962965</v>
      </c>
    </row>
    <row r="261" spans="6:25" x14ac:dyDescent="0.35">
      <c r="F261" t="str">
        <f t="shared" si="39"/>
        <v>PIEstadoIntensidade do ventoEstado do Piauí20304C</v>
      </c>
      <c r="G261" t="str">
        <f t="shared" si="44"/>
        <v>Intensidade do vento20304C</v>
      </c>
      <c r="H261" s="140" t="s">
        <v>168</v>
      </c>
      <c r="I261" s="140" t="s">
        <v>139</v>
      </c>
      <c r="J261" s="140" t="s">
        <v>198</v>
      </c>
      <c r="K261" s="142">
        <v>2030</v>
      </c>
      <c r="L261" s="82" t="s">
        <v>90</v>
      </c>
      <c r="M261" s="129">
        <f t="shared" si="45"/>
        <v>7.4105097273206811E-3</v>
      </c>
      <c r="N261" s="66">
        <f>(VLOOKUP(F261,'Base de Dados'!A:G,7,0)*M261)+VLOOKUP(F261,'Base de Dados'!A:G,7,0)</f>
        <v>0.22393296473367305</v>
      </c>
      <c r="O261" s="66">
        <f t="shared" si="40"/>
        <v>0.19667610712392292</v>
      </c>
      <c r="Q261" t="str">
        <f t="shared" si="41"/>
        <v>MGEstadoEstresse hídricoEstado de Minas Gerais20302C</v>
      </c>
      <c r="R261" t="str">
        <f t="shared" si="42"/>
        <v>Estresse hídrico20302C</v>
      </c>
      <c r="S261" s="140" t="s">
        <v>152</v>
      </c>
      <c r="T261" s="140" t="s">
        <v>93</v>
      </c>
      <c r="U261" s="140" t="s">
        <v>191</v>
      </c>
      <c r="V261" s="142">
        <v>2030</v>
      </c>
      <c r="W261" s="82" t="s">
        <v>86</v>
      </c>
      <c r="X261" s="135" t="str">
        <f>VLOOKUP(Q261,'Base de Dados'!A:G,7,0)</f>
        <v>Baixo</v>
      </c>
      <c r="Y261" s="144">
        <f t="shared" si="43"/>
        <v>0.62962962962962965</v>
      </c>
    </row>
    <row r="262" spans="6:25" x14ac:dyDescent="0.35">
      <c r="F262" t="str">
        <f t="shared" si="39"/>
        <v>RJEstadoIntensidade do ventoEstado do Rio de Janeiro20304C</v>
      </c>
      <c r="G262" t="str">
        <f t="shared" si="44"/>
        <v>Intensidade do vento20304C</v>
      </c>
      <c r="H262" s="140" t="s">
        <v>169</v>
      </c>
      <c r="I262" s="140" t="s">
        <v>143</v>
      </c>
      <c r="J262" s="140" t="s">
        <v>198</v>
      </c>
      <c r="K262" s="142">
        <v>2030</v>
      </c>
      <c r="L262" s="82" t="s">
        <v>90</v>
      </c>
      <c r="M262" s="129">
        <f t="shared" si="45"/>
        <v>9.9062263210224766E-2</v>
      </c>
      <c r="N262" s="66">
        <f>(VLOOKUP(F262,'Base de Dados'!A:G,7,0)*M262)+VLOOKUP(F262,'Base de Dados'!A:G,7,0)</f>
        <v>0.25058619601193122</v>
      </c>
      <c r="O262" s="66">
        <f t="shared" si="40"/>
        <v>0.19667610712392292</v>
      </c>
      <c r="Q262" t="str">
        <f t="shared" si="41"/>
        <v>MSEstadoEstresse hídricoEstado do Mato Grosso do Sul20302C</v>
      </c>
      <c r="R262" t="str">
        <f t="shared" si="42"/>
        <v>Estresse hídrico20302C</v>
      </c>
      <c r="S262" s="140" t="s">
        <v>164</v>
      </c>
      <c r="T262" s="140" t="s">
        <v>101</v>
      </c>
      <c r="U262" s="140" t="s">
        <v>191</v>
      </c>
      <c r="V262" s="142">
        <v>2030</v>
      </c>
      <c r="W262" s="82" t="s">
        <v>86</v>
      </c>
      <c r="X262" s="135" t="str">
        <f>VLOOKUP(Q262,'Base de Dados'!A:G,7,0)</f>
        <v>Baixo</v>
      </c>
      <c r="Y262" s="144">
        <f t="shared" si="43"/>
        <v>0.62962962962962965</v>
      </c>
    </row>
    <row r="263" spans="6:25" x14ac:dyDescent="0.35">
      <c r="F263" t="str">
        <f t="shared" si="39"/>
        <v>ROEstadoIntensidade do ventoEstado da Rondônia20304C</v>
      </c>
      <c r="G263" t="str">
        <f t="shared" si="44"/>
        <v>Intensidade do vento20304C</v>
      </c>
      <c r="H263" s="140" t="s">
        <v>150</v>
      </c>
      <c r="I263" s="140" t="s">
        <v>127</v>
      </c>
      <c r="J263" s="140" t="s">
        <v>198</v>
      </c>
      <c r="K263" s="142">
        <v>2030</v>
      </c>
      <c r="L263" s="82" t="s">
        <v>90</v>
      </c>
      <c r="M263" s="129">
        <f t="shared" si="45"/>
        <v>6.7807786955368732E-3</v>
      </c>
      <c r="N263" s="66">
        <f>(VLOOKUP(F263,'Base de Dados'!A:G,7,0)*M263)+VLOOKUP(F263,'Base de Dados'!A:G,7,0)</f>
        <v>0.21142396352606277</v>
      </c>
      <c r="O263" s="66">
        <f t="shared" si="40"/>
        <v>0.19667610712392292</v>
      </c>
      <c r="Q263" t="str">
        <f t="shared" si="41"/>
        <v>MTEstadoEstresse hídricoEstado do Mato Grosso20302C</v>
      </c>
      <c r="R263" t="str">
        <f t="shared" si="42"/>
        <v>Estresse hídrico20302C</v>
      </c>
      <c r="S263" s="140" t="s">
        <v>163</v>
      </c>
      <c r="T263" s="140" t="s">
        <v>103</v>
      </c>
      <c r="U263" s="140" t="s">
        <v>191</v>
      </c>
      <c r="V263" s="142">
        <v>2030</v>
      </c>
      <c r="W263" s="82" t="s">
        <v>86</v>
      </c>
      <c r="X263" s="135" t="str">
        <f>VLOOKUP(Q263,'Base de Dados'!A:G,7,0)</f>
        <v>Baixo</v>
      </c>
      <c r="Y263" s="144">
        <f t="shared" si="43"/>
        <v>0.62962962962962965</v>
      </c>
    </row>
    <row r="264" spans="6:25" x14ac:dyDescent="0.35">
      <c r="F264" t="str">
        <f t="shared" si="39"/>
        <v>RSEstadoIntensidade do ventoEstado do Rio Grande do Sul20304C</v>
      </c>
      <c r="G264" t="str">
        <f t="shared" si="44"/>
        <v>Intensidade do vento20304C</v>
      </c>
      <c r="H264" s="140" t="s">
        <v>171</v>
      </c>
      <c r="I264" s="140" t="s">
        <v>125</v>
      </c>
      <c r="J264" s="140" t="s">
        <v>198</v>
      </c>
      <c r="K264" s="142">
        <v>2030</v>
      </c>
      <c r="L264" s="82" t="s">
        <v>90</v>
      </c>
      <c r="M264" s="129">
        <f t="shared" si="45"/>
        <v>6.1887894735043823E-2</v>
      </c>
      <c r="N264" s="66">
        <f>(VLOOKUP(F264,'Base de Dados'!A:G,7,0)*M264)+VLOOKUP(F264,'Base de Dados'!A:G,7,0)</f>
        <v>0.19296020030042507</v>
      </c>
      <c r="O264" s="66">
        <f t="shared" si="40"/>
        <v>0.19667610712392292</v>
      </c>
      <c r="Q264" t="str">
        <f t="shared" si="41"/>
        <v>PAEstadoEstresse hídricoEstado do Pará20302C</v>
      </c>
      <c r="R264" t="str">
        <f t="shared" si="42"/>
        <v>Estresse hídrico20302C</v>
      </c>
      <c r="S264" s="140" t="s">
        <v>165</v>
      </c>
      <c r="T264" s="140" t="s">
        <v>91</v>
      </c>
      <c r="U264" s="140" t="s">
        <v>191</v>
      </c>
      <c r="V264" s="142">
        <v>2030</v>
      </c>
      <c r="W264" s="82" t="s">
        <v>86</v>
      </c>
      <c r="X264" s="135" t="str">
        <f>VLOOKUP(Q264,'Base de Dados'!A:G,7,0)</f>
        <v>Baixo</v>
      </c>
      <c r="Y264" s="144">
        <f t="shared" si="43"/>
        <v>0.62962962962962965</v>
      </c>
    </row>
    <row r="265" spans="6:25" x14ac:dyDescent="0.35">
      <c r="F265" t="str">
        <f t="shared" si="39"/>
        <v>SCEstadoIntensidade do ventoEstado de Santa Catarina20304C</v>
      </c>
      <c r="G265" t="str">
        <f t="shared" si="44"/>
        <v>Intensidade do vento20304C</v>
      </c>
      <c r="H265" s="140" t="s">
        <v>153</v>
      </c>
      <c r="I265" s="140" t="s">
        <v>107</v>
      </c>
      <c r="J265" s="140" t="s">
        <v>198</v>
      </c>
      <c r="K265" s="142">
        <v>2030</v>
      </c>
      <c r="L265" s="82" t="s">
        <v>90</v>
      </c>
      <c r="M265" s="129">
        <f t="shared" si="45"/>
        <v>4.5899270894467749E-2</v>
      </c>
      <c r="N265" s="66">
        <f>(VLOOKUP(F265,'Base de Dados'!A:G,7,0)*M265)+VLOOKUP(F265,'Base de Dados'!A:G,7,0)</f>
        <v>0.14283995756787304</v>
      </c>
      <c r="O265" s="66">
        <f t="shared" si="40"/>
        <v>0.19667610712392292</v>
      </c>
      <c r="Q265" t="str">
        <f t="shared" si="41"/>
        <v>PIEstadoEstresse hídricoEstado do Piauí20302C</v>
      </c>
      <c r="R265" t="str">
        <f t="shared" si="42"/>
        <v>Estresse hídrico20302C</v>
      </c>
      <c r="S265" s="140" t="s">
        <v>168</v>
      </c>
      <c r="T265" s="140" t="s">
        <v>139</v>
      </c>
      <c r="U265" s="140" t="s">
        <v>191</v>
      </c>
      <c r="V265" s="142">
        <v>2030</v>
      </c>
      <c r="W265" s="82" t="s">
        <v>86</v>
      </c>
      <c r="X265" s="135" t="str">
        <f>VLOOKUP(Q265,'Base de Dados'!A:G,7,0)</f>
        <v>Baixo</v>
      </c>
      <c r="Y265" s="144">
        <f t="shared" si="43"/>
        <v>0.62962962962962965</v>
      </c>
    </row>
    <row r="266" spans="6:25" x14ac:dyDescent="0.35">
      <c r="F266" t="str">
        <f t="shared" si="39"/>
        <v>APEstadoIntensidade do ventoEstado do Amapá20304C</v>
      </c>
      <c r="G266" t="str">
        <f t="shared" si="44"/>
        <v>Intensidade do vento20304C</v>
      </c>
      <c r="H266" s="140" t="s">
        <v>157</v>
      </c>
      <c r="I266" s="140" t="s">
        <v>115</v>
      </c>
      <c r="J266" s="140" t="s">
        <v>198</v>
      </c>
      <c r="K266" s="142">
        <v>2030</v>
      </c>
      <c r="L266" s="82" t="s">
        <v>90</v>
      </c>
      <c r="M266" s="129">
        <f t="shared" si="45"/>
        <v>2.4270664495023258E-3</v>
      </c>
      <c r="N266" s="66">
        <f>(VLOOKUP(F266,'Base de Dados'!A:G,7,0)*M266)+VLOOKUP(F266,'Base de Dados'!A:G,7,0)</f>
        <v>0.25977181407705674</v>
      </c>
      <c r="O266" s="66">
        <f t="shared" si="40"/>
        <v>0.19667610712392292</v>
      </c>
      <c r="Q266" t="str">
        <f t="shared" si="41"/>
        <v>PREstadoEstresse hídricoEstado do Paraná20302C</v>
      </c>
      <c r="R266" t="str">
        <f t="shared" si="42"/>
        <v>Estresse hídrico20302C</v>
      </c>
      <c r="S266" s="140" t="s">
        <v>166</v>
      </c>
      <c r="T266" s="140" t="s">
        <v>105</v>
      </c>
      <c r="U266" s="140" t="s">
        <v>191</v>
      </c>
      <c r="V266" s="142">
        <v>2030</v>
      </c>
      <c r="W266" s="82" t="s">
        <v>86</v>
      </c>
      <c r="X266" s="135" t="str">
        <f>VLOOKUP(Q266,'Base de Dados'!A:G,7,0)</f>
        <v>Baixo</v>
      </c>
      <c r="Y266" s="144">
        <f t="shared" si="43"/>
        <v>0.62962962962962965</v>
      </c>
    </row>
    <row r="267" spans="6:25" x14ac:dyDescent="0.35">
      <c r="F267" t="str">
        <f t="shared" si="39"/>
        <v>MGEstadoIntensidade do ventoEstado de Minas Gerais20304C</v>
      </c>
      <c r="G267" t="str">
        <f t="shared" si="44"/>
        <v>Intensidade do vento20304C</v>
      </c>
      <c r="H267" s="140" t="s">
        <v>152</v>
      </c>
      <c r="I267" s="140" t="s">
        <v>93</v>
      </c>
      <c r="J267" s="140" t="s">
        <v>198</v>
      </c>
      <c r="K267" s="142">
        <v>2030</v>
      </c>
      <c r="L267" s="82" t="s">
        <v>90</v>
      </c>
      <c r="M267" s="129">
        <f t="shared" si="45"/>
        <v>8.9726947468184257E-2</v>
      </c>
      <c r="N267" s="66">
        <f>(VLOOKUP(F267,'Base de Dados'!A:G,7,0)*M267)+VLOOKUP(F267,'Base de Dados'!A:G,7,0)</f>
        <v>0.30418949362183312</v>
      </c>
      <c r="O267" s="66">
        <f t="shared" si="40"/>
        <v>0.19667610712392292</v>
      </c>
      <c r="Q267" t="str">
        <f t="shared" si="41"/>
        <v>ROEstadoEstresse hídricoEstado da Rondônia20302C</v>
      </c>
      <c r="R267" t="str">
        <f t="shared" si="42"/>
        <v>Estresse hídrico20302C</v>
      </c>
      <c r="S267" s="140" t="s">
        <v>150</v>
      </c>
      <c r="T267" s="140" t="s">
        <v>127</v>
      </c>
      <c r="U267" s="140" t="s">
        <v>191</v>
      </c>
      <c r="V267" s="142">
        <v>2030</v>
      </c>
      <c r="W267" s="82" t="s">
        <v>86</v>
      </c>
      <c r="X267" s="135" t="str">
        <f>VLOOKUP(Q267,'Base de Dados'!A:G,7,0)</f>
        <v>Baixo</v>
      </c>
      <c r="Y267" s="144">
        <f t="shared" si="43"/>
        <v>0.62962962962962965</v>
      </c>
    </row>
    <row r="268" spans="6:25" x14ac:dyDescent="0.35">
      <c r="F268" t="str">
        <f t="shared" si="39"/>
        <v>PAEstadoIntensidade do ventoEstado do Pará20304C</v>
      </c>
      <c r="G268" t="str">
        <f t="shared" si="44"/>
        <v>Intensidade do vento20304C</v>
      </c>
      <c r="H268" s="140" t="s">
        <v>165</v>
      </c>
      <c r="I268" s="140" t="s">
        <v>91</v>
      </c>
      <c r="J268" s="140" t="s">
        <v>198</v>
      </c>
      <c r="K268" s="142">
        <v>2030</v>
      </c>
      <c r="L268" s="82" t="s">
        <v>90</v>
      </c>
      <c r="M268" s="129">
        <f t="shared" si="45"/>
        <v>2.8376794674304741E-2</v>
      </c>
      <c r="N268" s="66">
        <f>(VLOOKUP(F268,'Base de Dados'!A:G,7,0)*M268)+VLOOKUP(F268,'Base de Dados'!A:G,7,0)</f>
        <v>0.27824937844473335</v>
      </c>
      <c r="O268" s="66">
        <f t="shared" si="40"/>
        <v>0.19667610712392292</v>
      </c>
      <c r="Q268" t="str">
        <f t="shared" si="41"/>
        <v>RREstadoEstresse hídricoEstado da Roraima20302C</v>
      </c>
      <c r="R268" t="str">
        <f t="shared" si="42"/>
        <v>Estresse hídrico20302C</v>
      </c>
      <c r="S268" s="140" t="s">
        <v>151</v>
      </c>
      <c r="T268" s="140" t="s">
        <v>97</v>
      </c>
      <c r="U268" s="140" t="s">
        <v>191</v>
      </c>
      <c r="V268" s="142">
        <v>2030</v>
      </c>
      <c r="W268" s="82" t="s">
        <v>86</v>
      </c>
      <c r="X268" s="135" t="str">
        <f>VLOOKUP(Q268,'Base de Dados'!A:G,7,0)</f>
        <v>Baixo</v>
      </c>
      <c r="Y268" s="144">
        <f t="shared" si="43"/>
        <v>0.62962962962962965</v>
      </c>
    </row>
    <row r="269" spans="6:25" x14ac:dyDescent="0.35">
      <c r="F269" t="str">
        <f t="shared" si="39"/>
        <v>PREstadoIntensidade do ventoEstado do Paraná20304C</v>
      </c>
      <c r="G269" t="str">
        <f t="shared" si="44"/>
        <v>Intensidade do vento20304C</v>
      </c>
      <c r="H269" s="140" t="s">
        <v>166</v>
      </c>
      <c r="I269" s="140" t="s">
        <v>105</v>
      </c>
      <c r="J269" s="140" t="s">
        <v>198</v>
      </c>
      <c r="K269" s="142">
        <v>2030</v>
      </c>
      <c r="L269" s="82" t="s">
        <v>90</v>
      </c>
      <c r="M269" s="129">
        <f t="shared" si="45"/>
        <v>6.4120469964379201E-2</v>
      </c>
      <c r="N269" s="66">
        <f>(VLOOKUP(F269,'Base de Dados'!A:G,7,0)*M269)+VLOOKUP(F269,'Base de Dados'!A:G,7,0)</f>
        <v>0.25234856859155275</v>
      </c>
      <c r="O269" s="66">
        <f t="shared" si="40"/>
        <v>0.19667610712392292</v>
      </c>
      <c r="Q269" t="str">
        <f t="shared" si="41"/>
        <v>RSEstadoEstresse hídricoEstado do Rio Grande do Sul20302C</v>
      </c>
      <c r="R269" t="str">
        <f t="shared" si="42"/>
        <v>Estresse hídrico20302C</v>
      </c>
      <c r="S269" s="140" t="s">
        <v>171</v>
      </c>
      <c r="T269" s="140" t="s">
        <v>125</v>
      </c>
      <c r="U269" s="140" t="s">
        <v>191</v>
      </c>
      <c r="V269" s="142">
        <v>2030</v>
      </c>
      <c r="W269" s="82" t="s">
        <v>86</v>
      </c>
      <c r="X269" s="135" t="str">
        <f>VLOOKUP(Q269,'Base de Dados'!A:G,7,0)</f>
        <v>Baixo</v>
      </c>
      <c r="Y269" s="144">
        <f t="shared" si="43"/>
        <v>0.62962962962962965</v>
      </c>
    </row>
    <row r="270" spans="6:25" x14ac:dyDescent="0.35">
      <c r="F270" t="str">
        <f t="shared" si="39"/>
        <v>SPEstadoIntensidade do ventoEstado de São Paulo20304C</v>
      </c>
      <c r="G270" t="str">
        <f t="shared" si="44"/>
        <v>Intensidade do vento20304C</v>
      </c>
      <c r="H270" s="140" t="s">
        <v>154</v>
      </c>
      <c r="I270" s="140" t="s">
        <v>137</v>
      </c>
      <c r="J270" s="140" t="s">
        <v>198</v>
      </c>
      <c r="K270" s="142">
        <v>2030</v>
      </c>
      <c r="L270" s="82" t="s">
        <v>90</v>
      </c>
      <c r="M270" s="129">
        <f t="shared" si="45"/>
        <v>0.31245264204495427</v>
      </c>
      <c r="N270" s="66">
        <f>(VLOOKUP(F270,'Base de Dados'!A:G,7,0)*M270)+VLOOKUP(F270,'Base de Dados'!A:G,7,0)</f>
        <v>0.32848814698039419</v>
      </c>
      <c r="O270" s="66">
        <f t="shared" si="40"/>
        <v>0.19667610712392292</v>
      </c>
      <c r="Q270" t="str">
        <f t="shared" si="41"/>
        <v>SCEstadoEstresse hídricoEstado de Santa Catarina20302C</v>
      </c>
      <c r="R270" t="str">
        <f t="shared" si="42"/>
        <v>Estresse hídrico20302C</v>
      </c>
      <c r="S270" s="140" t="s">
        <v>153</v>
      </c>
      <c r="T270" s="140" t="s">
        <v>107</v>
      </c>
      <c r="U270" s="140" t="s">
        <v>191</v>
      </c>
      <c r="V270" s="142">
        <v>2030</v>
      </c>
      <c r="W270" s="82" t="s">
        <v>86</v>
      </c>
      <c r="X270" s="135" t="str">
        <f>VLOOKUP(Q270,'Base de Dados'!A:G,7,0)</f>
        <v>Baixo</v>
      </c>
      <c r="Y270" s="144">
        <f t="shared" si="43"/>
        <v>0.62962962962962965</v>
      </c>
    </row>
    <row r="271" spans="6:25" x14ac:dyDescent="0.35">
      <c r="F271" t="str">
        <f t="shared" si="39"/>
        <v>TOEstadoIntensidade do ventoEstado do Tocantins20304C</v>
      </c>
      <c r="G271" t="str">
        <f t="shared" si="44"/>
        <v>Intensidade do vento20304C</v>
      </c>
      <c r="H271" s="140" t="s">
        <v>173</v>
      </c>
      <c r="I271" s="140" t="s">
        <v>123</v>
      </c>
      <c r="J271" s="140" t="s">
        <v>198</v>
      </c>
      <c r="K271" s="142">
        <v>2030</v>
      </c>
      <c r="L271" s="82" t="s">
        <v>90</v>
      </c>
      <c r="M271" s="129">
        <f t="shared" si="45"/>
        <v>5.7361768650591007E-3</v>
      </c>
      <c r="N271" s="66">
        <f>(VLOOKUP(F271,'Base de Dados'!A:G,7,0)*M271)+VLOOKUP(F271,'Base de Dados'!A:G,7,0)</f>
        <v>0.30315761902646776</v>
      </c>
      <c r="O271" s="66">
        <f t="shared" si="40"/>
        <v>0.19667610712392292</v>
      </c>
      <c r="Q271" t="str">
        <f t="shared" si="41"/>
        <v>TOEstadoEstresse hídricoEstado do Tocantins20302C</v>
      </c>
      <c r="R271" t="str">
        <f t="shared" si="42"/>
        <v>Estresse hídrico20302C</v>
      </c>
      <c r="S271" s="140" t="s">
        <v>173</v>
      </c>
      <c r="T271" s="140" t="s">
        <v>123</v>
      </c>
      <c r="U271" s="140" t="s">
        <v>191</v>
      </c>
      <c r="V271" s="142">
        <v>2030</v>
      </c>
      <c r="W271" s="82" t="s">
        <v>86</v>
      </c>
      <c r="X271" s="135" t="str">
        <f>VLOOKUP(Q271,'Base de Dados'!A:G,7,0)</f>
        <v>Baixo</v>
      </c>
      <c r="Y271" s="144">
        <f t="shared" si="43"/>
        <v>0.62962962962962965</v>
      </c>
    </row>
    <row r="272" spans="6:25" x14ac:dyDescent="0.35">
      <c r="F272" t="str">
        <f t="shared" si="39"/>
        <v>MAEstadoIntensidade do ventoEstado do Maranhão20304C</v>
      </c>
      <c r="G272" t="str">
        <f t="shared" si="44"/>
        <v>Intensidade do vento20304C</v>
      </c>
      <c r="H272" s="140" t="s">
        <v>162</v>
      </c>
      <c r="I272" s="140" t="s">
        <v>135</v>
      </c>
      <c r="J272" s="140" t="s">
        <v>198</v>
      </c>
      <c r="K272" s="142">
        <v>2030</v>
      </c>
      <c r="L272" s="82" t="s">
        <v>90</v>
      </c>
      <c r="M272" s="129">
        <f t="shared" si="45"/>
        <v>1.4050150875249915E-2</v>
      </c>
      <c r="N272" s="66">
        <f>(VLOOKUP(F272,'Base de Dados'!A:G,7,0)*M272)+VLOOKUP(F272,'Base de Dados'!A:G,7,0)</f>
        <v>0.40417141727742106</v>
      </c>
      <c r="O272" s="66">
        <f t="shared" si="40"/>
        <v>0.19667610712392292</v>
      </c>
      <c r="Q272" t="str">
        <f t="shared" si="41"/>
        <v>ACEstadoEstresse hídricoEstado do Acre20304C</v>
      </c>
      <c r="R272" t="str">
        <f t="shared" si="42"/>
        <v>Estresse hídrico20304C</v>
      </c>
      <c r="S272" s="138" t="s">
        <v>155</v>
      </c>
      <c r="T272" s="138" t="s">
        <v>131</v>
      </c>
      <c r="U272" s="139" t="s">
        <v>191</v>
      </c>
      <c r="V272" s="141">
        <v>2030</v>
      </c>
      <c r="W272" s="136" t="s">
        <v>90</v>
      </c>
      <c r="X272" s="135" t="str">
        <f>VLOOKUP(Q272,'Base de Dados'!A:G,7,0)</f>
        <v>Baixo</v>
      </c>
      <c r="Y272" s="144">
        <f t="shared" si="43"/>
        <v>0.62962962962962965</v>
      </c>
    </row>
    <row r="273" spans="6:25" x14ac:dyDescent="0.35">
      <c r="F273" t="str">
        <f t="shared" si="39"/>
        <v>RNEstadoIntensidade do ventoEstado do Rio Grande do Norte20502C</v>
      </c>
      <c r="G273" t="str">
        <f t="shared" si="44"/>
        <v>Intensidade do vento20502C</v>
      </c>
      <c r="H273" s="140" t="s">
        <v>170</v>
      </c>
      <c r="I273" s="140" t="s">
        <v>121</v>
      </c>
      <c r="J273" s="140" t="s">
        <v>198</v>
      </c>
      <c r="K273" s="142">
        <v>2050</v>
      </c>
      <c r="L273" s="82" t="s">
        <v>86</v>
      </c>
      <c r="M273" s="129">
        <f t="shared" si="45"/>
        <v>9.406147341817531E-3</v>
      </c>
      <c r="N273" s="66">
        <f>(VLOOKUP(F273,'Base de Dados'!A:G,7,0)*M273)+VLOOKUP(F273,'Base de Dados'!A:G,7,0)</f>
        <v>-0.1369427673227066</v>
      </c>
      <c r="O273" s="66">
        <f t="shared" si="40"/>
        <v>0.10207811608931733</v>
      </c>
      <c r="Q273" t="str">
        <f t="shared" si="41"/>
        <v>AMEstadoEstresse hídricoEstado do Amazonas20304C</v>
      </c>
      <c r="R273" t="str">
        <f t="shared" si="42"/>
        <v>Estresse hídrico20304C</v>
      </c>
      <c r="S273" s="140" t="s">
        <v>158</v>
      </c>
      <c r="T273" s="140" t="s">
        <v>119</v>
      </c>
      <c r="U273" s="140" t="s">
        <v>191</v>
      </c>
      <c r="V273" s="142">
        <v>2030</v>
      </c>
      <c r="W273" s="82" t="s">
        <v>90</v>
      </c>
      <c r="X273" s="135" t="str">
        <f>VLOOKUP(Q273,'Base de Dados'!A:G,7,0)</f>
        <v>Baixo</v>
      </c>
      <c r="Y273" s="144">
        <f t="shared" si="43"/>
        <v>0.62962962962962965</v>
      </c>
    </row>
    <row r="274" spans="6:25" x14ac:dyDescent="0.35">
      <c r="F274" t="str">
        <f t="shared" si="39"/>
        <v>PBEstadoIntensidade do ventoEstado da Paraíba20502C</v>
      </c>
      <c r="G274" t="str">
        <f t="shared" si="44"/>
        <v>Intensidade do vento20502C</v>
      </c>
      <c r="H274" s="140" t="s">
        <v>149</v>
      </c>
      <c r="I274" s="140" t="s">
        <v>113</v>
      </c>
      <c r="J274" s="140" t="s">
        <v>198</v>
      </c>
      <c r="K274" s="142">
        <v>2050</v>
      </c>
      <c r="L274" s="82" t="s">
        <v>86</v>
      </c>
      <c r="M274" s="129">
        <f t="shared" si="45"/>
        <v>9.2372816540374405E-3</v>
      </c>
      <c r="N274" s="66">
        <f>(VLOOKUP(F274,'Base de Dados'!A:G,7,0)*M274)+VLOOKUP(F274,'Base de Dados'!A:G,7,0)</f>
        <v>-0.11236175069081618</v>
      </c>
      <c r="O274" s="66">
        <f t="shared" si="40"/>
        <v>0.10207811608931733</v>
      </c>
      <c r="Q274" t="str">
        <f t="shared" si="41"/>
        <v>APEstadoEstresse hídricoEstado do Amapá20304C</v>
      </c>
      <c r="R274" t="str">
        <f t="shared" si="42"/>
        <v>Estresse hídrico20304C</v>
      </c>
      <c r="S274" s="140" t="s">
        <v>157</v>
      </c>
      <c r="T274" s="140" t="s">
        <v>115</v>
      </c>
      <c r="U274" s="140" t="s">
        <v>191</v>
      </c>
      <c r="V274" s="142">
        <v>2030</v>
      </c>
      <c r="W274" s="82" t="s">
        <v>90</v>
      </c>
      <c r="X274" s="135" t="str">
        <f>VLOOKUP(Q274,'Base de Dados'!A:G,7,0)</f>
        <v>Baixo</v>
      </c>
      <c r="Y274" s="144">
        <f t="shared" si="43"/>
        <v>0.62962962962962965</v>
      </c>
    </row>
    <row r="275" spans="6:25" x14ac:dyDescent="0.35">
      <c r="F275" t="str">
        <f t="shared" si="39"/>
        <v>ALEstadoIntensidade do ventoEstado do Alagoas20502C</v>
      </c>
      <c r="G275" t="str">
        <f t="shared" si="44"/>
        <v>Intensidade do vento20502C</v>
      </c>
      <c r="H275" s="140" t="s">
        <v>156</v>
      </c>
      <c r="I275" s="140" t="s">
        <v>117</v>
      </c>
      <c r="J275" s="140" t="s">
        <v>198</v>
      </c>
      <c r="K275" s="142">
        <v>2050</v>
      </c>
      <c r="L275" s="82" t="s">
        <v>86</v>
      </c>
      <c r="M275" s="129">
        <f t="shared" si="45"/>
        <v>8.3055635790484604E-3</v>
      </c>
      <c r="N275" s="66">
        <f>(VLOOKUP(F275,'Base de Dados'!A:G,7,0)*M275)+VLOOKUP(F275,'Base de Dados'!A:G,7,0)</f>
        <v>-8.7386482176850869E-3</v>
      </c>
      <c r="O275" s="66">
        <f t="shared" si="40"/>
        <v>0.10207811608931733</v>
      </c>
      <c r="Q275" t="str">
        <f t="shared" si="41"/>
        <v>DFEstadoEstresse hídricoDistrito Federal20304C</v>
      </c>
      <c r="R275" t="str">
        <f t="shared" si="42"/>
        <v>Estresse hídrico20304C</v>
      </c>
      <c r="S275" s="140" t="s">
        <v>147</v>
      </c>
      <c r="T275" s="140" t="s">
        <v>99</v>
      </c>
      <c r="U275" s="140" t="s">
        <v>191</v>
      </c>
      <c r="V275" s="142">
        <v>2030</v>
      </c>
      <c r="W275" s="82" t="s">
        <v>90</v>
      </c>
      <c r="X275" s="135" t="str">
        <f>VLOOKUP(Q275,'Base de Dados'!A:G,7,0)</f>
        <v>Baixo</v>
      </c>
      <c r="Y275" s="144">
        <f t="shared" si="43"/>
        <v>0.62962962962962965</v>
      </c>
    </row>
    <row r="276" spans="6:25" x14ac:dyDescent="0.35">
      <c r="F276" t="str">
        <f t="shared" si="39"/>
        <v>CEEstadoIntensidade do ventoEstado do Ceará20502C</v>
      </c>
      <c r="G276" t="str">
        <f t="shared" si="44"/>
        <v>Intensidade do vento20502C</v>
      </c>
      <c r="H276" s="140" t="s">
        <v>159</v>
      </c>
      <c r="I276" s="140" t="s">
        <v>109</v>
      </c>
      <c r="J276" s="140" t="s">
        <v>198</v>
      </c>
      <c r="K276" s="142">
        <v>2050</v>
      </c>
      <c r="L276" s="82" t="s">
        <v>86</v>
      </c>
      <c r="M276" s="129">
        <f t="shared" si="45"/>
        <v>2.1934798658220841E-2</v>
      </c>
      <c r="N276" s="66">
        <f>(VLOOKUP(F276,'Base de Dados'!A:G,7,0)*M276)+VLOOKUP(F276,'Base de Dados'!A:G,7,0)</f>
        <v>-7.868897949668302E-2</v>
      </c>
      <c r="O276" s="66">
        <f t="shared" si="40"/>
        <v>0.10207811608931733</v>
      </c>
      <c r="Q276" t="str">
        <f t="shared" si="41"/>
        <v>GOEstadoEstresse hídricoEstado do Goiás20304C</v>
      </c>
      <c r="R276" t="str">
        <f t="shared" si="42"/>
        <v>Estresse hídrico20304C</v>
      </c>
      <c r="S276" s="140" t="s">
        <v>161</v>
      </c>
      <c r="T276" s="140" t="s">
        <v>111</v>
      </c>
      <c r="U276" s="140" t="s">
        <v>191</v>
      </c>
      <c r="V276" s="142">
        <v>2030</v>
      </c>
      <c r="W276" s="82" t="s">
        <v>90</v>
      </c>
      <c r="X276" s="135" t="str">
        <f>VLOOKUP(Q276,'Base de Dados'!A:G,7,0)</f>
        <v>Baixo</v>
      </c>
      <c r="Y276" s="144">
        <f t="shared" si="43"/>
        <v>0.62962962962962965</v>
      </c>
    </row>
    <row r="277" spans="6:25" x14ac:dyDescent="0.35">
      <c r="F277" t="str">
        <f t="shared" si="39"/>
        <v>SEEstadoIntensidade do ventoEstado do Sergipe20502C</v>
      </c>
      <c r="G277" t="str">
        <f t="shared" si="44"/>
        <v>Intensidade do vento20502C</v>
      </c>
      <c r="H277" s="140" t="s">
        <v>172</v>
      </c>
      <c r="I277" s="140" t="s">
        <v>81</v>
      </c>
      <c r="J277" s="140" t="s">
        <v>198</v>
      </c>
      <c r="K277" s="142">
        <v>2050</v>
      </c>
      <c r="L277" s="82" t="s">
        <v>86</v>
      </c>
      <c r="M277" s="129">
        <f t="shared" si="45"/>
        <v>5.9674637214738547E-3</v>
      </c>
      <c r="N277" s="66">
        <f>(VLOOKUP(F277,'Base de Dados'!A:G,7,0)*M277)+VLOOKUP(F277,'Base de Dados'!A:G,7,0)</f>
        <v>4.4597890891651983E-2</v>
      </c>
      <c r="O277" s="66">
        <f t="shared" si="40"/>
        <v>0.10207811608931733</v>
      </c>
      <c r="Q277" t="str">
        <f t="shared" si="41"/>
        <v>MAEstadoEstresse hídricoEstado do Maranhão20304C</v>
      </c>
      <c r="R277" t="str">
        <f t="shared" si="42"/>
        <v>Estresse hídrico20304C</v>
      </c>
      <c r="S277" s="140" t="s">
        <v>162</v>
      </c>
      <c r="T277" s="140" t="s">
        <v>135</v>
      </c>
      <c r="U277" s="140" t="s">
        <v>191</v>
      </c>
      <c r="V277" s="142">
        <v>2030</v>
      </c>
      <c r="W277" s="82" t="s">
        <v>90</v>
      </c>
      <c r="X277" s="135" t="str">
        <f>VLOOKUP(Q277,'Base de Dados'!A:G,7,0)</f>
        <v>Baixo</v>
      </c>
      <c r="Y277" s="144">
        <f t="shared" si="43"/>
        <v>0.62962962962962965</v>
      </c>
    </row>
    <row r="278" spans="6:25" x14ac:dyDescent="0.35">
      <c r="F278" t="str">
        <f t="shared" si="39"/>
        <v>PEEstadoIntensidade do ventoEstado do Pernambuco20502C</v>
      </c>
      <c r="G278" t="str">
        <f t="shared" si="44"/>
        <v>Intensidade do vento20502C</v>
      </c>
      <c r="H278" s="140" t="s">
        <v>167</v>
      </c>
      <c r="I278" s="140" t="s">
        <v>129</v>
      </c>
      <c r="J278" s="140" t="s">
        <v>198</v>
      </c>
      <c r="K278" s="142">
        <v>2050</v>
      </c>
      <c r="L278" s="82" t="s">
        <v>86</v>
      </c>
      <c r="M278" s="129">
        <f t="shared" si="45"/>
        <v>2.5403050200549358E-2</v>
      </c>
      <c r="N278" s="66">
        <f>(VLOOKUP(F278,'Base de Dados'!A:G,7,0)*M278)+VLOOKUP(F278,'Base de Dados'!A:G,7,0)</f>
        <v>-4.1016122008021981E-2</v>
      </c>
      <c r="O278" s="66">
        <f t="shared" si="40"/>
        <v>0.10207811608931733</v>
      </c>
      <c r="Q278" t="str">
        <f t="shared" si="41"/>
        <v>MGEstadoEstresse hídricoEstado de Minas Gerais20304C</v>
      </c>
      <c r="R278" t="str">
        <f t="shared" si="42"/>
        <v>Estresse hídrico20304C</v>
      </c>
      <c r="S278" s="140" t="s">
        <v>152</v>
      </c>
      <c r="T278" s="140" t="s">
        <v>93</v>
      </c>
      <c r="U278" s="140" t="s">
        <v>191</v>
      </c>
      <c r="V278" s="142">
        <v>2030</v>
      </c>
      <c r="W278" s="82" t="s">
        <v>90</v>
      </c>
      <c r="X278" s="135" t="str">
        <f>VLOOKUP(Q278,'Base de Dados'!A:G,7,0)</f>
        <v>Baixo</v>
      </c>
      <c r="Y278" s="144">
        <f t="shared" si="43"/>
        <v>0.62962962962962965</v>
      </c>
    </row>
    <row r="279" spans="6:25" x14ac:dyDescent="0.35">
      <c r="F279" t="str">
        <f t="shared" si="39"/>
        <v>PIEstadoIntensidade do ventoEstado do Piauí20502C</v>
      </c>
      <c r="G279" t="str">
        <f t="shared" si="44"/>
        <v>Intensidade do vento20502C</v>
      </c>
      <c r="H279" s="140" t="s">
        <v>168</v>
      </c>
      <c r="I279" s="140" t="s">
        <v>139</v>
      </c>
      <c r="J279" s="140" t="s">
        <v>198</v>
      </c>
      <c r="K279" s="142">
        <v>2050</v>
      </c>
      <c r="L279" s="82" t="s">
        <v>86</v>
      </c>
      <c r="M279" s="129">
        <f t="shared" si="45"/>
        <v>7.4105097273206811E-3</v>
      </c>
      <c r="N279" s="66">
        <f>(VLOOKUP(F279,'Base de Dados'!A:G,7,0)*M279)+VLOOKUP(F279,'Base de Dados'!A:G,7,0)</f>
        <v>5.2049543002578233E-2</v>
      </c>
      <c r="O279" s="66">
        <f t="shared" si="40"/>
        <v>0.10207811608931733</v>
      </c>
      <c r="Q279" t="str">
        <f t="shared" si="41"/>
        <v>MSEstadoEstresse hídricoEstado do Mato Grosso do Sul20304C</v>
      </c>
      <c r="R279" t="str">
        <f t="shared" si="42"/>
        <v>Estresse hídrico20304C</v>
      </c>
      <c r="S279" s="140" t="s">
        <v>164</v>
      </c>
      <c r="T279" s="140" t="s">
        <v>101</v>
      </c>
      <c r="U279" s="140" t="s">
        <v>191</v>
      </c>
      <c r="V279" s="142">
        <v>2030</v>
      </c>
      <c r="W279" s="82" t="s">
        <v>90</v>
      </c>
      <c r="X279" s="135" t="str">
        <f>VLOOKUP(Q279,'Base de Dados'!A:G,7,0)</f>
        <v>Baixo</v>
      </c>
      <c r="Y279" s="144">
        <f t="shared" si="43"/>
        <v>0.62962962962962965</v>
      </c>
    </row>
    <row r="280" spans="6:25" x14ac:dyDescent="0.35">
      <c r="F280" t="str">
        <f t="shared" si="39"/>
        <v>AMEstadoIntensidade do ventoEstado do Amazonas20502C</v>
      </c>
      <c r="G280" t="str">
        <f t="shared" si="44"/>
        <v>Intensidade do vento20502C</v>
      </c>
      <c r="H280" s="140" t="s">
        <v>158</v>
      </c>
      <c r="I280" s="140" t="s">
        <v>119</v>
      </c>
      <c r="J280" s="140" t="s">
        <v>198</v>
      </c>
      <c r="K280" s="142">
        <v>2050</v>
      </c>
      <c r="L280" s="82" t="s">
        <v>86</v>
      </c>
      <c r="M280" s="129">
        <f t="shared" si="45"/>
        <v>1.5246403292263271E-2</v>
      </c>
      <c r="N280" s="66">
        <f>(VLOOKUP(F280,'Base de Dados'!A:G,7,0)*M280)+VLOOKUP(F280,'Base de Dados'!A:G,7,0)</f>
        <v>0.10829294968450807</v>
      </c>
      <c r="O280" s="66">
        <f t="shared" si="40"/>
        <v>0.10207811608931733</v>
      </c>
      <c r="Q280" t="str">
        <f t="shared" si="41"/>
        <v>MTEstadoEstresse hídricoEstado do Mato Grosso20304C</v>
      </c>
      <c r="R280" t="str">
        <f t="shared" si="42"/>
        <v>Estresse hídrico20304C</v>
      </c>
      <c r="S280" s="140" t="s">
        <v>163</v>
      </c>
      <c r="T280" s="140" t="s">
        <v>103</v>
      </c>
      <c r="U280" s="140" t="s">
        <v>191</v>
      </c>
      <c r="V280" s="142">
        <v>2030</v>
      </c>
      <c r="W280" s="82" t="s">
        <v>90</v>
      </c>
      <c r="X280" s="135" t="str">
        <f>VLOOKUP(Q280,'Base de Dados'!A:G,7,0)</f>
        <v>Baixo</v>
      </c>
      <c r="Y280" s="144">
        <f t="shared" si="43"/>
        <v>0.62962962962962965</v>
      </c>
    </row>
    <row r="281" spans="6:25" x14ac:dyDescent="0.35">
      <c r="F281" t="str">
        <f t="shared" si="39"/>
        <v>BAEstadoIntensidade do ventoEstado da Bahia20502C</v>
      </c>
      <c r="G281" t="str">
        <f t="shared" si="44"/>
        <v>Intensidade do vento20502C</v>
      </c>
      <c r="H281" s="140" t="s">
        <v>148</v>
      </c>
      <c r="I281" s="140" t="s">
        <v>133</v>
      </c>
      <c r="J281" s="140" t="s">
        <v>198</v>
      </c>
      <c r="K281" s="142">
        <v>2050</v>
      </c>
      <c r="L281" s="82" t="s">
        <v>86</v>
      </c>
      <c r="M281" s="129">
        <f t="shared" si="45"/>
        <v>4.0123144481482464E-2</v>
      </c>
      <c r="N281" s="66">
        <f>(VLOOKUP(F281,'Base de Dados'!A:G,7,0)*M281)+VLOOKUP(F281,'Base de Dados'!A:G,7,0)</f>
        <v>6.7954712106123527E-2</v>
      </c>
      <c r="O281" s="66">
        <f t="shared" si="40"/>
        <v>0.10207811608931733</v>
      </c>
      <c r="Q281" t="str">
        <f t="shared" si="41"/>
        <v>PAEstadoEstresse hídricoEstado do Pará20304C</v>
      </c>
      <c r="R281" t="str">
        <f t="shared" si="42"/>
        <v>Estresse hídrico20304C</v>
      </c>
      <c r="S281" s="140" t="s">
        <v>165</v>
      </c>
      <c r="T281" s="140" t="s">
        <v>91</v>
      </c>
      <c r="U281" s="140" t="s">
        <v>191</v>
      </c>
      <c r="V281" s="142">
        <v>2030</v>
      </c>
      <c r="W281" s="82" t="s">
        <v>90</v>
      </c>
      <c r="X281" s="135" t="str">
        <f>VLOOKUP(Q281,'Base de Dados'!A:G,7,0)</f>
        <v>Baixo</v>
      </c>
      <c r="Y281" s="144">
        <f t="shared" si="43"/>
        <v>0.62962962962962965</v>
      </c>
    </row>
    <row r="282" spans="6:25" x14ac:dyDescent="0.35">
      <c r="F282" t="str">
        <f t="shared" si="39"/>
        <v>DFEstadoIntensidade do ventoDistrito Federal20502C</v>
      </c>
      <c r="G282" t="str">
        <f t="shared" si="44"/>
        <v>Intensidade do vento20502C</v>
      </c>
      <c r="H282" s="140" t="s">
        <v>147</v>
      </c>
      <c r="I282" s="140" t="s">
        <v>99</v>
      </c>
      <c r="J282" s="140" t="s">
        <v>198</v>
      </c>
      <c r="K282" s="142">
        <v>2050</v>
      </c>
      <c r="L282" s="82" t="s">
        <v>86</v>
      </c>
      <c r="M282" s="129">
        <f t="shared" si="45"/>
        <v>3.493574824846201E-2</v>
      </c>
      <c r="N282" s="66">
        <f>(VLOOKUP(F282,'Base de Dados'!A:G,7,0)*M282)+VLOOKUP(F282,'Base de Dados'!A:G,7,0)</f>
        <v>0.11384293230733082</v>
      </c>
      <c r="O282" s="66">
        <f t="shared" si="40"/>
        <v>0.10207811608931733</v>
      </c>
      <c r="Q282" t="str">
        <f t="shared" si="41"/>
        <v>PIEstadoEstresse hídricoEstado do Piauí20304C</v>
      </c>
      <c r="R282" t="str">
        <f t="shared" si="42"/>
        <v>Estresse hídrico20304C</v>
      </c>
      <c r="S282" s="140" t="s">
        <v>168</v>
      </c>
      <c r="T282" s="140" t="s">
        <v>139</v>
      </c>
      <c r="U282" s="140" t="s">
        <v>191</v>
      </c>
      <c r="V282" s="142">
        <v>2030</v>
      </c>
      <c r="W282" s="82" t="s">
        <v>90</v>
      </c>
      <c r="X282" s="135" t="str">
        <f>VLOOKUP(Q282,'Base de Dados'!A:G,7,0)</f>
        <v>Baixo</v>
      </c>
      <c r="Y282" s="144">
        <f t="shared" si="43"/>
        <v>0.62962962962962965</v>
      </c>
    </row>
    <row r="283" spans="6:25" x14ac:dyDescent="0.35">
      <c r="F283" t="str">
        <f t="shared" si="39"/>
        <v>ESEstadoIntensidade do ventoEstado do Espírito Santo20502C</v>
      </c>
      <c r="G283" t="str">
        <f t="shared" si="44"/>
        <v>Intensidade do vento20502C</v>
      </c>
      <c r="H283" s="140" t="s">
        <v>160</v>
      </c>
      <c r="I283" s="140" t="s">
        <v>141</v>
      </c>
      <c r="J283" s="140" t="s">
        <v>198</v>
      </c>
      <c r="K283" s="142">
        <v>2050</v>
      </c>
      <c r="L283" s="82" t="s">
        <v>86</v>
      </c>
      <c r="M283" s="129">
        <f t="shared" si="45"/>
        <v>1.8193602342725594E-2</v>
      </c>
      <c r="N283" s="66">
        <f>(VLOOKUP(F283,'Base de Dados'!A:G,7,0)*M283)+VLOOKUP(F283,'Base de Dados'!A:G,7,0)</f>
        <v>0.11709226426941345</v>
      </c>
      <c r="O283" s="66">
        <f t="shared" si="40"/>
        <v>0.10207811608931733</v>
      </c>
      <c r="Q283" t="str">
        <f t="shared" si="41"/>
        <v>PREstadoEstresse hídricoEstado do Paraná20304C</v>
      </c>
      <c r="R283" t="str">
        <f t="shared" si="42"/>
        <v>Estresse hídrico20304C</v>
      </c>
      <c r="S283" s="140" t="s">
        <v>166</v>
      </c>
      <c r="T283" s="140" t="s">
        <v>105</v>
      </c>
      <c r="U283" s="140" t="s">
        <v>191</v>
      </c>
      <c r="V283" s="142">
        <v>2030</v>
      </c>
      <c r="W283" s="82" t="s">
        <v>90</v>
      </c>
      <c r="X283" s="135" t="str">
        <f>VLOOKUP(Q283,'Base de Dados'!A:G,7,0)</f>
        <v>Baixo</v>
      </c>
      <c r="Y283" s="144">
        <f t="shared" si="43"/>
        <v>0.62962962962962965</v>
      </c>
    </row>
    <row r="284" spans="6:25" x14ac:dyDescent="0.35">
      <c r="F284" t="str">
        <f t="shared" si="39"/>
        <v>GOEstadoIntensidade do ventoEstado do Goiás20502C</v>
      </c>
      <c r="G284" t="str">
        <f t="shared" si="44"/>
        <v>Intensidade do vento20502C</v>
      </c>
      <c r="H284" s="140" t="s">
        <v>161</v>
      </c>
      <c r="I284" s="140" t="s">
        <v>111</v>
      </c>
      <c r="J284" s="140" t="s">
        <v>198</v>
      </c>
      <c r="K284" s="142">
        <v>2050</v>
      </c>
      <c r="L284" s="82" t="s">
        <v>86</v>
      </c>
      <c r="M284" s="129">
        <f t="shared" si="45"/>
        <v>2.9453067034552943E-2</v>
      </c>
      <c r="N284" s="66">
        <f>(VLOOKUP(F284,'Base de Dados'!A:G,7,0)*M284)+VLOOKUP(F284,'Base de Dados'!A:G,7,0)</f>
        <v>0.14789809063063078</v>
      </c>
      <c r="O284" s="66">
        <f t="shared" si="40"/>
        <v>0.10207811608931733</v>
      </c>
      <c r="Q284" t="str">
        <f t="shared" si="41"/>
        <v>ROEstadoEstresse hídricoEstado da Rondônia20304C</v>
      </c>
      <c r="R284" t="str">
        <f t="shared" si="42"/>
        <v>Estresse hídrico20304C</v>
      </c>
      <c r="S284" s="140" t="s">
        <v>150</v>
      </c>
      <c r="T284" s="140" t="s">
        <v>127</v>
      </c>
      <c r="U284" s="140" t="s">
        <v>191</v>
      </c>
      <c r="V284" s="142">
        <v>2030</v>
      </c>
      <c r="W284" s="82" t="s">
        <v>90</v>
      </c>
      <c r="X284" s="135" t="str">
        <f>VLOOKUP(Q284,'Base de Dados'!A:G,7,0)</f>
        <v>Baixo</v>
      </c>
      <c r="Y284" s="144">
        <f t="shared" si="43"/>
        <v>0.62962962962962965</v>
      </c>
    </row>
    <row r="285" spans="6:25" x14ac:dyDescent="0.35">
      <c r="F285" t="str">
        <f t="shared" si="39"/>
        <v>MSEstadoIntensidade do ventoEstado do Mato Grosso do Sul20502C</v>
      </c>
      <c r="G285" t="str">
        <f t="shared" si="44"/>
        <v>Intensidade do vento20502C</v>
      </c>
      <c r="H285" s="140" t="s">
        <v>164</v>
      </c>
      <c r="I285" s="140" t="s">
        <v>101</v>
      </c>
      <c r="J285" s="140" t="s">
        <v>198</v>
      </c>
      <c r="K285" s="142">
        <v>2050</v>
      </c>
      <c r="L285" s="82" t="s">
        <v>86</v>
      </c>
      <c r="M285" s="129">
        <f t="shared" si="45"/>
        <v>1.6114911720697993E-2</v>
      </c>
      <c r="N285" s="66">
        <f>(VLOOKUP(F285,'Base de Dados'!A:G,7,0)*M285)+VLOOKUP(F285,'Base de Dados'!A:G,7,0)</f>
        <v>8.1966602878802974E-2</v>
      </c>
      <c r="O285" s="66">
        <f t="shared" si="40"/>
        <v>0.10207811608931733</v>
      </c>
      <c r="Q285" t="str">
        <f t="shared" si="41"/>
        <v>RREstadoEstresse hídricoEstado da Roraima20304C</v>
      </c>
      <c r="R285" t="str">
        <f t="shared" si="42"/>
        <v>Estresse hídrico20304C</v>
      </c>
      <c r="S285" s="140" t="s">
        <v>151</v>
      </c>
      <c r="T285" s="140" t="s">
        <v>97</v>
      </c>
      <c r="U285" s="140" t="s">
        <v>191</v>
      </c>
      <c r="V285" s="142">
        <v>2030</v>
      </c>
      <c r="W285" s="82" t="s">
        <v>90</v>
      </c>
      <c r="X285" s="135" t="str">
        <f>VLOOKUP(Q285,'Base de Dados'!A:G,7,0)</f>
        <v>Baixo</v>
      </c>
      <c r="Y285" s="144">
        <f t="shared" si="43"/>
        <v>0.62962962962962965</v>
      </c>
    </row>
    <row r="286" spans="6:25" x14ac:dyDescent="0.35">
      <c r="F286" t="str">
        <f t="shared" si="39"/>
        <v>RJEstadoIntensidade do ventoEstado do Rio de Janeiro20502C</v>
      </c>
      <c r="G286" t="str">
        <f t="shared" si="44"/>
        <v>Intensidade do vento20502C</v>
      </c>
      <c r="H286" s="140" t="s">
        <v>169</v>
      </c>
      <c r="I286" s="140" t="s">
        <v>143</v>
      </c>
      <c r="J286" s="140" t="s">
        <v>198</v>
      </c>
      <c r="K286" s="142">
        <v>2050</v>
      </c>
      <c r="L286" s="82" t="s">
        <v>86</v>
      </c>
      <c r="M286" s="129">
        <f t="shared" si="45"/>
        <v>9.9062263210224766E-2</v>
      </c>
      <c r="N286" s="66">
        <f>(VLOOKUP(F286,'Base de Dados'!A:G,7,0)*M286)+VLOOKUP(F286,'Base de Dados'!A:G,7,0)</f>
        <v>0.14470986465601293</v>
      </c>
      <c r="O286" s="66">
        <f t="shared" si="40"/>
        <v>0.10207811608931733</v>
      </c>
      <c r="Q286" t="str">
        <f t="shared" si="41"/>
        <v>RSEstadoEstresse hídricoEstado do Rio Grande do Sul20304C</v>
      </c>
      <c r="R286" t="str">
        <f t="shared" si="42"/>
        <v>Estresse hídrico20304C</v>
      </c>
      <c r="S286" s="140" t="s">
        <v>171</v>
      </c>
      <c r="T286" s="140" t="s">
        <v>125</v>
      </c>
      <c r="U286" s="140" t="s">
        <v>191</v>
      </c>
      <c r="V286" s="142">
        <v>2030</v>
      </c>
      <c r="W286" s="82" t="s">
        <v>90</v>
      </c>
      <c r="X286" s="135" t="str">
        <f>VLOOKUP(Q286,'Base de Dados'!A:G,7,0)</f>
        <v>Baixo</v>
      </c>
      <c r="Y286" s="144">
        <f t="shared" si="43"/>
        <v>0.62962962962962965</v>
      </c>
    </row>
    <row r="287" spans="6:25" x14ac:dyDescent="0.35">
      <c r="F287" t="str">
        <f t="shared" si="39"/>
        <v>RREstadoIntensidade do ventoEstado da Roraima20502C</v>
      </c>
      <c r="G287" t="str">
        <f t="shared" si="44"/>
        <v>Intensidade do vento20502C</v>
      </c>
      <c r="H287" s="140" t="s">
        <v>151</v>
      </c>
      <c r="I287" s="140" t="s">
        <v>97</v>
      </c>
      <c r="J287" s="140" t="s">
        <v>198</v>
      </c>
      <c r="K287" s="142">
        <v>2050</v>
      </c>
      <c r="L287" s="82" t="s">
        <v>86</v>
      </c>
      <c r="M287" s="129">
        <f t="shared" si="45"/>
        <v>2.1057616972670569E-3</v>
      </c>
      <c r="N287" s="66">
        <f>(VLOOKUP(F287,'Base de Dados'!A:G,7,0)*M287)+VLOOKUP(F287,'Base de Dados'!A:G,7,0)</f>
        <v>7.9166355174084116E-2</v>
      </c>
      <c r="O287" s="66">
        <f t="shared" si="40"/>
        <v>0.10207811608931733</v>
      </c>
      <c r="Q287" t="str">
        <f t="shared" si="41"/>
        <v>SCEstadoEstresse hídricoEstado de Santa Catarina20304C</v>
      </c>
      <c r="R287" t="str">
        <f t="shared" si="42"/>
        <v>Estresse hídrico20304C</v>
      </c>
      <c r="S287" s="140" t="s">
        <v>153</v>
      </c>
      <c r="T287" s="140" t="s">
        <v>107</v>
      </c>
      <c r="U287" s="140" t="s">
        <v>191</v>
      </c>
      <c r="V287" s="142">
        <v>2030</v>
      </c>
      <c r="W287" s="82" t="s">
        <v>90</v>
      </c>
      <c r="X287" s="135" t="str">
        <f>VLOOKUP(Q287,'Base de Dados'!A:G,7,0)</f>
        <v>Baixo</v>
      </c>
      <c r="Y287" s="144">
        <f t="shared" si="43"/>
        <v>0.62962962962962965</v>
      </c>
    </row>
    <row r="288" spans="6:25" x14ac:dyDescent="0.35">
      <c r="F288" t="str">
        <f t="shared" si="39"/>
        <v>RSEstadoIntensidade do ventoEstado do Rio Grande do Sul20502C</v>
      </c>
      <c r="G288" t="str">
        <f t="shared" si="44"/>
        <v>Intensidade do vento20502C</v>
      </c>
      <c r="H288" s="140" t="s">
        <v>171</v>
      </c>
      <c r="I288" s="140" t="s">
        <v>125</v>
      </c>
      <c r="J288" s="140" t="s">
        <v>198</v>
      </c>
      <c r="K288" s="142">
        <v>2050</v>
      </c>
      <c r="L288" s="82" t="s">
        <v>86</v>
      </c>
      <c r="M288" s="129">
        <f t="shared" si="45"/>
        <v>6.1887894735043823E-2</v>
      </c>
      <c r="N288" s="66">
        <f>(VLOOKUP(F288,'Base de Dados'!A:G,7,0)*M288)+VLOOKUP(F288,'Base de Dados'!A:G,7,0)</f>
        <v>8.3181218420911765E-2</v>
      </c>
      <c r="O288" s="66">
        <f t="shared" si="40"/>
        <v>0.10207811608931733</v>
      </c>
      <c r="Q288" t="str">
        <f t="shared" si="41"/>
        <v>TOEstadoEstresse hídricoEstado do Tocantins20304C</v>
      </c>
      <c r="R288" t="str">
        <f t="shared" si="42"/>
        <v>Estresse hídrico20304C</v>
      </c>
      <c r="S288" s="140" t="s">
        <v>173</v>
      </c>
      <c r="T288" s="140" t="s">
        <v>123</v>
      </c>
      <c r="U288" s="140" t="s">
        <v>191</v>
      </c>
      <c r="V288" s="142">
        <v>2030</v>
      </c>
      <c r="W288" s="82" t="s">
        <v>90</v>
      </c>
      <c r="X288" s="135" t="str">
        <f>VLOOKUP(Q288,'Base de Dados'!A:G,7,0)</f>
        <v>Baixo</v>
      </c>
      <c r="Y288" s="144">
        <f t="shared" si="43"/>
        <v>0.62962962962962965</v>
      </c>
    </row>
    <row r="289" spans="6:25" x14ac:dyDescent="0.35">
      <c r="F289" t="str">
        <f t="shared" si="39"/>
        <v>SCEstadoIntensidade do ventoEstado de Santa Catarina20502C</v>
      </c>
      <c r="G289" t="str">
        <f t="shared" si="44"/>
        <v>Intensidade do vento20502C</v>
      </c>
      <c r="H289" s="140" t="s">
        <v>153</v>
      </c>
      <c r="I289" s="140" t="s">
        <v>107</v>
      </c>
      <c r="J289" s="140" t="s">
        <v>198</v>
      </c>
      <c r="K289" s="142">
        <v>2050</v>
      </c>
      <c r="L289" s="82" t="s">
        <v>86</v>
      </c>
      <c r="M289" s="129">
        <f t="shared" si="45"/>
        <v>4.5899270894467749E-2</v>
      </c>
      <c r="N289" s="66">
        <f>(VLOOKUP(F289,'Base de Dados'!A:G,7,0)*M289)+VLOOKUP(F289,'Base de Dados'!A:G,7,0)</f>
        <v>0.10389266090885048</v>
      </c>
      <c r="O289" s="66">
        <f t="shared" si="40"/>
        <v>0.10207811608931733</v>
      </c>
      <c r="Q289" t="str">
        <f t="shared" si="41"/>
        <v>ACEstadoEstresse hídricoEstado do Acre20502C</v>
      </c>
      <c r="R289" t="str">
        <f t="shared" si="42"/>
        <v>Estresse hídrico20502C</v>
      </c>
      <c r="S289" s="138" t="s">
        <v>155</v>
      </c>
      <c r="T289" s="138" t="s">
        <v>131</v>
      </c>
      <c r="U289" s="139" t="s">
        <v>191</v>
      </c>
      <c r="V289" s="141">
        <v>2050</v>
      </c>
      <c r="W289" s="136" t="s">
        <v>86</v>
      </c>
      <c r="X289" s="135" t="str">
        <f>VLOOKUP(Q289,'Base de Dados'!A:G,7,0)</f>
        <v>Baixo</v>
      </c>
      <c r="Y289" s="144">
        <f t="shared" si="43"/>
        <v>0.62962962962962965</v>
      </c>
    </row>
    <row r="290" spans="6:25" x14ac:dyDescent="0.35">
      <c r="F290" t="str">
        <f t="shared" si="39"/>
        <v>ACEstadoIntensidade do ventoEstado do Acre20502C</v>
      </c>
      <c r="G290" t="str">
        <f t="shared" si="44"/>
        <v>Intensidade do vento20502C</v>
      </c>
      <c r="H290" s="138" t="s">
        <v>155</v>
      </c>
      <c r="I290" s="138" t="s">
        <v>131</v>
      </c>
      <c r="J290" s="139" t="s">
        <v>198</v>
      </c>
      <c r="K290" s="141">
        <v>2050</v>
      </c>
      <c r="L290" s="136" t="s">
        <v>86</v>
      </c>
      <c r="M290" s="129">
        <f t="shared" si="45"/>
        <v>2.1651603672099367E-3</v>
      </c>
      <c r="N290" s="66">
        <f>(VLOOKUP(F290,'Base de Dados'!A:G,7,0)*M290)+VLOOKUP(F290,'Base de Dados'!A:G,7,0)</f>
        <v>0.19542220627160592</v>
      </c>
      <c r="O290" s="66">
        <f t="shared" si="40"/>
        <v>0.10207811608931733</v>
      </c>
      <c r="Q290" t="str">
        <f t="shared" si="41"/>
        <v>AMEstadoEstresse hídricoEstado do Amazonas20502C</v>
      </c>
      <c r="R290" t="str">
        <f t="shared" si="42"/>
        <v>Estresse hídrico20502C</v>
      </c>
      <c r="S290" s="140" t="s">
        <v>158</v>
      </c>
      <c r="T290" s="140" t="s">
        <v>119</v>
      </c>
      <c r="U290" s="140" t="s">
        <v>191</v>
      </c>
      <c r="V290" s="142">
        <v>2050</v>
      </c>
      <c r="W290" s="82" t="s">
        <v>86</v>
      </c>
      <c r="X290" s="135" t="str">
        <f>VLOOKUP(Q290,'Base de Dados'!A:G,7,0)</f>
        <v>Baixo</v>
      </c>
      <c r="Y290" s="144">
        <f t="shared" si="43"/>
        <v>0.62962962962962965</v>
      </c>
    </row>
    <row r="291" spans="6:25" x14ac:dyDescent="0.35">
      <c r="F291" t="str">
        <f t="shared" si="39"/>
        <v>MAEstadoIntensidade do ventoEstado do Maranhão20502C</v>
      </c>
      <c r="G291" t="str">
        <f t="shared" si="44"/>
        <v>Intensidade do vento20502C</v>
      </c>
      <c r="H291" s="140" t="s">
        <v>162</v>
      </c>
      <c r="I291" s="140" t="s">
        <v>135</v>
      </c>
      <c r="J291" s="140" t="s">
        <v>198</v>
      </c>
      <c r="K291" s="142">
        <v>2050</v>
      </c>
      <c r="L291" s="82" t="s">
        <v>86</v>
      </c>
      <c r="M291" s="129">
        <f t="shared" si="45"/>
        <v>1.4050150875249915E-2</v>
      </c>
      <c r="N291" s="66">
        <f>(VLOOKUP(F291,'Base de Dados'!A:G,7,0)*M291)+VLOOKUP(F291,'Base de Dados'!A:G,7,0)</f>
        <v>0.22680921707909754</v>
      </c>
      <c r="O291" s="66">
        <f t="shared" si="40"/>
        <v>0.10207811608931733</v>
      </c>
      <c r="Q291" t="str">
        <f t="shared" si="41"/>
        <v>APEstadoEstresse hídricoEstado do Amapá20502C</v>
      </c>
      <c r="R291" t="str">
        <f t="shared" si="42"/>
        <v>Estresse hídrico20502C</v>
      </c>
      <c r="S291" s="140" t="s">
        <v>157</v>
      </c>
      <c r="T291" s="140" t="s">
        <v>115</v>
      </c>
      <c r="U291" s="140" t="s">
        <v>191</v>
      </c>
      <c r="V291" s="142">
        <v>2050</v>
      </c>
      <c r="W291" s="82" t="s">
        <v>86</v>
      </c>
      <c r="X291" s="135" t="str">
        <f>VLOOKUP(Q291,'Base de Dados'!A:G,7,0)</f>
        <v>Baixo</v>
      </c>
      <c r="Y291" s="144">
        <f t="shared" si="43"/>
        <v>0.62962962962962965</v>
      </c>
    </row>
    <row r="292" spans="6:25" x14ac:dyDescent="0.35">
      <c r="F292" t="str">
        <f t="shared" si="39"/>
        <v>MGEstadoIntensidade do ventoEstado de Minas Gerais20502C</v>
      </c>
      <c r="G292" t="str">
        <f t="shared" si="44"/>
        <v>Intensidade do vento20502C</v>
      </c>
      <c r="H292" s="140" t="s">
        <v>152</v>
      </c>
      <c r="I292" s="140" t="s">
        <v>93</v>
      </c>
      <c r="J292" s="140" t="s">
        <v>198</v>
      </c>
      <c r="K292" s="142">
        <v>2050</v>
      </c>
      <c r="L292" s="82" t="s">
        <v>86</v>
      </c>
      <c r="M292" s="129">
        <f t="shared" si="45"/>
        <v>8.9726947468184257E-2</v>
      </c>
      <c r="N292" s="66">
        <f>(VLOOKUP(F292,'Base de Dados'!A:G,7,0)*M292)+VLOOKUP(F292,'Base de Dados'!A:G,7,0)</f>
        <v>0.16382228443605037</v>
      </c>
      <c r="O292" s="66">
        <f t="shared" si="40"/>
        <v>0.10207811608931733</v>
      </c>
      <c r="Q292" t="str">
        <f t="shared" si="41"/>
        <v>DFEstadoEstresse hídricoDistrito Federal20502C</v>
      </c>
      <c r="R292" t="str">
        <f t="shared" si="42"/>
        <v>Estresse hídrico20502C</v>
      </c>
      <c r="S292" s="140" t="s">
        <v>147</v>
      </c>
      <c r="T292" s="140" t="s">
        <v>99</v>
      </c>
      <c r="U292" s="140" t="s">
        <v>191</v>
      </c>
      <c r="V292" s="142">
        <v>2050</v>
      </c>
      <c r="W292" s="82" t="s">
        <v>86</v>
      </c>
      <c r="X292" s="135" t="str">
        <f>VLOOKUP(Q292,'Base de Dados'!A:G,7,0)</f>
        <v>Baixo</v>
      </c>
      <c r="Y292" s="144">
        <f t="shared" si="43"/>
        <v>0.62962962962962965</v>
      </c>
    </row>
    <row r="293" spans="6:25" x14ac:dyDescent="0.35">
      <c r="F293" t="str">
        <f t="shared" si="39"/>
        <v>MTEstadoIntensidade do ventoEstado do Mato Grosso20502C</v>
      </c>
      <c r="G293" t="str">
        <f t="shared" si="44"/>
        <v>Intensidade do vento20502C</v>
      </c>
      <c r="H293" s="140" t="s">
        <v>163</v>
      </c>
      <c r="I293" s="140" t="s">
        <v>103</v>
      </c>
      <c r="J293" s="140" t="s">
        <v>198</v>
      </c>
      <c r="K293" s="142">
        <v>2050</v>
      </c>
      <c r="L293" s="82" t="s">
        <v>86</v>
      </c>
      <c r="M293" s="129">
        <f t="shared" si="45"/>
        <v>2.3476930055963536E-2</v>
      </c>
      <c r="N293" s="66">
        <f>(VLOOKUP(F293,'Base de Dados'!A:G,7,0)*M293)+VLOOKUP(F293,'Base de Dados'!A:G,7,0)</f>
        <v>0.16409746778563944</v>
      </c>
      <c r="O293" s="66">
        <f t="shared" si="40"/>
        <v>0.10207811608931733</v>
      </c>
      <c r="Q293" t="str">
        <f t="shared" si="41"/>
        <v>GOEstadoEstresse hídricoEstado do Goiás20502C</v>
      </c>
      <c r="R293" t="str">
        <f t="shared" si="42"/>
        <v>Estresse hídrico20502C</v>
      </c>
      <c r="S293" s="140" t="s">
        <v>161</v>
      </c>
      <c r="T293" s="140" t="s">
        <v>111</v>
      </c>
      <c r="U293" s="140" t="s">
        <v>191</v>
      </c>
      <c r="V293" s="142">
        <v>2050</v>
      </c>
      <c r="W293" s="82" t="s">
        <v>86</v>
      </c>
      <c r="X293" s="135" t="str">
        <f>VLOOKUP(Q293,'Base de Dados'!A:G,7,0)</f>
        <v>Baixo</v>
      </c>
      <c r="Y293" s="144">
        <f t="shared" si="43"/>
        <v>0.62962962962962965</v>
      </c>
    </row>
    <row r="294" spans="6:25" x14ac:dyDescent="0.35">
      <c r="F294" t="str">
        <f t="shared" si="39"/>
        <v>PAEstadoIntensidade do ventoEstado do Pará20502C</v>
      </c>
      <c r="G294" t="str">
        <f t="shared" si="44"/>
        <v>Intensidade do vento20502C</v>
      </c>
      <c r="H294" s="140" t="s">
        <v>165</v>
      </c>
      <c r="I294" s="140" t="s">
        <v>91</v>
      </c>
      <c r="J294" s="140" t="s">
        <v>198</v>
      </c>
      <c r="K294" s="142">
        <v>2050</v>
      </c>
      <c r="L294" s="82" t="s">
        <v>86</v>
      </c>
      <c r="M294" s="129">
        <f t="shared" si="45"/>
        <v>2.8376794674304741E-2</v>
      </c>
      <c r="N294" s="66">
        <f>(VLOOKUP(F294,'Base de Dados'!A:G,7,0)*M294)+VLOOKUP(F294,'Base de Dados'!A:G,7,0)</f>
        <v>0.19402042192855223</v>
      </c>
      <c r="O294" s="66">
        <f t="shared" si="40"/>
        <v>0.10207811608931733</v>
      </c>
      <c r="Q294" t="str">
        <f t="shared" si="41"/>
        <v>MAEstadoEstresse hídricoEstado do Maranhão20502C</v>
      </c>
      <c r="R294" t="str">
        <f t="shared" si="42"/>
        <v>Estresse hídrico20502C</v>
      </c>
      <c r="S294" s="140" t="s">
        <v>162</v>
      </c>
      <c r="T294" s="140" t="s">
        <v>135</v>
      </c>
      <c r="U294" s="140" t="s">
        <v>191</v>
      </c>
      <c r="V294" s="142">
        <v>2050</v>
      </c>
      <c r="W294" s="82" t="s">
        <v>86</v>
      </c>
      <c r="X294" s="135" t="str">
        <f>VLOOKUP(Q294,'Base de Dados'!A:G,7,0)</f>
        <v>Baixo</v>
      </c>
      <c r="Y294" s="144">
        <f t="shared" si="43"/>
        <v>0.62962962962962965</v>
      </c>
    </row>
    <row r="295" spans="6:25" x14ac:dyDescent="0.35">
      <c r="F295" t="str">
        <f t="shared" si="39"/>
        <v>PREstadoIntensidade do ventoEstado do Paraná20502C</v>
      </c>
      <c r="G295" t="str">
        <f t="shared" si="44"/>
        <v>Intensidade do vento20502C</v>
      </c>
      <c r="H295" s="140" t="s">
        <v>166</v>
      </c>
      <c r="I295" s="140" t="s">
        <v>105</v>
      </c>
      <c r="J295" s="140" t="s">
        <v>198</v>
      </c>
      <c r="K295" s="142">
        <v>2050</v>
      </c>
      <c r="L295" s="82" t="s">
        <v>86</v>
      </c>
      <c r="M295" s="129">
        <f t="shared" si="45"/>
        <v>6.4120469964379201E-2</v>
      </c>
      <c r="N295" s="66">
        <f>(VLOOKUP(F295,'Base de Dados'!A:G,7,0)*M295)+VLOOKUP(F295,'Base de Dados'!A:G,7,0)</f>
        <v>0.19296051188687408</v>
      </c>
      <c r="O295" s="66">
        <f t="shared" si="40"/>
        <v>0.10207811608931733</v>
      </c>
      <c r="Q295" t="str">
        <f t="shared" si="41"/>
        <v>MGEstadoEstresse hídricoEstado de Minas Gerais20502C</v>
      </c>
      <c r="R295" t="str">
        <f t="shared" si="42"/>
        <v>Estresse hídrico20502C</v>
      </c>
      <c r="S295" s="140" t="s">
        <v>152</v>
      </c>
      <c r="T295" s="140" t="s">
        <v>93</v>
      </c>
      <c r="U295" s="140" t="s">
        <v>191</v>
      </c>
      <c r="V295" s="142">
        <v>2050</v>
      </c>
      <c r="W295" s="82" t="s">
        <v>86</v>
      </c>
      <c r="X295" s="135" t="str">
        <f>VLOOKUP(Q295,'Base de Dados'!A:G,7,0)</f>
        <v>Baixo</v>
      </c>
      <c r="Y295" s="144">
        <f t="shared" si="43"/>
        <v>0.62962962962962965</v>
      </c>
    </row>
    <row r="296" spans="6:25" x14ac:dyDescent="0.35">
      <c r="F296" t="str">
        <f t="shared" si="39"/>
        <v>ROEstadoIntensidade do ventoEstado da Rondônia20502C</v>
      </c>
      <c r="G296" t="str">
        <f t="shared" si="44"/>
        <v>Intensidade do vento20502C</v>
      </c>
      <c r="H296" s="140" t="s">
        <v>150</v>
      </c>
      <c r="I296" s="140" t="s">
        <v>127</v>
      </c>
      <c r="J296" s="140" t="s">
        <v>198</v>
      </c>
      <c r="K296" s="142">
        <v>2050</v>
      </c>
      <c r="L296" s="82" t="s">
        <v>86</v>
      </c>
      <c r="M296" s="129">
        <f t="shared" si="45"/>
        <v>6.7807786955368732E-3</v>
      </c>
      <c r="N296" s="66">
        <f>(VLOOKUP(F296,'Base de Dados'!A:G,7,0)*M296)+VLOOKUP(F296,'Base de Dados'!A:G,7,0)</f>
        <v>0.18961037998765945</v>
      </c>
      <c r="O296" s="66">
        <f t="shared" si="40"/>
        <v>0.10207811608931733</v>
      </c>
      <c r="Q296" t="str">
        <f t="shared" si="41"/>
        <v>MSEstadoEstresse hídricoEstado do Mato Grosso do Sul20502C</v>
      </c>
      <c r="R296" t="str">
        <f t="shared" si="42"/>
        <v>Estresse hídrico20502C</v>
      </c>
      <c r="S296" s="140" t="s">
        <v>164</v>
      </c>
      <c r="T296" s="140" t="s">
        <v>101</v>
      </c>
      <c r="U296" s="140" t="s">
        <v>191</v>
      </c>
      <c r="V296" s="142">
        <v>2050</v>
      </c>
      <c r="W296" s="82" t="s">
        <v>86</v>
      </c>
      <c r="X296" s="135" t="str">
        <f>VLOOKUP(Q296,'Base de Dados'!A:G,7,0)</f>
        <v>Baixo</v>
      </c>
      <c r="Y296" s="144">
        <f t="shared" si="43"/>
        <v>0.62962962962962965</v>
      </c>
    </row>
    <row r="297" spans="6:25" x14ac:dyDescent="0.35">
      <c r="F297" t="str">
        <f t="shared" si="39"/>
        <v>SPEstadoIntensidade do ventoEstado de São Paulo20502C</v>
      </c>
      <c r="G297" t="str">
        <f t="shared" si="44"/>
        <v>Intensidade do vento20502C</v>
      </c>
      <c r="H297" s="140" t="s">
        <v>154</v>
      </c>
      <c r="I297" s="140" t="s">
        <v>137</v>
      </c>
      <c r="J297" s="140" t="s">
        <v>198</v>
      </c>
      <c r="K297" s="142">
        <v>2050</v>
      </c>
      <c r="L297" s="82" t="s">
        <v>86</v>
      </c>
      <c r="M297" s="129">
        <f t="shared" si="45"/>
        <v>0.31245264204495427</v>
      </c>
      <c r="N297" s="66">
        <f>(VLOOKUP(F297,'Base de Dados'!A:G,7,0)*M297)+VLOOKUP(F297,'Base de Dados'!A:G,7,0)</f>
        <v>0.22967921235786698</v>
      </c>
      <c r="O297" s="66">
        <f t="shared" si="40"/>
        <v>0.10207811608931733</v>
      </c>
      <c r="Q297" t="str">
        <f t="shared" si="41"/>
        <v>MTEstadoEstresse hídricoEstado do Mato Grosso20502C</v>
      </c>
      <c r="R297" t="str">
        <f t="shared" si="42"/>
        <v>Estresse hídrico20502C</v>
      </c>
      <c r="S297" s="140" t="s">
        <v>163</v>
      </c>
      <c r="T297" s="140" t="s">
        <v>103</v>
      </c>
      <c r="U297" s="140" t="s">
        <v>191</v>
      </c>
      <c r="V297" s="142">
        <v>2050</v>
      </c>
      <c r="W297" s="82" t="s">
        <v>86</v>
      </c>
      <c r="X297" s="135" t="str">
        <f>VLOOKUP(Q297,'Base de Dados'!A:G,7,0)</f>
        <v>Baixo</v>
      </c>
      <c r="Y297" s="144">
        <f t="shared" si="43"/>
        <v>0.62962962962962965</v>
      </c>
    </row>
    <row r="298" spans="6:25" x14ac:dyDescent="0.35">
      <c r="F298" t="str">
        <f t="shared" si="39"/>
        <v>TOEstadoIntensidade do ventoEstado do Tocantins20502C</v>
      </c>
      <c r="G298" t="str">
        <f t="shared" si="44"/>
        <v>Intensidade do vento20502C</v>
      </c>
      <c r="H298" s="140" t="s">
        <v>173</v>
      </c>
      <c r="I298" s="140" t="s">
        <v>123</v>
      </c>
      <c r="J298" s="140" t="s">
        <v>198</v>
      </c>
      <c r="K298" s="142">
        <v>2050</v>
      </c>
      <c r="L298" s="82" t="s">
        <v>86</v>
      </c>
      <c r="M298" s="129">
        <f t="shared" si="45"/>
        <v>5.7361768650591007E-3</v>
      </c>
      <c r="N298" s="66">
        <f>(VLOOKUP(F298,'Base de Dados'!A:G,7,0)*M298)+VLOOKUP(F298,'Base de Dados'!A:G,7,0)</f>
        <v>0.22629063979463832</v>
      </c>
      <c r="O298" s="66">
        <f t="shared" si="40"/>
        <v>0.10207811608931733</v>
      </c>
      <c r="Q298" t="str">
        <f t="shared" si="41"/>
        <v>PAEstadoEstresse hídricoEstado do Pará20502C</v>
      </c>
      <c r="R298" t="str">
        <f t="shared" si="42"/>
        <v>Estresse hídrico20502C</v>
      </c>
      <c r="S298" s="140" t="s">
        <v>165</v>
      </c>
      <c r="T298" s="140" t="s">
        <v>91</v>
      </c>
      <c r="U298" s="140" t="s">
        <v>191</v>
      </c>
      <c r="V298" s="142">
        <v>2050</v>
      </c>
      <c r="W298" s="82" t="s">
        <v>86</v>
      </c>
      <c r="X298" s="135" t="str">
        <f>VLOOKUP(Q298,'Base de Dados'!A:G,7,0)</f>
        <v>Baixo</v>
      </c>
      <c r="Y298" s="144">
        <f t="shared" si="43"/>
        <v>0.62962962962962965</v>
      </c>
    </row>
    <row r="299" spans="6:25" x14ac:dyDescent="0.35">
      <c r="F299" t="str">
        <f t="shared" si="39"/>
        <v>APEstadoIntensidade do ventoEstado do Amapá20502C</v>
      </c>
      <c r="G299" t="str">
        <f t="shared" si="44"/>
        <v>Intensidade do vento20502C</v>
      </c>
      <c r="H299" s="140" t="s">
        <v>157</v>
      </c>
      <c r="I299" s="140" t="s">
        <v>115</v>
      </c>
      <c r="J299" s="140" t="s">
        <v>198</v>
      </c>
      <c r="K299" s="142">
        <v>2050</v>
      </c>
      <c r="L299" s="82" t="s">
        <v>86</v>
      </c>
      <c r="M299" s="129">
        <f t="shared" si="45"/>
        <v>2.4270664495023258E-3</v>
      </c>
      <c r="N299" s="66">
        <f>(VLOOKUP(F299,'Base de Dados'!A:G,7,0)*M299)+VLOOKUP(F299,'Base de Dados'!A:G,7,0)</f>
        <v>0.20649997568859749</v>
      </c>
      <c r="O299" s="66">
        <f t="shared" si="40"/>
        <v>0.10207811608931733</v>
      </c>
      <c r="Q299" t="str">
        <f t="shared" si="41"/>
        <v>PIEstadoEstresse hídricoEstado do Piauí20502C</v>
      </c>
      <c r="R299" t="str">
        <f t="shared" si="42"/>
        <v>Estresse hídrico20502C</v>
      </c>
      <c r="S299" s="140" t="s">
        <v>168</v>
      </c>
      <c r="T299" s="140" t="s">
        <v>139</v>
      </c>
      <c r="U299" s="140" t="s">
        <v>191</v>
      </c>
      <c r="V299" s="142">
        <v>2050</v>
      </c>
      <c r="W299" s="82" t="s">
        <v>86</v>
      </c>
      <c r="X299" s="135" t="str">
        <f>VLOOKUP(Q299,'Base de Dados'!A:G,7,0)</f>
        <v>Baixo</v>
      </c>
      <c r="Y299" s="144">
        <f t="shared" si="43"/>
        <v>0.62962962962962965</v>
      </c>
    </row>
    <row r="300" spans="6:25" x14ac:dyDescent="0.35">
      <c r="F300" t="str">
        <f t="shared" si="39"/>
        <v>RNEstadoIntensidade do ventoEstado do Rio Grande do Norte20504C</v>
      </c>
      <c r="G300" t="str">
        <f t="shared" si="44"/>
        <v>Intensidade do vento20504C</v>
      </c>
      <c r="H300" s="140" t="s">
        <v>170</v>
      </c>
      <c r="I300" s="140" t="s">
        <v>121</v>
      </c>
      <c r="J300" s="140" t="s">
        <v>198</v>
      </c>
      <c r="K300" s="142">
        <v>2050</v>
      </c>
      <c r="L300" s="82" t="s">
        <v>90</v>
      </c>
      <c r="M300" s="129">
        <f t="shared" si="45"/>
        <v>9.406147341817531E-3</v>
      </c>
      <c r="N300" s="66">
        <f>(VLOOKUP(F300,'Base de Dados'!A:G,7,0)*M300)+VLOOKUP(F300,'Base de Dados'!A:G,7,0)</f>
        <v>6.4265524714095731E-2</v>
      </c>
      <c r="O300" s="66">
        <f t="shared" si="40"/>
        <v>0.23970636635307857</v>
      </c>
      <c r="Q300" t="str">
        <f t="shared" si="41"/>
        <v>PREstadoEstresse hídricoEstado do Paraná20502C</v>
      </c>
      <c r="R300" t="str">
        <f t="shared" si="42"/>
        <v>Estresse hídrico20502C</v>
      </c>
      <c r="S300" s="140" t="s">
        <v>166</v>
      </c>
      <c r="T300" s="140" t="s">
        <v>105</v>
      </c>
      <c r="U300" s="140" t="s">
        <v>191</v>
      </c>
      <c r="V300" s="142">
        <v>2050</v>
      </c>
      <c r="W300" s="82" t="s">
        <v>86</v>
      </c>
      <c r="X300" s="135" t="str">
        <f>VLOOKUP(Q300,'Base de Dados'!A:G,7,0)</f>
        <v>Baixo</v>
      </c>
      <c r="Y300" s="144">
        <f t="shared" si="43"/>
        <v>0.62962962962962965</v>
      </c>
    </row>
    <row r="301" spans="6:25" x14ac:dyDescent="0.35">
      <c r="F301" t="str">
        <f t="shared" si="39"/>
        <v>PBEstadoIntensidade do ventoEstado da Paraíba20504C</v>
      </c>
      <c r="G301" t="str">
        <f t="shared" si="44"/>
        <v>Intensidade do vento20504C</v>
      </c>
      <c r="H301" s="140" t="s">
        <v>149</v>
      </c>
      <c r="I301" s="140" t="s">
        <v>113</v>
      </c>
      <c r="J301" s="140" t="s">
        <v>198</v>
      </c>
      <c r="K301" s="142">
        <v>2050</v>
      </c>
      <c r="L301" s="82" t="s">
        <v>90</v>
      </c>
      <c r="M301" s="129">
        <f t="shared" si="45"/>
        <v>9.2372816540374405E-3</v>
      </c>
      <c r="N301" s="66">
        <f>(VLOOKUP(F301,'Base de Dados'!A:G,7,0)*M301)+VLOOKUP(F301,'Base de Dados'!A:G,7,0)</f>
        <v>5.4162400782100009E-2</v>
      </c>
      <c r="O301" s="66">
        <f t="shared" si="40"/>
        <v>0.23970636635307857</v>
      </c>
      <c r="Q301" t="str">
        <f t="shared" si="41"/>
        <v>ROEstadoEstresse hídricoEstado da Rondônia20502C</v>
      </c>
      <c r="R301" t="str">
        <f t="shared" si="42"/>
        <v>Estresse hídrico20502C</v>
      </c>
      <c r="S301" s="140" t="s">
        <v>150</v>
      </c>
      <c r="T301" s="140" t="s">
        <v>127</v>
      </c>
      <c r="U301" s="140" t="s">
        <v>191</v>
      </c>
      <c r="V301" s="142">
        <v>2050</v>
      </c>
      <c r="W301" s="82" t="s">
        <v>86</v>
      </c>
      <c r="X301" s="135" t="str">
        <f>VLOOKUP(Q301,'Base de Dados'!A:G,7,0)</f>
        <v>Baixo</v>
      </c>
      <c r="Y301" s="144">
        <f t="shared" si="43"/>
        <v>0.62962962962962965</v>
      </c>
    </row>
    <row r="302" spans="6:25" x14ac:dyDescent="0.35">
      <c r="F302" t="str">
        <f t="shared" si="39"/>
        <v>ALEstadoIntensidade do ventoEstado do Alagoas20504C</v>
      </c>
      <c r="G302" t="str">
        <f t="shared" si="44"/>
        <v>Intensidade do vento20504C</v>
      </c>
      <c r="H302" s="140" t="s">
        <v>156</v>
      </c>
      <c r="I302" s="140" t="s">
        <v>117</v>
      </c>
      <c r="J302" s="140" t="s">
        <v>198</v>
      </c>
      <c r="K302" s="142">
        <v>2050</v>
      </c>
      <c r="L302" s="82" t="s">
        <v>90</v>
      </c>
      <c r="M302" s="129">
        <f t="shared" si="45"/>
        <v>8.3055635790484604E-3</v>
      </c>
      <c r="N302" s="66">
        <f>(VLOOKUP(F302,'Base de Dados'!A:G,7,0)*M302)+VLOOKUP(F302,'Base de Dados'!A:G,7,0)</f>
        <v>0.11931615835685408</v>
      </c>
      <c r="O302" s="66">
        <f t="shared" si="40"/>
        <v>0.23970636635307857</v>
      </c>
      <c r="Q302" t="str">
        <f t="shared" si="41"/>
        <v>RREstadoEstresse hídricoEstado da Roraima20502C</v>
      </c>
      <c r="R302" t="str">
        <f t="shared" si="42"/>
        <v>Estresse hídrico20502C</v>
      </c>
      <c r="S302" s="140" t="s">
        <v>151</v>
      </c>
      <c r="T302" s="140" t="s">
        <v>97</v>
      </c>
      <c r="U302" s="140" t="s">
        <v>191</v>
      </c>
      <c r="V302" s="142">
        <v>2050</v>
      </c>
      <c r="W302" s="82" t="s">
        <v>86</v>
      </c>
      <c r="X302" s="135" t="str">
        <f>VLOOKUP(Q302,'Base de Dados'!A:G,7,0)</f>
        <v>Baixo</v>
      </c>
      <c r="Y302" s="144">
        <f t="shared" si="43"/>
        <v>0.62962962962962965</v>
      </c>
    </row>
    <row r="303" spans="6:25" x14ac:dyDescent="0.35">
      <c r="F303" t="str">
        <f t="shared" si="39"/>
        <v>AMEstadoIntensidade do ventoEstado do Amazonas20504C</v>
      </c>
      <c r="G303" t="str">
        <f t="shared" si="44"/>
        <v>Intensidade do vento20504C</v>
      </c>
      <c r="H303" s="140" t="s">
        <v>158</v>
      </c>
      <c r="I303" s="140" t="s">
        <v>119</v>
      </c>
      <c r="J303" s="140" t="s">
        <v>198</v>
      </c>
      <c r="K303" s="142">
        <v>2050</v>
      </c>
      <c r="L303" s="82" t="s">
        <v>90</v>
      </c>
      <c r="M303" s="129">
        <f t="shared" si="45"/>
        <v>1.5246403292263271E-2</v>
      </c>
      <c r="N303" s="66">
        <f>(VLOOKUP(F303,'Base de Dados'!A:G,7,0)*M303)+VLOOKUP(F303,'Base de Dados'!A:G,7,0)</f>
        <v>0.15025646768725498</v>
      </c>
      <c r="O303" s="66">
        <f t="shared" si="40"/>
        <v>0.23970636635307857</v>
      </c>
      <c r="Q303" t="str">
        <f t="shared" si="41"/>
        <v>RSEstadoEstresse hídricoEstado do Rio Grande do Sul20502C</v>
      </c>
      <c r="R303" t="str">
        <f t="shared" si="42"/>
        <v>Estresse hídrico20502C</v>
      </c>
      <c r="S303" s="140" t="s">
        <v>171</v>
      </c>
      <c r="T303" s="140" t="s">
        <v>125</v>
      </c>
      <c r="U303" s="140" t="s">
        <v>191</v>
      </c>
      <c r="V303" s="142">
        <v>2050</v>
      </c>
      <c r="W303" s="82" t="s">
        <v>86</v>
      </c>
      <c r="X303" s="135" t="str">
        <f>VLOOKUP(Q303,'Base de Dados'!A:G,7,0)</f>
        <v>Baixo</v>
      </c>
      <c r="Y303" s="144">
        <f t="shared" si="43"/>
        <v>0.62962962962962965</v>
      </c>
    </row>
    <row r="304" spans="6:25" x14ac:dyDescent="0.35">
      <c r="F304" t="str">
        <f t="shared" si="39"/>
        <v>MSEstadoIntensidade do ventoEstado do Mato Grosso do Sul20504C</v>
      </c>
      <c r="G304" t="str">
        <f t="shared" si="44"/>
        <v>Intensidade do vento20504C</v>
      </c>
      <c r="H304" s="140" t="s">
        <v>164</v>
      </c>
      <c r="I304" s="140" t="s">
        <v>101</v>
      </c>
      <c r="J304" s="140" t="s">
        <v>198</v>
      </c>
      <c r="K304" s="142">
        <v>2050</v>
      </c>
      <c r="L304" s="82" t="s">
        <v>90</v>
      </c>
      <c r="M304" s="129">
        <f t="shared" si="45"/>
        <v>1.6114911720697993E-2</v>
      </c>
      <c r="N304" s="66">
        <f>(VLOOKUP(F304,'Base de Dados'!A:G,7,0)*M304)+VLOOKUP(F304,'Base de Dados'!A:G,7,0)</f>
        <v>0.11956285461246879</v>
      </c>
      <c r="O304" s="66">
        <f t="shared" si="40"/>
        <v>0.23970636635307857</v>
      </c>
      <c r="Q304" t="str">
        <f t="shared" si="41"/>
        <v>SCEstadoEstresse hídricoEstado de Santa Catarina20502C</v>
      </c>
      <c r="R304" t="str">
        <f t="shared" si="42"/>
        <v>Estresse hídrico20502C</v>
      </c>
      <c r="S304" s="140" t="s">
        <v>153</v>
      </c>
      <c r="T304" s="140" t="s">
        <v>107</v>
      </c>
      <c r="U304" s="140" t="s">
        <v>191</v>
      </c>
      <c r="V304" s="142">
        <v>2050</v>
      </c>
      <c r="W304" s="82" t="s">
        <v>86</v>
      </c>
      <c r="X304" s="135" t="str">
        <f>VLOOKUP(Q304,'Base de Dados'!A:G,7,0)</f>
        <v>Baixo</v>
      </c>
      <c r="Y304" s="144">
        <f t="shared" si="43"/>
        <v>0.62962962962962965</v>
      </c>
    </row>
    <row r="305" spans="6:25" x14ac:dyDescent="0.35">
      <c r="F305" t="str">
        <f t="shared" si="39"/>
        <v>PEEstadoIntensidade do ventoEstado do Pernambuco20504C</v>
      </c>
      <c r="G305" t="str">
        <f t="shared" si="44"/>
        <v>Intensidade do vento20504C</v>
      </c>
      <c r="H305" s="140" t="s">
        <v>167</v>
      </c>
      <c r="I305" s="140" t="s">
        <v>129</v>
      </c>
      <c r="J305" s="140" t="s">
        <v>198</v>
      </c>
      <c r="K305" s="142">
        <v>2050</v>
      </c>
      <c r="L305" s="82" t="s">
        <v>90</v>
      </c>
      <c r="M305" s="129">
        <f t="shared" si="45"/>
        <v>2.5403050200549358E-2</v>
      </c>
      <c r="N305" s="66">
        <f>(VLOOKUP(F305,'Base de Dados'!A:G,7,0)*M305)+VLOOKUP(F305,'Base de Dados'!A:G,7,0)</f>
        <v>0.10903452433799174</v>
      </c>
      <c r="O305" s="66">
        <f t="shared" si="40"/>
        <v>0.23970636635307857</v>
      </c>
      <c r="Q305" t="str">
        <f t="shared" si="41"/>
        <v>TOEstadoEstresse hídricoEstado do Tocantins20502C</v>
      </c>
      <c r="R305" t="str">
        <f t="shared" si="42"/>
        <v>Estresse hídrico20502C</v>
      </c>
      <c r="S305" s="140" t="s">
        <v>173</v>
      </c>
      <c r="T305" s="140" t="s">
        <v>123</v>
      </c>
      <c r="U305" s="140" t="s">
        <v>191</v>
      </c>
      <c r="V305" s="142">
        <v>2050</v>
      </c>
      <c r="W305" s="82" t="s">
        <v>86</v>
      </c>
      <c r="X305" s="135" t="str">
        <f>VLOOKUP(Q305,'Base de Dados'!A:G,7,0)</f>
        <v>Baixo</v>
      </c>
      <c r="Y305" s="144">
        <f t="shared" si="43"/>
        <v>0.62962962962962965</v>
      </c>
    </row>
    <row r="306" spans="6:25" x14ac:dyDescent="0.35">
      <c r="F306" t="str">
        <f t="shared" si="39"/>
        <v>BAEstadoIntensidade do ventoEstado da Bahia20504C</v>
      </c>
      <c r="G306" t="str">
        <f t="shared" si="44"/>
        <v>Intensidade do vento20504C</v>
      </c>
      <c r="H306" s="140" t="s">
        <v>148</v>
      </c>
      <c r="I306" s="140" t="s">
        <v>133</v>
      </c>
      <c r="J306" s="140" t="s">
        <v>198</v>
      </c>
      <c r="K306" s="142">
        <v>2050</v>
      </c>
      <c r="L306" s="82" t="s">
        <v>90</v>
      </c>
      <c r="M306" s="129">
        <f t="shared" si="45"/>
        <v>4.0123144481482464E-2</v>
      </c>
      <c r="N306" s="66">
        <f>(VLOOKUP(F306,'Base de Dados'!A:G,7,0)*M306)+VLOOKUP(F306,'Base de Dados'!A:G,7,0)</f>
        <v>0.22258635291903731</v>
      </c>
      <c r="O306" s="66">
        <f t="shared" si="40"/>
        <v>0.23970636635307857</v>
      </c>
      <c r="Q306" t="str">
        <f t="shared" si="41"/>
        <v>ACEstadoEstresse hídricoEstado do Acre20504C</v>
      </c>
      <c r="R306" t="str">
        <f t="shared" si="42"/>
        <v>Estresse hídrico20504C</v>
      </c>
      <c r="S306" s="138" t="s">
        <v>155</v>
      </c>
      <c r="T306" s="138" t="s">
        <v>131</v>
      </c>
      <c r="U306" s="139" t="s">
        <v>191</v>
      </c>
      <c r="V306" s="141">
        <v>2050</v>
      </c>
      <c r="W306" s="136" t="s">
        <v>90</v>
      </c>
      <c r="X306" s="135" t="str">
        <f>VLOOKUP(Q306,'Base de Dados'!A:G,7,0)</f>
        <v>Baixo</v>
      </c>
      <c r="Y306" s="144">
        <f t="shared" si="43"/>
        <v>0.62962962962962965</v>
      </c>
    </row>
    <row r="307" spans="6:25" x14ac:dyDescent="0.35">
      <c r="F307" t="str">
        <f t="shared" si="39"/>
        <v>CEEstadoIntensidade do ventoEstado do Ceará20504C</v>
      </c>
      <c r="G307" t="str">
        <f t="shared" si="44"/>
        <v>Intensidade do vento20504C</v>
      </c>
      <c r="H307" s="140" t="s">
        <v>159</v>
      </c>
      <c r="I307" s="140" t="s">
        <v>109</v>
      </c>
      <c r="J307" s="140" t="s">
        <v>198</v>
      </c>
      <c r="K307" s="142">
        <v>2050</v>
      </c>
      <c r="L307" s="82" t="s">
        <v>90</v>
      </c>
      <c r="M307" s="129">
        <f t="shared" si="45"/>
        <v>2.1934798658220841E-2</v>
      </c>
      <c r="N307" s="66">
        <f>(VLOOKUP(F307,'Base de Dados'!A:G,7,0)*M307)+VLOOKUP(F307,'Base de Dados'!A:G,7,0)</f>
        <v>0.20268373506721379</v>
      </c>
      <c r="O307" s="66">
        <f t="shared" si="40"/>
        <v>0.23970636635307857</v>
      </c>
      <c r="Q307" t="str">
        <f t="shared" si="41"/>
        <v>AMEstadoEstresse hídricoEstado do Amazonas20504C</v>
      </c>
      <c r="R307" t="str">
        <f t="shared" si="42"/>
        <v>Estresse hídrico20504C</v>
      </c>
      <c r="S307" s="140" t="s">
        <v>158</v>
      </c>
      <c r="T307" s="140" t="s">
        <v>119</v>
      </c>
      <c r="U307" s="140" t="s">
        <v>191</v>
      </c>
      <c r="V307" s="142">
        <v>2050</v>
      </c>
      <c r="W307" s="82" t="s">
        <v>90</v>
      </c>
      <c r="X307" s="135" t="str">
        <f>VLOOKUP(Q307,'Base de Dados'!A:G,7,0)</f>
        <v>Baixo</v>
      </c>
      <c r="Y307" s="144">
        <f t="shared" si="43"/>
        <v>0.62962962962962965</v>
      </c>
    </row>
    <row r="308" spans="6:25" x14ac:dyDescent="0.35">
      <c r="F308" t="str">
        <f t="shared" si="39"/>
        <v>DFEstadoIntensidade do ventoDistrito Federal20504C</v>
      </c>
      <c r="G308" t="str">
        <f t="shared" si="44"/>
        <v>Intensidade do vento20504C</v>
      </c>
      <c r="H308" s="140" t="s">
        <v>147</v>
      </c>
      <c r="I308" s="140" t="s">
        <v>99</v>
      </c>
      <c r="J308" s="140" t="s">
        <v>198</v>
      </c>
      <c r="K308" s="142">
        <v>2050</v>
      </c>
      <c r="L308" s="82" t="s">
        <v>90</v>
      </c>
      <c r="M308" s="129">
        <f t="shared" si="45"/>
        <v>3.493574824846201E-2</v>
      </c>
      <c r="N308" s="66">
        <f>(VLOOKUP(F308,'Base de Dados'!A:G,7,0)*M308)+VLOOKUP(F308,'Base de Dados'!A:G,7,0)</f>
        <v>0.19077315626046651</v>
      </c>
      <c r="O308" s="66">
        <f t="shared" si="40"/>
        <v>0.23970636635307857</v>
      </c>
      <c r="Q308" t="str">
        <f t="shared" si="41"/>
        <v>APEstadoEstresse hídricoEstado do Amapá20504C</v>
      </c>
      <c r="R308" t="str">
        <f t="shared" si="42"/>
        <v>Estresse hídrico20504C</v>
      </c>
      <c r="S308" s="140" t="s">
        <v>157</v>
      </c>
      <c r="T308" s="140" t="s">
        <v>115</v>
      </c>
      <c r="U308" s="140" t="s">
        <v>191</v>
      </c>
      <c r="V308" s="142">
        <v>2050</v>
      </c>
      <c r="W308" s="82" t="s">
        <v>90</v>
      </c>
      <c r="X308" s="135" t="str">
        <f>VLOOKUP(Q308,'Base de Dados'!A:G,7,0)</f>
        <v>Baixo</v>
      </c>
      <c r="Y308" s="144">
        <f t="shared" si="43"/>
        <v>0.62962962962962965</v>
      </c>
    </row>
    <row r="309" spans="6:25" x14ac:dyDescent="0.35">
      <c r="F309" t="str">
        <f t="shared" si="39"/>
        <v>ESEstadoIntensidade do ventoEstado do Espírito Santo20504C</v>
      </c>
      <c r="G309" t="str">
        <f t="shared" si="44"/>
        <v>Intensidade do vento20504C</v>
      </c>
      <c r="H309" s="140" t="s">
        <v>160</v>
      </c>
      <c r="I309" s="140" t="s">
        <v>141</v>
      </c>
      <c r="J309" s="140" t="s">
        <v>198</v>
      </c>
      <c r="K309" s="142">
        <v>2050</v>
      </c>
      <c r="L309" s="82" t="s">
        <v>90</v>
      </c>
      <c r="M309" s="129">
        <f t="shared" si="45"/>
        <v>1.8193602342725594E-2</v>
      </c>
      <c r="N309" s="66">
        <f>(VLOOKUP(F309,'Base de Dados'!A:G,7,0)*M309)+VLOOKUP(F309,'Base de Dados'!A:G,7,0)</f>
        <v>0.23316633493648414</v>
      </c>
      <c r="O309" s="66">
        <f t="shared" si="40"/>
        <v>0.23970636635307857</v>
      </c>
      <c r="Q309" t="str">
        <f t="shared" si="41"/>
        <v>DFEstadoEstresse hídricoDistrito Federal20504C</v>
      </c>
      <c r="R309" t="str">
        <f t="shared" si="42"/>
        <v>Estresse hídrico20504C</v>
      </c>
      <c r="S309" s="140" t="s">
        <v>147</v>
      </c>
      <c r="T309" s="140" t="s">
        <v>99</v>
      </c>
      <c r="U309" s="140" t="s">
        <v>191</v>
      </c>
      <c r="V309" s="142">
        <v>2050</v>
      </c>
      <c r="W309" s="82" t="s">
        <v>90</v>
      </c>
      <c r="X309" s="135" t="str">
        <f>VLOOKUP(Q309,'Base de Dados'!A:G,7,0)</f>
        <v>Baixo</v>
      </c>
      <c r="Y309" s="144">
        <f t="shared" si="43"/>
        <v>0.62962962962962965</v>
      </c>
    </row>
    <row r="310" spans="6:25" x14ac:dyDescent="0.35">
      <c r="F310" t="str">
        <f t="shared" si="39"/>
        <v>GOEstadoIntensidade do ventoEstado do Goiás20504C</v>
      </c>
      <c r="G310" t="str">
        <f t="shared" si="44"/>
        <v>Intensidade do vento20504C</v>
      </c>
      <c r="H310" s="140" t="s">
        <v>161</v>
      </c>
      <c r="I310" s="140" t="s">
        <v>111</v>
      </c>
      <c r="J310" s="140" t="s">
        <v>198</v>
      </c>
      <c r="K310" s="142">
        <v>2050</v>
      </c>
      <c r="L310" s="82" t="s">
        <v>90</v>
      </c>
      <c r="M310" s="129">
        <f t="shared" si="45"/>
        <v>2.9453067034552943E-2</v>
      </c>
      <c r="N310" s="66">
        <f>(VLOOKUP(F310,'Base de Dados'!A:G,7,0)*M310)+VLOOKUP(F310,'Base de Dados'!A:G,7,0)</f>
        <v>0.25015709528939639</v>
      </c>
      <c r="O310" s="66">
        <f t="shared" si="40"/>
        <v>0.23970636635307857</v>
      </c>
      <c r="Q310" t="str">
        <f t="shared" si="41"/>
        <v>GOEstadoEstresse hídricoEstado do Goiás20504C</v>
      </c>
      <c r="R310" t="str">
        <f t="shared" si="42"/>
        <v>Estresse hídrico20504C</v>
      </c>
      <c r="S310" s="140" t="s">
        <v>161</v>
      </c>
      <c r="T310" s="140" t="s">
        <v>111</v>
      </c>
      <c r="U310" s="140" t="s">
        <v>191</v>
      </c>
      <c r="V310" s="142">
        <v>2050</v>
      </c>
      <c r="W310" s="82" t="s">
        <v>90</v>
      </c>
      <c r="X310" s="135" t="str">
        <f>VLOOKUP(Q310,'Base de Dados'!A:G,7,0)</f>
        <v>Baixo</v>
      </c>
      <c r="Y310" s="144">
        <f t="shared" si="43"/>
        <v>0.62962962962962965</v>
      </c>
    </row>
    <row r="311" spans="6:25" x14ac:dyDescent="0.35">
      <c r="F311" t="str">
        <f t="shared" si="39"/>
        <v>MTEstadoIntensidade do ventoEstado do Mato Grosso20504C</v>
      </c>
      <c r="G311" t="str">
        <f t="shared" si="44"/>
        <v>Intensidade do vento20504C</v>
      </c>
      <c r="H311" s="140" t="s">
        <v>163</v>
      </c>
      <c r="I311" s="140" t="s">
        <v>103</v>
      </c>
      <c r="J311" s="140" t="s">
        <v>198</v>
      </c>
      <c r="K311" s="142">
        <v>2050</v>
      </c>
      <c r="L311" s="82" t="s">
        <v>90</v>
      </c>
      <c r="M311" s="129">
        <f t="shared" si="45"/>
        <v>2.3476930055963536E-2</v>
      </c>
      <c r="N311" s="66">
        <f>(VLOOKUP(F311,'Base de Dados'!A:G,7,0)*M311)+VLOOKUP(F311,'Base de Dados'!A:G,7,0)</f>
        <v>0.19582525261737435</v>
      </c>
      <c r="O311" s="66">
        <f t="shared" si="40"/>
        <v>0.23970636635307857</v>
      </c>
      <c r="Q311" t="str">
        <f t="shared" si="41"/>
        <v>MAEstadoEstresse hídricoEstado do Maranhão20504C</v>
      </c>
      <c r="R311" t="str">
        <f t="shared" si="42"/>
        <v>Estresse hídrico20504C</v>
      </c>
      <c r="S311" s="140" t="s">
        <v>162</v>
      </c>
      <c r="T311" s="140" t="s">
        <v>135</v>
      </c>
      <c r="U311" s="140" t="s">
        <v>191</v>
      </c>
      <c r="V311" s="142">
        <v>2050</v>
      </c>
      <c r="W311" s="82" t="s">
        <v>90</v>
      </c>
      <c r="X311" s="135" t="str">
        <f>VLOOKUP(Q311,'Base de Dados'!A:G,7,0)</f>
        <v>Baixo</v>
      </c>
      <c r="Y311" s="144">
        <f t="shared" si="43"/>
        <v>0.62962962962962965</v>
      </c>
    </row>
    <row r="312" spans="6:25" x14ac:dyDescent="0.35">
      <c r="F312" t="str">
        <f t="shared" si="39"/>
        <v>RJEstadoIntensidade do ventoEstado do Rio de Janeiro20504C</v>
      </c>
      <c r="G312" t="str">
        <f t="shared" si="44"/>
        <v>Intensidade do vento20504C</v>
      </c>
      <c r="H312" s="140" t="s">
        <v>169</v>
      </c>
      <c r="I312" s="140" t="s">
        <v>143</v>
      </c>
      <c r="J312" s="140" t="s">
        <v>198</v>
      </c>
      <c r="K312" s="142">
        <v>2050</v>
      </c>
      <c r="L312" s="82" t="s">
        <v>90</v>
      </c>
      <c r="M312" s="129">
        <f t="shared" si="45"/>
        <v>9.9062263210224766E-2</v>
      </c>
      <c r="N312" s="66">
        <f>(VLOOKUP(F312,'Base de Dados'!A:G,7,0)*M312)+VLOOKUP(F312,'Base de Dados'!A:G,7,0)</f>
        <v>0.25974504820534977</v>
      </c>
      <c r="O312" s="66">
        <f t="shared" si="40"/>
        <v>0.23970636635307857</v>
      </c>
      <c r="Q312" t="str">
        <f t="shared" si="41"/>
        <v>MGEstadoEstresse hídricoEstado de Minas Gerais20504C</v>
      </c>
      <c r="R312" t="str">
        <f t="shared" si="42"/>
        <v>Estresse hídrico20504C</v>
      </c>
      <c r="S312" s="140" t="s">
        <v>152</v>
      </c>
      <c r="T312" s="140" t="s">
        <v>93</v>
      </c>
      <c r="U312" s="140" t="s">
        <v>191</v>
      </c>
      <c r="V312" s="142">
        <v>2050</v>
      </c>
      <c r="W312" s="82" t="s">
        <v>90</v>
      </c>
      <c r="X312" s="135" t="str">
        <f>VLOOKUP(Q312,'Base de Dados'!A:G,7,0)</f>
        <v>Baixo</v>
      </c>
      <c r="Y312" s="144">
        <f t="shared" si="43"/>
        <v>0.62962962962962965</v>
      </c>
    </row>
    <row r="313" spans="6:25" x14ac:dyDescent="0.35">
      <c r="F313" t="str">
        <f t="shared" si="39"/>
        <v>RREstadoIntensidade do ventoEstado da Roraima20504C</v>
      </c>
      <c r="G313" t="str">
        <f t="shared" si="44"/>
        <v>Intensidade do vento20504C</v>
      </c>
      <c r="H313" s="140" t="s">
        <v>151</v>
      </c>
      <c r="I313" s="140" t="s">
        <v>97</v>
      </c>
      <c r="J313" s="140" t="s">
        <v>198</v>
      </c>
      <c r="K313" s="142">
        <v>2050</v>
      </c>
      <c r="L313" s="82" t="s">
        <v>90</v>
      </c>
      <c r="M313" s="129">
        <f t="shared" si="45"/>
        <v>2.1057616972670569E-3</v>
      </c>
      <c r="N313" s="66">
        <f>(VLOOKUP(F313,'Base de Dados'!A:G,7,0)*M313)+VLOOKUP(F313,'Base de Dados'!A:G,7,0)</f>
        <v>0.17069201474243451</v>
      </c>
      <c r="O313" s="66">
        <f t="shared" si="40"/>
        <v>0.23970636635307857</v>
      </c>
      <c r="Q313" t="str">
        <f t="shared" si="41"/>
        <v>MSEstadoEstresse hídricoEstado do Mato Grosso do Sul20504C</v>
      </c>
      <c r="R313" t="str">
        <f t="shared" si="42"/>
        <v>Estresse hídrico20504C</v>
      </c>
      <c r="S313" s="140" t="s">
        <v>164</v>
      </c>
      <c r="T313" s="140" t="s">
        <v>101</v>
      </c>
      <c r="U313" s="140" t="s">
        <v>191</v>
      </c>
      <c r="V313" s="142">
        <v>2050</v>
      </c>
      <c r="W313" s="82" t="s">
        <v>90</v>
      </c>
      <c r="X313" s="135" t="str">
        <f>VLOOKUP(Q313,'Base de Dados'!A:G,7,0)</f>
        <v>Baixo</v>
      </c>
      <c r="Y313" s="144">
        <f t="shared" si="43"/>
        <v>0.62962962962962965</v>
      </c>
    </row>
    <row r="314" spans="6:25" x14ac:dyDescent="0.35">
      <c r="F314" t="str">
        <f t="shared" si="39"/>
        <v>RSEstadoIntensidade do ventoEstado do Rio Grande do Sul20504C</v>
      </c>
      <c r="G314" t="str">
        <f t="shared" si="44"/>
        <v>Intensidade do vento20504C</v>
      </c>
      <c r="H314" s="140" t="s">
        <v>171</v>
      </c>
      <c r="I314" s="140" t="s">
        <v>125</v>
      </c>
      <c r="J314" s="140" t="s">
        <v>198</v>
      </c>
      <c r="K314" s="142">
        <v>2050</v>
      </c>
      <c r="L314" s="82" t="s">
        <v>90</v>
      </c>
      <c r="M314" s="129">
        <f t="shared" si="45"/>
        <v>6.1887894735043823E-2</v>
      </c>
      <c r="N314" s="66">
        <f>(VLOOKUP(F314,'Base de Dados'!A:G,7,0)*M314)+VLOOKUP(F314,'Base de Dados'!A:G,7,0)</f>
        <v>0.22582815894698599</v>
      </c>
      <c r="O314" s="66">
        <f t="shared" si="40"/>
        <v>0.23970636635307857</v>
      </c>
      <c r="Q314" t="str">
        <f t="shared" si="41"/>
        <v>MTEstadoEstresse hídricoEstado do Mato Grosso20504C</v>
      </c>
      <c r="R314" t="str">
        <f t="shared" si="42"/>
        <v>Estresse hídrico20504C</v>
      </c>
      <c r="S314" s="140" t="s">
        <v>163</v>
      </c>
      <c r="T314" s="140" t="s">
        <v>103</v>
      </c>
      <c r="U314" s="140" t="s">
        <v>191</v>
      </c>
      <c r="V314" s="142">
        <v>2050</v>
      </c>
      <c r="W314" s="82" t="s">
        <v>90</v>
      </c>
      <c r="X314" s="135" t="str">
        <f>VLOOKUP(Q314,'Base de Dados'!A:G,7,0)</f>
        <v>Baixo</v>
      </c>
      <c r="Y314" s="144">
        <f t="shared" si="43"/>
        <v>0.62962962962962965</v>
      </c>
    </row>
    <row r="315" spans="6:25" x14ac:dyDescent="0.35">
      <c r="F315" t="str">
        <f t="shared" si="39"/>
        <v>SCEstadoIntensidade do ventoEstado de Santa Catarina20504C</v>
      </c>
      <c r="G315" t="str">
        <f t="shared" si="44"/>
        <v>Intensidade do vento20504C</v>
      </c>
      <c r="H315" s="140" t="s">
        <v>153</v>
      </c>
      <c r="I315" s="140" t="s">
        <v>107</v>
      </c>
      <c r="J315" s="140" t="s">
        <v>198</v>
      </c>
      <c r="K315" s="142">
        <v>2050</v>
      </c>
      <c r="L315" s="82" t="s">
        <v>90</v>
      </c>
      <c r="M315" s="129">
        <f t="shared" si="45"/>
        <v>4.5899270894467749E-2</v>
      </c>
      <c r="N315" s="66">
        <f>(VLOOKUP(F315,'Base de Dados'!A:G,7,0)*M315)+VLOOKUP(F315,'Base de Dados'!A:G,7,0)</f>
        <v>0.16664661716251858</v>
      </c>
      <c r="O315" s="66">
        <f t="shared" si="40"/>
        <v>0.23970636635307857</v>
      </c>
      <c r="Q315" t="str">
        <f t="shared" si="41"/>
        <v>PAEstadoEstresse hídricoEstado do Pará20504C</v>
      </c>
      <c r="R315" t="str">
        <f t="shared" si="42"/>
        <v>Estresse hídrico20504C</v>
      </c>
      <c r="S315" s="140" t="s">
        <v>165</v>
      </c>
      <c r="T315" s="140" t="s">
        <v>91</v>
      </c>
      <c r="U315" s="140" t="s">
        <v>191</v>
      </c>
      <c r="V315" s="142">
        <v>2050</v>
      </c>
      <c r="W315" s="82" t="s">
        <v>90</v>
      </c>
      <c r="X315" s="135" t="str">
        <f>VLOOKUP(Q315,'Base de Dados'!A:G,7,0)</f>
        <v>Baixo</v>
      </c>
      <c r="Y315" s="144">
        <f t="shared" si="43"/>
        <v>0.62962962962962965</v>
      </c>
    </row>
    <row r="316" spans="6:25" x14ac:dyDescent="0.35">
      <c r="F316" t="str">
        <f t="shared" si="39"/>
        <v>SEEstadoIntensidade do ventoEstado do Sergipe20504C</v>
      </c>
      <c r="G316" t="str">
        <f t="shared" si="44"/>
        <v>Intensidade do vento20504C</v>
      </c>
      <c r="H316" s="140" t="s">
        <v>172</v>
      </c>
      <c r="I316" s="140" t="s">
        <v>81</v>
      </c>
      <c r="J316" s="140" t="s">
        <v>198</v>
      </c>
      <c r="K316" s="142">
        <v>2050</v>
      </c>
      <c r="L316" s="82" t="s">
        <v>90</v>
      </c>
      <c r="M316" s="129">
        <f t="shared" si="45"/>
        <v>5.9674637214738547E-3</v>
      </c>
      <c r="N316" s="66">
        <f>(VLOOKUP(F316,'Base de Dados'!A:G,7,0)*M316)+VLOOKUP(F316,'Base de Dados'!A:G,7,0)</f>
        <v>0.16799656644148619</v>
      </c>
      <c r="O316" s="66">
        <f t="shared" si="40"/>
        <v>0.23970636635307857</v>
      </c>
      <c r="Q316" t="str">
        <f t="shared" si="41"/>
        <v>PIEstadoEstresse hídricoEstado do Piauí20504C</v>
      </c>
      <c r="R316" t="str">
        <f t="shared" si="42"/>
        <v>Estresse hídrico20504C</v>
      </c>
      <c r="S316" s="140" t="s">
        <v>168</v>
      </c>
      <c r="T316" s="140" t="s">
        <v>139</v>
      </c>
      <c r="U316" s="140" t="s">
        <v>191</v>
      </c>
      <c r="V316" s="142">
        <v>2050</v>
      </c>
      <c r="W316" s="82" t="s">
        <v>90</v>
      </c>
      <c r="X316" s="135" t="str">
        <f>VLOOKUP(Q316,'Base de Dados'!A:G,7,0)</f>
        <v>Baixo</v>
      </c>
      <c r="Y316" s="144">
        <f t="shared" si="43"/>
        <v>0.62962962962962965</v>
      </c>
    </row>
    <row r="317" spans="6:25" x14ac:dyDescent="0.35">
      <c r="F317" t="str">
        <f t="shared" si="39"/>
        <v>ACEstadoIntensidade do ventoEstado do Acre20504C</v>
      </c>
      <c r="G317" t="str">
        <f t="shared" si="44"/>
        <v>Intensidade do vento20504C</v>
      </c>
      <c r="H317" s="138" t="s">
        <v>155</v>
      </c>
      <c r="I317" s="138" t="s">
        <v>131</v>
      </c>
      <c r="J317" s="139" t="s">
        <v>198</v>
      </c>
      <c r="K317" s="141">
        <v>2050</v>
      </c>
      <c r="L317" s="136" t="s">
        <v>90</v>
      </c>
      <c r="M317" s="129">
        <f t="shared" si="45"/>
        <v>2.1651603672099367E-3</v>
      </c>
      <c r="N317" s="66">
        <f>(VLOOKUP(F317,'Base de Dados'!A:G,7,0)*M317)+VLOOKUP(F317,'Base de Dados'!A:G,7,0)</f>
        <v>0.27592947415443847</v>
      </c>
      <c r="O317" s="66">
        <f t="shared" si="40"/>
        <v>0.23970636635307857</v>
      </c>
      <c r="Q317" t="str">
        <f t="shared" si="41"/>
        <v>PREstadoEstresse hídricoEstado do Paraná20504C</v>
      </c>
      <c r="R317" t="str">
        <f t="shared" si="42"/>
        <v>Estresse hídrico20504C</v>
      </c>
      <c r="S317" s="140" t="s">
        <v>166</v>
      </c>
      <c r="T317" s="140" t="s">
        <v>105</v>
      </c>
      <c r="U317" s="140" t="s">
        <v>191</v>
      </c>
      <c r="V317" s="142">
        <v>2050</v>
      </c>
      <c r="W317" s="82" t="s">
        <v>90</v>
      </c>
      <c r="X317" s="135" t="str">
        <f>VLOOKUP(Q317,'Base de Dados'!A:G,7,0)</f>
        <v>Baixo</v>
      </c>
      <c r="Y317" s="144">
        <f t="shared" si="43"/>
        <v>0.62962962962962965</v>
      </c>
    </row>
    <row r="318" spans="6:25" x14ac:dyDescent="0.35">
      <c r="F318" t="str">
        <f t="shared" si="39"/>
        <v>MGEstadoIntensidade do ventoEstado de Minas Gerais20504C</v>
      </c>
      <c r="G318" t="str">
        <f t="shared" si="44"/>
        <v>Intensidade do vento20504C</v>
      </c>
      <c r="H318" s="140" t="s">
        <v>152</v>
      </c>
      <c r="I318" s="140" t="s">
        <v>93</v>
      </c>
      <c r="J318" s="140" t="s">
        <v>198</v>
      </c>
      <c r="K318" s="142">
        <v>2050</v>
      </c>
      <c r="L318" s="82" t="s">
        <v>90</v>
      </c>
      <c r="M318" s="129">
        <f t="shared" si="45"/>
        <v>8.9726947468184257E-2</v>
      </c>
      <c r="N318" s="66">
        <f>(VLOOKUP(F318,'Base de Dados'!A:G,7,0)*M318)+VLOOKUP(F318,'Base de Dados'!A:G,7,0)</f>
        <v>0.33636238445184624</v>
      </c>
      <c r="O318" s="66">
        <f t="shared" si="40"/>
        <v>0.23970636635307857</v>
      </c>
      <c r="Q318" t="str">
        <f t="shared" si="41"/>
        <v>ROEstadoEstresse hídricoEstado da Rondônia20504C</v>
      </c>
      <c r="R318" t="str">
        <f t="shared" si="42"/>
        <v>Estresse hídrico20504C</v>
      </c>
      <c r="S318" s="140" t="s">
        <v>150</v>
      </c>
      <c r="T318" s="140" t="s">
        <v>127</v>
      </c>
      <c r="U318" s="140" t="s">
        <v>191</v>
      </c>
      <c r="V318" s="142">
        <v>2050</v>
      </c>
      <c r="W318" s="82" t="s">
        <v>90</v>
      </c>
      <c r="X318" s="135" t="str">
        <f>VLOOKUP(Q318,'Base de Dados'!A:G,7,0)</f>
        <v>Baixo</v>
      </c>
      <c r="Y318" s="144">
        <f t="shared" si="43"/>
        <v>0.62962962962962965</v>
      </c>
    </row>
    <row r="319" spans="6:25" x14ac:dyDescent="0.35">
      <c r="F319" t="str">
        <f t="shared" si="39"/>
        <v>PIEstadoIntensidade do ventoEstado do Piauí20504C</v>
      </c>
      <c r="G319" t="str">
        <f t="shared" si="44"/>
        <v>Intensidade do vento20504C</v>
      </c>
      <c r="H319" s="140" t="s">
        <v>168</v>
      </c>
      <c r="I319" s="140" t="s">
        <v>139</v>
      </c>
      <c r="J319" s="140" t="s">
        <v>198</v>
      </c>
      <c r="K319" s="142">
        <v>2050</v>
      </c>
      <c r="L319" s="82" t="s">
        <v>90</v>
      </c>
      <c r="M319" s="129">
        <f t="shared" si="45"/>
        <v>7.4105097273206811E-3</v>
      </c>
      <c r="N319" s="66">
        <f>(VLOOKUP(F319,'Base de Dados'!A:G,7,0)*M319)+VLOOKUP(F319,'Base de Dados'!A:G,7,0)</f>
        <v>0.26360575004531556</v>
      </c>
      <c r="O319" s="66">
        <f t="shared" si="40"/>
        <v>0.23970636635307857</v>
      </c>
      <c r="Q319" t="str">
        <f t="shared" si="41"/>
        <v>RREstadoEstresse hídricoEstado da Roraima20504C</v>
      </c>
      <c r="R319" t="str">
        <f t="shared" si="42"/>
        <v>Estresse hídrico20504C</v>
      </c>
      <c r="S319" s="140" t="s">
        <v>151</v>
      </c>
      <c r="T319" s="140" t="s">
        <v>97</v>
      </c>
      <c r="U319" s="140" t="s">
        <v>191</v>
      </c>
      <c r="V319" s="142">
        <v>2050</v>
      </c>
      <c r="W319" s="82" t="s">
        <v>90</v>
      </c>
      <c r="X319" s="135" t="str">
        <f>VLOOKUP(Q319,'Base de Dados'!A:G,7,0)</f>
        <v>Baixo</v>
      </c>
      <c r="Y319" s="144">
        <f t="shared" si="43"/>
        <v>0.62962962962962965</v>
      </c>
    </row>
    <row r="320" spans="6:25" x14ac:dyDescent="0.35">
      <c r="F320" t="str">
        <f t="shared" si="39"/>
        <v>PREstadoIntensidade do ventoEstado do Paraná20504C</v>
      </c>
      <c r="G320" t="str">
        <f t="shared" si="44"/>
        <v>Intensidade do vento20504C</v>
      </c>
      <c r="H320" s="140" t="s">
        <v>166</v>
      </c>
      <c r="I320" s="140" t="s">
        <v>105</v>
      </c>
      <c r="J320" s="140" t="s">
        <v>198</v>
      </c>
      <c r="K320" s="142">
        <v>2050</v>
      </c>
      <c r="L320" s="82" t="s">
        <v>90</v>
      </c>
      <c r="M320" s="129">
        <f t="shared" si="45"/>
        <v>6.4120469964379201E-2</v>
      </c>
      <c r="N320" s="66">
        <f>(VLOOKUP(F320,'Base de Dados'!A:G,7,0)*M320)+VLOOKUP(F320,'Base de Dados'!A:G,7,0)</f>
        <v>0.28163721771723904</v>
      </c>
      <c r="O320" s="66">
        <f t="shared" si="40"/>
        <v>0.23970636635307857</v>
      </c>
      <c r="Q320" t="str">
        <f t="shared" si="41"/>
        <v>RSEstadoEstresse hídricoEstado do Rio Grande do Sul20504C</v>
      </c>
      <c r="R320" t="str">
        <f t="shared" si="42"/>
        <v>Estresse hídrico20504C</v>
      </c>
      <c r="S320" s="140" t="s">
        <v>171</v>
      </c>
      <c r="T320" s="140" t="s">
        <v>125</v>
      </c>
      <c r="U320" s="140" t="s">
        <v>191</v>
      </c>
      <c r="V320" s="142">
        <v>2050</v>
      </c>
      <c r="W320" s="82" t="s">
        <v>90</v>
      </c>
      <c r="X320" s="135" t="str">
        <f>VLOOKUP(Q320,'Base de Dados'!A:G,7,0)</f>
        <v>Baixo</v>
      </c>
      <c r="Y320" s="144">
        <f t="shared" si="43"/>
        <v>0.62962962962962965</v>
      </c>
    </row>
    <row r="321" spans="6:25" x14ac:dyDescent="0.35">
      <c r="F321" t="str">
        <f t="shared" si="39"/>
        <v>ROEstadoIntensidade do ventoEstado da Rondônia20504C</v>
      </c>
      <c r="G321" t="str">
        <f t="shared" si="44"/>
        <v>Intensidade do vento20504C</v>
      </c>
      <c r="H321" s="140" t="s">
        <v>150</v>
      </c>
      <c r="I321" s="140" t="s">
        <v>127</v>
      </c>
      <c r="J321" s="140" t="s">
        <v>198</v>
      </c>
      <c r="K321" s="142">
        <v>2050</v>
      </c>
      <c r="L321" s="82" t="s">
        <v>90</v>
      </c>
      <c r="M321" s="129">
        <f t="shared" si="45"/>
        <v>6.7807786955368732E-3</v>
      </c>
      <c r="N321" s="66">
        <f>(VLOOKUP(F321,'Base de Dados'!A:G,7,0)*M321)+VLOOKUP(F321,'Base de Dados'!A:G,7,0)</f>
        <v>0.26243418964663662</v>
      </c>
      <c r="O321" s="66">
        <f t="shared" si="40"/>
        <v>0.23970636635307857</v>
      </c>
      <c r="Q321" t="str">
        <f t="shared" si="41"/>
        <v>SCEstadoEstresse hídricoEstado de Santa Catarina20504C</v>
      </c>
      <c r="R321" t="str">
        <f t="shared" si="42"/>
        <v>Estresse hídrico20504C</v>
      </c>
      <c r="S321" s="140" t="s">
        <v>153</v>
      </c>
      <c r="T321" s="140" t="s">
        <v>107</v>
      </c>
      <c r="U321" s="140" t="s">
        <v>191</v>
      </c>
      <c r="V321" s="142">
        <v>2050</v>
      </c>
      <c r="W321" s="82" t="s">
        <v>90</v>
      </c>
      <c r="X321" s="135" t="str">
        <f>VLOOKUP(Q321,'Base de Dados'!A:G,7,0)</f>
        <v>Baixo</v>
      </c>
      <c r="Y321" s="144">
        <f t="shared" si="43"/>
        <v>0.62962962962962965</v>
      </c>
    </row>
    <row r="322" spans="6:25" x14ac:dyDescent="0.35">
      <c r="F322" t="str">
        <f t="shared" si="39"/>
        <v>SPEstadoIntensidade do ventoEstado de São Paulo20504C</v>
      </c>
      <c r="G322" t="str">
        <f t="shared" si="44"/>
        <v>Intensidade do vento20504C</v>
      </c>
      <c r="H322" s="140" t="s">
        <v>154</v>
      </c>
      <c r="I322" s="140" t="s">
        <v>137</v>
      </c>
      <c r="J322" s="140" t="s">
        <v>198</v>
      </c>
      <c r="K322" s="142">
        <v>2050</v>
      </c>
      <c r="L322" s="82" t="s">
        <v>90</v>
      </c>
      <c r="M322" s="129">
        <f t="shared" si="45"/>
        <v>0.31245264204495427</v>
      </c>
      <c r="N322" s="66">
        <f>(VLOOKUP(F322,'Base de Dados'!A:G,7,0)*M322)+VLOOKUP(F322,'Base de Dados'!A:G,7,0)</f>
        <v>0.38148623462106673</v>
      </c>
      <c r="O322" s="66">
        <f t="shared" si="40"/>
        <v>0.23970636635307857</v>
      </c>
      <c r="Q322" t="str">
        <f t="shared" si="41"/>
        <v>TOEstadoEstresse hídricoEstado do Tocantins20504C</v>
      </c>
      <c r="R322" t="str">
        <f t="shared" si="42"/>
        <v>Estresse hídrico20504C</v>
      </c>
      <c r="S322" s="140" t="s">
        <v>173</v>
      </c>
      <c r="T322" s="140" t="s">
        <v>123</v>
      </c>
      <c r="U322" s="140" t="s">
        <v>191</v>
      </c>
      <c r="V322" s="142">
        <v>2050</v>
      </c>
      <c r="W322" s="82" t="s">
        <v>90</v>
      </c>
      <c r="X322" s="135" t="str">
        <f>VLOOKUP(Q322,'Base de Dados'!A:G,7,0)</f>
        <v>Baixo</v>
      </c>
      <c r="Y322" s="144">
        <f t="shared" si="43"/>
        <v>0.62962962962962965</v>
      </c>
    </row>
    <row r="323" spans="6:25" x14ac:dyDescent="0.35">
      <c r="F323" t="str">
        <f t="shared" ref="F323:F386" si="46">_xlfn.CONCAT(I323,"Estado",J323,H323,K323,L323)</f>
        <v>TOEstadoIntensidade do ventoEstado do Tocantins20504C</v>
      </c>
      <c r="G323" t="str">
        <f t="shared" si="44"/>
        <v>Intensidade do vento20504C</v>
      </c>
      <c r="H323" s="140" t="s">
        <v>173</v>
      </c>
      <c r="I323" s="140" t="s">
        <v>123</v>
      </c>
      <c r="J323" s="140" t="s">
        <v>198</v>
      </c>
      <c r="K323" s="142">
        <v>2050</v>
      </c>
      <c r="L323" s="82" t="s">
        <v>90</v>
      </c>
      <c r="M323" s="129">
        <f t="shared" si="45"/>
        <v>5.7361768650591007E-3</v>
      </c>
      <c r="N323" s="66">
        <f>(VLOOKUP(F323,'Base de Dados'!A:G,7,0)*M323)+VLOOKUP(F323,'Base de Dados'!A:G,7,0)</f>
        <v>0.38419121956245261</v>
      </c>
      <c r="O323" s="66">
        <f t="shared" ref="O323:O386" si="47">AVERAGEIFS(N:N,J:J,J323,K:K,K323,L:L,L323)</f>
        <v>0.23970636635307857</v>
      </c>
      <c r="Q323" t="str">
        <f t="shared" ref="Q323:Q386" si="48">_xlfn.CONCAT(T323,"Estado",U323,S323,V323,W323)</f>
        <v>DFEstadoAumento no nível do marDistrito Federal20302C</v>
      </c>
      <c r="R323" t="str">
        <f t="shared" ref="R323:R386" si="49">_xlfn.CONCAT(U323,V323,W323)</f>
        <v>Aumento no nível do mar20302C</v>
      </c>
      <c r="S323" s="138" t="s">
        <v>147</v>
      </c>
      <c r="T323" s="138" t="s">
        <v>99</v>
      </c>
      <c r="U323" s="139" t="s">
        <v>83</v>
      </c>
      <c r="V323" s="141">
        <v>2030</v>
      </c>
      <c r="W323" s="136" t="s">
        <v>86</v>
      </c>
      <c r="X323" s="135" t="str">
        <f>VLOOKUP(Q323,'Base de Dados'!A:G,7,0)</f>
        <v>Não aplicável</v>
      </c>
      <c r="Y323" s="144">
        <f t="shared" ref="Y323:Y386" si="50">COUNTIFS(X:X,X323,W:W,W323,V:V,V323,U:U,U323)/COUNTIFS(W:W,W323,V:V,V323,U:U,U323)</f>
        <v>0.37037037037037035</v>
      </c>
    </row>
    <row r="324" spans="6:25" x14ac:dyDescent="0.35">
      <c r="F324" t="str">
        <f t="shared" si="46"/>
        <v>APEstadoIntensidade do ventoEstado do Amapá20504C</v>
      </c>
      <c r="G324" t="str">
        <f t="shared" ref="G324:G387" si="51">_xlfn.CONCAT(J324,K324,L324)</f>
        <v>Intensidade do vento20504C</v>
      </c>
      <c r="H324" s="140" t="s">
        <v>157</v>
      </c>
      <c r="I324" s="140" t="s">
        <v>115</v>
      </c>
      <c r="J324" s="140" t="s">
        <v>198</v>
      </c>
      <c r="K324" s="142">
        <v>2050</v>
      </c>
      <c r="L324" s="82" t="s">
        <v>90</v>
      </c>
      <c r="M324" s="129">
        <f t="shared" ref="M324:M387" si="52">VLOOKUP(H324,A:C,3,0)</f>
        <v>2.4270664495023258E-3</v>
      </c>
      <c r="N324" s="66">
        <f>(VLOOKUP(F324,'Base de Dados'!A:G,7,0)*M324)+VLOOKUP(F324,'Base de Dados'!A:G,7,0)</f>
        <v>0.41366823608816133</v>
      </c>
      <c r="O324" s="66">
        <f t="shared" si="47"/>
        <v>0.23970636635307857</v>
      </c>
      <c r="Q324" t="str">
        <f t="shared" si="48"/>
        <v>ROEstadoAumento no nível do marEstado da Rondônia20302C</v>
      </c>
      <c r="R324" t="str">
        <f t="shared" si="49"/>
        <v>Aumento no nível do mar20302C</v>
      </c>
      <c r="S324" s="138" t="s">
        <v>150</v>
      </c>
      <c r="T324" s="138" t="s">
        <v>127</v>
      </c>
      <c r="U324" s="139" t="s">
        <v>83</v>
      </c>
      <c r="V324" s="141">
        <v>2030</v>
      </c>
      <c r="W324" s="136" t="s">
        <v>86</v>
      </c>
      <c r="X324" s="135" t="str">
        <f>VLOOKUP(Q324,'Base de Dados'!A:G,7,0)</f>
        <v>Não aplicável</v>
      </c>
      <c r="Y324" s="144">
        <f t="shared" si="50"/>
        <v>0.37037037037037035</v>
      </c>
    </row>
    <row r="325" spans="6:25" x14ac:dyDescent="0.35">
      <c r="F325" t="str">
        <f t="shared" si="46"/>
        <v>MAEstadoIntensidade do ventoEstado do Maranhão20504C</v>
      </c>
      <c r="G325" t="str">
        <f t="shared" si="51"/>
        <v>Intensidade do vento20504C</v>
      </c>
      <c r="H325" s="140" t="s">
        <v>162</v>
      </c>
      <c r="I325" s="140" t="s">
        <v>135</v>
      </c>
      <c r="J325" s="140" t="s">
        <v>198</v>
      </c>
      <c r="K325" s="142">
        <v>2050</v>
      </c>
      <c r="L325" s="82" t="s">
        <v>90</v>
      </c>
      <c r="M325" s="129">
        <f t="shared" si="52"/>
        <v>1.4050150875249915E-2</v>
      </c>
      <c r="N325" s="66">
        <f>(VLOOKUP(F325,'Base de Dados'!A:G,7,0)*M325)+VLOOKUP(F325,'Base de Dados'!A:G,7,0)</f>
        <v>0.56110775015097158</v>
      </c>
      <c r="O325" s="66">
        <f t="shared" si="47"/>
        <v>0.23970636635307857</v>
      </c>
      <c r="Q325" t="str">
        <f t="shared" si="48"/>
        <v>RREstadoAumento no nível do marEstado da Roraima20302C</v>
      </c>
      <c r="R325" t="str">
        <f t="shared" si="49"/>
        <v>Aumento no nível do mar20302C</v>
      </c>
      <c r="S325" s="138" t="s">
        <v>151</v>
      </c>
      <c r="T325" s="138" t="s">
        <v>97</v>
      </c>
      <c r="U325" s="139" t="s">
        <v>83</v>
      </c>
      <c r="V325" s="141">
        <v>2030</v>
      </c>
      <c r="W325" s="136" t="s">
        <v>86</v>
      </c>
      <c r="X325" s="135" t="str">
        <f>VLOOKUP(Q325,'Base de Dados'!A:G,7,0)</f>
        <v>Não aplicável</v>
      </c>
      <c r="Y325" s="144">
        <f t="shared" si="50"/>
        <v>0.37037037037037035</v>
      </c>
    </row>
    <row r="326" spans="6:25" x14ac:dyDescent="0.35">
      <c r="F326" t="str">
        <f t="shared" si="46"/>
        <v>PAEstadoIntensidade do ventoEstado do Pará20504C</v>
      </c>
      <c r="G326" t="str">
        <f t="shared" si="51"/>
        <v>Intensidade do vento20504C</v>
      </c>
      <c r="H326" s="140" t="s">
        <v>165</v>
      </c>
      <c r="I326" s="140" t="s">
        <v>91</v>
      </c>
      <c r="J326" s="140" t="s">
        <v>198</v>
      </c>
      <c r="K326" s="142">
        <v>2050</v>
      </c>
      <c r="L326" s="82" t="s">
        <v>90</v>
      </c>
      <c r="M326" s="129">
        <f t="shared" si="52"/>
        <v>2.8376794674304741E-2</v>
      </c>
      <c r="N326" s="66">
        <f>(VLOOKUP(F326,'Base de Dados'!A:G,7,0)*M326)+VLOOKUP(F326,'Base de Dados'!A:G,7,0)</f>
        <v>0.40895117201548192</v>
      </c>
      <c r="O326" s="66">
        <f t="shared" si="47"/>
        <v>0.23970636635307857</v>
      </c>
      <c r="Q326" t="str">
        <f t="shared" si="48"/>
        <v>MGEstadoAumento no nível do marEstado de Minas Gerais20302C</v>
      </c>
      <c r="R326" t="str">
        <f t="shared" si="49"/>
        <v>Aumento no nível do mar20302C</v>
      </c>
      <c r="S326" s="138" t="s">
        <v>152</v>
      </c>
      <c r="T326" s="138" t="s">
        <v>93</v>
      </c>
      <c r="U326" s="139" t="s">
        <v>83</v>
      </c>
      <c r="V326" s="141">
        <v>2030</v>
      </c>
      <c r="W326" s="136" t="s">
        <v>86</v>
      </c>
      <c r="X326" s="135" t="str">
        <f>VLOOKUP(Q326,'Base de Dados'!A:G,7,0)</f>
        <v>Não aplicável</v>
      </c>
      <c r="Y326" s="144">
        <f t="shared" si="50"/>
        <v>0.37037037037037035</v>
      </c>
    </row>
    <row r="327" spans="6:25" x14ac:dyDescent="0.35">
      <c r="F327" t="str">
        <f t="shared" si="46"/>
        <v>SEEstadoMudanças crônicas de temperaturaEstado do Sergipe20302C</v>
      </c>
      <c r="G327" t="str">
        <f t="shared" si="51"/>
        <v>Mudanças crônicas de temperatura20302C</v>
      </c>
      <c r="H327" s="140" t="s">
        <v>172</v>
      </c>
      <c r="I327" s="140" t="s">
        <v>81</v>
      </c>
      <c r="J327" s="140" t="s">
        <v>200</v>
      </c>
      <c r="K327" s="142">
        <v>2030</v>
      </c>
      <c r="L327" s="82" t="s">
        <v>86</v>
      </c>
      <c r="M327" s="129">
        <f t="shared" si="52"/>
        <v>5.9674637214738547E-3</v>
      </c>
      <c r="N327" s="66">
        <f>(VLOOKUP(F327,'Base de Dados'!A:G,7,0)*M327)+VLOOKUP(F327,'Base de Dados'!A:G,7,0)</f>
        <v>1.0002190782144942</v>
      </c>
      <c r="O327" s="66">
        <f t="shared" si="47"/>
        <v>1.6237721665239053</v>
      </c>
      <c r="Q327" t="str">
        <f t="shared" si="48"/>
        <v>ACEstadoAumento no nível do marEstado do Acre20302C</v>
      </c>
      <c r="R327" t="str">
        <f t="shared" si="49"/>
        <v>Aumento no nível do mar20302C</v>
      </c>
      <c r="S327" s="138" t="s">
        <v>155</v>
      </c>
      <c r="T327" s="138" t="s">
        <v>131</v>
      </c>
      <c r="U327" s="139" t="s">
        <v>83</v>
      </c>
      <c r="V327" s="141">
        <v>2030</v>
      </c>
      <c r="W327" s="136" t="s">
        <v>86</v>
      </c>
      <c r="X327" s="135" t="str">
        <f>VLOOKUP(Q327,'Base de Dados'!A:G,7,0)</f>
        <v>Não aplicável</v>
      </c>
      <c r="Y327" s="144">
        <f t="shared" si="50"/>
        <v>0.37037037037037035</v>
      </c>
    </row>
    <row r="328" spans="6:25" x14ac:dyDescent="0.35">
      <c r="F328" t="str">
        <f t="shared" si="46"/>
        <v>ALEstadoMudanças crônicas de temperaturaEstado do Alagoas20302C</v>
      </c>
      <c r="G328" t="str">
        <f t="shared" si="51"/>
        <v>Mudanças crônicas de temperatura20302C</v>
      </c>
      <c r="H328" s="140" t="s">
        <v>156</v>
      </c>
      <c r="I328" s="140" t="s">
        <v>117</v>
      </c>
      <c r="J328" s="140" t="s">
        <v>200</v>
      </c>
      <c r="K328" s="142">
        <v>2030</v>
      </c>
      <c r="L328" s="82" t="s">
        <v>86</v>
      </c>
      <c r="M328" s="129">
        <f t="shared" si="52"/>
        <v>8.3055635790484604E-3</v>
      </c>
      <c r="N328" s="66">
        <f>(VLOOKUP(F328,'Base de Dados'!A:G,7,0)*M328)+VLOOKUP(F328,'Base de Dados'!A:G,7,0)</f>
        <v>0.96826142833976647</v>
      </c>
      <c r="O328" s="66">
        <f t="shared" si="47"/>
        <v>1.6237721665239053</v>
      </c>
      <c r="Q328" t="str">
        <f t="shared" si="48"/>
        <v>AMEstadoAumento no nível do marEstado do Amazonas20302C</v>
      </c>
      <c r="R328" t="str">
        <f t="shared" si="49"/>
        <v>Aumento no nível do mar20302C</v>
      </c>
      <c r="S328" s="138" t="s">
        <v>158</v>
      </c>
      <c r="T328" s="138" t="s">
        <v>119</v>
      </c>
      <c r="U328" s="139" t="s">
        <v>83</v>
      </c>
      <c r="V328" s="141">
        <v>2030</v>
      </c>
      <c r="W328" s="136" t="s">
        <v>86</v>
      </c>
      <c r="X328" s="135" t="str">
        <f>VLOOKUP(Q328,'Base de Dados'!A:G,7,0)</f>
        <v>Não aplicável</v>
      </c>
      <c r="Y328" s="144">
        <f t="shared" si="50"/>
        <v>0.37037037037037035</v>
      </c>
    </row>
    <row r="329" spans="6:25" x14ac:dyDescent="0.35">
      <c r="F329" t="str">
        <f t="shared" si="46"/>
        <v>CEEstadoMudanças crônicas de temperaturaEstado do Ceará20302C</v>
      </c>
      <c r="G329" t="str">
        <f t="shared" si="51"/>
        <v>Mudanças crônicas de temperatura20302C</v>
      </c>
      <c r="H329" s="140" t="s">
        <v>159</v>
      </c>
      <c r="I329" s="140" t="s">
        <v>109</v>
      </c>
      <c r="J329" s="140" t="s">
        <v>200</v>
      </c>
      <c r="K329" s="142">
        <v>2030</v>
      </c>
      <c r="L329" s="82" t="s">
        <v>86</v>
      </c>
      <c r="M329" s="129">
        <f t="shared" si="52"/>
        <v>2.1934798658220841E-2</v>
      </c>
      <c r="N329" s="66">
        <f>(VLOOKUP(F329,'Base de Dados'!A:G,7,0)*M329)+VLOOKUP(F329,'Base de Dados'!A:G,7,0)</f>
        <v>1.0102555438164127</v>
      </c>
      <c r="O329" s="66">
        <f t="shared" si="47"/>
        <v>1.6237721665239053</v>
      </c>
      <c r="Q329" t="str">
        <f t="shared" si="48"/>
        <v>GOEstadoAumento no nível do marEstado do Goiás20302C</v>
      </c>
      <c r="R329" t="str">
        <f t="shared" si="49"/>
        <v>Aumento no nível do mar20302C</v>
      </c>
      <c r="S329" s="138" t="s">
        <v>161</v>
      </c>
      <c r="T329" s="138" t="s">
        <v>111</v>
      </c>
      <c r="U329" s="139" t="s">
        <v>83</v>
      </c>
      <c r="V329" s="141">
        <v>2030</v>
      </c>
      <c r="W329" s="136" t="s">
        <v>86</v>
      </c>
      <c r="X329" s="135" t="str">
        <f>VLOOKUP(Q329,'Base de Dados'!A:G,7,0)</f>
        <v>Não aplicável</v>
      </c>
      <c r="Y329" s="144">
        <f t="shared" si="50"/>
        <v>0.37037037037037035</v>
      </c>
    </row>
    <row r="330" spans="6:25" x14ac:dyDescent="0.35">
      <c r="F330" t="str">
        <f t="shared" si="46"/>
        <v>PEEstadoMudanças crônicas de temperaturaEstado do Pernambuco20302C</v>
      </c>
      <c r="G330" t="str">
        <f t="shared" si="51"/>
        <v>Mudanças crônicas de temperatura20302C</v>
      </c>
      <c r="H330" s="140" t="s">
        <v>167</v>
      </c>
      <c r="I330" s="140" t="s">
        <v>129</v>
      </c>
      <c r="J330" s="140" t="s">
        <v>200</v>
      </c>
      <c r="K330" s="142">
        <v>2030</v>
      </c>
      <c r="L330" s="82" t="s">
        <v>86</v>
      </c>
      <c r="M330" s="129">
        <f t="shared" si="52"/>
        <v>2.5403050200549358E-2</v>
      </c>
      <c r="N330" s="66">
        <f>(VLOOKUP(F330,'Base de Dados'!A:G,7,0)*M330)+VLOOKUP(F330,'Base de Dados'!A:G,7,0)</f>
        <v>1.0060668783967679</v>
      </c>
      <c r="O330" s="66">
        <f t="shared" si="47"/>
        <v>1.6237721665239053</v>
      </c>
      <c r="Q330" t="str">
        <f t="shared" si="48"/>
        <v>MTEstadoAumento no nível do marEstado do Mato Grosso20302C</v>
      </c>
      <c r="R330" t="str">
        <f t="shared" si="49"/>
        <v>Aumento no nível do mar20302C</v>
      </c>
      <c r="S330" s="138" t="s">
        <v>163</v>
      </c>
      <c r="T330" s="138" t="s">
        <v>103</v>
      </c>
      <c r="U330" s="139" t="s">
        <v>83</v>
      </c>
      <c r="V330" s="141">
        <v>2030</v>
      </c>
      <c r="W330" s="136" t="s">
        <v>86</v>
      </c>
      <c r="X330" s="135" t="str">
        <f>VLOOKUP(Q330,'Base de Dados'!A:G,7,0)</f>
        <v>Não aplicável</v>
      </c>
      <c r="Y330" s="144">
        <f t="shared" si="50"/>
        <v>0.37037037037037035</v>
      </c>
    </row>
    <row r="331" spans="6:25" x14ac:dyDescent="0.35">
      <c r="F331" t="str">
        <f t="shared" si="46"/>
        <v>RNEstadoMudanças crônicas de temperaturaEstado do Rio Grande do Norte20302C</v>
      </c>
      <c r="G331" t="str">
        <f t="shared" si="51"/>
        <v>Mudanças crônicas de temperatura20302C</v>
      </c>
      <c r="H331" s="140" t="s">
        <v>170</v>
      </c>
      <c r="I331" s="140" t="s">
        <v>121</v>
      </c>
      <c r="J331" s="140" t="s">
        <v>200</v>
      </c>
      <c r="K331" s="142">
        <v>2030</v>
      </c>
      <c r="L331" s="82" t="s">
        <v>86</v>
      </c>
      <c r="M331" s="129">
        <f t="shared" si="52"/>
        <v>9.406147341817531E-3</v>
      </c>
      <c r="N331" s="66">
        <f>(VLOOKUP(F331,'Base de Dados'!A:G,7,0)*M331)+VLOOKUP(F331,'Base de Dados'!A:G,7,0)</f>
        <v>1.0419955458131391</v>
      </c>
      <c r="O331" s="66">
        <f t="shared" si="47"/>
        <v>1.6237721665239053</v>
      </c>
      <c r="Q331" t="str">
        <f t="shared" si="48"/>
        <v>MSEstadoAumento no nível do marEstado do Mato Grosso do Sul20302C</v>
      </c>
      <c r="R331" t="str">
        <f t="shared" si="49"/>
        <v>Aumento no nível do mar20302C</v>
      </c>
      <c r="S331" s="138" t="s">
        <v>164</v>
      </c>
      <c r="T331" s="138" t="s">
        <v>101</v>
      </c>
      <c r="U331" s="139" t="s">
        <v>83</v>
      </c>
      <c r="V331" s="141">
        <v>2030</v>
      </c>
      <c r="W331" s="136" t="s">
        <v>86</v>
      </c>
      <c r="X331" s="135" t="str">
        <f>VLOOKUP(Q331,'Base de Dados'!A:G,7,0)</f>
        <v>Não aplicável</v>
      </c>
      <c r="Y331" s="144">
        <f t="shared" si="50"/>
        <v>0.37037037037037035</v>
      </c>
    </row>
    <row r="332" spans="6:25" x14ac:dyDescent="0.35">
      <c r="F332" t="str">
        <f t="shared" si="46"/>
        <v>PBEstadoMudanças crônicas de temperaturaEstado da Paraíba20302C</v>
      </c>
      <c r="G332" t="str">
        <f t="shared" si="51"/>
        <v>Mudanças crônicas de temperatura20302C</v>
      </c>
      <c r="H332" s="140" t="s">
        <v>149</v>
      </c>
      <c r="I332" s="140" t="s">
        <v>113</v>
      </c>
      <c r="J332" s="140" t="s">
        <v>200</v>
      </c>
      <c r="K332" s="142">
        <v>2030</v>
      </c>
      <c r="L332" s="82" t="s">
        <v>86</v>
      </c>
      <c r="M332" s="129">
        <f t="shared" si="52"/>
        <v>9.2372816540374405E-3</v>
      </c>
      <c r="N332" s="66">
        <f>(VLOOKUP(F332,'Base de Dados'!A:G,7,0)*M332)+VLOOKUP(F332,'Base de Dados'!A:G,7,0)</f>
        <v>1.023366603597194</v>
      </c>
      <c r="O332" s="66">
        <f t="shared" si="47"/>
        <v>1.6237721665239053</v>
      </c>
      <c r="Q332" t="str">
        <f t="shared" si="48"/>
        <v>TOEstadoAumento no nível do marEstado do Tocantins20302C</v>
      </c>
      <c r="R332" t="str">
        <f t="shared" si="49"/>
        <v>Aumento no nível do mar20302C</v>
      </c>
      <c r="S332" s="138" t="s">
        <v>173</v>
      </c>
      <c r="T332" s="138" t="s">
        <v>123</v>
      </c>
      <c r="U332" s="139" t="s">
        <v>83</v>
      </c>
      <c r="V332" s="141">
        <v>2030</v>
      </c>
      <c r="W332" s="136" t="s">
        <v>86</v>
      </c>
      <c r="X332" s="135" t="str">
        <f>VLOOKUP(Q332,'Base de Dados'!A:G,7,0)</f>
        <v>Não aplicável</v>
      </c>
      <c r="Y332" s="144">
        <f t="shared" si="50"/>
        <v>0.37037037037037035</v>
      </c>
    </row>
    <row r="333" spans="6:25" x14ac:dyDescent="0.35">
      <c r="F333" t="str">
        <f t="shared" si="46"/>
        <v>BAEstadoMudanças crônicas de temperaturaEstado da Bahia20302C</v>
      </c>
      <c r="G333" t="str">
        <f t="shared" si="51"/>
        <v>Mudanças crônicas de temperatura20302C</v>
      </c>
      <c r="H333" s="140" t="s">
        <v>148</v>
      </c>
      <c r="I333" s="140" t="s">
        <v>133</v>
      </c>
      <c r="J333" s="140" t="s">
        <v>200</v>
      </c>
      <c r="K333" s="142">
        <v>2030</v>
      </c>
      <c r="L333" s="82" t="s">
        <v>86</v>
      </c>
      <c r="M333" s="129">
        <f t="shared" si="52"/>
        <v>4.0123144481482464E-2</v>
      </c>
      <c r="N333" s="66">
        <f>(VLOOKUP(F333,'Base de Dados'!A:G,7,0)*M333)+VLOOKUP(F333,'Base de Dados'!A:G,7,0)</f>
        <v>1.1355172957324982</v>
      </c>
      <c r="O333" s="66">
        <f t="shared" si="47"/>
        <v>1.6237721665239053</v>
      </c>
      <c r="Q333" t="str">
        <f t="shared" si="48"/>
        <v>DFEstadoAumento no nível do marDistrito Federal20304C</v>
      </c>
      <c r="R333" t="str">
        <f t="shared" si="49"/>
        <v>Aumento no nível do mar20304C</v>
      </c>
      <c r="S333" s="138" t="s">
        <v>147</v>
      </c>
      <c r="T333" s="138" t="s">
        <v>99</v>
      </c>
      <c r="U333" s="139" t="s">
        <v>83</v>
      </c>
      <c r="V333" s="141">
        <v>2030</v>
      </c>
      <c r="W333" s="136" t="s">
        <v>90</v>
      </c>
      <c r="X333" s="135" t="str">
        <f>VLOOKUP(Q333,'Base de Dados'!A:G,7,0)</f>
        <v>Não aplicável</v>
      </c>
      <c r="Y333" s="144">
        <f t="shared" si="50"/>
        <v>0.37037037037037035</v>
      </c>
    </row>
    <row r="334" spans="6:25" x14ac:dyDescent="0.35">
      <c r="F334" t="str">
        <f t="shared" si="46"/>
        <v>PIEstadoMudanças crônicas de temperaturaEstado do Piauí20302C</v>
      </c>
      <c r="G334" t="str">
        <f t="shared" si="51"/>
        <v>Mudanças crônicas de temperatura20302C</v>
      </c>
      <c r="H334" s="140" t="s">
        <v>168</v>
      </c>
      <c r="I334" s="140" t="s">
        <v>139</v>
      </c>
      <c r="J334" s="140" t="s">
        <v>200</v>
      </c>
      <c r="K334" s="142">
        <v>2030</v>
      </c>
      <c r="L334" s="82" t="s">
        <v>86</v>
      </c>
      <c r="M334" s="129">
        <f t="shared" si="52"/>
        <v>7.4105097273206811E-3</v>
      </c>
      <c r="N334" s="66">
        <f>(VLOOKUP(F334,'Base de Dados'!A:G,7,0)*M334)+VLOOKUP(F334,'Base de Dados'!A:G,7,0)</f>
        <v>1.1354955602497943</v>
      </c>
      <c r="O334" s="66">
        <f t="shared" si="47"/>
        <v>1.6237721665239053</v>
      </c>
      <c r="Q334" t="str">
        <f t="shared" si="48"/>
        <v>ROEstadoAumento no nível do marEstado da Rondônia20304C</v>
      </c>
      <c r="R334" t="str">
        <f t="shared" si="49"/>
        <v>Aumento no nível do mar20304C</v>
      </c>
      <c r="S334" s="138" t="s">
        <v>150</v>
      </c>
      <c r="T334" s="138" t="s">
        <v>127</v>
      </c>
      <c r="U334" s="139" t="s">
        <v>83</v>
      </c>
      <c r="V334" s="141">
        <v>2030</v>
      </c>
      <c r="W334" s="136" t="s">
        <v>90</v>
      </c>
      <c r="X334" s="135" t="str">
        <f>VLOOKUP(Q334,'Base de Dados'!A:G,7,0)</f>
        <v>Não aplicável</v>
      </c>
      <c r="Y334" s="144">
        <f t="shared" si="50"/>
        <v>0.37037037037037035</v>
      </c>
    </row>
    <row r="335" spans="6:25" x14ac:dyDescent="0.35">
      <c r="F335" t="str">
        <f t="shared" si="46"/>
        <v>AMEstadoMudanças crônicas de temperaturaEstado do Amazonas20302C</v>
      </c>
      <c r="G335" t="str">
        <f t="shared" si="51"/>
        <v>Mudanças crônicas de temperatura20302C</v>
      </c>
      <c r="H335" s="140" t="s">
        <v>158</v>
      </c>
      <c r="I335" s="140" t="s">
        <v>119</v>
      </c>
      <c r="J335" s="140" t="s">
        <v>200</v>
      </c>
      <c r="K335" s="142">
        <v>2030</v>
      </c>
      <c r="L335" s="82" t="s">
        <v>86</v>
      </c>
      <c r="M335" s="129">
        <f t="shared" si="52"/>
        <v>1.5246403292263271E-2</v>
      </c>
      <c r="N335" s="66">
        <f>(VLOOKUP(F335,'Base de Dados'!A:G,7,0)*M335)+VLOOKUP(F335,'Base de Dados'!A:G,7,0)</f>
        <v>1.4442605262834798</v>
      </c>
      <c r="O335" s="66">
        <f t="shared" si="47"/>
        <v>1.6237721665239053</v>
      </c>
      <c r="Q335" t="str">
        <f t="shared" si="48"/>
        <v>RREstadoAumento no nível do marEstado da Roraima20304C</v>
      </c>
      <c r="R335" t="str">
        <f t="shared" si="49"/>
        <v>Aumento no nível do mar20304C</v>
      </c>
      <c r="S335" s="138" t="s">
        <v>151</v>
      </c>
      <c r="T335" s="138" t="s">
        <v>97</v>
      </c>
      <c r="U335" s="139" t="s">
        <v>83</v>
      </c>
      <c r="V335" s="141">
        <v>2030</v>
      </c>
      <c r="W335" s="136" t="s">
        <v>90</v>
      </c>
      <c r="X335" s="135" t="str">
        <f>VLOOKUP(Q335,'Base de Dados'!A:G,7,0)</f>
        <v>Não aplicável</v>
      </c>
      <c r="Y335" s="144">
        <f t="shared" si="50"/>
        <v>0.37037037037037035</v>
      </c>
    </row>
    <row r="336" spans="6:25" x14ac:dyDescent="0.35">
      <c r="F336" t="str">
        <f t="shared" si="46"/>
        <v>RREstadoMudanças crônicas de temperaturaEstado da Roraima20302C</v>
      </c>
      <c r="G336" t="str">
        <f t="shared" si="51"/>
        <v>Mudanças crônicas de temperatura20302C</v>
      </c>
      <c r="H336" s="140" t="s">
        <v>151</v>
      </c>
      <c r="I336" s="140" t="s">
        <v>97</v>
      </c>
      <c r="J336" s="140" t="s">
        <v>200</v>
      </c>
      <c r="K336" s="142">
        <v>2030</v>
      </c>
      <c r="L336" s="82" t="s">
        <v>86</v>
      </c>
      <c r="M336" s="129">
        <f t="shared" si="52"/>
        <v>2.1057616972670569E-3</v>
      </c>
      <c r="N336" s="66">
        <f>(VLOOKUP(F336,'Base de Dados'!A:G,7,0)*M336)+VLOOKUP(F336,'Base de Dados'!A:G,7,0)</f>
        <v>1.4593523049631347</v>
      </c>
      <c r="O336" s="66">
        <f t="shared" si="47"/>
        <v>1.6237721665239053</v>
      </c>
      <c r="Q336" t="str">
        <f t="shared" si="48"/>
        <v>MGEstadoAumento no nível do marEstado de Minas Gerais20304C</v>
      </c>
      <c r="R336" t="str">
        <f t="shared" si="49"/>
        <v>Aumento no nível do mar20304C</v>
      </c>
      <c r="S336" s="138" t="s">
        <v>152</v>
      </c>
      <c r="T336" s="138" t="s">
        <v>93</v>
      </c>
      <c r="U336" s="139" t="s">
        <v>83</v>
      </c>
      <c r="V336" s="141">
        <v>2030</v>
      </c>
      <c r="W336" s="136" t="s">
        <v>90</v>
      </c>
      <c r="X336" s="135" t="str">
        <f>VLOOKUP(Q336,'Base de Dados'!A:G,7,0)</f>
        <v>Não aplicável</v>
      </c>
      <c r="Y336" s="144">
        <f t="shared" si="50"/>
        <v>0.37037037037037035</v>
      </c>
    </row>
    <row r="337" spans="6:25" x14ac:dyDescent="0.35">
      <c r="F337" t="str">
        <f t="shared" si="46"/>
        <v>ESEstadoMudanças crônicas de temperaturaEstado do Espírito Santo20302C</v>
      </c>
      <c r="G337" t="str">
        <f t="shared" si="51"/>
        <v>Mudanças crônicas de temperatura20302C</v>
      </c>
      <c r="H337" s="140" t="s">
        <v>160</v>
      </c>
      <c r="I337" s="140" t="s">
        <v>141</v>
      </c>
      <c r="J337" s="140" t="s">
        <v>200</v>
      </c>
      <c r="K337" s="142">
        <v>2030</v>
      </c>
      <c r="L337" s="82" t="s">
        <v>86</v>
      </c>
      <c r="M337" s="129">
        <f t="shared" si="52"/>
        <v>1.8193602342725594E-2</v>
      </c>
      <c r="N337" s="66">
        <f>(VLOOKUP(F337,'Base de Dados'!A:G,7,0)*M337)+VLOOKUP(F337,'Base de Dados'!A:G,7,0)</f>
        <v>1.2942695248065104</v>
      </c>
      <c r="O337" s="66">
        <f t="shared" si="47"/>
        <v>1.6237721665239053</v>
      </c>
      <c r="Q337" t="str">
        <f t="shared" si="48"/>
        <v>ACEstadoAumento no nível do marEstado do Acre20304C</v>
      </c>
      <c r="R337" t="str">
        <f t="shared" si="49"/>
        <v>Aumento no nível do mar20304C</v>
      </c>
      <c r="S337" s="138" t="s">
        <v>155</v>
      </c>
      <c r="T337" s="138" t="s">
        <v>131</v>
      </c>
      <c r="U337" s="139" t="s">
        <v>83</v>
      </c>
      <c r="V337" s="141">
        <v>2030</v>
      </c>
      <c r="W337" s="136" t="s">
        <v>90</v>
      </c>
      <c r="X337" s="135" t="str">
        <f>VLOOKUP(Q337,'Base de Dados'!A:G,7,0)</f>
        <v>Não aplicável</v>
      </c>
      <c r="Y337" s="144">
        <f t="shared" si="50"/>
        <v>0.37037037037037035</v>
      </c>
    </row>
    <row r="338" spans="6:25" x14ac:dyDescent="0.35">
      <c r="F338" t="str">
        <f t="shared" si="46"/>
        <v>MAEstadoMudanças crônicas de temperaturaEstado do Maranhão20302C</v>
      </c>
      <c r="G338" t="str">
        <f t="shared" si="51"/>
        <v>Mudanças crônicas de temperatura20302C</v>
      </c>
      <c r="H338" s="140" t="s">
        <v>162</v>
      </c>
      <c r="I338" s="140" t="s">
        <v>135</v>
      </c>
      <c r="J338" s="140" t="s">
        <v>200</v>
      </c>
      <c r="K338" s="142">
        <v>2030</v>
      </c>
      <c r="L338" s="82" t="s">
        <v>86</v>
      </c>
      <c r="M338" s="129">
        <f t="shared" si="52"/>
        <v>1.4050150875249915E-2</v>
      </c>
      <c r="N338" s="66">
        <f>(VLOOKUP(F338,'Base de Dados'!A:G,7,0)*M338)+VLOOKUP(F338,'Base de Dados'!A:G,7,0)</f>
        <v>1.3055171370982503</v>
      </c>
      <c r="O338" s="66">
        <f t="shared" si="47"/>
        <v>1.6237721665239053</v>
      </c>
      <c r="Q338" t="str">
        <f t="shared" si="48"/>
        <v>AMEstadoAumento no nível do marEstado do Amazonas20304C</v>
      </c>
      <c r="R338" t="str">
        <f t="shared" si="49"/>
        <v>Aumento no nível do mar20304C</v>
      </c>
      <c r="S338" s="138" t="s">
        <v>158</v>
      </c>
      <c r="T338" s="138" t="s">
        <v>119</v>
      </c>
      <c r="U338" s="139" t="s">
        <v>83</v>
      </c>
      <c r="V338" s="141">
        <v>2030</v>
      </c>
      <c r="W338" s="136" t="s">
        <v>90</v>
      </c>
      <c r="X338" s="135" t="str">
        <f>VLOOKUP(Q338,'Base de Dados'!A:G,7,0)</f>
        <v>Não aplicável</v>
      </c>
      <c r="Y338" s="144">
        <f t="shared" si="50"/>
        <v>0.37037037037037035</v>
      </c>
    </row>
    <row r="339" spans="6:25" x14ac:dyDescent="0.35">
      <c r="F339" t="str">
        <f t="shared" si="46"/>
        <v>APEstadoMudanças crônicas de temperaturaEstado do Amapá20302C</v>
      </c>
      <c r="G339" t="str">
        <f t="shared" si="51"/>
        <v>Mudanças crônicas de temperatura20302C</v>
      </c>
      <c r="H339" s="140" t="s">
        <v>157</v>
      </c>
      <c r="I339" s="140" t="s">
        <v>115</v>
      </c>
      <c r="J339" s="140" t="s">
        <v>200</v>
      </c>
      <c r="K339" s="142">
        <v>2030</v>
      </c>
      <c r="L339" s="82" t="s">
        <v>86</v>
      </c>
      <c r="M339" s="129">
        <f t="shared" si="52"/>
        <v>2.4270664495023258E-3</v>
      </c>
      <c r="N339" s="66">
        <f>(VLOOKUP(F339,'Base de Dados'!A:G,7,0)*M339)+VLOOKUP(F339,'Base de Dados'!A:G,7,0)</f>
        <v>1.4005338156965903</v>
      </c>
      <c r="O339" s="66">
        <f t="shared" si="47"/>
        <v>1.6237721665239053</v>
      </c>
      <c r="Q339" t="str">
        <f t="shared" si="48"/>
        <v>GOEstadoAumento no nível do marEstado do Goiás20304C</v>
      </c>
      <c r="R339" t="str">
        <f t="shared" si="49"/>
        <v>Aumento no nível do mar20304C</v>
      </c>
      <c r="S339" s="138" t="s">
        <v>161</v>
      </c>
      <c r="T339" s="138" t="s">
        <v>111</v>
      </c>
      <c r="U339" s="139" t="s">
        <v>83</v>
      </c>
      <c r="V339" s="141">
        <v>2030</v>
      </c>
      <c r="W339" s="136" t="s">
        <v>90</v>
      </c>
      <c r="X339" s="135" t="str">
        <f>VLOOKUP(Q339,'Base de Dados'!A:G,7,0)</f>
        <v>Não aplicável</v>
      </c>
      <c r="Y339" s="144">
        <f t="shared" si="50"/>
        <v>0.37037037037037035</v>
      </c>
    </row>
    <row r="340" spans="6:25" x14ac:dyDescent="0.35">
      <c r="F340" t="str">
        <f t="shared" si="46"/>
        <v>RSEstadoMudanças crônicas de temperaturaEstado do Rio Grande do Sul20302C</v>
      </c>
      <c r="G340" t="str">
        <f t="shared" si="51"/>
        <v>Mudanças crônicas de temperatura20302C</v>
      </c>
      <c r="H340" s="140" t="s">
        <v>171</v>
      </c>
      <c r="I340" s="140" t="s">
        <v>125</v>
      </c>
      <c r="J340" s="140" t="s">
        <v>200</v>
      </c>
      <c r="K340" s="142">
        <v>2030</v>
      </c>
      <c r="L340" s="82" t="s">
        <v>86</v>
      </c>
      <c r="M340" s="129">
        <f t="shared" si="52"/>
        <v>6.1887894735043823E-2</v>
      </c>
      <c r="N340" s="66">
        <f>(VLOOKUP(F340,'Base de Dados'!A:G,7,0)*M340)+VLOOKUP(F340,'Base de Dados'!A:G,7,0)</f>
        <v>1.8267505754856281</v>
      </c>
      <c r="O340" s="66">
        <f t="shared" si="47"/>
        <v>1.6237721665239053</v>
      </c>
      <c r="Q340" t="str">
        <f t="shared" si="48"/>
        <v>MTEstadoAumento no nível do marEstado do Mato Grosso20304C</v>
      </c>
      <c r="R340" t="str">
        <f t="shared" si="49"/>
        <v>Aumento no nível do mar20304C</v>
      </c>
      <c r="S340" s="138" t="s">
        <v>163</v>
      </c>
      <c r="T340" s="138" t="s">
        <v>103</v>
      </c>
      <c r="U340" s="139" t="s">
        <v>83</v>
      </c>
      <c r="V340" s="141">
        <v>2030</v>
      </c>
      <c r="W340" s="136" t="s">
        <v>90</v>
      </c>
      <c r="X340" s="135" t="str">
        <f>VLOOKUP(Q340,'Base de Dados'!A:G,7,0)</f>
        <v>Não aplicável</v>
      </c>
      <c r="Y340" s="144">
        <f t="shared" si="50"/>
        <v>0.37037037037037035</v>
      </c>
    </row>
    <row r="341" spans="6:25" x14ac:dyDescent="0.35">
      <c r="F341" t="str">
        <f t="shared" si="46"/>
        <v>ACEstadoMudanças crônicas de temperaturaEstado do Acre20302C</v>
      </c>
      <c r="G341" t="str">
        <f t="shared" si="51"/>
        <v>Mudanças crônicas de temperatura20302C</v>
      </c>
      <c r="H341" s="138" t="s">
        <v>155</v>
      </c>
      <c r="I341" s="138" t="s">
        <v>131</v>
      </c>
      <c r="J341" s="139" t="s">
        <v>200</v>
      </c>
      <c r="K341" s="141">
        <v>2030</v>
      </c>
      <c r="L341" s="136" t="s">
        <v>86</v>
      </c>
      <c r="M341" s="129">
        <f t="shared" si="52"/>
        <v>2.1651603672099367E-3</v>
      </c>
      <c r="N341" s="66">
        <f>(VLOOKUP(F341,'Base de Dados'!A:G,7,0)*M341)+VLOOKUP(F341,'Base de Dados'!A:G,7,0)</f>
        <v>1.7666740112759096</v>
      </c>
      <c r="O341" s="66">
        <f t="shared" si="47"/>
        <v>1.6237721665239053</v>
      </c>
      <c r="Q341" t="str">
        <f t="shared" si="48"/>
        <v>MSEstadoAumento no nível do marEstado do Mato Grosso do Sul20304C</v>
      </c>
      <c r="R341" t="str">
        <f t="shared" si="49"/>
        <v>Aumento no nível do mar20304C</v>
      </c>
      <c r="S341" s="138" t="s">
        <v>164</v>
      </c>
      <c r="T341" s="138" t="s">
        <v>101</v>
      </c>
      <c r="U341" s="139" t="s">
        <v>83</v>
      </c>
      <c r="V341" s="141">
        <v>2030</v>
      </c>
      <c r="W341" s="136" t="s">
        <v>90</v>
      </c>
      <c r="X341" s="135" t="str">
        <f>VLOOKUP(Q341,'Base de Dados'!A:G,7,0)</f>
        <v>Não aplicável</v>
      </c>
      <c r="Y341" s="144">
        <f t="shared" si="50"/>
        <v>0.37037037037037035</v>
      </c>
    </row>
    <row r="342" spans="6:25" x14ac:dyDescent="0.35">
      <c r="F342" t="str">
        <f t="shared" si="46"/>
        <v>PAEstadoMudanças crônicas de temperaturaEstado do Pará20302C</v>
      </c>
      <c r="G342" t="str">
        <f t="shared" si="51"/>
        <v>Mudanças crônicas de temperatura20302C</v>
      </c>
      <c r="H342" s="140" t="s">
        <v>165</v>
      </c>
      <c r="I342" s="140" t="s">
        <v>91</v>
      </c>
      <c r="J342" s="140" t="s">
        <v>200</v>
      </c>
      <c r="K342" s="142">
        <v>2030</v>
      </c>
      <c r="L342" s="82" t="s">
        <v>86</v>
      </c>
      <c r="M342" s="129">
        <f t="shared" si="52"/>
        <v>2.8376794674304741E-2</v>
      </c>
      <c r="N342" s="66">
        <f>(VLOOKUP(F342,'Base de Dados'!A:G,7,0)*M342)+VLOOKUP(F342,'Base de Dados'!A:G,7,0)</f>
        <v>1.5472663430728257</v>
      </c>
      <c r="O342" s="66">
        <f t="shared" si="47"/>
        <v>1.6237721665239053</v>
      </c>
      <c r="Q342" t="str">
        <f t="shared" si="48"/>
        <v>TOEstadoAumento no nível do marEstado do Tocantins20304C</v>
      </c>
      <c r="R342" t="str">
        <f t="shared" si="49"/>
        <v>Aumento no nível do mar20304C</v>
      </c>
      <c r="S342" s="138" t="s">
        <v>173</v>
      </c>
      <c r="T342" s="138" t="s">
        <v>123</v>
      </c>
      <c r="U342" s="139" t="s">
        <v>83</v>
      </c>
      <c r="V342" s="141">
        <v>2030</v>
      </c>
      <c r="W342" s="136" t="s">
        <v>90</v>
      </c>
      <c r="X342" s="135" t="str">
        <f>VLOOKUP(Q342,'Base de Dados'!A:G,7,0)</f>
        <v>Não aplicável</v>
      </c>
      <c r="Y342" s="144">
        <f t="shared" si="50"/>
        <v>0.37037037037037035</v>
      </c>
    </row>
    <row r="343" spans="6:25" x14ac:dyDescent="0.35">
      <c r="F343" t="str">
        <f t="shared" si="46"/>
        <v>SCEstadoMudanças crônicas de temperaturaEstado de Santa Catarina20302C</v>
      </c>
      <c r="G343" t="str">
        <f t="shared" si="51"/>
        <v>Mudanças crônicas de temperatura20302C</v>
      </c>
      <c r="H343" s="140" t="s">
        <v>153</v>
      </c>
      <c r="I343" s="140" t="s">
        <v>107</v>
      </c>
      <c r="J343" s="140" t="s">
        <v>200</v>
      </c>
      <c r="K343" s="142">
        <v>2030</v>
      </c>
      <c r="L343" s="82" t="s">
        <v>86</v>
      </c>
      <c r="M343" s="129">
        <f t="shared" si="52"/>
        <v>4.5899270894467749E-2</v>
      </c>
      <c r="N343" s="66">
        <f>(VLOOKUP(F343,'Base de Dados'!A:G,7,0)*M343)+VLOOKUP(F343,'Base de Dados'!A:G,7,0)</f>
        <v>1.8162787909990215</v>
      </c>
      <c r="O343" s="66">
        <f t="shared" si="47"/>
        <v>1.6237721665239053</v>
      </c>
      <c r="Q343" t="str">
        <f t="shared" si="48"/>
        <v>ACEstadoAumento no nível do marEstado do Acre20502C</v>
      </c>
      <c r="R343" t="str">
        <f t="shared" si="49"/>
        <v>Aumento no nível do mar20502C</v>
      </c>
      <c r="S343" s="138" t="s">
        <v>155</v>
      </c>
      <c r="T343" s="138" t="s">
        <v>131</v>
      </c>
      <c r="U343" s="139" t="s">
        <v>83</v>
      </c>
      <c r="V343" s="141">
        <v>2050</v>
      </c>
      <c r="W343" s="136" t="s">
        <v>86</v>
      </c>
      <c r="X343" s="135" t="str">
        <f>VLOOKUP(Q343,'Base de Dados'!A:G,7,0)</f>
        <v>Não aplicável</v>
      </c>
      <c r="Y343" s="144">
        <f t="shared" si="50"/>
        <v>0.37037037037037035</v>
      </c>
    </row>
    <row r="344" spans="6:25" x14ac:dyDescent="0.35">
      <c r="F344" t="str">
        <f t="shared" si="46"/>
        <v>ROEstadoMudanças crônicas de temperaturaEstado da Rondônia20302C</v>
      </c>
      <c r="G344" t="str">
        <f t="shared" si="51"/>
        <v>Mudanças crônicas de temperatura20302C</v>
      </c>
      <c r="H344" s="140" t="s">
        <v>150</v>
      </c>
      <c r="I344" s="140" t="s">
        <v>127</v>
      </c>
      <c r="J344" s="140" t="s">
        <v>200</v>
      </c>
      <c r="K344" s="142">
        <v>2030</v>
      </c>
      <c r="L344" s="82" t="s">
        <v>86</v>
      </c>
      <c r="M344" s="129">
        <f t="shared" si="52"/>
        <v>6.7807786955368732E-3</v>
      </c>
      <c r="N344" s="66">
        <f>(VLOOKUP(F344,'Base de Dados'!A:G,7,0)*M344)+VLOOKUP(F344,'Base de Dados'!A:G,7,0)</f>
        <v>1.9324437917933193</v>
      </c>
      <c r="O344" s="66">
        <f t="shared" si="47"/>
        <v>1.6237721665239053</v>
      </c>
      <c r="Q344" t="str">
        <f t="shared" si="48"/>
        <v>AMEstadoAumento no nível do marEstado do Amazonas20502C</v>
      </c>
      <c r="R344" t="str">
        <f t="shared" si="49"/>
        <v>Aumento no nível do mar20502C</v>
      </c>
      <c r="S344" s="140" t="s">
        <v>158</v>
      </c>
      <c r="T344" s="140" t="s">
        <v>119</v>
      </c>
      <c r="U344" s="140" t="s">
        <v>83</v>
      </c>
      <c r="V344" s="142">
        <v>2050</v>
      </c>
      <c r="W344" s="82" t="s">
        <v>86</v>
      </c>
      <c r="X344" s="135" t="str">
        <f>VLOOKUP(Q344,'Base de Dados'!A:G,7,0)</f>
        <v>Não aplicável</v>
      </c>
      <c r="Y344" s="144">
        <f t="shared" si="50"/>
        <v>0.37037037037037035</v>
      </c>
    </row>
    <row r="345" spans="6:25" x14ac:dyDescent="0.35">
      <c r="F345" t="str">
        <f t="shared" si="46"/>
        <v>RJEstadoMudanças crônicas de temperaturaEstado do Rio de Janeiro20302C</v>
      </c>
      <c r="G345" t="str">
        <f t="shared" si="51"/>
        <v>Mudanças crônicas de temperatura20302C</v>
      </c>
      <c r="H345" s="140" t="s">
        <v>169</v>
      </c>
      <c r="I345" s="140" t="s">
        <v>143</v>
      </c>
      <c r="J345" s="140" t="s">
        <v>200</v>
      </c>
      <c r="K345" s="142">
        <v>2030</v>
      </c>
      <c r="L345" s="82" t="s">
        <v>86</v>
      </c>
      <c r="M345" s="129">
        <f t="shared" si="52"/>
        <v>9.9062263210224766E-2</v>
      </c>
      <c r="N345" s="66">
        <f>(VLOOKUP(F345,'Base de Dados'!A:G,7,0)*M345)+VLOOKUP(F345,'Base de Dados'!A:G,7,0)</f>
        <v>1.7236436465031206</v>
      </c>
      <c r="O345" s="66">
        <f t="shared" si="47"/>
        <v>1.6237721665239053</v>
      </c>
      <c r="Q345" t="str">
        <f t="shared" si="48"/>
        <v>DFEstadoAumento no nível do marDistrito Federal20502C</v>
      </c>
      <c r="R345" t="str">
        <f t="shared" si="49"/>
        <v>Aumento no nível do mar20502C</v>
      </c>
      <c r="S345" s="140" t="s">
        <v>147</v>
      </c>
      <c r="T345" s="140" t="s">
        <v>99</v>
      </c>
      <c r="U345" s="140" t="s">
        <v>83</v>
      </c>
      <c r="V345" s="142">
        <v>2050</v>
      </c>
      <c r="W345" s="82" t="s">
        <v>86</v>
      </c>
      <c r="X345" s="135" t="str">
        <f>VLOOKUP(Q345,'Base de Dados'!A:G,7,0)</f>
        <v>Não aplicável</v>
      </c>
      <c r="Y345" s="144">
        <f t="shared" si="50"/>
        <v>0.37037037037037035</v>
      </c>
    </row>
    <row r="346" spans="6:25" x14ac:dyDescent="0.35">
      <c r="F346" t="str">
        <f t="shared" si="46"/>
        <v>TOEstadoMudanças crônicas de temperaturaEstado do Tocantins20302C</v>
      </c>
      <c r="G346" t="str">
        <f t="shared" si="51"/>
        <v>Mudanças crônicas de temperatura20302C</v>
      </c>
      <c r="H346" s="140" t="s">
        <v>173</v>
      </c>
      <c r="I346" s="140" t="s">
        <v>123</v>
      </c>
      <c r="J346" s="140" t="s">
        <v>200</v>
      </c>
      <c r="K346" s="142">
        <v>2030</v>
      </c>
      <c r="L346" s="82" t="s">
        <v>86</v>
      </c>
      <c r="M346" s="129">
        <f t="shared" si="52"/>
        <v>5.7361768650591007E-3</v>
      </c>
      <c r="N346" s="66">
        <f>(VLOOKUP(F346,'Base de Dados'!A:G,7,0)*M346)+VLOOKUP(F346,'Base de Dados'!A:G,7,0)</f>
        <v>1.6930850154539796</v>
      </c>
      <c r="O346" s="66">
        <f t="shared" si="47"/>
        <v>1.6237721665239053</v>
      </c>
      <c r="Q346" t="str">
        <f t="shared" si="48"/>
        <v>GOEstadoAumento no nível do marEstado do Goiás20502C</v>
      </c>
      <c r="R346" t="str">
        <f t="shared" si="49"/>
        <v>Aumento no nível do mar20502C</v>
      </c>
      <c r="S346" s="140" t="s">
        <v>161</v>
      </c>
      <c r="T346" s="140" t="s">
        <v>111</v>
      </c>
      <c r="U346" s="140" t="s">
        <v>83</v>
      </c>
      <c r="V346" s="142">
        <v>2050</v>
      </c>
      <c r="W346" s="82" t="s">
        <v>86</v>
      </c>
      <c r="X346" s="135" t="str">
        <f>VLOOKUP(Q346,'Base de Dados'!A:G,7,0)</f>
        <v>Não aplicável</v>
      </c>
      <c r="Y346" s="144">
        <f t="shared" si="50"/>
        <v>0.37037037037037035</v>
      </c>
    </row>
    <row r="347" spans="6:25" x14ac:dyDescent="0.35">
      <c r="F347" t="str">
        <f t="shared" si="46"/>
        <v>PREstadoMudanças crônicas de temperaturaEstado do Paraná20302C</v>
      </c>
      <c r="G347" t="str">
        <f t="shared" si="51"/>
        <v>Mudanças crônicas de temperatura20302C</v>
      </c>
      <c r="H347" s="140" t="s">
        <v>166</v>
      </c>
      <c r="I347" s="140" t="s">
        <v>105</v>
      </c>
      <c r="J347" s="140" t="s">
        <v>200</v>
      </c>
      <c r="K347" s="142">
        <v>2030</v>
      </c>
      <c r="L347" s="82" t="s">
        <v>86</v>
      </c>
      <c r="M347" s="129">
        <f t="shared" si="52"/>
        <v>6.4120469964379201E-2</v>
      </c>
      <c r="N347" s="66">
        <f>(VLOOKUP(F347,'Base de Dados'!A:G,7,0)*M347)+VLOOKUP(F347,'Base de Dados'!A:G,7,0)</f>
        <v>2.3982235048797209</v>
      </c>
      <c r="O347" s="66">
        <f t="shared" si="47"/>
        <v>1.6237721665239053</v>
      </c>
      <c r="Q347" t="str">
        <f t="shared" si="48"/>
        <v>MGEstadoAumento no nível do marEstado de Minas Gerais20502C</v>
      </c>
      <c r="R347" t="str">
        <f t="shared" si="49"/>
        <v>Aumento no nível do mar20502C</v>
      </c>
      <c r="S347" s="140" t="s">
        <v>152</v>
      </c>
      <c r="T347" s="140" t="s">
        <v>93</v>
      </c>
      <c r="U347" s="140" t="s">
        <v>83</v>
      </c>
      <c r="V347" s="142">
        <v>2050</v>
      </c>
      <c r="W347" s="82" t="s">
        <v>86</v>
      </c>
      <c r="X347" s="135" t="str">
        <f>VLOOKUP(Q347,'Base de Dados'!A:G,7,0)</f>
        <v>Não aplicável</v>
      </c>
      <c r="Y347" s="144">
        <f t="shared" si="50"/>
        <v>0.37037037037037035</v>
      </c>
    </row>
    <row r="348" spans="6:25" x14ac:dyDescent="0.35">
      <c r="F348" t="str">
        <f t="shared" si="46"/>
        <v>MGEstadoMudanças crônicas de temperaturaEstado de Minas Gerais20302C</v>
      </c>
      <c r="G348" t="str">
        <f t="shared" si="51"/>
        <v>Mudanças crônicas de temperatura20302C</v>
      </c>
      <c r="H348" s="140" t="s">
        <v>152</v>
      </c>
      <c r="I348" s="140" t="s">
        <v>93</v>
      </c>
      <c r="J348" s="140" t="s">
        <v>200</v>
      </c>
      <c r="K348" s="142">
        <v>2030</v>
      </c>
      <c r="L348" s="82" t="s">
        <v>86</v>
      </c>
      <c r="M348" s="129">
        <f t="shared" si="52"/>
        <v>8.9726947468184257E-2</v>
      </c>
      <c r="N348" s="66">
        <f>(VLOOKUP(F348,'Base de Dados'!A:G,7,0)*M348)+VLOOKUP(F348,'Base de Dados'!A:G,7,0)</f>
        <v>1.9727171254738332</v>
      </c>
      <c r="O348" s="66">
        <f t="shared" si="47"/>
        <v>1.6237721665239053</v>
      </c>
      <c r="Q348" t="str">
        <f t="shared" si="48"/>
        <v>MSEstadoAumento no nível do marEstado do Mato Grosso do Sul20502C</v>
      </c>
      <c r="R348" t="str">
        <f t="shared" si="49"/>
        <v>Aumento no nível do mar20502C</v>
      </c>
      <c r="S348" s="140" t="s">
        <v>164</v>
      </c>
      <c r="T348" s="140" t="s">
        <v>101</v>
      </c>
      <c r="U348" s="140" t="s">
        <v>83</v>
      </c>
      <c r="V348" s="142">
        <v>2050</v>
      </c>
      <c r="W348" s="82" t="s">
        <v>86</v>
      </c>
      <c r="X348" s="135" t="str">
        <f>VLOOKUP(Q348,'Base de Dados'!A:G,7,0)</f>
        <v>Não aplicável</v>
      </c>
      <c r="Y348" s="144">
        <f t="shared" si="50"/>
        <v>0.37037037037037035</v>
      </c>
    </row>
    <row r="349" spans="6:25" x14ac:dyDescent="0.35">
      <c r="F349" t="str">
        <f t="shared" si="46"/>
        <v>MTEstadoMudanças crônicas de temperaturaEstado do Mato Grosso20302C</v>
      </c>
      <c r="G349" t="str">
        <f t="shared" si="51"/>
        <v>Mudanças crônicas de temperatura20302C</v>
      </c>
      <c r="H349" s="140" t="s">
        <v>163</v>
      </c>
      <c r="I349" s="140" t="s">
        <v>103</v>
      </c>
      <c r="J349" s="140" t="s">
        <v>200</v>
      </c>
      <c r="K349" s="142">
        <v>2030</v>
      </c>
      <c r="L349" s="82" t="s">
        <v>86</v>
      </c>
      <c r="M349" s="129">
        <f t="shared" si="52"/>
        <v>2.3476930055963536E-2</v>
      </c>
      <c r="N349" s="66">
        <f>(VLOOKUP(F349,'Base de Dados'!A:G,7,0)*M349)+VLOOKUP(F349,'Base de Dados'!A:G,7,0)</f>
        <v>2.1095321638353486</v>
      </c>
      <c r="O349" s="66">
        <f t="shared" si="47"/>
        <v>1.6237721665239053</v>
      </c>
      <c r="Q349" t="str">
        <f t="shared" si="48"/>
        <v>MTEstadoAumento no nível do marEstado do Mato Grosso20502C</v>
      </c>
      <c r="R349" t="str">
        <f t="shared" si="49"/>
        <v>Aumento no nível do mar20502C</v>
      </c>
      <c r="S349" s="140" t="s">
        <v>163</v>
      </c>
      <c r="T349" s="140" t="s">
        <v>103</v>
      </c>
      <c r="U349" s="140" t="s">
        <v>83</v>
      </c>
      <c r="V349" s="142">
        <v>2050</v>
      </c>
      <c r="W349" s="82" t="s">
        <v>86</v>
      </c>
      <c r="X349" s="135" t="str">
        <f>VLOOKUP(Q349,'Base de Dados'!A:G,7,0)</f>
        <v>Não aplicável</v>
      </c>
      <c r="Y349" s="144">
        <f t="shared" si="50"/>
        <v>0.37037037037037035</v>
      </c>
    </row>
    <row r="350" spans="6:25" x14ac:dyDescent="0.35">
      <c r="F350" t="str">
        <f t="shared" si="46"/>
        <v>MSEstadoMudanças crônicas de temperaturaEstado do Mato Grosso do Sul20302C</v>
      </c>
      <c r="G350" t="str">
        <f t="shared" si="51"/>
        <v>Mudanças crônicas de temperatura20302C</v>
      </c>
      <c r="H350" s="140" t="s">
        <v>164</v>
      </c>
      <c r="I350" s="140" t="s">
        <v>101</v>
      </c>
      <c r="J350" s="140" t="s">
        <v>200</v>
      </c>
      <c r="K350" s="142">
        <v>2030</v>
      </c>
      <c r="L350" s="82" t="s">
        <v>86</v>
      </c>
      <c r="M350" s="129">
        <f t="shared" si="52"/>
        <v>1.6114911720697993E-2</v>
      </c>
      <c r="N350" s="66">
        <f>(VLOOKUP(F350,'Base de Dados'!A:G,7,0)*M350)+VLOOKUP(F350,'Base de Dados'!A:G,7,0)</f>
        <v>2.5373840938396857</v>
      </c>
      <c r="O350" s="66">
        <f t="shared" si="47"/>
        <v>1.6237721665239053</v>
      </c>
      <c r="Q350" t="str">
        <f t="shared" si="48"/>
        <v>ROEstadoAumento no nível do marEstado da Rondônia20502C</v>
      </c>
      <c r="R350" t="str">
        <f t="shared" si="49"/>
        <v>Aumento no nível do mar20502C</v>
      </c>
      <c r="S350" s="140" t="s">
        <v>150</v>
      </c>
      <c r="T350" s="140" t="s">
        <v>127</v>
      </c>
      <c r="U350" s="140" t="s">
        <v>83</v>
      </c>
      <c r="V350" s="142">
        <v>2050</v>
      </c>
      <c r="W350" s="82" t="s">
        <v>86</v>
      </c>
      <c r="X350" s="135" t="str">
        <f>VLOOKUP(Q350,'Base de Dados'!A:G,7,0)</f>
        <v>Não aplicável</v>
      </c>
      <c r="Y350" s="144">
        <f t="shared" si="50"/>
        <v>0.37037037037037035</v>
      </c>
    </row>
    <row r="351" spans="6:25" x14ac:dyDescent="0.35">
      <c r="F351" t="str">
        <f t="shared" si="46"/>
        <v>DFEstadoMudanças crônicas de temperaturaDistrito Federal20302C</v>
      </c>
      <c r="G351" t="str">
        <f t="shared" si="51"/>
        <v>Mudanças crônicas de temperatura20302C</v>
      </c>
      <c r="H351" s="140" t="s">
        <v>147</v>
      </c>
      <c r="I351" s="140" t="s">
        <v>99</v>
      </c>
      <c r="J351" s="140" t="s">
        <v>200</v>
      </c>
      <c r="K351" s="142">
        <v>2030</v>
      </c>
      <c r="L351" s="82" t="s">
        <v>86</v>
      </c>
      <c r="M351" s="129">
        <f t="shared" si="52"/>
        <v>3.493574824846201E-2</v>
      </c>
      <c r="N351" s="66">
        <f>(VLOOKUP(F351,'Base de Dados'!A:G,7,0)*M351)+VLOOKUP(F351,'Base de Dados'!A:G,7,0)</f>
        <v>1.9430179433544699</v>
      </c>
      <c r="O351" s="66">
        <f t="shared" si="47"/>
        <v>1.6237721665239053</v>
      </c>
      <c r="Q351" t="str">
        <f t="shared" si="48"/>
        <v>RREstadoAumento no nível do marEstado da Roraima20502C</v>
      </c>
      <c r="R351" t="str">
        <f t="shared" si="49"/>
        <v>Aumento no nível do mar20502C</v>
      </c>
      <c r="S351" s="140" t="s">
        <v>151</v>
      </c>
      <c r="T351" s="140" t="s">
        <v>97</v>
      </c>
      <c r="U351" s="140" t="s">
        <v>83</v>
      </c>
      <c r="V351" s="142">
        <v>2050</v>
      </c>
      <c r="W351" s="82" t="s">
        <v>86</v>
      </c>
      <c r="X351" s="135" t="str">
        <f>VLOOKUP(Q351,'Base de Dados'!A:G,7,0)</f>
        <v>Não aplicável</v>
      </c>
      <c r="Y351" s="144">
        <f t="shared" si="50"/>
        <v>0.37037037037037035</v>
      </c>
    </row>
    <row r="352" spans="6:25" x14ac:dyDescent="0.35">
      <c r="F352" t="str">
        <f t="shared" si="46"/>
        <v>GOEstadoMudanças crônicas de temperaturaEstado do Goiás20302C</v>
      </c>
      <c r="G352" t="str">
        <f t="shared" si="51"/>
        <v>Mudanças crônicas de temperatura20302C</v>
      </c>
      <c r="H352" s="140" t="s">
        <v>161</v>
      </c>
      <c r="I352" s="140" t="s">
        <v>111</v>
      </c>
      <c r="J352" s="140" t="s">
        <v>200</v>
      </c>
      <c r="K352" s="142">
        <v>2030</v>
      </c>
      <c r="L352" s="82" t="s">
        <v>86</v>
      </c>
      <c r="M352" s="129">
        <f t="shared" si="52"/>
        <v>2.9453067034552943E-2</v>
      </c>
      <c r="N352" s="66">
        <f>(VLOOKUP(F352,'Base de Dados'!A:G,7,0)*M352)+VLOOKUP(F352,'Base de Dados'!A:G,7,0)</f>
        <v>2.2392074855240147</v>
      </c>
      <c r="O352" s="66">
        <f t="shared" si="47"/>
        <v>1.6237721665239053</v>
      </c>
      <c r="Q352" t="str">
        <f t="shared" si="48"/>
        <v>TOEstadoAumento no nível do marEstado do Tocantins20502C</v>
      </c>
      <c r="R352" t="str">
        <f t="shared" si="49"/>
        <v>Aumento no nível do mar20502C</v>
      </c>
      <c r="S352" s="140" t="s">
        <v>173</v>
      </c>
      <c r="T352" s="140" t="s">
        <v>123</v>
      </c>
      <c r="U352" s="140" t="s">
        <v>83</v>
      </c>
      <c r="V352" s="142">
        <v>2050</v>
      </c>
      <c r="W352" s="82" t="s">
        <v>86</v>
      </c>
      <c r="X352" s="135" t="str">
        <f>VLOOKUP(Q352,'Base de Dados'!A:G,7,0)</f>
        <v>Não aplicável</v>
      </c>
      <c r="Y352" s="144">
        <f t="shared" si="50"/>
        <v>0.37037037037037035</v>
      </c>
    </row>
    <row r="353" spans="6:25" x14ac:dyDescent="0.35">
      <c r="F353" t="str">
        <f t="shared" si="46"/>
        <v>SPEstadoMudanças crônicas de temperaturaEstado de São Paulo20302C</v>
      </c>
      <c r="G353" t="str">
        <f t="shared" si="51"/>
        <v>Mudanças crônicas de temperatura20302C</v>
      </c>
      <c r="H353" s="140" t="s">
        <v>154</v>
      </c>
      <c r="I353" s="140" t="s">
        <v>137</v>
      </c>
      <c r="J353" s="140" t="s">
        <v>200</v>
      </c>
      <c r="K353" s="142">
        <v>2030</v>
      </c>
      <c r="L353" s="82" t="s">
        <v>86</v>
      </c>
      <c r="M353" s="129">
        <f t="shared" si="52"/>
        <v>0.31245264204495427</v>
      </c>
      <c r="N353" s="66">
        <f>(VLOOKUP(F353,'Base de Dados'!A:G,7,0)*M353)+VLOOKUP(F353,'Base de Dados'!A:G,7,0)</f>
        <v>3.1105127616465422</v>
      </c>
      <c r="O353" s="66">
        <f t="shared" si="47"/>
        <v>1.6237721665239053</v>
      </c>
      <c r="Q353" t="str">
        <f t="shared" si="48"/>
        <v>ACEstadoAumento no nível do marEstado do Acre20504C</v>
      </c>
      <c r="R353" t="str">
        <f t="shared" si="49"/>
        <v>Aumento no nível do mar20504C</v>
      </c>
      <c r="S353" s="138" t="s">
        <v>155</v>
      </c>
      <c r="T353" s="138" t="s">
        <v>131</v>
      </c>
      <c r="U353" s="139" t="s">
        <v>83</v>
      </c>
      <c r="V353" s="141">
        <v>2050</v>
      </c>
      <c r="W353" s="136" t="s">
        <v>90</v>
      </c>
      <c r="X353" s="135" t="str">
        <f>VLOOKUP(Q353,'Base de Dados'!A:G,7,0)</f>
        <v>Não aplicável</v>
      </c>
      <c r="Y353" s="144">
        <f t="shared" si="50"/>
        <v>0.37037037037037035</v>
      </c>
    </row>
    <row r="354" spans="6:25" x14ac:dyDescent="0.35">
      <c r="F354" t="str">
        <f t="shared" si="46"/>
        <v>ALEstadoMudanças crônicas de temperaturaEstado do Alagoas20304C</v>
      </c>
      <c r="G354" t="str">
        <f t="shared" si="51"/>
        <v>Mudanças crônicas de temperatura20304C</v>
      </c>
      <c r="H354" s="140" t="s">
        <v>156</v>
      </c>
      <c r="I354" s="140" t="s">
        <v>117</v>
      </c>
      <c r="J354" s="140" t="s">
        <v>200</v>
      </c>
      <c r="K354" s="142">
        <v>2030</v>
      </c>
      <c r="L354" s="82" t="s">
        <v>90</v>
      </c>
      <c r="M354" s="129">
        <f t="shared" si="52"/>
        <v>8.3055635790484604E-3</v>
      </c>
      <c r="N354" s="66">
        <f>(VLOOKUP(F354,'Base de Dados'!A:G,7,0)*M354)+VLOOKUP(F354,'Base de Dados'!A:G,7,0)</f>
        <v>1.3226088121118318</v>
      </c>
      <c r="O354" s="66">
        <f t="shared" si="47"/>
        <v>2.2215606537981598</v>
      </c>
      <c r="Q354" t="str">
        <f t="shared" si="48"/>
        <v>AMEstadoAumento no nível do marEstado do Amazonas20504C</v>
      </c>
      <c r="R354" t="str">
        <f t="shared" si="49"/>
        <v>Aumento no nível do mar20504C</v>
      </c>
      <c r="S354" s="140" t="s">
        <v>158</v>
      </c>
      <c r="T354" s="140" t="s">
        <v>119</v>
      </c>
      <c r="U354" s="140" t="s">
        <v>83</v>
      </c>
      <c r="V354" s="142">
        <v>2050</v>
      </c>
      <c r="W354" s="82" t="s">
        <v>90</v>
      </c>
      <c r="X354" s="135" t="str">
        <f>VLOOKUP(Q354,'Base de Dados'!A:G,7,0)</f>
        <v>Não aplicável</v>
      </c>
      <c r="Y354" s="144">
        <f t="shared" si="50"/>
        <v>0.37037037037037035</v>
      </c>
    </row>
    <row r="355" spans="6:25" x14ac:dyDescent="0.35">
      <c r="F355" t="str">
        <f t="shared" si="46"/>
        <v>RNEstadoMudanças crônicas de temperaturaEstado do Rio Grande do Norte20304C</v>
      </c>
      <c r="G355" t="str">
        <f t="shared" si="51"/>
        <v>Mudanças crônicas de temperatura20304C</v>
      </c>
      <c r="H355" s="140" t="s">
        <v>170</v>
      </c>
      <c r="I355" s="140" t="s">
        <v>121</v>
      </c>
      <c r="J355" s="140" t="s">
        <v>200</v>
      </c>
      <c r="K355" s="142">
        <v>2030</v>
      </c>
      <c r="L355" s="82" t="s">
        <v>90</v>
      </c>
      <c r="M355" s="129">
        <f t="shared" si="52"/>
        <v>9.406147341817531E-3</v>
      </c>
      <c r="N355" s="66">
        <f>(VLOOKUP(F355,'Base de Dados'!A:G,7,0)*M355)+VLOOKUP(F355,'Base de Dados'!A:G,7,0)</f>
        <v>1.4027861430487434</v>
      </c>
      <c r="O355" s="66">
        <f t="shared" si="47"/>
        <v>2.2215606537981598</v>
      </c>
      <c r="Q355" t="str">
        <f t="shared" si="48"/>
        <v>DFEstadoAumento no nível do marDistrito Federal20504C</v>
      </c>
      <c r="R355" t="str">
        <f t="shared" si="49"/>
        <v>Aumento no nível do mar20504C</v>
      </c>
      <c r="S355" s="140" t="s">
        <v>147</v>
      </c>
      <c r="T355" s="140" t="s">
        <v>99</v>
      </c>
      <c r="U355" s="140" t="s">
        <v>83</v>
      </c>
      <c r="V355" s="142">
        <v>2050</v>
      </c>
      <c r="W355" s="82" t="s">
        <v>90</v>
      </c>
      <c r="X355" s="135" t="str">
        <f>VLOOKUP(Q355,'Base de Dados'!A:G,7,0)</f>
        <v>Não aplicável</v>
      </c>
      <c r="Y355" s="144">
        <f t="shared" si="50"/>
        <v>0.37037037037037035</v>
      </c>
    </row>
    <row r="356" spans="6:25" x14ac:dyDescent="0.35">
      <c r="F356" t="str">
        <f t="shared" si="46"/>
        <v>SEEstadoMudanças crônicas de temperaturaEstado do Sergipe20304C</v>
      </c>
      <c r="G356" t="str">
        <f t="shared" si="51"/>
        <v>Mudanças crônicas de temperatura20304C</v>
      </c>
      <c r="H356" s="140" t="s">
        <v>172</v>
      </c>
      <c r="I356" s="140" t="s">
        <v>81</v>
      </c>
      <c r="J356" s="140" t="s">
        <v>200</v>
      </c>
      <c r="K356" s="142">
        <v>2030</v>
      </c>
      <c r="L356" s="82" t="s">
        <v>90</v>
      </c>
      <c r="M356" s="129">
        <f t="shared" si="52"/>
        <v>5.9674637214738547E-3</v>
      </c>
      <c r="N356" s="66">
        <f>(VLOOKUP(F356,'Base de Dados'!A:G,7,0)*M356)+VLOOKUP(F356,'Base de Dados'!A:G,7,0)</f>
        <v>1.3577686567486407</v>
      </c>
      <c r="O356" s="66">
        <f t="shared" si="47"/>
        <v>2.2215606537981598</v>
      </c>
      <c r="Q356" t="str">
        <f t="shared" si="48"/>
        <v>GOEstadoAumento no nível do marEstado do Goiás20504C</v>
      </c>
      <c r="R356" t="str">
        <f t="shared" si="49"/>
        <v>Aumento no nível do mar20504C</v>
      </c>
      <c r="S356" s="140" t="s">
        <v>161</v>
      </c>
      <c r="T356" s="140" t="s">
        <v>111</v>
      </c>
      <c r="U356" s="140" t="s">
        <v>83</v>
      </c>
      <c r="V356" s="142">
        <v>2050</v>
      </c>
      <c r="W356" s="82" t="s">
        <v>90</v>
      </c>
      <c r="X356" s="135" t="str">
        <f>VLOOKUP(Q356,'Base de Dados'!A:G,7,0)</f>
        <v>Não aplicável</v>
      </c>
      <c r="Y356" s="144">
        <f t="shared" si="50"/>
        <v>0.37037037037037035</v>
      </c>
    </row>
    <row r="357" spans="6:25" x14ac:dyDescent="0.35">
      <c r="F357" t="str">
        <f t="shared" si="46"/>
        <v>PBEstadoMudanças crônicas de temperaturaEstado da Paraíba20304C</v>
      </c>
      <c r="G357" t="str">
        <f t="shared" si="51"/>
        <v>Mudanças crônicas de temperatura20304C</v>
      </c>
      <c r="H357" s="140" t="s">
        <v>149</v>
      </c>
      <c r="I357" s="140" t="s">
        <v>113</v>
      </c>
      <c r="J357" s="140" t="s">
        <v>200</v>
      </c>
      <c r="K357" s="142">
        <v>2030</v>
      </c>
      <c r="L357" s="82" t="s">
        <v>90</v>
      </c>
      <c r="M357" s="129">
        <f t="shared" si="52"/>
        <v>9.2372816540374405E-3</v>
      </c>
      <c r="N357" s="66">
        <f>(VLOOKUP(F357,'Base de Dados'!A:G,7,0)*M357)+VLOOKUP(F357,'Base de Dados'!A:G,7,0)</f>
        <v>1.479830208413863</v>
      </c>
      <c r="O357" s="66">
        <f t="shared" si="47"/>
        <v>2.2215606537981598</v>
      </c>
      <c r="Q357" t="str">
        <f t="shared" si="48"/>
        <v>MGEstadoAumento no nível do marEstado de Minas Gerais20504C</v>
      </c>
      <c r="R357" t="str">
        <f t="shared" si="49"/>
        <v>Aumento no nível do mar20504C</v>
      </c>
      <c r="S357" s="140" t="s">
        <v>152</v>
      </c>
      <c r="T357" s="140" t="s">
        <v>93</v>
      </c>
      <c r="U357" s="140" t="s">
        <v>83</v>
      </c>
      <c r="V357" s="142">
        <v>2050</v>
      </c>
      <c r="W357" s="82" t="s">
        <v>90</v>
      </c>
      <c r="X357" s="135" t="str">
        <f>VLOOKUP(Q357,'Base de Dados'!A:G,7,0)</f>
        <v>Não aplicável</v>
      </c>
      <c r="Y357" s="144">
        <f t="shared" si="50"/>
        <v>0.37037037037037035</v>
      </c>
    </row>
    <row r="358" spans="6:25" x14ac:dyDescent="0.35">
      <c r="F358" t="str">
        <f t="shared" si="46"/>
        <v>PEEstadoMudanças crônicas de temperaturaEstado do Pernambuco20304C</v>
      </c>
      <c r="G358" t="str">
        <f t="shared" si="51"/>
        <v>Mudanças crônicas de temperatura20304C</v>
      </c>
      <c r="H358" s="140" t="s">
        <v>167</v>
      </c>
      <c r="I358" s="140" t="s">
        <v>129</v>
      </c>
      <c r="J358" s="140" t="s">
        <v>200</v>
      </c>
      <c r="K358" s="142">
        <v>2030</v>
      </c>
      <c r="L358" s="82" t="s">
        <v>90</v>
      </c>
      <c r="M358" s="129">
        <f t="shared" si="52"/>
        <v>2.5403050200549358E-2</v>
      </c>
      <c r="N358" s="66">
        <f>(VLOOKUP(F358,'Base de Dados'!A:G,7,0)*M358)+VLOOKUP(F358,'Base de Dados'!A:G,7,0)</f>
        <v>1.5489445504029438</v>
      </c>
      <c r="O358" s="66">
        <f t="shared" si="47"/>
        <v>2.2215606537981598</v>
      </c>
      <c r="Q358" t="str">
        <f t="shared" si="48"/>
        <v>MSEstadoAumento no nível do marEstado do Mato Grosso do Sul20504C</v>
      </c>
      <c r="R358" t="str">
        <f t="shared" si="49"/>
        <v>Aumento no nível do mar20504C</v>
      </c>
      <c r="S358" s="140" t="s">
        <v>164</v>
      </c>
      <c r="T358" s="140" t="s">
        <v>101</v>
      </c>
      <c r="U358" s="140" t="s">
        <v>83</v>
      </c>
      <c r="V358" s="142">
        <v>2050</v>
      </c>
      <c r="W358" s="82" t="s">
        <v>90</v>
      </c>
      <c r="X358" s="135" t="str">
        <f>VLOOKUP(Q358,'Base de Dados'!A:G,7,0)</f>
        <v>Não aplicável</v>
      </c>
      <c r="Y358" s="144">
        <f t="shared" si="50"/>
        <v>0.37037037037037035</v>
      </c>
    </row>
    <row r="359" spans="6:25" x14ac:dyDescent="0.35">
      <c r="F359" t="str">
        <f t="shared" si="46"/>
        <v>ESEstadoMudanças crônicas de temperaturaEstado do Espírito Santo20304C</v>
      </c>
      <c r="G359" t="str">
        <f t="shared" si="51"/>
        <v>Mudanças crônicas de temperatura20304C</v>
      </c>
      <c r="H359" s="140" t="s">
        <v>160</v>
      </c>
      <c r="I359" s="140" t="s">
        <v>141</v>
      </c>
      <c r="J359" s="140" t="s">
        <v>200</v>
      </c>
      <c r="K359" s="142">
        <v>2030</v>
      </c>
      <c r="L359" s="82" t="s">
        <v>90</v>
      </c>
      <c r="M359" s="129">
        <f t="shared" si="52"/>
        <v>1.8193602342725594E-2</v>
      </c>
      <c r="N359" s="66">
        <f>(VLOOKUP(F359,'Base de Dados'!A:G,7,0)*M359)+VLOOKUP(F359,'Base de Dados'!A:G,7,0)</f>
        <v>1.7210381004170188</v>
      </c>
      <c r="O359" s="66">
        <f t="shared" si="47"/>
        <v>2.2215606537981598</v>
      </c>
      <c r="Q359" t="str">
        <f t="shared" si="48"/>
        <v>MTEstadoAumento no nível do marEstado do Mato Grosso20504C</v>
      </c>
      <c r="R359" t="str">
        <f t="shared" si="49"/>
        <v>Aumento no nível do mar20504C</v>
      </c>
      <c r="S359" s="140" t="s">
        <v>163</v>
      </c>
      <c r="T359" s="140" t="s">
        <v>103</v>
      </c>
      <c r="U359" s="140" t="s">
        <v>83</v>
      </c>
      <c r="V359" s="142">
        <v>2050</v>
      </c>
      <c r="W359" s="82" t="s">
        <v>90</v>
      </c>
      <c r="X359" s="135" t="str">
        <f>VLOOKUP(Q359,'Base de Dados'!A:G,7,0)</f>
        <v>Não aplicável</v>
      </c>
      <c r="Y359" s="144">
        <f t="shared" si="50"/>
        <v>0.37037037037037035</v>
      </c>
    </row>
    <row r="360" spans="6:25" x14ac:dyDescent="0.35">
      <c r="F360" t="str">
        <f t="shared" si="46"/>
        <v>CEEstadoMudanças crônicas de temperaturaEstado do Ceará20304C</v>
      </c>
      <c r="G360" t="str">
        <f t="shared" si="51"/>
        <v>Mudanças crônicas de temperatura20304C</v>
      </c>
      <c r="H360" s="140" t="s">
        <v>159</v>
      </c>
      <c r="I360" s="140" t="s">
        <v>109</v>
      </c>
      <c r="J360" s="140" t="s">
        <v>200</v>
      </c>
      <c r="K360" s="142">
        <v>2030</v>
      </c>
      <c r="L360" s="82" t="s">
        <v>90</v>
      </c>
      <c r="M360" s="129">
        <f t="shared" si="52"/>
        <v>2.1934798658220841E-2</v>
      </c>
      <c r="N360" s="66">
        <f>(VLOOKUP(F360,'Base de Dados'!A:G,7,0)*M360)+VLOOKUP(F360,'Base de Dados'!A:G,7,0)</f>
        <v>1.5095436883037152</v>
      </c>
      <c r="O360" s="66">
        <f t="shared" si="47"/>
        <v>2.2215606537981598</v>
      </c>
      <c r="Q360" t="str">
        <f t="shared" si="48"/>
        <v>ROEstadoAumento no nível do marEstado da Rondônia20504C</v>
      </c>
      <c r="R360" t="str">
        <f t="shared" si="49"/>
        <v>Aumento no nível do mar20504C</v>
      </c>
      <c r="S360" s="140" t="s">
        <v>150</v>
      </c>
      <c r="T360" s="140" t="s">
        <v>127</v>
      </c>
      <c r="U360" s="140" t="s">
        <v>83</v>
      </c>
      <c r="V360" s="142">
        <v>2050</v>
      </c>
      <c r="W360" s="82" t="s">
        <v>90</v>
      </c>
      <c r="X360" s="135" t="str">
        <f>VLOOKUP(Q360,'Base de Dados'!A:G,7,0)</f>
        <v>Não aplicável</v>
      </c>
      <c r="Y360" s="144">
        <f t="shared" si="50"/>
        <v>0.37037037037037035</v>
      </c>
    </row>
    <row r="361" spans="6:25" x14ac:dyDescent="0.35">
      <c r="F361" t="str">
        <f t="shared" si="46"/>
        <v>BAEstadoMudanças crônicas de temperaturaEstado da Bahia20304C</v>
      </c>
      <c r="G361" t="str">
        <f t="shared" si="51"/>
        <v>Mudanças crônicas de temperatura20304C</v>
      </c>
      <c r="H361" s="140" t="s">
        <v>148</v>
      </c>
      <c r="I361" s="140" t="s">
        <v>133</v>
      </c>
      <c r="J361" s="140" t="s">
        <v>200</v>
      </c>
      <c r="K361" s="142">
        <v>2030</v>
      </c>
      <c r="L361" s="82" t="s">
        <v>90</v>
      </c>
      <c r="M361" s="129">
        <f t="shared" si="52"/>
        <v>4.0123144481482464E-2</v>
      </c>
      <c r="N361" s="66">
        <f>(VLOOKUP(F361,'Base de Dados'!A:G,7,0)*M361)+VLOOKUP(F361,'Base de Dados'!A:G,7,0)</f>
        <v>1.8026819984070495</v>
      </c>
      <c r="O361" s="66">
        <f t="shared" si="47"/>
        <v>2.2215606537981598</v>
      </c>
      <c r="Q361" t="str">
        <f t="shared" si="48"/>
        <v>RREstadoAumento no nível do marEstado da Roraima20504C</v>
      </c>
      <c r="R361" t="str">
        <f t="shared" si="49"/>
        <v>Aumento no nível do mar20504C</v>
      </c>
      <c r="S361" s="140" t="s">
        <v>151</v>
      </c>
      <c r="T361" s="140" t="s">
        <v>97</v>
      </c>
      <c r="U361" s="140" t="s">
        <v>83</v>
      </c>
      <c r="V361" s="142">
        <v>2050</v>
      </c>
      <c r="W361" s="82" t="s">
        <v>90</v>
      </c>
      <c r="X361" s="135" t="str">
        <f>VLOOKUP(Q361,'Base de Dados'!A:G,7,0)</f>
        <v>Não aplicável</v>
      </c>
      <c r="Y361" s="144">
        <f t="shared" si="50"/>
        <v>0.37037037037037035</v>
      </c>
    </row>
    <row r="362" spans="6:25" x14ac:dyDescent="0.35">
      <c r="F362" t="str">
        <f t="shared" si="46"/>
        <v>AMEstadoMudanças crônicas de temperaturaEstado do Amazonas20304C</v>
      </c>
      <c r="G362" t="str">
        <f t="shared" si="51"/>
        <v>Mudanças crônicas de temperatura20304C</v>
      </c>
      <c r="H362" s="140" t="s">
        <v>158</v>
      </c>
      <c r="I362" s="140" t="s">
        <v>119</v>
      </c>
      <c r="J362" s="140" t="s">
        <v>200</v>
      </c>
      <c r="K362" s="142">
        <v>2030</v>
      </c>
      <c r="L362" s="82" t="s">
        <v>90</v>
      </c>
      <c r="M362" s="129">
        <f t="shared" si="52"/>
        <v>1.5246403292263271E-2</v>
      </c>
      <c r="N362" s="66">
        <f>(VLOOKUP(F362,'Base de Dados'!A:G,7,0)*M362)+VLOOKUP(F362,'Base de Dados'!A:G,7,0)</f>
        <v>1.896190210949007</v>
      </c>
      <c r="O362" s="66">
        <f t="shared" si="47"/>
        <v>2.2215606537981598</v>
      </c>
      <c r="Q362" t="str">
        <f t="shared" si="48"/>
        <v>TOEstadoAumento no nível do marEstado do Tocantins20504C</v>
      </c>
      <c r="R362" t="str">
        <f t="shared" si="49"/>
        <v>Aumento no nível do mar20504C</v>
      </c>
      <c r="S362" s="140" t="s">
        <v>173</v>
      </c>
      <c r="T362" s="140" t="s">
        <v>123</v>
      </c>
      <c r="U362" s="140" t="s">
        <v>83</v>
      </c>
      <c r="V362" s="142">
        <v>2050</v>
      </c>
      <c r="W362" s="82" t="s">
        <v>90</v>
      </c>
      <c r="X362" s="135" t="str">
        <f>VLOOKUP(Q362,'Base de Dados'!A:G,7,0)</f>
        <v>Não aplicável</v>
      </c>
      <c r="Y362" s="144">
        <f t="shared" si="50"/>
        <v>0.37037037037037035</v>
      </c>
    </row>
    <row r="363" spans="6:25" x14ac:dyDescent="0.35">
      <c r="F363" t="str">
        <f t="shared" si="46"/>
        <v>RREstadoMudanças crônicas de temperaturaEstado da Roraima20304C</v>
      </c>
      <c r="G363" t="str">
        <f t="shared" si="51"/>
        <v>Mudanças crônicas de temperatura20304C</v>
      </c>
      <c r="H363" s="140" t="s">
        <v>151</v>
      </c>
      <c r="I363" s="140" t="s">
        <v>97</v>
      </c>
      <c r="J363" s="140" t="s">
        <v>200</v>
      </c>
      <c r="K363" s="142">
        <v>2030</v>
      </c>
      <c r="L363" s="82" t="s">
        <v>90</v>
      </c>
      <c r="M363" s="129">
        <f t="shared" si="52"/>
        <v>2.1057616972670569E-3</v>
      </c>
      <c r="N363" s="66">
        <f>(VLOOKUP(F363,'Base de Dados'!A:G,7,0)*M363)+VLOOKUP(F363,'Base de Dados'!A:G,7,0)</f>
        <v>1.9489525485352275</v>
      </c>
      <c r="O363" s="66">
        <f t="shared" si="47"/>
        <v>2.2215606537981598</v>
      </c>
      <c r="Q363" t="str">
        <f t="shared" si="48"/>
        <v>BAEstadoEstresse hídricoEstado da Bahia20302C</v>
      </c>
      <c r="R363" t="str">
        <f t="shared" si="49"/>
        <v>Estresse hídrico20302C</v>
      </c>
      <c r="S363" s="140" t="s">
        <v>148</v>
      </c>
      <c r="T363" s="140" t="s">
        <v>133</v>
      </c>
      <c r="U363" s="140" t="s">
        <v>191</v>
      </c>
      <c r="V363" s="142">
        <v>2030</v>
      </c>
      <c r="W363" s="82" t="s">
        <v>86</v>
      </c>
      <c r="X363" s="135" t="str">
        <f>VLOOKUP(Q363,'Base de Dados'!A:G,7,0)</f>
        <v>Médio</v>
      </c>
      <c r="Y363" s="144">
        <f t="shared" si="50"/>
        <v>0.25925925925925924</v>
      </c>
    </row>
    <row r="364" spans="6:25" x14ac:dyDescent="0.35">
      <c r="F364" t="str">
        <f t="shared" si="46"/>
        <v>RJEstadoMudanças crônicas de temperaturaEstado do Rio de Janeiro20304C</v>
      </c>
      <c r="G364" t="str">
        <f t="shared" si="51"/>
        <v>Mudanças crônicas de temperatura20304C</v>
      </c>
      <c r="H364" s="140" t="s">
        <v>169</v>
      </c>
      <c r="I364" s="140" t="s">
        <v>143</v>
      </c>
      <c r="J364" s="140" t="s">
        <v>200</v>
      </c>
      <c r="K364" s="142">
        <v>2030</v>
      </c>
      <c r="L364" s="82" t="s">
        <v>90</v>
      </c>
      <c r="M364" s="129">
        <f t="shared" si="52"/>
        <v>9.9062263210224766E-2</v>
      </c>
      <c r="N364" s="66">
        <f>(VLOOKUP(F364,'Base de Dados'!A:G,7,0)*M364)+VLOOKUP(F364,'Base de Dados'!A:G,7,0)</f>
        <v>2.1717470321034043</v>
      </c>
      <c r="O364" s="66">
        <f t="shared" si="47"/>
        <v>2.2215606537981598</v>
      </c>
      <c r="Q364" t="str">
        <f t="shared" si="48"/>
        <v>CEEstadoEstresse hídricoEstado do Ceará20302C</v>
      </c>
      <c r="R364" t="str">
        <f t="shared" si="49"/>
        <v>Estresse hídrico20302C</v>
      </c>
      <c r="S364" s="140" t="s">
        <v>159</v>
      </c>
      <c r="T364" s="140" t="s">
        <v>109</v>
      </c>
      <c r="U364" s="140" t="s">
        <v>191</v>
      </c>
      <c r="V364" s="142">
        <v>2030</v>
      </c>
      <c r="W364" s="82" t="s">
        <v>86</v>
      </c>
      <c r="X364" s="135" t="str">
        <f>VLOOKUP(Q364,'Base de Dados'!A:G,7,0)</f>
        <v>Médio</v>
      </c>
      <c r="Y364" s="144">
        <f t="shared" si="50"/>
        <v>0.25925925925925924</v>
      </c>
    </row>
    <row r="365" spans="6:25" x14ac:dyDescent="0.35">
      <c r="F365" t="str">
        <f t="shared" si="46"/>
        <v>SCEstadoMudanças crônicas de temperaturaEstado de Santa Catarina20304C</v>
      </c>
      <c r="G365" t="str">
        <f t="shared" si="51"/>
        <v>Mudanças crônicas de temperatura20304C</v>
      </c>
      <c r="H365" s="140" t="s">
        <v>153</v>
      </c>
      <c r="I365" s="140" t="s">
        <v>107</v>
      </c>
      <c r="J365" s="140" t="s">
        <v>200</v>
      </c>
      <c r="K365" s="142">
        <v>2030</v>
      </c>
      <c r="L365" s="82" t="s">
        <v>90</v>
      </c>
      <c r="M365" s="129">
        <f t="shared" si="52"/>
        <v>4.5899270894467749E-2</v>
      </c>
      <c r="N365" s="66">
        <f>(VLOOKUP(F365,'Base de Dados'!A:G,7,0)*M365)+VLOOKUP(F365,'Base de Dados'!A:G,7,0)</f>
        <v>2.2618318804000643</v>
      </c>
      <c r="O365" s="66">
        <f t="shared" si="47"/>
        <v>2.2215606537981598</v>
      </c>
      <c r="Q365" t="str">
        <f t="shared" si="48"/>
        <v>ESEstadoEstresse hídricoEstado do Espírito Santo20302C</v>
      </c>
      <c r="R365" t="str">
        <f t="shared" si="49"/>
        <v>Estresse hídrico20302C</v>
      </c>
      <c r="S365" s="140" t="s">
        <v>160</v>
      </c>
      <c r="T365" s="140" t="s">
        <v>141</v>
      </c>
      <c r="U365" s="140" t="s">
        <v>191</v>
      </c>
      <c r="V365" s="142">
        <v>2030</v>
      </c>
      <c r="W365" s="82" t="s">
        <v>86</v>
      </c>
      <c r="X365" s="135" t="str">
        <f>VLOOKUP(Q365,'Base de Dados'!A:G,7,0)</f>
        <v>Médio</v>
      </c>
      <c r="Y365" s="144">
        <f t="shared" si="50"/>
        <v>0.25925925925925924</v>
      </c>
    </row>
    <row r="366" spans="6:25" x14ac:dyDescent="0.35">
      <c r="F366" t="str">
        <f t="shared" si="46"/>
        <v>APEstadoMudanças crônicas de temperaturaEstado do Amapá20304C</v>
      </c>
      <c r="G366" t="str">
        <f t="shared" si="51"/>
        <v>Mudanças crônicas de temperatura20304C</v>
      </c>
      <c r="H366" s="140" t="s">
        <v>157</v>
      </c>
      <c r="I366" s="140" t="s">
        <v>115</v>
      </c>
      <c r="J366" s="140" t="s">
        <v>200</v>
      </c>
      <c r="K366" s="142">
        <v>2030</v>
      </c>
      <c r="L366" s="82" t="s">
        <v>90</v>
      </c>
      <c r="M366" s="129">
        <f t="shared" si="52"/>
        <v>2.4270664495023258E-3</v>
      </c>
      <c r="N366" s="66">
        <f>(VLOOKUP(F366,'Base de Dados'!A:G,7,0)*M366)+VLOOKUP(F366,'Base de Dados'!A:G,7,0)</f>
        <v>1.9086211345198523</v>
      </c>
      <c r="O366" s="66">
        <f t="shared" si="47"/>
        <v>2.2215606537981598</v>
      </c>
      <c r="Q366" t="str">
        <f t="shared" si="48"/>
        <v>PBEstadoEstresse hídricoEstado da Paraíba20302C</v>
      </c>
      <c r="R366" t="str">
        <f t="shared" si="49"/>
        <v>Estresse hídrico20302C</v>
      </c>
      <c r="S366" s="140" t="s">
        <v>149</v>
      </c>
      <c r="T366" s="140" t="s">
        <v>113</v>
      </c>
      <c r="U366" s="140" t="s">
        <v>191</v>
      </c>
      <c r="V366" s="142">
        <v>2030</v>
      </c>
      <c r="W366" s="82" t="s">
        <v>86</v>
      </c>
      <c r="X366" s="135" t="str">
        <f>VLOOKUP(Q366,'Base de Dados'!A:G,7,0)</f>
        <v>Médio</v>
      </c>
      <c r="Y366" s="144">
        <f t="shared" si="50"/>
        <v>0.25925925925925924</v>
      </c>
    </row>
    <row r="367" spans="6:25" x14ac:dyDescent="0.35">
      <c r="F367" t="str">
        <f t="shared" si="46"/>
        <v>PIEstadoMudanças crônicas de temperaturaEstado do Piauí20304C</v>
      </c>
      <c r="G367" t="str">
        <f t="shared" si="51"/>
        <v>Mudanças crônicas de temperatura20304C</v>
      </c>
      <c r="H367" s="140" t="s">
        <v>168</v>
      </c>
      <c r="I367" s="140" t="s">
        <v>139</v>
      </c>
      <c r="J367" s="140" t="s">
        <v>200</v>
      </c>
      <c r="K367" s="142">
        <v>2030</v>
      </c>
      <c r="L367" s="82" t="s">
        <v>90</v>
      </c>
      <c r="M367" s="129">
        <f t="shared" si="52"/>
        <v>7.4105097273206811E-3</v>
      </c>
      <c r="N367" s="66">
        <f>(VLOOKUP(F367,'Base de Dados'!A:G,7,0)*M367)+VLOOKUP(F367,'Base de Dados'!A:G,7,0)</f>
        <v>1.9552398835936262</v>
      </c>
      <c r="O367" s="66">
        <f t="shared" si="47"/>
        <v>2.2215606537981598</v>
      </c>
      <c r="Q367" t="str">
        <f t="shared" si="48"/>
        <v>PEEstadoEstresse hídricoEstado do Pernambuco20302C</v>
      </c>
      <c r="R367" t="str">
        <f t="shared" si="49"/>
        <v>Estresse hídrico20302C</v>
      </c>
      <c r="S367" s="140" t="s">
        <v>167</v>
      </c>
      <c r="T367" s="140" t="s">
        <v>129</v>
      </c>
      <c r="U367" s="140" t="s">
        <v>191</v>
      </c>
      <c r="V367" s="142">
        <v>2030</v>
      </c>
      <c r="W367" s="82" t="s">
        <v>86</v>
      </c>
      <c r="X367" s="135" t="str">
        <f>VLOOKUP(Q367,'Base de Dados'!A:G,7,0)</f>
        <v>Médio</v>
      </c>
      <c r="Y367" s="144">
        <f t="shared" si="50"/>
        <v>0.25925925925925924</v>
      </c>
    </row>
    <row r="368" spans="6:25" x14ac:dyDescent="0.35">
      <c r="F368" t="str">
        <f t="shared" si="46"/>
        <v>PAEstadoMudanças crônicas de temperaturaEstado do Pará20304C</v>
      </c>
      <c r="G368" t="str">
        <f t="shared" si="51"/>
        <v>Mudanças crônicas de temperatura20304C</v>
      </c>
      <c r="H368" s="140" t="s">
        <v>165</v>
      </c>
      <c r="I368" s="140" t="s">
        <v>91</v>
      </c>
      <c r="J368" s="140" t="s">
        <v>200</v>
      </c>
      <c r="K368" s="142">
        <v>2030</v>
      </c>
      <c r="L368" s="82" t="s">
        <v>90</v>
      </c>
      <c r="M368" s="129">
        <f t="shared" si="52"/>
        <v>2.8376794674304741E-2</v>
      </c>
      <c r="N368" s="66">
        <f>(VLOOKUP(F368,'Base de Dados'!A:G,7,0)*M368)+VLOOKUP(F368,'Base de Dados'!A:G,7,0)</f>
        <v>2.1734009000588097</v>
      </c>
      <c r="O368" s="66">
        <f t="shared" si="47"/>
        <v>2.2215606537981598</v>
      </c>
      <c r="Q368" t="str">
        <f t="shared" si="48"/>
        <v>RNEstadoEstresse hídricoEstado do Rio Grande do Norte20302C</v>
      </c>
      <c r="R368" t="str">
        <f t="shared" si="49"/>
        <v>Estresse hídrico20302C</v>
      </c>
      <c r="S368" s="140" t="s">
        <v>170</v>
      </c>
      <c r="T368" s="140" t="s">
        <v>121</v>
      </c>
      <c r="U368" s="140" t="s">
        <v>191</v>
      </c>
      <c r="V368" s="142">
        <v>2030</v>
      </c>
      <c r="W368" s="82" t="s">
        <v>86</v>
      </c>
      <c r="X368" s="135" t="str">
        <f>VLOOKUP(Q368,'Base de Dados'!A:G,7,0)</f>
        <v>Médio</v>
      </c>
      <c r="Y368" s="144">
        <f t="shared" si="50"/>
        <v>0.25925925925925924</v>
      </c>
    </row>
    <row r="369" spans="6:25" x14ac:dyDescent="0.35">
      <c r="F369" t="str">
        <f t="shared" si="46"/>
        <v>RSEstadoMudanças crônicas de temperaturaEstado do Rio Grande do Sul20304C</v>
      </c>
      <c r="G369" t="str">
        <f t="shared" si="51"/>
        <v>Mudanças crônicas de temperatura20304C</v>
      </c>
      <c r="H369" s="140" t="s">
        <v>171</v>
      </c>
      <c r="I369" s="140" t="s">
        <v>125</v>
      </c>
      <c r="J369" s="140" t="s">
        <v>200</v>
      </c>
      <c r="K369" s="142">
        <v>2030</v>
      </c>
      <c r="L369" s="82" t="s">
        <v>90</v>
      </c>
      <c r="M369" s="129">
        <f t="shared" si="52"/>
        <v>6.1887894735043823E-2</v>
      </c>
      <c r="N369" s="66">
        <f>(VLOOKUP(F369,'Base de Dados'!A:G,7,0)*M369)+VLOOKUP(F369,'Base de Dados'!A:G,7,0)</f>
        <v>2.3176461793945711</v>
      </c>
      <c r="O369" s="66">
        <f t="shared" si="47"/>
        <v>2.2215606537981598</v>
      </c>
      <c r="Q369" t="str">
        <f t="shared" si="48"/>
        <v>SPEstadoEstresse hídricoEstado de São Paulo20302C</v>
      </c>
      <c r="R369" t="str">
        <f t="shared" si="49"/>
        <v>Estresse hídrico20302C</v>
      </c>
      <c r="S369" s="140" t="s">
        <v>154</v>
      </c>
      <c r="T369" s="140" t="s">
        <v>137</v>
      </c>
      <c r="U369" s="140" t="s">
        <v>191</v>
      </c>
      <c r="V369" s="142">
        <v>2030</v>
      </c>
      <c r="W369" s="82" t="s">
        <v>86</v>
      </c>
      <c r="X369" s="135" t="str">
        <f>VLOOKUP(Q369,'Base de Dados'!A:G,7,0)</f>
        <v>Médio</v>
      </c>
      <c r="Y369" s="144">
        <f t="shared" si="50"/>
        <v>0.25925925925925924</v>
      </c>
    </row>
    <row r="370" spans="6:25" x14ac:dyDescent="0.35">
      <c r="F370" t="str">
        <f t="shared" si="46"/>
        <v>MGEstadoMudanças crônicas de temperaturaEstado de Minas Gerais20304C</v>
      </c>
      <c r="G370" t="str">
        <f t="shared" si="51"/>
        <v>Mudanças crônicas de temperatura20304C</v>
      </c>
      <c r="H370" s="140" t="s">
        <v>152</v>
      </c>
      <c r="I370" s="140" t="s">
        <v>93</v>
      </c>
      <c r="J370" s="140" t="s">
        <v>200</v>
      </c>
      <c r="K370" s="142">
        <v>2030</v>
      </c>
      <c r="L370" s="82" t="s">
        <v>90</v>
      </c>
      <c r="M370" s="129">
        <f t="shared" si="52"/>
        <v>8.9726947468184257E-2</v>
      </c>
      <c r="N370" s="66">
        <f>(VLOOKUP(F370,'Base de Dados'!A:G,7,0)*M370)+VLOOKUP(F370,'Base de Dados'!A:G,7,0)</f>
        <v>2.6511499879118818</v>
      </c>
      <c r="O370" s="66">
        <f t="shared" si="47"/>
        <v>2.2215606537981598</v>
      </c>
      <c r="Q370" t="str">
        <f t="shared" si="48"/>
        <v>BAEstadoEstresse hídricoEstado da Bahia20304C</v>
      </c>
      <c r="R370" t="str">
        <f t="shared" si="49"/>
        <v>Estresse hídrico20304C</v>
      </c>
      <c r="S370" s="140" t="s">
        <v>148</v>
      </c>
      <c r="T370" s="140" t="s">
        <v>133</v>
      </c>
      <c r="U370" s="140" t="s">
        <v>191</v>
      </c>
      <c r="V370" s="142">
        <v>2030</v>
      </c>
      <c r="W370" s="82" t="s">
        <v>90</v>
      </c>
      <c r="X370" s="135" t="str">
        <f>VLOOKUP(Q370,'Base de Dados'!A:G,7,0)</f>
        <v>Médio</v>
      </c>
      <c r="Y370" s="144">
        <f t="shared" si="50"/>
        <v>0.25925925925925924</v>
      </c>
    </row>
    <row r="371" spans="6:25" x14ac:dyDescent="0.35">
      <c r="F371" t="str">
        <f t="shared" si="46"/>
        <v>MAEstadoMudanças crônicas de temperaturaEstado do Maranhão20304C</v>
      </c>
      <c r="G371" t="str">
        <f t="shared" si="51"/>
        <v>Mudanças crônicas de temperatura20304C</v>
      </c>
      <c r="H371" s="140" t="s">
        <v>162</v>
      </c>
      <c r="I371" s="140" t="s">
        <v>135</v>
      </c>
      <c r="J371" s="140" t="s">
        <v>200</v>
      </c>
      <c r="K371" s="142">
        <v>2030</v>
      </c>
      <c r="L371" s="82" t="s">
        <v>90</v>
      </c>
      <c r="M371" s="129">
        <f t="shared" si="52"/>
        <v>1.4050150875249915E-2</v>
      </c>
      <c r="N371" s="66">
        <f>(VLOOKUP(F371,'Base de Dados'!A:G,7,0)*M371)+VLOOKUP(F371,'Base de Dados'!A:G,7,0)</f>
        <v>1.9342282306409051</v>
      </c>
      <c r="O371" s="66">
        <f t="shared" si="47"/>
        <v>2.2215606537981598</v>
      </c>
      <c r="Q371" t="str">
        <f t="shared" si="48"/>
        <v>CEEstadoEstresse hídricoEstado do Ceará20304C</v>
      </c>
      <c r="R371" t="str">
        <f t="shared" si="49"/>
        <v>Estresse hídrico20304C</v>
      </c>
      <c r="S371" s="140" t="s">
        <v>159</v>
      </c>
      <c r="T371" s="140" t="s">
        <v>109</v>
      </c>
      <c r="U371" s="140" t="s">
        <v>191</v>
      </c>
      <c r="V371" s="142">
        <v>2030</v>
      </c>
      <c r="W371" s="82" t="s">
        <v>90</v>
      </c>
      <c r="X371" s="135" t="str">
        <f>VLOOKUP(Q371,'Base de Dados'!A:G,7,0)</f>
        <v>Médio</v>
      </c>
      <c r="Y371" s="144">
        <f t="shared" si="50"/>
        <v>0.25925925925925924</v>
      </c>
    </row>
    <row r="372" spans="6:25" x14ac:dyDescent="0.35">
      <c r="F372" t="str">
        <f t="shared" si="46"/>
        <v>DFEstadoMudanças crônicas de temperaturaDistrito Federal20304C</v>
      </c>
      <c r="G372" t="str">
        <f t="shared" si="51"/>
        <v>Mudanças crônicas de temperatura20304C</v>
      </c>
      <c r="H372" s="140" t="s">
        <v>147</v>
      </c>
      <c r="I372" s="140" t="s">
        <v>99</v>
      </c>
      <c r="J372" s="140" t="s">
        <v>200</v>
      </c>
      <c r="K372" s="142">
        <v>2030</v>
      </c>
      <c r="L372" s="82" t="s">
        <v>90</v>
      </c>
      <c r="M372" s="129">
        <f t="shared" si="52"/>
        <v>3.493574824846201E-2</v>
      </c>
      <c r="N372" s="66">
        <f>(VLOOKUP(F372,'Base de Dados'!A:G,7,0)*M372)+VLOOKUP(F372,'Base de Dados'!A:G,7,0)</f>
        <v>2.8395679972657093</v>
      </c>
      <c r="O372" s="66">
        <f t="shared" si="47"/>
        <v>2.2215606537981598</v>
      </c>
      <c r="Q372" t="str">
        <f t="shared" si="48"/>
        <v>ESEstadoEstresse hídricoEstado do Espírito Santo20304C</v>
      </c>
      <c r="R372" t="str">
        <f t="shared" si="49"/>
        <v>Estresse hídrico20304C</v>
      </c>
      <c r="S372" s="140" t="s">
        <v>160</v>
      </c>
      <c r="T372" s="140" t="s">
        <v>141</v>
      </c>
      <c r="U372" s="140" t="s">
        <v>191</v>
      </c>
      <c r="V372" s="142">
        <v>2030</v>
      </c>
      <c r="W372" s="82" t="s">
        <v>90</v>
      </c>
      <c r="X372" s="135" t="str">
        <f>VLOOKUP(Q372,'Base de Dados'!A:G,7,0)</f>
        <v>Médio</v>
      </c>
      <c r="Y372" s="144">
        <f t="shared" si="50"/>
        <v>0.25925925925925924</v>
      </c>
    </row>
    <row r="373" spans="6:25" x14ac:dyDescent="0.35">
      <c r="F373" t="str">
        <f t="shared" si="46"/>
        <v>MSEstadoMudanças crônicas de temperaturaEstado do Mato Grosso do Sul20304C</v>
      </c>
      <c r="G373" t="str">
        <f t="shared" si="51"/>
        <v>Mudanças crônicas de temperatura20304C</v>
      </c>
      <c r="H373" s="140" t="s">
        <v>164</v>
      </c>
      <c r="I373" s="140" t="s">
        <v>101</v>
      </c>
      <c r="J373" s="140" t="s">
        <v>200</v>
      </c>
      <c r="K373" s="142">
        <v>2030</v>
      </c>
      <c r="L373" s="82" t="s">
        <v>90</v>
      </c>
      <c r="M373" s="129">
        <f t="shared" si="52"/>
        <v>1.6114911720697993E-2</v>
      </c>
      <c r="N373" s="66">
        <f>(VLOOKUP(F373,'Base de Dados'!A:G,7,0)*M373)+VLOOKUP(F373,'Base de Dados'!A:G,7,0)</f>
        <v>3.2463419836745273</v>
      </c>
      <c r="O373" s="66">
        <f t="shared" si="47"/>
        <v>2.2215606537981598</v>
      </c>
      <c r="Q373" t="str">
        <f t="shared" si="48"/>
        <v>PBEstadoEstresse hídricoEstado da Paraíba20304C</v>
      </c>
      <c r="R373" t="str">
        <f t="shared" si="49"/>
        <v>Estresse hídrico20304C</v>
      </c>
      <c r="S373" s="140" t="s">
        <v>149</v>
      </c>
      <c r="T373" s="140" t="s">
        <v>113</v>
      </c>
      <c r="U373" s="140" t="s">
        <v>191</v>
      </c>
      <c r="V373" s="142">
        <v>2030</v>
      </c>
      <c r="W373" s="82" t="s">
        <v>90</v>
      </c>
      <c r="X373" s="135" t="str">
        <f>VLOOKUP(Q373,'Base de Dados'!A:G,7,0)</f>
        <v>Médio</v>
      </c>
      <c r="Y373" s="144">
        <f t="shared" si="50"/>
        <v>0.25925925925925924</v>
      </c>
    </row>
    <row r="374" spans="6:25" x14ac:dyDescent="0.35">
      <c r="F374" t="str">
        <f t="shared" si="46"/>
        <v>ACEstadoMudanças crônicas de temperaturaEstado do Acre20304C</v>
      </c>
      <c r="G374" t="str">
        <f t="shared" si="51"/>
        <v>Mudanças crônicas de temperatura20304C</v>
      </c>
      <c r="H374" s="138" t="s">
        <v>155</v>
      </c>
      <c r="I374" s="138" t="s">
        <v>131</v>
      </c>
      <c r="J374" s="139" t="s">
        <v>200</v>
      </c>
      <c r="K374" s="141">
        <v>2030</v>
      </c>
      <c r="L374" s="136" t="s">
        <v>90</v>
      </c>
      <c r="M374" s="129">
        <f t="shared" si="52"/>
        <v>2.1651603672099367E-3</v>
      </c>
      <c r="N374" s="66">
        <f>(VLOOKUP(F374,'Base de Dados'!A:G,7,0)*M374)+VLOOKUP(F374,'Base de Dados'!A:G,7,0)</f>
        <v>2.3464981397740816</v>
      </c>
      <c r="O374" s="66">
        <f t="shared" si="47"/>
        <v>2.2215606537981598</v>
      </c>
      <c r="Q374" t="str">
        <f t="shared" si="48"/>
        <v>PEEstadoEstresse hídricoEstado do Pernambuco20304C</v>
      </c>
      <c r="R374" t="str">
        <f t="shared" si="49"/>
        <v>Estresse hídrico20304C</v>
      </c>
      <c r="S374" s="140" t="s">
        <v>167</v>
      </c>
      <c r="T374" s="140" t="s">
        <v>129</v>
      </c>
      <c r="U374" s="140" t="s">
        <v>191</v>
      </c>
      <c r="V374" s="142">
        <v>2030</v>
      </c>
      <c r="W374" s="82" t="s">
        <v>90</v>
      </c>
      <c r="X374" s="135" t="str">
        <f>VLOOKUP(Q374,'Base de Dados'!A:G,7,0)</f>
        <v>Médio</v>
      </c>
      <c r="Y374" s="144">
        <f t="shared" si="50"/>
        <v>0.25925925925925924</v>
      </c>
    </row>
    <row r="375" spans="6:25" x14ac:dyDescent="0.35">
      <c r="F375" t="str">
        <f t="shared" si="46"/>
        <v>SPEstadoMudanças crônicas de temperaturaEstado de São Paulo20304C</v>
      </c>
      <c r="G375" t="str">
        <f t="shared" si="51"/>
        <v>Mudanças crônicas de temperatura20304C</v>
      </c>
      <c r="H375" s="140" t="s">
        <v>154</v>
      </c>
      <c r="I375" s="140" t="s">
        <v>137</v>
      </c>
      <c r="J375" s="140" t="s">
        <v>200</v>
      </c>
      <c r="K375" s="142">
        <v>2030</v>
      </c>
      <c r="L375" s="82" t="s">
        <v>90</v>
      </c>
      <c r="M375" s="129">
        <f t="shared" si="52"/>
        <v>0.31245264204495427</v>
      </c>
      <c r="N375" s="66">
        <f>(VLOOKUP(F375,'Base de Dados'!A:G,7,0)*M375)+VLOOKUP(F375,'Base de Dados'!A:G,7,0)</f>
        <v>3.7719888932371992</v>
      </c>
      <c r="O375" s="66">
        <f t="shared" si="47"/>
        <v>2.2215606537981598</v>
      </c>
      <c r="Q375" t="str">
        <f t="shared" si="48"/>
        <v>RNEstadoEstresse hídricoEstado do Rio Grande do Norte20304C</v>
      </c>
      <c r="R375" t="str">
        <f t="shared" si="49"/>
        <v>Estresse hídrico20304C</v>
      </c>
      <c r="S375" s="140" t="s">
        <v>170</v>
      </c>
      <c r="T375" s="140" t="s">
        <v>121</v>
      </c>
      <c r="U375" s="140" t="s">
        <v>191</v>
      </c>
      <c r="V375" s="142">
        <v>2030</v>
      </c>
      <c r="W375" s="82" t="s">
        <v>90</v>
      </c>
      <c r="X375" s="135" t="str">
        <f>VLOOKUP(Q375,'Base de Dados'!A:G,7,0)</f>
        <v>Médio</v>
      </c>
      <c r="Y375" s="144">
        <f t="shared" si="50"/>
        <v>0.25925925925925924</v>
      </c>
    </row>
    <row r="376" spans="6:25" x14ac:dyDescent="0.35">
      <c r="F376" t="str">
        <f t="shared" si="46"/>
        <v>GOEstadoMudanças crônicas de temperaturaEstado do Goiás20304C</v>
      </c>
      <c r="G376" t="str">
        <f t="shared" si="51"/>
        <v>Mudanças crônicas de temperatura20304C</v>
      </c>
      <c r="H376" s="140" t="s">
        <v>161</v>
      </c>
      <c r="I376" s="140" t="s">
        <v>111</v>
      </c>
      <c r="J376" s="140" t="s">
        <v>200</v>
      </c>
      <c r="K376" s="142">
        <v>2030</v>
      </c>
      <c r="L376" s="82" t="s">
        <v>90</v>
      </c>
      <c r="M376" s="129">
        <f t="shared" si="52"/>
        <v>2.9453067034552943E-2</v>
      </c>
      <c r="N376" s="66">
        <f>(VLOOKUP(F376,'Base de Dados'!A:G,7,0)*M376)+VLOOKUP(F376,'Base de Dados'!A:G,7,0)</f>
        <v>3.1457144434098696</v>
      </c>
      <c r="O376" s="66">
        <f t="shared" si="47"/>
        <v>2.2215606537981598</v>
      </c>
      <c r="Q376" t="str">
        <f t="shared" si="48"/>
        <v>SPEstadoEstresse hídricoEstado de São Paulo20304C</v>
      </c>
      <c r="R376" t="str">
        <f t="shared" si="49"/>
        <v>Estresse hídrico20304C</v>
      </c>
      <c r="S376" s="140" t="s">
        <v>154</v>
      </c>
      <c r="T376" s="140" t="s">
        <v>137</v>
      </c>
      <c r="U376" s="140" t="s">
        <v>191</v>
      </c>
      <c r="V376" s="142">
        <v>2030</v>
      </c>
      <c r="W376" s="82" t="s">
        <v>90</v>
      </c>
      <c r="X376" s="135" t="str">
        <f>VLOOKUP(Q376,'Base de Dados'!A:G,7,0)</f>
        <v>Médio</v>
      </c>
      <c r="Y376" s="144">
        <f t="shared" si="50"/>
        <v>0.25925925925925924</v>
      </c>
    </row>
    <row r="377" spans="6:25" x14ac:dyDescent="0.35">
      <c r="F377" t="str">
        <f t="shared" si="46"/>
        <v>PREstadoMudanças crônicas de temperaturaEstado do Paraná20304C</v>
      </c>
      <c r="G377" t="str">
        <f t="shared" si="51"/>
        <v>Mudanças crônicas de temperatura20304C</v>
      </c>
      <c r="H377" s="140" t="s">
        <v>166</v>
      </c>
      <c r="I377" s="140" t="s">
        <v>105</v>
      </c>
      <c r="J377" s="140" t="s">
        <v>200</v>
      </c>
      <c r="K377" s="142">
        <v>2030</v>
      </c>
      <c r="L377" s="82" t="s">
        <v>90</v>
      </c>
      <c r="M377" s="129">
        <f t="shared" si="52"/>
        <v>6.4120469964379201E-2</v>
      </c>
      <c r="N377" s="66">
        <f>(VLOOKUP(F377,'Base de Dados'!A:G,7,0)*M377)+VLOOKUP(F377,'Base de Dados'!A:G,7,0)</f>
        <v>3.0069004136993462</v>
      </c>
      <c r="O377" s="66">
        <f t="shared" si="47"/>
        <v>2.2215606537981598</v>
      </c>
      <c r="Q377" t="str">
        <f t="shared" si="48"/>
        <v>BAEstadoEstresse hídricoEstado da Bahia20502C</v>
      </c>
      <c r="R377" t="str">
        <f t="shared" si="49"/>
        <v>Estresse hídrico20502C</v>
      </c>
      <c r="S377" s="140" t="s">
        <v>148</v>
      </c>
      <c r="T377" s="140" t="s">
        <v>133</v>
      </c>
      <c r="U377" s="140" t="s">
        <v>191</v>
      </c>
      <c r="V377" s="142">
        <v>2050</v>
      </c>
      <c r="W377" s="82" t="s">
        <v>86</v>
      </c>
      <c r="X377" s="135" t="str">
        <f>VLOOKUP(Q377,'Base de Dados'!A:G,7,0)</f>
        <v>Médio</v>
      </c>
      <c r="Y377" s="144">
        <f t="shared" si="50"/>
        <v>0.25925925925925924</v>
      </c>
    </row>
    <row r="378" spans="6:25" x14ac:dyDescent="0.35">
      <c r="F378" t="str">
        <f t="shared" si="46"/>
        <v>ROEstadoMudanças crônicas de temperaturaEstado da Rondônia20304C</v>
      </c>
      <c r="G378" t="str">
        <f t="shared" si="51"/>
        <v>Mudanças crônicas de temperatura20304C</v>
      </c>
      <c r="H378" s="140" t="s">
        <v>150</v>
      </c>
      <c r="I378" s="140" t="s">
        <v>127</v>
      </c>
      <c r="J378" s="140" t="s">
        <v>200</v>
      </c>
      <c r="K378" s="142">
        <v>2030</v>
      </c>
      <c r="L378" s="82" t="s">
        <v>90</v>
      </c>
      <c r="M378" s="129">
        <f t="shared" si="52"/>
        <v>6.7807786955368732E-3</v>
      </c>
      <c r="N378" s="66">
        <f>(VLOOKUP(F378,'Base de Dados'!A:G,7,0)*M378)+VLOOKUP(F378,'Base de Dados'!A:G,7,0)</f>
        <v>2.6567506491519937</v>
      </c>
      <c r="O378" s="66">
        <f t="shared" si="47"/>
        <v>2.2215606537981598</v>
      </c>
      <c r="Q378" t="str">
        <f t="shared" si="48"/>
        <v>CEEstadoEstresse hídricoEstado do Ceará20502C</v>
      </c>
      <c r="R378" t="str">
        <f t="shared" si="49"/>
        <v>Estresse hídrico20502C</v>
      </c>
      <c r="S378" s="140" t="s">
        <v>159</v>
      </c>
      <c r="T378" s="140" t="s">
        <v>109</v>
      </c>
      <c r="U378" s="140" t="s">
        <v>191</v>
      </c>
      <c r="V378" s="142">
        <v>2050</v>
      </c>
      <c r="W378" s="82" t="s">
        <v>86</v>
      </c>
      <c r="X378" s="135" t="str">
        <f>VLOOKUP(Q378,'Base de Dados'!A:G,7,0)</f>
        <v>Médio</v>
      </c>
      <c r="Y378" s="144">
        <f t="shared" si="50"/>
        <v>0.25925925925925924</v>
      </c>
    </row>
    <row r="379" spans="6:25" x14ac:dyDescent="0.35">
      <c r="F379" t="str">
        <f t="shared" si="46"/>
        <v>MTEstadoMudanças crônicas de temperaturaEstado do Mato Grosso20304C</v>
      </c>
      <c r="G379" t="str">
        <f t="shared" si="51"/>
        <v>Mudanças crônicas de temperatura20304C</v>
      </c>
      <c r="H379" s="140" t="s">
        <v>163</v>
      </c>
      <c r="I379" s="140" t="s">
        <v>103</v>
      </c>
      <c r="J379" s="140" t="s">
        <v>200</v>
      </c>
      <c r="K379" s="142">
        <v>2030</v>
      </c>
      <c r="L379" s="82" t="s">
        <v>90</v>
      </c>
      <c r="M379" s="129">
        <f t="shared" si="52"/>
        <v>2.3476930055963536E-2</v>
      </c>
      <c r="N379" s="66">
        <f>(VLOOKUP(F379,'Base de Dados'!A:G,7,0)*M379)+VLOOKUP(F379,'Base de Dados'!A:G,7,0)</f>
        <v>2.96252707954199</v>
      </c>
      <c r="O379" s="66">
        <f t="shared" si="47"/>
        <v>2.2215606537981598</v>
      </c>
      <c r="Q379" t="str">
        <f t="shared" si="48"/>
        <v>ESEstadoEstresse hídricoEstado do Espírito Santo20502C</v>
      </c>
      <c r="R379" t="str">
        <f t="shared" si="49"/>
        <v>Estresse hídrico20502C</v>
      </c>
      <c r="S379" s="140" t="s">
        <v>160</v>
      </c>
      <c r="T379" s="140" t="s">
        <v>141</v>
      </c>
      <c r="U379" s="140" t="s">
        <v>191</v>
      </c>
      <c r="V379" s="142">
        <v>2050</v>
      </c>
      <c r="W379" s="82" t="s">
        <v>86</v>
      </c>
      <c r="X379" s="135" t="str">
        <f>VLOOKUP(Q379,'Base de Dados'!A:G,7,0)</f>
        <v>Médio</v>
      </c>
      <c r="Y379" s="144">
        <f t="shared" si="50"/>
        <v>0.25925925925925924</v>
      </c>
    </row>
    <row r="380" spans="6:25" x14ac:dyDescent="0.35">
      <c r="F380" t="str">
        <f t="shared" si="46"/>
        <v>TOEstadoMudanças crônicas de temperaturaEstado do Tocantins20304C</v>
      </c>
      <c r="G380" t="str">
        <f t="shared" si="51"/>
        <v>Mudanças crônicas de temperatura20304C</v>
      </c>
      <c r="H380" s="140" t="s">
        <v>173</v>
      </c>
      <c r="I380" s="140" t="s">
        <v>123</v>
      </c>
      <c r="J380" s="140" t="s">
        <v>200</v>
      </c>
      <c r="K380" s="142">
        <v>2030</v>
      </c>
      <c r="L380" s="82" t="s">
        <v>90</v>
      </c>
      <c r="M380" s="129">
        <f t="shared" si="52"/>
        <v>5.7361768650591007E-3</v>
      </c>
      <c r="N380" s="66">
        <f>(VLOOKUP(F380,'Base de Dados'!A:G,7,0)*M380)+VLOOKUP(F380,'Base de Dados'!A:G,7,0)</f>
        <v>2.6416379068344251</v>
      </c>
      <c r="O380" s="66">
        <f t="shared" si="47"/>
        <v>2.2215606537981598</v>
      </c>
      <c r="Q380" t="str">
        <f t="shared" si="48"/>
        <v>PBEstadoEstresse hídricoEstado da Paraíba20502C</v>
      </c>
      <c r="R380" t="str">
        <f t="shared" si="49"/>
        <v>Estresse hídrico20502C</v>
      </c>
      <c r="S380" s="140" t="s">
        <v>149</v>
      </c>
      <c r="T380" s="140" t="s">
        <v>113</v>
      </c>
      <c r="U380" s="140" t="s">
        <v>191</v>
      </c>
      <c r="V380" s="142">
        <v>2050</v>
      </c>
      <c r="W380" s="82" t="s">
        <v>86</v>
      </c>
      <c r="X380" s="135" t="str">
        <f>VLOOKUP(Q380,'Base de Dados'!A:G,7,0)</f>
        <v>Médio</v>
      </c>
      <c r="Y380" s="144">
        <f t="shared" si="50"/>
        <v>0.25925925925925924</v>
      </c>
    </row>
    <row r="381" spans="6:25" x14ac:dyDescent="0.35">
      <c r="F381" t="str">
        <f t="shared" si="46"/>
        <v>PIEstadoMudanças crônicas de temperaturaEstado do Piauí20502C</v>
      </c>
      <c r="G381" t="str">
        <f t="shared" si="51"/>
        <v>Mudanças crônicas de temperatura20502C</v>
      </c>
      <c r="H381" s="140" t="s">
        <v>168</v>
      </c>
      <c r="I381" s="140" t="s">
        <v>139</v>
      </c>
      <c r="J381" s="140" t="s">
        <v>200</v>
      </c>
      <c r="K381" s="142">
        <v>2050</v>
      </c>
      <c r="L381" s="82" t="s">
        <v>86</v>
      </c>
      <c r="M381" s="129">
        <f t="shared" si="52"/>
        <v>7.4105097273206811E-3</v>
      </c>
      <c r="N381" s="66">
        <f>(VLOOKUP(F381,'Base de Dados'!A:G,7,0)*M381)+VLOOKUP(F381,'Base de Dados'!A:G,7,0)</f>
        <v>2.1498140277581022</v>
      </c>
      <c r="O381" s="66">
        <f t="shared" si="47"/>
        <v>2.6501002439450105</v>
      </c>
      <c r="Q381" t="str">
        <f t="shared" si="48"/>
        <v>PEEstadoEstresse hídricoEstado do Pernambuco20502C</v>
      </c>
      <c r="R381" t="str">
        <f t="shared" si="49"/>
        <v>Estresse hídrico20502C</v>
      </c>
      <c r="S381" s="140" t="s">
        <v>167</v>
      </c>
      <c r="T381" s="140" t="s">
        <v>129</v>
      </c>
      <c r="U381" s="140" t="s">
        <v>191</v>
      </c>
      <c r="V381" s="142">
        <v>2050</v>
      </c>
      <c r="W381" s="82" t="s">
        <v>86</v>
      </c>
      <c r="X381" s="135" t="str">
        <f>VLOOKUP(Q381,'Base de Dados'!A:G,7,0)</f>
        <v>Médio</v>
      </c>
      <c r="Y381" s="144">
        <f t="shared" si="50"/>
        <v>0.25925925925925924</v>
      </c>
    </row>
    <row r="382" spans="6:25" x14ac:dyDescent="0.35">
      <c r="F382" t="str">
        <f t="shared" si="46"/>
        <v>PEEstadoMudanças crônicas de temperaturaEstado do Pernambuco20502C</v>
      </c>
      <c r="G382" t="str">
        <f t="shared" si="51"/>
        <v>Mudanças crônicas de temperatura20502C</v>
      </c>
      <c r="H382" s="140" t="s">
        <v>167</v>
      </c>
      <c r="I382" s="140" t="s">
        <v>129</v>
      </c>
      <c r="J382" s="140" t="s">
        <v>200</v>
      </c>
      <c r="K382" s="142">
        <v>2050</v>
      </c>
      <c r="L382" s="82" t="s">
        <v>86</v>
      </c>
      <c r="M382" s="129">
        <f t="shared" si="52"/>
        <v>2.5403050200549358E-2</v>
      </c>
      <c r="N382" s="66">
        <f>(VLOOKUP(F382,'Base de Dados'!A:G,7,0)*M382)+VLOOKUP(F382,'Base de Dados'!A:G,7,0)</f>
        <v>2.073023166488777</v>
      </c>
      <c r="O382" s="66">
        <f t="shared" si="47"/>
        <v>2.6501002439450105</v>
      </c>
      <c r="Q382" t="str">
        <f t="shared" si="48"/>
        <v>RNEstadoEstresse hídricoEstado do Rio Grande do Norte20502C</v>
      </c>
      <c r="R382" t="str">
        <f t="shared" si="49"/>
        <v>Estresse hídrico20502C</v>
      </c>
      <c r="S382" s="140" t="s">
        <v>170</v>
      </c>
      <c r="T382" s="140" t="s">
        <v>121</v>
      </c>
      <c r="U382" s="140" t="s">
        <v>191</v>
      </c>
      <c r="V382" s="142">
        <v>2050</v>
      </c>
      <c r="W382" s="82" t="s">
        <v>86</v>
      </c>
      <c r="X382" s="135" t="str">
        <f>VLOOKUP(Q382,'Base de Dados'!A:G,7,0)</f>
        <v>Médio</v>
      </c>
      <c r="Y382" s="144">
        <f t="shared" si="50"/>
        <v>0.25925925925925924</v>
      </c>
    </row>
    <row r="383" spans="6:25" x14ac:dyDescent="0.35">
      <c r="F383" t="str">
        <f t="shared" si="46"/>
        <v>TOEstadoMudanças crônicas de temperaturaEstado do Tocantins20502C</v>
      </c>
      <c r="G383" t="str">
        <f t="shared" si="51"/>
        <v>Mudanças crônicas de temperatura20502C</v>
      </c>
      <c r="H383" s="140" t="s">
        <v>173</v>
      </c>
      <c r="I383" s="140" t="s">
        <v>123</v>
      </c>
      <c r="J383" s="140" t="s">
        <v>200</v>
      </c>
      <c r="K383" s="142">
        <v>2050</v>
      </c>
      <c r="L383" s="82" t="s">
        <v>86</v>
      </c>
      <c r="M383" s="129">
        <f t="shared" si="52"/>
        <v>5.7361768650591007E-3</v>
      </c>
      <c r="N383" s="66">
        <f>(VLOOKUP(F383,'Base de Dados'!A:G,7,0)*M383)+VLOOKUP(F383,'Base de Dados'!A:G,7,0)</f>
        <v>2.6534672799623142</v>
      </c>
      <c r="O383" s="66">
        <f t="shared" si="47"/>
        <v>2.6501002439450105</v>
      </c>
      <c r="Q383" t="str">
        <f t="shared" si="48"/>
        <v>SPEstadoEstresse hídricoEstado de São Paulo20502C</v>
      </c>
      <c r="R383" t="str">
        <f t="shared" si="49"/>
        <v>Estresse hídrico20502C</v>
      </c>
      <c r="S383" s="140" t="s">
        <v>154</v>
      </c>
      <c r="T383" s="140" t="s">
        <v>137</v>
      </c>
      <c r="U383" s="140" t="s">
        <v>191</v>
      </c>
      <c r="V383" s="142">
        <v>2050</v>
      </c>
      <c r="W383" s="82" t="s">
        <v>86</v>
      </c>
      <c r="X383" s="135" t="str">
        <f>VLOOKUP(Q383,'Base de Dados'!A:G,7,0)</f>
        <v>Médio</v>
      </c>
      <c r="Y383" s="144">
        <f t="shared" si="50"/>
        <v>0.25925925925925924</v>
      </c>
    </row>
    <row r="384" spans="6:25" x14ac:dyDescent="0.35">
      <c r="F384" t="str">
        <f t="shared" si="46"/>
        <v>BAEstadoMudanças crônicas de temperaturaEstado da Bahia20502C</v>
      </c>
      <c r="G384" t="str">
        <f t="shared" si="51"/>
        <v>Mudanças crônicas de temperatura20502C</v>
      </c>
      <c r="H384" s="140" t="s">
        <v>148</v>
      </c>
      <c r="I384" s="140" t="s">
        <v>133</v>
      </c>
      <c r="J384" s="140" t="s">
        <v>200</v>
      </c>
      <c r="K384" s="142">
        <v>2050</v>
      </c>
      <c r="L384" s="82" t="s">
        <v>86</v>
      </c>
      <c r="M384" s="129">
        <f t="shared" si="52"/>
        <v>4.0123144481482464E-2</v>
      </c>
      <c r="N384" s="66">
        <f>(VLOOKUP(F384,'Base de Dados'!A:G,7,0)*M384)+VLOOKUP(F384,'Base de Dados'!A:G,7,0)</f>
        <v>2.2719756552623851</v>
      </c>
      <c r="O384" s="66">
        <f t="shared" si="47"/>
        <v>2.6501002439450105</v>
      </c>
      <c r="Q384" t="str">
        <f t="shared" si="48"/>
        <v>BAEstadoEstresse hídricoEstado da Bahia20504C</v>
      </c>
      <c r="R384" t="str">
        <f t="shared" si="49"/>
        <v>Estresse hídrico20504C</v>
      </c>
      <c r="S384" s="140" t="s">
        <v>148</v>
      </c>
      <c r="T384" s="140" t="s">
        <v>133</v>
      </c>
      <c r="U384" s="140" t="s">
        <v>191</v>
      </c>
      <c r="V384" s="142">
        <v>2050</v>
      </c>
      <c r="W384" s="82" t="s">
        <v>90</v>
      </c>
      <c r="X384" s="135" t="str">
        <f>VLOOKUP(Q384,'Base de Dados'!A:G,7,0)</f>
        <v>Médio</v>
      </c>
      <c r="Y384" s="144">
        <f t="shared" si="50"/>
        <v>0.25925925925925924</v>
      </c>
    </row>
    <row r="385" spans="6:25" x14ac:dyDescent="0.35">
      <c r="F385" t="str">
        <f t="shared" si="46"/>
        <v>RJEstadoMudanças crônicas de temperaturaEstado do Rio de Janeiro20502C</v>
      </c>
      <c r="G385" t="str">
        <f t="shared" si="51"/>
        <v>Mudanças crônicas de temperatura20502C</v>
      </c>
      <c r="H385" s="140" t="s">
        <v>169</v>
      </c>
      <c r="I385" s="140" t="s">
        <v>143</v>
      </c>
      <c r="J385" s="140" t="s">
        <v>200</v>
      </c>
      <c r="K385" s="142">
        <v>2050</v>
      </c>
      <c r="L385" s="82" t="s">
        <v>86</v>
      </c>
      <c r="M385" s="129">
        <f t="shared" si="52"/>
        <v>9.9062263210224766E-2</v>
      </c>
      <c r="N385" s="66">
        <f>(VLOOKUP(F385,'Base de Dados'!A:G,7,0)*M385)+VLOOKUP(F385,'Base de Dados'!A:G,7,0)</f>
        <v>2.7029604593216789</v>
      </c>
      <c r="O385" s="66">
        <f t="shared" si="47"/>
        <v>2.6501002439450105</v>
      </c>
      <c r="Q385" t="str">
        <f t="shared" si="48"/>
        <v>CEEstadoEstresse hídricoEstado do Ceará20504C</v>
      </c>
      <c r="R385" t="str">
        <f t="shared" si="49"/>
        <v>Estresse hídrico20504C</v>
      </c>
      <c r="S385" s="140" t="s">
        <v>159</v>
      </c>
      <c r="T385" s="140" t="s">
        <v>109</v>
      </c>
      <c r="U385" s="140" t="s">
        <v>191</v>
      </c>
      <c r="V385" s="142">
        <v>2050</v>
      </c>
      <c r="W385" s="82" t="s">
        <v>90</v>
      </c>
      <c r="X385" s="135" t="str">
        <f>VLOOKUP(Q385,'Base de Dados'!A:G,7,0)</f>
        <v>Médio</v>
      </c>
      <c r="Y385" s="144">
        <f t="shared" si="50"/>
        <v>0.25925925925925924</v>
      </c>
    </row>
    <row r="386" spans="6:25" x14ac:dyDescent="0.35">
      <c r="F386" t="str">
        <f t="shared" si="46"/>
        <v>ESEstadoMudanças crônicas de temperaturaEstado do Espírito Santo20502C</v>
      </c>
      <c r="G386" t="str">
        <f t="shared" si="51"/>
        <v>Mudanças crônicas de temperatura20502C</v>
      </c>
      <c r="H386" s="140" t="s">
        <v>160</v>
      </c>
      <c r="I386" s="140" t="s">
        <v>141</v>
      </c>
      <c r="J386" s="140" t="s">
        <v>200</v>
      </c>
      <c r="K386" s="142">
        <v>2050</v>
      </c>
      <c r="L386" s="82" t="s">
        <v>86</v>
      </c>
      <c r="M386" s="129">
        <f t="shared" si="52"/>
        <v>1.8193602342725594E-2</v>
      </c>
      <c r="N386" s="66">
        <f>(VLOOKUP(F386,'Base de Dados'!A:G,7,0)*M386)+VLOOKUP(F386,'Base de Dados'!A:G,7,0)</f>
        <v>2.2916144010060275</v>
      </c>
      <c r="O386" s="66">
        <f t="shared" si="47"/>
        <v>2.6501002439450105</v>
      </c>
      <c r="Q386" t="str">
        <f t="shared" si="48"/>
        <v>ESEstadoEstresse hídricoEstado do Espírito Santo20504C</v>
      </c>
      <c r="R386" t="str">
        <f t="shared" si="49"/>
        <v>Estresse hídrico20504C</v>
      </c>
      <c r="S386" s="140" t="s">
        <v>160</v>
      </c>
      <c r="T386" s="140" t="s">
        <v>141</v>
      </c>
      <c r="U386" s="140" t="s">
        <v>191</v>
      </c>
      <c r="V386" s="142">
        <v>2050</v>
      </c>
      <c r="W386" s="82" t="s">
        <v>90</v>
      </c>
      <c r="X386" s="135" t="str">
        <f>VLOOKUP(Q386,'Base de Dados'!A:G,7,0)</f>
        <v>Médio</v>
      </c>
      <c r="Y386" s="144">
        <f t="shared" si="50"/>
        <v>0.25925925925925924</v>
      </c>
    </row>
    <row r="387" spans="6:25" x14ac:dyDescent="0.35">
      <c r="F387" t="str">
        <f t="shared" ref="F387:F450" si="53">_xlfn.CONCAT(I387,"Estado",J387,H387,K387,L387)</f>
        <v>SEEstadoMudanças crônicas de temperaturaEstado do Sergipe20502C</v>
      </c>
      <c r="G387" t="str">
        <f t="shared" si="51"/>
        <v>Mudanças crônicas de temperatura20502C</v>
      </c>
      <c r="H387" s="140" t="s">
        <v>172</v>
      </c>
      <c r="I387" s="140" t="s">
        <v>81</v>
      </c>
      <c r="J387" s="140" t="s">
        <v>200</v>
      </c>
      <c r="K387" s="142">
        <v>2050</v>
      </c>
      <c r="L387" s="82" t="s">
        <v>86</v>
      </c>
      <c r="M387" s="129">
        <f t="shared" si="52"/>
        <v>5.9674637214738547E-3</v>
      </c>
      <c r="N387" s="66">
        <f>(VLOOKUP(F387,'Base de Dados'!A:G,7,0)*M387)+VLOOKUP(F387,'Base de Dados'!A:G,7,0)</f>
        <v>2.0541855609192501</v>
      </c>
      <c r="O387" s="66">
        <f t="shared" ref="O387:O450" si="54">AVERAGEIFS(N:N,J:J,J387,K:K,K387,L:L,L387)</f>
        <v>2.6501002439450105</v>
      </c>
      <c r="Q387" t="str">
        <f t="shared" ref="Q387:Q434" si="55">_xlfn.CONCAT(T387,"Estado",U387,S387,V387,W387)</f>
        <v>PBEstadoEstresse hídricoEstado da Paraíba20504C</v>
      </c>
      <c r="R387" t="str">
        <f t="shared" ref="R387:R434" si="56">_xlfn.CONCAT(U387,V387,W387)</f>
        <v>Estresse hídrico20504C</v>
      </c>
      <c r="S387" s="140" t="s">
        <v>149</v>
      </c>
      <c r="T387" s="140" t="s">
        <v>113</v>
      </c>
      <c r="U387" s="140" t="s">
        <v>191</v>
      </c>
      <c r="V387" s="142">
        <v>2050</v>
      </c>
      <c r="W387" s="82" t="s">
        <v>90</v>
      </c>
      <c r="X387" s="135" t="str">
        <f>VLOOKUP(Q387,'Base de Dados'!A:G,7,0)</f>
        <v>Médio</v>
      </c>
      <c r="Y387" s="144">
        <f t="shared" ref="Y387:Y434" si="57">COUNTIFS(X:X,X387,W:W,W387,V:V,V387,U:U,U387)/COUNTIFS(W:W,W387,V:V,V387,U:U,U387)</f>
        <v>0.25925925925925924</v>
      </c>
    </row>
    <row r="388" spans="6:25" x14ac:dyDescent="0.35">
      <c r="F388" t="str">
        <f t="shared" si="53"/>
        <v>PBEstadoMudanças crônicas de temperaturaEstado da Paraíba20502C</v>
      </c>
      <c r="G388" t="str">
        <f t="shared" ref="G388:G451" si="58">_xlfn.CONCAT(J388,K388,L388)</f>
        <v>Mudanças crônicas de temperatura20502C</v>
      </c>
      <c r="H388" s="140" t="s">
        <v>149</v>
      </c>
      <c r="I388" s="140" t="s">
        <v>113</v>
      </c>
      <c r="J388" s="140" t="s">
        <v>200</v>
      </c>
      <c r="K388" s="142">
        <v>2050</v>
      </c>
      <c r="L388" s="82" t="s">
        <v>86</v>
      </c>
      <c r="M388" s="129">
        <f t="shared" ref="M388:M451" si="59">VLOOKUP(H388,A:C,3,0)</f>
        <v>9.2372816540374405E-3</v>
      </c>
      <c r="N388" s="66">
        <f>(VLOOKUP(F388,'Base de Dados'!A:G,7,0)*M388)+VLOOKUP(F388,'Base de Dados'!A:G,7,0)</f>
        <v>2.0093914277731884</v>
      </c>
      <c r="O388" s="66">
        <f t="shared" si="54"/>
        <v>2.6501002439450105</v>
      </c>
      <c r="Q388" t="str">
        <f t="shared" si="55"/>
        <v>PEEstadoEstresse hídricoEstado do Pernambuco20504C</v>
      </c>
      <c r="R388" t="str">
        <f t="shared" si="56"/>
        <v>Estresse hídrico20504C</v>
      </c>
      <c r="S388" s="140" t="s">
        <v>167</v>
      </c>
      <c r="T388" s="140" t="s">
        <v>129</v>
      </c>
      <c r="U388" s="140" t="s">
        <v>191</v>
      </c>
      <c r="V388" s="142">
        <v>2050</v>
      </c>
      <c r="W388" s="82" t="s">
        <v>90</v>
      </c>
      <c r="X388" s="135" t="str">
        <f>VLOOKUP(Q388,'Base de Dados'!A:G,7,0)</f>
        <v>Médio</v>
      </c>
      <c r="Y388" s="144">
        <f t="shared" si="57"/>
        <v>0.25925925925925924</v>
      </c>
    </row>
    <row r="389" spans="6:25" x14ac:dyDescent="0.35">
      <c r="F389" t="str">
        <f t="shared" si="53"/>
        <v>ALEstadoMudanças crônicas de temperaturaEstado do Alagoas20502C</v>
      </c>
      <c r="G389" t="str">
        <f t="shared" si="58"/>
        <v>Mudanças crônicas de temperatura20502C</v>
      </c>
      <c r="H389" s="140" t="s">
        <v>156</v>
      </c>
      <c r="I389" s="140" t="s">
        <v>117</v>
      </c>
      <c r="J389" s="140" t="s">
        <v>200</v>
      </c>
      <c r="K389" s="142">
        <v>2050</v>
      </c>
      <c r="L389" s="82" t="s">
        <v>86</v>
      </c>
      <c r="M389" s="129">
        <f t="shared" si="59"/>
        <v>8.3055635790484604E-3</v>
      </c>
      <c r="N389" s="66">
        <f>(VLOOKUP(F389,'Base de Dados'!A:G,7,0)*M389)+VLOOKUP(F389,'Base de Dados'!A:G,7,0)</f>
        <v>2.0287107939210456</v>
      </c>
      <c r="O389" s="66">
        <f t="shared" si="54"/>
        <v>2.6501002439450105</v>
      </c>
      <c r="Q389" t="str">
        <f t="shared" si="55"/>
        <v>RNEstadoEstresse hídricoEstado do Rio Grande do Norte20504C</v>
      </c>
      <c r="R389" t="str">
        <f t="shared" si="56"/>
        <v>Estresse hídrico20504C</v>
      </c>
      <c r="S389" s="140" t="s">
        <v>170</v>
      </c>
      <c r="T389" s="140" t="s">
        <v>121</v>
      </c>
      <c r="U389" s="140" t="s">
        <v>191</v>
      </c>
      <c r="V389" s="142">
        <v>2050</v>
      </c>
      <c r="W389" s="82" t="s">
        <v>90</v>
      </c>
      <c r="X389" s="135" t="str">
        <f>VLOOKUP(Q389,'Base de Dados'!A:G,7,0)</f>
        <v>Médio</v>
      </c>
      <c r="Y389" s="144">
        <f t="shared" si="57"/>
        <v>0.25925925925925924</v>
      </c>
    </row>
    <row r="390" spans="6:25" x14ac:dyDescent="0.35">
      <c r="F390" t="str">
        <f t="shared" si="53"/>
        <v>MGEstadoMudanças crônicas de temperaturaEstado de Minas Gerais20502C</v>
      </c>
      <c r="G390" t="str">
        <f t="shared" si="58"/>
        <v>Mudanças crônicas de temperatura20502C</v>
      </c>
      <c r="H390" s="140" t="s">
        <v>152</v>
      </c>
      <c r="I390" s="140" t="s">
        <v>93</v>
      </c>
      <c r="J390" s="140" t="s">
        <v>200</v>
      </c>
      <c r="K390" s="142">
        <v>2050</v>
      </c>
      <c r="L390" s="82" t="s">
        <v>86</v>
      </c>
      <c r="M390" s="129">
        <f t="shared" si="59"/>
        <v>8.9726947468184257E-2</v>
      </c>
      <c r="N390" s="66">
        <f>(VLOOKUP(F390,'Base de Dados'!A:G,7,0)*M390)+VLOOKUP(F390,'Base de Dados'!A:G,7,0)</f>
        <v>3.0374322449096525</v>
      </c>
      <c r="O390" s="66">
        <f t="shared" si="54"/>
        <v>2.6501002439450105</v>
      </c>
      <c r="Q390" t="str">
        <f t="shared" si="55"/>
        <v>SPEstadoEstresse hídricoEstado de São Paulo20504C</v>
      </c>
      <c r="R390" t="str">
        <f t="shared" si="56"/>
        <v>Estresse hídrico20504C</v>
      </c>
      <c r="S390" s="140" t="s">
        <v>154</v>
      </c>
      <c r="T390" s="140" t="s">
        <v>137</v>
      </c>
      <c r="U390" s="140" t="s">
        <v>191</v>
      </c>
      <c r="V390" s="142">
        <v>2050</v>
      </c>
      <c r="W390" s="82" t="s">
        <v>90</v>
      </c>
      <c r="X390" s="135" t="str">
        <f>VLOOKUP(Q390,'Base de Dados'!A:G,7,0)</f>
        <v>Médio</v>
      </c>
      <c r="Y390" s="144">
        <f t="shared" si="57"/>
        <v>0.25925925925925924</v>
      </c>
    </row>
    <row r="391" spans="6:25" x14ac:dyDescent="0.35">
      <c r="F391" t="str">
        <f t="shared" si="53"/>
        <v>CEEstadoMudanças crônicas de temperaturaEstado do Ceará20502C</v>
      </c>
      <c r="G391" t="str">
        <f t="shared" si="58"/>
        <v>Mudanças crônicas de temperatura20502C</v>
      </c>
      <c r="H391" s="140" t="s">
        <v>159</v>
      </c>
      <c r="I391" s="140" t="s">
        <v>109</v>
      </c>
      <c r="J391" s="140" t="s">
        <v>200</v>
      </c>
      <c r="K391" s="142">
        <v>2050</v>
      </c>
      <c r="L391" s="82" t="s">
        <v>86</v>
      </c>
      <c r="M391" s="129">
        <f t="shared" si="59"/>
        <v>2.1934798658220841E-2</v>
      </c>
      <c r="N391" s="66">
        <f>(VLOOKUP(F391,'Base de Dados'!A:G,7,0)*M391)+VLOOKUP(F391,'Base de Dados'!A:G,7,0)</f>
        <v>1.9641586830211009</v>
      </c>
      <c r="O391" s="66">
        <f t="shared" si="54"/>
        <v>2.6501002439450105</v>
      </c>
      <c r="Q391" t="str">
        <f t="shared" si="55"/>
        <v>ACEstadoVariabilidade SazonalEstado do Acre20302C</v>
      </c>
      <c r="R391" t="str">
        <f t="shared" si="56"/>
        <v>Variabilidade Sazonal20302C</v>
      </c>
      <c r="S391" s="138" t="s">
        <v>155</v>
      </c>
      <c r="T391" s="138" t="s">
        <v>131</v>
      </c>
      <c r="U391" s="139" t="s">
        <v>51</v>
      </c>
      <c r="V391" s="141">
        <v>2030</v>
      </c>
      <c r="W391" s="136" t="s">
        <v>86</v>
      </c>
      <c r="X391" s="135" t="str">
        <f>VLOOKUP(Q391,'Base de Dados'!A:G,7,0)</f>
        <v>Médio</v>
      </c>
      <c r="Y391" s="144">
        <f t="shared" si="57"/>
        <v>0.25925925925925924</v>
      </c>
    </row>
    <row r="392" spans="6:25" x14ac:dyDescent="0.35">
      <c r="F392" t="str">
        <f t="shared" si="53"/>
        <v>SCEstadoMudanças crônicas de temperaturaEstado de Santa Catarina20502C</v>
      </c>
      <c r="G392" t="str">
        <f t="shared" si="58"/>
        <v>Mudanças crônicas de temperatura20502C</v>
      </c>
      <c r="H392" s="140" t="s">
        <v>153</v>
      </c>
      <c r="I392" s="140" t="s">
        <v>107</v>
      </c>
      <c r="J392" s="140" t="s">
        <v>200</v>
      </c>
      <c r="K392" s="142">
        <v>2050</v>
      </c>
      <c r="L392" s="82" t="s">
        <v>86</v>
      </c>
      <c r="M392" s="129">
        <f t="shared" si="59"/>
        <v>4.5899270894467749E-2</v>
      </c>
      <c r="N392" s="66">
        <f>(VLOOKUP(F392,'Base de Dados'!A:G,7,0)*M392)+VLOOKUP(F392,'Base de Dados'!A:G,7,0)</f>
        <v>2.6405470259182335</v>
      </c>
      <c r="O392" s="66">
        <f t="shared" si="54"/>
        <v>2.6501002439450105</v>
      </c>
      <c r="Q392" t="str">
        <f t="shared" si="55"/>
        <v>AMEstadoVariabilidade SazonalEstado do Amazonas20302C</v>
      </c>
      <c r="R392" t="str">
        <f t="shared" si="56"/>
        <v>Variabilidade Sazonal20302C</v>
      </c>
      <c r="S392" s="140" t="s">
        <v>158</v>
      </c>
      <c r="T392" s="140" t="s">
        <v>119</v>
      </c>
      <c r="U392" s="140" t="s">
        <v>51</v>
      </c>
      <c r="V392" s="142">
        <v>2030</v>
      </c>
      <c r="W392" s="82" t="s">
        <v>86</v>
      </c>
      <c r="X392" s="135" t="str">
        <f>VLOOKUP(Q392,'Base de Dados'!A:G,7,0)</f>
        <v>Médio</v>
      </c>
      <c r="Y392" s="144">
        <f t="shared" si="57"/>
        <v>0.25925925925925924</v>
      </c>
    </row>
    <row r="393" spans="6:25" x14ac:dyDescent="0.35">
      <c r="F393" t="str">
        <f t="shared" si="53"/>
        <v>RNEstadoMudanças crônicas de temperaturaEstado do Rio Grande do Norte20502C</v>
      </c>
      <c r="G393" t="str">
        <f t="shared" si="58"/>
        <v>Mudanças crônicas de temperatura20502C</v>
      </c>
      <c r="H393" s="140" t="s">
        <v>170</v>
      </c>
      <c r="I393" s="140" t="s">
        <v>121</v>
      </c>
      <c r="J393" s="140" t="s">
        <v>200</v>
      </c>
      <c r="K393" s="142">
        <v>2050</v>
      </c>
      <c r="L393" s="82" t="s">
        <v>86</v>
      </c>
      <c r="M393" s="129">
        <f t="shared" si="59"/>
        <v>9.406147341817531E-3</v>
      </c>
      <c r="N393" s="66">
        <f>(VLOOKUP(F393,'Base de Dados'!A:G,7,0)*M393)+VLOOKUP(F393,'Base de Dados'!A:G,7,0)</f>
        <v>1.9764172364952792</v>
      </c>
      <c r="O393" s="66">
        <f t="shared" si="54"/>
        <v>2.6501002439450105</v>
      </c>
      <c r="Q393" t="str">
        <f t="shared" si="55"/>
        <v>MSEstadoVariabilidade SazonalEstado do Mato Grosso do Sul20302C</v>
      </c>
      <c r="R393" t="str">
        <f t="shared" si="56"/>
        <v>Variabilidade Sazonal20302C</v>
      </c>
      <c r="S393" s="140" t="s">
        <v>164</v>
      </c>
      <c r="T393" s="140" t="s">
        <v>101</v>
      </c>
      <c r="U393" s="140" t="s">
        <v>51</v>
      </c>
      <c r="V393" s="142">
        <v>2030</v>
      </c>
      <c r="W393" s="82" t="s">
        <v>86</v>
      </c>
      <c r="X393" s="135" t="str">
        <f>VLOOKUP(Q393,'Base de Dados'!A:G,7,0)</f>
        <v>Médio</v>
      </c>
      <c r="Y393" s="144">
        <f t="shared" si="57"/>
        <v>0.25925925925925924</v>
      </c>
    </row>
    <row r="394" spans="6:25" x14ac:dyDescent="0.35">
      <c r="F394" t="str">
        <f t="shared" si="53"/>
        <v>DFEstadoMudanças crônicas de temperaturaDistrito Federal20502C</v>
      </c>
      <c r="G394" t="str">
        <f t="shared" si="58"/>
        <v>Mudanças crônicas de temperatura20502C</v>
      </c>
      <c r="H394" s="140" t="s">
        <v>147</v>
      </c>
      <c r="I394" s="140" t="s">
        <v>99</v>
      </c>
      <c r="J394" s="140" t="s">
        <v>200</v>
      </c>
      <c r="K394" s="142">
        <v>2050</v>
      </c>
      <c r="L394" s="82" t="s">
        <v>86</v>
      </c>
      <c r="M394" s="129">
        <f t="shared" si="59"/>
        <v>3.493574824846201E-2</v>
      </c>
      <c r="N394" s="66">
        <f>(VLOOKUP(F394,'Base de Dados'!A:G,7,0)*M394)+VLOOKUP(F394,'Base de Dados'!A:G,7,0)</f>
        <v>2.9619861114870987</v>
      </c>
      <c r="O394" s="66">
        <f t="shared" si="54"/>
        <v>2.6501002439450105</v>
      </c>
      <c r="Q394" t="str">
        <f t="shared" si="55"/>
        <v>RJEstadoVariabilidade SazonalEstado do Rio de Janeiro20302C</v>
      </c>
      <c r="R394" t="str">
        <f t="shared" si="56"/>
        <v>Variabilidade Sazonal20302C</v>
      </c>
      <c r="S394" s="140" t="s">
        <v>169</v>
      </c>
      <c r="T394" s="140" t="s">
        <v>143</v>
      </c>
      <c r="U394" s="140" t="s">
        <v>51</v>
      </c>
      <c r="V394" s="142">
        <v>2030</v>
      </c>
      <c r="W394" s="82" t="s">
        <v>86</v>
      </c>
      <c r="X394" s="135" t="str">
        <f>VLOOKUP(Q394,'Base de Dados'!A:G,7,0)</f>
        <v>Médio</v>
      </c>
      <c r="Y394" s="144">
        <f t="shared" si="57"/>
        <v>0.25925925925925924</v>
      </c>
    </row>
    <row r="395" spans="6:25" x14ac:dyDescent="0.35">
      <c r="F395" t="str">
        <f t="shared" si="53"/>
        <v>PREstadoMudanças crônicas de temperaturaEstado do Paraná20502C</v>
      </c>
      <c r="G395" t="str">
        <f t="shared" si="58"/>
        <v>Mudanças crônicas de temperatura20502C</v>
      </c>
      <c r="H395" s="140" t="s">
        <v>166</v>
      </c>
      <c r="I395" s="140" t="s">
        <v>105</v>
      </c>
      <c r="J395" s="140" t="s">
        <v>200</v>
      </c>
      <c r="K395" s="142">
        <v>2050</v>
      </c>
      <c r="L395" s="82" t="s">
        <v>86</v>
      </c>
      <c r="M395" s="129">
        <f t="shared" si="59"/>
        <v>6.4120469964379201E-2</v>
      </c>
      <c r="N395" s="66">
        <f>(VLOOKUP(F395,'Base de Dados'!A:G,7,0)*M395)+VLOOKUP(F395,'Base de Dados'!A:G,7,0)</f>
        <v>3.2448580197447141</v>
      </c>
      <c r="O395" s="66">
        <f t="shared" si="54"/>
        <v>2.6501002439450105</v>
      </c>
      <c r="Q395" t="str">
        <f t="shared" si="55"/>
        <v>RREstadoVariabilidade SazonalEstado da Roraima20302C</v>
      </c>
      <c r="R395" t="str">
        <f t="shared" si="56"/>
        <v>Variabilidade Sazonal20302C</v>
      </c>
      <c r="S395" s="140" t="s">
        <v>151</v>
      </c>
      <c r="T395" s="140" t="s">
        <v>97</v>
      </c>
      <c r="U395" s="140" t="s">
        <v>51</v>
      </c>
      <c r="V395" s="142">
        <v>2030</v>
      </c>
      <c r="W395" s="82" t="s">
        <v>86</v>
      </c>
      <c r="X395" s="135" t="str">
        <f>VLOOKUP(Q395,'Base de Dados'!A:G,7,0)</f>
        <v>Médio</v>
      </c>
      <c r="Y395" s="144">
        <f t="shared" si="57"/>
        <v>0.25925925925925924</v>
      </c>
    </row>
    <row r="396" spans="6:25" x14ac:dyDescent="0.35">
      <c r="F396" t="str">
        <f t="shared" si="53"/>
        <v>SPEstadoMudanças crônicas de temperaturaEstado de São Paulo20502C</v>
      </c>
      <c r="G396" t="str">
        <f t="shared" si="58"/>
        <v>Mudanças crônicas de temperatura20502C</v>
      </c>
      <c r="H396" s="140" t="s">
        <v>154</v>
      </c>
      <c r="I396" s="140" t="s">
        <v>137</v>
      </c>
      <c r="J396" s="140" t="s">
        <v>200</v>
      </c>
      <c r="K396" s="142">
        <v>2050</v>
      </c>
      <c r="L396" s="82" t="s">
        <v>86</v>
      </c>
      <c r="M396" s="129">
        <f t="shared" si="59"/>
        <v>0.31245264204495427</v>
      </c>
      <c r="N396" s="66">
        <f>(VLOOKUP(F396,'Base de Dados'!A:G,7,0)*M396)+VLOOKUP(F396,'Base de Dados'!A:G,7,0)</f>
        <v>4.1744743701309845</v>
      </c>
      <c r="O396" s="66">
        <f t="shared" si="54"/>
        <v>2.6501002439450105</v>
      </c>
      <c r="Q396" t="str">
        <f t="shared" si="55"/>
        <v>RSEstadoVariabilidade SazonalEstado do Rio Grande do Sul20302C</v>
      </c>
      <c r="R396" t="str">
        <f t="shared" si="56"/>
        <v>Variabilidade Sazonal20302C</v>
      </c>
      <c r="S396" s="140" t="s">
        <v>171</v>
      </c>
      <c r="T396" s="140" t="s">
        <v>125</v>
      </c>
      <c r="U396" s="140" t="s">
        <v>51</v>
      </c>
      <c r="V396" s="142">
        <v>2030</v>
      </c>
      <c r="W396" s="82" t="s">
        <v>86</v>
      </c>
      <c r="X396" s="135" t="str">
        <f>VLOOKUP(Q396,'Base de Dados'!A:G,7,0)</f>
        <v>Médio</v>
      </c>
      <c r="Y396" s="144">
        <f t="shared" si="57"/>
        <v>0.25925925925925924</v>
      </c>
    </row>
    <row r="397" spans="6:25" x14ac:dyDescent="0.35">
      <c r="F397" t="str">
        <f t="shared" si="53"/>
        <v>MAEstadoMudanças crônicas de temperaturaEstado do Maranhão20502C</v>
      </c>
      <c r="G397" t="str">
        <f t="shared" si="58"/>
        <v>Mudanças crônicas de temperatura20502C</v>
      </c>
      <c r="H397" s="140" t="s">
        <v>162</v>
      </c>
      <c r="I397" s="140" t="s">
        <v>135</v>
      </c>
      <c r="J397" s="140" t="s">
        <v>200</v>
      </c>
      <c r="K397" s="142">
        <v>2050</v>
      </c>
      <c r="L397" s="82" t="s">
        <v>86</v>
      </c>
      <c r="M397" s="129">
        <f t="shared" si="59"/>
        <v>1.4050150875249915E-2</v>
      </c>
      <c r="N397" s="66">
        <f>(VLOOKUP(F397,'Base de Dados'!A:G,7,0)*M397)+VLOOKUP(F397,'Base de Dados'!A:G,7,0)</f>
        <v>2.3127103774294868</v>
      </c>
      <c r="O397" s="66">
        <f t="shared" si="54"/>
        <v>2.6501002439450105</v>
      </c>
      <c r="Q397" t="str">
        <f t="shared" si="55"/>
        <v>SPEstadoVariabilidade SazonalEstado de São Paulo20302C</v>
      </c>
      <c r="R397" t="str">
        <f t="shared" si="56"/>
        <v>Variabilidade Sazonal20302C</v>
      </c>
      <c r="S397" s="140" t="s">
        <v>154</v>
      </c>
      <c r="T397" s="140" t="s">
        <v>137</v>
      </c>
      <c r="U397" s="140" t="s">
        <v>51</v>
      </c>
      <c r="V397" s="142">
        <v>2030</v>
      </c>
      <c r="W397" s="82" t="s">
        <v>86</v>
      </c>
      <c r="X397" s="135" t="str">
        <f>VLOOKUP(Q397,'Base de Dados'!A:G,7,0)</f>
        <v>Médio</v>
      </c>
      <c r="Y397" s="144">
        <f t="shared" si="57"/>
        <v>0.25925925925925924</v>
      </c>
    </row>
    <row r="398" spans="6:25" x14ac:dyDescent="0.35">
      <c r="F398" t="str">
        <f t="shared" si="53"/>
        <v>GOEstadoMudanças crônicas de temperaturaEstado do Goiás20502C</v>
      </c>
      <c r="G398" t="str">
        <f t="shared" si="58"/>
        <v>Mudanças crônicas de temperatura20502C</v>
      </c>
      <c r="H398" s="140" t="s">
        <v>161</v>
      </c>
      <c r="I398" s="140" t="s">
        <v>111</v>
      </c>
      <c r="J398" s="140" t="s">
        <v>200</v>
      </c>
      <c r="K398" s="142">
        <v>2050</v>
      </c>
      <c r="L398" s="82" t="s">
        <v>86</v>
      </c>
      <c r="M398" s="129">
        <f t="shared" si="59"/>
        <v>2.9453067034552943E-2</v>
      </c>
      <c r="N398" s="66">
        <f>(VLOOKUP(F398,'Base de Dados'!A:G,7,0)*M398)+VLOOKUP(F398,'Base de Dados'!A:G,7,0)</f>
        <v>3.2098346630137362</v>
      </c>
      <c r="O398" s="66">
        <f t="shared" si="54"/>
        <v>2.6501002439450105</v>
      </c>
      <c r="Q398" t="str">
        <f t="shared" si="55"/>
        <v>ACEstadoVariabilidade SazonalEstado do Acre20304C</v>
      </c>
      <c r="R398" t="str">
        <f t="shared" si="56"/>
        <v>Variabilidade Sazonal20304C</v>
      </c>
      <c r="S398" s="138" t="s">
        <v>155</v>
      </c>
      <c r="T398" s="138" t="s">
        <v>131</v>
      </c>
      <c r="U398" s="139" t="s">
        <v>51</v>
      </c>
      <c r="V398" s="141">
        <v>2030</v>
      </c>
      <c r="W398" s="136" t="s">
        <v>90</v>
      </c>
      <c r="X398" s="135" t="str">
        <f>VLOOKUP(Q398,'Base de Dados'!A:G,7,0)</f>
        <v>Médio</v>
      </c>
      <c r="Y398" s="144">
        <f t="shared" si="57"/>
        <v>0.22222222222222221</v>
      </c>
    </row>
    <row r="399" spans="6:25" x14ac:dyDescent="0.35">
      <c r="F399" t="str">
        <f t="shared" si="53"/>
        <v>PAEstadoMudanças crônicas de temperaturaEstado do Pará20502C</v>
      </c>
      <c r="G399" t="str">
        <f t="shared" si="58"/>
        <v>Mudanças crônicas de temperatura20502C</v>
      </c>
      <c r="H399" s="140" t="s">
        <v>165</v>
      </c>
      <c r="I399" s="140" t="s">
        <v>91</v>
      </c>
      <c r="J399" s="140" t="s">
        <v>200</v>
      </c>
      <c r="K399" s="142">
        <v>2050</v>
      </c>
      <c r="L399" s="82" t="s">
        <v>86</v>
      </c>
      <c r="M399" s="129">
        <f t="shared" si="59"/>
        <v>2.8376794674304741E-2</v>
      </c>
      <c r="N399" s="66">
        <f>(VLOOKUP(F399,'Base de Dados'!A:G,7,0)*M399)+VLOOKUP(F399,'Base de Dados'!A:G,7,0)</f>
        <v>2.6789215501265637</v>
      </c>
      <c r="O399" s="66">
        <f t="shared" si="54"/>
        <v>2.6501002439450105</v>
      </c>
      <c r="Q399" t="str">
        <f t="shared" si="55"/>
        <v>AMEstadoVariabilidade SazonalEstado do Amazonas20304C</v>
      </c>
      <c r="R399" t="str">
        <f t="shared" si="56"/>
        <v>Variabilidade Sazonal20304C</v>
      </c>
      <c r="S399" s="140" t="s">
        <v>158</v>
      </c>
      <c r="T399" s="140" t="s">
        <v>119</v>
      </c>
      <c r="U399" s="140" t="s">
        <v>51</v>
      </c>
      <c r="V399" s="142">
        <v>2030</v>
      </c>
      <c r="W399" s="82" t="s">
        <v>90</v>
      </c>
      <c r="X399" s="135" t="str">
        <f>VLOOKUP(Q399,'Base de Dados'!A:G,7,0)</f>
        <v>Médio</v>
      </c>
      <c r="Y399" s="144">
        <f t="shared" si="57"/>
        <v>0.22222222222222221</v>
      </c>
    </row>
    <row r="400" spans="6:25" x14ac:dyDescent="0.35">
      <c r="F400" t="str">
        <f t="shared" si="53"/>
        <v>RSEstadoMudanças crônicas de temperaturaEstado do Rio Grande do Sul20502C</v>
      </c>
      <c r="G400" t="str">
        <f t="shared" si="58"/>
        <v>Mudanças crônicas de temperatura20502C</v>
      </c>
      <c r="H400" s="140" t="s">
        <v>171</v>
      </c>
      <c r="I400" s="140" t="s">
        <v>125</v>
      </c>
      <c r="J400" s="140" t="s">
        <v>200</v>
      </c>
      <c r="K400" s="142">
        <v>2050</v>
      </c>
      <c r="L400" s="82" t="s">
        <v>86</v>
      </c>
      <c r="M400" s="129">
        <f t="shared" si="59"/>
        <v>6.1887894735043823E-2</v>
      </c>
      <c r="N400" s="66">
        <f>(VLOOKUP(F400,'Base de Dados'!A:G,7,0)*M400)+VLOOKUP(F400,'Base de Dados'!A:G,7,0)</f>
        <v>2.5998555289429657</v>
      </c>
      <c r="O400" s="66">
        <f t="shared" si="54"/>
        <v>2.6501002439450105</v>
      </c>
      <c r="Q400" t="str">
        <f t="shared" si="55"/>
        <v>RJEstadoVariabilidade SazonalEstado do Rio de Janeiro20304C</v>
      </c>
      <c r="R400" t="str">
        <f t="shared" si="56"/>
        <v>Variabilidade Sazonal20304C</v>
      </c>
      <c r="S400" s="140" t="s">
        <v>169</v>
      </c>
      <c r="T400" s="140" t="s">
        <v>143</v>
      </c>
      <c r="U400" s="140" t="s">
        <v>51</v>
      </c>
      <c r="V400" s="142">
        <v>2030</v>
      </c>
      <c r="W400" s="82" t="s">
        <v>90</v>
      </c>
      <c r="X400" s="135" t="str">
        <f>VLOOKUP(Q400,'Base de Dados'!A:G,7,0)</f>
        <v>Médio</v>
      </c>
      <c r="Y400" s="144">
        <f t="shared" si="57"/>
        <v>0.22222222222222221</v>
      </c>
    </row>
    <row r="401" spans="6:25" x14ac:dyDescent="0.35">
      <c r="F401" t="str">
        <f t="shared" si="53"/>
        <v>MTEstadoMudanças crônicas de temperaturaEstado do Mato Grosso20502C</v>
      </c>
      <c r="G401" t="str">
        <f t="shared" si="58"/>
        <v>Mudanças crônicas de temperatura20502C</v>
      </c>
      <c r="H401" s="140" t="s">
        <v>163</v>
      </c>
      <c r="I401" s="140" t="s">
        <v>103</v>
      </c>
      <c r="J401" s="140" t="s">
        <v>200</v>
      </c>
      <c r="K401" s="142">
        <v>2050</v>
      </c>
      <c r="L401" s="82" t="s">
        <v>86</v>
      </c>
      <c r="M401" s="129">
        <f t="shared" si="59"/>
        <v>2.3476930055963536E-2</v>
      </c>
      <c r="N401" s="66">
        <f>(VLOOKUP(F401,'Base de Dados'!A:G,7,0)*M401)+VLOOKUP(F401,'Base de Dados'!A:G,7,0)</f>
        <v>3.1328628829013048</v>
      </c>
      <c r="O401" s="66">
        <f t="shared" si="54"/>
        <v>2.6501002439450105</v>
      </c>
      <c r="Q401" t="str">
        <f t="shared" si="55"/>
        <v>RREstadoVariabilidade SazonalEstado da Roraima20304C</v>
      </c>
      <c r="R401" t="str">
        <f t="shared" si="56"/>
        <v>Variabilidade Sazonal20304C</v>
      </c>
      <c r="S401" s="140" t="s">
        <v>151</v>
      </c>
      <c r="T401" s="140" t="s">
        <v>97</v>
      </c>
      <c r="U401" s="140" t="s">
        <v>51</v>
      </c>
      <c r="V401" s="142">
        <v>2030</v>
      </c>
      <c r="W401" s="82" t="s">
        <v>90</v>
      </c>
      <c r="X401" s="135" t="str">
        <f>VLOOKUP(Q401,'Base de Dados'!A:G,7,0)</f>
        <v>Médio</v>
      </c>
      <c r="Y401" s="144">
        <f t="shared" si="57"/>
        <v>0.22222222222222221</v>
      </c>
    </row>
    <row r="402" spans="6:25" x14ac:dyDescent="0.35">
      <c r="F402" t="str">
        <f t="shared" si="53"/>
        <v>AMEstadoMudanças crônicas de temperaturaEstado do Amazonas20502C</v>
      </c>
      <c r="G402" t="str">
        <f t="shared" si="58"/>
        <v>Mudanças crônicas de temperatura20502C</v>
      </c>
      <c r="H402" s="140" t="s">
        <v>158</v>
      </c>
      <c r="I402" s="140" t="s">
        <v>119</v>
      </c>
      <c r="J402" s="140" t="s">
        <v>200</v>
      </c>
      <c r="K402" s="142">
        <v>2050</v>
      </c>
      <c r="L402" s="82" t="s">
        <v>86</v>
      </c>
      <c r="M402" s="129">
        <f t="shared" si="59"/>
        <v>1.5246403292263271E-2</v>
      </c>
      <c r="N402" s="66">
        <f>(VLOOKUP(F402,'Base de Dados'!A:G,7,0)*M402)+VLOOKUP(F402,'Base de Dados'!A:G,7,0)</f>
        <v>2.5560520280221555</v>
      </c>
      <c r="O402" s="66">
        <f t="shared" si="54"/>
        <v>2.6501002439450105</v>
      </c>
      <c r="Q402" t="str">
        <f t="shared" si="55"/>
        <v>RSEstadoVariabilidade SazonalEstado do Rio Grande do Sul20304C</v>
      </c>
      <c r="R402" t="str">
        <f t="shared" si="56"/>
        <v>Variabilidade Sazonal20304C</v>
      </c>
      <c r="S402" s="140" t="s">
        <v>171</v>
      </c>
      <c r="T402" s="140" t="s">
        <v>125</v>
      </c>
      <c r="U402" s="140" t="s">
        <v>51</v>
      </c>
      <c r="V402" s="142">
        <v>2030</v>
      </c>
      <c r="W402" s="82" t="s">
        <v>90</v>
      </c>
      <c r="X402" s="135" t="str">
        <f>VLOOKUP(Q402,'Base de Dados'!A:G,7,0)</f>
        <v>Médio</v>
      </c>
      <c r="Y402" s="144">
        <f t="shared" si="57"/>
        <v>0.22222222222222221</v>
      </c>
    </row>
    <row r="403" spans="6:25" x14ac:dyDescent="0.35">
      <c r="F403" t="str">
        <f t="shared" si="53"/>
        <v>ROEstadoMudanças crônicas de temperaturaEstado da Rondônia20502C</v>
      </c>
      <c r="G403" t="str">
        <f t="shared" si="58"/>
        <v>Mudanças crônicas de temperatura20502C</v>
      </c>
      <c r="H403" s="140" t="s">
        <v>150</v>
      </c>
      <c r="I403" s="140" t="s">
        <v>127</v>
      </c>
      <c r="J403" s="140" t="s">
        <v>200</v>
      </c>
      <c r="K403" s="142">
        <v>2050</v>
      </c>
      <c r="L403" s="82" t="s">
        <v>86</v>
      </c>
      <c r="M403" s="129">
        <f t="shared" si="59"/>
        <v>6.7807786955368732E-3</v>
      </c>
      <c r="N403" s="66">
        <f>(VLOOKUP(F403,'Base de Dados'!A:G,7,0)*M403)+VLOOKUP(F403,'Base de Dados'!A:G,7,0)</f>
        <v>2.9874541639825569</v>
      </c>
      <c r="O403" s="66">
        <f t="shared" si="54"/>
        <v>2.6501002439450105</v>
      </c>
      <c r="Q403" t="str">
        <f t="shared" si="55"/>
        <v>SPEstadoVariabilidade SazonalEstado de São Paulo20304C</v>
      </c>
      <c r="R403" t="str">
        <f t="shared" si="56"/>
        <v>Variabilidade Sazonal20304C</v>
      </c>
      <c r="S403" s="140" t="s">
        <v>154</v>
      </c>
      <c r="T403" s="140" t="s">
        <v>137</v>
      </c>
      <c r="U403" s="140" t="s">
        <v>51</v>
      </c>
      <c r="V403" s="142">
        <v>2030</v>
      </c>
      <c r="W403" s="82" t="s">
        <v>90</v>
      </c>
      <c r="X403" s="135" t="str">
        <f>VLOOKUP(Q403,'Base de Dados'!A:G,7,0)</f>
        <v>Médio</v>
      </c>
      <c r="Y403" s="144">
        <f t="shared" si="57"/>
        <v>0.22222222222222221</v>
      </c>
    </row>
    <row r="404" spans="6:25" x14ac:dyDescent="0.35">
      <c r="F404" t="str">
        <f t="shared" si="53"/>
        <v>ACEstadoMudanças crônicas de temperaturaEstado do Acre20502C</v>
      </c>
      <c r="G404" t="str">
        <f t="shared" si="58"/>
        <v>Mudanças crônicas de temperatura20502C</v>
      </c>
      <c r="H404" s="138" t="s">
        <v>155</v>
      </c>
      <c r="I404" s="138" t="s">
        <v>131</v>
      </c>
      <c r="J404" s="139" t="s">
        <v>200</v>
      </c>
      <c r="K404" s="141">
        <v>2050</v>
      </c>
      <c r="L404" s="136" t="s">
        <v>86</v>
      </c>
      <c r="M404" s="129">
        <f t="shared" si="59"/>
        <v>2.1651603672099367E-3</v>
      </c>
      <c r="N404" s="66">
        <f>(VLOOKUP(F404,'Base de Dados'!A:G,7,0)*M404)+VLOOKUP(F404,'Base de Dados'!A:G,7,0)</f>
        <v>2.8621836980087516</v>
      </c>
      <c r="O404" s="66">
        <f t="shared" si="54"/>
        <v>2.6501002439450105</v>
      </c>
      <c r="Q404" t="str">
        <f t="shared" si="55"/>
        <v>ACEstadoVariabilidade SazonalEstado do Acre20502C</v>
      </c>
      <c r="R404" t="str">
        <f t="shared" si="56"/>
        <v>Variabilidade Sazonal20502C</v>
      </c>
      <c r="S404" s="138" t="s">
        <v>155</v>
      </c>
      <c r="T404" s="138" t="s">
        <v>131</v>
      </c>
      <c r="U404" s="139" t="s">
        <v>51</v>
      </c>
      <c r="V404" s="141">
        <v>2050</v>
      </c>
      <c r="W404" s="136" t="s">
        <v>86</v>
      </c>
      <c r="X404" s="135" t="str">
        <f>VLOOKUP(Q404,'Base de Dados'!A:G,7,0)</f>
        <v>Médio</v>
      </c>
      <c r="Y404" s="144">
        <f t="shared" si="57"/>
        <v>0.22222222222222221</v>
      </c>
    </row>
    <row r="405" spans="6:25" x14ac:dyDescent="0.35">
      <c r="F405" t="str">
        <f t="shared" si="53"/>
        <v>RREstadoMudanças crônicas de temperaturaEstado da Roraima20502C</v>
      </c>
      <c r="G405" t="str">
        <f t="shared" si="58"/>
        <v>Mudanças crônicas de temperatura20502C</v>
      </c>
      <c r="H405" s="140" t="s">
        <v>151</v>
      </c>
      <c r="I405" s="140" t="s">
        <v>97</v>
      </c>
      <c r="J405" s="140" t="s">
        <v>200</v>
      </c>
      <c r="K405" s="142">
        <v>2050</v>
      </c>
      <c r="L405" s="82" t="s">
        <v>86</v>
      </c>
      <c r="M405" s="129">
        <f t="shared" si="59"/>
        <v>2.1057616972670569E-3</v>
      </c>
      <c r="N405" s="66">
        <f>(VLOOKUP(F405,'Base de Dados'!A:G,7,0)*M405)+VLOOKUP(F405,'Base de Dados'!A:G,7,0)</f>
        <v>2.788192264295696</v>
      </c>
      <c r="O405" s="66">
        <f t="shared" si="54"/>
        <v>2.6501002439450105</v>
      </c>
      <c r="Q405" t="str">
        <f t="shared" si="55"/>
        <v>AMEstadoVariabilidade SazonalEstado do Amazonas20502C</v>
      </c>
      <c r="R405" t="str">
        <f t="shared" si="56"/>
        <v>Variabilidade Sazonal20502C</v>
      </c>
      <c r="S405" s="140" t="s">
        <v>158</v>
      </c>
      <c r="T405" s="140" t="s">
        <v>119</v>
      </c>
      <c r="U405" s="140" t="s">
        <v>51</v>
      </c>
      <c r="V405" s="142">
        <v>2050</v>
      </c>
      <c r="W405" s="82" t="s">
        <v>86</v>
      </c>
      <c r="X405" s="135" t="str">
        <f>VLOOKUP(Q405,'Base de Dados'!A:G,7,0)</f>
        <v>Médio</v>
      </c>
      <c r="Y405" s="144">
        <f t="shared" si="57"/>
        <v>0.22222222222222221</v>
      </c>
    </row>
    <row r="406" spans="6:25" x14ac:dyDescent="0.35">
      <c r="F406" t="str">
        <f t="shared" si="53"/>
        <v>MSEstadoMudanças crônicas de temperaturaEstado do Mato Grosso do Sul20502C</v>
      </c>
      <c r="G406" t="str">
        <f t="shared" si="58"/>
        <v>Mudanças crônicas de temperatura20502C</v>
      </c>
      <c r="H406" s="140" t="s">
        <v>164</v>
      </c>
      <c r="I406" s="140" t="s">
        <v>101</v>
      </c>
      <c r="J406" s="140" t="s">
        <v>200</v>
      </c>
      <c r="K406" s="142">
        <v>2050</v>
      </c>
      <c r="L406" s="82" t="s">
        <v>86</v>
      </c>
      <c r="M406" s="129">
        <f t="shared" si="59"/>
        <v>1.6114911720697993E-2</v>
      </c>
      <c r="N406" s="66">
        <f>(VLOOKUP(F406,'Base de Dados'!A:G,7,0)*M406)+VLOOKUP(F406,'Base de Dados'!A:G,7,0)</f>
        <v>3.5448862220229422</v>
      </c>
      <c r="O406" s="66">
        <f t="shared" si="54"/>
        <v>2.6501002439450105</v>
      </c>
      <c r="Q406" t="str">
        <f t="shared" si="55"/>
        <v>MSEstadoVariabilidade SazonalEstado do Mato Grosso do Sul20502C</v>
      </c>
      <c r="R406" t="str">
        <f t="shared" si="56"/>
        <v>Variabilidade Sazonal20502C</v>
      </c>
      <c r="S406" s="140" t="s">
        <v>164</v>
      </c>
      <c r="T406" s="140" t="s">
        <v>101</v>
      </c>
      <c r="U406" s="140" t="s">
        <v>51</v>
      </c>
      <c r="V406" s="142">
        <v>2050</v>
      </c>
      <c r="W406" s="82" t="s">
        <v>86</v>
      </c>
      <c r="X406" s="135" t="str">
        <f>VLOOKUP(Q406,'Base de Dados'!A:G,7,0)</f>
        <v>Médio</v>
      </c>
      <c r="Y406" s="144">
        <f t="shared" si="57"/>
        <v>0.22222222222222221</v>
      </c>
    </row>
    <row r="407" spans="6:25" x14ac:dyDescent="0.35">
      <c r="F407" t="str">
        <f t="shared" si="53"/>
        <v>APEstadoMudanças crônicas de temperaturaEstado do Amapá20502C</v>
      </c>
      <c r="G407" t="str">
        <f t="shared" si="58"/>
        <v>Mudanças crônicas de temperatura20502C</v>
      </c>
      <c r="H407" s="140" t="s">
        <v>157</v>
      </c>
      <c r="I407" s="140" t="s">
        <v>115</v>
      </c>
      <c r="J407" s="140" t="s">
        <v>200</v>
      </c>
      <c r="K407" s="142">
        <v>2050</v>
      </c>
      <c r="L407" s="82" t="s">
        <v>86</v>
      </c>
      <c r="M407" s="129">
        <f t="shared" si="59"/>
        <v>2.4270664495023258E-3</v>
      </c>
      <c r="N407" s="66">
        <f>(VLOOKUP(F407,'Base de Dados'!A:G,7,0)*M407)+VLOOKUP(F407,'Base de Dados'!A:G,7,0)</f>
        <v>2.6447367436492706</v>
      </c>
      <c r="O407" s="66">
        <f t="shared" si="54"/>
        <v>2.6501002439450105</v>
      </c>
      <c r="Q407" t="str">
        <f t="shared" si="55"/>
        <v>RREstadoVariabilidade SazonalEstado da Roraima20502C</v>
      </c>
      <c r="R407" t="str">
        <f t="shared" si="56"/>
        <v>Variabilidade Sazonal20502C</v>
      </c>
      <c r="S407" s="140" t="s">
        <v>151</v>
      </c>
      <c r="T407" s="140" t="s">
        <v>97</v>
      </c>
      <c r="U407" s="140" t="s">
        <v>51</v>
      </c>
      <c r="V407" s="142">
        <v>2050</v>
      </c>
      <c r="W407" s="82" t="s">
        <v>86</v>
      </c>
      <c r="X407" s="135" t="str">
        <f>VLOOKUP(Q407,'Base de Dados'!A:G,7,0)</f>
        <v>Médio</v>
      </c>
      <c r="Y407" s="144">
        <f t="shared" si="57"/>
        <v>0.22222222222222221</v>
      </c>
    </row>
    <row r="408" spans="6:25" x14ac:dyDescent="0.35">
      <c r="F408" t="str">
        <f t="shared" si="53"/>
        <v>RSEstadoMudanças crônicas de temperaturaEstado do Rio Grande do Sul20504C</v>
      </c>
      <c r="G408" t="str">
        <f t="shared" si="58"/>
        <v>Mudanças crônicas de temperatura20504C</v>
      </c>
      <c r="H408" s="140" t="s">
        <v>171</v>
      </c>
      <c r="I408" s="140" t="s">
        <v>125</v>
      </c>
      <c r="J408" s="140" t="s">
        <v>200</v>
      </c>
      <c r="K408" s="142">
        <v>2050</v>
      </c>
      <c r="L408" s="82" t="s">
        <v>90</v>
      </c>
      <c r="M408" s="129">
        <f t="shared" si="59"/>
        <v>6.1887894735043823E-2</v>
      </c>
      <c r="N408" s="66">
        <f>(VLOOKUP(F408,'Base de Dados'!A:G,7,0)*M408)+VLOOKUP(F408,'Base de Dados'!A:G,7,0)</f>
        <v>3.2822954826260204</v>
      </c>
      <c r="O408" s="66">
        <f t="shared" si="54"/>
        <v>3.9321491954236647</v>
      </c>
      <c r="Q408" t="str">
        <f t="shared" si="55"/>
        <v>RSEstadoVariabilidade SazonalEstado do Rio Grande do Sul20502C</v>
      </c>
      <c r="R408" t="str">
        <f t="shared" si="56"/>
        <v>Variabilidade Sazonal20502C</v>
      </c>
      <c r="S408" s="140" t="s">
        <v>171</v>
      </c>
      <c r="T408" s="140" t="s">
        <v>125</v>
      </c>
      <c r="U408" s="140" t="s">
        <v>51</v>
      </c>
      <c r="V408" s="142">
        <v>2050</v>
      </c>
      <c r="W408" s="82" t="s">
        <v>86</v>
      </c>
      <c r="X408" s="135" t="str">
        <f>VLOOKUP(Q408,'Base de Dados'!A:G,7,0)</f>
        <v>Médio</v>
      </c>
      <c r="Y408" s="144">
        <f t="shared" si="57"/>
        <v>0.22222222222222221</v>
      </c>
    </row>
    <row r="409" spans="6:25" x14ac:dyDescent="0.35">
      <c r="F409" t="str">
        <f t="shared" si="53"/>
        <v>RNEstadoMudanças crônicas de temperaturaEstado do Rio Grande do Norte20504C</v>
      </c>
      <c r="G409" t="str">
        <f t="shared" si="58"/>
        <v>Mudanças crônicas de temperatura20504C</v>
      </c>
      <c r="H409" s="140" t="s">
        <v>170</v>
      </c>
      <c r="I409" s="140" t="s">
        <v>121</v>
      </c>
      <c r="J409" s="140" t="s">
        <v>200</v>
      </c>
      <c r="K409" s="142">
        <v>2050</v>
      </c>
      <c r="L409" s="82" t="s">
        <v>90</v>
      </c>
      <c r="M409" s="129">
        <f t="shared" si="59"/>
        <v>9.406147341817531E-3</v>
      </c>
      <c r="N409" s="66">
        <f>(VLOOKUP(F409,'Base de Dados'!A:G,7,0)*M409)+VLOOKUP(F409,'Base de Dados'!A:G,7,0)</f>
        <v>2.873442832766373</v>
      </c>
      <c r="O409" s="66">
        <f t="shared" si="54"/>
        <v>3.9321491954236647</v>
      </c>
      <c r="Q409" t="str">
        <f t="shared" si="55"/>
        <v>SPEstadoVariabilidade SazonalEstado de São Paulo20502C</v>
      </c>
      <c r="R409" t="str">
        <f t="shared" si="56"/>
        <v>Variabilidade Sazonal20502C</v>
      </c>
      <c r="S409" s="140" t="s">
        <v>154</v>
      </c>
      <c r="T409" s="140" t="s">
        <v>137</v>
      </c>
      <c r="U409" s="140" t="s">
        <v>51</v>
      </c>
      <c r="V409" s="142">
        <v>2050</v>
      </c>
      <c r="W409" s="82" t="s">
        <v>86</v>
      </c>
      <c r="X409" s="135" t="str">
        <f>VLOOKUP(Q409,'Base de Dados'!A:G,7,0)</f>
        <v>Médio</v>
      </c>
      <c r="Y409" s="144">
        <f t="shared" si="57"/>
        <v>0.22222222222222221</v>
      </c>
    </row>
    <row r="410" spans="6:25" x14ac:dyDescent="0.35">
      <c r="F410" t="str">
        <f t="shared" si="53"/>
        <v>SCEstadoMudanças crônicas de temperaturaEstado de Santa Catarina20504C</v>
      </c>
      <c r="G410" t="str">
        <f t="shared" si="58"/>
        <v>Mudanças crônicas de temperatura20504C</v>
      </c>
      <c r="H410" s="140" t="s">
        <v>153</v>
      </c>
      <c r="I410" s="140" t="s">
        <v>107</v>
      </c>
      <c r="J410" s="140" t="s">
        <v>200</v>
      </c>
      <c r="K410" s="142">
        <v>2050</v>
      </c>
      <c r="L410" s="82" t="s">
        <v>90</v>
      </c>
      <c r="M410" s="129">
        <f t="shared" si="59"/>
        <v>4.5899270894467749E-2</v>
      </c>
      <c r="N410" s="66">
        <f>(VLOOKUP(F410,'Base de Dados'!A:G,7,0)*M410)+VLOOKUP(F410,'Base de Dados'!A:G,7,0)</f>
        <v>3.3754655802667455</v>
      </c>
      <c r="O410" s="66">
        <f t="shared" si="54"/>
        <v>3.9321491954236647</v>
      </c>
      <c r="Q410" t="str">
        <f t="shared" si="55"/>
        <v>ACEstadoVariabilidade SazonalEstado do Acre20504C</v>
      </c>
      <c r="R410" t="str">
        <f t="shared" si="56"/>
        <v>Variabilidade Sazonal20504C</v>
      </c>
      <c r="S410" s="138" t="s">
        <v>155</v>
      </c>
      <c r="T410" s="138" t="s">
        <v>131</v>
      </c>
      <c r="U410" s="139" t="s">
        <v>51</v>
      </c>
      <c r="V410" s="141">
        <v>2050</v>
      </c>
      <c r="W410" s="136" t="s">
        <v>90</v>
      </c>
      <c r="X410" s="135" t="str">
        <f>VLOOKUP(Q410,'Base de Dados'!A:G,7,0)</f>
        <v>Médio</v>
      </c>
      <c r="Y410" s="144">
        <f t="shared" si="57"/>
        <v>0.18518518518518517</v>
      </c>
    </row>
    <row r="411" spans="6:25" x14ac:dyDescent="0.35">
      <c r="F411" t="str">
        <f t="shared" si="53"/>
        <v>PBEstadoMudanças crônicas de temperaturaEstado da Paraíba20504C</v>
      </c>
      <c r="G411" t="str">
        <f t="shared" si="58"/>
        <v>Mudanças crônicas de temperatura20504C</v>
      </c>
      <c r="H411" s="140" t="s">
        <v>149</v>
      </c>
      <c r="I411" s="140" t="s">
        <v>113</v>
      </c>
      <c r="J411" s="140" t="s">
        <v>200</v>
      </c>
      <c r="K411" s="142">
        <v>2050</v>
      </c>
      <c r="L411" s="82" t="s">
        <v>90</v>
      </c>
      <c r="M411" s="129">
        <f t="shared" si="59"/>
        <v>9.2372816540374405E-3</v>
      </c>
      <c r="N411" s="66">
        <f>(VLOOKUP(F411,'Base de Dados'!A:G,7,0)*M411)+VLOOKUP(F411,'Base de Dados'!A:G,7,0)</f>
        <v>3.0468873533135392</v>
      </c>
      <c r="O411" s="66">
        <f t="shared" si="54"/>
        <v>3.9321491954236647</v>
      </c>
      <c r="Q411" t="str">
        <f t="shared" si="55"/>
        <v>AMEstadoVariabilidade SazonalEstado do Amazonas20504C</v>
      </c>
      <c r="R411" t="str">
        <f t="shared" si="56"/>
        <v>Variabilidade Sazonal20504C</v>
      </c>
      <c r="S411" s="140" t="s">
        <v>158</v>
      </c>
      <c r="T411" s="140" t="s">
        <v>119</v>
      </c>
      <c r="U411" s="140" t="s">
        <v>51</v>
      </c>
      <c r="V411" s="142">
        <v>2050</v>
      </c>
      <c r="W411" s="82" t="s">
        <v>90</v>
      </c>
      <c r="X411" s="135" t="str">
        <f>VLOOKUP(Q411,'Base de Dados'!A:G,7,0)</f>
        <v>Médio</v>
      </c>
      <c r="Y411" s="144">
        <f t="shared" si="57"/>
        <v>0.18518518518518517</v>
      </c>
    </row>
    <row r="412" spans="6:25" x14ac:dyDescent="0.35">
      <c r="F412" t="str">
        <f t="shared" si="53"/>
        <v>CEEstadoMudanças crônicas de temperaturaEstado do Ceará20504C</v>
      </c>
      <c r="G412" t="str">
        <f t="shared" si="58"/>
        <v>Mudanças crônicas de temperatura20504C</v>
      </c>
      <c r="H412" s="140" t="s">
        <v>159</v>
      </c>
      <c r="I412" s="140" t="s">
        <v>109</v>
      </c>
      <c r="J412" s="140" t="s">
        <v>200</v>
      </c>
      <c r="K412" s="142">
        <v>2050</v>
      </c>
      <c r="L412" s="82" t="s">
        <v>90</v>
      </c>
      <c r="M412" s="129">
        <f t="shared" si="59"/>
        <v>2.1934798658220841E-2</v>
      </c>
      <c r="N412" s="66">
        <f>(VLOOKUP(F412,'Base de Dados'!A:G,7,0)*M412)+VLOOKUP(F412,'Base de Dados'!A:G,7,0)</f>
        <v>3.1094069473840804</v>
      </c>
      <c r="O412" s="66">
        <f t="shared" si="54"/>
        <v>3.9321491954236647</v>
      </c>
      <c r="Q412" t="str">
        <f t="shared" si="55"/>
        <v>RREstadoVariabilidade SazonalEstado da Roraima20504C</v>
      </c>
      <c r="R412" t="str">
        <f t="shared" si="56"/>
        <v>Variabilidade Sazonal20504C</v>
      </c>
      <c r="S412" s="140" t="s">
        <v>151</v>
      </c>
      <c r="T412" s="140" t="s">
        <v>97</v>
      </c>
      <c r="U412" s="140" t="s">
        <v>51</v>
      </c>
      <c r="V412" s="142">
        <v>2050</v>
      </c>
      <c r="W412" s="82" t="s">
        <v>90</v>
      </c>
      <c r="X412" s="135" t="str">
        <f>VLOOKUP(Q412,'Base de Dados'!A:G,7,0)</f>
        <v>Médio</v>
      </c>
      <c r="Y412" s="144">
        <f t="shared" si="57"/>
        <v>0.18518518518518517</v>
      </c>
    </row>
    <row r="413" spans="6:25" x14ac:dyDescent="0.35">
      <c r="F413" t="str">
        <f t="shared" si="53"/>
        <v>ALEstadoMudanças crônicas de temperaturaEstado do Alagoas20504C</v>
      </c>
      <c r="G413" t="str">
        <f t="shared" si="58"/>
        <v>Mudanças crônicas de temperatura20504C</v>
      </c>
      <c r="H413" s="140" t="s">
        <v>156</v>
      </c>
      <c r="I413" s="140" t="s">
        <v>117</v>
      </c>
      <c r="J413" s="140" t="s">
        <v>200</v>
      </c>
      <c r="K413" s="142">
        <v>2050</v>
      </c>
      <c r="L413" s="82" t="s">
        <v>90</v>
      </c>
      <c r="M413" s="129">
        <f t="shared" si="59"/>
        <v>8.3055635790484604E-3</v>
      </c>
      <c r="N413" s="66">
        <f>(VLOOKUP(F413,'Base de Dados'!A:G,7,0)*M413)+VLOOKUP(F413,'Base de Dados'!A:G,7,0)</f>
        <v>2.8272888002756518</v>
      </c>
      <c r="O413" s="66">
        <f t="shared" si="54"/>
        <v>3.9321491954236647</v>
      </c>
      <c r="Q413" t="str">
        <f t="shared" si="55"/>
        <v>RSEstadoVariabilidade SazonalEstado do Rio Grande do Sul20504C</v>
      </c>
      <c r="R413" t="str">
        <f t="shared" si="56"/>
        <v>Variabilidade Sazonal20504C</v>
      </c>
      <c r="S413" s="140" t="s">
        <v>171</v>
      </c>
      <c r="T413" s="140" t="s">
        <v>125</v>
      </c>
      <c r="U413" s="140" t="s">
        <v>51</v>
      </c>
      <c r="V413" s="142">
        <v>2050</v>
      </c>
      <c r="W413" s="82" t="s">
        <v>90</v>
      </c>
      <c r="X413" s="135" t="str">
        <f>VLOOKUP(Q413,'Base de Dados'!A:G,7,0)</f>
        <v>Médio</v>
      </c>
      <c r="Y413" s="144">
        <f t="shared" si="57"/>
        <v>0.18518518518518517</v>
      </c>
    </row>
    <row r="414" spans="6:25" x14ac:dyDescent="0.35">
      <c r="F414" t="str">
        <f t="shared" si="53"/>
        <v>SEEstadoMudanças crônicas de temperaturaEstado do Sergipe20504C</v>
      </c>
      <c r="G414" t="str">
        <f t="shared" si="58"/>
        <v>Mudanças crônicas de temperatura20504C</v>
      </c>
      <c r="H414" s="140" t="s">
        <v>172</v>
      </c>
      <c r="I414" s="140" t="s">
        <v>81</v>
      </c>
      <c r="J414" s="140" t="s">
        <v>200</v>
      </c>
      <c r="K414" s="142">
        <v>2050</v>
      </c>
      <c r="L414" s="82" t="s">
        <v>90</v>
      </c>
      <c r="M414" s="129">
        <f t="shared" si="59"/>
        <v>5.9674637214738547E-3</v>
      </c>
      <c r="N414" s="66">
        <f>(VLOOKUP(F414,'Base de Dados'!A:G,7,0)*M414)+VLOOKUP(F414,'Base de Dados'!A:G,7,0)</f>
        <v>2.8763963012676008</v>
      </c>
      <c r="O414" s="66">
        <f t="shared" si="54"/>
        <v>3.9321491954236647</v>
      </c>
      <c r="Q414" t="str">
        <f t="shared" si="55"/>
        <v>SPEstadoVariabilidade SazonalEstado de São Paulo20504C</v>
      </c>
      <c r="R414" t="str">
        <f t="shared" si="56"/>
        <v>Variabilidade Sazonal20504C</v>
      </c>
      <c r="S414" s="140" t="s">
        <v>154</v>
      </c>
      <c r="T414" s="140" t="s">
        <v>137</v>
      </c>
      <c r="U414" s="140" t="s">
        <v>51</v>
      </c>
      <c r="V414" s="142">
        <v>2050</v>
      </c>
      <c r="W414" s="82" t="s">
        <v>90</v>
      </c>
      <c r="X414" s="135" t="str">
        <f>VLOOKUP(Q414,'Base de Dados'!A:G,7,0)</f>
        <v>Médio</v>
      </c>
      <c r="Y414" s="144">
        <f t="shared" si="57"/>
        <v>0.18518518518518517</v>
      </c>
    </row>
    <row r="415" spans="6:25" x14ac:dyDescent="0.35">
      <c r="F415" t="str">
        <f t="shared" si="53"/>
        <v>ESEstadoMudanças crônicas de temperaturaEstado do Espírito Santo20504C</v>
      </c>
      <c r="G415" t="str">
        <f t="shared" si="58"/>
        <v>Mudanças crônicas de temperatura20504C</v>
      </c>
      <c r="H415" s="140" t="s">
        <v>160</v>
      </c>
      <c r="I415" s="140" t="s">
        <v>141</v>
      </c>
      <c r="J415" s="140" t="s">
        <v>200</v>
      </c>
      <c r="K415" s="142">
        <v>2050</v>
      </c>
      <c r="L415" s="82" t="s">
        <v>90</v>
      </c>
      <c r="M415" s="129">
        <f t="shared" si="59"/>
        <v>1.8193602342725594E-2</v>
      </c>
      <c r="N415" s="66">
        <f>(VLOOKUP(F415,'Base de Dados'!A:G,7,0)*M415)+VLOOKUP(F415,'Base de Dados'!A:G,7,0)</f>
        <v>3.1855883838629402</v>
      </c>
      <c r="O415" s="66">
        <f t="shared" si="54"/>
        <v>3.9321491954236647</v>
      </c>
      <c r="Q415" t="str">
        <f t="shared" si="55"/>
        <v>ALEstadoEstresse hídricoEstado do Alagoas20302C</v>
      </c>
      <c r="R415" t="str">
        <f t="shared" si="56"/>
        <v>Estresse hídrico20302C</v>
      </c>
      <c r="S415" s="138" t="s">
        <v>156</v>
      </c>
      <c r="T415" s="138" t="s">
        <v>117</v>
      </c>
      <c r="U415" s="139" t="s">
        <v>191</v>
      </c>
      <c r="V415" s="141">
        <v>2030</v>
      </c>
      <c r="W415" s="136" t="s">
        <v>86</v>
      </c>
      <c r="X415" s="135" t="str">
        <f>VLOOKUP(Q415,'Base de Dados'!A:G,7,0)</f>
        <v>Alto</v>
      </c>
      <c r="Y415" s="144">
        <f t="shared" si="57"/>
        <v>0.1111111111111111</v>
      </c>
    </row>
    <row r="416" spans="6:25" x14ac:dyDescent="0.35">
      <c r="F416" t="str">
        <f t="shared" si="53"/>
        <v>RJEstadoMudanças crônicas de temperaturaEstado do Rio de Janeiro20504C</v>
      </c>
      <c r="G416" t="str">
        <f t="shared" si="58"/>
        <v>Mudanças crônicas de temperatura20504C</v>
      </c>
      <c r="H416" s="140" t="s">
        <v>169</v>
      </c>
      <c r="I416" s="140" t="s">
        <v>143</v>
      </c>
      <c r="J416" s="140" t="s">
        <v>200</v>
      </c>
      <c r="K416" s="142">
        <v>2050</v>
      </c>
      <c r="L416" s="82" t="s">
        <v>90</v>
      </c>
      <c r="M416" s="129">
        <f t="shared" si="59"/>
        <v>9.9062263210224766E-2</v>
      </c>
      <c r="N416" s="66">
        <f>(VLOOKUP(F416,'Base de Dados'!A:G,7,0)*M416)+VLOOKUP(F416,'Base de Dados'!A:G,7,0)</f>
        <v>3.6287372390324255</v>
      </c>
      <c r="O416" s="66">
        <f t="shared" si="54"/>
        <v>3.9321491954236647</v>
      </c>
      <c r="Q416" t="str">
        <f t="shared" si="55"/>
        <v>RJEstadoEstresse hídricoEstado do Rio de Janeiro20302C</v>
      </c>
      <c r="R416" t="str">
        <f t="shared" si="56"/>
        <v>Estresse hídrico20302C</v>
      </c>
      <c r="S416" s="140" t="s">
        <v>169</v>
      </c>
      <c r="T416" s="140" t="s">
        <v>143</v>
      </c>
      <c r="U416" s="140" t="s">
        <v>191</v>
      </c>
      <c r="V416" s="142">
        <v>2030</v>
      </c>
      <c r="W416" s="82" t="s">
        <v>86</v>
      </c>
      <c r="X416" s="135" t="str">
        <f>VLOOKUP(Q416,'Base de Dados'!A:G,7,0)</f>
        <v>Alto</v>
      </c>
      <c r="Y416" s="144">
        <f t="shared" si="57"/>
        <v>0.1111111111111111</v>
      </c>
    </row>
    <row r="417" spans="6:25" x14ac:dyDescent="0.35">
      <c r="F417" t="str">
        <f t="shared" si="53"/>
        <v>PEEstadoMudanças crônicas de temperaturaEstado do Pernambuco20504C</v>
      </c>
      <c r="G417" t="str">
        <f t="shared" si="58"/>
        <v>Mudanças crônicas de temperatura20504C</v>
      </c>
      <c r="H417" s="140" t="s">
        <v>167</v>
      </c>
      <c r="I417" s="140" t="s">
        <v>129</v>
      </c>
      <c r="J417" s="140" t="s">
        <v>200</v>
      </c>
      <c r="K417" s="142">
        <v>2050</v>
      </c>
      <c r="L417" s="82" t="s">
        <v>90</v>
      </c>
      <c r="M417" s="129">
        <f t="shared" si="59"/>
        <v>2.5403050200549358E-2</v>
      </c>
      <c r="N417" s="66">
        <f>(VLOOKUP(F417,'Base de Dados'!A:G,7,0)*M417)+VLOOKUP(F417,'Base de Dados'!A:G,7,0)</f>
        <v>3.190370690190643</v>
      </c>
      <c r="O417" s="66">
        <f t="shared" si="54"/>
        <v>3.9321491954236647</v>
      </c>
      <c r="Q417" t="str">
        <f t="shared" si="55"/>
        <v>SEEstadoEstresse hídricoEstado do Sergipe20302C</v>
      </c>
      <c r="R417" t="str">
        <f t="shared" si="56"/>
        <v>Estresse hídrico20302C</v>
      </c>
      <c r="S417" s="140" t="s">
        <v>172</v>
      </c>
      <c r="T417" s="140" t="s">
        <v>81</v>
      </c>
      <c r="U417" s="140" t="s">
        <v>191</v>
      </c>
      <c r="V417" s="142">
        <v>2030</v>
      </c>
      <c r="W417" s="82" t="s">
        <v>86</v>
      </c>
      <c r="X417" s="135" t="str">
        <f>VLOOKUP(Q417,'Base de Dados'!A:G,7,0)</f>
        <v>Alto</v>
      </c>
      <c r="Y417" s="144">
        <f t="shared" si="57"/>
        <v>0.1111111111111111</v>
      </c>
    </row>
    <row r="418" spans="6:25" x14ac:dyDescent="0.35">
      <c r="F418" t="str">
        <f t="shared" si="53"/>
        <v>PREstadoMudanças crônicas de temperaturaEstado do Paraná20504C</v>
      </c>
      <c r="G418" t="str">
        <f t="shared" si="58"/>
        <v>Mudanças crônicas de temperatura20504C</v>
      </c>
      <c r="H418" s="140" t="s">
        <v>166</v>
      </c>
      <c r="I418" s="140" t="s">
        <v>105</v>
      </c>
      <c r="J418" s="140" t="s">
        <v>200</v>
      </c>
      <c r="K418" s="142">
        <v>2050</v>
      </c>
      <c r="L418" s="82" t="s">
        <v>90</v>
      </c>
      <c r="M418" s="129">
        <f t="shared" si="59"/>
        <v>6.4120469964379201E-2</v>
      </c>
      <c r="N418" s="66">
        <f>(VLOOKUP(F418,'Base de Dados'!A:G,7,0)*M418)+VLOOKUP(F418,'Base de Dados'!A:G,7,0)</f>
        <v>4.4043946251825652</v>
      </c>
      <c r="O418" s="66">
        <f t="shared" si="54"/>
        <v>3.9321491954236647</v>
      </c>
      <c r="Q418" t="str">
        <f t="shared" si="55"/>
        <v>ALEstadoEstresse hídricoEstado do Alagoas20304C</v>
      </c>
      <c r="R418" t="str">
        <f t="shared" si="56"/>
        <v>Estresse hídrico20304C</v>
      </c>
      <c r="S418" s="138" t="s">
        <v>156</v>
      </c>
      <c r="T418" s="138" t="s">
        <v>117</v>
      </c>
      <c r="U418" s="139" t="s">
        <v>191</v>
      </c>
      <c r="V418" s="141">
        <v>2030</v>
      </c>
      <c r="W418" s="136" t="s">
        <v>90</v>
      </c>
      <c r="X418" s="135" t="str">
        <f>VLOOKUP(Q418,'Base de Dados'!A:G,7,0)</f>
        <v>Alto</v>
      </c>
      <c r="Y418" s="144">
        <f t="shared" si="57"/>
        <v>0.1111111111111111</v>
      </c>
    </row>
    <row r="419" spans="6:25" x14ac:dyDescent="0.35">
      <c r="F419" t="str">
        <f t="shared" si="53"/>
        <v>BAEstadoMudanças crônicas de temperaturaEstado da Bahia20504C</v>
      </c>
      <c r="G419" t="str">
        <f t="shared" si="58"/>
        <v>Mudanças crônicas de temperatura20504C</v>
      </c>
      <c r="H419" s="140" t="s">
        <v>148</v>
      </c>
      <c r="I419" s="140" t="s">
        <v>133</v>
      </c>
      <c r="J419" s="140" t="s">
        <v>200</v>
      </c>
      <c r="K419" s="142">
        <v>2050</v>
      </c>
      <c r="L419" s="82" t="s">
        <v>90</v>
      </c>
      <c r="M419" s="129">
        <f t="shared" si="59"/>
        <v>4.0123144481482464E-2</v>
      </c>
      <c r="N419" s="66">
        <f>(VLOOKUP(F419,'Base de Dados'!A:G,7,0)*M419)+VLOOKUP(F419,'Base de Dados'!A:G,7,0)</f>
        <v>3.5346851526629046</v>
      </c>
      <c r="O419" s="66">
        <f t="shared" si="54"/>
        <v>3.9321491954236647</v>
      </c>
      <c r="Q419" t="str">
        <f t="shared" si="55"/>
        <v>RJEstadoEstresse hídricoEstado do Rio de Janeiro20304C</v>
      </c>
      <c r="R419" t="str">
        <f t="shared" si="56"/>
        <v>Estresse hídrico20304C</v>
      </c>
      <c r="S419" s="140" t="s">
        <v>169</v>
      </c>
      <c r="T419" s="140" t="s">
        <v>143</v>
      </c>
      <c r="U419" s="140" t="s">
        <v>191</v>
      </c>
      <c r="V419" s="142">
        <v>2030</v>
      </c>
      <c r="W419" s="82" t="s">
        <v>90</v>
      </c>
      <c r="X419" s="135" t="str">
        <f>VLOOKUP(Q419,'Base de Dados'!A:G,7,0)</f>
        <v>Alto</v>
      </c>
      <c r="Y419" s="144">
        <f t="shared" si="57"/>
        <v>0.1111111111111111</v>
      </c>
    </row>
    <row r="420" spans="6:25" x14ac:dyDescent="0.35">
      <c r="F420" t="str">
        <f t="shared" si="53"/>
        <v>PIEstadoMudanças crônicas de temperaturaEstado do Piauí20504C</v>
      </c>
      <c r="G420" t="str">
        <f t="shared" si="58"/>
        <v>Mudanças crônicas de temperatura20504C</v>
      </c>
      <c r="H420" s="140" t="s">
        <v>168</v>
      </c>
      <c r="I420" s="140" t="s">
        <v>139</v>
      </c>
      <c r="J420" s="140" t="s">
        <v>200</v>
      </c>
      <c r="K420" s="142">
        <v>2050</v>
      </c>
      <c r="L420" s="82" t="s">
        <v>90</v>
      </c>
      <c r="M420" s="129">
        <f t="shared" si="59"/>
        <v>7.4105097273206811E-3</v>
      </c>
      <c r="N420" s="66">
        <f>(VLOOKUP(F420,'Base de Dados'!A:G,7,0)*M420)+VLOOKUP(F420,'Base de Dados'!A:G,7,0)</f>
        <v>3.6867866620987519</v>
      </c>
      <c r="O420" s="66">
        <f t="shared" si="54"/>
        <v>3.9321491954236647</v>
      </c>
      <c r="Q420" t="str">
        <f t="shared" si="55"/>
        <v>SEEstadoEstresse hídricoEstado do Sergipe20304C</v>
      </c>
      <c r="R420" t="str">
        <f t="shared" si="56"/>
        <v>Estresse hídrico20304C</v>
      </c>
      <c r="S420" s="140" t="s">
        <v>172</v>
      </c>
      <c r="T420" s="140" t="s">
        <v>81</v>
      </c>
      <c r="U420" s="140" t="s">
        <v>191</v>
      </c>
      <c r="V420" s="142">
        <v>2030</v>
      </c>
      <c r="W420" s="82" t="s">
        <v>90</v>
      </c>
      <c r="X420" s="135" t="str">
        <f>VLOOKUP(Q420,'Base de Dados'!A:G,7,0)</f>
        <v>Alto</v>
      </c>
      <c r="Y420" s="144">
        <f t="shared" si="57"/>
        <v>0.1111111111111111</v>
      </c>
    </row>
    <row r="421" spans="6:25" x14ac:dyDescent="0.35">
      <c r="F421" t="str">
        <f t="shared" si="53"/>
        <v>AMEstadoMudanças crônicas de temperaturaEstado do Amazonas20504C</v>
      </c>
      <c r="G421" t="str">
        <f t="shared" si="58"/>
        <v>Mudanças crônicas de temperatura20504C</v>
      </c>
      <c r="H421" s="140" t="s">
        <v>158</v>
      </c>
      <c r="I421" s="140" t="s">
        <v>119</v>
      </c>
      <c r="J421" s="140" t="s">
        <v>200</v>
      </c>
      <c r="K421" s="142">
        <v>2050</v>
      </c>
      <c r="L421" s="82" t="s">
        <v>90</v>
      </c>
      <c r="M421" s="129">
        <f t="shared" si="59"/>
        <v>1.5246403292263271E-2</v>
      </c>
      <c r="N421" s="66">
        <f>(VLOOKUP(F421,'Base de Dados'!A:G,7,0)*M421)+VLOOKUP(F421,'Base de Dados'!A:G,7,0)</f>
        <v>3.7553964457780813</v>
      </c>
      <c r="O421" s="66">
        <f t="shared" si="54"/>
        <v>3.9321491954236647</v>
      </c>
      <c r="Q421" t="str">
        <f t="shared" si="55"/>
        <v>ALEstadoEstresse hídricoEstado do Alagoas20502C</v>
      </c>
      <c r="R421" t="str">
        <f t="shared" si="56"/>
        <v>Estresse hídrico20502C</v>
      </c>
      <c r="S421" s="140" t="s">
        <v>156</v>
      </c>
      <c r="T421" s="140" t="s">
        <v>117</v>
      </c>
      <c r="U421" s="140" t="s">
        <v>191</v>
      </c>
      <c r="V421" s="142">
        <v>2050</v>
      </c>
      <c r="W421" s="82" t="s">
        <v>86</v>
      </c>
      <c r="X421" s="135" t="str">
        <f>VLOOKUP(Q421,'Base de Dados'!A:G,7,0)</f>
        <v>Alto</v>
      </c>
      <c r="Y421" s="144">
        <f t="shared" si="57"/>
        <v>0.1111111111111111</v>
      </c>
    </row>
    <row r="422" spans="6:25" x14ac:dyDescent="0.35">
      <c r="F422" t="str">
        <f t="shared" si="53"/>
        <v>MGEstadoMudanças crônicas de temperaturaEstado de Minas Gerais20504C</v>
      </c>
      <c r="G422" t="str">
        <f t="shared" si="58"/>
        <v>Mudanças crônicas de temperatura20504C</v>
      </c>
      <c r="H422" s="140" t="s">
        <v>152</v>
      </c>
      <c r="I422" s="140" t="s">
        <v>93</v>
      </c>
      <c r="J422" s="140" t="s">
        <v>200</v>
      </c>
      <c r="K422" s="142">
        <v>2050</v>
      </c>
      <c r="L422" s="82" t="s">
        <v>90</v>
      </c>
      <c r="M422" s="129">
        <f t="shared" si="59"/>
        <v>8.9726947468184257E-2</v>
      </c>
      <c r="N422" s="66">
        <f>(VLOOKUP(F422,'Base de Dados'!A:G,7,0)*M422)+VLOOKUP(F422,'Base de Dados'!A:G,7,0)</f>
        <v>4.5848445103144737</v>
      </c>
      <c r="O422" s="66">
        <f t="shared" si="54"/>
        <v>3.9321491954236647</v>
      </c>
      <c r="Q422" t="str">
        <f t="shared" si="55"/>
        <v>RJEstadoEstresse hídricoEstado do Rio de Janeiro20502C</v>
      </c>
      <c r="R422" t="str">
        <f t="shared" si="56"/>
        <v>Estresse hídrico20502C</v>
      </c>
      <c r="S422" s="140" t="s">
        <v>169</v>
      </c>
      <c r="T422" s="140" t="s">
        <v>143</v>
      </c>
      <c r="U422" s="140" t="s">
        <v>191</v>
      </c>
      <c r="V422" s="142">
        <v>2050</v>
      </c>
      <c r="W422" s="82" t="s">
        <v>86</v>
      </c>
      <c r="X422" s="135" t="str">
        <f>VLOOKUP(Q422,'Base de Dados'!A:G,7,0)</f>
        <v>Alto</v>
      </c>
      <c r="Y422" s="144">
        <f t="shared" si="57"/>
        <v>0.1111111111111111</v>
      </c>
    </row>
    <row r="423" spans="6:25" x14ac:dyDescent="0.35">
      <c r="F423" t="str">
        <f t="shared" si="53"/>
        <v>MAEstadoMudanças crônicas de temperaturaEstado do Maranhão20504C</v>
      </c>
      <c r="G423" t="str">
        <f t="shared" si="58"/>
        <v>Mudanças crônicas de temperatura20504C</v>
      </c>
      <c r="H423" s="140" t="s">
        <v>162</v>
      </c>
      <c r="I423" s="140" t="s">
        <v>135</v>
      </c>
      <c r="J423" s="140" t="s">
        <v>200</v>
      </c>
      <c r="K423" s="142">
        <v>2050</v>
      </c>
      <c r="L423" s="82" t="s">
        <v>90</v>
      </c>
      <c r="M423" s="129">
        <f t="shared" si="59"/>
        <v>1.4050150875249915E-2</v>
      </c>
      <c r="N423" s="66">
        <f>(VLOOKUP(F423,'Base de Dados'!A:G,7,0)*M423)+VLOOKUP(F423,'Base de Dados'!A:G,7,0)</f>
        <v>3.7526615916723407</v>
      </c>
      <c r="O423" s="66">
        <f t="shared" si="54"/>
        <v>3.9321491954236647</v>
      </c>
      <c r="Q423" t="str">
        <f t="shared" si="55"/>
        <v>SEEstadoEstresse hídricoEstado do Sergipe20502C</v>
      </c>
      <c r="R423" t="str">
        <f t="shared" si="56"/>
        <v>Estresse hídrico20502C</v>
      </c>
      <c r="S423" s="140" t="s">
        <v>172</v>
      </c>
      <c r="T423" s="140" t="s">
        <v>81</v>
      </c>
      <c r="U423" s="140" t="s">
        <v>191</v>
      </c>
      <c r="V423" s="142">
        <v>2050</v>
      </c>
      <c r="W423" s="82" t="s">
        <v>86</v>
      </c>
      <c r="X423" s="135" t="str">
        <f>VLOOKUP(Q423,'Base de Dados'!A:G,7,0)</f>
        <v>Alto</v>
      </c>
      <c r="Y423" s="144">
        <f t="shared" si="57"/>
        <v>0.1111111111111111</v>
      </c>
    </row>
    <row r="424" spans="6:25" x14ac:dyDescent="0.35">
      <c r="F424" t="str">
        <f t="shared" si="53"/>
        <v>APEstadoMudanças crônicas de temperaturaEstado do Amapá20504C</v>
      </c>
      <c r="G424" t="str">
        <f t="shared" si="58"/>
        <v>Mudanças crônicas de temperatura20504C</v>
      </c>
      <c r="H424" s="140" t="s">
        <v>157</v>
      </c>
      <c r="I424" s="140" t="s">
        <v>115</v>
      </c>
      <c r="J424" s="140" t="s">
        <v>200</v>
      </c>
      <c r="K424" s="142">
        <v>2050</v>
      </c>
      <c r="L424" s="82" t="s">
        <v>90</v>
      </c>
      <c r="M424" s="129">
        <f t="shared" si="59"/>
        <v>2.4270664495023258E-3</v>
      </c>
      <c r="N424" s="66">
        <f>(VLOOKUP(F424,'Base de Dados'!A:G,7,0)*M424)+VLOOKUP(F424,'Base de Dados'!A:G,7,0)</f>
        <v>3.7728013357604433</v>
      </c>
      <c r="O424" s="66">
        <f t="shared" si="54"/>
        <v>3.9321491954236647</v>
      </c>
      <c r="Q424" t="str">
        <f t="shared" si="55"/>
        <v>ALEstadoEstresse hídricoEstado do Alagoas20504C</v>
      </c>
      <c r="R424" t="str">
        <f t="shared" si="56"/>
        <v>Estresse hídrico20504C</v>
      </c>
      <c r="S424" s="140" t="s">
        <v>156</v>
      </c>
      <c r="T424" s="140" t="s">
        <v>117</v>
      </c>
      <c r="U424" s="140" t="s">
        <v>191</v>
      </c>
      <c r="V424" s="142">
        <v>2050</v>
      </c>
      <c r="W424" s="82" t="s">
        <v>90</v>
      </c>
      <c r="X424" s="135" t="str">
        <f>VLOOKUP(Q424,'Base de Dados'!A:G,7,0)</f>
        <v>Alto</v>
      </c>
      <c r="Y424" s="144">
        <f t="shared" si="57"/>
        <v>0.1111111111111111</v>
      </c>
    </row>
    <row r="425" spans="6:25" x14ac:dyDescent="0.35">
      <c r="F425" t="str">
        <f t="shared" si="53"/>
        <v>SPEstadoMudanças crônicas de temperaturaEstado de São Paulo20504C</v>
      </c>
      <c r="G425" t="str">
        <f t="shared" si="58"/>
        <v>Mudanças crônicas de temperatura20504C</v>
      </c>
      <c r="H425" s="140" t="s">
        <v>154</v>
      </c>
      <c r="I425" s="140" t="s">
        <v>137</v>
      </c>
      <c r="J425" s="140" t="s">
        <v>200</v>
      </c>
      <c r="K425" s="142">
        <v>2050</v>
      </c>
      <c r="L425" s="82" t="s">
        <v>90</v>
      </c>
      <c r="M425" s="129">
        <f t="shared" si="59"/>
        <v>0.31245264204495427</v>
      </c>
      <c r="N425" s="66">
        <f>(VLOOKUP(F425,'Base de Dados'!A:G,7,0)*M425)+VLOOKUP(F425,'Base de Dados'!A:G,7,0)</f>
        <v>5.9099742471284307</v>
      </c>
      <c r="O425" s="66">
        <f t="shared" si="54"/>
        <v>3.9321491954236647</v>
      </c>
      <c r="Q425" t="str">
        <f t="shared" si="55"/>
        <v>RJEstadoEstresse hídricoEstado do Rio de Janeiro20504C</v>
      </c>
      <c r="R425" t="str">
        <f t="shared" si="56"/>
        <v>Estresse hídrico20504C</v>
      </c>
      <c r="S425" s="140" t="s">
        <v>169</v>
      </c>
      <c r="T425" s="140" t="s">
        <v>143</v>
      </c>
      <c r="U425" s="140" t="s">
        <v>191</v>
      </c>
      <c r="V425" s="142">
        <v>2050</v>
      </c>
      <c r="W425" s="82" t="s">
        <v>90</v>
      </c>
      <c r="X425" s="135" t="str">
        <f>VLOOKUP(Q425,'Base de Dados'!A:G,7,0)</f>
        <v>Alto</v>
      </c>
      <c r="Y425" s="144">
        <f t="shared" si="57"/>
        <v>0.1111111111111111</v>
      </c>
    </row>
    <row r="426" spans="6:25" x14ac:dyDescent="0.35">
      <c r="F426" t="str">
        <f t="shared" si="53"/>
        <v>DFEstadoMudanças crônicas de temperaturaDistrito Federal20504C</v>
      </c>
      <c r="G426" t="str">
        <f t="shared" si="58"/>
        <v>Mudanças crônicas de temperatura20504C</v>
      </c>
      <c r="H426" s="140" t="s">
        <v>147</v>
      </c>
      <c r="I426" s="140" t="s">
        <v>99</v>
      </c>
      <c r="J426" s="140" t="s">
        <v>200</v>
      </c>
      <c r="K426" s="142">
        <v>2050</v>
      </c>
      <c r="L426" s="82" t="s">
        <v>90</v>
      </c>
      <c r="M426" s="129">
        <f t="shared" si="59"/>
        <v>3.493574824846201E-2</v>
      </c>
      <c r="N426" s="66">
        <f>(VLOOKUP(F426,'Base de Dados'!A:G,7,0)*M426)+VLOOKUP(F426,'Base de Dados'!A:G,7,0)</f>
        <v>4.8231455654205817</v>
      </c>
      <c r="O426" s="66">
        <f t="shared" si="54"/>
        <v>3.9321491954236647</v>
      </c>
      <c r="Q426" t="str">
        <f t="shared" si="55"/>
        <v>SEEstadoEstresse hídricoEstado do Sergipe20504C</v>
      </c>
      <c r="R426" t="str">
        <f t="shared" si="56"/>
        <v>Estresse hídrico20504C</v>
      </c>
      <c r="S426" s="140" t="s">
        <v>172</v>
      </c>
      <c r="T426" s="140" t="s">
        <v>81</v>
      </c>
      <c r="U426" s="140" t="s">
        <v>191</v>
      </c>
      <c r="V426" s="142">
        <v>2050</v>
      </c>
      <c r="W426" s="82" t="s">
        <v>90</v>
      </c>
      <c r="X426" s="135" t="str">
        <f>VLOOKUP(Q426,'Base de Dados'!A:G,7,0)</f>
        <v>Alto</v>
      </c>
      <c r="Y426" s="144">
        <f t="shared" si="57"/>
        <v>0.1111111111111111</v>
      </c>
    </row>
    <row r="427" spans="6:25" x14ac:dyDescent="0.35">
      <c r="F427" t="str">
        <f t="shared" si="53"/>
        <v>TOEstadoMudanças crônicas de temperaturaEstado do Tocantins20504C</v>
      </c>
      <c r="G427" t="str">
        <f t="shared" si="58"/>
        <v>Mudanças crônicas de temperatura20504C</v>
      </c>
      <c r="H427" s="140" t="s">
        <v>173</v>
      </c>
      <c r="I427" s="140" t="s">
        <v>123</v>
      </c>
      <c r="J427" s="140" t="s">
        <v>200</v>
      </c>
      <c r="K427" s="142">
        <v>2050</v>
      </c>
      <c r="L427" s="82" t="s">
        <v>90</v>
      </c>
      <c r="M427" s="129">
        <f t="shared" si="59"/>
        <v>5.7361768650591007E-3</v>
      </c>
      <c r="N427" s="66">
        <f>(VLOOKUP(F427,'Base de Dados'!A:G,7,0)*M427)+VLOOKUP(F427,'Base de Dados'!A:G,7,0)</f>
        <v>4.5512914457066804</v>
      </c>
      <c r="O427" s="66">
        <f t="shared" si="54"/>
        <v>3.9321491954236647</v>
      </c>
      <c r="Q427" t="str">
        <f t="shared" si="55"/>
        <v>PREstadoVariabilidade SazonalEstado do Paraná20302C</v>
      </c>
      <c r="R427" t="str">
        <f t="shared" si="56"/>
        <v>Variabilidade Sazonal20302C</v>
      </c>
      <c r="S427" s="140" t="s">
        <v>166</v>
      </c>
      <c r="T427" s="140" t="s">
        <v>105</v>
      </c>
      <c r="U427" s="140" t="s">
        <v>51</v>
      </c>
      <c r="V427" s="142">
        <v>2030</v>
      </c>
      <c r="W427" s="82" t="s">
        <v>86</v>
      </c>
      <c r="X427" s="135" t="str">
        <f>VLOOKUP(Q427,'Base de Dados'!A:G,7,0)</f>
        <v>Baixo</v>
      </c>
      <c r="Y427" s="144">
        <f t="shared" si="57"/>
        <v>7.407407407407407E-2</v>
      </c>
    </row>
    <row r="428" spans="6:25" x14ac:dyDescent="0.35">
      <c r="F428" t="str">
        <f t="shared" si="53"/>
        <v>MSEstadoMudanças crônicas de temperaturaEstado do Mato Grosso do Sul20504C</v>
      </c>
      <c r="G428" t="str">
        <f t="shared" si="58"/>
        <v>Mudanças crônicas de temperatura20504C</v>
      </c>
      <c r="H428" s="140" t="s">
        <v>164</v>
      </c>
      <c r="I428" s="140" t="s">
        <v>101</v>
      </c>
      <c r="J428" s="140" t="s">
        <v>200</v>
      </c>
      <c r="K428" s="142">
        <v>2050</v>
      </c>
      <c r="L428" s="82" t="s">
        <v>90</v>
      </c>
      <c r="M428" s="129">
        <f t="shared" si="59"/>
        <v>1.6114911720697993E-2</v>
      </c>
      <c r="N428" s="66">
        <f>(VLOOKUP(F428,'Base de Dados'!A:G,7,0)*M428)+VLOOKUP(F428,'Base de Dados'!A:G,7,0)</f>
        <v>4.9793017724019943</v>
      </c>
      <c r="O428" s="66">
        <f t="shared" si="54"/>
        <v>3.9321491954236647</v>
      </c>
      <c r="Q428" t="str">
        <f t="shared" si="55"/>
        <v>SCEstadoVariabilidade SazonalEstado de Santa Catarina20302C</v>
      </c>
      <c r="R428" t="str">
        <f t="shared" si="56"/>
        <v>Variabilidade Sazonal20302C</v>
      </c>
      <c r="S428" s="140" t="s">
        <v>153</v>
      </c>
      <c r="T428" s="140" t="s">
        <v>107</v>
      </c>
      <c r="U428" s="140" t="s">
        <v>51</v>
      </c>
      <c r="V428" s="142">
        <v>2030</v>
      </c>
      <c r="W428" s="82" t="s">
        <v>86</v>
      </c>
      <c r="X428" s="135" t="str">
        <f>VLOOKUP(Q428,'Base de Dados'!A:G,7,0)</f>
        <v>Baixo</v>
      </c>
      <c r="Y428" s="144">
        <f t="shared" si="57"/>
        <v>7.407407407407407E-2</v>
      </c>
    </row>
    <row r="429" spans="6:25" x14ac:dyDescent="0.35">
      <c r="F429" t="str">
        <f t="shared" si="53"/>
        <v>RREstadoMudanças crônicas de temperaturaEstado da Roraima20504C</v>
      </c>
      <c r="G429" t="str">
        <f t="shared" si="58"/>
        <v>Mudanças crônicas de temperatura20504C</v>
      </c>
      <c r="H429" s="140" t="s">
        <v>151</v>
      </c>
      <c r="I429" s="140" t="s">
        <v>97</v>
      </c>
      <c r="J429" s="140" t="s">
        <v>200</v>
      </c>
      <c r="K429" s="142">
        <v>2050</v>
      </c>
      <c r="L429" s="82" t="s">
        <v>90</v>
      </c>
      <c r="M429" s="129">
        <f t="shared" si="59"/>
        <v>2.1057616972670569E-3</v>
      </c>
      <c r="N429" s="66">
        <f>(VLOOKUP(F429,'Base de Dados'!A:G,7,0)*M429)+VLOOKUP(F429,'Base de Dados'!A:G,7,0)</f>
        <v>4.0164398928826461</v>
      </c>
      <c r="O429" s="66">
        <f t="shared" si="54"/>
        <v>3.9321491954236647</v>
      </c>
      <c r="Q429" t="str">
        <f t="shared" si="55"/>
        <v>PREstadoVariabilidade SazonalEstado do Paraná20304C</v>
      </c>
      <c r="R429" t="str">
        <f t="shared" si="56"/>
        <v>Variabilidade Sazonal20304C</v>
      </c>
      <c r="S429" s="140" t="s">
        <v>166</v>
      </c>
      <c r="T429" s="140" t="s">
        <v>105</v>
      </c>
      <c r="U429" s="140" t="s">
        <v>51</v>
      </c>
      <c r="V429" s="142">
        <v>2030</v>
      </c>
      <c r="W429" s="82" t="s">
        <v>90</v>
      </c>
      <c r="X429" s="135" t="str">
        <f>VLOOKUP(Q429,'Base de Dados'!A:G,7,0)</f>
        <v>Baixo</v>
      </c>
      <c r="Y429" s="144">
        <f t="shared" si="57"/>
        <v>7.407407407407407E-2</v>
      </c>
    </row>
    <row r="430" spans="6:25" x14ac:dyDescent="0.35">
      <c r="F430" t="str">
        <f t="shared" si="53"/>
        <v>ACEstadoMudanças crônicas de temperaturaEstado do Acre20504C</v>
      </c>
      <c r="G430" t="str">
        <f t="shared" si="58"/>
        <v>Mudanças crônicas de temperatura20504C</v>
      </c>
      <c r="H430" s="138" t="s">
        <v>155</v>
      </c>
      <c r="I430" s="138" t="s">
        <v>131</v>
      </c>
      <c r="J430" s="139" t="s">
        <v>200</v>
      </c>
      <c r="K430" s="141">
        <v>2050</v>
      </c>
      <c r="L430" s="136" t="s">
        <v>90</v>
      </c>
      <c r="M430" s="129">
        <f t="shared" si="59"/>
        <v>2.1651603672099367E-3</v>
      </c>
      <c r="N430" s="66">
        <f>(VLOOKUP(F430,'Base de Dados'!A:G,7,0)*M430)+VLOOKUP(F430,'Base de Dados'!A:G,7,0)</f>
        <v>4.2785771246610746</v>
      </c>
      <c r="O430" s="66">
        <f t="shared" si="54"/>
        <v>3.9321491954236647</v>
      </c>
      <c r="Q430" t="str">
        <f t="shared" si="55"/>
        <v>SCEstadoVariabilidade SazonalEstado de Santa Catarina20304C</v>
      </c>
      <c r="R430" t="str">
        <f t="shared" si="56"/>
        <v>Variabilidade Sazonal20304C</v>
      </c>
      <c r="S430" s="140" t="s">
        <v>153</v>
      </c>
      <c r="T430" s="140" t="s">
        <v>107</v>
      </c>
      <c r="U430" s="140" t="s">
        <v>51</v>
      </c>
      <c r="V430" s="142">
        <v>2030</v>
      </c>
      <c r="W430" s="82" t="s">
        <v>90</v>
      </c>
      <c r="X430" s="135" t="str">
        <f>VLOOKUP(Q430,'Base de Dados'!A:G,7,0)</f>
        <v>Baixo</v>
      </c>
      <c r="Y430" s="144">
        <f t="shared" si="57"/>
        <v>7.407407407407407E-2</v>
      </c>
    </row>
    <row r="431" spans="6:25" x14ac:dyDescent="0.35">
      <c r="F431" t="str">
        <f t="shared" si="53"/>
        <v>PAEstadoMudanças crônicas de temperaturaEstado do Pará20504C</v>
      </c>
      <c r="G431" t="str">
        <f t="shared" si="58"/>
        <v>Mudanças crônicas de temperatura20504C</v>
      </c>
      <c r="H431" s="140" t="s">
        <v>165</v>
      </c>
      <c r="I431" s="140" t="s">
        <v>91</v>
      </c>
      <c r="J431" s="140" t="s">
        <v>200</v>
      </c>
      <c r="K431" s="142">
        <v>2050</v>
      </c>
      <c r="L431" s="82" t="s">
        <v>90</v>
      </c>
      <c r="M431" s="129">
        <f t="shared" si="59"/>
        <v>2.8376794674304741E-2</v>
      </c>
      <c r="N431" s="66">
        <f>(VLOOKUP(F431,'Base de Dados'!A:G,7,0)*M431)+VLOOKUP(F431,'Base de Dados'!A:G,7,0)</f>
        <v>4.1467580283916883</v>
      </c>
      <c r="O431" s="66">
        <f t="shared" si="54"/>
        <v>3.9321491954236647</v>
      </c>
      <c r="Q431" t="str">
        <f t="shared" si="55"/>
        <v>PREstadoVariabilidade SazonalEstado do Paraná20502C</v>
      </c>
      <c r="R431" t="str">
        <f t="shared" si="56"/>
        <v>Variabilidade Sazonal20502C</v>
      </c>
      <c r="S431" s="140" t="s">
        <v>166</v>
      </c>
      <c r="T431" s="140" t="s">
        <v>105</v>
      </c>
      <c r="U431" s="140" t="s">
        <v>51</v>
      </c>
      <c r="V431" s="142">
        <v>2050</v>
      </c>
      <c r="W431" s="82" t="s">
        <v>86</v>
      </c>
      <c r="X431" s="135" t="str">
        <f>VLOOKUP(Q431,'Base de Dados'!A:G,7,0)</f>
        <v>Baixo</v>
      </c>
      <c r="Y431" s="144">
        <f t="shared" si="57"/>
        <v>7.407407407407407E-2</v>
      </c>
    </row>
    <row r="432" spans="6:25" x14ac:dyDescent="0.35">
      <c r="F432" t="str">
        <f t="shared" si="53"/>
        <v>ROEstadoMudanças crônicas de temperaturaEstado da Rondônia20504C</v>
      </c>
      <c r="G432" t="str">
        <f t="shared" si="58"/>
        <v>Mudanças crônicas de temperatura20504C</v>
      </c>
      <c r="H432" s="140" t="s">
        <v>150</v>
      </c>
      <c r="I432" s="140" t="s">
        <v>127</v>
      </c>
      <c r="J432" s="140" t="s">
        <v>200</v>
      </c>
      <c r="K432" s="142">
        <v>2050</v>
      </c>
      <c r="L432" s="82" t="s">
        <v>90</v>
      </c>
      <c r="M432" s="129">
        <f t="shared" si="59"/>
        <v>6.7807786955368732E-3</v>
      </c>
      <c r="N432" s="66">
        <f>(VLOOKUP(F432,'Base de Dados'!A:G,7,0)*M432)+VLOOKUP(F432,'Base de Dados'!A:G,7,0)</f>
        <v>4.5989745970812121</v>
      </c>
      <c r="O432" s="66">
        <f t="shared" si="54"/>
        <v>3.9321491954236647</v>
      </c>
      <c r="Q432" t="str">
        <f t="shared" si="55"/>
        <v>SCEstadoVariabilidade SazonalEstado de Santa Catarina20502C</v>
      </c>
      <c r="R432" t="str">
        <f t="shared" si="56"/>
        <v>Variabilidade Sazonal20502C</v>
      </c>
      <c r="S432" s="140" t="s">
        <v>153</v>
      </c>
      <c r="T432" s="140" t="s">
        <v>107</v>
      </c>
      <c r="U432" s="140" t="s">
        <v>51</v>
      </c>
      <c r="V432" s="142">
        <v>2050</v>
      </c>
      <c r="W432" s="82" t="s">
        <v>86</v>
      </c>
      <c r="X432" s="135" t="str">
        <f>VLOOKUP(Q432,'Base de Dados'!A:G,7,0)</f>
        <v>Baixo</v>
      </c>
      <c r="Y432" s="144">
        <f t="shared" si="57"/>
        <v>7.407407407407407E-2</v>
      </c>
    </row>
    <row r="433" spans="6:25" x14ac:dyDescent="0.35">
      <c r="F433" t="str">
        <f t="shared" si="53"/>
        <v>GOEstadoMudanças crônicas de temperaturaEstado do Goiás20504C</v>
      </c>
      <c r="G433" t="str">
        <f t="shared" si="58"/>
        <v>Mudanças crônicas de temperatura20504C</v>
      </c>
      <c r="H433" s="140" t="s">
        <v>161</v>
      </c>
      <c r="I433" s="140" t="s">
        <v>111</v>
      </c>
      <c r="J433" s="140" t="s">
        <v>200</v>
      </c>
      <c r="K433" s="142">
        <v>2050</v>
      </c>
      <c r="L433" s="82" t="s">
        <v>90</v>
      </c>
      <c r="M433" s="129">
        <f t="shared" si="59"/>
        <v>2.9453067034552943E-2</v>
      </c>
      <c r="N433" s="66">
        <f>(VLOOKUP(F433,'Base de Dados'!A:G,7,0)*M433)+VLOOKUP(F433,'Base de Dados'!A:G,7,0)</f>
        <v>5.1033420043126227</v>
      </c>
      <c r="O433" s="66">
        <f t="shared" si="54"/>
        <v>3.9321491954236647</v>
      </c>
      <c r="Q433" t="str">
        <f t="shared" si="55"/>
        <v>PREstadoVariabilidade SazonalEstado do Paraná20504C</v>
      </c>
      <c r="R433" t="str">
        <f t="shared" si="56"/>
        <v>Variabilidade Sazonal20504C</v>
      </c>
      <c r="S433" s="140" t="s">
        <v>166</v>
      </c>
      <c r="T433" s="140" t="s">
        <v>105</v>
      </c>
      <c r="U433" s="140" t="s">
        <v>51</v>
      </c>
      <c r="V433" s="142">
        <v>2050</v>
      </c>
      <c r="W433" s="82" t="s">
        <v>90</v>
      </c>
      <c r="X433" s="135" t="str">
        <f>VLOOKUP(Q433,'Base de Dados'!A:G,7,0)</f>
        <v>Baixo</v>
      </c>
      <c r="Y433" s="144">
        <f t="shared" si="57"/>
        <v>7.407407407407407E-2</v>
      </c>
    </row>
    <row r="434" spans="6:25" x14ac:dyDescent="0.35">
      <c r="F434" t="str">
        <f t="shared" si="53"/>
        <v>MTEstadoMudanças crônicas de temperaturaEstado do Mato Grosso20504C</v>
      </c>
      <c r="G434" t="str">
        <f t="shared" si="58"/>
        <v>Mudanças crônicas de temperatura20504C</v>
      </c>
      <c r="H434" s="140" t="s">
        <v>163</v>
      </c>
      <c r="I434" s="140" t="s">
        <v>103</v>
      </c>
      <c r="J434" s="140" t="s">
        <v>200</v>
      </c>
      <c r="K434" s="142">
        <v>2050</v>
      </c>
      <c r="L434" s="82" t="s">
        <v>90</v>
      </c>
      <c r="M434" s="129">
        <f t="shared" si="59"/>
        <v>2.3476930055963536E-2</v>
      </c>
      <c r="N434" s="66">
        <f>(VLOOKUP(F434,'Base de Dados'!A:G,7,0)*M434)+VLOOKUP(F434,'Base de Dados'!A:G,7,0)</f>
        <v>4.8727736639964423</v>
      </c>
      <c r="O434" s="66">
        <f t="shared" si="54"/>
        <v>3.9321491954236647</v>
      </c>
      <c r="Q434" t="str">
        <f t="shared" si="55"/>
        <v>SCEstadoVariabilidade SazonalEstado de Santa Catarina20504C</v>
      </c>
      <c r="R434" t="str">
        <f t="shared" si="56"/>
        <v>Variabilidade Sazonal20504C</v>
      </c>
      <c r="S434" s="140" t="s">
        <v>153</v>
      </c>
      <c r="T434" s="140" t="s">
        <v>107</v>
      </c>
      <c r="U434" s="140" t="s">
        <v>51</v>
      </c>
      <c r="V434" s="142">
        <v>2050</v>
      </c>
      <c r="W434" s="82" t="s">
        <v>90</v>
      </c>
      <c r="X434" s="135" t="str">
        <f>VLOOKUP(Q434,'Base de Dados'!A:G,7,0)</f>
        <v>Baixo</v>
      </c>
      <c r="Y434" s="144">
        <f t="shared" si="57"/>
        <v>7.407407407407407E-2</v>
      </c>
    </row>
    <row r="435" spans="6:25" x14ac:dyDescent="0.35">
      <c r="F435" t="str">
        <f t="shared" si="53"/>
        <v>SEEstadoOndas de calorEstado do Sergipe20302C</v>
      </c>
      <c r="G435" t="str">
        <f t="shared" si="58"/>
        <v>Ondas de calor20302C</v>
      </c>
      <c r="H435" s="140" t="s">
        <v>172</v>
      </c>
      <c r="I435" s="140" t="s">
        <v>81</v>
      </c>
      <c r="J435" s="140" t="s">
        <v>203</v>
      </c>
      <c r="K435" s="142">
        <v>2030</v>
      </c>
      <c r="L435" s="82" t="s">
        <v>86</v>
      </c>
      <c r="M435" s="129">
        <f t="shared" si="59"/>
        <v>5.9674637214738547E-3</v>
      </c>
      <c r="N435" s="66">
        <f>(VLOOKUP(F435,'Base de Dados'!A:G,7,0)*M435)+VLOOKUP(F435,'Base de Dados'!A:G,7,0)</f>
        <v>8.4555876614920109</v>
      </c>
      <c r="O435" s="66">
        <f t="shared" si="54"/>
        <v>27.386537250677701</v>
      </c>
    </row>
    <row r="436" spans="6:25" x14ac:dyDescent="0.35">
      <c r="F436" t="str">
        <f t="shared" si="53"/>
        <v>ALEstadoOndas de calorEstado do Alagoas20302C</v>
      </c>
      <c r="G436" t="str">
        <f t="shared" si="58"/>
        <v>Ondas de calor20302C</v>
      </c>
      <c r="H436" s="140" t="s">
        <v>156</v>
      </c>
      <c r="I436" s="140" t="s">
        <v>117</v>
      </c>
      <c r="J436" s="140" t="s">
        <v>203</v>
      </c>
      <c r="K436" s="142">
        <v>2030</v>
      </c>
      <c r="L436" s="82" t="s">
        <v>86</v>
      </c>
      <c r="M436" s="129">
        <f t="shared" si="59"/>
        <v>8.3055635790484604E-3</v>
      </c>
      <c r="N436" s="66">
        <f>(VLOOKUP(F436,'Base de Dados'!A:G,7,0)*M436)+VLOOKUP(F436,'Base de Dados'!A:G,7,0)</f>
        <v>7.1206538899952401</v>
      </c>
      <c r="O436" s="66">
        <f t="shared" si="54"/>
        <v>27.386537250677701</v>
      </c>
    </row>
    <row r="437" spans="6:25" x14ac:dyDescent="0.35">
      <c r="F437" t="str">
        <f t="shared" si="53"/>
        <v>RSEstadoOndas de calorEstado do Rio Grande do Sul20302C</v>
      </c>
      <c r="G437" t="str">
        <f t="shared" si="58"/>
        <v>Ondas de calor20302C</v>
      </c>
      <c r="H437" s="140" t="s">
        <v>171</v>
      </c>
      <c r="I437" s="140" t="s">
        <v>125</v>
      </c>
      <c r="J437" s="140" t="s">
        <v>203</v>
      </c>
      <c r="K437" s="142">
        <v>2030</v>
      </c>
      <c r="L437" s="82" t="s">
        <v>86</v>
      </c>
      <c r="M437" s="129">
        <f t="shared" si="59"/>
        <v>6.1887894735043823E-2</v>
      </c>
      <c r="N437" s="66">
        <f>(VLOOKUP(F437,'Base de Dados'!A:G,7,0)*M437)+VLOOKUP(F437,'Base de Dados'!A:G,7,0)</f>
        <v>16.045429485987864</v>
      </c>
      <c r="O437" s="66">
        <f t="shared" si="54"/>
        <v>27.386537250677701</v>
      </c>
    </row>
    <row r="438" spans="6:25" x14ac:dyDescent="0.35">
      <c r="F438" t="str">
        <f t="shared" si="53"/>
        <v>PEEstadoOndas de calorEstado do Pernambuco20302C</v>
      </c>
      <c r="G438" t="str">
        <f t="shared" si="58"/>
        <v>Ondas de calor20302C</v>
      </c>
      <c r="H438" s="140" t="s">
        <v>167</v>
      </c>
      <c r="I438" s="140" t="s">
        <v>129</v>
      </c>
      <c r="J438" s="140" t="s">
        <v>203</v>
      </c>
      <c r="K438" s="142">
        <v>2030</v>
      </c>
      <c r="L438" s="82" t="s">
        <v>86</v>
      </c>
      <c r="M438" s="129">
        <f t="shared" si="59"/>
        <v>2.5403050200549358E-2</v>
      </c>
      <c r="N438" s="66">
        <f>(VLOOKUP(F438,'Base de Dados'!A:G,7,0)*M438)+VLOOKUP(F438,'Base de Dados'!A:G,7,0)</f>
        <v>12.352298115015875</v>
      </c>
      <c r="O438" s="66">
        <f t="shared" si="54"/>
        <v>27.386537250677701</v>
      </c>
    </row>
    <row r="439" spans="6:25" x14ac:dyDescent="0.35">
      <c r="F439" t="str">
        <f t="shared" si="53"/>
        <v>BAEstadoOndas de calorEstado da Bahia20302C</v>
      </c>
      <c r="G439" t="str">
        <f t="shared" si="58"/>
        <v>Ondas de calor20302C</v>
      </c>
      <c r="H439" s="140" t="s">
        <v>148</v>
      </c>
      <c r="I439" s="140" t="s">
        <v>133</v>
      </c>
      <c r="J439" s="140" t="s">
        <v>203</v>
      </c>
      <c r="K439" s="142">
        <v>2030</v>
      </c>
      <c r="L439" s="82" t="s">
        <v>86</v>
      </c>
      <c r="M439" s="129">
        <f t="shared" si="59"/>
        <v>4.0123144481482464E-2</v>
      </c>
      <c r="N439" s="66">
        <f>(VLOOKUP(F439,'Base de Dados'!A:G,7,0)*M439)+VLOOKUP(F439,'Base de Dados'!A:G,7,0)</f>
        <v>16.576888320663304</v>
      </c>
      <c r="O439" s="66">
        <f t="shared" si="54"/>
        <v>27.386537250677701</v>
      </c>
    </row>
    <row r="440" spans="6:25" x14ac:dyDescent="0.35">
      <c r="F440" t="str">
        <f t="shared" si="53"/>
        <v>SCEstadoOndas de calorEstado de Santa Catarina20302C</v>
      </c>
      <c r="G440" t="str">
        <f t="shared" si="58"/>
        <v>Ondas de calor20302C</v>
      </c>
      <c r="H440" s="140" t="s">
        <v>153</v>
      </c>
      <c r="I440" s="140" t="s">
        <v>107</v>
      </c>
      <c r="J440" s="140" t="s">
        <v>203</v>
      </c>
      <c r="K440" s="142">
        <v>2030</v>
      </c>
      <c r="L440" s="82" t="s">
        <v>86</v>
      </c>
      <c r="M440" s="129">
        <f t="shared" si="59"/>
        <v>4.5899270894467749E-2</v>
      </c>
      <c r="N440" s="66">
        <f>(VLOOKUP(F440,'Base de Dados'!A:G,7,0)*M440)+VLOOKUP(F440,'Base de Dados'!A:G,7,0)</f>
        <v>20.043912455784696</v>
      </c>
      <c r="O440" s="66">
        <f t="shared" si="54"/>
        <v>27.386537250677701</v>
      </c>
    </row>
    <row r="441" spans="6:25" x14ac:dyDescent="0.35">
      <c r="F441" t="str">
        <f t="shared" si="53"/>
        <v>ESEstadoOndas de calorEstado do Espírito Santo20302C</v>
      </c>
      <c r="G441" t="str">
        <f t="shared" si="58"/>
        <v>Ondas de calor20302C</v>
      </c>
      <c r="H441" s="140" t="s">
        <v>160</v>
      </c>
      <c r="I441" s="140" t="s">
        <v>141</v>
      </c>
      <c r="J441" s="140" t="s">
        <v>203</v>
      </c>
      <c r="K441" s="142">
        <v>2030</v>
      </c>
      <c r="L441" s="82" t="s">
        <v>86</v>
      </c>
      <c r="M441" s="129">
        <f t="shared" si="59"/>
        <v>1.8193602342725594E-2</v>
      </c>
      <c r="N441" s="66">
        <f>(VLOOKUP(F441,'Base de Dados'!A:G,7,0)*M441)+VLOOKUP(F441,'Base de Dados'!A:G,7,0)</f>
        <v>20.776385912032225</v>
      </c>
      <c r="O441" s="66">
        <f t="shared" si="54"/>
        <v>27.386537250677701</v>
      </c>
    </row>
    <row r="442" spans="6:25" x14ac:dyDescent="0.35">
      <c r="F442" t="str">
        <f t="shared" si="53"/>
        <v>PBEstadoOndas de calorEstado da Paraíba20302C</v>
      </c>
      <c r="G442" t="str">
        <f t="shared" si="58"/>
        <v>Ondas de calor20302C</v>
      </c>
      <c r="H442" s="140" t="s">
        <v>149</v>
      </c>
      <c r="I442" s="140" t="s">
        <v>113</v>
      </c>
      <c r="J442" s="140" t="s">
        <v>203</v>
      </c>
      <c r="K442" s="142">
        <v>2030</v>
      </c>
      <c r="L442" s="82" t="s">
        <v>86</v>
      </c>
      <c r="M442" s="129">
        <f t="shared" si="59"/>
        <v>9.2372816540374405E-3</v>
      </c>
      <c r="N442" s="66">
        <f>(VLOOKUP(F442,'Base de Dados'!A:G,7,0)*M442)+VLOOKUP(F442,'Base de Dados'!A:G,7,0)</f>
        <v>16.85137906853199</v>
      </c>
      <c r="O442" s="66">
        <f t="shared" si="54"/>
        <v>27.386537250677701</v>
      </c>
    </row>
    <row r="443" spans="6:25" x14ac:dyDescent="0.35">
      <c r="F443" t="str">
        <f t="shared" si="53"/>
        <v>AMEstadoOndas de calorEstado do Amazonas20302C</v>
      </c>
      <c r="G443" t="str">
        <f t="shared" si="58"/>
        <v>Ondas de calor20302C</v>
      </c>
      <c r="H443" s="140" t="s">
        <v>158</v>
      </c>
      <c r="I443" s="140" t="s">
        <v>119</v>
      </c>
      <c r="J443" s="140" t="s">
        <v>203</v>
      </c>
      <c r="K443" s="142">
        <v>2030</v>
      </c>
      <c r="L443" s="82" t="s">
        <v>86</v>
      </c>
      <c r="M443" s="129">
        <f t="shared" si="59"/>
        <v>1.5246403292263271E-2</v>
      </c>
      <c r="N443" s="66">
        <f>(VLOOKUP(F443,'Base de Dados'!A:G,7,0)*M443)+VLOOKUP(F443,'Base de Dados'!A:G,7,0)</f>
        <v>31.505416457366451</v>
      </c>
      <c r="O443" s="66">
        <f t="shared" si="54"/>
        <v>27.386537250677701</v>
      </c>
    </row>
    <row r="444" spans="6:25" x14ac:dyDescent="0.35">
      <c r="F444" t="str">
        <f t="shared" si="53"/>
        <v>RREstadoOndas de calorEstado da Roraima20302C</v>
      </c>
      <c r="G444" t="str">
        <f t="shared" si="58"/>
        <v>Ondas de calor20302C</v>
      </c>
      <c r="H444" s="140" t="s">
        <v>151</v>
      </c>
      <c r="I444" s="140" t="s">
        <v>97</v>
      </c>
      <c r="J444" s="140" t="s">
        <v>203</v>
      </c>
      <c r="K444" s="142">
        <v>2030</v>
      </c>
      <c r="L444" s="82" t="s">
        <v>86</v>
      </c>
      <c r="M444" s="129">
        <f t="shared" si="59"/>
        <v>2.1057616972670569E-3</v>
      </c>
      <c r="N444" s="66">
        <f>(VLOOKUP(F444,'Base de Dados'!A:G,7,0)*M444)+VLOOKUP(F444,'Base de Dados'!A:G,7,0)</f>
        <v>31.160049186078648</v>
      </c>
      <c r="O444" s="66">
        <f t="shared" si="54"/>
        <v>27.386537250677701</v>
      </c>
    </row>
    <row r="445" spans="6:25" x14ac:dyDescent="0.35">
      <c r="F445" t="str">
        <f t="shared" si="53"/>
        <v>CEEstadoOndas de calorEstado do Ceará20302C</v>
      </c>
      <c r="G445" t="str">
        <f t="shared" si="58"/>
        <v>Ondas de calor20302C</v>
      </c>
      <c r="H445" s="140" t="s">
        <v>159</v>
      </c>
      <c r="I445" s="140" t="s">
        <v>109</v>
      </c>
      <c r="J445" s="140" t="s">
        <v>203</v>
      </c>
      <c r="K445" s="142">
        <v>2030</v>
      </c>
      <c r="L445" s="82" t="s">
        <v>86</v>
      </c>
      <c r="M445" s="129">
        <f t="shared" si="59"/>
        <v>2.1934798658220841E-2</v>
      </c>
      <c r="N445" s="66">
        <f>(VLOOKUP(F445,'Base de Dados'!A:G,7,0)*M445)+VLOOKUP(F445,'Base de Dados'!A:G,7,0)</f>
        <v>20.672573051371632</v>
      </c>
      <c r="O445" s="66">
        <f t="shared" si="54"/>
        <v>27.386537250677701</v>
      </c>
    </row>
    <row r="446" spans="6:25" x14ac:dyDescent="0.35">
      <c r="F446" t="str">
        <f t="shared" si="53"/>
        <v>PREstadoOndas de calorEstado do Paraná20302C</v>
      </c>
      <c r="G446" t="str">
        <f t="shared" si="58"/>
        <v>Ondas de calor20302C</v>
      </c>
      <c r="H446" s="140" t="s">
        <v>166</v>
      </c>
      <c r="I446" s="140" t="s">
        <v>105</v>
      </c>
      <c r="J446" s="140" t="s">
        <v>203</v>
      </c>
      <c r="K446" s="142">
        <v>2030</v>
      </c>
      <c r="L446" s="82" t="s">
        <v>86</v>
      </c>
      <c r="M446" s="129">
        <f t="shared" si="59"/>
        <v>6.4120469964379201E-2</v>
      </c>
      <c r="N446" s="66">
        <f>(VLOOKUP(F446,'Base de Dados'!A:G,7,0)*M446)+VLOOKUP(F446,'Base de Dados'!A:G,7,0)</f>
        <v>30.01610214791523</v>
      </c>
      <c r="O446" s="66">
        <f t="shared" si="54"/>
        <v>27.386537250677701</v>
      </c>
    </row>
    <row r="447" spans="6:25" x14ac:dyDescent="0.35">
      <c r="F447" t="str">
        <f t="shared" si="53"/>
        <v>RNEstadoOndas de calorEstado do Rio Grande do Norte20302C</v>
      </c>
      <c r="G447" t="str">
        <f t="shared" si="58"/>
        <v>Ondas de calor20302C</v>
      </c>
      <c r="H447" s="140" t="s">
        <v>170</v>
      </c>
      <c r="I447" s="140" t="s">
        <v>121</v>
      </c>
      <c r="J447" s="140" t="s">
        <v>203</v>
      </c>
      <c r="K447" s="142">
        <v>2030</v>
      </c>
      <c r="L447" s="82" t="s">
        <v>86</v>
      </c>
      <c r="M447" s="129">
        <f t="shared" si="59"/>
        <v>9.406147341817531E-3</v>
      </c>
      <c r="N447" s="66">
        <f>(VLOOKUP(F447,'Base de Dados'!A:G,7,0)*M447)+VLOOKUP(F447,'Base de Dados'!A:G,7,0)</f>
        <v>23.367175507450305</v>
      </c>
      <c r="O447" s="66">
        <f t="shared" si="54"/>
        <v>27.386537250677701</v>
      </c>
    </row>
    <row r="448" spans="6:25" x14ac:dyDescent="0.35">
      <c r="F448" t="str">
        <f t="shared" si="53"/>
        <v>ACEstadoOndas de calorEstado do Acre20302C</v>
      </c>
      <c r="G448" t="str">
        <f t="shared" si="58"/>
        <v>Ondas de calor20302C</v>
      </c>
      <c r="H448" s="138" t="s">
        <v>155</v>
      </c>
      <c r="I448" s="138" t="s">
        <v>131</v>
      </c>
      <c r="J448" s="139" t="s">
        <v>203</v>
      </c>
      <c r="K448" s="141">
        <v>2030</v>
      </c>
      <c r="L448" s="136" t="s">
        <v>86</v>
      </c>
      <c r="M448" s="129">
        <f t="shared" si="59"/>
        <v>2.1651603672099367E-3</v>
      </c>
      <c r="N448" s="66">
        <f>(VLOOKUP(F448,'Base de Dados'!A:G,7,0)*M448)+VLOOKUP(F448,'Base de Dados'!A:G,7,0)</f>
        <v>38.532105084507364</v>
      </c>
      <c r="O448" s="66">
        <f t="shared" si="54"/>
        <v>27.386537250677701</v>
      </c>
    </row>
    <row r="449" spans="6:15" x14ac:dyDescent="0.35">
      <c r="F449" t="str">
        <f t="shared" si="53"/>
        <v>PIEstadoOndas de calorEstado do Piauí20302C</v>
      </c>
      <c r="G449" t="str">
        <f t="shared" si="58"/>
        <v>Ondas de calor20302C</v>
      </c>
      <c r="H449" s="140" t="s">
        <v>168</v>
      </c>
      <c r="I449" s="140" t="s">
        <v>139</v>
      </c>
      <c r="J449" s="140" t="s">
        <v>203</v>
      </c>
      <c r="K449" s="142">
        <v>2030</v>
      </c>
      <c r="L449" s="82" t="s">
        <v>86</v>
      </c>
      <c r="M449" s="129">
        <f t="shared" si="59"/>
        <v>7.4105097273206811E-3</v>
      </c>
      <c r="N449" s="66">
        <f>(VLOOKUP(F449,'Base de Dados'!A:G,7,0)*M449)+VLOOKUP(F449,'Base de Dados'!A:G,7,0)</f>
        <v>21.987453953734292</v>
      </c>
      <c r="O449" s="66">
        <f t="shared" si="54"/>
        <v>27.386537250677701</v>
      </c>
    </row>
    <row r="450" spans="6:15" x14ac:dyDescent="0.35">
      <c r="F450" t="str">
        <f t="shared" si="53"/>
        <v>RJEstadoOndas de calorEstado do Rio de Janeiro20302C</v>
      </c>
      <c r="G450" t="str">
        <f t="shared" si="58"/>
        <v>Ondas de calor20302C</v>
      </c>
      <c r="H450" s="140" t="s">
        <v>169</v>
      </c>
      <c r="I450" s="140" t="s">
        <v>143</v>
      </c>
      <c r="J450" s="140" t="s">
        <v>203</v>
      </c>
      <c r="K450" s="142">
        <v>2030</v>
      </c>
      <c r="L450" s="82" t="s">
        <v>86</v>
      </c>
      <c r="M450" s="129">
        <f t="shared" si="59"/>
        <v>9.9062263210224766E-2</v>
      </c>
      <c r="N450" s="66">
        <f>(VLOOKUP(F450,'Base de Dados'!A:G,7,0)*M450)+VLOOKUP(F450,'Base de Dados'!A:G,7,0)</f>
        <v>25.410633543209883</v>
      </c>
      <c r="O450" s="66">
        <f t="shared" si="54"/>
        <v>27.386537250677701</v>
      </c>
    </row>
    <row r="451" spans="6:15" x14ac:dyDescent="0.35">
      <c r="F451" t="str">
        <f t="shared" ref="F451:F514" si="60">_xlfn.CONCAT(I451,"Estado",J451,H451,K451,L451)</f>
        <v>ROEstadoOndas de calorEstado da Rondônia20302C</v>
      </c>
      <c r="G451" t="str">
        <f t="shared" si="58"/>
        <v>Ondas de calor20302C</v>
      </c>
      <c r="H451" s="140" t="s">
        <v>150</v>
      </c>
      <c r="I451" s="140" t="s">
        <v>127</v>
      </c>
      <c r="J451" s="140" t="s">
        <v>203</v>
      </c>
      <c r="K451" s="142">
        <v>2030</v>
      </c>
      <c r="L451" s="82" t="s">
        <v>86</v>
      </c>
      <c r="M451" s="129">
        <f t="shared" si="59"/>
        <v>6.7807786955368732E-3</v>
      </c>
      <c r="N451" s="66">
        <f>(VLOOKUP(F451,'Base de Dados'!A:G,7,0)*M451)+VLOOKUP(F451,'Base de Dados'!A:G,7,0)</f>
        <v>40.984894894091084</v>
      </c>
      <c r="O451" s="66">
        <f t="shared" ref="O451:O514" si="61">AVERAGEIFS(N:N,J:J,J451,K:K,K451,L:L,L451)</f>
        <v>27.386537250677701</v>
      </c>
    </row>
    <row r="452" spans="6:15" x14ac:dyDescent="0.35">
      <c r="F452" t="str">
        <f t="shared" si="60"/>
        <v>MSEstadoOndas de calorEstado do Mato Grosso do Sul20302C</v>
      </c>
      <c r="G452" t="str">
        <f t="shared" ref="G452:G515" si="62">_xlfn.CONCAT(J452,K452,L452)</f>
        <v>Ondas de calor20302C</v>
      </c>
      <c r="H452" s="140" t="s">
        <v>164</v>
      </c>
      <c r="I452" s="140" t="s">
        <v>101</v>
      </c>
      <c r="J452" s="140" t="s">
        <v>203</v>
      </c>
      <c r="K452" s="142">
        <v>2030</v>
      </c>
      <c r="L452" s="82" t="s">
        <v>86</v>
      </c>
      <c r="M452" s="129">
        <f t="shared" ref="M452:M515" si="63">VLOOKUP(H452,A:C,3,0)</f>
        <v>1.6114911720697993E-2</v>
      </c>
      <c r="N452" s="66">
        <f>(VLOOKUP(F452,'Base de Dados'!A:G,7,0)*M452)+VLOOKUP(F452,'Base de Dados'!A:G,7,0)</f>
        <v>35.429604423331092</v>
      </c>
      <c r="O452" s="66">
        <f t="shared" si="61"/>
        <v>27.386537250677701</v>
      </c>
    </row>
    <row r="453" spans="6:15" x14ac:dyDescent="0.35">
      <c r="F453" t="str">
        <f t="shared" si="60"/>
        <v>MGEstadoOndas de calorEstado de Minas Gerais20302C</v>
      </c>
      <c r="G453" t="str">
        <f t="shared" si="62"/>
        <v>Ondas de calor20302C</v>
      </c>
      <c r="H453" s="140" t="s">
        <v>152</v>
      </c>
      <c r="I453" s="140" t="s">
        <v>93</v>
      </c>
      <c r="J453" s="140" t="s">
        <v>203</v>
      </c>
      <c r="K453" s="142">
        <v>2030</v>
      </c>
      <c r="L453" s="82" t="s">
        <v>86</v>
      </c>
      <c r="M453" s="129">
        <f t="shared" si="63"/>
        <v>8.9726947468184257E-2</v>
      </c>
      <c r="N453" s="66">
        <f>(VLOOKUP(F453,'Base de Dados'!A:G,7,0)*M453)+VLOOKUP(F453,'Base de Dados'!A:G,7,0)</f>
        <v>30.121609580802712</v>
      </c>
      <c r="O453" s="66">
        <f t="shared" si="61"/>
        <v>27.386537250677701</v>
      </c>
    </row>
    <row r="454" spans="6:15" x14ac:dyDescent="0.35">
      <c r="F454" t="str">
        <f t="shared" si="60"/>
        <v>MAEstadoOndas de calorEstado do Maranhão20302C</v>
      </c>
      <c r="G454" t="str">
        <f t="shared" si="62"/>
        <v>Ondas de calor20302C</v>
      </c>
      <c r="H454" s="140" t="s">
        <v>162</v>
      </c>
      <c r="I454" s="140" t="s">
        <v>135</v>
      </c>
      <c r="J454" s="140" t="s">
        <v>203</v>
      </c>
      <c r="K454" s="142">
        <v>2030</v>
      </c>
      <c r="L454" s="82" t="s">
        <v>86</v>
      </c>
      <c r="M454" s="129">
        <f t="shared" si="63"/>
        <v>1.4050150875249915E-2</v>
      </c>
      <c r="N454" s="66">
        <f>(VLOOKUP(F454,'Base de Dados'!A:G,7,0)*M454)+VLOOKUP(F454,'Base de Dados'!A:G,7,0)</f>
        <v>28.948234521343025</v>
      </c>
      <c r="O454" s="66">
        <f t="shared" si="61"/>
        <v>27.386537250677701</v>
      </c>
    </row>
    <row r="455" spans="6:15" x14ac:dyDescent="0.35">
      <c r="F455" t="str">
        <f t="shared" si="60"/>
        <v>PAEstadoOndas de calorEstado do Pará20302C</v>
      </c>
      <c r="G455" t="str">
        <f t="shared" si="62"/>
        <v>Ondas de calor20302C</v>
      </c>
      <c r="H455" s="140" t="s">
        <v>165</v>
      </c>
      <c r="I455" s="140" t="s">
        <v>91</v>
      </c>
      <c r="J455" s="140" t="s">
        <v>203</v>
      </c>
      <c r="K455" s="142">
        <v>2030</v>
      </c>
      <c r="L455" s="82" t="s">
        <v>86</v>
      </c>
      <c r="M455" s="129">
        <f t="shared" si="63"/>
        <v>2.8376794674304741E-2</v>
      </c>
      <c r="N455" s="66">
        <f>(VLOOKUP(F455,'Base de Dados'!A:G,7,0)*M455)+VLOOKUP(F455,'Base de Dados'!A:G,7,0)</f>
        <v>34.368940121897936</v>
      </c>
      <c r="O455" s="66">
        <f t="shared" si="61"/>
        <v>27.386537250677701</v>
      </c>
    </row>
    <row r="456" spans="6:15" x14ac:dyDescent="0.35">
      <c r="F456" t="str">
        <f t="shared" si="60"/>
        <v>SPEstadoOndas de calorEstado de São Paulo20302C</v>
      </c>
      <c r="G456" t="str">
        <f t="shared" si="62"/>
        <v>Ondas de calor20302C</v>
      </c>
      <c r="H456" s="140" t="s">
        <v>154</v>
      </c>
      <c r="I456" s="140" t="s">
        <v>137</v>
      </c>
      <c r="J456" s="140" t="s">
        <v>203</v>
      </c>
      <c r="K456" s="142">
        <v>2030</v>
      </c>
      <c r="L456" s="82" t="s">
        <v>86</v>
      </c>
      <c r="M456" s="129">
        <f t="shared" si="63"/>
        <v>0.31245264204495427</v>
      </c>
      <c r="N456" s="66">
        <f>(VLOOKUP(F456,'Base de Dados'!A:G,7,0)*M456)+VLOOKUP(F456,'Base de Dados'!A:G,7,0)</f>
        <v>42.617212219545436</v>
      </c>
      <c r="O456" s="66">
        <f t="shared" si="61"/>
        <v>27.386537250677701</v>
      </c>
    </row>
    <row r="457" spans="6:15" x14ac:dyDescent="0.35">
      <c r="F457" t="str">
        <f t="shared" si="60"/>
        <v>APEstadoOndas de calorEstado do Amapá20302C</v>
      </c>
      <c r="G457" t="str">
        <f t="shared" si="62"/>
        <v>Ondas de calor20302C</v>
      </c>
      <c r="H457" s="140" t="s">
        <v>157</v>
      </c>
      <c r="I457" s="140" t="s">
        <v>115</v>
      </c>
      <c r="J457" s="140" t="s">
        <v>203</v>
      </c>
      <c r="K457" s="142">
        <v>2030</v>
      </c>
      <c r="L457" s="82" t="s">
        <v>86</v>
      </c>
      <c r="M457" s="129">
        <f t="shared" si="63"/>
        <v>2.4270664495023258E-3</v>
      </c>
      <c r="N457" s="66">
        <f>(VLOOKUP(F457,'Base de Dados'!A:G,7,0)*M457)+VLOOKUP(F457,'Base de Dados'!A:G,7,0)</f>
        <v>35.824165685305772</v>
      </c>
      <c r="O457" s="66">
        <f t="shared" si="61"/>
        <v>27.386537250677701</v>
      </c>
    </row>
    <row r="458" spans="6:15" x14ac:dyDescent="0.35">
      <c r="F458" t="str">
        <f t="shared" si="60"/>
        <v>DFEstadoOndas de calorDistrito Federal20302C</v>
      </c>
      <c r="G458" t="str">
        <f t="shared" si="62"/>
        <v>Ondas de calor20302C</v>
      </c>
      <c r="H458" s="140" t="s">
        <v>147</v>
      </c>
      <c r="I458" s="140" t="s">
        <v>99</v>
      </c>
      <c r="J458" s="140" t="s">
        <v>203</v>
      </c>
      <c r="K458" s="142">
        <v>2030</v>
      </c>
      <c r="L458" s="82" t="s">
        <v>86</v>
      </c>
      <c r="M458" s="129">
        <f t="shared" si="63"/>
        <v>3.493574824846201E-2</v>
      </c>
      <c r="N458" s="66">
        <f>(VLOOKUP(F458,'Base de Dados'!A:G,7,0)*M458)+VLOOKUP(F458,'Base de Dados'!A:G,7,0)</f>
        <v>33.72826033948931</v>
      </c>
      <c r="O458" s="66">
        <f t="shared" si="61"/>
        <v>27.386537250677701</v>
      </c>
    </row>
    <row r="459" spans="6:15" x14ac:dyDescent="0.35">
      <c r="F459" t="str">
        <f t="shared" si="60"/>
        <v>MTEstadoOndas de calorEstado do Mato Grosso20302C</v>
      </c>
      <c r="G459" t="str">
        <f t="shared" si="62"/>
        <v>Ondas de calor20302C</v>
      </c>
      <c r="H459" s="140" t="s">
        <v>163</v>
      </c>
      <c r="I459" s="140" t="s">
        <v>103</v>
      </c>
      <c r="J459" s="140" t="s">
        <v>203</v>
      </c>
      <c r="K459" s="142">
        <v>2030</v>
      </c>
      <c r="L459" s="82" t="s">
        <v>86</v>
      </c>
      <c r="M459" s="129">
        <f t="shared" si="63"/>
        <v>2.3476930055963536E-2</v>
      </c>
      <c r="N459" s="66">
        <f>(VLOOKUP(F459,'Base de Dados'!A:G,7,0)*M459)+VLOOKUP(F459,'Base de Dados'!A:G,7,0)</f>
        <v>42.091512225481551</v>
      </c>
      <c r="O459" s="66">
        <f t="shared" si="61"/>
        <v>27.386537250677701</v>
      </c>
    </row>
    <row r="460" spans="6:15" x14ac:dyDescent="0.35">
      <c r="F460" t="str">
        <f t="shared" si="60"/>
        <v>GOEstadoOndas de calorEstado do Goiás20302C</v>
      </c>
      <c r="G460" t="str">
        <f t="shared" si="62"/>
        <v>Ondas de calor20302C</v>
      </c>
      <c r="H460" s="140" t="s">
        <v>161</v>
      </c>
      <c r="I460" s="140" t="s">
        <v>111</v>
      </c>
      <c r="J460" s="140" t="s">
        <v>203</v>
      </c>
      <c r="K460" s="142">
        <v>2030</v>
      </c>
      <c r="L460" s="82" t="s">
        <v>86</v>
      </c>
      <c r="M460" s="129">
        <f t="shared" si="63"/>
        <v>2.9453067034552943E-2</v>
      </c>
      <c r="N460" s="66">
        <f>(VLOOKUP(F460,'Base de Dados'!A:G,7,0)*M460)+VLOOKUP(F460,'Base de Dados'!A:G,7,0)</f>
        <v>38.004171810990719</v>
      </c>
      <c r="O460" s="66">
        <f t="shared" si="61"/>
        <v>27.386537250677701</v>
      </c>
    </row>
    <row r="461" spans="6:15" x14ac:dyDescent="0.35">
      <c r="F461" t="str">
        <f t="shared" si="60"/>
        <v>TOEstadoOndas de calorEstado do Tocantins20302C</v>
      </c>
      <c r="G461" t="str">
        <f t="shared" si="62"/>
        <v>Ondas de calor20302C</v>
      </c>
      <c r="H461" s="140" t="s">
        <v>173</v>
      </c>
      <c r="I461" s="140" t="s">
        <v>123</v>
      </c>
      <c r="J461" s="140" t="s">
        <v>203</v>
      </c>
      <c r="K461" s="142">
        <v>2030</v>
      </c>
      <c r="L461" s="82" t="s">
        <v>86</v>
      </c>
      <c r="M461" s="129">
        <f t="shared" si="63"/>
        <v>5.7361768650591007E-3</v>
      </c>
      <c r="N461" s="66">
        <f>(VLOOKUP(F461,'Base de Dados'!A:G,7,0)*M461)+VLOOKUP(F461,'Base de Dados'!A:G,7,0)</f>
        <v>36.443856104882279</v>
      </c>
      <c r="O461" s="66">
        <f t="shared" si="61"/>
        <v>27.386537250677701</v>
      </c>
    </row>
    <row r="462" spans="6:15" x14ac:dyDescent="0.35">
      <c r="F462" t="str">
        <f t="shared" si="60"/>
        <v>ESEstadoOndas de calorEstado do Espírito Santo20304C</v>
      </c>
      <c r="G462" t="str">
        <f t="shared" si="62"/>
        <v>Ondas de calor20304C</v>
      </c>
      <c r="H462" s="140" t="s">
        <v>160</v>
      </c>
      <c r="I462" s="140" t="s">
        <v>141</v>
      </c>
      <c r="J462" s="140" t="s">
        <v>203</v>
      </c>
      <c r="K462" s="142">
        <v>2030</v>
      </c>
      <c r="L462" s="82" t="s">
        <v>90</v>
      </c>
      <c r="M462" s="129">
        <f t="shared" si="63"/>
        <v>1.8193602342725594E-2</v>
      </c>
      <c r="N462" s="66">
        <f>(VLOOKUP(F462,'Base de Dados'!A:G,7,0)*M462)+VLOOKUP(F462,'Base de Dados'!A:G,7,0)</f>
        <v>30.016638309521369</v>
      </c>
      <c r="O462" s="66">
        <f t="shared" si="61"/>
        <v>40.805466697015696</v>
      </c>
    </row>
    <row r="463" spans="6:15" x14ac:dyDescent="0.35">
      <c r="F463" t="str">
        <f t="shared" si="60"/>
        <v>RSEstadoOndas de calorEstado do Rio Grande do Sul20304C</v>
      </c>
      <c r="G463" t="str">
        <f t="shared" si="62"/>
        <v>Ondas de calor20304C</v>
      </c>
      <c r="H463" s="140" t="s">
        <v>171</v>
      </c>
      <c r="I463" s="140" t="s">
        <v>125</v>
      </c>
      <c r="J463" s="140" t="s">
        <v>203</v>
      </c>
      <c r="K463" s="142">
        <v>2030</v>
      </c>
      <c r="L463" s="82" t="s">
        <v>90</v>
      </c>
      <c r="M463" s="129">
        <f t="shared" si="63"/>
        <v>6.1887894735043823E-2</v>
      </c>
      <c r="N463" s="66">
        <f>(VLOOKUP(F463,'Base de Dados'!A:G,7,0)*M463)+VLOOKUP(F463,'Base de Dados'!A:G,7,0)</f>
        <v>22.444972732743945</v>
      </c>
      <c r="O463" s="66">
        <f t="shared" si="61"/>
        <v>40.805466697015696</v>
      </c>
    </row>
    <row r="464" spans="6:15" x14ac:dyDescent="0.35">
      <c r="F464" t="str">
        <f t="shared" si="60"/>
        <v>SCEstadoOndas de calorEstado de Santa Catarina20304C</v>
      </c>
      <c r="G464" t="str">
        <f t="shared" si="62"/>
        <v>Ondas de calor20304C</v>
      </c>
      <c r="H464" s="140" t="s">
        <v>153</v>
      </c>
      <c r="I464" s="140" t="s">
        <v>107</v>
      </c>
      <c r="J464" s="140" t="s">
        <v>203</v>
      </c>
      <c r="K464" s="142">
        <v>2030</v>
      </c>
      <c r="L464" s="82" t="s">
        <v>90</v>
      </c>
      <c r="M464" s="129">
        <f t="shared" si="63"/>
        <v>4.5899270894467749E-2</v>
      </c>
      <c r="N464" s="66">
        <f>(VLOOKUP(F464,'Base de Dados'!A:G,7,0)*M464)+VLOOKUP(F464,'Base de Dados'!A:G,7,0)</f>
        <v>27.137201310990967</v>
      </c>
      <c r="O464" s="66">
        <f t="shared" si="61"/>
        <v>40.805466697015696</v>
      </c>
    </row>
    <row r="465" spans="6:15" x14ac:dyDescent="0.35">
      <c r="F465" t="str">
        <f t="shared" si="60"/>
        <v>ALEstadoOndas de calorEstado do Alagoas20304C</v>
      </c>
      <c r="G465" t="str">
        <f t="shared" si="62"/>
        <v>Ondas de calor20304C</v>
      </c>
      <c r="H465" s="140" t="s">
        <v>156</v>
      </c>
      <c r="I465" s="140" t="s">
        <v>117</v>
      </c>
      <c r="J465" s="140" t="s">
        <v>203</v>
      </c>
      <c r="K465" s="142">
        <v>2030</v>
      </c>
      <c r="L465" s="82" t="s">
        <v>90</v>
      </c>
      <c r="M465" s="129">
        <f t="shared" si="63"/>
        <v>8.3055635790484604E-3</v>
      </c>
      <c r="N465" s="66">
        <f>(VLOOKUP(F465,'Base de Dados'!A:G,7,0)*M465)+VLOOKUP(F465,'Base de Dados'!A:G,7,0)</f>
        <v>15.78372720496254</v>
      </c>
      <c r="O465" s="66">
        <f t="shared" si="61"/>
        <v>40.805466697015696</v>
      </c>
    </row>
    <row r="466" spans="6:15" x14ac:dyDescent="0.35">
      <c r="F466" t="str">
        <f t="shared" si="60"/>
        <v>SEEstadoOndas de calorEstado do Sergipe20304C</v>
      </c>
      <c r="G466" t="str">
        <f t="shared" si="62"/>
        <v>Ondas de calor20304C</v>
      </c>
      <c r="H466" s="140" t="s">
        <v>172</v>
      </c>
      <c r="I466" s="140" t="s">
        <v>81</v>
      </c>
      <c r="J466" s="140" t="s">
        <v>203</v>
      </c>
      <c r="K466" s="142">
        <v>2030</v>
      </c>
      <c r="L466" s="82" t="s">
        <v>90</v>
      </c>
      <c r="M466" s="129">
        <f t="shared" si="63"/>
        <v>5.9674637214738547E-3</v>
      </c>
      <c r="N466" s="66">
        <f>(VLOOKUP(F466,'Base de Dados'!A:G,7,0)*M466)+VLOOKUP(F466,'Base de Dados'!A:G,7,0)</f>
        <v>16.41652675010841</v>
      </c>
      <c r="O466" s="66">
        <f t="shared" si="61"/>
        <v>40.805466697015696</v>
      </c>
    </row>
    <row r="467" spans="6:15" x14ac:dyDescent="0.35">
      <c r="F467" t="str">
        <f t="shared" si="60"/>
        <v>MGEstadoOndas de calorEstado de Minas Gerais20304C</v>
      </c>
      <c r="G467" t="str">
        <f t="shared" si="62"/>
        <v>Ondas de calor20304C</v>
      </c>
      <c r="H467" s="140" t="s">
        <v>152</v>
      </c>
      <c r="I467" s="140" t="s">
        <v>93</v>
      </c>
      <c r="J467" s="140" t="s">
        <v>203</v>
      </c>
      <c r="K467" s="142">
        <v>2030</v>
      </c>
      <c r="L467" s="82" t="s">
        <v>90</v>
      </c>
      <c r="M467" s="129">
        <f t="shared" si="63"/>
        <v>8.9726947468184257E-2</v>
      </c>
      <c r="N467" s="66">
        <f>(VLOOKUP(F467,'Base de Dados'!A:G,7,0)*M467)+VLOOKUP(F467,'Base de Dados'!A:G,7,0)</f>
        <v>42.713248783519369</v>
      </c>
      <c r="O467" s="66">
        <f t="shared" si="61"/>
        <v>40.805466697015696</v>
      </c>
    </row>
    <row r="468" spans="6:15" x14ac:dyDescent="0.35">
      <c r="F468" t="str">
        <f t="shared" si="60"/>
        <v>BAEstadoOndas de calorEstado da Bahia20304C</v>
      </c>
      <c r="G468" t="str">
        <f t="shared" si="62"/>
        <v>Ondas de calor20304C</v>
      </c>
      <c r="H468" s="140" t="s">
        <v>148</v>
      </c>
      <c r="I468" s="140" t="s">
        <v>133</v>
      </c>
      <c r="J468" s="140" t="s">
        <v>203</v>
      </c>
      <c r="K468" s="142">
        <v>2030</v>
      </c>
      <c r="L468" s="82" t="s">
        <v>90</v>
      </c>
      <c r="M468" s="129">
        <f t="shared" si="63"/>
        <v>4.0123144481482464E-2</v>
      </c>
      <c r="N468" s="66">
        <f>(VLOOKUP(F468,'Base de Dados'!A:G,7,0)*M468)+VLOOKUP(F468,'Base de Dados'!A:G,7,0)</f>
        <v>33.26967607742597</v>
      </c>
      <c r="O468" s="66">
        <f t="shared" si="61"/>
        <v>40.805466697015696</v>
      </c>
    </row>
    <row r="469" spans="6:15" x14ac:dyDescent="0.35">
      <c r="F469" t="str">
        <f t="shared" si="60"/>
        <v>RJEstadoOndas de calorEstado do Rio de Janeiro20304C</v>
      </c>
      <c r="G469" t="str">
        <f t="shared" si="62"/>
        <v>Ondas de calor20304C</v>
      </c>
      <c r="H469" s="140" t="s">
        <v>169</v>
      </c>
      <c r="I469" s="140" t="s">
        <v>143</v>
      </c>
      <c r="J469" s="140" t="s">
        <v>203</v>
      </c>
      <c r="K469" s="142">
        <v>2030</v>
      </c>
      <c r="L469" s="82" t="s">
        <v>90</v>
      </c>
      <c r="M469" s="129">
        <f t="shared" si="63"/>
        <v>9.9062263210224766E-2</v>
      </c>
      <c r="N469" s="66">
        <f>(VLOOKUP(F469,'Base de Dados'!A:G,7,0)*M469)+VLOOKUP(F469,'Base de Dados'!A:G,7,0)</f>
        <v>32.924137192304478</v>
      </c>
      <c r="O469" s="66">
        <f t="shared" si="61"/>
        <v>40.805466697015696</v>
      </c>
    </row>
    <row r="470" spans="6:15" x14ac:dyDescent="0.35">
      <c r="F470" t="str">
        <f t="shared" si="60"/>
        <v>MSEstadoOndas de calorEstado do Mato Grosso do Sul20304C</v>
      </c>
      <c r="G470" t="str">
        <f t="shared" si="62"/>
        <v>Ondas de calor20304C</v>
      </c>
      <c r="H470" s="140" t="s">
        <v>164</v>
      </c>
      <c r="I470" s="140" t="s">
        <v>101</v>
      </c>
      <c r="J470" s="140" t="s">
        <v>203</v>
      </c>
      <c r="K470" s="142">
        <v>2030</v>
      </c>
      <c r="L470" s="82" t="s">
        <v>90</v>
      </c>
      <c r="M470" s="129">
        <f t="shared" si="63"/>
        <v>1.6114911720697993E-2</v>
      </c>
      <c r="N470" s="66">
        <f>(VLOOKUP(F470,'Base de Dados'!A:G,7,0)*M470)+VLOOKUP(F470,'Base de Dados'!A:G,7,0)</f>
        <v>46.178067959512639</v>
      </c>
      <c r="O470" s="66">
        <f t="shared" si="61"/>
        <v>40.805466697015696</v>
      </c>
    </row>
    <row r="471" spans="6:15" x14ac:dyDescent="0.35">
      <c r="F471" t="str">
        <f t="shared" si="60"/>
        <v>SPEstadoOndas de calorEstado de São Paulo20304C</v>
      </c>
      <c r="G471" t="str">
        <f t="shared" si="62"/>
        <v>Ondas de calor20304C</v>
      </c>
      <c r="H471" s="140" t="s">
        <v>154</v>
      </c>
      <c r="I471" s="140" t="s">
        <v>137</v>
      </c>
      <c r="J471" s="140" t="s">
        <v>203</v>
      </c>
      <c r="K471" s="142">
        <v>2030</v>
      </c>
      <c r="L471" s="82" t="s">
        <v>90</v>
      </c>
      <c r="M471" s="129">
        <f t="shared" si="63"/>
        <v>0.31245264204495427</v>
      </c>
      <c r="N471" s="66">
        <f>(VLOOKUP(F471,'Base de Dados'!A:G,7,0)*M471)+VLOOKUP(F471,'Base de Dados'!A:G,7,0)</f>
        <v>52.920340446067492</v>
      </c>
      <c r="O471" s="66">
        <f t="shared" si="61"/>
        <v>40.805466697015696</v>
      </c>
    </row>
    <row r="472" spans="6:15" x14ac:dyDescent="0.35">
      <c r="F472" t="str">
        <f t="shared" si="60"/>
        <v>PREstadoOndas de calorEstado do Paraná20304C</v>
      </c>
      <c r="G472" t="str">
        <f t="shared" si="62"/>
        <v>Ondas de calor20304C</v>
      </c>
      <c r="H472" s="140" t="s">
        <v>166</v>
      </c>
      <c r="I472" s="140" t="s">
        <v>105</v>
      </c>
      <c r="J472" s="140" t="s">
        <v>203</v>
      </c>
      <c r="K472" s="142">
        <v>2030</v>
      </c>
      <c r="L472" s="82" t="s">
        <v>90</v>
      </c>
      <c r="M472" s="129">
        <f t="shared" si="63"/>
        <v>6.4120469964379201E-2</v>
      </c>
      <c r="N472" s="66">
        <f>(VLOOKUP(F472,'Base de Dados'!A:G,7,0)*M472)+VLOOKUP(F472,'Base de Dados'!A:G,7,0)</f>
        <v>39.735474486149883</v>
      </c>
      <c r="O472" s="66">
        <f t="shared" si="61"/>
        <v>40.805466697015696</v>
      </c>
    </row>
    <row r="473" spans="6:15" x14ac:dyDescent="0.35">
      <c r="F473" t="str">
        <f t="shared" si="60"/>
        <v>PEEstadoOndas de calorEstado do Pernambuco20304C</v>
      </c>
      <c r="G473" t="str">
        <f t="shared" si="62"/>
        <v>Ondas de calor20304C</v>
      </c>
      <c r="H473" s="140" t="s">
        <v>167</v>
      </c>
      <c r="I473" s="140" t="s">
        <v>129</v>
      </c>
      <c r="J473" s="140" t="s">
        <v>203</v>
      </c>
      <c r="K473" s="142">
        <v>2030</v>
      </c>
      <c r="L473" s="82" t="s">
        <v>90</v>
      </c>
      <c r="M473" s="129">
        <f t="shared" si="63"/>
        <v>2.5403050200549358E-2</v>
      </c>
      <c r="N473" s="66">
        <f>(VLOOKUP(F473,'Base de Dados'!A:G,7,0)*M473)+VLOOKUP(F473,'Base de Dados'!A:G,7,0)</f>
        <v>30.493142934563878</v>
      </c>
      <c r="O473" s="66">
        <f t="shared" si="61"/>
        <v>40.805466697015696</v>
      </c>
    </row>
    <row r="474" spans="6:15" x14ac:dyDescent="0.35">
      <c r="F474" t="str">
        <f t="shared" si="60"/>
        <v>DFEstadoOndas de calorDistrito Federal20304C</v>
      </c>
      <c r="G474" t="str">
        <f t="shared" si="62"/>
        <v>Ondas de calor20304C</v>
      </c>
      <c r="H474" s="140" t="s">
        <v>147</v>
      </c>
      <c r="I474" s="140" t="s">
        <v>99</v>
      </c>
      <c r="J474" s="140" t="s">
        <v>203</v>
      </c>
      <c r="K474" s="142">
        <v>2030</v>
      </c>
      <c r="L474" s="82" t="s">
        <v>90</v>
      </c>
      <c r="M474" s="129">
        <f t="shared" si="63"/>
        <v>3.493574824846201E-2</v>
      </c>
      <c r="N474" s="66">
        <f>(VLOOKUP(F474,'Base de Dados'!A:G,7,0)*M474)+VLOOKUP(F474,'Base de Dados'!A:G,7,0)</f>
        <v>49.092916457985972</v>
      </c>
      <c r="O474" s="66">
        <f t="shared" si="61"/>
        <v>40.805466697015696</v>
      </c>
    </row>
    <row r="475" spans="6:15" x14ac:dyDescent="0.35">
      <c r="F475" t="str">
        <f t="shared" si="60"/>
        <v>GOEstadoOndas de calorEstado do Goiás20304C</v>
      </c>
      <c r="G475" t="str">
        <f t="shared" si="62"/>
        <v>Ondas de calor20304C</v>
      </c>
      <c r="H475" s="140" t="s">
        <v>161</v>
      </c>
      <c r="I475" s="140" t="s">
        <v>111</v>
      </c>
      <c r="J475" s="140" t="s">
        <v>203</v>
      </c>
      <c r="K475" s="142">
        <v>2030</v>
      </c>
      <c r="L475" s="82" t="s">
        <v>90</v>
      </c>
      <c r="M475" s="129">
        <f t="shared" si="63"/>
        <v>2.9453067034552943E-2</v>
      </c>
      <c r="N475" s="66">
        <f>(VLOOKUP(F475,'Base de Dados'!A:G,7,0)*M475)+VLOOKUP(F475,'Base de Dados'!A:G,7,0)</f>
        <v>52.94006516642348</v>
      </c>
      <c r="O475" s="66">
        <f t="shared" si="61"/>
        <v>40.805466697015696</v>
      </c>
    </row>
    <row r="476" spans="6:15" x14ac:dyDescent="0.35">
      <c r="F476" t="str">
        <f t="shared" si="60"/>
        <v>RREstadoOndas de calorEstado da Roraima20304C</v>
      </c>
      <c r="G476" t="str">
        <f t="shared" si="62"/>
        <v>Ondas de calor20304C</v>
      </c>
      <c r="H476" s="140" t="s">
        <v>151</v>
      </c>
      <c r="I476" s="140" t="s">
        <v>97</v>
      </c>
      <c r="J476" s="140" t="s">
        <v>203</v>
      </c>
      <c r="K476" s="142">
        <v>2030</v>
      </c>
      <c r="L476" s="82" t="s">
        <v>90</v>
      </c>
      <c r="M476" s="129">
        <f t="shared" si="63"/>
        <v>2.1057616972670569E-3</v>
      </c>
      <c r="N476" s="66">
        <f>(VLOOKUP(F476,'Base de Dados'!A:G,7,0)*M476)+VLOOKUP(F476,'Base de Dados'!A:G,7,0)</f>
        <v>42.513621150176775</v>
      </c>
      <c r="O476" s="66">
        <f t="shared" si="61"/>
        <v>40.805466697015696</v>
      </c>
    </row>
    <row r="477" spans="6:15" x14ac:dyDescent="0.35">
      <c r="F477" t="str">
        <f t="shared" si="60"/>
        <v>AMEstadoOndas de calorEstado do Amazonas20304C</v>
      </c>
      <c r="G477" t="str">
        <f t="shared" si="62"/>
        <v>Ondas de calor20304C</v>
      </c>
      <c r="H477" s="140" t="s">
        <v>158</v>
      </c>
      <c r="I477" s="140" t="s">
        <v>119</v>
      </c>
      <c r="J477" s="140" t="s">
        <v>203</v>
      </c>
      <c r="K477" s="142">
        <v>2030</v>
      </c>
      <c r="L477" s="82" t="s">
        <v>90</v>
      </c>
      <c r="M477" s="129">
        <f t="shared" si="63"/>
        <v>1.5246403292263271E-2</v>
      </c>
      <c r="N477" s="66">
        <f>(VLOOKUP(F477,'Base de Dados'!A:G,7,0)*M477)+VLOOKUP(F477,'Base de Dados'!A:G,7,0)</f>
        <v>42.191029887218001</v>
      </c>
      <c r="O477" s="66">
        <f t="shared" si="61"/>
        <v>40.805466697015696</v>
      </c>
    </row>
    <row r="478" spans="6:15" x14ac:dyDescent="0.35">
      <c r="F478" t="str">
        <f t="shared" si="60"/>
        <v>MTEstadoOndas de calorEstado do Mato Grosso20304C</v>
      </c>
      <c r="G478" t="str">
        <f t="shared" si="62"/>
        <v>Ondas de calor20304C</v>
      </c>
      <c r="H478" s="140" t="s">
        <v>163</v>
      </c>
      <c r="I478" s="140" t="s">
        <v>103</v>
      </c>
      <c r="J478" s="140" t="s">
        <v>203</v>
      </c>
      <c r="K478" s="142">
        <v>2030</v>
      </c>
      <c r="L478" s="82" t="s">
        <v>90</v>
      </c>
      <c r="M478" s="129">
        <f t="shared" si="63"/>
        <v>2.3476930055963536E-2</v>
      </c>
      <c r="N478" s="66">
        <f>(VLOOKUP(F478,'Base de Dados'!A:G,7,0)*M478)+VLOOKUP(F478,'Base de Dados'!A:G,7,0)</f>
        <v>56.690679577779846</v>
      </c>
      <c r="O478" s="66">
        <f t="shared" si="61"/>
        <v>40.805466697015696</v>
      </c>
    </row>
    <row r="479" spans="6:15" x14ac:dyDescent="0.35">
      <c r="F479" t="str">
        <f t="shared" si="60"/>
        <v>ACEstadoOndas de calorEstado do Acre20304C</v>
      </c>
      <c r="G479" t="str">
        <f t="shared" si="62"/>
        <v>Ondas de calor20304C</v>
      </c>
      <c r="H479" s="138" t="s">
        <v>155</v>
      </c>
      <c r="I479" s="138" t="s">
        <v>131</v>
      </c>
      <c r="J479" s="139" t="s">
        <v>203</v>
      </c>
      <c r="K479" s="141">
        <v>2030</v>
      </c>
      <c r="L479" s="136" t="s">
        <v>90</v>
      </c>
      <c r="M479" s="129">
        <f t="shared" si="63"/>
        <v>2.1651603672099367E-3</v>
      </c>
      <c r="N479" s="66">
        <f>(VLOOKUP(F479,'Base de Dados'!A:G,7,0)*M479)+VLOOKUP(F479,'Base de Dados'!A:G,7,0)</f>
        <v>49.285623588150514</v>
      </c>
      <c r="O479" s="66">
        <f t="shared" si="61"/>
        <v>40.805466697015696</v>
      </c>
    </row>
    <row r="480" spans="6:15" x14ac:dyDescent="0.35">
      <c r="F480" t="str">
        <f t="shared" si="60"/>
        <v>ROEstadoOndas de calorEstado da Rondônia20304C</v>
      </c>
      <c r="G480" t="str">
        <f t="shared" si="62"/>
        <v>Ondas de calor20304C</v>
      </c>
      <c r="H480" s="140" t="s">
        <v>150</v>
      </c>
      <c r="I480" s="140" t="s">
        <v>127</v>
      </c>
      <c r="J480" s="140" t="s">
        <v>203</v>
      </c>
      <c r="K480" s="142">
        <v>2030</v>
      </c>
      <c r="L480" s="82" t="s">
        <v>90</v>
      </c>
      <c r="M480" s="129">
        <f t="shared" si="63"/>
        <v>6.7807786955368732E-3</v>
      </c>
      <c r="N480" s="66">
        <f>(VLOOKUP(F480,'Base de Dados'!A:G,7,0)*M480)+VLOOKUP(F480,'Base de Dados'!A:G,7,0)</f>
        <v>54.476620283564444</v>
      </c>
      <c r="O480" s="66">
        <f t="shared" si="61"/>
        <v>40.805466697015696</v>
      </c>
    </row>
    <row r="481" spans="6:15" x14ac:dyDescent="0.35">
      <c r="F481" t="str">
        <f t="shared" si="60"/>
        <v>PAEstadoOndas de calorEstado do Pará20304C</v>
      </c>
      <c r="G481" t="str">
        <f t="shared" si="62"/>
        <v>Ondas de calor20304C</v>
      </c>
      <c r="H481" s="140" t="s">
        <v>165</v>
      </c>
      <c r="I481" s="140" t="s">
        <v>91</v>
      </c>
      <c r="J481" s="140" t="s">
        <v>203</v>
      </c>
      <c r="K481" s="142">
        <v>2030</v>
      </c>
      <c r="L481" s="82" t="s">
        <v>90</v>
      </c>
      <c r="M481" s="129">
        <f t="shared" si="63"/>
        <v>2.8376794674304741E-2</v>
      </c>
      <c r="N481" s="66">
        <f>(VLOOKUP(F481,'Base de Dados'!A:G,7,0)*M481)+VLOOKUP(F481,'Base de Dados'!A:G,7,0)</f>
        <v>49.292156522328774</v>
      </c>
      <c r="O481" s="66">
        <f t="shared" si="61"/>
        <v>40.805466697015696</v>
      </c>
    </row>
    <row r="482" spans="6:15" x14ac:dyDescent="0.35">
      <c r="F482" t="str">
        <f t="shared" si="60"/>
        <v>PBEstadoOndas de calorEstado da Paraíba20304C</v>
      </c>
      <c r="G482" t="str">
        <f t="shared" si="62"/>
        <v>Ondas de calor20304C</v>
      </c>
      <c r="H482" s="140" t="s">
        <v>149</v>
      </c>
      <c r="I482" s="140" t="s">
        <v>113</v>
      </c>
      <c r="J482" s="140" t="s">
        <v>203</v>
      </c>
      <c r="K482" s="142">
        <v>2030</v>
      </c>
      <c r="L482" s="82" t="s">
        <v>90</v>
      </c>
      <c r="M482" s="129">
        <f t="shared" si="63"/>
        <v>9.2372816540374405E-3</v>
      </c>
      <c r="N482" s="66">
        <f>(VLOOKUP(F482,'Base de Dados'!A:G,7,0)*M482)+VLOOKUP(F482,'Base de Dados'!A:G,7,0)</f>
        <v>35.419326576402966</v>
      </c>
      <c r="O482" s="66">
        <f t="shared" si="61"/>
        <v>40.805466697015696</v>
      </c>
    </row>
    <row r="483" spans="6:15" x14ac:dyDescent="0.35">
      <c r="F483" t="str">
        <f t="shared" si="60"/>
        <v>TOEstadoOndas de calorEstado do Tocantins20304C</v>
      </c>
      <c r="G483" t="str">
        <f t="shared" si="62"/>
        <v>Ondas de calor20304C</v>
      </c>
      <c r="H483" s="140" t="s">
        <v>173</v>
      </c>
      <c r="I483" s="140" t="s">
        <v>123</v>
      </c>
      <c r="J483" s="140" t="s">
        <v>203</v>
      </c>
      <c r="K483" s="142">
        <v>2030</v>
      </c>
      <c r="L483" s="82" t="s">
        <v>90</v>
      </c>
      <c r="M483" s="129">
        <f t="shared" si="63"/>
        <v>5.7361768650591007E-3</v>
      </c>
      <c r="N483" s="66">
        <f>(VLOOKUP(F483,'Base de Dados'!A:G,7,0)*M483)+VLOOKUP(F483,'Base de Dados'!A:G,7,0)</f>
        <v>54.924689384567841</v>
      </c>
      <c r="O483" s="66">
        <f t="shared" si="61"/>
        <v>40.805466697015696</v>
      </c>
    </row>
    <row r="484" spans="6:15" x14ac:dyDescent="0.35">
      <c r="F484" t="str">
        <f t="shared" si="60"/>
        <v>PIEstadoOndas de calorEstado do Piauí20304C</v>
      </c>
      <c r="G484" t="str">
        <f t="shared" si="62"/>
        <v>Ondas de calor20304C</v>
      </c>
      <c r="H484" s="140" t="s">
        <v>168</v>
      </c>
      <c r="I484" s="140" t="s">
        <v>139</v>
      </c>
      <c r="J484" s="140" t="s">
        <v>203</v>
      </c>
      <c r="K484" s="142">
        <v>2030</v>
      </c>
      <c r="L484" s="82" t="s">
        <v>90</v>
      </c>
      <c r="M484" s="129">
        <f t="shared" si="63"/>
        <v>7.4105097273206811E-3</v>
      </c>
      <c r="N484" s="66">
        <f>(VLOOKUP(F484,'Base de Dados'!A:G,7,0)*M484)+VLOOKUP(F484,'Base de Dados'!A:G,7,0)</f>
        <v>44.829479851291573</v>
      </c>
      <c r="O484" s="66">
        <f t="shared" si="61"/>
        <v>40.805466697015696</v>
      </c>
    </row>
    <row r="485" spans="6:15" x14ac:dyDescent="0.35">
      <c r="F485" t="str">
        <f t="shared" si="60"/>
        <v>RNEstadoOndas de calorEstado do Rio Grande do Norte20304C</v>
      </c>
      <c r="G485" t="str">
        <f t="shared" si="62"/>
        <v>Ondas de calor20304C</v>
      </c>
      <c r="H485" s="140" t="s">
        <v>170</v>
      </c>
      <c r="I485" s="140" t="s">
        <v>121</v>
      </c>
      <c r="J485" s="140" t="s">
        <v>203</v>
      </c>
      <c r="K485" s="142">
        <v>2030</v>
      </c>
      <c r="L485" s="82" t="s">
        <v>90</v>
      </c>
      <c r="M485" s="129">
        <f t="shared" si="63"/>
        <v>9.406147341817531E-3</v>
      </c>
      <c r="N485" s="66">
        <f>(VLOOKUP(F485,'Base de Dados'!A:G,7,0)*M485)+VLOOKUP(F485,'Base de Dados'!A:G,7,0)</f>
        <v>40.198302009984154</v>
      </c>
      <c r="O485" s="66">
        <f t="shared" si="61"/>
        <v>40.805466697015696</v>
      </c>
    </row>
    <row r="486" spans="6:15" x14ac:dyDescent="0.35">
      <c r="F486" t="str">
        <f t="shared" si="60"/>
        <v>MAEstadoOndas de calorEstado do Maranhão20304C</v>
      </c>
      <c r="G486" t="str">
        <f t="shared" si="62"/>
        <v>Ondas de calor20304C</v>
      </c>
      <c r="H486" s="140" t="s">
        <v>162</v>
      </c>
      <c r="I486" s="140" t="s">
        <v>135</v>
      </c>
      <c r="J486" s="140" t="s">
        <v>203</v>
      </c>
      <c r="K486" s="142">
        <v>2030</v>
      </c>
      <c r="L486" s="82" t="s">
        <v>90</v>
      </c>
      <c r="M486" s="129">
        <f t="shared" si="63"/>
        <v>1.4050150875249915E-2</v>
      </c>
      <c r="N486" s="66">
        <f>(VLOOKUP(F486,'Base de Dados'!A:G,7,0)*M486)+VLOOKUP(F486,'Base de Dados'!A:G,7,0)</f>
        <v>45.778569739726819</v>
      </c>
      <c r="O486" s="66">
        <f t="shared" si="61"/>
        <v>40.805466697015696</v>
      </c>
    </row>
    <row r="487" spans="6:15" x14ac:dyDescent="0.35">
      <c r="F487" t="str">
        <f t="shared" si="60"/>
        <v>CEEstadoOndas de calorEstado do Ceará20304C</v>
      </c>
      <c r="G487" t="str">
        <f t="shared" si="62"/>
        <v>Ondas de calor20304C</v>
      </c>
      <c r="H487" s="140" t="s">
        <v>159</v>
      </c>
      <c r="I487" s="140" t="s">
        <v>109</v>
      </c>
      <c r="J487" s="140" t="s">
        <v>203</v>
      </c>
      <c r="K487" s="142">
        <v>2030</v>
      </c>
      <c r="L487" s="82" t="s">
        <v>90</v>
      </c>
      <c r="M487" s="129">
        <f t="shared" si="63"/>
        <v>2.1934798658220841E-2</v>
      </c>
      <c r="N487" s="66">
        <f>(VLOOKUP(F487,'Base de Dados'!A:G,7,0)*M487)+VLOOKUP(F487,'Base de Dados'!A:G,7,0)</f>
        <v>41.358285264440283</v>
      </c>
      <c r="O487" s="66">
        <f t="shared" si="61"/>
        <v>40.805466697015696</v>
      </c>
    </row>
    <row r="488" spans="6:15" x14ac:dyDescent="0.35">
      <c r="F488" t="str">
        <f t="shared" si="60"/>
        <v>APEstadoOndas de calorEstado do Amapá20304C</v>
      </c>
      <c r="G488" t="str">
        <f t="shared" si="62"/>
        <v>Ondas de calor20304C</v>
      </c>
      <c r="H488" s="140" t="s">
        <v>157</v>
      </c>
      <c r="I488" s="140" t="s">
        <v>115</v>
      </c>
      <c r="J488" s="140" t="s">
        <v>203</v>
      </c>
      <c r="K488" s="142">
        <v>2030</v>
      </c>
      <c r="L488" s="82" t="s">
        <v>90</v>
      </c>
      <c r="M488" s="129">
        <f t="shared" si="63"/>
        <v>2.4270664495023258E-3</v>
      </c>
      <c r="N488" s="66">
        <f>(VLOOKUP(F488,'Base de Dados'!A:G,7,0)*M488)+VLOOKUP(F488,'Base de Dados'!A:G,7,0)</f>
        <v>52.723081171511481</v>
      </c>
      <c r="O488" s="66">
        <f t="shared" si="61"/>
        <v>40.805466697015696</v>
      </c>
    </row>
    <row r="489" spans="6:15" x14ac:dyDescent="0.35">
      <c r="F489" t="str">
        <f t="shared" si="60"/>
        <v>SEEstadoOndas de calorEstado do Sergipe20502C</v>
      </c>
      <c r="G489" t="str">
        <f t="shared" si="62"/>
        <v>Ondas de calor20502C</v>
      </c>
      <c r="H489" s="140" t="s">
        <v>172</v>
      </c>
      <c r="I489" s="140" t="s">
        <v>81</v>
      </c>
      <c r="J489" s="140" t="s">
        <v>203</v>
      </c>
      <c r="K489" s="142">
        <v>2050</v>
      </c>
      <c r="L489" s="82" t="s">
        <v>86</v>
      </c>
      <c r="M489" s="129">
        <f t="shared" si="63"/>
        <v>5.9674637214738547E-3</v>
      </c>
      <c r="N489" s="66">
        <f>(VLOOKUP(F489,'Base de Dados'!A:G,7,0)*M489)+VLOOKUP(F489,'Base de Dados'!A:G,7,0)</f>
        <v>27.462576437108321</v>
      </c>
      <c r="O489" s="66">
        <f t="shared" si="61"/>
        <v>45.126796573610129</v>
      </c>
    </row>
    <row r="490" spans="6:15" x14ac:dyDescent="0.35">
      <c r="F490" t="str">
        <f t="shared" si="60"/>
        <v>ALEstadoOndas de calorEstado do Alagoas20502C</v>
      </c>
      <c r="G490" t="str">
        <f t="shared" si="62"/>
        <v>Ondas de calor20502C</v>
      </c>
      <c r="H490" s="140" t="s">
        <v>156</v>
      </c>
      <c r="I490" s="140" t="s">
        <v>117</v>
      </c>
      <c r="J490" s="140" t="s">
        <v>203</v>
      </c>
      <c r="K490" s="142">
        <v>2050</v>
      </c>
      <c r="L490" s="82" t="s">
        <v>86</v>
      </c>
      <c r="M490" s="129">
        <f t="shared" si="63"/>
        <v>8.3055635790484604E-3</v>
      </c>
      <c r="N490" s="66">
        <f>(VLOOKUP(F490,'Base de Dados'!A:G,7,0)*M490)+VLOOKUP(F490,'Base de Dados'!A:G,7,0)</f>
        <v>27.327769587828424</v>
      </c>
      <c r="O490" s="66">
        <f t="shared" si="61"/>
        <v>45.126796573610129</v>
      </c>
    </row>
    <row r="491" spans="6:15" x14ac:dyDescent="0.35">
      <c r="F491" t="str">
        <f t="shared" si="60"/>
        <v>BAEstadoOndas de calorEstado da Bahia20502C</v>
      </c>
      <c r="G491" t="str">
        <f t="shared" si="62"/>
        <v>Ondas de calor20502C</v>
      </c>
      <c r="H491" s="140" t="s">
        <v>148</v>
      </c>
      <c r="I491" s="140" t="s">
        <v>133</v>
      </c>
      <c r="J491" s="140" t="s">
        <v>203</v>
      </c>
      <c r="K491" s="142">
        <v>2050</v>
      </c>
      <c r="L491" s="82" t="s">
        <v>86</v>
      </c>
      <c r="M491" s="129">
        <f t="shared" si="63"/>
        <v>4.0123144481482464E-2</v>
      </c>
      <c r="N491" s="66">
        <f>(VLOOKUP(F491,'Base de Dados'!A:G,7,0)*M491)+VLOOKUP(F491,'Base de Dados'!A:G,7,0)</f>
        <v>35.706387426904804</v>
      </c>
      <c r="O491" s="66">
        <f t="shared" si="61"/>
        <v>45.126796573610129</v>
      </c>
    </row>
    <row r="492" spans="6:15" x14ac:dyDescent="0.35">
      <c r="F492" t="str">
        <f t="shared" si="60"/>
        <v>PREstadoOndas de calorEstado do Paraná20502C</v>
      </c>
      <c r="G492" t="str">
        <f t="shared" si="62"/>
        <v>Ondas de calor20502C</v>
      </c>
      <c r="H492" s="140" t="s">
        <v>166</v>
      </c>
      <c r="I492" s="140" t="s">
        <v>105</v>
      </c>
      <c r="J492" s="140" t="s">
        <v>203</v>
      </c>
      <c r="K492" s="142">
        <v>2050</v>
      </c>
      <c r="L492" s="82" t="s">
        <v>86</v>
      </c>
      <c r="M492" s="129">
        <f t="shared" si="63"/>
        <v>6.4120469964379201E-2</v>
      </c>
      <c r="N492" s="66">
        <f>(VLOOKUP(F492,'Base de Dados'!A:G,7,0)*M492)+VLOOKUP(F492,'Base de Dados'!A:G,7,0)</f>
        <v>36.648308985573209</v>
      </c>
      <c r="O492" s="66">
        <f t="shared" si="61"/>
        <v>45.126796573610129</v>
      </c>
    </row>
    <row r="493" spans="6:15" x14ac:dyDescent="0.35">
      <c r="F493" t="str">
        <f t="shared" si="60"/>
        <v>PEEstadoOndas de calorEstado do Pernambuco20502C</v>
      </c>
      <c r="G493" t="str">
        <f t="shared" si="62"/>
        <v>Ondas de calor20502C</v>
      </c>
      <c r="H493" s="140" t="s">
        <v>167</v>
      </c>
      <c r="I493" s="140" t="s">
        <v>129</v>
      </c>
      <c r="J493" s="140" t="s">
        <v>203</v>
      </c>
      <c r="K493" s="142">
        <v>2050</v>
      </c>
      <c r="L493" s="82" t="s">
        <v>86</v>
      </c>
      <c r="M493" s="129">
        <f t="shared" si="63"/>
        <v>2.5403050200549358E-2</v>
      </c>
      <c r="N493" s="66">
        <f>(VLOOKUP(F493,'Base de Dados'!A:G,7,0)*M493)+VLOOKUP(F493,'Base de Dados'!A:G,7,0)</f>
        <v>36.36660277739594</v>
      </c>
      <c r="O493" s="66">
        <f t="shared" si="61"/>
        <v>45.126796573610129</v>
      </c>
    </row>
    <row r="494" spans="6:15" x14ac:dyDescent="0.35">
      <c r="F494" t="str">
        <f t="shared" si="60"/>
        <v>SCEstadoOndas de calorEstado de Santa Catarina20502C</v>
      </c>
      <c r="G494" t="str">
        <f t="shared" si="62"/>
        <v>Ondas de calor20502C</v>
      </c>
      <c r="H494" s="140" t="s">
        <v>153</v>
      </c>
      <c r="I494" s="140" t="s">
        <v>107</v>
      </c>
      <c r="J494" s="140" t="s">
        <v>203</v>
      </c>
      <c r="K494" s="142">
        <v>2050</v>
      </c>
      <c r="L494" s="82" t="s">
        <v>86</v>
      </c>
      <c r="M494" s="129">
        <f t="shared" si="63"/>
        <v>4.5899270894467749E-2</v>
      </c>
      <c r="N494" s="66">
        <f>(VLOOKUP(F494,'Base de Dados'!A:G,7,0)*M494)+VLOOKUP(F494,'Base de Dados'!A:G,7,0)</f>
        <v>27.084607519083139</v>
      </c>
      <c r="O494" s="66">
        <f t="shared" si="61"/>
        <v>45.126796573610129</v>
      </c>
    </row>
    <row r="495" spans="6:15" x14ac:dyDescent="0.35">
      <c r="F495" t="str">
        <f t="shared" si="60"/>
        <v>RSEstadoOndas de calorEstado do Rio Grande do Sul20502C</v>
      </c>
      <c r="G495" t="str">
        <f t="shared" si="62"/>
        <v>Ondas de calor20502C</v>
      </c>
      <c r="H495" s="140" t="s">
        <v>171</v>
      </c>
      <c r="I495" s="140" t="s">
        <v>125</v>
      </c>
      <c r="J495" s="140" t="s">
        <v>203</v>
      </c>
      <c r="K495" s="142">
        <v>2050</v>
      </c>
      <c r="L495" s="82" t="s">
        <v>86</v>
      </c>
      <c r="M495" s="129">
        <f t="shared" si="63"/>
        <v>6.1887894735043823E-2</v>
      </c>
      <c r="N495" s="66">
        <f>(VLOOKUP(F495,'Base de Dados'!A:G,7,0)*M495)+VLOOKUP(F495,'Base de Dados'!A:G,7,0)</f>
        <v>20.491250704702143</v>
      </c>
      <c r="O495" s="66">
        <f t="shared" si="61"/>
        <v>45.126796573610129</v>
      </c>
    </row>
    <row r="496" spans="6:15" x14ac:dyDescent="0.35">
      <c r="F496" t="str">
        <f t="shared" si="60"/>
        <v>SPEstadoOndas de calorEstado de São Paulo20502C</v>
      </c>
      <c r="G496" t="str">
        <f t="shared" si="62"/>
        <v>Ondas de calor20502C</v>
      </c>
      <c r="H496" s="140" t="s">
        <v>154</v>
      </c>
      <c r="I496" s="140" t="s">
        <v>137</v>
      </c>
      <c r="J496" s="140" t="s">
        <v>203</v>
      </c>
      <c r="K496" s="142">
        <v>2050</v>
      </c>
      <c r="L496" s="82" t="s">
        <v>86</v>
      </c>
      <c r="M496" s="129">
        <f t="shared" si="63"/>
        <v>0.31245264204495427</v>
      </c>
      <c r="N496" s="66">
        <f>(VLOOKUP(F496,'Base de Dados'!A:G,7,0)*M496)+VLOOKUP(F496,'Base de Dados'!A:G,7,0)</f>
        <v>50.872414342518475</v>
      </c>
      <c r="O496" s="66">
        <f t="shared" si="61"/>
        <v>45.126796573610129</v>
      </c>
    </row>
    <row r="497" spans="6:15" x14ac:dyDescent="0.35">
      <c r="F497" t="str">
        <f t="shared" si="60"/>
        <v>MGEstadoOndas de calorEstado de Minas Gerais20502C</v>
      </c>
      <c r="G497" t="str">
        <f t="shared" si="62"/>
        <v>Ondas de calor20502C</v>
      </c>
      <c r="H497" s="140" t="s">
        <v>152</v>
      </c>
      <c r="I497" s="140" t="s">
        <v>93</v>
      </c>
      <c r="J497" s="140" t="s">
        <v>203</v>
      </c>
      <c r="K497" s="142">
        <v>2050</v>
      </c>
      <c r="L497" s="82" t="s">
        <v>86</v>
      </c>
      <c r="M497" s="129">
        <f t="shared" si="63"/>
        <v>8.9726947468184257E-2</v>
      </c>
      <c r="N497" s="66">
        <f>(VLOOKUP(F497,'Base de Dados'!A:G,7,0)*M497)+VLOOKUP(F497,'Base de Dados'!A:G,7,0)</f>
        <v>42.15027508575352</v>
      </c>
      <c r="O497" s="66">
        <f t="shared" si="61"/>
        <v>45.126796573610129</v>
      </c>
    </row>
    <row r="498" spans="6:15" x14ac:dyDescent="0.35">
      <c r="F498" t="str">
        <f t="shared" si="60"/>
        <v>RJEstadoOndas de calorEstado do Rio de Janeiro20502C</v>
      </c>
      <c r="G498" t="str">
        <f t="shared" si="62"/>
        <v>Ondas de calor20502C</v>
      </c>
      <c r="H498" s="140" t="s">
        <v>169</v>
      </c>
      <c r="I498" s="140" t="s">
        <v>143</v>
      </c>
      <c r="J498" s="140" t="s">
        <v>203</v>
      </c>
      <c r="K498" s="142">
        <v>2050</v>
      </c>
      <c r="L498" s="82" t="s">
        <v>86</v>
      </c>
      <c r="M498" s="129">
        <f t="shared" si="63"/>
        <v>9.9062263210224766E-2</v>
      </c>
      <c r="N498" s="66">
        <f>(VLOOKUP(F498,'Base de Dados'!A:G,7,0)*M498)+VLOOKUP(F498,'Base de Dados'!A:G,7,0)</f>
        <v>36.077451498051097</v>
      </c>
      <c r="O498" s="66">
        <f t="shared" si="61"/>
        <v>45.126796573610129</v>
      </c>
    </row>
    <row r="499" spans="6:15" x14ac:dyDescent="0.35">
      <c r="F499" t="str">
        <f t="shared" si="60"/>
        <v>GOEstadoOndas de calorEstado do Goiás20502C</v>
      </c>
      <c r="G499" t="str">
        <f t="shared" si="62"/>
        <v>Ondas de calor20502C</v>
      </c>
      <c r="H499" s="140" t="s">
        <v>161</v>
      </c>
      <c r="I499" s="140" t="s">
        <v>111</v>
      </c>
      <c r="J499" s="140" t="s">
        <v>203</v>
      </c>
      <c r="K499" s="142">
        <v>2050</v>
      </c>
      <c r="L499" s="82" t="s">
        <v>86</v>
      </c>
      <c r="M499" s="129">
        <f t="shared" si="63"/>
        <v>2.9453067034552943E-2</v>
      </c>
      <c r="N499" s="66">
        <f>(VLOOKUP(F499,'Base de Dados'!A:G,7,0)*M499)+VLOOKUP(F499,'Base de Dados'!A:G,7,0)</f>
        <v>49.341685502966122</v>
      </c>
      <c r="O499" s="66">
        <f t="shared" si="61"/>
        <v>45.126796573610129</v>
      </c>
    </row>
    <row r="500" spans="6:15" x14ac:dyDescent="0.35">
      <c r="F500" t="str">
        <f t="shared" si="60"/>
        <v>TOEstadoOndas de calorEstado do Tocantins20502C</v>
      </c>
      <c r="G500" t="str">
        <f t="shared" si="62"/>
        <v>Ondas de calor20502C</v>
      </c>
      <c r="H500" s="140" t="s">
        <v>173</v>
      </c>
      <c r="I500" s="140" t="s">
        <v>123</v>
      </c>
      <c r="J500" s="140" t="s">
        <v>203</v>
      </c>
      <c r="K500" s="142">
        <v>2050</v>
      </c>
      <c r="L500" s="82" t="s">
        <v>86</v>
      </c>
      <c r="M500" s="129">
        <f t="shared" si="63"/>
        <v>5.7361768650591007E-3</v>
      </c>
      <c r="N500" s="66">
        <f>(VLOOKUP(F500,'Base de Dados'!A:G,7,0)*M500)+VLOOKUP(F500,'Base de Dados'!A:G,7,0)</f>
        <v>51.984826755193453</v>
      </c>
      <c r="O500" s="66">
        <f t="shared" si="61"/>
        <v>45.126796573610129</v>
      </c>
    </row>
    <row r="501" spans="6:15" x14ac:dyDescent="0.35">
      <c r="F501" t="str">
        <f t="shared" si="60"/>
        <v>PIEstadoOndas de calorEstado do Piauí20502C</v>
      </c>
      <c r="G501" t="str">
        <f t="shared" si="62"/>
        <v>Ondas de calor20502C</v>
      </c>
      <c r="H501" s="140" t="s">
        <v>168</v>
      </c>
      <c r="I501" s="140" t="s">
        <v>139</v>
      </c>
      <c r="J501" s="140" t="s">
        <v>203</v>
      </c>
      <c r="K501" s="142">
        <v>2050</v>
      </c>
      <c r="L501" s="82" t="s">
        <v>86</v>
      </c>
      <c r="M501" s="129">
        <f t="shared" si="63"/>
        <v>7.4105097273206811E-3</v>
      </c>
      <c r="N501" s="66">
        <f>(VLOOKUP(F501,'Base de Dados'!A:G,7,0)*M501)+VLOOKUP(F501,'Base de Dados'!A:G,7,0)</f>
        <v>45.056770851057657</v>
      </c>
      <c r="O501" s="66">
        <f t="shared" si="61"/>
        <v>45.126796573610129</v>
      </c>
    </row>
    <row r="502" spans="6:15" x14ac:dyDescent="0.35">
      <c r="F502" t="str">
        <f t="shared" si="60"/>
        <v>ESEstadoOndas de calorEstado do Espírito Santo20502C</v>
      </c>
      <c r="G502" t="str">
        <f t="shared" si="62"/>
        <v>Ondas de calor20502C</v>
      </c>
      <c r="H502" s="140" t="s">
        <v>160</v>
      </c>
      <c r="I502" s="140" t="s">
        <v>141</v>
      </c>
      <c r="J502" s="140" t="s">
        <v>203</v>
      </c>
      <c r="K502" s="142">
        <v>2050</v>
      </c>
      <c r="L502" s="82" t="s">
        <v>86</v>
      </c>
      <c r="M502" s="129">
        <f t="shared" si="63"/>
        <v>1.8193602342725594E-2</v>
      </c>
      <c r="N502" s="66">
        <f>(VLOOKUP(F502,'Base de Dados'!A:G,7,0)*M502)+VLOOKUP(F502,'Base de Dados'!A:G,7,0)</f>
        <v>34.458047288349967</v>
      </c>
      <c r="O502" s="66">
        <f t="shared" si="61"/>
        <v>45.126796573610129</v>
      </c>
    </row>
    <row r="503" spans="6:15" x14ac:dyDescent="0.35">
      <c r="F503" t="str">
        <f t="shared" si="60"/>
        <v>DFEstadoOndas de calorDistrito Federal20502C</v>
      </c>
      <c r="G503" t="str">
        <f t="shared" si="62"/>
        <v>Ondas de calor20502C</v>
      </c>
      <c r="H503" s="140" t="s">
        <v>147</v>
      </c>
      <c r="I503" s="140" t="s">
        <v>99</v>
      </c>
      <c r="J503" s="140" t="s">
        <v>203</v>
      </c>
      <c r="K503" s="142">
        <v>2050</v>
      </c>
      <c r="L503" s="82" t="s">
        <v>86</v>
      </c>
      <c r="M503" s="129">
        <f t="shared" si="63"/>
        <v>3.493574824846201E-2</v>
      </c>
      <c r="N503" s="66">
        <f>(VLOOKUP(F503,'Base de Dados'!A:G,7,0)*M503)+VLOOKUP(F503,'Base de Dados'!A:G,7,0)</f>
        <v>46.103282777224244</v>
      </c>
      <c r="O503" s="66">
        <f t="shared" si="61"/>
        <v>45.126796573610129</v>
      </c>
    </row>
    <row r="504" spans="6:15" x14ac:dyDescent="0.35">
      <c r="F504" t="str">
        <f t="shared" si="60"/>
        <v>MSEstadoOndas de calorEstado do Mato Grosso do Sul20502C</v>
      </c>
      <c r="G504" t="str">
        <f t="shared" si="62"/>
        <v>Ondas de calor20502C</v>
      </c>
      <c r="H504" s="140" t="s">
        <v>164</v>
      </c>
      <c r="I504" s="140" t="s">
        <v>101</v>
      </c>
      <c r="J504" s="140" t="s">
        <v>203</v>
      </c>
      <c r="K504" s="142">
        <v>2050</v>
      </c>
      <c r="L504" s="82" t="s">
        <v>86</v>
      </c>
      <c r="M504" s="129">
        <f t="shared" si="63"/>
        <v>1.6114911720697993E-2</v>
      </c>
      <c r="N504" s="66">
        <f>(VLOOKUP(F504,'Base de Dados'!A:G,7,0)*M504)+VLOOKUP(F504,'Base de Dados'!A:G,7,0)</f>
        <v>45.665897657581041</v>
      </c>
      <c r="O504" s="66">
        <f t="shared" si="61"/>
        <v>45.126796573610129</v>
      </c>
    </row>
    <row r="505" spans="6:15" x14ac:dyDescent="0.35">
      <c r="F505" t="str">
        <f t="shared" si="60"/>
        <v>PBEstadoOndas de calorEstado da Paraíba20502C</v>
      </c>
      <c r="G505" t="str">
        <f t="shared" si="62"/>
        <v>Ondas de calor20502C</v>
      </c>
      <c r="H505" s="140" t="s">
        <v>149</v>
      </c>
      <c r="I505" s="140" t="s">
        <v>113</v>
      </c>
      <c r="J505" s="140" t="s">
        <v>203</v>
      </c>
      <c r="K505" s="142">
        <v>2050</v>
      </c>
      <c r="L505" s="82" t="s">
        <v>86</v>
      </c>
      <c r="M505" s="129">
        <f t="shared" si="63"/>
        <v>9.2372816540374405E-3</v>
      </c>
      <c r="N505" s="66">
        <f>(VLOOKUP(F505,'Base de Dados'!A:G,7,0)*M505)+VLOOKUP(F505,'Base de Dados'!A:G,7,0)</f>
        <v>47.111869132464896</v>
      </c>
      <c r="O505" s="66">
        <f t="shared" si="61"/>
        <v>45.126796573610129</v>
      </c>
    </row>
    <row r="506" spans="6:15" x14ac:dyDescent="0.35">
      <c r="F506" t="str">
        <f t="shared" si="60"/>
        <v>ACEstadoOndas de calorEstado do Acre20502C</v>
      </c>
      <c r="G506" t="str">
        <f t="shared" si="62"/>
        <v>Ondas de calor20502C</v>
      </c>
      <c r="H506" s="138" t="s">
        <v>155</v>
      </c>
      <c r="I506" s="138" t="s">
        <v>131</v>
      </c>
      <c r="J506" s="139" t="s">
        <v>203</v>
      </c>
      <c r="K506" s="141">
        <v>2050</v>
      </c>
      <c r="L506" s="136" t="s">
        <v>86</v>
      </c>
      <c r="M506" s="129">
        <f t="shared" si="63"/>
        <v>2.1651603672099367E-3</v>
      </c>
      <c r="N506" s="66">
        <f>(VLOOKUP(F506,'Base de Dados'!A:G,7,0)*M506)+VLOOKUP(F506,'Base de Dados'!A:G,7,0)</f>
        <v>53.665610282610629</v>
      </c>
      <c r="O506" s="66">
        <f t="shared" si="61"/>
        <v>45.126796573610129</v>
      </c>
    </row>
    <row r="507" spans="6:15" x14ac:dyDescent="0.35">
      <c r="F507" t="str">
        <f t="shared" si="60"/>
        <v>ROEstadoOndas de calorEstado da Rondônia20502C</v>
      </c>
      <c r="G507" t="str">
        <f t="shared" si="62"/>
        <v>Ondas de calor20502C</v>
      </c>
      <c r="H507" s="140" t="s">
        <v>150</v>
      </c>
      <c r="I507" s="140" t="s">
        <v>127</v>
      </c>
      <c r="J507" s="140" t="s">
        <v>203</v>
      </c>
      <c r="K507" s="142">
        <v>2050</v>
      </c>
      <c r="L507" s="82" t="s">
        <v>86</v>
      </c>
      <c r="M507" s="129">
        <f t="shared" si="63"/>
        <v>6.7807786955368732E-3</v>
      </c>
      <c r="N507" s="66">
        <f>(VLOOKUP(F507,'Base de Dados'!A:G,7,0)*M507)+VLOOKUP(F507,'Base de Dados'!A:G,7,0)</f>
        <v>56.570340767716417</v>
      </c>
      <c r="O507" s="66">
        <f t="shared" si="61"/>
        <v>45.126796573610129</v>
      </c>
    </row>
    <row r="508" spans="6:15" x14ac:dyDescent="0.35">
      <c r="F508" t="str">
        <f t="shared" si="60"/>
        <v>MTEstadoOndas de calorEstado do Mato Grosso20502C</v>
      </c>
      <c r="G508" t="str">
        <f t="shared" si="62"/>
        <v>Ondas de calor20502C</v>
      </c>
      <c r="H508" s="140" t="s">
        <v>163</v>
      </c>
      <c r="I508" s="140" t="s">
        <v>103</v>
      </c>
      <c r="J508" s="140" t="s">
        <v>203</v>
      </c>
      <c r="K508" s="142">
        <v>2050</v>
      </c>
      <c r="L508" s="82" t="s">
        <v>86</v>
      </c>
      <c r="M508" s="129">
        <f t="shared" si="63"/>
        <v>2.3476930055963536E-2</v>
      </c>
      <c r="N508" s="66">
        <f>(VLOOKUP(F508,'Base de Dados'!A:G,7,0)*M508)+VLOOKUP(F508,'Base de Dados'!A:G,7,0)</f>
        <v>55.953142607182841</v>
      </c>
      <c r="O508" s="66">
        <f t="shared" si="61"/>
        <v>45.126796573610129</v>
      </c>
    </row>
    <row r="509" spans="6:15" x14ac:dyDescent="0.35">
      <c r="F509" t="str">
        <f t="shared" si="60"/>
        <v>MAEstadoOndas de calorEstado do Maranhão20502C</v>
      </c>
      <c r="G509" t="str">
        <f t="shared" si="62"/>
        <v>Ondas de calor20502C</v>
      </c>
      <c r="H509" s="140" t="s">
        <v>162</v>
      </c>
      <c r="I509" s="140" t="s">
        <v>135</v>
      </c>
      <c r="J509" s="140" t="s">
        <v>203</v>
      </c>
      <c r="K509" s="142">
        <v>2050</v>
      </c>
      <c r="L509" s="82" t="s">
        <v>86</v>
      </c>
      <c r="M509" s="129">
        <f t="shared" si="63"/>
        <v>1.4050150875249915E-2</v>
      </c>
      <c r="N509" s="66">
        <f>(VLOOKUP(F509,'Base de Dados'!A:G,7,0)*M509)+VLOOKUP(F509,'Base de Dados'!A:G,7,0)</f>
        <v>50.829263812621903</v>
      </c>
      <c r="O509" s="66">
        <f t="shared" si="61"/>
        <v>45.126796573610129</v>
      </c>
    </row>
    <row r="510" spans="6:15" x14ac:dyDescent="0.35">
      <c r="F510" t="str">
        <f t="shared" si="60"/>
        <v>PAEstadoOndas de calorEstado do Pará20502C</v>
      </c>
      <c r="G510" t="str">
        <f t="shared" si="62"/>
        <v>Ondas de calor20502C</v>
      </c>
      <c r="H510" s="140" t="s">
        <v>165</v>
      </c>
      <c r="I510" s="140" t="s">
        <v>91</v>
      </c>
      <c r="J510" s="140" t="s">
        <v>203</v>
      </c>
      <c r="K510" s="142">
        <v>2050</v>
      </c>
      <c r="L510" s="82" t="s">
        <v>86</v>
      </c>
      <c r="M510" s="129">
        <f t="shared" si="63"/>
        <v>2.8376794674304741E-2</v>
      </c>
      <c r="N510" s="66">
        <f>(VLOOKUP(F510,'Base de Dados'!A:G,7,0)*M510)+VLOOKUP(F510,'Base de Dados'!A:G,7,0)</f>
        <v>55.862455863502916</v>
      </c>
      <c r="O510" s="66">
        <f t="shared" si="61"/>
        <v>45.126796573610129</v>
      </c>
    </row>
    <row r="511" spans="6:15" x14ac:dyDescent="0.35">
      <c r="F511" t="str">
        <f t="shared" si="60"/>
        <v>CEEstadoOndas de calorEstado do Ceará20502C</v>
      </c>
      <c r="G511" t="str">
        <f t="shared" si="62"/>
        <v>Ondas de calor20502C</v>
      </c>
      <c r="H511" s="140" t="s">
        <v>159</v>
      </c>
      <c r="I511" s="140" t="s">
        <v>109</v>
      </c>
      <c r="J511" s="140" t="s">
        <v>203</v>
      </c>
      <c r="K511" s="142">
        <v>2050</v>
      </c>
      <c r="L511" s="82" t="s">
        <v>86</v>
      </c>
      <c r="M511" s="129">
        <f t="shared" si="63"/>
        <v>2.1934798658220841E-2</v>
      </c>
      <c r="N511" s="66">
        <f>(VLOOKUP(F511,'Base de Dados'!A:G,7,0)*M511)+VLOOKUP(F511,'Base de Dados'!A:G,7,0)</f>
        <v>50.11636381606494</v>
      </c>
      <c r="O511" s="66">
        <f t="shared" si="61"/>
        <v>45.126796573610129</v>
      </c>
    </row>
    <row r="512" spans="6:15" x14ac:dyDescent="0.35">
      <c r="F512" t="str">
        <f t="shared" si="60"/>
        <v>AMEstadoOndas de calorEstado do Amazonas20502C</v>
      </c>
      <c r="G512" t="str">
        <f t="shared" si="62"/>
        <v>Ondas de calor20502C</v>
      </c>
      <c r="H512" s="140" t="s">
        <v>158</v>
      </c>
      <c r="I512" s="140" t="s">
        <v>119</v>
      </c>
      <c r="J512" s="140" t="s">
        <v>203</v>
      </c>
      <c r="K512" s="142">
        <v>2050</v>
      </c>
      <c r="L512" s="82" t="s">
        <v>86</v>
      </c>
      <c r="M512" s="129">
        <f t="shared" si="63"/>
        <v>1.5246403292263271E-2</v>
      </c>
      <c r="N512" s="66">
        <f>(VLOOKUP(F512,'Base de Dados'!A:G,7,0)*M512)+VLOOKUP(F512,'Base de Dados'!A:G,7,0)</f>
        <v>52.200924318078293</v>
      </c>
      <c r="O512" s="66">
        <f t="shared" si="61"/>
        <v>45.126796573610129</v>
      </c>
    </row>
    <row r="513" spans="6:15" x14ac:dyDescent="0.35">
      <c r="F513" t="str">
        <f t="shared" si="60"/>
        <v>RNEstadoOndas de calorEstado do Rio Grande do Norte20502C</v>
      </c>
      <c r="G513" t="str">
        <f t="shared" si="62"/>
        <v>Ondas de calor20502C</v>
      </c>
      <c r="H513" s="140" t="s">
        <v>170</v>
      </c>
      <c r="I513" s="140" t="s">
        <v>121</v>
      </c>
      <c r="J513" s="140" t="s">
        <v>203</v>
      </c>
      <c r="K513" s="142">
        <v>2050</v>
      </c>
      <c r="L513" s="82" t="s">
        <v>86</v>
      </c>
      <c r="M513" s="129">
        <f t="shared" si="63"/>
        <v>9.406147341817531E-3</v>
      </c>
      <c r="N513" s="66">
        <f>(VLOOKUP(F513,'Base de Dados'!A:G,7,0)*M513)+VLOOKUP(F513,'Base de Dados'!A:G,7,0)</f>
        <v>56.532800688025823</v>
      </c>
      <c r="O513" s="66">
        <f t="shared" si="61"/>
        <v>45.126796573610129</v>
      </c>
    </row>
    <row r="514" spans="6:15" x14ac:dyDescent="0.35">
      <c r="F514" t="str">
        <f t="shared" si="60"/>
        <v>RREstadoOndas de calorEstado da Roraima20502C</v>
      </c>
      <c r="G514" t="str">
        <f t="shared" si="62"/>
        <v>Ondas de calor20502C</v>
      </c>
      <c r="H514" s="140" t="s">
        <v>151</v>
      </c>
      <c r="I514" s="140" t="s">
        <v>97</v>
      </c>
      <c r="J514" s="140" t="s">
        <v>203</v>
      </c>
      <c r="K514" s="142">
        <v>2050</v>
      </c>
      <c r="L514" s="82" t="s">
        <v>86</v>
      </c>
      <c r="M514" s="129">
        <f t="shared" si="63"/>
        <v>2.1057616972670569E-3</v>
      </c>
      <c r="N514" s="66">
        <f>(VLOOKUP(F514,'Base de Dados'!A:G,7,0)*M514)+VLOOKUP(F514,'Base de Dados'!A:G,7,0)</f>
        <v>58.517631919058019</v>
      </c>
      <c r="O514" s="66">
        <f t="shared" si="61"/>
        <v>45.126796573610129</v>
      </c>
    </row>
    <row r="515" spans="6:15" x14ac:dyDescent="0.35">
      <c r="F515" t="str">
        <f t="shared" ref="F515:F578" si="64">_xlfn.CONCAT(I515,"Estado",J515,H515,K515,L515)</f>
        <v>APEstadoOndas de calorEstado do Amapá20502C</v>
      </c>
      <c r="G515" t="str">
        <f t="shared" si="62"/>
        <v>Ondas de calor20502C</v>
      </c>
      <c r="H515" s="140" t="s">
        <v>157</v>
      </c>
      <c r="I515" s="140" t="s">
        <v>115</v>
      </c>
      <c r="J515" s="140" t="s">
        <v>203</v>
      </c>
      <c r="K515" s="142">
        <v>2050</v>
      </c>
      <c r="L515" s="82" t="s">
        <v>86</v>
      </c>
      <c r="M515" s="129">
        <f t="shared" si="63"/>
        <v>2.4270664495023258E-3</v>
      </c>
      <c r="N515" s="66">
        <f>(VLOOKUP(F515,'Base de Dados'!A:G,7,0)*M515)+VLOOKUP(F515,'Base de Dados'!A:G,7,0)</f>
        <v>68.264949082855622</v>
      </c>
      <c r="O515" s="66">
        <f t="shared" ref="O515:O578" si="65">AVERAGEIFS(N:N,J:J,J515,K:K,K515,L:L,L515)</f>
        <v>45.126796573610129</v>
      </c>
    </row>
    <row r="516" spans="6:15" x14ac:dyDescent="0.35">
      <c r="F516" t="str">
        <f t="shared" si="64"/>
        <v>RSEstadoOndas de calorEstado do Rio Grande do Sul20504C</v>
      </c>
      <c r="G516" t="str">
        <f t="shared" ref="G516:G579" si="66">_xlfn.CONCAT(J516,K516,L516)</f>
        <v>Ondas de calor20504C</v>
      </c>
      <c r="H516" s="140" t="s">
        <v>171</v>
      </c>
      <c r="I516" s="140" t="s">
        <v>125</v>
      </c>
      <c r="J516" s="140" t="s">
        <v>203</v>
      </c>
      <c r="K516" s="142">
        <v>2050</v>
      </c>
      <c r="L516" s="82" t="s">
        <v>90</v>
      </c>
      <c r="M516" s="129">
        <f t="shared" ref="M516:M579" si="67">VLOOKUP(H516,A:C,3,0)</f>
        <v>6.1887894735043823E-2</v>
      </c>
      <c r="N516" s="66">
        <f>(VLOOKUP(F516,'Base de Dados'!A:G,7,0)*M516)+VLOOKUP(F516,'Base de Dados'!A:G,7,0)</f>
        <v>27.585015804163813</v>
      </c>
      <c r="O516" s="66">
        <f t="shared" si="65"/>
        <v>65.231244112835284</v>
      </c>
    </row>
    <row r="517" spans="6:15" x14ac:dyDescent="0.35">
      <c r="F517" t="str">
        <f t="shared" si="64"/>
        <v>SCEstadoOndas de calorEstado de Santa Catarina20504C</v>
      </c>
      <c r="G517" t="str">
        <f t="shared" si="66"/>
        <v>Ondas de calor20504C</v>
      </c>
      <c r="H517" s="140" t="s">
        <v>153</v>
      </c>
      <c r="I517" s="140" t="s">
        <v>107</v>
      </c>
      <c r="J517" s="140" t="s">
        <v>203</v>
      </c>
      <c r="K517" s="142">
        <v>2050</v>
      </c>
      <c r="L517" s="82" t="s">
        <v>90</v>
      </c>
      <c r="M517" s="129">
        <f t="shared" si="67"/>
        <v>4.5899270894467749E-2</v>
      </c>
      <c r="N517" s="66">
        <f>(VLOOKUP(F517,'Base de Dados'!A:G,7,0)*M517)+VLOOKUP(F517,'Base de Dados'!A:G,7,0)</f>
        <v>35.945814775191366</v>
      </c>
      <c r="O517" s="66">
        <f t="shared" si="65"/>
        <v>65.231244112835284</v>
      </c>
    </row>
    <row r="518" spans="6:15" x14ac:dyDescent="0.35">
      <c r="F518" t="str">
        <f t="shared" si="64"/>
        <v>PREstadoOndas de calorEstado do Paraná20504C</v>
      </c>
      <c r="G518" t="str">
        <f t="shared" si="66"/>
        <v>Ondas de calor20504C</v>
      </c>
      <c r="H518" s="140" t="s">
        <v>166</v>
      </c>
      <c r="I518" s="140" t="s">
        <v>105</v>
      </c>
      <c r="J518" s="140" t="s">
        <v>203</v>
      </c>
      <c r="K518" s="142">
        <v>2050</v>
      </c>
      <c r="L518" s="82" t="s">
        <v>90</v>
      </c>
      <c r="M518" s="129">
        <f t="shared" si="67"/>
        <v>6.4120469964379201E-2</v>
      </c>
      <c r="N518" s="66">
        <f>(VLOOKUP(F518,'Base de Dados'!A:G,7,0)*M518)+VLOOKUP(F518,'Base de Dados'!A:G,7,0)</f>
        <v>50.821329525028794</v>
      </c>
      <c r="O518" s="66">
        <f t="shared" si="65"/>
        <v>65.231244112835284</v>
      </c>
    </row>
    <row r="519" spans="6:15" x14ac:dyDescent="0.35">
      <c r="F519" t="str">
        <f t="shared" si="64"/>
        <v>RJEstadoOndas de calorEstado do Rio de Janeiro20504C</v>
      </c>
      <c r="G519" t="str">
        <f t="shared" si="66"/>
        <v>Ondas de calor20504C</v>
      </c>
      <c r="H519" s="140" t="s">
        <v>169</v>
      </c>
      <c r="I519" s="140" t="s">
        <v>143</v>
      </c>
      <c r="J519" s="140" t="s">
        <v>203</v>
      </c>
      <c r="K519" s="142">
        <v>2050</v>
      </c>
      <c r="L519" s="82" t="s">
        <v>90</v>
      </c>
      <c r="M519" s="129">
        <f t="shared" si="67"/>
        <v>9.9062263210224766E-2</v>
      </c>
      <c r="N519" s="66">
        <f>(VLOOKUP(F519,'Base de Dados'!A:G,7,0)*M519)+VLOOKUP(F519,'Base de Dados'!A:G,7,0)</f>
        <v>50.184282000442067</v>
      </c>
      <c r="O519" s="66">
        <f t="shared" si="65"/>
        <v>65.231244112835284</v>
      </c>
    </row>
    <row r="520" spans="6:15" x14ac:dyDescent="0.35">
      <c r="F520" t="str">
        <f t="shared" si="64"/>
        <v>ESEstadoOndas de calorEstado do Espírito Santo20504C</v>
      </c>
      <c r="G520" t="str">
        <f t="shared" si="66"/>
        <v>Ondas de calor20504C</v>
      </c>
      <c r="H520" s="140" t="s">
        <v>160</v>
      </c>
      <c r="I520" s="140" t="s">
        <v>141</v>
      </c>
      <c r="J520" s="140" t="s">
        <v>203</v>
      </c>
      <c r="K520" s="142">
        <v>2050</v>
      </c>
      <c r="L520" s="82" t="s">
        <v>90</v>
      </c>
      <c r="M520" s="129">
        <f t="shared" si="67"/>
        <v>1.8193602342725594E-2</v>
      </c>
      <c r="N520" s="66">
        <f>(VLOOKUP(F520,'Base de Dados'!A:G,7,0)*M520)+VLOOKUP(F520,'Base de Dados'!A:G,7,0)</f>
        <v>52.277792920817447</v>
      </c>
      <c r="O520" s="66">
        <f t="shared" si="65"/>
        <v>65.231244112835284</v>
      </c>
    </row>
    <row r="521" spans="6:15" x14ac:dyDescent="0.35">
      <c r="F521" t="str">
        <f t="shared" si="64"/>
        <v>SPEstadoOndas de calorEstado de São Paulo20504C</v>
      </c>
      <c r="G521" t="str">
        <f t="shared" si="66"/>
        <v>Ondas de calor20504C</v>
      </c>
      <c r="H521" s="140" t="s">
        <v>154</v>
      </c>
      <c r="I521" s="140" t="s">
        <v>137</v>
      </c>
      <c r="J521" s="140" t="s">
        <v>203</v>
      </c>
      <c r="K521" s="142">
        <v>2050</v>
      </c>
      <c r="L521" s="82" t="s">
        <v>90</v>
      </c>
      <c r="M521" s="129">
        <f t="shared" si="67"/>
        <v>0.31245264204495427</v>
      </c>
      <c r="N521" s="66">
        <f>(VLOOKUP(F521,'Base de Dados'!A:G,7,0)*M521)+VLOOKUP(F521,'Base de Dados'!A:G,7,0)</f>
        <v>72.223831407519825</v>
      </c>
      <c r="O521" s="66">
        <f t="shared" si="65"/>
        <v>65.231244112835284</v>
      </c>
    </row>
    <row r="522" spans="6:15" x14ac:dyDescent="0.35">
      <c r="F522" t="str">
        <f t="shared" si="64"/>
        <v>MGEstadoOndas de calorEstado de Minas Gerais20504C</v>
      </c>
      <c r="G522" t="str">
        <f t="shared" si="66"/>
        <v>Ondas de calor20504C</v>
      </c>
      <c r="H522" s="140" t="s">
        <v>152</v>
      </c>
      <c r="I522" s="140" t="s">
        <v>93</v>
      </c>
      <c r="J522" s="140" t="s">
        <v>203</v>
      </c>
      <c r="K522" s="142">
        <v>2050</v>
      </c>
      <c r="L522" s="82" t="s">
        <v>90</v>
      </c>
      <c r="M522" s="129">
        <f t="shared" si="67"/>
        <v>8.9726947468184257E-2</v>
      </c>
      <c r="N522" s="66">
        <f>(VLOOKUP(F522,'Base de Dados'!A:G,7,0)*M522)+VLOOKUP(F522,'Base de Dados'!A:G,7,0)</f>
        <v>65.929933291088432</v>
      </c>
      <c r="O522" s="66">
        <f t="shared" si="65"/>
        <v>65.231244112835284</v>
      </c>
    </row>
    <row r="523" spans="6:15" x14ac:dyDescent="0.35">
      <c r="F523" t="str">
        <f t="shared" si="64"/>
        <v>MSEstadoOndas de calorEstado do Mato Grosso do Sul20504C</v>
      </c>
      <c r="G523" t="str">
        <f t="shared" si="66"/>
        <v>Ondas de calor20504C</v>
      </c>
      <c r="H523" s="140" t="s">
        <v>164</v>
      </c>
      <c r="I523" s="140" t="s">
        <v>101</v>
      </c>
      <c r="J523" s="140" t="s">
        <v>203</v>
      </c>
      <c r="K523" s="142">
        <v>2050</v>
      </c>
      <c r="L523" s="82" t="s">
        <v>90</v>
      </c>
      <c r="M523" s="129">
        <f t="shared" si="67"/>
        <v>1.6114911720697993E-2</v>
      </c>
      <c r="N523" s="66">
        <f>(VLOOKUP(F523,'Base de Dados'!A:G,7,0)*M523)+VLOOKUP(F523,'Base de Dados'!A:G,7,0)</f>
        <v>60.162131693159083</v>
      </c>
      <c r="O523" s="66">
        <f t="shared" si="65"/>
        <v>65.231244112835284</v>
      </c>
    </row>
    <row r="524" spans="6:15" x14ac:dyDescent="0.35">
      <c r="F524" t="str">
        <f t="shared" si="64"/>
        <v>ALEstadoOndas de calorEstado do Alagoas20504C</v>
      </c>
      <c r="G524" t="str">
        <f t="shared" si="66"/>
        <v>Ondas de calor20504C</v>
      </c>
      <c r="H524" s="140" t="s">
        <v>156</v>
      </c>
      <c r="I524" s="140" t="s">
        <v>117</v>
      </c>
      <c r="J524" s="140" t="s">
        <v>203</v>
      </c>
      <c r="K524" s="142">
        <v>2050</v>
      </c>
      <c r="L524" s="82" t="s">
        <v>90</v>
      </c>
      <c r="M524" s="129">
        <f t="shared" si="67"/>
        <v>8.3055635790484604E-3</v>
      </c>
      <c r="N524" s="66">
        <f>(VLOOKUP(F524,'Base de Dados'!A:G,7,0)*M524)+VLOOKUP(F524,'Base de Dados'!A:G,7,0)</f>
        <v>52.413067602257044</v>
      </c>
      <c r="O524" s="66">
        <f t="shared" si="65"/>
        <v>65.231244112835284</v>
      </c>
    </row>
    <row r="525" spans="6:15" x14ac:dyDescent="0.35">
      <c r="F525" t="str">
        <f t="shared" si="64"/>
        <v>SEEstadoOndas de calorEstado do Sergipe20504C</v>
      </c>
      <c r="G525" t="str">
        <f t="shared" si="66"/>
        <v>Ondas de calor20504C</v>
      </c>
      <c r="H525" s="140" t="s">
        <v>172</v>
      </c>
      <c r="I525" s="140" t="s">
        <v>81</v>
      </c>
      <c r="J525" s="140" t="s">
        <v>203</v>
      </c>
      <c r="K525" s="142">
        <v>2050</v>
      </c>
      <c r="L525" s="82" t="s">
        <v>90</v>
      </c>
      <c r="M525" s="129">
        <f t="shared" si="67"/>
        <v>5.9674637214738547E-3</v>
      </c>
      <c r="N525" s="66">
        <f>(VLOOKUP(F525,'Base de Dados'!A:G,7,0)*M525)+VLOOKUP(F525,'Base de Dados'!A:G,7,0)</f>
        <v>51.866005817039643</v>
      </c>
      <c r="O525" s="66">
        <f t="shared" si="65"/>
        <v>65.231244112835284</v>
      </c>
    </row>
    <row r="526" spans="6:15" x14ac:dyDescent="0.35">
      <c r="F526" t="str">
        <f t="shared" si="64"/>
        <v>BAEstadoOndas de calorEstado da Bahia20504C</v>
      </c>
      <c r="G526" t="str">
        <f t="shared" si="66"/>
        <v>Ondas de calor20504C</v>
      </c>
      <c r="H526" s="140" t="s">
        <v>148</v>
      </c>
      <c r="I526" s="140" t="s">
        <v>133</v>
      </c>
      <c r="J526" s="140" t="s">
        <v>203</v>
      </c>
      <c r="K526" s="142">
        <v>2050</v>
      </c>
      <c r="L526" s="82" t="s">
        <v>90</v>
      </c>
      <c r="M526" s="129">
        <f t="shared" si="67"/>
        <v>4.0123144481482464E-2</v>
      </c>
      <c r="N526" s="66">
        <f>(VLOOKUP(F526,'Base de Dados'!A:G,7,0)*M526)+VLOOKUP(F526,'Base de Dados'!A:G,7,0)</f>
        <v>64.116657702986856</v>
      </c>
      <c r="O526" s="66">
        <f t="shared" si="65"/>
        <v>65.231244112835284</v>
      </c>
    </row>
    <row r="527" spans="6:15" x14ac:dyDescent="0.35">
      <c r="F527" t="str">
        <f t="shared" si="64"/>
        <v>DFEstadoOndas de calorDistrito Federal20504C</v>
      </c>
      <c r="G527" t="str">
        <f t="shared" si="66"/>
        <v>Ondas de calor20504C</v>
      </c>
      <c r="H527" s="140" t="s">
        <v>147</v>
      </c>
      <c r="I527" s="140" t="s">
        <v>99</v>
      </c>
      <c r="J527" s="140" t="s">
        <v>203</v>
      </c>
      <c r="K527" s="142">
        <v>2050</v>
      </c>
      <c r="L527" s="82" t="s">
        <v>90</v>
      </c>
      <c r="M527" s="129">
        <f t="shared" si="67"/>
        <v>3.493574824846201E-2</v>
      </c>
      <c r="N527" s="66">
        <f>(VLOOKUP(F527,'Base de Dados'!A:G,7,0)*M527)+VLOOKUP(F527,'Base de Dados'!A:G,7,0)</f>
        <v>71.561667248388147</v>
      </c>
      <c r="O527" s="66">
        <f t="shared" si="65"/>
        <v>65.231244112835284</v>
      </c>
    </row>
    <row r="528" spans="6:15" x14ac:dyDescent="0.35">
      <c r="F528" t="str">
        <f t="shared" si="64"/>
        <v>GOEstadoOndas de calorEstado do Goiás20504C</v>
      </c>
      <c r="G528" t="str">
        <f t="shared" si="66"/>
        <v>Ondas de calor20504C</v>
      </c>
      <c r="H528" s="140" t="s">
        <v>161</v>
      </c>
      <c r="I528" s="140" t="s">
        <v>111</v>
      </c>
      <c r="J528" s="140" t="s">
        <v>203</v>
      </c>
      <c r="K528" s="142">
        <v>2050</v>
      </c>
      <c r="L528" s="82" t="s">
        <v>90</v>
      </c>
      <c r="M528" s="129">
        <f t="shared" si="67"/>
        <v>2.9453067034552943E-2</v>
      </c>
      <c r="N528" s="66">
        <f>(VLOOKUP(F528,'Base de Dados'!A:G,7,0)*M528)+VLOOKUP(F528,'Base de Dados'!A:G,7,0)</f>
        <v>73.372208446753675</v>
      </c>
      <c r="O528" s="66">
        <f t="shared" si="65"/>
        <v>65.231244112835284</v>
      </c>
    </row>
    <row r="529" spans="6:15" x14ac:dyDescent="0.35">
      <c r="F529" t="str">
        <f t="shared" si="64"/>
        <v>AMEstadoOndas de calorEstado do Amazonas20504C</v>
      </c>
      <c r="G529" t="str">
        <f t="shared" si="66"/>
        <v>Ondas de calor20504C</v>
      </c>
      <c r="H529" s="140" t="s">
        <v>158</v>
      </c>
      <c r="I529" s="140" t="s">
        <v>119</v>
      </c>
      <c r="J529" s="140" t="s">
        <v>203</v>
      </c>
      <c r="K529" s="142">
        <v>2050</v>
      </c>
      <c r="L529" s="82" t="s">
        <v>90</v>
      </c>
      <c r="M529" s="129">
        <f t="shared" si="67"/>
        <v>1.5246403292263271E-2</v>
      </c>
      <c r="N529" s="66">
        <f>(VLOOKUP(F529,'Base de Dados'!A:G,7,0)*M529)+VLOOKUP(F529,'Base de Dados'!A:G,7,0)</f>
        <v>68.341650053086454</v>
      </c>
      <c r="O529" s="66">
        <f t="shared" si="65"/>
        <v>65.231244112835284</v>
      </c>
    </row>
    <row r="530" spans="6:15" x14ac:dyDescent="0.35">
      <c r="F530" t="str">
        <f t="shared" si="64"/>
        <v>ACEstadoOndas de calorEstado do Acre20504C</v>
      </c>
      <c r="G530" t="str">
        <f t="shared" si="66"/>
        <v>Ondas de calor20504C</v>
      </c>
      <c r="H530" s="138" t="s">
        <v>155</v>
      </c>
      <c r="I530" s="138" t="s">
        <v>131</v>
      </c>
      <c r="J530" s="139" t="s">
        <v>203</v>
      </c>
      <c r="K530" s="141">
        <v>2050</v>
      </c>
      <c r="L530" s="136" t="s">
        <v>90</v>
      </c>
      <c r="M530" s="129">
        <f t="shared" si="67"/>
        <v>2.1651603672099367E-3</v>
      </c>
      <c r="N530" s="66">
        <f>(VLOOKUP(F530,'Base de Dados'!A:G,7,0)*M530)+VLOOKUP(F530,'Base de Dados'!A:G,7,0)</f>
        <v>69.429668255186854</v>
      </c>
      <c r="O530" s="66">
        <f t="shared" si="65"/>
        <v>65.231244112835284</v>
      </c>
    </row>
    <row r="531" spans="6:15" x14ac:dyDescent="0.35">
      <c r="F531" t="str">
        <f t="shared" si="64"/>
        <v>PEEstadoOndas de calorEstado do Pernambuco20504C</v>
      </c>
      <c r="G531" t="str">
        <f t="shared" si="66"/>
        <v>Ondas de calor20504C</v>
      </c>
      <c r="H531" s="140" t="s">
        <v>167</v>
      </c>
      <c r="I531" s="140" t="s">
        <v>129</v>
      </c>
      <c r="J531" s="140" t="s">
        <v>203</v>
      </c>
      <c r="K531" s="142">
        <v>2050</v>
      </c>
      <c r="L531" s="82" t="s">
        <v>90</v>
      </c>
      <c r="M531" s="129">
        <f t="shared" si="67"/>
        <v>2.5403050200549358E-2</v>
      </c>
      <c r="N531" s="66">
        <f>(VLOOKUP(F531,'Base de Dados'!A:G,7,0)*M531)+VLOOKUP(F531,'Base de Dados'!A:G,7,0)</f>
        <v>70.030926716496722</v>
      </c>
      <c r="O531" s="66">
        <f t="shared" si="65"/>
        <v>65.231244112835284</v>
      </c>
    </row>
    <row r="532" spans="6:15" x14ac:dyDescent="0.35">
      <c r="F532" t="str">
        <f t="shared" si="64"/>
        <v>MTEstadoOndas de calorEstado do Mato Grosso20504C</v>
      </c>
      <c r="G532" t="str">
        <f t="shared" si="66"/>
        <v>Ondas de calor20504C</v>
      </c>
      <c r="H532" s="140" t="s">
        <v>163</v>
      </c>
      <c r="I532" s="140" t="s">
        <v>103</v>
      </c>
      <c r="J532" s="140" t="s">
        <v>203</v>
      </c>
      <c r="K532" s="142">
        <v>2050</v>
      </c>
      <c r="L532" s="82" t="s">
        <v>90</v>
      </c>
      <c r="M532" s="129">
        <f t="shared" si="67"/>
        <v>2.3476930055963536E-2</v>
      </c>
      <c r="N532" s="66">
        <f>(VLOOKUP(F532,'Base de Dados'!A:G,7,0)*M532)+VLOOKUP(F532,'Base de Dados'!A:G,7,0)</f>
        <v>75.183932963957716</v>
      </c>
      <c r="O532" s="66">
        <f t="shared" si="65"/>
        <v>65.231244112835284</v>
      </c>
    </row>
    <row r="533" spans="6:15" x14ac:dyDescent="0.35">
      <c r="F533" t="str">
        <f t="shared" si="64"/>
        <v>ROEstadoOndas de calorEstado da Rondônia20504C</v>
      </c>
      <c r="G533" t="str">
        <f t="shared" si="66"/>
        <v>Ondas de calor20504C</v>
      </c>
      <c r="H533" s="140" t="s">
        <v>150</v>
      </c>
      <c r="I533" s="140" t="s">
        <v>127</v>
      </c>
      <c r="J533" s="140" t="s">
        <v>203</v>
      </c>
      <c r="K533" s="142">
        <v>2050</v>
      </c>
      <c r="L533" s="82" t="s">
        <v>90</v>
      </c>
      <c r="M533" s="129">
        <f t="shared" si="67"/>
        <v>6.7807786955368732E-3</v>
      </c>
      <c r="N533" s="66">
        <f>(VLOOKUP(F533,'Base de Dados'!A:G,7,0)*M533)+VLOOKUP(F533,'Base de Dados'!A:G,7,0)</f>
        <v>73.804078543833739</v>
      </c>
      <c r="O533" s="66">
        <f t="shared" si="65"/>
        <v>65.231244112835284</v>
      </c>
    </row>
    <row r="534" spans="6:15" x14ac:dyDescent="0.35">
      <c r="F534" t="str">
        <f t="shared" si="64"/>
        <v>PIEstadoOndas de calorEstado do Piauí20504C</v>
      </c>
      <c r="G534" t="str">
        <f t="shared" si="66"/>
        <v>Ondas de calor20504C</v>
      </c>
      <c r="H534" s="140" t="s">
        <v>168</v>
      </c>
      <c r="I534" s="140" t="s">
        <v>139</v>
      </c>
      <c r="J534" s="140" t="s">
        <v>203</v>
      </c>
      <c r="K534" s="142">
        <v>2050</v>
      </c>
      <c r="L534" s="82" t="s">
        <v>90</v>
      </c>
      <c r="M534" s="129">
        <f t="shared" si="67"/>
        <v>7.4105097273206811E-3</v>
      </c>
      <c r="N534" s="66">
        <f>(VLOOKUP(F534,'Base de Dados'!A:G,7,0)*M534)+VLOOKUP(F534,'Base de Dados'!A:G,7,0)</f>
        <v>73.354932069298087</v>
      </c>
      <c r="O534" s="66">
        <f t="shared" si="65"/>
        <v>65.231244112835284</v>
      </c>
    </row>
    <row r="535" spans="6:15" x14ac:dyDescent="0.35">
      <c r="F535" t="str">
        <f t="shared" si="64"/>
        <v>RNEstadoOndas de calorEstado do Rio Grande do Norte20504C</v>
      </c>
      <c r="G535" t="str">
        <f t="shared" si="66"/>
        <v>Ondas de calor20504C</v>
      </c>
      <c r="H535" s="140" t="s">
        <v>170</v>
      </c>
      <c r="I535" s="140" t="s">
        <v>121</v>
      </c>
      <c r="J535" s="140" t="s">
        <v>203</v>
      </c>
      <c r="K535" s="142">
        <v>2050</v>
      </c>
      <c r="L535" s="82" t="s">
        <v>90</v>
      </c>
      <c r="M535" s="129">
        <f t="shared" si="67"/>
        <v>9.406147341817531E-3</v>
      </c>
      <c r="N535" s="66">
        <f>(VLOOKUP(F535,'Base de Dados'!A:G,7,0)*M535)+VLOOKUP(F535,'Base de Dados'!A:G,7,0)</f>
        <v>78.232341106148695</v>
      </c>
      <c r="O535" s="66">
        <f t="shared" si="65"/>
        <v>65.231244112835284</v>
      </c>
    </row>
    <row r="536" spans="6:15" x14ac:dyDescent="0.35">
      <c r="F536" t="str">
        <f t="shared" si="64"/>
        <v>PBEstadoOndas de calorEstado da Paraíba20504C</v>
      </c>
      <c r="G536" t="str">
        <f t="shared" si="66"/>
        <v>Ondas de calor20504C</v>
      </c>
      <c r="H536" s="140" t="s">
        <v>149</v>
      </c>
      <c r="I536" s="140" t="s">
        <v>113</v>
      </c>
      <c r="J536" s="140" t="s">
        <v>203</v>
      </c>
      <c r="K536" s="142">
        <v>2050</v>
      </c>
      <c r="L536" s="82" t="s">
        <v>90</v>
      </c>
      <c r="M536" s="129">
        <f t="shared" si="67"/>
        <v>9.2372816540374405E-3</v>
      </c>
      <c r="N536" s="66">
        <f>(VLOOKUP(F536,'Base de Dados'!A:G,7,0)*M536)+VLOOKUP(F536,'Base de Dados'!A:G,7,0)</f>
        <v>77.732801082702849</v>
      </c>
      <c r="O536" s="66">
        <f t="shared" si="65"/>
        <v>65.231244112835284</v>
      </c>
    </row>
    <row r="537" spans="6:15" x14ac:dyDescent="0.35">
      <c r="F537" t="str">
        <f t="shared" si="64"/>
        <v>TOEstadoOndas de calorEstado do Tocantins20504C</v>
      </c>
      <c r="G537" t="str">
        <f t="shared" si="66"/>
        <v>Ondas de calor20504C</v>
      </c>
      <c r="H537" s="140" t="s">
        <v>173</v>
      </c>
      <c r="I537" s="140" t="s">
        <v>123</v>
      </c>
      <c r="J537" s="140" t="s">
        <v>203</v>
      </c>
      <c r="K537" s="142">
        <v>2050</v>
      </c>
      <c r="L537" s="82" t="s">
        <v>90</v>
      </c>
      <c r="M537" s="129">
        <f t="shared" si="67"/>
        <v>5.7361768650591007E-3</v>
      </c>
      <c r="N537" s="66">
        <f>(VLOOKUP(F537,'Base de Dados'!A:G,7,0)*M537)+VLOOKUP(F537,'Base de Dados'!A:G,7,0)</f>
        <v>76.198260458612054</v>
      </c>
      <c r="O537" s="66">
        <f t="shared" si="65"/>
        <v>65.231244112835284</v>
      </c>
    </row>
    <row r="538" spans="6:15" x14ac:dyDescent="0.35">
      <c r="F538" t="str">
        <f t="shared" si="64"/>
        <v>RREstadoOndas de calorEstado da Roraima20504C</v>
      </c>
      <c r="G538" t="str">
        <f t="shared" si="66"/>
        <v>Ondas de calor20504C</v>
      </c>
      <c r="H538" s="140" t="s">
        <v>151</v>
      </c>
      <c r="I538" s="140" t="s">
        <v>97</v>
      </c>
      <c r="J538" s="140" t="s">
        <v>203</v>
      </c>
      <c r="K538" s="142">
        <v>2050</v>
      </c>
      <c r="L538" s="82" t="s">
        <v>90</v>
      </c>
      <c r="M538" s="129">
        <f t="shared" si="67"/>
        <v>2.1057616972670569E-3</v>
      </c>
      <c r="N538" s="66">
        <f>(VLOOKUP(F538,'Base de Dados'!A:G,7,0)*M538)+VLOOKUP(F538,'Base de Dados'!A:G,7,0)</f>
        <v>69.361084331130229</v>
      </c>
      <c r="O538" s="66">
        <f t="shared" si="65"/>
        <v>65.231244112835284</v>
      </c>
    </row>
    <row r="539" spans="6:15" x14ac:dyDescent="0.35">
      <c r="F539" t="str">
        <f t="shared" si="64"/>
        <v>CEEstadoOndas de calorEstado do Ceará20504C</v>
      </c>
      <c r="G539" t="str">
        <f t="shared" si="66"/>
        <v>Ondas de calor20504C</v>
      </c>
      <c r="H539" s="140" t="s">
        <v>159</v>
      </c>
      <c r="I539" s="140" t="s">
        <v>109</v>
      </c>
      <c r="J539" s="140" t="s">
        <v>203</v>
      </c>
      <c r="K539" s="142">
        <v>2050</v>
      </c>
      <c r="L539" s="82" t="s">
        <v>90</v>
      </c>
      <c r="M539" s="129">
        <f t="shared" si="67"/>
        <v>2.1934798658220841E-2</v>
      </c>
      <c r="N539" s="66">
        <f>(VLOOKUP(F539,'Base de Dados'!A:G,7,0)*M539)+VLOOKUP(F539,'Base de Dados'!A:G,7,0)</f>
        <v>75.859923329064145</v>
      </c>
      <c r="O539" s="66">
        <f t="shared" si="65"/>
        <v>65.231244112835284</v>
      </c>
    </row>
    <row r="540" spans="6:15" x14ac:dyDescent="0.35">
      <c r="F540" t="str">
        <f t="shared" si="64"/>
        <v>MAEstadoOndas de calorEstado do Maranhão20504C</v>
      </c>
      <c r="G540" t="str">
        <f t="shared" si="66"/>
        <v>Ondas de calor20504C</v>
      </c>
      <c r="H540" s="140" t="s">
        <v>162</v>
      </c>
      <c r="I540" s="140" t="s">
        <v>135</v>
      </c>
      <c r="J540" s="140" t="s">
        <v>203</v>
      </c>
      <c r="K540" s="142">
        <v>2050</v>
      </c>
      <c r="L540" s="82" t="s">
        <v>90</v>
      </c>
      <c r="M540" s="129">
        <f t="shared" si="67"/>
        <v>1.4050150875249915E-2</v>
      </c>
      <c r="N540" s="66">
        <f>(VLOOKUP(F540,'Base de Dados'!A:G,7,0)*M540)+VLOOKUP(F540,'Base de Dados'!A:G,7,0)</f>
        <v>72.494107269354643</v>
      </c>
      <c r="O540" s="66">
        <f t="shared" si="65"/>
        <v>65.231244112835284</v>
      </c>
    </row>
    <row r="541" spans="6:15" x14ac:dyDescent="0.35">
      <c r="F541" t="str">
        <f t="shared" si="64"/>
        <v>PAEstadoOndas de calorEstado do Pará20504C</v>
      </c>
      <c r="G541" t="str">
        <f t="shared" si="66"/>
        <v>Ondas de calor20504C</v>
      </c>
      <c r="H541" s="140" t="s">
        <v>165</v>
      </c>
      <c r="I541" s="140" t="s">
        <v>91</v>
      </c>
      <c r="J541" s="140" t="s">
        <v>203</v>
      </c>
      <c r="K541" s="142">
        <v>2050</v>
      </c>
      <c r="L541" s="82" t="s">
        <v>90</v>
      </c>
      <c r="M541" s="129">
        <f t="shared" si="67"/>
        <v>2.8376794674304741E-2</v>
      </c>
      <c r="N541" s="66">
        <f>(VLOOKUP(F541,'Base de Dados'!A:G,7,0)*M541)+VLOOKUP(F541,'Base de Dados'!A:G,7,0)</f>
        <v>73.583444789330542</v>
      </c>
      <c r="O541" s="66">
        <f t="shared" si="65"/>
        <v>65.231244112835284</v>
      </c>
    </row>
    <row r="542" spans="6:15" x14ac:dyDescent="0.35">
      <c r="F542" t="str">
        <f t="shared" si="64"/>
        <v>APEstadoOndas de calorEstado do Amapá20504C</v>
      </c>
      <c r="G542" t="str">
        <f t="shared" si="66"/>
        <v>Ondas de calor20504C</v>
      </c>
      <c r="H542" s="140" t="s">
        <v>157</v>
      </c>
      <c r="I542" s="140" t="s">
        <v>115</v>
      </c>
      <c r="J542" s="140" t="s">
        <v>203</v>
      </c>
      <c r="K542" s="142">
        <v>2050</v>
      </c>
      <c r="L542" s="82" t="s">
        <v>90</v>
      </c>
      <c r="M542" s="129">
        <f t="shared" si="67"/>
        <v>2.4270664495023258E-3</v>
      </c>
      <c r="N542" s="66">
        <f>(VLOOKUP(F542,'Base de Dados'!A:G,7,0)*M542)+VLOOKUP(F542,'Base de Dados'!A:G,7,0)</f>
        <v>79.176701843513939</v>
      </c>
      <c r="O542" s="66">
        <f t="shared" si="65"/>
        <v>65.231244112835284</v>
      </c>
    </row>
    <row r="543" spans="6:15" x14ac:dyDescent="0.35">
      <c r="F543" t="str">
        <f t="shared" si="64"/>
        <v>RREstadoOndas de frioEstado da Roraima20302C</v>
      </c>
      <c r="G543" t="str">
        <f t="shared" si="66"/>
        <v>Ondas de frio20302C</v>
      </c>
      <c r="H543" s="140" t="s">
        <v>151</v>
      </c>
      <c r="I543" s="140" t="s">
        <v>97</v>
      </c>
      <c r="J543" s="140" t="s">
        <v>205</v>
      </c>
      <c r="K543" s="142">
        <v>2030</v>
      </c>
      <c r="L543" s="82" t="s">
        <v>86</v>
      </c>
      <c r="M543" s="129">
        <f t="shared" si="67"/>
        <v>2.1057616972670569E-3</v>
      </c>
      <c r="N543" s="66">
        <f>(VLOOKUP(F543,'Base de Dados'!A:G,7,0)*M543)+VLOOKUP(F543,'Base de Dados'!A:G,7,0)</f>
        <v>-10.482026267353413</v>
      </c>
      <c r="O543" s="66">
        <f t="shared" si="65"/>
        <v>-9.5148898851161405</v>
      </c>
    </row>
    <row r="544" spans="6:15" x14ac:dyDescent="0.35">
      <c r="F544" t="str">
        <f t="shared" si="64"/>
        <v>DFEstadoOndas de frioDistrito Federal20302C</v>
      </c>
      <c r="G544" t="str">
        <f t="shared" si="66"/>
        <v>Ondas de frio20302C</v>
      </c>
      <c r="H544" s="140" t="s">
        <v>147</v>
      </c>
      <c r="I544" s="140" t="s">
        <v>99</v>
      </c>
      <c r="J544" s="140" t="s">
        <v>205</v>
      </c>
      <c r="K544" s="142">
        <v>2030</v>
      </c>
      <c r="L544" s="82" t="s">
        <v>86</v>
      </c>
      <c r="M544" s="129">
        <f t="shared" si="67"/>
        <v>3.493574824846201E-2</v>
      </c>
      <c r="N544" s="66">
        <f>(VLOOKUP(F544,'Base de Dados'!A:G,7,0)*M544)+VLOOKUP(F544,'Base de Dados'!A:G,7,0)</f>
        <v>-10.763331781784006</v>
      </c>
      <c r="O544" s="66">
        <f t="shared" si="65"/>
        <v>-9.5148898851161405</v>
      </c>
    </row>
    <row r="545" spans="6:15" x14ac:dyDescent="0.35">
      <c r="F545" t="str">
        <f t="shared" si="64"/>
        <v>GOEstadoOndas de frioEstado do Goiás20302C</v>
      </c>
      <c r="G545" t="str">
        <f t="shared" si="66"/>
        <v>Ondas de frio20302C</v>
      </c>
      <c r="H545" s="140" t="s">
        <v>161</v>
      </c>
      <c r="I545" s="140" t="s">
        <v>111</v>
      </c>
      <c r="J545" s="140" t="s">
        <v>205</v>
      </c>
      <c r="K545" s="142">
        <v>2030</v>
      </c>
      <c r="L545" s="82" t="s">
        <v>86</v>
      </c>
      <c r="M545" s="129">
        <f t="shared" si="67"/>
        <v>2.9453067034552943E-2</v>
      </c>
      <c r="N545" s="66">
        <f>(VLOOKUP(F545,'Base de Dados'!A:G,7,0)*M545)+VLOOKUP(F545,'Base de Dados'!A:G,7,0)</f>
        <v>-10.603366590455895</v>
      </c>
      <c r="O545" s="66">
        <f t="shared" si="65"/>
        <v>-9.5148898851161405</v>
      </c>
    </row>
    <row r="546" spans="6:15" x14ac:dyDescent="0.35">
      <c r="F546" t="str">
        <f t="shared" si="64"/>
        <v>TOEstadoOndas de frioEstado do Tocantins20302C</v>
      </c>
      <c r="G546" t="str">
        <f t="shared" si="66"/>
        <v>Ondas de frio20302C</v>
      </c>
      <c r="H546" s="140" t="s">
        <v>173</v>
      </c>
      <c r="I546" s="140" t="s">
        <v>123</v>
      </c>
      <c r="J546" s="140" t="s">
        <v>205</v>
      </c>
      <c r="K546" s="142">
        <v>2030</v>
      </c>
      <c r="L546" s="82" t="s">
        <v>86</v>
      </c>
      <c r="M546" s="129">
        <f t="shared" si="67"/>
        <v>5.7361768650591007E-3</v>
      </c>
      <c r="N546" s="66">
        <f>(VLOOKUP(F546,'Base de Dados'!A:G,7,0)*M546)+VLOOKUP(F546,'Base de Dados'!A:G,7,0)</f>
        <v>-10.338967898172807</v>
      </c>
      <c r="O546" s="66">
        <f t="shared" si="65"/>
        <v>-9.5148898851161405</v>
      </c>
    </row>
    <row r="547" spans="6:15" x14ac:dyDescent="0.35">
      <c r="F547" t="str">
        <f t="shared" si="64"/>
        <v>APEstadoOndas de frioEstado do Amapá20302C</v>
      </c>
      <c r="G547" t="str">
        <f t="shared" si="66"/>
        <v>Ondas de frio20302C</v>
      </c>
      <c r="H547" s="140" t="s">
        <v>157</v>
      </c>
      <c r="I547" s="140" t="s">
        <v>115</v>
      </c>
      <c r="J547" s="140" t="s">
        <v>205</v>
      </c>
      <c r="K547" s="142">
        <v>2030</v>
      </c>
      <c r="L547" s="82" t="s">
        <v>86</v>
      </c>
      <c r="M547" s="129">
        <f t="shared" si="67"/>
        <v>2.4270664495023258E-3</v>
      </c>
      <c r="N547" s="66">
        <f>(VLOOKUP(F547,'Base de Dados'!A:G,7,0)*M547)+VLOOKUP(F547,'Base de Dados'!A:G,7,0)</f>
        <v>-10.264853160442904</v>
      </c>
      <c r="O547" s="66">
        <f t="shared" si="65"/>
        <v>-9.5148898851161405</v>
      </c>
    </row>
    <row r="548" spans="6:15" x14ac:dyDescent="0.35">
      <c r="F548" t="str">
        <f t="shared" si="64"/>
        <v>RNEstadoOndas de frioEstado do Rio Grande do Norte20302C</v>
      </c>
      <c r="G548" t="str">
        <f t="shared" si="66"/>
        <v>Ondas de frio20302C</v>
      </c>
      <c r="H548" s="140" t="s">
        <v>170</v>
      </c>
      <c r="I548" s="140" t="s">
        <v>121</v>
      </c>
      <c r="J548" s="140" t="s">
        <v>205</v>
      </c>
      <c r="K548" s="142">
        <v>2030</v>
      </c>
      <c r="L548" s="82" t="s">
        <v>86</v>
      </c>
      <c r="M548" s="129">
        <f t="shared" si="67"/>
        <v>9.406147341817531E-3</v>
      </c>
      <c r="N548" s="66">
        <f>(VLOOKUP(F548,'Base de Dados'!A:G,7,0)*M548)+VLOOKUP(F548,'Base de Dados'!A:G,7,0)</f>
        <v>-10.245472395519448</v>
      </c>
      <c r="O548" s="66">
        <f t="shared" si="65"/>
        <v>-9.5148898851161405</v>
      </c>
    </row>
    <row r="549" spans="6:15" x14ac:dyDescent="0.35">
      <c r="F549" t="str">
        <f t="shared" si="64"/>
        <v>AMEstadoOndas de frioEstado do Amazonas20302C</v>
      </c>
      <c r="G549" t="str">
        <f t="shared" si="66"/>
        <v>Ondas de frio20302C</v>
      </c>
      <c r="H549" s="140" t="s">
        <v>158</v>
      </c>
      <c r="I549" s="140" t="s">
        <v>119</v>
      </c>
      <c r="J549" s="140" t="s">
        <v>205</v>
      </c>
      <c r="K549" s="142">
        <v>2030</v>
      </c>
      <c r="L549" s="82" t="s">
        <v>86</v>
      </c>
      <c r="M549" s="129">
        <f t="shared" si="67"/>
        <v>1.5246403292263271E-2</v>
      </c>
      <c r="N549" s="66">
        <f>(VLOOKUP(F549,'Base de Dados'!A:G,7,0)*M549)+VLOOKUP(F549,'Base de Dados'!A:G,7,0)</f>
        <v>-10.264141137284781</v>
      </c>
      <c r="O549" s="66">
        <f t="shared" si="65"/>
        <v>-9.5148898851161405</v>
      </c>
    </row>
    <row r="550" spans="6:15" x14ac:dyDescent="0.35">
      <c r="F550" t="str">
        <f t="shared" si="64"/>
        <v>PAEstadoOndas de frioEstado do Pará20302C</v>
      </c>
      <c r="G550" t="str">
        <f t="shared" si="66"/>
        <v>Ondas de frio20302C</v>
      </c>
      <c r="H550" s="140" t="s">
        <v>165</v>
      </c>
      <c r="I550" s="140" t="s">
        <v>91</v>
      </c>
      <c r="J550" s="140" t="s">
        <v>205</v>
      </c>
      <c r="K550" s="142">
        <v>2030</v>
      </c>
      <c r="L550" s="82" t="s">
        <v>86</v>
      </c>
      <c r="M550" s="129">
        <f t="shared" si="67"/>
        <v>2.8376794674304741E-2</v>
      </c>
      <c r="N550" s="66">
        <f>(VLOOKUP(F550,'Base de Dados'!A:G,7,0)*M550)+VLOOKUP(F550,'Base de Dados'!A:G,7,0)</f>
        <v>-10.386605626210477</v>
      </c>
      <c r="O550" s="66">
        <f t="shared" si="65"/>
        <v>-9.5148898851161405</v>
      </c>
    </row>
    <row r="551" spans="6:15" x14ac:dyDescent="0.35">
      <c r="F551" t="str">
        <f t="shared" si="64"/>
        <v>CEEstadoOndas de frioEstado do Ceará20302C</v>
      </c>
      <c r="G551" t="str">
        <f t="shared" si="66"/>
        <v>Ondas de frio20302C</v>
      </c>
      <c r="H551" s="140" t="s">
        <v>159</v>
      </c>
      <c r="I551" s="140" t="s">
        <v>109</v>
      </c>
      <c r="J551" s="140" t="s">
        <v>205</v>
      </c>
      <c r="K551" s="142">
        <v>2030</v>
      </c>
      <c r="L551" s="82" t="s">
        <v>86</v>
      </c>
      <c r="M551" s="129">
        <f t="shared" si="67"/>
        <v>2.1934798658220841E-2</v>
      </c>
      <c r="N551" s="66">
        <f>(VLOOKUP(F551,'Base de Dados'!A:G,7,0)*M551)+VLOOKUP(F551,'Base de Dados'!A:G,7,0)</f>
        <v>-10.280664074501702</v>
      </c>
      <c r="O551" s="66">
        <f t="shared" si="65"/>
        <v>-9.5148898851161405</v>
      </c>
    </row>
    <row r="552" spans="6:15" x14ac:dyDescent="0.35">
      <c r="F552" t="str">
        <f t="shared" si="64"/>
        <v>ALEstadoOndas de frioEstado do Alagoas20302C</v>
      </c>
      <c r="G552" t="str">
        <f t="shared" si="66"/>
        <v>Ondas de frio20302C</v>
      </c>
      <c r="H552" s="140" t="s">
        <v>156</v>
      </c>
      <c r="I552" s="140" t="s">
        <v>117</v>
      </c>
      <c r="J552" s="140" t="s">
        <v>205</v>
      </c>
      <c r="K552" s="142">
        <v>2030</v>
      </c>
      <c r="L552" s="82" t="s">
        <v>86</v>
      </c>
      <c r="M552" s="129">
        <f t="shared" si="67"/>
        <v>8.3055635790484604E-3</v>
      </c>
      <c r="N552" s="66">
        <f>(VLOOKUP(F552,'Base de Dados'!A:G,7,0)*M552)+VLOOKUP(F552,'Base de Dados'!A:G,7,0)</f>
        <v>-10.083055635790485</v>
      </c>
      <c r="O552" s="66">
        <f t="shared" si="65"/>
        <v>-9.5148898851161405</v>
      </c>
    </row>
    <row r="553" spans="6:15" x14ac:dyDescent="0.35">
      <c r="F553" t="str">
        <f t="shared" si="64"/>
        <v>PBEstadoOndas de frioEstado da Paraíba20302C</v>
      </c>
      <c r="G553" t="str">
        <f t="shared" si="66"/>
        <v>Ondas de frio20302C</v>
      </c>
      <c r="H553" s="140" t="s">
        <v>149</v>
      </c>
      <c r="I553" s="140" t="s">
        <v>113</v>
      </c>
      <c r="J553" s="140" t="s">
        <v>205</v>
      </c>
      <c r="K553" s="142">
        <v>2030</v>
      </c>
      <c r="L553" s="82" t="s">
        <v>86</v>
      </c>
      <c r="M553" s="129">
        <f t="shared" si="67"/>
        <v>9.2372816540374405E-3</v>
      </c>
      <c r="N553" s="66">
        <f>(VLOOKUP(F553,'Base de Dados'!A:G,7,0)*M553)+VLOOKUP(F553,'Base de Dados'!A:G,7,0)</f>
        <v>-9.9611719699253491</v>
      </c>
      <c r="O553" s="66">
        <f t="shared" si="65"/>
        <v>-9.5148898851161405</v>
      </c>
    </row>
    <row r="554" spans="6:15" x14ac:dyDescent="0.35">
      <c r="F554" t="str">
        <f t="shared" si="64"/>
        <v>PEEstadoOndas de frioEstado do Pernambuco20302C</v>
      </c>
      <c r="G554" t="str">
        <f t="shared" si="66"/>
        <v>Ondas de frio20302C</v>
      </c>
      <c r="H554" s="140" t="s">
        <v>167</v>
      </c>
      <c r="I554" s="140" t="s">
        <v>129</v>
      </c>
      <c r="J554" s="140" t="s">
        <v>205</v>
      </c>
      <c r="K554" s="142">
        <v>2030</v>
      </c>
      <c r="L554" s="82" t="s">
        <v>86</v>
      </c>
      <c r="M554" s="129">
        <f t="shared" si="67"/>
        <v>2.5403050200549358E-2</v>
      </c>
      <c r="N554" s="66">
        <f>(VLOOKUP(F554,'Base de Dados'!A:G,7,0)*M554)+VLOOKUP(F554,'Base de Dados'!A:G,7,0)</f>
        <v>-10.110474074977416</v>
      </c>
      <c r="O554" s="66">
        <f t="shared" si="65"/>
        <v>-9.5148898851161405</v>
      </c>
    </row>
    <row r="555" spans="6:15" x14ac:dyDescent="0.35">
      <c r="F555" t="str">
        <f t="shared" si="64"/>
        <v>SEEstadoOndas de frioEstado do Sergipe20302C</v>
      </c>
      <c r="G555" t="str">
        <f t="shared" si="66"/>
        <v>Ondas de frio20302C</v>
      </c>
      <c r="H555" s="140" t="s">
        <v>172</v>
      </c>
      <c r="I555" s="140" t="s">
        <v>81</v>
      </c>
      <c r="J555" s="140" t="s">
        <v>205</v>
      </c>
      <c r="K555" s="142">
        <v>2030</v>
      </c>
      <c r="L555" s="82" t="s">
        <v>86</v>
      </c>
      <c r="M555" s="129">
        <f t="shared" si="67"/>
        <v>5.9674637214738547E-3</v>
      </c>
      <c r="N555" s="66">
        <f>(VLOOKUP(F555,'Base de Dados'!A:G,7,0)*M555)+VLOOKUP(F555,'Base de Dados'!A:G,7,0)</f>
        <v>-9.7981230966471564</v>
      </c>
      <c r="O555" s="66">
        <f t="shared" si="65"/>
        <v>-9.5148898851161405</v>
      </c>
    </row>
    <row r="556" spans="6:15" x14ac:dyDescent="0.35">
      <c r="F556" t="str">
        <f t="shared" si="64"/>
        <v>MAEstadoOndas de frioEstado do Maranhão20302C</v>
      </c>
      <c r="G556" t="str">
        <f t="shared" si="66"/>
        <v>Ondas de frio20302C</v>
      </c>
      <c r="H556" s="140" t="s">
        <v>162</v>
      </c>
      <c r="I556" s="140" t="s">
        <v>135</v>
      </c>
      <c r="J556" s="140" t="s">
        <v>205</v>
      </c>
      <c r="K556" s="142">
        <v>2030</v>
      </c>
      <c r="L556" s="82" t="s">
        <v>86</v>
      </c>
      <c r="M556" s="129">
        <f t="shared" si="67"/>
        <v>1.4050150875249915E-2</v>
      </c>
      <c r="N556" s="66">
        <f>(VLOOKUP(F556,'Base de Dados'!A:G,7,0)*M556)+VLOOKUP(F556,'Base de Dados'!A:G,7,0)</f>
        <v>-9.765302952928657</v>
      </c>
      <c r="O556" s="66">
        <f t="shared" si="65"/>
        <v>-9.5148898851161405</v>
      </c>
    </row>
    <row r="557" spans="6:15" x14ac:dyDescent="0.35">
      <c r="F557" t="str">
        <f t="shared" si="64"/>
        <v>PIEstadoOndas de frioEstado do Piauí20302C</v>
      </c>
      <c r="G557" t="str">
        <f t="shared" si="66"/>
        <v>Ondas de frio20302C</v>
      </c>
      <c r="H557" s="140" t="s">
        <v>168</v>
      </c>
      <c r="I557" s="140" t="s">
        <v>139</v>
      </c>
      <c r="J557" s="140" t="s">
        <v>205</v>
      </c>
      <c r="K557" s="142">
        <v>2030</v>
      </c>
      <c r="L557" s="82" t="s">
        <v>86</v>
      </c>
      <c r="M557" s="129">
        <f t="shared" si="67"/>
        <v>7.4105097273206811E-3</v>
      </c>
      <c r="N557" s="66">
        <f>(VLOOKUP(F557,'Base de Dados'!A:G,7,0)*M557)+VLOOKUP(F557,'Base de Dados'!A:G,7,0)</f>
        <v>-9.5905480526040918</v>
      </c>
      <c r="O557" s="66">
        <f t="shared" si="65"/>
        <v>-9.5148898851161405</v>
      </c>
    </row>
    <row r="558" spans="6:15" x14ac:dyDescent="0.35">
      <c r="F558" t="str">
        <f t="shared" si="64"/>
        <v>MTEstadoOndas de frioEstado do Mato Grosso20302C</v>
      </c>
      <c r="G558" t="str">
        <f t="shared" si="66"/>
        <v>Ondas de frio20302C</v>
      </c>
      <c r="H558" s="140" t="s">
        <v>163</v>
      </c>
      <c r="I558" s="140" t="s">
        <v>103</v>
      </c>
      <c r="J558" s="140" t="s">
        <v>205</v>
      </c>
      <c r="K558" s="142">
        <v>2030</v>
      </c>
      <c r="L558" s="82" t="s">
        <v>86</v>
      </c>
      <c r="M558" s="129">
        <f t="shared" si="67"/>
        <v>2.3476930055963536E-2</v>
      </c>
      <c r="N558" s="66">
        <f>(VLOOKUP(F558,'Base de Dados'!A:G,7,0)*M558)+VLOOKUP(F558,'Base de Dados'!A:G,7,0)</f>
        <v>-9.4876311416187811</v>
      </c>
      <c r="O558" s="66">
        <f t="shared" si="65"/>
        <v>-9.5148898851161405</v>
      </c>
    </row>
    <row r="559" spans="6:15" x14ac:dyDescent="0.35">
      <c r="F559" t="str">
        <f t="shared" si="64"/>
        <v>ESEstadoOndas de frioEstado do Espírito Santo20302C</v>
      </c>
      <c r="G559" t="str">
        <f t="shared" si="66"/>
        <v>Ondas de frio20302C</v>
      </c>
      <c r="H559" s="140" t="s">
        <v>160</v>
      </c>
      <c r="I559" s="140" t="s">
        <v>141</v>
      </c>
      <c r="J559" s="140" t="s">
        <v>205</v>
      </c>
      <c r="K559" s="142">
        <v>2030</v>
      </c>
      <c r="L559" s="82" t="s">
        <v>86</v>
      </c>
      <c r="M559" s="129">
        <f t="shared" si="67"/>
        <v>1.8193602342725594E-2</v>
      </c>
      <c r="N559" s="66">
        <f>(VLOOKUP(F559,'Base de Dados'!A:G,7,0)*M559)+VLOOKUP(F559,'Base de Dados'!A:G,7,0)</f>
        <v>-9.2655617813188034</v>
      </c>
      <c r="O559" s="66">
        <f t="shared" si="65"/>
        <v>-9.5148898851161405</v>
      </c>
    </row>
    <row r="560" spans="6:15" x14ac:dyDescent="0.35">
      <c r="F560" t="str">
        <f t="shared" si="64"/>
        <v>BAEstadoOndas de frioEstado da Bahia20302C</v>
      </c>
      <c r="G560" t="str">
        <f t="shared" si="66"/>
        <v>Ondas de frio20302C</v>
      </c>
      <c r="H560" s="140" t="s">
        <v>148</v>
      </c>
      <c r="I560" s="140" t="s">
        <v>133</v>
      </c>
      <c r="J560" s="140" t="s">
        <v>205</v>
      </c>
      <c r="K560" s="142">
        <v>2030</v>
      </c>
      <c r="L560" s="82" t="s">
        <v>86</v>
      </c>
      <c r="M560" s="129">
        <f t="shared" si="67"/>
        <v>4.0123144481482464E-2</v>
      </c>
      <c r="N560" s="66">
        <f>(VLOOKUP(F560,'Base de Dados'!A:G,7,0)*M560)+VLOOKUP(F560,'Base de Dados'!A:G,7,0)</f>
        <v>-9.2882996802196374</v>
      </c>
      <c r="O560" s="66">
        <f t="shared" si="65"/>
        <v>-9.5148898851161405</v>
      </c>
    </row>
    <row r="561" spans="6:15" x14ac:dyDescent="0.35">
      <c r="F561" t="str">
        <f t="shared" si="64"/>
        <v>MGEstadoOndas de frioEstado de Minas Gerais20302C</v>
      </c>
      <c r="G561" t="str">
        <f t="shared" si="66"/>
        <v>Ondas de frio20302C</v>
      </c>
      <c r="H561" s="140" t="s">
        <v>152</v>
      </c>
      <c r="I561" s="140" t="s">
        <v>93</v>
      </c>
      <c r="J561" s="140" t="s">
        <v>205</v>
      </c>
      <c r="K561" s="142">
        <v>2030</v>
      </c>
      <c r="L561" s="82" t="s">
        <v>86</v>
      </c>
      <c r="M561" s="129">
        <f t="shared" si="67"/>
        <v>8.9726947468184257E-2</v>
      </c>
      <c r="N561" s="66">
        <f>(VLOOKUP(F561,'Base de Dados'!A:G,7,0)*M561)+VLOOKUP(F561,'Base de Dados'!A:G,7,0)</f>
        <v>-9.633186215618748</v>
      </c>
      <c r="O561" s="66">
        <f t="shared" si="65"/>
        <v>-9.5148898851161405</v>
      </c>
    </row>
    <row r="562" spans="6:15" x14ac:dyDescent="0.35">
      <c r="F562" t="str">
        <f t="shared" si="64"/>
        <v>ACEstadoOndas de frioEstado do Acre20302C</v>
      </c>
      <c r="G562" t="str">
        <f t="shared" si="66"/>
        <v>Ondas de frio20302C</v>
      </c>
      <c r="H562" s="138" t="s">
        <v>155</v>
      </c>
      <c r="I562" s="138" t="s">
        <v>131</v>
      </c>
      <c r="J562" s="139" t="s">
        <v>205</v>
      </c>
      <c r="K562" s="141">
        <v>2030</v>
      </c>
      <c r="L562" s="136" t="s">
        <v>86</v>
      </c>
      <c r="M562" s="129">
        <f t="shared" si="67"/>
        <v>2.1651603672099367E-3</v>
      </c>
      <c r="N562" s="66">
        <f>(VLOOKUP(F562,'Base de Dados'!A:G,7,0)*M562)+VLOOKUP(F562,'Base de Dados'!A:G,7,0)</f>
        <v>-8.5785337727433184</v>
      </c>
      <c r="O562" s="66">
        <f t="shared" si="65"/>
        <v>-9.5148898851161405</v>
      </c>
    </row>
    <row r="563" spans="6:15" x14ac:dyDescent="0.35">
      <c r="F563" t="str">
        <f t="shared" si="64"/>
        <v>SPEstadoOndas de frioEstado de São Paulo20302C</v>
      </c>
      <c r="G563" t="str">
        <f t="shared" si="66"/>
        <v>Ondas de frio20302C</v>
      </c>
      <c r="H563" s="140" t="s">
        <v>154</v>
      </c>
      <c r="I563" s="140" t="s">
        <v>137</v>
      </c>
      <c r="J563" s="140" t="s">
        <v>205</v>
      </c>
      <c r="K563" s="142">
        <v>2030</v>
      </c>
      <c r="L563" s="82" t="s">
        <v>86</v>
      </c>
      <c r="M563" s="129">
        <f t="shared" si="67"/>
        <v>0.31245264204495427</v>
      </c>
      <c r="N563" s="66">
        <f>(VLOOKUP(F563,'Base de Dados'!A:G,7,0)*M563)+VLOOKUP(F563,'Base de Dados'!A:G,7,0)</f>
        <v>-11.024602193177616</v>
      </c>
      <c r="O563" s="66">
        <f t="shared" si="65"/>
        <v>-9.5148898851161405</v>
      </c>
    </row>
    <row r="564" spans="6:15" x14ac:dyDescent="0.35">
      <c r="F564" t="str">
        <f t="shared" si="64"/>
        <v>ROEstadoOndas de frioEstado da Rondônia20302C</v>
      </c>
      <c r="G564" t="str">
        <f t="shared" si="66"/>
        <v>Ondas de frio20302C</v>
      </c>
      <c r="H564" s="140" t="s">
        <v>150</v>
      </c>
      <c r="I564" s="140" t="s">
        <v>127</v>
      </c>
      <c r="J564" s="140" t="s">
        <v>205</v>
      </c>
      <c r="K564" s="142">
        <v>2030</v>
      </c>
      <c r="L564" s="82" t="s">
        <v>86</v>
      </c>
      <c r="M564" s="129">
        <f t="shared" si="67"/>
        <v>6.7807786955368732E-3</v>
      </c>
      <c r="N564" s="66">
        <f>(VLOOKUP(F564,'Base de Dados'!A:G,7,0)*M564)+VLOOKUP(F564,'Base de Dados'!A:G,7,0)</f>
        <v>-8.3059414242381795</v>
      </c>
      <c r="O564" s="66">
        <f t="shared" si="65"/>
        <v>-9.5148898851161405</v>
      </c>
    </row>
    <row r="565" spans="6:15" x14ac:dyDescent="0.35">
      <c r="F565" t="str">
        <f t="shared" si="64"/>
        <v>RJEstadoOndas de frioEstado do Rio de Janeiro20302C</v>
      </c>
      <c r="G565" t="str">
        <f t="shared" si="66"/>
        <v>Ondas de frio20302C</v>
      </c>
      <c r="H565" s="140" t="s">
        <v>169</v>
      </c>
      <c r="I565" s="140" t="s">
        <v>143</v>
      </c>
      <c r="J565" s="140" t="s">
        <v>205</v>
      </c>
      <c r="K565" s="142">
        <v>2030</v>
      </c>
      <c r="L565" s="82" t="s">
        <v>86</v>
      </c>
      <c r="M565" s="129">
        <f t="shared" si="67"/>
        <v>9.9062263210224766E-2</v>
      </c>
      <c r="N565" s="66">
        <f>(VLOOKUP(F565,'Base de Dados'!A:G,7,0)*M565)+VLOOKUP(F565,'Base de Dados'!A:G,7,0)</f>
        <v>-8.9353761998991281</v>
      </c>
      <c r="O565" s="66">
        <f t="shared" si="65"/>
        <v>-9.5148898851161405</v>
      </c>
    </row>
    <row r="566" spans="6:15" x14ac:dyDescent="0.35">
      <c r="F566" t="str">
        <f t="shared" si="64"/>
        <v>PREstadoOndas de frioEstado do Paraná20302C</v>
      </c>
      <c r="G566" t="str">
        <f t="shared" si="66"/>
        <v>Ondas de frio20302C</v>
      </c>
      <c r="H566" s="140" t="s">
        <v>166</v>
      </c>
      <c r="I566" s="140" t="s">
        <v>105</v>
      </c>
      <c r="J566" s="140" t="s">
        <v>205</v>
      </c>
      <c r="K566" s="142">
        <v>2030</v>
      </c>
      <c r="L566" s="82" t="s">
        <v>86</v>
      </c>
      <c r="M566" s="129">
        <f t="shared" si="67"/>
        <v>6.4120469964379201E-2</v>
      </c>
      <c r="N566" s="66">
        <f>(VLOOKUP(F566,'Base de Dados'!A:G,7,0)*M566)+VLOOKUP(F566,'Base de Dados'!A:G,7,0)</f>
        <v>-7.9276975012346256</v>
      </c>
      <c r="O566" s="66">
        <f t="shared" si="65"/>
        <v>-9.5148898851161405</v>
      </c>
    </row>
    <row r="567" spans="6:15" x14ac:dyDescent="0.35">
      <c r="F567" t="str">
        <f t="shared" si="64"/>
        <v>MSEstadoOndas de frioEstado do Mato Grosso do Sul20302C</v>
      </c>
      <c r="G567" t="str">
        <f t="shared" si="66"/>
        <v>Ondas de frio20302C</v>
      </c>
      <c r="H567" s="140" t="s">
        <v>164</v>
      </c>
      <c r="I567" s="140" t="s">
        <v>101</v>
      </c>
      <c r="J567" s="140" t="s">
        <v>205</v>
      </c>
      <c r="K567" s="142">
        <v>2030</v>
      </c>
      <c r="L567" s="82" t="s">
        <v>86</v>
      </c>
      <c r="M567" s="129">
        <f t="shared" si="67"/>
        <v>1.6114911720697993E-2</v>
      </c>
      <c r="N567" s="66">
        <f>(VLOOKUP(F567,'Base de Dados'!A:G,7,0)*M567)+VLOOKUP(F567,'Base de Dados'!A:G,7,0)</f>
        <v>-7.3973165573266817</v>
      </c>
      <c r="O567" s="66">
        <f t="shared" si="65"/>
        <v>-9.5148898851161405</v>
      </c>
    </row>
    <row r="568" spans="6:15" x14ac:dyDescent="0.35">
      <c r="F568" t="str">
        <f t="shared" si="64"/>
        <v>SCEstadoOndas de frioEstado de Santa Catarina20302C</v>
      </c>
      <c r="G568" t="str">
        <f t="shared" si="66"/>
        <v>Ondas de frio20302C</v>
      </c>
      <c r="H568" s="140" t="s">
        <v>153</v>
      </c>
      <c r="I568" s="140" t="s">
        <v>107</v>
      </c>
      <c r="J568" s="140" t="s">
        <v>205</v>
      </c>
      <c r="K568" s="142">
        <v>2030</v>
      </c>
      <c r="L568" s="82" t="s">
        <v>86</v>
      </c>
      <c r="M568" s="129">
        <f t="shared" si="67"/>
        <v>4.5899270894467749E-2</v>
      </c>
      <c r="N568" s="66">
        <f>(VLOOKUP(F568,'Base de Dados'!A:G,7,0)*M568)+VLOOKUP(F568,'Base de Dados'!A:G,7,0)</f>
        <v>-7.1644100056271034</v>
      </c>
      <c r="O568" s="66">
        <f t="shared" si="65"/>
        <v>-9.5148898851161405</v>
      </c>
    </row>
    <row r="569" spans="6:15" x14ac:dyDescent="0.35">
      <c r="F569" t="str">
        <f t="shared" si="64"/>
        <v>RSEstadoOndas de frioEstado do Rio Grande do Sul20302C</v>
      </c>
      <c r="G569" t="str">
        <f t="shared" si="66"/>
        <v>Ondas de frio20302C</v>
      </c>
      <c r="H569" s="140" t="s">
        <v>171</v>
      </c>
      <c r="I569" s="140" t="s">
        <v>125</v>
      </c>
      <c r="J569" s="140" t="s">
        <v>205</v>
      </c>
      <c r="K569" s="142">
        <v>2030</v>
      </c>
      <c r="L569" s="82" t="s">
        <v>86</v>
      </c>
      <c r="M569" s="129">
        <f t="shared" si="67"/>
        <v>6.1887894735043823E-2</v>
      </c>
      <c r="N569" s="66">
        <f>(VLOOKUP(F569,'Base de Dados'!A:G,7,0)*M569)+VLOOKUP(F569,'Base de Dados'!A:G,7,0)</f>
        <v>-6.9553657105145366</v>
      </c>
      <c r="O569" s="66">
        <f t="shared" si="65"/>
        <v>-9.5148898851161405</v>
      </c>
    </row>
    <row r="570" spans="6:15" x14ac:dyDescent="0.35">
      <c r="F570" t="str">
        <f t="shared" si="64"/>
        <v>RREstadoOndas de frioEstado da Roraima20304C</v>
      </c>
      <c r="G570" t="str">
        <f t="shared" si="66"/>
        <v>Ondas de frio20304C</v>
      </c>
      <c r="H570" s="140" t="s">
        <v>151</v>
      </c>
      <c r="I570" s="140" t="s">
        <v>97</v>
      </c>
      <c r="J570" s="140" t="s">
        <v>205</v>
      </c>
      <c r="K570" s="142">
        <v>2030</v>
      </c>
      <c r="L570" s="82" t="s">
        <v>90</v>
      </c>
      <c r="M570" s="129">
        <f t="shared" si="67"/>
        <v>2.1057616972670569E-3</v>
      </c>
      <c r="N570" s="66">
        <f>(VLOOKUP(F570,'Base de Dados'!A:G,7,0)*M570)+VLOOKUP(F570,'Base de Dados'!A:G,7,0)</f>
        <v>-10.582236843523141</v>
      </c>
      <c r="O570" s="66">
        <f t="shared" si="65"/>
        <v>-8.8845547915885916</v>
      </c>
    </row>
    <row r="571" spans="6:15" x14ac:dyDescent="0.35">
      <c r="F571" t="str">
        <f t="shared" si="64"/>
        <v>DFEstadoOndas de frioDistrito Federal20304C</v>
      </c>
      <c r="G571" t="str">
        <f t="shared" si="66"/>
        <v>Ondas de frio20304C</v>
      </c>
      <c r="H571" s="140" t="s">
        <v>147</v>
      </c>
      <c r="I571" s="140" t="s">
        <v>99</v>
      </c>
      <c r="J571" s="140" t="s">
        <v>205</v>
      </c>
      <c r="K571" s="142">
        <v>2030</v>
      </c>
      <c r="L571" s="82" t="s">
        <v>90</v>
      </c>
      <c r="M571" s="129">
        <f t="shared" si="67"/>
        <v>3.493574824846201E-2</v>
      </c>
      <c r="N571" s="66">
        <f>(VLOOKUP(F571,'Base de Dados'!A:G,7,0)*M571)+VLOOKUP(F571,'Base de Dados'!A:G,7,0)</f>
        <v>-10.88752407157382</v>
      </c>
      <c r="O571" s="66">
        <f t="shared" si="65"/>
        <v>-8.8845547915885916</v>
      </c>
    </row>
    <row r="572" spans="6:15" x14ac:dyDescent="0.35">
      <c r="F572" t="str">
        <f t="shared" si="64"/>
        <v>TOEstadoOndas de frioEstado do Tocantins20304C</v>
      </c>
      <c r="G572" t="str">
        <f t="shared" si="66"/>
        <v>Ondas de frio20304C</v>
      </c>
      <c r="H572" s="140" t="s">
        <v>173</v>
      </c>
      <c r="I572" s="140" t="s">
        <v>123</v>
      </c>
      <c r="J572" s="140" t="s">
        <v>205</v>
      </c>
      <c r="K572" s="142">
        <v>2030</v>
      </c>
      <c r="L572" s="82" t="s">
        <v>90</v>
      </c>
      <c r="M572" s="129">
        <f t="shared" si="67"/>
        <v>5.7361768650591007E-3</v>
      </c>
      <c r="N572" s="66">
        <f>(VLOOKUP(F572,'Base de Dados'!A:G,7,0)*M572)+VLOOKUP(F572,'Base de Dados'!A:G,7,0)</f>
        <v>-10.338967898172807</v>
      </c>
      <c r="O572" s="66">
        <f t="shared" si="65"/>
        <v>-8.8845547915885916</v>
      </c>
    </row>
    <row r="573" spans="6:15" x14ac:dyDescent="0.35">
      <c r="F573" t="str">
        <f t="shared" si="64"/>
        <v>PAEstadoOndas de frioEstado do Pará20304C</v>
      </c>
      <c r="G573" t="str">
        <f t="shared" si="66"/>
        <v>Ondas de frio20304C</v>
      </c>
      <c r="H573" s="140" t="s">
        <v>165</v>
      </c>
      <c r="I573" s="140" t="s">
        <v>91</v>
      </c>
      <c r="J573" s="140" t="s">
        <v>205</v>
      </c>
      <c r="K573" s="142">
        <v>2030</v>
      </c>
      <c r="L573" s="82" t="s">
        <v>90</v>
      </c>
      <c r="M573" s="129">
        <f t="shared" si="67"/>
        <v>2.8376794674304741E-2</v>
      </c>
      <c r="N573" s="66">
        <f>(VLOOKUP(F573,'Base de Dados'!A:G,7,0)*M573)+VLOOKUP(F573,'Base de Dados'!A:G,7,0)</f>
        <v>-10.468875769784422</v>
      </c>
      <c r="O573" s="66">
        <f t="shared" si="65"/>
        <v>-8.8845547915885916</v>
      </c>
    </row>
    <row r="574" spans="6:15" x14ac:dyDescent="0.35">
      <c r="F574" t="str">
        <f t="shared" si="64"/>
        <v>MAEstadoOndas de frioEstado do Maranhão20304C</v>
      </c>
      <c r="G574" t="str">
        <f t="shared" si="66"/>
        <v>Ondas de frio20304C</v>
      </c>
      <c r="H574" s="140" t="s">
        <v>162</v>
      </c>
      <c r="I574" s="140" t="s">
        <v>135</v>
      </c>
      <c r="J574" s="140" t="s">
        <v>205</v>
      </c>
      <c r="K574" s="142">
        <v>2030</v>
      </c>
      <c r="L574" s="82" t="s">
        <v>90</v>
      </c>
      <c r="M574" s="129">
        <f t="shared" si="67"/>
        <v>1.4050150875249915E-2</v>
      </c>
      <c r="N574" s="66">
        <f>(VLOOKUP(F574,'Base de Dados'!A:G,7,0)*M574)+VLOOKUP(F574,'Base de Dados'!A:G,7,0)</f>
        <v>-10.049236995173727</v>
      </c>
      <c r="O574" s="66">
        <f t="shared" si="65"/>
        <v>-8.8845547915885916</v>
      </c>
    </row>
    <row r="575" spans="6:15" x14ac:dyDescent="0.35">
      <c r="F575" t="str">
        <f t="shared" si="64"/>
        <v>APEstadoOndas de frioEstado do Amapá20304C</v>
      </c>
      <c r="G575" t="str">
        <f t="shared" si="66"/>
        <v>Ondas de frio20304C</v>
      </c>
      <c r="H575" s="140" t="s">
        <v>157</v>
      </c>
      <c r="I575" s="140" t="s">
        <v>115</v>
      </c>
      <c r="J575" s="140" t="s">
        <v>205</v>
      </c>
      <c r="K575" s="142">
        <v>2030</v>
      </c>
      <c r="L575" s="82" t="s">
        <v>90</v>
      </c>
      <c r="M575" s="129">
        <f t="shared" si="67"/>
        <v>2.4270664495023258E-3</v>
      </c>
      <c r="N575" s="66">
        <f>(VLOOKUP(F575,'Base de Dados'!A:G,7,0)*M575)+VLOOKUP(F575,'Base de Dados'!A:G,7,0)</f>
        <v>-9.9140036871855788</v>
      </c>
      <c r="O575" s="66">
        <f t="shared" si="65"/>
        <v>-8.8845547915885916</v>
      </c>
    </row>
    <row r="576" spans="6:15" x14ac:dyDescent="0.35">
      <c r="F576" t="str">
        <f t="shared" si="64"/>
        <v>CEEstadoOndas de frioEstado do Ceará20304C</v>
      </c>
      <c r="G576" t="str">
        <f t="shared" si="66"/>
        <v>Ondas de frio20304C</v>
      </c>
      <c r="H576" s="140" t="s">
        <v>159</v>
      </c>
      <c r="I576" s="140" t="s">
        <v>109</v>
      </c>
      <c r="J576" s="140" t="s">
        <v>205</v>
      </c>
      <c r="K576" s="142">
        <v>2030</v>
      </c>
      <c r="L576" s="82" t="s">
        <v>90</v>
      </c>
      <c r="M576" s="129">
        <f t="shared" si="67"/>
        <v>2.1934798658220841E-2</v>
      </c>
      <c r="N576" s="66">
        <f>(VLOOKUP(F576,'Base de Dados'!A:G,7,0)*M576)+VLOOKUP(F576,'Base de Dados'!A:G,7,0)</f>
        <v>-9.9740836349042343</v>
      </c>
      <c r="O576" s="66">
        <f t="shared" si="65"/>
        <v>-8.8845547915885916</v>
      </c>
    </row>
    <row r="577" spans="6:15" x14ac:dyDescent="0.35">
      <c r="F577" t="str">
        <f t="shared" si="64"/>
        <v>PIEstadoOndas de frioEstado do Piauí20304C</v>
      </c>
      <c r="G577" t="str">
        <f t="shared" si="66"/>
        <v>Ondas de frio20304C</v>
      </c>
      <c r="H577" s="140" t="s">
        <v>168</v>
      </c>
      <c r="I577" s="140" t="s">
        <v>139</v>
      </c>
      <c r="J577" s="140" t="s">
        <v>205</v>
      </c>
      <c r="K577" s="142">
        <v>2030</v>
      </c>
      <c r="L577" s="82" t="s">
        <v>90</v>
      </c>
      <c r="M577" s="129">
        <f t="shared" si="67"/>
        <v>7.4105097273206811E-3</v>
      </c>
      <c r="N577" s="66">
        <f>(VLOOKUP(F577,'Base de Dados'!A:G,7,0)*M577)+VLOOKUP(F577,'Base de Dados'!A:G,7,0)</f>
        <v>-9.781956049452285</v>
      </c>
      <c r="O577" s="66">
        <f t="shared" si="65"/>
        <v>-8.8845547915885916</v>
      </c>
    </row>
    <row r="578" spans="6:15" x14ac:dyDescent="0.35">
      <c r="F578" t="str">
        <f t="shared" si="64"/>
        <v>AMEstadoOndas de frioEstado do Amazonas20304C</v>
      </c>
      <c r="G578" t="str">
        <f t="shared" si="66"/>
        <v>Ondas de frio20304C</v>
      </c>
      <c r="H578" s="140" t="s">
        <v>158</v>
      </c>
      <c r="I578" s="140" t="s">
        <v>119</v>
      </c>
      <c r="J578" s="140" t="s">
        <v>205</v>
      </c>
      <c r="K578" s="142">
        <v>2030</v>
      </c>
      <c r="L578" s="82" t="s">
        <v>90</v>
      </c>
      <c r="M578" s="129">
        <f t="shared" si="67"/>
        <v>1.5246403292263271E-2</v>
      </c>
      <c r="N578" s="66">
        <f>(VLOOKUP(F578,'Base de Dados'!A:G,7,0)*M578)+VLOOKUP(F578,'Base de Dados'!A:G,7,0)</f>
        <v>-9.6143834391777343</v>
      </c>
      <c r="O578" s="66">
        <f t="shared" si="65"/>
        <v>-8.8845547915885916</v>
      </c>
    </row>
    <row r="579" spans="6:15" x14ac:dyDescent="0.35">
      <c r="F579" t="str">
        <f t="shared" ref="F579:F642" si="68">_xlfn.CONCAT(I579,"Estado",J579,H579,K579,L579)</f>
        <v>GOEstadoOndas de frioEstado do Goiás20304C</v>
      </c>
      <c r="G579" t="str">
        <f t="shared" si="66"/>
        <v>Ondas de frio20304C</v>
      </c>
      <c r="H579" s="140" t="s">
        <v>161</v>
      </c>
      <c r="I579" s="140" t="s">
        <v>111</v>
      </c>
      <c r="J579" s="140" t="s">
        <v>205</v>
      </c>
      <c r="K579" s="142">
        <v>2030</v>
      </c>
      <c r="L579" s="82" t="s">
        <v>90</v>
      </c>
      <c r="M579" s="129">
        <f t="shared" si="67"/>
        <v>2.9453067034552943E-2</v>
      </c>
      <c r="N579" s="66">
        <f>(VLOOKUP(F579,'Base de Dados'!A:G,7,0)*M579)+VLOOKUP(F579,'Base de Dados'!A:G,7,0)</f>
        <v>-9.7180369528061785</v>
      </c>
      <c r="O579" s="66">
        <f t="shared" ref="O579:O642" si="69">AVERAGEIFS(N:N,J:J,J579,K:K,K579,L:L,L579)</f>
        <v>-8.8845547915885916</v>
      </c>
    </row>
    <row r="580" spans="6:15" x14ac:dyDescent="0.35">
      <c r="F580" t="str">
        <f t="shared" si="68"/>
        <v>SEEstadoOndas de frioEstado do Sergipe20304C</v>
      </c>
      <c r="G580" t="str">
        <f t="shared" ref="G580:G643" si="70">_xlfn.CONCAT(J580,K580,L580)</f>
        <v>Ondas de frio20304C</v>
      </c>
      <c r="H580" s="140" t="s">
        <v>172</v>
      </c>
      <c r="I580" s="140" t="s">
        <v>81</v>
      </c>
      <c r="J580" s="140" t="s">
        <v>205</v>
      </c>
      <c r="K580" s="142">
        <v>2030</v>
      </c>
      <c r="L580" s="82" t="s">
        <v>90</v>
      </c>
      <c r="M580" s="129">
        <f t="shared" ref="M580:M643" si="71">VLOOKUP(H580,A:C,3,0)</f>
        <v>5.9674637214738547E-3</v>
      </c>
      <c r="N580" s="66">
        <f>(VLOOKUP(F580,'Base de Dados'!A:G,7,0)*M580)+VLOOKUP(F580,'Base de Dados'!A:G,7,0)</f>
        <v>-9.4862731828934983</v>
      </c>
      <c r="O580" s="66">
        <f t="shared" si="69"/>
        <v>-8.8845547915885916</v>
      </c>
    </row>
    <row r="581" spans="6:15" x14ac:dyDescent="0.35">
      <c r="F581" t="str">
        <f t="shared" si="68"/>
        <v>ALEstadoOndas de frioEstado do Alagoas20304C</v>
      </c>
      <c r="G581" t="str">
        <f t="shared" si="70"/>
        <v>Ondas de frio20304C</v>
      </c>
      <c r="H581" s="140" t="s">
        <v>156</v>
      </c>
      <c r="I581" s="140" t="s">
        <v>117</v>
      </c>
      <c r="J581" s="140" t="s">
        <v>205</v>
      </c>
      <c r="K581" s="142">
        <v>2030</v>
      </c>
      <c r="L581" s="82" t="s">
        <v>90</v>
      </c>
      <c r="M581" s="129">
        <f t="shared" si="71"/>
        <v>8.3055635790484604E-3</v>
      </c>
      <c r="N581" s="66">
        <f>(VLOOKUP(F581,'Base de Dados'!A:G,7,0)*M581)+VLOOKUP(F581,'Base de Dados'!A:G,7,0)</f>
        <v>-9.2764111849272446</v>
      </c>
      <c r="O581" s="66">
        <f t="shared" si="69"/>
        <v>-8.8845547915885916</v>
      </c>
    </row>
    <row r="582" spans="6:15" x14ac:dyDescent="0.35">
      <c r="F582" t="str">
        <f t="shared" si="68"/>
        <v>RJEstadoOndas de frioEstado do Rio de Janeiro20304C</v>
      </c>
      <c r="G582" t="str">
        <f t="shared" si="70"/>
        <v>Ondas de frio20304C</v>
      </c>
      <c r="H582" s="140" t="s">
        <v>169</v>
      </c>
      <c r="I582" s="140" t="s">
        <v>143</v>
      </c>
      <c r="J582" s="140" t="s">
        <v>205</v>
      </c>
      <c r="K582" s="142">
        <v>2030</v>
      </c>
      <c r="L582" s="82" t="s">
        <v>90</v>
      </c>
      <c r="M582" s="129">
        <f t="shared" si="71"/>
        <v>9.9062263210224766E-2</v>
      </c>
      <c r="N582" s="66">
        <f>(VLOOKUP(F582,'Base de Dados'!A:G,7,0)*M582)+VLOOKUP(F582,'Base de Dados'!A:G,7,0)</f>
        <v>-9.9904759725809438</v>
      </c>
      <c r="O582" s="66">
        <f t="shared" si="69"/>
        <v>-8.8845547915885916</v>
      </c>
    </row>
    <row r="583" spans="6:15" x14ac:dyDescent="0.35">
      <c r="F583" t="str">
        <f t="shared" si="68"/>
        <v>MGEstadoOndas de frioEstado de Minas Gerais20304C</v>
      </c>
      <c r="G583" t="str">
        <f t="shared" si="70"/>
        <v>Ondas de frio20304C</v>
      </c>
      <c r="H583" s="140" t="s">
        <v>152</v>
      </c>
      <c r="I583" s="140" t="s">
        <v>93</v>
      </c>
      <c r="J583" s="140" t="s">
        <v>205</v>
      </c>
      <c r="K583" s="142">
        <v>2030</v>
      </c>
      <c r="L583" s="82" t="s">
        <v>90</v>
      </c>
      <c r="M583" s="129">
        <f t="shared" si="71"/>
        <v>8.9726947468184257E-2</v>
      </c>
      <c r="N583" s="66">
        <f>(VLOOKUP(F583,'Base de Dados'!A:G,7,0)*M583)+VLOOKUP(F583,'Base de Dados'!A:G,7,0)</f>
        <v>-9.7966452577389767</v>
      </c>
      <c r="O583" s="66">
        <f t="shared" si="69"/>
        <v>-8.8845547915885916</v>
      </c>
    </row>
    <row r="584" spans="6:15" x14ac:dyDescent="0.35">
      <c r="F584" t="str">
        <f t="shared" si="68"/>
        <v>PBEstadoOndas de frioEstado da Paraíba20304C</v>
      </c>
      <c r="G584" t="str">
        <f t="shared" si="70"/>
        <v>Ondas de frio20304C</v>
      </c>
      <c r="H584" s="140" t="s">
        <v>149</v>
      </c>
      <c r="I584" s="140" t="s">
        <v>113</v>
      </c>
      <c r="J584" s="140" t="s">
        <v>205</v>
      </c>
      <c r="K584" s="142">
        <v>2030</v>
      </c>
      <c r="L584" s="82" t="s">
        <v>90</v>
      </c>
      <c r="M584" s="129">
        <f t="shared" si="71"/>
        <v>9.2372816540374405E-3</v>
      </c>
      <c r="N584" s="66">
        <f>(VLOOKUP(F584,'Base de Dados'!A:G,7,0)*M584)+VLOOKUP(F584,'Base de Dados'!A:G,7,0)</f>
        <v>-9.0023965523540141</v>
      </c>
      <c r="O584" s="66">
        <f t="shared" si="69"/>
        <v>-8.8845547915885916</v>
      </c>
    </row>
    <row r="585" spans="6:15" x14ac:dyDescent="0.35">
      <c r="F585" t="str">
        <f t="shared" si="68"/>
        <v>ESEstadoOndas de frioEstado do Espírito Santo20304C</v>
      </c>
      <c r="G585" t="str">
        <f t="shared" si="70"/>
        <v>Ondas de frio20304C</v>
      </c>
      <c r="H585" s="140" t="s">
        <v>160</v>
      </c>
      <c r="I585" s="140" t="s">
        <v>141</v>
      </c>
      <c r="J585" s="140" t="s">
        <v>205</v>
      </c>
      <c r="K585" s="142">
        <v>2030</v>
      </c>
      <c r="L585" s="82" t="s">
        <v>90</v>
      </c>
      <c r="M585" s="129">
        <f t="shared" si="71"/>
        <v>1.8193602342725594E-2</v>
      </c>
      <c r="N585" s="66">
        <f>(VLOOKUP(F585,'Base de Dados'!A:G,7,0)*M585)+VLOOKUP(F585,'Base de Dados'!A:G,7,0)</f>
        <v>-8.9702856366394137</v>
      </c>
      <c r="O585" s="66">
        <f t="shared" si="69"/>
        <v>-8.8845547915885916</v>
      </c>
    </row>
    <row r="586" spans="6:15" x14ac:dyDescent="0.35">
      <c r="F586" t="str">
        <f t="shared" si="68"/>
        <v>BAEstadoOndas de frioEstado da Bahia20304C</v>
      </c>
      <c r="G586" t="str">
        <f t="shared" si="70"/>
        <v>Ondas de frio20304C</v>
      </c>
      <c r="H586" s="140" t="s">
        <v>148</v>
      </c>
      <c r="I586" s="140" t="s">
        <v>133</v>
      </c>
      <c r="J586" s="140" t="s">
        <v>205</v>
      </c>
      <c r="K586" s="142">
        <v>2030</v>
      </c>
      <c r="L586" s="82" t="s">
        <v>90</v>
      </c>
      <c r="M586" s="129">
        <f t="shared" si="71"/>
        <v>4.0123144481482464E-2</v>
      </c>
      <c r="N586" s="66">
        <f>(VLOOKUP(F586,'Base de Dados'!A:G,7,0)*M586)+VLOOKUP(F586,'Base de Dados'!A:G,7,0)</f>
        <v>-9.0906762827681575</v>
      </c>
      <c r="O586" s="66">
        <f t="shared" si="69"/>
        <v>-8.8845547915885916</v>
      </c>
    </row>
    <row r="587" spans="6:15" x14ac:dyDescent="0.35">
      <c r="F587" t="str">
        <f t="shared" si="68"/>
        <v>PEEstadoOndas de frioEstado do Pernambuco20304C</v>
      </c>
      <c r="G587" t="str">
        <f t="shared" si="70"/>
        <v>Ondas de frio20304C</v>
      </c>
      <c r="H587" s="140" t="s">
        <v>167</v>
      </c>
      <c r="I587" s="140" t="s">
        <v>129</v>
      </c>
      <c r="J587" s="140" t="s">
        <v>205</v>
      </c>
      <c r="K587" s="142">
        <v>2030</v>
      </c>
      <c r="L587" s="82" t="s">
        <v>90</v>
      </c>
      <c r="M587" s="129">
        <f t="shared" si="71"/>
        <v>2.5403050200549358E-2</v>
      </c>
      <c r="N587" s="66">
        <f>(VLOOKUP(F587,'Base de Dados'!A:G,7,0)*M587)+VLOOKUP(F587,'Base de Dados'!A:G,7,0)</f>
        <v>-8.7979581707207135</v>
      </c>
      <c r="O587" s="66">
        <f t="shared" si="69"/>
        <v>-8.8845547915885916</v>
      </c>
    </row>
    <row r="588" spans="6:15" x14ac:dyDescent="0.35">
      <c r="F588" t="str">
        <f t="shared" si="68"/>
        <v>RNEstadoOndas de frioEstado do Rio Grande do Norte20304C</v>
      </c>
      <c r="G588" t="str">
        <f t="shared" si="70"/>
        <v>Ondas de frio20304C</v>
      </c>
      <c r="H588" s="140" t="s">
        <v>170</v>
      </c>
      <c r="I588" s="140" t="s">
        <v>121</v>
      </c>
      <c r="J588" s="140" t="s">
        <v>205</v>
      </c>
      <c r="K588" s="142">
        <v>2030</v>
      </c>
      <c r="L588" s="82" t="s">
        <v>90</v>
      </c>
      <c r="M588" s="129">
        <f t="shared" si="71"/>
        <v>9.406147341817531E-3</v>
      </c>
      <c r="N588" s="66">
        <f>(VLOOKUP(F588,'Base de Dados'!A:G,7,0)*M588)+VLOOKUP(F588,'Base de Dados'!A:G,7,0)</f>
        <v>-8.4588235147244308</v>
      </c>
      <c r="O588" s="66">
        <f t="shared" si="69"/>
        <v>-8.8845547915885916</v>
      </c>
    </row>
    <row r="589" spans="6:15" x14ac:dyDescent="0.35">
      <c r="F589" t="str">
        <f t="shared" si="68"/>
        <v>MTEstadoOndas de frioEstado do Mato Grosso20304C</v>
      </c>
      <c r="G589" t="str">
        <f t="shared" si="70"/>
        <v>Ondas de frio20304C</v>
      </c>
      <c r="H589" s="140" t="s">
        <v>163</v>
      </c>
      <c r="I589" s="140" t="s">
        <v>103</v>
      </c>
      <c r="J589" s="140" t="s">
        <v>205</v>
      </c>
      <c r="K589" s="142">
        <v>2030</v>
      </c>
      <c r="L589" s="82" t="s">
        <v>90</v>
      </c>
      <c r="M589" s="129">
        <f t="shared" si="71"/>
        <v>2.3476930055963536E-2</v>
      </c>
      <c r="N589" s="66">
        <f>(VLOOKUP(F589,'Base de Dados'!A:G,7,0)*M589)+VLOOKUP(F589,'Base de Dados'!A:G,7,0)</f>
        <v>-8.0342939009393142</v>
      </c>
      <c r="O589" s="66">
        <f t="shared" si="69"/>
        <v>-8.8845547915885916</v>
      </c>
    </row>
    <row r="590" spans="6:15" x14ac:dyDescent="0.35">
      <c r="F590" t="str">
        <f t="shared" si="68"/>
        <v>ACEstadoOndas de frioEstado do Acre20304C</v>
      </c>
      <c r="G590" t="str">
        <f t="shared" si="70"/>
        <v>Ondas de frio20304C</v>
      </c>
      <c r="H590" s="138" t="s">
        <v>155</v>
      </c>
      <c r="I590" s="138" t="s">
        <v>131</v>
      </c>
      <c r="J590" s="139" t="s">
        <v>205</v>
      </c>
      <c r="K590" s="141">
        <v>2030</v>
      </c>
      <c r="L590" s="136" t="s">
        <v>90</v>
      </c>
      <c r="M590" s="129">
        <f t="shared" si="71"/>
        <v>2.1651603672099367E-3</v>
      </c>
      <c r="N590" s="66">
        <f>(VLOOKUP(F590,'Base de Dados'!A:G,7,0)*M590)+VLOOKUP(F590,'Base de Dados'!A:G,7,0)</f>
        <v>-7.2656974126622718</v>
      </c>
      <c r="O590" s="66">
        <f t="shared" si="69"/>
        <v>-8.8845547915885916</v>
      </c>
    </row>
    <row r="591" spans="6:15" x14ac:dyDescent="0.35">
      <c r="F591" t="str">
        <f t="shared" si="68"/>
        <v>SPEstadoOndas de frioEstado de São Paulo20304C</v>
      </c>
      <c r="G591" t="str">
        <f t="shared" si="70"/>
        <v>Ondas de frio20304C</v>
      </c>
      <c r="H591" s="140" t="s">
        <v>154</v>
      </c>
      <c r="I591" s="140" t="s">
        <v>137</v>
      </c>
      <c r="J591" s="140" t="s">
        <v>205</v>
      </c>
      <c r="K591" s="142">
        <v>2030</v>
      </c>
      <c r="L591" s="82" t="s">
        <v>90</v>
      </c>
      <c r="M591" s="129">
        <f t="shared" si="71"/>
        <v>0.31245264204495427</v>
      </c>
      <c r="N591" s="66">
        <f>(VLOOKUP(F591,'Base de Dados'!A:G,7,0)*M591)+VLOOKUP(F591,'Base de Dados'!A:G,7,0)</f>
        <v>-9.4102854434623211</v>
      </c>
      <c r="O591" s="66">
        <f t="shared" si="69"/>
        <v>-8.8845547915885916</v>
      </c>
    </row>
    <row r="592" spans="6:15" x14ac:dyDescent="0.35">
      <c r="F592" t="str">
        <f t="shared" si="68"/>
        <v>ROEstadoOndas de frioEstado da Rondônia20304C</v>
      </c>
      <c r="G592" t="str">
        <f t="shared" si="70"/>
        <v>Ondas de frio20304C</v>
      </c>
      <c r="H592" s="140" t="s">
        <v>150</v>
      </c>
      <c r="I592" s="140" t="s">
        <v>127</v>
      </c>
      <c r="J592" s="140" t="s">
        <v>205</v>
      </c>
      <c r="K592" s="142">
        <v>2030</v>
      </c>
      <c r="L592" s="82" t="s">
        <v>90</v>
      </c>
      <c r="M592" s="129">
        <f t="shared" si="71"/>
        <v>6.7807786955368732E-3</v>
      </c>
      <c r="N592" s="66">
        <f>(VLOOKUP(F592,'Base de Dados'!A:G,7,0)*M592)+VLOOKUP(F592,'Base de Dados'!A:G,7,0)</f>
        <v>-6.9165839496383388</v>
      </c>
      <c r="O592" s="66">
        <f t="shared" si="69"/>
        <v>-8.8845547915885916</v>
      </c>
    </row>
    <row r="593" spans="6:15" x14ac:dyDescent="0.35">
      <c r="F593" t="str">
        <f t="shared" si="68"/>
        <v>SCEstadoOndas de frioEstado de Santa Catarina20304C</v>
      </c>
      <c r="G593" t="str">
        <f t="shared" si="70"/>
        <v>Ondas de frio20304C</v>
      </c>
      <c r="H593" s="140" t="s">
        <v>153</v>
      </c>
      <c r="I593" s="140" t="s">
        <v>107</v>
      </c>
      <c r="J593" s="140" t="s">
        <v>205</v>
      </c>
      <c r="K593" s="142">
        <v>2030</v>
      </c>
      <c r="L593" s="82" t="s">
        <v>90</v>
      </c>
      <c r="M593" s="129">
        <f t="shared" si="71"/>
        <v>4.5899270894467749E-2</v>
      </c>
      <c r="N593" s="66">
        <f>(VLOOKUP(F593,'Base de Dados'!A:G,7,0)*M593)+VLOOKUP(F593,'Base de Dados'!A:G,7,0)</f>
        <v>-6.3904445451651979</v>
      </c>
      <c r="O593" s="66">
        <f t="shared" si="69"/>
        <v>-8.8845547915885916</v>
      </c>
    </row>
    <row r="594" spans="6:15" x14ac:dyDescent="0.35">
      <c r="F594" t="str">
        <f t="shared" si="68"/>
        <v>PREstadoOndas de frioEstado do Paraná20304C</v>
      </c>
      <c r="G594" t="str">
        <f t="shared" si="70"/>
        <v>Ondas de frio20304C</v>
      </c>
      <c r="H594" s="140" t="s">
        <v>166</v>
      </c>
      <c r="I594" s="140" t="s">
        <v>105</v>
      </c>
      <c r="J594" s="140" t="s">
        <v>205</v>
      </c>
      <c r="K594" s="142">
        <v>2030</v>
      </c>
      <c r="L594" s="82" t="s">
        <v>90</v>
      </c>
      <c r="M594" s="129">
        <f t="shared" si="71"/>
        <v>6.4120469964379201E-2</v>
      </c>
      <c r="N594" s="66">
        <f>(VLOOKUP(F594,'Base de Dados'!A:G,7,0)*M594)+VLOOKUP(F594,'Base de Dados'!A:G,7,0)</f>
        <v>-6.4166464338852069</v>
      </c>
      <c r="O594" s="66">
        <f t="shared" si="69"/>
        <v>-8.8845547915885916</v>
      </c>
    </row>
    <row r="595" spans="6:15" x14ac:dyDescent="0.35">
      <c r="F595" t="str">
        <f t="shared" si="68"/>
        <v>RSEstadoOndas de frioEstado do Rio Grande do Sul20304C</v>
      </c>
      <c r="G595" t="str">
        <f t="shared" si="70"/>
        <v>Ondas de frio20304C</v>
      </c>
      <c r="H595" s="140" t="s">
        <v>171</v>
      </c>
      <c r="I595" s="140" t="s">
        <v>125</v>
      </c>
      <c r="J595" s="140" t="s">
        <v>205</v>
      </c>
      <c r="K595" s="142">
        <v>2030</v>
      </c>
      <c r="L595" s="82" t="s">
        <v>90</v>
      </c>
      <c r="M595" s="129">
        <f t="shared" si="71"/>
        <v>6.1887894735043823E-2</v>
      </c>
      <c r="N595" s="66">
        <f>(VLOOKUP(F595,'Base de Dados'!A:G,7,0)*M595)+VLOOKUP(F595,'Base de Dados'!A:G,7,0)</f>
        <v>-5.925334452621545</v>
      </c>
      <c r="O595" s="66">
        <f t="shared" si="69"/>
        <v>-8.8845547915885916</v>
      </c>
    </row>
    <row r="596" spans="6:15" x14ac:dyDescent="0.35">
      <c r="F596" t="str">
        <f t="shared" si="68"/>
        <v>MSEstadoOndas de frioEstado do Mato Grosso do Sul20304C</v>
      </c>
      <c r="G596" t="str">
        <f t="shared" si="70"/>
        <v>Ondas de frio20304C</v>
      </c>
      <c r="H596" s="140" t="s">
        <v>164</v>
      </c>
      <c r="I596" s="140" t="s">
        <v>101</v>
      </c>
      <c r="J596" s="140" t="s">
        <v>205</v>
      </c>
      <c r="K596" s="142">
        <v>2030</v>
      </c>
      <c r="L596" s="82" t="s">
        <v>90</v>
      </c>
      <c r="M596" s="129">
        <f t="shared" si="71"/>
        <v>1.6114911720697993E-2</v>
      </c>
      <c r="N596" s="66">
        <f>(VLOOKUP(F596,'Base de Dados'!A:G,7,0)*M596)+VLOOKUP(F596,'Base de Dados'!A:G,7,0)</f>
        <v>-5.3244421374164581</v>
      </c>
      <c r="O596" s="66">
        <f t="shared" si="69"/>
        <v>-8.8845547915885916</v>
      </c>
    </row>
    <row r="597" spans="6:15" x14ac:dyDescent="0.35">
      <c r="F597" t="str">
        <f t="shared" si="68"/>
        <v>BAEstadoOndas de frioEstado da Bahia20502C</v>
      </c>
      <c r="G597" t="str">
        <f t="shared" si="70"/>
        <v>Ondas de frio20502C</v>
      </c>
      <c r="H597" s="140" t="s">
        <v>148</v>
      </c>
      <c r="I597" s="140" t="s">
        <v>133</v>
      </c>
      <c r="J597" s="140" t="s">
        <v>205</v>
      </c>
      <c r="K597" s="142">
        <v>2050</v>
      </c>
      <c r="L597" s="82" t="s">
        <v>86</v>
      </c>
      <c r="M597" s="129">
        <f t="shared" si="71"/>
        <v>4.0123144481482464E-2</v>
      </c>
      <c r="N597" s="66">
        <f>(VLOOKUP(F597,'Base de Dados'!A:G,7,0)*M597)+VLOOKUP(F597,'Base de Dados'!A:G,7,0)</f>
        <v>-10.962897942834823</v>
      </c>
      <c r="O597" s="66">
        <f t="shared" si="69"/>
        <v>-10.056672259846735</v>
      </c>
    </row>
    <row r="598" spans="6:15" x14ac:dyDescent="0.35">
      <c r="F598" t="str">
        <f t="shared" si="68"/>
        <v>RNEstadoOndas de frioEstado do Rio Grande do Norte20502C</v>
      </c>
      <c r="G598" t="str">
        <f t="shared" si="70"/>
        <v>Ondas de frio20502C</v>
      </c>
      <c r="H598" s="140" t="s">
        <v>170</v>
      </c>
      <c r="I598" s="140" t="s">
        <v>121</v>
      </c>
      <c r="J598" s="140" t="s">
        <v>205</v>
      </c>
      <c r="K598" s="142">
        <v>2050</v>
      </c>
      <c r="L598" s="82" t="s">
        <v>86</v>
      </c>
      <c r="M598" s="129">
        <f t="shared" si="71"/>
        <v>9.406147341817531E-3</v>
      </c>
      <c r="N598" s="66">
        <f>(VLOOKUP(F598,'Base de Dados'!A:G,7,0)*M598)+VLOOKUP(F598,'Base de Dados'!A:G,7,0)</f>
        <v>-10.639140792982756</v>
      </c>
      <c r="O598" s="66">
        <f t="shared" si="69"/>
        <v>-10.056672259846735</v>
      </c>
    </row>
    <row r="599" spans="6:15" x14ac:dyDescent="0.35">
      <c r="F599" t="str">
        <f t="shared" si="68"/>
        <v>RREstadoOndas de frioEstado da Roraima20502C</v>
      </c>
      <c r="G599" t="str">
        <f t="shared" si="70"/>
        <v>Ondas de frio20502C</v>
      </c>
      <c r="H599" s="140" t="s">
        <v>151</v>
      </c>
      <c r="I599" s="140" t="s">
        <v>97</v>
      </c>
      <c r="J599" s="140" t="s">
        <v>205</v>
      </c>
      <c r="K599" s="142">
        <v>2050</v>
      </c>
      <c r="L599" s="82" t="s">
        <v>86</v>
      </c>
      <c r="M599" s="129">
        <f t="shared" si="71"/>
        <v>2.1057616972670569E-3</v>
      </c>
      <c r="N599" s="66">
        <f>(VLOOKUP(F599,'Base de Dados'!A:G,7,0)*M599)+VLOOKUP(F599,'Base de Dados'!A:G,7,0)</f>
        <v>-10.552173670672222</v>
      </c>
      <c r="O599" s="66">
        <f t="shared" si="69"/>
        <v>-10.056672259846735</v>
      </c>
    </row>
    <row r="600" spans="6:15" x14ac:dyDescent="0.35">
      <c r="F600" t="str">
        <f t="shared" si="68"/>
        <v>PEEstadoOndas de frioEstado do Pernambuco20502C</v>
      </c>
      <c r="G600" t="str">
        <f t="shared" si="70"/>
        <v>Ondas de frio20502C</v>
      </c>
      <c r="H600" s="140" t="s">
        <v>167</v>
      </c>
      <c r="I600" s="140" t="s">
        <v>129</v>
      </c>
      <c r="J600" s="140" t="s">
        <v>205</v>
      </c>
      <c r="K600" s="142">
        <v>2050</v>
      </c>
      <c r="L600" s="82" t="s">
        <v>86</v>
      </c>
      <c r="M600" s="129">
        <f t="shared" si="71"/>
        <v>2.5403050200549358E-2</v>
      </c>
      <c r="N600" s="66">
        <f>(VLOOKUP(F600,'Base de Dados'!A:G,7,0)*M600)+VLOOKUP(F600,'Base de Dados'!A:G,7,0)</f>
        <v>-10.776986057607774</v>
      </c>
      <c r="O600" s="66">
        <f t="shared" si="69"/>
        <v>-10.056672259846735</v>
      </c>
    </row>
    <row r="601" spans="6:15" x14ac:dyDescent="0.35">
      <c r="F601" t="str">
        <f t="shared" si="68"/>
        <v>CEEstadoOndas de frioEstado do Ceará20502C</v>
      </c>
      <c r="G601" t="str">
        <f t="shared" si="70"/>
        <v>Ondas de frio20502C</v>
      </c>
      <c r="H601" s="140" t="s">
        <v>159</v>
      </c>
      <c r="I601" s="140" t="s">
        <v>109</v>
      </c>
      <c r="J601" s="140" t="s">
        <v>205</v>
      </c>
      <c r="K601" s="142">
        <v>2050</v>
      </c>
      <c r="L601" s="82" t="s">
        <v>86</v>
      </c>
      <c r="M601" s="129">
        <f t="shared" si="71"/>
        <v>2.1934798658220841E-2</v>
      </c>
      <c r="N601" s="66">
        <f>(VLOOKUP(F601,'Base de Dados'!A:G,7,0)*M601)+VLOOKUP(F601,'Base de Dados'!A:G,7,0)</f>
        <v>-10.730315385911318</v>
      </c>
      <c r="O601" s="66">
        <f t="shared" si="69"/>
        <v>-10.056672259846735</v>
      </c>
    </row>
    <row r="602" spans="6:15" x14ac:dyDescent="0.35">
      <c r="F602" t="str">
        <f t="shared" si="68"/>
        <v>TOEstadoOndas de frioEstado do Tocantins20502C</v>
      </c>
      <c r="G602" t="str">
        <f t="shared" si="70"/>
        <v>Ondas de frio20502C</v>
      </c>
      <c r="H602" s="140" t="s">
        <v>173</v>
      </c>
      <c r="I602" s="140" t="s">
        <v>123</v>
      </c>
      <c r="J602" s="140" t="s">
        <v>205</v>
      </c>
      <c r="K602" s="142">
        <v>2050</v>
      </c>
      <c r="L602" s="82" t="s">
        <v>86</v>
      </c>
      <c r="M602" s="129">
        <f t="shared" si="71"/>
        <v>5.7361768650591007E-3</v>
      </c>
      <c r="N602" s="66">
        <f>(VLOOKUP(F602,'Base de Dados'!A:G,7,0)*M602)+VLOOKUP(F602,'Base de Dados'!A:G,7,0)</f>
        <v>-10.560229857083121</v>
      </c>
      <c r="O602" s="66">
        <f t="shared" si="69"/>
        <v>-10.056672259846735</v>
      </c>
    </row>
    <row r="603" spans="6:15" x14ac:dyDescent="0.35">
      <c r="F603" t="str">
        <f t="shared" si="68"/>
        <v>ALEstadoOndas de frioEstado do Alagoas20502C</v>
      </c>
      <c r="G603" t="str">
        <f t="shared" si="70"/>
        <v>Ondas de frio20502C</v>
      </c>
      <c r="H603" s="140" t="s">
        <v>156</v>
      </c>
      <c r="I603" s="140" t="s">
        <v>117</v>
      </c>
      <c r="J603" s="140" t="s">
        <v>205</v>
      </c>
      <c r="K603" s="142">
        <v>2050</v>
      </c>
      <c r="L603" s="82" t="s">
        <v>86</v>
      </c>
      <c r="M603" s="129">
        <f t="shared" si="71"/>
        <v>8.3055635790484604E-3</v>
      </c>
      <c r="N603" s="66">
        <f>(VLOOKUP(F603,'Base de Dados'!A:G,7,0)*M603)+VLOOKUP(F603,'Base de Dados'!A:G,7,0)</f>
        <v>-10.567042306308428</v>
      </c>
      <c r="O603" s="66">
        <f t="shared" si="69"/>
        <v>-10.056672259846735</v>
      </c>
    </row>
    <row r="604" spans="6:15" x14ac:dyDescent="0.35">
      <c r="F604" t="str">
        <f t="shared" si="68"/>
        <v>PBEstadoOndas de frioEstado da Paraíba20502C</v>
      </c>
      <c r="G604" t="str">
        <f t="shared" si="70"/>
        <v>Ondas de frio20502C</v>
      </c>
      <c r="H604" s="140" t="s">
        <v>149</v>
      </c>
      <c r="I604" s="140" t="s">
        <v>113</v>
      </c>
      <c r="J604" s="140" t="s">
        <v>205</v>
      </c>
      <c r="K604" s="142">
        <v>2050</v>
      </c>
      <c r="L604" s="82" t="s">
        <v>86</v>
      </c>
      <c r="M604" s="129">
        <f t="shared" si="71"/>
        <v>9.2372816540374405E-3</v>
      </c>
      <c r="N604" s="66">
        <f>(VLOOKUP(F604,'Base de Dados'!A:G,7,0)*M604)+VLOOKUP(F604,'Base de Dados'!A:G,7,0)</f>
        <v>-10.576806711734314</v>
      </c>
      <c r="O604" s="66">
        <f t="shared" si="69"/>
        <v>-10.056672259846735</v>
      </c>
    </row>
    <row r="605" spans="6:15" x14ac:dyDescent="0.35">
      <c r="F605" t="str">
        <f t="shared" si="68"/>
        <v>PIEstadoOndas de frioEstado do Piauí20502C</v>
      </c>
      <c r="G605" t="str">
        <f t="shared" si="70"/>
        <v>Ondas de frio20502C</v>
      </c>
      <c r="H605" s="140" t="s">
        <v>168</v>
      </c>
      <c r="I605" s="140" t="s">
        <v>139</v>
      </c>
      <c r="J605" s="140" t="s">
        <v>205</v>
      </c>
      <c r="K605" s="142">
        <v>2050</v>
      </c>
      <c r="L605" s="82" t="s">
        <v>86</v>
      </c>
      <c r="M605" s="129">
        <f t="shared" si="71"/>
        <v>7.4105097273206811E-3</v>
      </c>
      <c r="N605" s="66">
        <f>(VLOOKUP(F605,'Base de Dados'!A:G,7,0)*M605)+VLOOKUP(F605,'Base de Dados'!A:G,7,0)</f>
        <v>-10.557662141942322</v>
      </c>
      <c r="O605" s="66">
        <f t="shared" si="69"/>
        <v>-10.056672259846735</v>
      </c>
    </row>
    <row r="606" spans="6:15" x14ac:dyDescent="0.35">
      <c r="F606" t="str">
        <f t="shared" si="68"/>
        <v>MAEstadoOndas de frioEstado do Maranhão20502C</v>
      </c>
      <c r="G606" t="str">
        <f t="shared" si="70"/>
        <v>Ondas de frio20502C</v>
      </c>
      <c r="H606" s="140" t="s">
        <v>162</v>
      </c>
      <c r="I606" s="140" t="s">
        <v>135</v>
      </c>
      <c r="J606" s="140" t="s">
        <v>205</v>
      </c>
      <c r="K606" s="142">
        <v>2050</v>
      </c>
      <c r="L606" s="82" t="s">
        <v>86</v>
      </c>
      <c r="M606" s="129">
        <f t="shared" si="71"/>
        <v>1.4050150875249915E-2</v>
      </c>
      <c r="N606" s="66">
        <f>(VLOOKUP(F606,'Base de Dados'!A:G,7,0)*M606)+VLOOKUP(F606,'Base de Dados'!A:G,7,0)</f>
        <v>-10.617105079663867</v>
      </c>
      <c r="O606" s="66">
        <f t="shared" si="69"/>
        <v>-10.056672259846735</v>
      </c>
    </row>
    <row r="607" spans="6:15" x14ac:dyDescent="0.35">
      <c r="F607" t="str">
        <f t="shared" si="68"/>
        <v>SEEstadoOndas de frioEstado do Sergipe20502C</v>
      </c>
      <c r="G607" t="str">
        <f t="shared" si="70"/>
        <v>Ondas de frio20502C</v>
      </c>
      <c r="H607" s="140" t="s">
        <v>172</v>
      </c>
      <c r="I607" s="140" t="s">
        <v>81</v>
      </c>
      <c r="J607" s="140" t="s">
        <v>205</v>
      </c>
      <c r="K607" s="142">
        <v>2050</v>
      </c>
      <c r="L607" s="82" t="s">
        <v>86</v>
      </c>
      <c r="M607" s="129">
        <f t="shared" si="71"/>
        <v>5.9674637214738547E-3</v>
      </c>
      <c r="N607" s="66">
        <f>(VLOOKUP(F607,'Base de Dados'!A:G,7,0)*M607)+VLOOKUP(F607,'Base de Dados'!A:G,7,0)</f>
        <v>-10.522419670526617</v>
      </c>
      <c r="O607" s="66">
        <f t="shared" si="69"/>
        <v>-10.056672259846735</v>
      </c>
    </row>
    <row r="608" spans="6:15" x14ac:dyDescent="0.35">
      <c r="F608" t="str">
        <f t="shared" si="68"/>
        <v>PAEstadoOndas de frioEstado do Pará20502C</v>
      </c>
      <c r="G608" t="str">
        <f t="shared" si="70"/>
        <v>Ondas de frio20502C</v>
      </c>
      <c r="H608" s="140" t="s">
        <v>165</v>
      </c>
      <c r="I608" s="140" t="s">
        <v>91</v>
      </c>
      <c r="J608" s="140" t="s">
        <v>205</v>
      </c>
      <c r="K608" s="142">
        <v>2050</v>
      </c>
      <c r="L608" s="82" t="s">
        <v>86</v>
      </c>
      <c r="M608" s="129">
        <f t="shared" si="71"/>
        <v>2.8376794674304741E-2</v>
      </c>
      <c r="N608" s="66">
        <f>(VLOOKUP(F608,'Base de Dados'!A:G,7,0)*M608)+VLOOKUP(F608,'Base de Dados'!A:G,7,0)</f>
        <v>-10.725969968452999</v>
      </c>
      <c r="O608" s="66">
        <f t="shared" si="69"/>
        <v>-10.056672259846735</v>
      </c>
    </row>
    <row r="609" spans="6:15" x14ac:dyDescent="0.35">
      <c r="F609" t="str">
        <f t="shared" si="68"/>
        <v>AMEstadoOndas de frioEstado do Amazonas20502C</v>
      </c>
      <c r="G609" t="str">
        <f t="shared" si="70"/>
        <v>Ondas de frio20502C</v>
      </c>
      <c r="H609" s="140" t="s">
        <v>158</v>
      </c>
      <c r="I609" s="140" t="s">
        <v>119</v>
      </c>
      <c r="J609" s="140" t="s">
        <v>205</v>
      </c>
      <c r="K609" s="142">
        <v>2050</v>
      </c>
      <c r="L609" s="82" t="s">
        <v>86</v>
      </c>
      <c r="M609" s="129">
        <f t="shared" si="71"/>
        <v>1.5246403292263271E-2</v>
      </c>
      <c r="N609" s="66">
        <f>(VLOOKUP(F609,'Base de Dados'!A:G,7,0)*M609)+VLOOKUP(F609,'Base de Dados'!A:G,7,0)</f>
        <v>-10.548410130206616</v>
      </c>
      <c r="O609" s="66">
        <f t="shared" si="69"/>
        <v>-10.056672259846735</v>
      </c>
    </row>
    <row r="610" spans="6:15" x14ac:dyDescent="0.35">
      <c r="F610" t="str">
        <f t="shared" si="68"/>
        <v>APEstadoOndas de frioEstado do Amapá20502C</v>
      </c>
      <c r="G610" t="str">
        <f t="shared" si="70"/>
        <v>Ondas de frio20502C</v>
      </c>
      <c r="H610" s="140" t="s">
        <v>157</v>
      </c>
      <c r="I610" s="140" t="s">
        <v>115</v>
      </c>
      <c r="J610" s="140" t="s">
        <v>205</v>
      </c>
      <c r="K610" s="142">
        <v>2050</v>
      </c>
      <c r="L610" s="82" t="s">
        <v>86</v>
      </c>
      <c r="M610" s="129">
        <f t="shared" si="71"/>
        <v>2.4270664495023258E-3</v>
      </c>
      <c r="N610" s="66">
        <f>(VLOOKUP(F610,'Base de Dados'!A:G,7,0)*M610)+VLOOKUP(F610,'Base de Dados'!A:G,7,0)</f>
        <v>-10.405192949745835</v>
      </c>
      <c r="O610" s="66">
        <f t="shared" si="69"/>
        <v>-10.056672259846735</v>
      </c>
    </row>
    <row r="611" spans="6:15" x14ac:dyDescent="0.35">
      <c r="F611" t="str">
        <f t="shared" si="68"/>
        <v>ESEstadoOndas de frioEstado do Espírito Santo20502C</v>
      </c>
      <c r="G611" t="str">
        <f t="shared" si="70"/>
        <v>Ondas de frio20502C</v>
      </c>
      <c r="H611" s="140" t="s">
        <v>160</v>
      </c>
      <c r="I611" s="140" t="s">
        <v>141</v>
      </c>
      <c r="J611" s="140" t="s">
        <v>205</v>
      </c>
      <c r="K611" s="142">
        <v>2050</v>
      </c>
      <c r="L611" s="82" t="s">
        <v>86</v>
      </c>
      <c r="M611" s="129">
        <f t="shared" si="71"/>
        <v>1.8193602342725594E-2</v>
      </c>
      <c r="N611" s="66">
        <f>(VLOOKUP(F611,'Base de Dados'!A:G,7,0)*M611)+VLOOKUP(F611,'Base de Dados'!A:G,7,0)</f>
        <v>-10.456848296059791</v>
      </c>
      <c r="O611" s="66">
        <f t="shared" si="69"/>
        <v>-10.056672259846735</v>
      </c>
    </row>
    <row r="612" spans="6:15" x14ac:dyDescent="0.35">
      <c r="F612" t="str">
        <f t="shared" si="68"/>
        <v>ACEstadoOndas de frioEstado do Acre20502C</v>
      </c>
      <c r="G612" t="str">
        <f t="shared" si="70"/>
        <v>Ondas de frio20502C</v>
      </c>
      <c r="H612" s="138" t="s">
        <v>155</v>
      </c>
      <c r="I612" s="138" t="s">
        <v>131</v>
      </c>
      <c r="J612" s="139" t="s">
        <v>205</v>
      </c>
      <c r="K612" s="141">
        <v>2050</v>
      </c>
      <c r="L612" s="136" t="s">
        <v>86</v>
      </c>
      <c r="M612" s="129">
        <f t="shared" si="71"/>
        <v>2.1651603672099367E-3</v>
      </c>
      <c r="N612" s="66">
        <f>(VLOOKUP(F612,'Base de Dados'!A:G,7,0)*M612)+VLOOKUP(F612,'Base de Dados'!A:G,7,0)</f>
        <v>-9.8512835264096736</v>
      </c>
      <c r="O612" s="66">
        <f t="shared" si="69"/>
        <v>-10.056672259846735</v>
      </c>
    </row>
    <row r="613" spans="6:15" x14ac:dyDescent="0.35">
      <c r="F613" t="str">
        <f t="shared" si="68"/>
        <v>ROEstadoOndas de frioEstado da Rondônia20502C</v>
      </c>
      <c r="G613" t="str">
        <f t="shared" si="70"/>
        <v>Ondas de frio20502C</v>
      </c>
      <c r="H613" s="140" t="s">
        <v>150</v>
      </c>
      <c r="I613" s="140" t="s">
        <v>127</v>
      </c>
      <c r="J613" s="140" t="s">
        <v>205</v>
      </c>
      <c r="K613" s="142">
        <v>2050</v>
      </c>
      <c r="L613" s="82" t="s">
        <v>86</v>
      </c>
      <c r="M613" s="129">
        <f t="shared" si="71"/>
        <v>6.7807786955368732E-3</v>
      </c>
      <c r="N613" s="66">
        <f>(VLOOKUP(F613,'Base de Dados'!A:G,7,0)*M613)+VLOOKUP(F613,'Base de Dados'!A:G,7,0)</f>
        <v>-9.7959769767075748</v>
      </c>
      <c r="O613" s="66">
        <f t="shared" si="69"/>
        <v>-10.056672259846735</v>
      </c>
    </row>
    <row r="614" spans="6:15" x14ac:dyDescent="0.35">
      <c r="F614" t="str">
        <f t="shared" si="68"/>
        <v>MTEstadoOndas de frioEstado do Mato Grosso20502C</v>
      </c>
      <c r="G614" t="str">
        <f t="shared" si="70"/>
        <v>Ondas de frio20502C</v>
      </c>
      <c r="H614" s="140" t="s">
        <v>163</v>
      </c>
      <c r="I614" s="140" t="s">
        <v>103</v>
      </c>
      <c r="J614" s="140" t="s">
        <v>205</v>
      </c>
      <c r="K614" s="142">
        <v>2050</v>
      </c>
      <c r="L614" s="82" t="s">
        <v>86</v>
      </c>
      <c r="M614" s="129">
        <f t="shared" si="71"/>
        <v>2.3476930055963536E-2</v>
      </c>
      <c r="N614" s="66">
        <f>(VLOOKUP(F614,'Base de Dados'!A:G,7,0)*M614)+VLOOKUP(F614,'Base de Dados'!A:G,7,0)</f>
        <v>-9.8970219136411668</v>
      </c>
      <c r="O614" s="66">
        <f t="shared" si="69"/>
        <v>-10.056672259846735</v>
      </c>
    </row>
    <row r="615" spans="6:15" x14ac:dyDescent="0.35">
      <c r="F615" t="str">
        <f t="shared" si="68"/>
        <v>DFEstadoOndas de frioDistrito Federal20502C</v>
      </c>
      <c r="G615" t="str">
        <f t="shared" si="70"/>
        <v>Ondas de frio20502C</v>
      </c>
      <c r="H615" s="140" t="s">
        <v>147</v>
      </c>
      <c r="I615" s="140" t="s">
        <v>99</v>
      </c>
      <c r="J615" s="140" t="s">
        <v>205</v>
      </c>
      <c r="K615" s="142">
        <v>2050</v>
      </c>
      <c r="L615" s="82" t="s">
        <v>86</v>
      </c>
      <c r="M615" s="129">
        <f t="shared" si="71"/>
        <v>3.493574824846201E-2</v>
      </c>
      <c r="N615" s="66">
        <f>(VLOOKUP(F615,'Base de Dados'!A:G,7,0)*M615)+VLOOKUP(F615,'Base de Dados'!A:G,7,0)</f>
        <v>-9.9664312556326902</v>
      </c>
      <c r="O615" s="66">
        <f t="shared" si="69"/>
        <v>-10.056672259846735</v>
      </c>
    </row>
    <row r="616" spans="6:15" x14ac:dyDescent="0.35">
      <c r="F616" t="str">
        <f t="shared" si="68"/>
        <v>RJEstadoOndas de frioEstado do Rio de Janeiro20502C</v>
      </c>
      <c r="G616" t="str">
        <f t="shared" si="70"/>
        <v>Ondas de frio20502C</v>
      </c>
      <c r="H616" s="140" t="s">
        <v>169</v>
      </c>
      <c r="I616" s="140" t="s">
        <v>143</v>
      </c>
      <c r="J616" s="140" t="s">
        <v>205</v>
      </c>
      <c r="K616" s="142">
        <v>2050</v>
      </c>
      <c r="L616" s="82" t="s">
        <v>86</v>
      </c>
      <c r="M616" s="129">
        <f t="shared" si="71"/>
        <v>9.9062263210224766E-2</v>
      </c>
      <c r="N616" s="66">
        <f>(VLOOKUP(F616,'Base de Dados'!A:G,7,0)*M616)+VLOOKUP(F616,'Base de Dados'!A:G,7,0)</f>
        <v>-10.221279047855091</v>
      </c>
      <c r="O616" s="66">
        <f t="shared" si="69"/>
        <v>-10.056672259846735</v>
      </c>
    </row>
    <row r="617" spans="6:15" x14ac:dyDescent="0.35">
      <c r="F617" t="str">
        <f t="shared" si="68"/>
        <v>GOEstadoOndas de frioEstado do Goiás20502C</v>
      </c>
      <c r="G617" t="str">
        <f t="shared" si="70"/>
        <v>Ondas de frio20502C</v>
      </c>
      <c r="H617" s="140" t="s">
        <v>161</v>
      </c>
      <c r="I617" s="140" t="s">
        <v>111</v>
      </c>
      <c r="J617" s="140" t="s">
        <v>205</v>
      </c>
      <c r="K617" s="142">
        <v>2050</v>
      </c>
      <c r="L617" s="82" t="s">
        <v>86</v>
      </c>
      <c r="M617" s="129">
        <f t="shared" si="71"/>
        <v>2.9453067034552943E-2</v>
      </c>
      <c r="N617" s="66">
        <f>(VLOOKUP(F617,'Base de Dados'!A:G,7,0)*M617)+VLOOKUP(F617,'Base de Dados'!A:G,7,0)</f>
        <v>-9.563618992750996</v>
      </c>
      <c r="O617" s="66">
        <f t="shared" si="69"/>
        <v>-10.056672259846735</v>
      </c>
    </row>
    <row r="618" spans="6:15" x14ac:dyDescent="0.35">
      <c r="F618" t="str">
        <f t="shared" si="68"/>
        <v>MGEstadoOndas de frioEstado de Minas Gerais20502C</v>
      </c>
      <c r="G618" t="str">
        <f t="shared" si="70"/>
        <v>Ondas de frio20502C</v>
      </c>
      <c r="H618" s="140" t="s">
        <v>152</v>
      </c>
      <c r="I618" s="140" t="s">
        <v>93</v>
      </c>
      <c r="J618" s="140" t="s">
        <v>205</v>
      </c>
      <c r="K618" s="142">
        <v>2050</v>
      </c>
      <c r="L618" s="82" t="s">
        <v>86</v>
      </c>
      <c r="M618" s="129">
        <f t="shared" si="71"/>
        <v>8.9726947468184257E-2</v>
      </c>
      <c r="N618" s="66">
        <f>(VLOOKUP(F618,'Base de Dados'!A:G,7,0)*M618)+VLOOKUP(F618,'Base de Dados'!A:G,7,0)</f>
        <v>-9.7639534493149327</v>
      </c>
      <c r="O618" s="66">
        <f t="shared" si="69"/>
        <v>-10.056672259846735</v>
      </c>
    </row>
    <row r="619" spans="6:15" x14ac:dyDescent="0.35">
      <c r="F619" t="str">
        <f t="shared" si="68"/>
        <v>RSEstadoOndas de frioEstado do Rio Grande do Sul20502C</v>
      </c>
      <c r="G619" t="str">
        <f t="shared" si="70"/>
        <v>Ondas de frio20502C</v>
      </c>
      <c r="H619" s="140" t="s">
        <v>171</v>
      </c>
      <c r="I619" s="140" t="s">
        <v>125</v>
      </c>
      <c r="J619" s="140" t="s">
        <v>205</v>
      </c>
      <c r="K619" s="142">
        <v>2050</v>
      </c>
      <c r="L619" s="82" t="s">
        <v>86</v>
      </c>
      <c r="M619" s="129">
        <f t="shared" si="71"/>
        <v>6.1887894735043823E-2</v>
      </c>
      <c r="N619" s="66">
        <f>(VLOOKUP(F619,'Base de Dados'!A:G,7,0)*M619)+VLOOKUP(F619,'Base de Dados'!A:G,7,0)</f>
        <v>-8.537578673669751</v>
      </c>
      <c r="O619" s="66">
        <f t="shared" si="69"/>
        <v>-10.056672259846735</v>
      </c>
    </row>
    <row r="620" spans="6:15" x14ac:dyDescent="0.35">
      <c r="F620" t="str">
        <f t="shared" si="68"/>
        <v>PREstadoOndas de frioEstado do Paraná20502C</v>
      </c>
      <c r="G620" t="str">
        <f t="shared" si="70"/>
        <v>Ondas de frio20502C</v>
      </c>
      <c r="H620" s="140" t="s">
        <v>166</v>
      </c>
      <c r="I620" s="140" t="s">
        <v>105</v>
      </c>
      <c r="J620" s="140" t="s">
        <v>205</v>
      </c>
      <c r="K620" s="142">
        <v>2050</v>
      </c>
      <c r="L620" s="82" t="s">
        <v>86</v>
      </c>
      <c r="M620" s="129">
        <f t="shared" si="71"/>
        <v>6.4120469964379201E-2</v>
      </c>
      <c r="N620" s="66">
        <f>(VLOOKUP(F620,'Base de Dados'!A:G,7,0)*M620)+VLOOKUP(F620,'Base de Dados'!A:G,7,0)</f>
        <v>-8.5129637597150332</v>
      </c>
      <c r="O620" s="66">
        <f t="shared" si="69"/>
        <v>-10.056672259846735</v>
      </c>
    </row>
    <row r="621" spans="6:15" x14ac:dyDescent="0.35">
      <c r="F621" t="str">
        <f t="shared" si="68"/>
        <v>SPEstadoOndas de frioEstado de São Paulo20502C</v>
      </c>
      <c r="G621" t="str">
        <f t="shared" si="70"/>
        <v>Ondas de frio20502C</v>
      </c>
      <c r="H621" s="140" t="s">
        <v>154</v>
      </c>
      <c r="I621" s="140" t="s">
        <v>137</v>
      </c>
      <c r="J621" s="140" t="s">
        <v>205</v>
      </c>
      <c r="K621" s="142">
        <v>2050</v>
      </c>
      <c r="L621" s="82" t="s">
        <v>86</v>
      </c>
      <c r="M621" s="129">
        <f t="shared" si="71"/>
        <v>0.31245264204495427</v>
      </c>
      <c r="N621" s="66">
        <f>(VLOOKUP(F621,'Base de Dados'!A:G,7,0)*M621)+VLOOKUP(F621,'Base de Dados'!A:G,7,0)</f>
        <v>-10.32900229289379</v>
      </c>
      <c r="O621" s="66">
        <f t="shared" si="69"/>
        <v>-10.056672259846735</v>
      </c>
    </row>
    <row r="622" spans="6:15" x14ac:dyDescent="0.35">
      <c r="F622" t="str">
        <f t="shared" si="68"/>
        <v>SCEstadoOndas de frioEstado de Santa Catarina20502C</v>
      </c>
      <c r="G622" t="str">
        <f t="shared" si="70"/>
        <v>Ondas de frio20502C</v>
      </c>
      <c r="H622" s="140" t="s">
        <v>153</v>
      </c>
      <c r="I622" s="140" t="s">
        <v>107</v>
      </c>
      <c r="J622" s="140" t="s">
        <v>205</v>
      </c>
      <c r="K622" s="142">
        <v>2050</v>
      </c>
      <c r="L622" s="82" t="s">
        <v>86</v>
      </c>
      <c r="M622" s="129">
        <f t="shared" si="71"/>
        <v>4.5899270894467749E-2</v>
      </c>
      <c r="N622" s="66">
        <f>(VLOOKUP(F622,'Base de Dados'!A:G,7,0)*M622)+VLOOKUP(F622,'Base de Dados'!A:G,7,0)</f>
        <v>-8.1998502838126264</v>
      </c>
      <c r="O622" s="66">
        <f t="shared" si="69"/>
        <v>-10.056672259846735</v>
      </c>
    </row>
    <row r="623" spans="6:15" x14ac:dyDescent="0.35">
      <c r="F623" t="str">
        <f t="shared" si="68"/>
        <v>MSEstadoOndas de frioEstado do Mato Grosso do Sul20502C</v>
      </c>
      <c r="G623" t="str">
        <f t="shared" si="70"/>
        <v>Ondas de frio20502C</v>
      </c>
      <c r="H623" s="140" t="s">
        <v>164</v>
      </c>
      <c r="I623" s="140" t="s">
        <v>101</v>
      </c>
      <c r="J623" s="140" t="s">
        <v>205</v>
      </c>
      <c r="K623" s="142">
        <v>2050</v>
      </c>
      <c r="L623" s="82" t="s">
        <v>86</v>
      </c>
      <c r="M623" s="129">
        <f t="shared" si="71"/>
        <v>1.6114911720697993E-2</v>
      </c>
      <c r="N623" s="66">
        <f>(VLOOKUP(F623,'Base de Dados'!A:G,7,0)*M623)+VLOOKUP(F623,'Base de Dados'!A:G,7,0)</f>
        <v>-7.691989881725684</v>
      </c>
      <c r="O623" s="66">
        <f t="shared" si="69"/>
        <v>-10.056672259846735</v>
      </c>
    </row>
    <row r="624" spans="6:15" x14ac:dyDescent="0.35">
      <c r="F624" t="str">
        <f t="shared" si="68"/>
        <v>RREstadoOndas de frioEstado da Roraima20504C</v>
      </c>
      <c r="G624" t="str">
        <f t="shared" si="70"/>
        <v>Ondas de frio20504C</v>
      </c>
      <c r="H624" s="140" t="s">
        <v>151</v>
      </c>
      <c r="I624" s="140" t="s">
        <v>97</v>
      </c>
      <c r="J624" s="140" t="s">
        <v>205</v>
      </c>
      <c r="K624" s="142">
        <v>2050</v>
      </c>
      <c r="L624" s="82" t="s">
        <v>90</v>
      </c>
      <c r="M624" s="129">
        <f t="shared" si="71"/>
        <v>2.1057616972670569E-3</v>
      </c>
      <c r="N624" s="66">
        <f>(VLOOKUP(F624,'Base de Dados'!A:G,7,0)*M624)+VLOOKUP(F624,'Base de Dados'!A:G,7,0)</f>
        <v>-10.592257901140114</v>
      </c>
      <c r="O624" s="66">
        <f t="shared" si="69"/>
        <v>-10.05939457647702</v>
      </c>
    </row>
    <row r="625" spans="6:15" x14ac:dyDescent="0.35">
      <c r="F625" t="str">
        <f t="shared" si="68"/>
        <v>BAEstadoOndas de frioEstado da Bahia20504C</v>
      </c>
      <c r="G625" t="str">
        <f t="shared" si="70"/>
        <v>Ondas de frio20504C</v>
      </c>
      <c r="H625" s="140" t="s">
        <v>148</v>
      </c>
      <c r="I625" s="140" t="s">
        <v>133</v>
      </c>
      <c r="J625" s="140" t="s">
        <v>205</v>
      </c>
      <c r="K625" s="142">
        <v>2050</v>
      </c>
      <c r="L625" s="82" t="s">
        <v>90</v>
      </c>
      <c r="M625" s="129">
        <f t="shared" si="71"/>
        <v>4.0123144481482464E-2</v>
      </c>
      <c r="N625" s="66">
        <f>(VLOOKUP(F625,'Base de Dados'!A:G,7,0)*M625)+VLOOKUP(F625,'Base de Dados'!A:G,7,0)</f>
        <v>-10.942095479945195</v>
      </c>
      <c r="O625" s="66">
        <f t="shared" si="69"/>
        <v>-10.05939457647702</v>
      </c>
    </row>
    <row r="626" spans="6:15" x14ac:dyDescent="0.35">
      <c r="F626" t="str">
        <f t="shared" si="68"/>
        <v>PEEstadoOndas de frioEstado do Pernambuco20504C</v>
      </c>
      <c r="G626" t="str">
        <f t="shared" si="70"/>
        <v>Ondas de frio20504C</v>
      </c>
      <c r="H626" s="140" t="s">
        <v>167</v>
      </c>
      <c r="I626" s="140" t="s">
        <v>129</v>
      </c>
      <c r="J626" s="140" t="s">
        <v>205</v>
      </c>
      <c r="K626" s="142">
        <v>2050</v>
      </c>
      <c r="L626" s="82" t="s">
        <v>90</v>
      </c>
      <c r="M626" s="129">
        <f t="shared" si="71"/>
        <v>2.5403050200549358E-2</v>
      </c>
      <c r="N626" s="66">
        <f>(VLOOKUP(F626,'Base de Dados'!A:G,7,0)*M626)+VLOOKUP(F626,'Base de Dados'!A:G,7,0)</f>
        <v>-10.776986057607774</v>
      </c>
      <c r="O626" s="66">
        <f t="shared" si="69"/>
        <v>-10.05939457647702</v>
      </c>
    </row>
    <row r="627" spans="6:15" x14ac:dyDescent="0.35">
      <c r="F627" t="str">
        <f t="shared" si="68"/>
        <v>RNEstadoOndas de frioEstado do Rio Grande do Norte20504C</v>
      </c>
      <c r="G627" t="str">
        <f t="shared" si="70"/>
        <v>Ondas de frio20504C</v>
      </c>
      <c r="H627" s="140" t="s">
        <v>170</v>
      </c>
      <c r="I627" s="140" t="s">
        <v>121</v>
      </c>
      <c r="J627" s="140" t="s">
        <v>205</v>
      </c>
      <c r="K627" s="142">
        <v>2050</v>
      </c>
      <c r="L627" s="82" t="s">
        <v>90</v>
      </c>
      <c r="M627" s="129">
        <f t="shared" si="71"/>
        <v>9.406147341817531E-3</v>
      </c>
      <c r="N627" s="66">
        <f>(VLOOKUP(F627,'Base de Dados'!A:G,7,0)*M627)+VLOOKUP(F627,'Base de Dados'!A:G,7,0)</f>
        <v>-10.608858608562501</v>
      </c>
      <c r="O627" s="66">
        <f t="shared" si="69"/>
        <v>-10.05939457647702</v>
      </c>
    </row>
    <row r="628" spans="6:15" x14ac:dyDescent="0.35">
      <c r="F628" t="str">
        <f t="shared" si="68"/>
        <v>CEEstadoOndas de frioEstado do Ceará20504C</v>
      </c>
      <c r="G628" t="str">
        <f t="shared" si="70"/>
        <v>Ondas de frio20504C</v>
      </c>
      <c r="H628" s="140" t="s">
        <v>159</v>
      </c>
      <c r="I628" s="140" t="s">
        <v>109</v>
      </c>
      <c r="J628" s="140" t="s">
        <v>205</v>
      </c>
      <c r="K628" s="142">
        <v>2050</v>
      </c>
      <c r="L628" s="82" t="s">
        <v>90</v>
      </c>
      <c r="M628" s="129">
        <f t="shared" si="71"/>
        <v>2.1934798658220841E-2</v>
      </c>
      <c r="N628" s="66">
        <f>(VLOOKUP(F628,'Base de Dados'!A:G,7,0)*M628)+VLOOKUP(F628,'Base de Dados'!A:G,7,0)</f>
        <v>-10.730315385911318</v>
      </c>
      <c r="O628" s="66">
        <f t="shared" si="69"/>
        <v>-10.05939457647702</v>
      </c>
    </row>
    <row r="629" spans="6:15" x14ac:dyDescent="0.35">
      <c r="F629" t="str">
        <f t="shared" si="68"/>
        <v>PBEstadoOndas de frioEstado da Paraíba20504C</v>
      </c>
      <c r="G629" t="str">
        <f t="shared" si="70"/>
        <v>Ondas de frio20504C</v>
      </c>
      <c r="H629" s="140" t="s">
        <v>149</v>
      </c>
      <c r="I629" s="140" t="s">
        <v>113</v>
      </c>
      <c r="J629" s="140" t="s">
        <v>205</v>
      </c>
      <c r="K629" s="142">
        <v>2050</v>
      </c>
      <c r="L629" s="82" t="s">
        <v>90</v>
      </c>
      <c r="M629" s="129">
        <f t="shared" si="71"/>
        <v>9.2372816540374405E-3</v>
      </c>
      <c r="N629" s="66">
        <f>(VLOOKUP(F629,'Base de Dados'!A:G,7,0)*M629)+VLOOKUP(F629,'Base de Dados'!A:G,7,0)</f>
        <v>-10.586899084550852</v>
      </c>
      <c r="O629" s="66">
        <f t="shared" si="69"/>
        <v>-10.05939457647702</v>
      </c>
    </row>
    <row r="630" spans="6:15" x14ac:dyDescent="0.35">
      <c r="F630" t="str">
        <f t="shared" si="68"/>
        <v>ALEstadoOndas de frioEstado do Alagoas20504C</v>
      </c>
      <c r="G630" t="str">
        <f t="shared" si="70"/>
        <v>Ondas de frio20504C</v>
      </c>
      <c r="H630" s="140" t="s">
        <v>156</v>
      </c>
      <c r="I630" s="140" t="s">
        <v>117</v>
      </c>
      <c r="J630" s="140" t="s">
        <v>205</v>
      </c>
      <c r="K630" s="142">
        <v>2050</v>
      </c>
      <c r="L630" s="82" t="s">
        <v>90</v>
      </c>
      <c r="M630" s="129">
        <f t="shared" si="71"/>
        <v>8.3055635790484604E-3</v>
      </c>
      <c r="N630" s="66">
        <f>(VLOOKUP(F630,'Base de Dados'!A:G,7,0)*M630)+VLOOKUP(F630,'Base de Dados'!A:G,7,0)</f>
        <v>-10.567042306308428</v>
      </c>
      <c r="O630" s="66">
        <f t="shared" si="69"/>
        <v>-10.05939457647702</v>
      </c>
    </row>
    <row r="631" spans="6:15" x14ac:dyDescent="0.35">
      <c r="F631" t="str">
        <f t="shared" si="68"/>
        <v>MAEstadoOndas de frioEstado do Maranhão20504C</v>
      </c>
      <c r="G631" t="str">
        <f t="shared" si="70"/>
        <v>Ondas de frio20504C</v>
      </c>
      <c r="H631" s="140" t="s">
        <v>162</v>
      </c>
      <c r="I631" s="140" t="s">
        <v>135</v>
      </c>
      <c r="J631" s="140" t="s">
        <v>205</v>
      </c>
      <c r="K631" s="142">
        <v>2050</v>
      </c>
      <c r="L631" s="82" t="s">
        <v>90</v>
      </c>
      <c r="M631" s="129">
        <f t="shared" si="71"/>
        <v>1.4050150875249915E-2</v>
      </c>
      <c r="N631" s="66">
        <f>(VLOOKUP(F631,'Base de Dados'!A:G,7,0)*M631)+VLOOKUP(F631,'Base de Dados'!A:G,7,0)</f>
        <v>-10.62724558117262</v>
      </c>
      <c r="O631" s="66">
        <f t="shared" si="69"/>
        <v>-10.05939457647702</v>
      </c>
    </row>
    <row r="632" spans="6:15" x14ac:dyDescent="0.35">
      <c r="F632" t="str">
        <f t="shared" si="68"/>
        <v>SEEstadoOndas de frioEstado do Sergipe20504C</v>
      </c>
      <c r="G632" t="str">
        <f t="shared" si="70"/>
        <v>Ondas de frio20504C</v>
      </c>
      <c r="H632" s="140" t="s">
        <v>172</v>
      </c>
      <c r="I632" s="140" t="s">
        <v>81</v>
      </c>
      <c r="J632" s="140" t="s">
        <v>205</v>
      </c>
      <c r="K632" s="142">
        <v>2050</v>
      </c>
      <c r="L632" s="82" t="s">
        <v>90</v>
      </c>
      <c r="M632" s="129">
        <f t="shared" si="71"/>
        <v>5.9674637214738547E-3</v>
      </c>
      <c r="N632" s="66">
        <f>(VLOOKUP(F632,'Base de Dados'!A:G,7,0)*M632)+VLOOKUP(F632,'Base de Dados'!A:G,7,0)</f>
        <v>-10.522419670526617</v>
      </c>
      <c r="O632" s="66">
        <f t="shared" si="69"/>
        <v>-10.05939457647702</v>
      </c>
    </row>
    <row r="633" spans="6:15" x14ac:dyDescent="0.35">
      <c r="F633" t="str">
        <f t="shared" si="68"/>
        <v>PAEstadoOndas de frioEstado do Pará20504C</v>
      </c>
      <c r="G633" t="str">
        <f t="shared" si="70"/>
        <v>Ondas de frio20504C</v>
      </c>
      <c r="H633" s="140" t="s">
        <v>165</v>
      </c>
      <c r="I633" s="140" t="s">
        <v>91</v>
      </c>
      <c r="J633" s="140" t="s">
        <v>205</v>
      </c>
      <c r="K633" s="142">
        <v>2050</v>
      </c>
      <c r="L633" s="82" t="s">
        <v>90</v>
      </c>
      <c r="M633" s="129">
        <f t="shared" si="71"/>
        <v>2.8376794674304741E-2</v>
      </c>
      <c r="N633" s="66">
        <f>(VLOOKUP(F633,'Base de Dados'!A:G,7,0)*M633)+VLOOKUP(F633,'Base de Dados'!A:G,7,0)</f>
        <v>-10.746537504346485</v>
      </c>
      <c r="O633" s="66">
        <f t="shared" si="69"/>
        <v>-10.05939457647702</v>
      </c>
    </row>
    <row r="634" spans="6:15" x14ac:dyDescent="0.35">
      <c r="F634" t="str">
        <f t="shared" si="68"/>
        <v>APEstadoOndas de frioEstado do Amapá20504C</v>
      </c>
      <c r="G634" t="str">
        <f t="shared" si="70"/>
        <v>Ondas de frio20504C</v>
      </c>
      <c r="H634" s="140" t="s">
        <v>157</v>
      </c>
      <c r="I634" s="140" t="s">
        <v>115</v>
      </c>
      <c r="J634" s="140" t="s">
        <v>205</v>
      </c>
      <c r="K634" s="142">
        <v>2050</v>
      </c>
      <c r="L634" s="82" t="s">
        <v>90</v>
      </c>
      <c r="M634" s="129">
        <f t="shared" si="71"/>
        <v>2.4270664495023258E-3</v>
      </c>
      <c r="N634" s="66">
        <f>(VLOOKUP(F634,'Base de Dados'!A:G,7,0)*M634)+VLOOKUP(F634,'Base de Dados'!A:G,7,0)</f>
        <v>-10.45531430306831</v>
      </c>
      <c r="O634" s="66">
        <f t="shared" si="69"/>
        <v>-10.05939457647702</v>
      </c>
    </row>
    <row r="635" spans="6:15" x14ac:dyDescent="0.35">
      <c r="F635" t="str">
        <f t="shared" si="68"/>
        <v>DFEstadoOndas de frioDistrito Federal20504C</v>
      </c>
      <c r="G635" t="str">
        <f t="shared" si="70"/>
        <v>Ondas de frio20504C</v>
      </c>
      <c r="H635" s="140" t="s">
        <v>147</v>
      </c>
      <c r="I635" s="140" t="s">
        <v>99</v>
      </c>
      <c r="J635" s="140" t="s">
        <v>205</v>
      </c>
      <c r="K635" s="142">
        <v>2050</v>
      </c>
      <c r="L635" s="82" t="s">
        <v>90</v>
      </c>
      <c r="M635" s="129">
        <f t="shared" si="71"/>
        <v>3.493574824846201E-2</v>
      </c>
      <c r="N635" s="66">
        <f>(VLOOKUP(F635,'Base de Dados'!A:G,7,0)*M635)+VLOOKUP(F635,'Base de Dados'!A:G,7,0)</f>
        <v>-10.794379854231458</v>
      </c>
      <c r="O635" s="66">
        <f t="shared" si="69"/>
        <v>-10.05939457647702</v>
      </c>
    </row>
    <row r="636" spans="6:15" x14ac:dyDescent="0.35">
      <c r="F636" t="str">
        <f t="shared" si="68"/>
        <v>PIEstadoOndas de frioEstado do Piauí20504C</v>
      </c>
      <c r="G636" t="str">
        <f t="shared" si="70"/>
        <v>Ondas de frio20504C</v>
      </c>
      <c r="H636" s="140" t="s">
        <v>168</v>
      </c>
      <c r="I636" s="140" t="s">
        <v>139</v>
      </c>
      <c r="J636" s="140" t="s">
        <v>205</v>
      </c>
      <c r="K636" s="142">
        <v>2050</v>
      </c>
      <c r="L636" s="82" t="s">
        <v>90</v>
      </c>
      <c r="M636" s="129">
        <f t="shared" si="71"/>
        <v>7.4105097273206811E-3</v>
      </c>
      <c r="N636" s="66">
        <f>(VLOOKUP(F636,'Base de Dados'!A:G,7,0)*M636)+VLOOKUP(F636,'Base de Dados'!A:G,7,0)</f>
        <v>-10.477069301164136</v>
      </c>
      <c r="O636" s="66">
        <f t="shared" si="69"/>
        <v>-10.05939457647702</v>
      </c>
    </row>
    <row r="637" spans="6:15" x14ac:dyDescent="0.35">
      <c r="F637" t="str">
        <f t="shared" si="68"/>
        <v>TOEstadoOndas de frioEstado do Tocantins20504C</v>
      </c>
      <c r="G637" t="str">
        <f t="shared" si="70"/>
        <v>Ondas de frio20504C</v>
      </c>
      <c r="H637" s="140" t="s">
        <v>173</v>
      </c>
      <c r="I637" s="140" t="s">
        <v>123</v>
      </c>
      <c r="J637" s="140" t="s">
        <v>205</v>
      </c>
      <c r="K637" s="142">
        <v>2050</v>
      </c>
      <c r="L637" s="82" t="s">
        <v>90</v>
      </c>
      <c r="M637" s="129">
        <f t="shared" si="71"/>
        <v>5.7361768650591007E-3</v>
      </c>
      <c r="N637" s="66">
        <f>(VLOOKUP(F637,'Base de Dados'!A:G,7,0)*M637)+VLOOKUP(F637,'Base de Dados'!A:G,7,0)</f>
        <v>-10.449598877627965</v>
      </c>
      <c r="O637" s="66">
        <f t="shared" si="69"/>
        <v>-10.05939457647702</v>
      </c>
    </row>
    <row r="638" spans="6:15" x14ac:dyDescent="0.35">
      <c r="F638" t="str">
        <f t="shared" si="68"/>
        <v>ESEstadoOndas de frioEstado do Espírito Santo20504C</v>
      </c>
      <c r="G638" t="str">
        <f t="shared" si="70"/>
        <v>Ondas de frio20504C</v>
      </c>
      <c r="H638" s="140" t="s">
        <v>160</v>
      </c>
      <c r="I638" s="140" t="s">
        <v>141</v>
      </c>
      <c r="J638" s="140" t="s">
        <v>205</v>
      </c>
      <c r="K638" s="142">
        <v>2050</v>
      </c>
      <c r="L638" s="82" t="s">
        <v>90</v>
      </c>
      <c r="M638" s="129">
        <f t="shared" si="71"/>
        <v>1.8193602342725594E-2</v>
      </c>
      <c r="N638" s="66">
        <f>(VLOOKUP(F638,'Base de Dados'!A:G,7,0)*M638)+VLOOKUP(F638,'Base de Dados'!A:G,7,0)</f>
        <v>-10.314301191731811</v>
      </c>
      <c r="O638" s="66">
        <f t="shared" si="69"/>
        <v>-10.05939457647702</v>
      </c>
    </row>
    <row r="639" spans="6:15" x14ac:dyDescent="0.35">
      <c r="F639" t="str">
        <f t="shared" si="68"/>
        <v>AMEstadoOndas de frioEstado do Amazonas20504C</v>
      </c>
      <c r="G639" t="str">
        <f t="shared" si="70"/>
        <v>Ondas de frio20504C</v>
      </c>
      <c r="H639" s="140" t="s">
        <v>158</v>
      </c>
      <c r="I639" s="140" t="s">
        <v>119</v>
      </c>
      <c r="J639" s="140" t="s">
        <v>205</v>
      </c>
      <c r="K639" s="142">
        <v>2050</v>
      </c>
      <c r="L639" s="82" t="s">
        <v>90</v>
      </c>
      <c r="M639" s="129">
        <f t="shared" si="71"/>
        <v>1.5246403292263271E-2</v>
      </c>
      <c r="N639" s="66">
        <f>(VLOOKUP(F639,'Base de Dados'!A:G,7,0)*M639)+VLOOKUP(F639,'Base de Dados'!A:G,7,0)</f>
        <v>-10.274293601317703</v>
      </c>
      <c r="O639" s="66">
        <f t="shared" si="69"/>
        <v>-10.05939457647702</v>
      </c>
    </row>
    <row r="640" spans="6:15" x14ac:dyDescent="0.35">
      <c r="F640" t="str">
        <f t="shared" si="68"/>
        <v>GOEstadoOndas de frioEstado do Goiás20504C</v>
      </c>
      <c r="G640" t="str">
        <f t="shared" si="70"/>
        <v>Ondas de frio20504C</v>
      </c>
      <c r="H640" s="140" t="s">
        <v>161</v>
      </c>
      <c r="I640" s="140" t="s">
        <v>111</v>
      </c>
      <c r="J640" s="140" t="s">
        <v>205</v>
      </c>
      <c r="K640" s="142">
        <v>2050</v>
      </c>
      <c r="L640" s="82" t="s">
        <v>90</v>
      </c>
      <c r="M640" s="129">
        <f t="shared" si="71"/>
        <v>2.9453067034552943E-2</v>
      </c>
      <c r="N640" s="66">
        <f>(VLOOKUP(F640,'Base de Dados'!A:G,7,0)*M640)+VLOOKUP(F640,'Base de Dados'!A:G,7,0)</f>
        <v>-10.376886915708294</v>
      </c>
      <c r="O640" s="66">
        <f t="shared" si="69"/>
        <v>-10.05939457647702</v>
      </c>
    </row>
    <row r="641" spans="6:15" x14ac:dyDescent="0.35">
      <c r="F641" t="str">
        <f t="shared" si="68"/>
        <v>MGEstadoOndas de frioEstado de Minas Gerais20504C</v>
      </c>
      <c r="G641" t="str">
        <f t="shared" si="70"/>
        <v>Ondas de frio20504C</v>
      </c>
      <c r="H641" s="140" t="s">
        <v>152</v>
      </c>
      <c r="I641" s="140" t="s">
        <v>93</v>
      </c>
      <c r="J641" s="140" t="s">
        <v>205</v>
      </c>
      <c r="K641" s="142">
        <v>2050</v>
      </c>
      <c r="L641" s="82" t="s">
        <v>90</v>
      </c>
      <c r="M641" s="129">
        <f t="shared" si="71"/>
        <v>8.9726947468184257E-2</v>
      </c>
      <c r="N641" s="66">
        <f>(VLOOKUP(F641,'Base de Dados'!A:G,7,0)*M641)+VLOOKUP(F641,'Base de Dados'!A:G,7,0)</f>
        <v>-10.799194049409707</v>
      </c>
      <c r="O641" s="66">
        <f t="shared" si="69"/>
        <v>-10.05939457647702</v>
      </c>
    </row>
    <row r="642" spans="6:15" x14ac:dyDescent="0.35">
      <c r="F642" t="str">
        <f t="shared" si="68"/>
        <v>RJEstadoOndas de frioEstado do Rio de Janeiro20504C</v>
      </c>
      <c r="G642" t="str">
        <f t="shared" si="70"/>
        <v>Ondas de frio20504C</v>
      </c>
      <c r="H642" s="140" t="s">
        <v>169</v>
      </c>
      <c r="I642" s="140" t="s">
        <v>143</v>
      </c>
      <c r="J642" s="140" t="s">
        <v>205</v>
      </c>
      <c r="K642" s="142">
        <v>2050</v>
      </c>
      <c r="L642" s="82" t="s">
        <v>90</v>
      </c>
      <c r="M642" s="129">
        <f t="shared" si="71"/>
        <v>9.9062263210224766E-2</v>
      </c>
      <c r="N642" s="66">
        <f>(VLOOKUP(F642,'Base de Dados'!A:G,7,0)*M642)+VLOOKUP(F642,'Base de Dados'!A:G,7,0)</f>
        <v>-10.474063368393441</v>
      </c>
      <c r="O642" s="66">
        <f t="shared" si="69"/>
        <v>-10.05939457647702</v>
      </c>
    </row>
    <row r="643" spans="6:15" x14ac:dyDescent="0.35">
      <c r="F643" t="str">
        <f t="shared" ref="F643:F706" si="72">_xlfn.CONCAT(I643,"Estado",J643,H643,K643,L643)</f>
        <v>MTEstadoOndas de frioEstado do Mato Grosso20504C</v>
      </c>
      <c r="G643" t="str">
        <f t="shared" si="70"/>
        <v>Ondas de frio20504C</v>
      </c>
      <c r="H643" s="140" t="s">
        <v>163</v>
      </c>
      <c r="I643" s="140" t="s">
        <v>103</v>
      </c>
      <c r="J643" s="140" t="s">
        <v>205</v>
      </c>
      <c r="K643" s="142">
        <v>2050</v>
      </c>
      <c r="L643" s="82" t="s">
        <v>90</v>
      </c>
      <c r="M643" s="129">
        <f t="shared" si="71"/>
        <v>2.3476930055963536E-2</v>
      </c>
      <c r="N643" s="66">
        <f>(VLOOKUP(F643,'Base de Dados'!A:G,7,0)*M643)+VLOOKUP(F643,'Base de Dados'!A:G,7,0)</f>
        <v>-9.6718569890288553</v>
      </c>
      <c r="O643" s="66">
        <f t="shared" ref="O643:O706" si="73">AVERAGEIFS(N:N,J:J,J643,K:K,K643,L:L,L643)</f>
        <v>-10.05939457647702</v>
      </c>
    </row>
    <row r="644" spans="6:15" x14ac:dyDescent="0.35">
      <c r="F644" t="str">
        <f t="shared" si="72"/>
        <v>ACEstadoOndas de frioEstado do Acre20504C</v>
      </c>
      <c r="G644" t="str">
        <f t="shared" ref="G644:G707" si="74">_xlfn.CONCAT(J644,K644,L644)</f>
        <v>Ondas de frio20504C</v>
      </c>
      <c r="H644" s="138" t="s">
        <v>155</v>
      </c>
      <c r="I644" s="138" t="s">
        <v>131</v>
      </c>
      <c r="J644" s="139" t="s">
        <v>205</v>
      </c>
      <c r="K644" s="141">
        <v>2050</v>
      </c>
      <c r="L644" s="136" t="s">
        <v>90</v>
      </c>
      <c r="M644" s="129">
        <f t="shared" ref="M644:M707" si="75">VLOOKUP(H644,A:C,3,0)</f>
        <v>2.1651603672099367E-3</v>
      </c>
      <c r="N644" s="66">
        <f>(VLOOKUP(F644,'Base de Dados'!A:G,7,0)*M644)+VLOOKUP(F644,'Base de Dados'!A:G,7,0)</f>
        <v>-9.0595730497195763</v>
      </c>
      <c r="O644" s="66">
        <f t="shared" si="73"/>
        <v>-10.05939457647702</v>
      </c>
    </row>
    <row r="645" spans="6:15" x14ac:dyDescent="0.35">
      <c r="F645" t="str">
        <f t="shared" si="72"/>
        <v>ROEstadoOndas de frioEstado da Rondônia20504C</v>
      </c>
      <c r="G645" t="str">
        <f t="shared" si="74"/>
        <v>Ondas de frio20504C</v>
      </c>
      <c r="H645" s="140" t="s">
        <v>150</v>
      </c>
      <c r="I645" s="140" t="s">
        <v>127</v>
      </c>
      <c r="J645" s="140" t="s">
        <v>205</v>
      </c>
      <c r="K645" s="142">
        <v>2050</v>
      </c>
      <c r="L645" s="82" t="s">
        <v>90</v>
      </c>
      <c r="M645" s="129">
        <f t="shared" si="75"/>
        <v>6.7807786955368732E-3</v>
      </c>
      <c r="N645" s="66">
        <f>(VLOOKUP(F645,'Base de Dados'!A:G,7,0)*M645)+VLOOKUP(F645,'Base de Dados'!A:G,7,0)</f>
        <v>-8.8798064680946354</v>
      </c>
      <c r="O645" s="66">
        <f t="shared" si="73"/>
        <v>-10.05939457647702</v>
      </c>
    </row>
    <row r="646" spans="6:15" x14ac:dyDescent="0.35">
      <c r="F646" t="str">
        <f t="shared" si="72"/>
        <v>MSEstadoOndas de frioEstado do Mato Grosso do Sul20504C</v>
      </c>
      <c r="G646" t="str">
        <f t="shared" si="74"/>
        <v>Ondas de frio20504C</v>
      </c>
      <c r="H646" s="140" t="s">
        <v>164</v>
      </c>
      <c r="I646" s="140" t="s">
        <v>101</v>
      </c>
      <c r="J646" s="140" t="s">
        <v>205</v>
      </c>
      <c r="K646" s="142">
        <v>2050</v>
      </c>
      <c r="L646" s="82" t="s">
        <v>90</v>
      </c>
      <c r="M646" s="129">
        <f t="shared" si="75"/>
        <v>1.6114911720697993E-2</v>
      </c>
      <c r="N646" s="66">
        <f>(VLOOKUP(F646,'Base de Dados'!A:G,7,0)*M646)+VLOOKUP(F646,'Base de Dados'!A:G,7,0)</f>
        <v>-8.7284270916807962</v>
      </c>
      <c r="O646" s="66">
        <f t="shared" si="73"/>
        <v>-10.05939457647702</v>
      </c>
    </row>
    <row r="647" spans="6:15" x14ac:dyDescent="0.35">
      <c r="F647" t="str">
        <f t="shared" si="72"/>
        <v>SPEstadoOndas de frioEstado de São Paulo20504C</v>
      </c>
      <c r="G647" t="str">
        <f t="shared" si="74"/>
        <v>Ondas de frio20504C</v>
      </c>
      <c r="H647" s="140" t="s">
        <v>154</v>
      </c>
      <c r="I647" s="140" t="s">
        <v>137</v>
      </c>
      <c r="J647" s="140" t="s">
        <v>205</v>
      </c>
      <c r="K647" s="142">
        <v>2050</v>
      </c>
      <c r="L647" s="82" t="s">
        <v>90</v>
      </c>
      <c r="M647" s="129">
        <f t="shared" si="75"/>
        <v>0.31245264204495427</v>
      </c>
      <c r="N647" s="66">
        <f>(VLOOKUP(F647,'Base de Dados'!A:G,7,0)*M647)+VLOOKUP(F647,'Base de Dados'!A:G,7,0)</f>
        <v>-11.116473878120763</v>
      </c>
      <c r="O647" s="66">
        <f t="shared" si="73"/>
        <v>-10.05939457647702</v>
      </c>
    </row>
    <row r="648" spans="6:15" x14ac:dyDescent="0.35">
      <c r="F648" t="str">
        <f t="shared" si="72"/>
        <v>PREstadoOndas de frioEstado do Paraná20504C</v>
      </c>
      <c r="G648" t="str">
        <f t="shared" si="74"/>
        <v>Ondas de frio20504C</v>
      </c>
      <c r="H648" s="140" t="s">
        <v>166</v>
      </c>
      <c r="I648" s="140" t="s">
        <v>105</v>
      </c>
      <c r="J648" s="140" t="s">
        <v>205</v>
      </c>
      <c r="K648" s="142">
        <v>2050</v>
      </c>
      <c r="L648" s="82" t="s">
        <v>90</v>
      </c>
      <c r="M648" s="129">
        <f t="shared" si="75"/>
        <v>6.4120469964379201E-2</v>
      </c>
      <c r="N648" s="66">
        <f>(VLOOKUP(F648,'Base de Dados'!A:G,7,0)*M648)+VLOOKUP(F648,'Base de Dados'!A:G,7,0)</f>
        <v>-8.0447507529307067</v>
      </c>
      <c r="O648" s="66">
        <f t="shared" si="73"/>
        <v>-10.05939457647702</v>
      </c>
    </row>
    <row r="649" spans="6:15" x14ac:dyDescent="0.35">
      <c r="F649" t="str">
        <f t="shared" si="72"/>
        <v>RSEstadoOndas de frioEstado do Rio Grande do Sul20504C</v>
      </c>
      <c r="G649" t="str">
        <f t="shared" si="74"/>
        <v>Ondas de frio20504C</v>
      </c>
      <c r="H649" s="140" t="s">
        <v>171</v>
      </c>
      <c r="I649" s="140" t="s">
        <v>125</v>
      </c>
      <c r="J649" s="140" t="s">
        <v>205</v>
      </c>
      <c r="K649" s="142">
        <v>2050</v>
      </c>
      <c r="L649" s="82" t="s">
        <v>90</v>
      </c>
      <c r="M649" s="129">
        <f t="shared" si="75"/>
        <v>6.1887894735043823E-2</v>
      </c>
      <c r="N649" s="66">
        <f>(VLOOKUP(F649,'Base de Dados'!A:G,7,0)*M649)+VLOOKUP(F649,'Base de Dados'!A:G,7,0)</f>
        <v>-7.5924984473555641</v>
      </c>
      <c r="O649" s="66">
        <f t="shared" si="73"/>
        <v>-10.05939457647702</v>
      </c>
    </row>
    <row r="650" spans="6:15" x14ac:dyDescent="0.35">
      <c r="F650" t="str">
        <f t="shared" si="72"/>
        <v>SCEstadoOndas de frioEstado de Santa Catarina20504C</v>
      </c>
      <c r="G650" t="str">
        <f t="shared" si="74"/>
        <v>Ondas de frio20504C</v>
      </c>
      <c r="H650" s="140" t="s">
        <v>153</v>
      </c>
      <c r="I650" s="140" t="s">
        <v>107</v>
      </c>
      <c r="J650" s="140" t="s">
        <v>205</v>
      </c>
      <c r="K650" s="142">
        <v>2050</v>
      </c>
      <c r="L650" s="82" t="s">
        <v>90</v>
      </c>
      <c r="M650" s="129">
        <f t="shared" si="75"/>
        <v>4.5899270894467749E-2</v>
      </c>
      <c r="N650" s="66">
        <f>(VLOOKUP(F650,'Base de Dados'!A:G,7,0)*M650)+VLOOKUP(F650,'Base de Dados'!A:G,7,0)</f>
        <v>-7.3945078452238873</v>
      </c>
      <c r="O650" s="66">
        <f t="shared" si="73"/>
        <v>-10.05939457647702</v>
      </c>
    </row>
    <row r="651" spans="6:15" x14ac:dyDescent="0.35">
      <c r="F651" t="str">
        <f t="shared" si="72"/>
        <v>PBEstadoSecasEstado da Paraíba20302C</v>
      </c>
      <c r="G651" t="str">
        <f t="shared" si="74"/>
        <v>Secas20302C</v>
      </c>
      <c r="H651" s="140" t="s">
        <v>149</v>
      </c>
      <c r="I651" s="140" t="s">
        <v>113</v>
      </c>
      <c r="J651" s="140" t="s">
        <v>50</v>
      </c>
      <c r="K651" s="142">
        <v>2030</v>
      </c>
      <c r="L651" s="82" t="s">
        <v>86</v>
      </c>
      <c r="M651" s="129">
        <f t="shared" si="75"/>
        <v>9.2372816540374405E-3</v>
      </c>
      <c r="N651" s="66">
        <f>(VLOOKUP(F651,'Base de Dados'!A:G,7,0)*M651)+VLOOKUP(F651,'Base de Dados'!A:G,7,0)</f>
        <v>0.82440268235682546</v>
      </c>
      <c r="O651" s="66">
        <f t="shared" si="73"/>
        <v>3.4650942026123563</v>
      </c>
    </row>
    <row r="652" spans="6:15" x14ac:dyDescent="0.35">
      <c r="F652" t="str">
        <f t="shared" si="72"/>
        <v>MSEstadoSecasEstado do Mato Grosso do Sul20302C</v>
      </c>
      <c r="G652" t="str">
        <f t="shared" si="74"/>
        <v>Secas20302C</v>
      </c>
      <c r="H652" s="140" t="s">
        <v>164</v>
      </c>
      <c r="I652" s="140" t="s">
        <v>101</v>
      </c>
      <c r="J652" s="140" t="s">
        <v>50</v>
      </c>
      <c r="K652" s="142">
        <v>2030</v>
      </c>
      <c r="L652" s="82" t="s">
        <v>86</v>
      </c>
      <c r="M652" s="129">
        <f t="shared" si="75"/>
        <v>1.6114911720697993E-2</v>
      </c>
      <c r="N652" s="66">
        <f>(VLOOKUP(F652,'Base de Dados'!A:G,7,0)*M652)+VLOOKUP(F652,'Base de Dados'!A:G,7,0)</f>
        <v>-1.1377583825809769</v>
      </c>
      <c r="O652" s="66">
        <f t="shared" si="73"/>
        <v>3.4650942026123563</v>
      </c>
    </row>
    <row r="653" spans="6:15" x14ac:dyDescent="0.35">
      <c r="F653" t="str">
        <f t="shared" si="72"/>
        <v>RSEstadoSecasEstado do Rio Grande do Sul20302C</v>
      </c>
      <c r="G653" t="str">
        <f t="shared" si="74"/>
        <v>Secas20302C</v>
      </c>
      <c r="H653" s="140" t="s">
        <v>171</v>
      </c>
      <c r="I653" s="140" t="s">
        <v>125</v>
      </c>
      <c r="J653" s="140" t="s">
        <v>50</v>
      </c>
      <c r="K653" s="142">
        <v>2030</v>
      </c>
      <c r="L653" s="82" t="s">
        <v>86</v>
      </c>
      <c r="M653" s="129">
        <f t="shared" si="75"/>
        <v>6.1887894735043823E-2</v>
      </c>
      <c r="N653" s="66">
        <f>(VLOOKUP(F653,'Base de Dados'!A:G,7,0)*M653)+VLOOKUP(F653,'Base de Dados'!A:G,7,0)</f>
        <v>-2.1444067542820826</v>
      </c>
      <c r="O653" s="66">
        <f t="shared" si="73"/>
        <v>3.4650942026123563</v>
      </c>
    </row>
    <row r="654" spans="6:15" x14ac:dyDescent="0.35">
      <c r="F654" t="str">
        <f t="shared" si="72"/>
        <v>RJEstadoSecasEstado do Rio de Janeiro20302C</v>
      </c>
      <c r="G654" t="str">
        <f t="shared" si="74"/>
        <v>Secas20302C</v>
      </c>
      <c r="H654" s="140" t="s">
        <v>169</v>
      </c>
      <c r="I654" s="140" t="s">
        <v>143</v>
      </c>
      <c r="J654" s="140" t="s">
        <v>50</v>
      </c>
      <c r="K654" s="142">
        <v>2030</v>
      </c>
      <c r="L654" s="82" t="s">
        <v>86</v>
      </c>
      <c r="M654" s="129">
        <f t="shared" si="75"/>
        <v>9.9062263210224766E-2</v>
      </c>
      <c r="N654" s="66">
        <f>(VLOOKUP(F654,'Base de Dados'!A:G,7,0)*M654)+VLOOKUP(F654,'Base de Dados'!A:G,7,0)</f>
        <v>1.9977811767267</v>
      </c>
      <c r="O654" s="66">
        <f t="shared" si="73"/>
        <v>3.4650942026123563</v>
      </c>
    </row>
    <row r="655" spans="6:15" x14ac:dyDescent="0.35">
      <c r="F655" t="str">
        <f t="shared" si="72"/>
        <v>ESEstadoSecasEstado do Espírito Santo20302C</v>
      </c>
      <c r="G655" t="str">
        <f t="shared" si="74"/>
        <v>Secas20302C</v>
      </c>
      <c r="H655" s="140" t="s">
        <v>160</v>
      </c>
      <c r="I655" s="140" t="s">
        <v>141</v>
      </c>
      <c r="J655" s="140" t="s">
        <v>50</v>
      </c>
      <c r="K655" s="142">
        <v>2030</v>
      </c>
      <c r="L655" s="82" t="s">
        <v>86</v>
      </c>
      <c r="M655" s="129">
        <f t="shared" si="75"/>
        <v>1.8193602342725594E-2</v>
      </c>
      <c r="N655" s="66">
        <f>(VLOOKUP(F655,'Base de Dados'!A:G,7,0)*M655)+VLOOKUP(F655,'Base de Dados'!A:G,7,0)</f>
        <v>2.5251201338099589</v>
      </c>
      <c r="O655" s="66">
        <f t="shared" si="73"/>
        <v>3.4650942026123563</v>
      </c>
    </row>
    <row r="656" spans="6:15" x14ac:dyDescent="0.35">
      <c r="F656" t="str">
        <f t="shared" si="72"/>
        <v>DFEstadoSecasDistrito Federal20302C</v>
      </c>
      <c r="G656" t="str">
        <f t="shared" si="74"/>
        <v>Secas20302C</v>
      </c>
      <c r="H656" s="140" t="s">
        <v>147</v>
      </c>
      <c r="I656" s="140" t="s">
        <v>99</v>
      </c>
      <c r="J656" s="140" t="s">
        <v>50</v>
      </c>
      <c r="K656" s="142">
        <v>2030</v>
      </c>
      <c r="L656" s="82" t="s">
        <v>86</v>
      </c>
      <c r="M656" s="129">
        <f t="shared" si="75"/>
        <v>3.493574824846201E-2</v>
      </c>
      <c r="N656" s="66">
        <f>(VLOOKUP(F656,'Base de Dados'!A:G,7,0)*M656)+VLOOKUP(F656,'Base de Dados'!A:G,7,0)</f>
        <v>13.578357017019822</v>
      </c>
      <c r="O656" s="66">
        <f t="shared" si="73"/>
        <v>3.4650942026123563</v>
      </c>
    </row>
    <row r="657" spans="6:15" x14ac:dyDescent="0.35">
      <c r="F657" t="str">
        <f t="shared" si="72"/>
        <v>GOEstadoSecasEstado do Goiás20302C</v>
      </c>
      <c r="G657" t="str">
        <f t="shared" si="74"/>
        <v>Secas20302C</v>
      </c>
      <c r="H657" s="140" t="s">
        <v>161</v>
      </c>
      <c r="I657" s="140" t="s">
        <v>111</v>
      </c>
      <c r="J657" s="140" t="s">
        <v>50</v>
      </c>
      <c r="K657" s="142">
        <v>2030</v>
      </c>
      <c r="L657" s="82" t="s">
        <v>86</v>
      </c>
      <c r="M657" s="129">
        <f t="shared" si="75"/>
        <v>2.9453067034552943E-2</v>
      </c>
      <c r="N657" s="66">
        <f>(VLOOKUP(F657,'Base de Dados'!A:G,7,0)*M657)+VLOOKUP(F657,'Base de Dados'!A:G,7,0)</f>
        <v>9.4077303854571923</v>
      </c>
      <c r="O657" s="66">
        <f t="shared" si="73"/>
        <v>3.4650942026123563</v>
      </c>
    </row>
    <row r="658" spans="6:15" x14ac:dyDescent="0.35">
      <c r="F658" t="str">
        <f t="shared" si="72"/>
        <v>SPEstadoSecasEstado de São Paulo20302C</v>
      </c>
      <c r="G658" t="str">
        <f t="shared" si="74"/>
        <v>Secas20302C</v>
      </c>
      <c r="H658" s="140" t="s">
        <v>154</v>
      </c>
      <c r="I658" s="140" t="s">
        <v>137</v>
      </c>
      <c r="J658" s="140" t="s">
        <v>50</v>
      </c>
      <c r="K658" s="142">
        <v>2030</v>
      </c>
      <c r="L658" s="82" t="s">
        <v>86</v>
      </c>
      <c r="M658" s="129">
        <f t="shared" si="75"/>
        <v>0.31245264204495427</v>
      </c>
      <c r="N658" s="66">
        <f>(VLOOKUP(F658,'Base de Dados'!A:G,7,0)*M658)+VLOOKUP(F658,'Base de Dados'!A:G,7,0)</f>
        <v>1.3102027232300193</v>
      </c>
      <c r="O658" s="66">
        <f t="shared" si="73"/>
        <v>3.4650942026123563</v>
      </c>
    </row>
    <row r="659" spans="6:15" x14ac:dyDescent="0.35">
      <c r="F659" t="str">
        <f t="shared" si="72"/>
        <v>RNEstadoSecasEstado do Rio Grande do Norte20302C</v>
      </c>
      <c r="G659" t="str">
        <f t="shared" si="74"/>
        <v>Secas20302C</v>
      </c>
      <c r="H659" s="140" t="s">
        <v>170</v>
      </c>
      <c r="I659" s="140" t="s">
        <v>121</v>
      </c>
      <c r="J659" s="140" t="s">
        <v>50</v>
      </c>
      <c r="K659" s="142">
        <v>2030</v>
      </c>
      <c r="L659" s="82" t="s">
        <v>86</v>
      </c>
      <c r="M659" s="129">
        <f t="shared" si="75"/>
        <v>9.406147341817531E-3</v>
      </c>
      <c r="N659" s="66">
        <f>(VLOOKUP(F659,'Base de Dados'!A:G,7,0)*M659)+VLOOKUP(F659,'Base de Dados'!A:G,7,0)</f>
        <v>4.2057628133387768</v>
      </c>
      <c r="O659" s="66">
        <f t="shared" si="73"/>
        <v>3.4650942026123563</v>
      </c>
    </row>
    <row r="660" spans="6:15" x14ac:dyDescent="0.35">
      <c r="F660" t="str">
        <f t="shared" si="72"/>
        <v>MGEstadoSecasEstado de Minas Gerais20302C</v>
      </c>
      <c r="G660" t="str">
        <f t="shared" si="74"/>
        <v>Secas20302C</v>
      </c>
      <c r="H660" s="140" t="s">
        <v>152</v>
      </c>
      <c r="I660" s="140" t="s">
        <v>93</v>
      </c>
      <c r="J660" s="140" t="s">
        <v>50</v>
      </c>
      <c r="K660" s="142">
        <v>2030</v>
      </c>
      <c r="L660" s="82" t="s">
        <v>86</v>
      </c>
      <c r="M660" s="129">
        <f t="shared" si="75"/>
        <v>8.9726947468184257E-2</v>
      </c>
      <c r="N660" s="66">
        <f>(VLOOKUP(F660,'Base de Dados'!A:G,7,0)*M660)+VLOOKUP(F660,'Base de Dados'!A:G,7,0)</f>
        <v>8.5696127148898</v>
      </c>
      <c r="O660" s="66">
        <f t="shared" si="73"/>
        <v>3.4650942026123563</v>
      </c>
    </row>
    <row r="661" spans="6:15" x14ac:dyDescent="0.35">
      <c r="F661" t="str">
        <f t="shared" si="72"/>
        <v>SCEstadoSecasEstado de Santa Catarina20302C</v>
      </c>
      <c r="G661" t="str">
        <f t="shared" si="74"/>
        <v>Secas20302C</v>
      </c>
      <c r="H661" s="140" t="s">
        <v>153</v>
      </c>
      <c r="I661" s="140" t="s">
        <v>107</v>
      </c>
      <c r="J661" s="140" t="s">
        <v>50</v>
      </c>
      <c r="K661" s="142">
        <v>2030</v>
      </c>
      <c r="L661" s="82" t="s">
        <v>86</v>
      </c>
      <c r="M661" s="129">
        <f t="shared" si="75"/>
        <v>4.5899270894467749E-2</v>
      </c>
      <c r="N661" s="66">
        <f>(VLOOKUP(F661,'Base de Dados'!A:G,7,0)*M661)+VLOOKUP(F661,'Base de Dados'!A:G,7,0)</f>
        <v>-1.9122026955581992</v>
      </c>
      <c r="O661" s="66">
        <f t="shared" si="73"/>
        <v>3.4650942026123563</v>
      </c>
    </row>
    <row r="662" spans="6:15" x14ac:dyDescent="0.35">
      <c r="F662" t="str">
        <f t="shared" si="72"/>
        <v>ACEstadoSecasEstado do Acre20302C</v>
      </c>
      <c r="G662" t="str">
        <f t="shared" si="74"/>
        <v>Secas20302C</v>
      </c>
      <c r="H662" s="138" t="s">
        <v>155</v>
      </c>
      <c r="I662" s="138" t="s">
        <v>131</v>
      </c>
      <c r="J662" s="139" t="s">
        <v>50</v>
      </c>
      <c r="K662" s="141">
        <v>2030</v>
      </c>
      <c r="L662" s="136" t="s">
        <v>86</v>
      </c>
      <c r="M662" s="129">
        <f t="shared" si="75"/>
        <v>2.1651603672099367E-3</v>
      </c>
      <c r="N662" s="66">
        <f>(VLOOKUP(F662,'Base de Dados'!A:G,7,0)*M662)+VLOOKUP(F662,'Base de Dados'!A:G,7,0)</f>
        <v>0.98212185715986566</v>
      </c>
      <c r="O662" s="66">
        <f t="shared" si="73"/>
        <v>3.4650942026123563</v>
      </c>
    </row>
    <row r="663" spans="6:15" x14ac:dyDescent="0.35">
      <c r="F663" t="str">
        <f t="shared" si="72"/>
        <v>PREstadoSecasEstado do Paraná20302C</v>
      </c>
      <c r="G663" t="str">
        <f t="shared" si="74"/>
        <v>Secas20302C</v>
      </c>
      <c r="H663" s="140" t="s">
        <v>166</v>
      </c>
      <c r="I663" s="140" t="s">
        <v>105</v>
      </c>
      <c r="J663" s="140" t="s">
        <v>50</v>
      </c>
      <c r="K663" s="142">
        <v>2030</v>
      </c>
      <c r="L663" s="82" t="s">
        <v>86</v>
      </c>
      <c r="M663" s="129">
        <f t="shared" si="75"/>
        <v>6.4120469964379201E-2</v>
      </c>
      <c r="N663" s="66">
        <f>(VLOOKUP(F663,'Base de Dados'!A:G,7,0)*M663)+VLOOKUP(F663,'Base de Dados'!A:G,7,0)</f>
        <v>-2.3021486281629358</v>
      </c>
      <c r="O663" s="66">
        <f t="shared" si="73"/>
        <v>3.4650942026123563</v>
      </c>
    </row>
    <row r="664" spans="6:15" x14ac:dyDescent="0.35">
      <c r="F664" t="str">
        <f t="shared" si="72"/>
        <v>ALEstadoSecasEstado do Alagoas20302C</v>
      </c>
      <c r="G664" t="str">
        <f t="shared" si="74"/>
        <v>Secas20302C</v>
      </c>
      <c r="H664" s="140" t="s">
        <v>156</v>
      </c>
      <c r="I664" s="140" t="s">
        <v>117</v>
      </c>
      <c r="J664" s="140" t="s">
        <v>50</v>
      </c>
      <c r="K664" s="142">
        <v>2030</v>
      </c>
      <c r="L664" s="82" t="s">
        <v>86</v>
      </c>
      <c r="M664" s="129">
        <f t="shared" si="75"/>
        <v>8.3055635790484604E-3</v>
      </c>
      <c r="N664" s="66">
        <f>(VLOOKUP(F664,'Base de Dados'!A:G,7,0)*M664)+VLOOKUP(F664,'Base de Dados'!A:G,7,0)</f>
        <v>2.735388950338018</v>
      </c>
      <c r="O664" s="66">
        <f t="shared" si="73"/>
        <v>3.4650942026123563</v>
      </c>
    </row>
    <row r="665" spans="6:15" x14ac:dyDescent="0.35">
      <c r="F665" t="str">
        <f t="shared" si="72"/>
        <v>CEEstadoSecasEstado do Ceará20302C</v>
      </c>
      <c r="G665" t="str">
        <f t="shared" si="74"/>
        <v>Secas20302C</v>
      </c>
      <c r="H665" s="140" t="s">
        <v>159</v>
      </c>
      <c r="I665" s="140" t="s">
        <v>109</v>
      </c>
      <c r="J665" s="140" t="s">
        <v>50</v>
      </c>
      <c r="K665" s="142">
        <v>2030</v>
      </c>
      <c r="L665" s="82" t="s">
        <v>86</v>
      </c>
      <c r="M665" s="129">
        <f t="shared" si="75"/>
        <v>2.1934798658220841E-2</v>
      </c>
      <c r="N665" s="66">
        <f>(VLOOKUP(F665,'Base de Dados'!A:G,7,0)*M665)+VLOOKUP(F665,'Base de Dados'!A:G,7,0)</f>
        <v>-0.93550831282883951</v>
      </c>
      <c r="O665" s="66">
        <f t="shared" si="73"/>
        <v>3.4650942026123563</v>
      </c>
    </row>
    <row r="666" spans="6:15" x14ac:dyDescent="0.35">
      <c r="F666" t="str">
        <f t="shared" si="72"/>
        <v>SEEstadoSecasEstado do Sergipe20302C</v>
      </c>
      <c r="G666" t="str">
        <f t="shared" si="74"/>
        <v>Secas20302C</v>
      </c>
      <c r="H666" s="140" t="s">
        <v>172</v>
      </c>
      <c r="I666" s="140" t="s">
        <v>81</v>
      </c>
      <c r="J666" s="140" t="s">
        <v>50</v>
      </c>
      <c r="K666" s="142">
        <v>2030</v>
      </c>
      <c r="L666" s="82" t="s">
        <v>86</v>
      </c>
      <c r="M666" s="129">
        <f t="shared" si="75"/>
        <v>5.9674637214738547E-3</v>
      </c>
      <c r="N666" s="66">
        <f>(VLOOKUP(F666,'Base de Dados'!A:G,7,0)*M666)+VLOOKUP(F666,'Base de Dados'!A:G,7,0)</f>
        <v>0.30523927042062982</v>
      </c>
      <c r="O666" s="66">
        <f t="shared" si="73"/>
        <v>3.4650942026123563</v>
      </c>
    </row>
    <row r="667" spans="6:15" x14ac:dyDescent="0.35">
      <c r="F667" t="str">
        <f t="shared" si="72"/>
        <v>AMEstadoSecasEstado do Amazonas20302C</v>
      </c>
      <c r="G667" t="str">
        <f t="shared" si="74"/>
        <v>Secas20302C</v>
      </c>
      <c r="H667" s="140" t="s">
        <v>158</v>
      </c>
      <c r="I667" s="140" t="s">
        <v>119</v>
      </c>
      <c r="J667" s="140" t="s">
        <v>50</v>
      </c>
      <c r="K667" s="142">
        <v>2030</v>
      </c>
      <c r="L667" s="82" t="s">
        <v>86</v>
      </c>
      <c r="M667" s="129">
        <f t="shared" si="75"/>
        <v>1.5246403292263271E-2</v>
      </c>
      <c r="N667" s="66">
        <f>(VLOOKUP(F667,'Base de Dados'!A:G,7,0)*M667)+VLOOKUP(F667,'Base de Dados'!A:G,7,0)</f>
        <v>2.2448548328796636</v>
      </c>
      <c r="O667" s="66">
        <f t="shared" si="73"/>
        <v>3.4650942026123563</v>
      </c>
    </row>
    <row r="668" spans="6:15" x14ac:dyDescent="0.35">
      <c r="F668" t="str">
        <f t="shared" si="72"/>
        <v>ROEstadoSecasEstado da Rondônia20302C</v>
      </c>
      <c r="G668" t="str">
        <f t="shared" si="74"/>
        <v>Secas20302C</v>
      </c>
      <c r="H668" s="140" t="s">
        <v>150</v>
      </c>
      <c r="I668" s="140" t="s">
        <v>127</v>
      </c>
      <c r="J668" s="140" t="s">
        <v>50</v>
      </c>
      <c r="K668" s="142">
        <v>2030</v>
      </c>
      <c r="L668" s="82" t="s">
        <v>86</v>
      </c>
      <c r="M668" s="129">
        <f t="shared" si="75"/>
        <v>6.7807786955368732E-3</v>
      </c>
      <c r="N668" s="66">
        <f>(VLOOKUP(F668,'Base de Dados'!A:G,7,0)*M668)+VLOOKUP(F668,'Base de Dados'!A:G,7,0)</f>
        <v>0.70187002857631764</v>
      </c>
      <c r="O668" s="66">
        <f t="shared" si="73"/>
        <v>3.4650942026123563</v>
      </c>
    </row>
    <row r="669" spans="6:15" x14ac:dyDescent="0.35">
      <c r="F669" t="str">
        <f t="shared" si="72"/>
        <v>PEEstadoSecasEstado do Pernambuco20302C</v>
      </c>
      <c r="G669" t="str">
        <f t="shared" si="74"/>
        <v>Secas20302C</v>
      </c>
      <c r="H669" s="140" t="s">
        <v>167</v>
      </c>
      <c r="I669" s="140" t="s">
        <v>129</v>
      </c>
      <c r="J669" s="140" t="s">
        <v>50</v>
      </c>
      <c r="K669" s="142">
        <v>2030</v>
      </c>
      <c r="L669" s="82" t="s">
        <v>86</v>
      </c>
      <c r="M669" s="129">
        <f t="shared" si="75"/>
        <v>2.5403050200549358E-2</v>
      </c>
      <c r="N669" s="66">
        <f>(VLOOKUP(F669,'Base de Dados'!A:G,7,0)*M669)+VLOOKUP(F669,'Base de Dados'!A:G,7,0)</f>
        <v>4.1754412204166371</v>
      </c>
      <c r="O669" s="66">
        <f t="shared" si="73"/>
        <v>3.4650942026123563</v>
      </c>
    </row>
    <row r="670" spans="6:15" x14ac:dyDescent="0.35">
      <c r="F670" t="str">
        <f t="shared" si="72"/>
        <v>MAEstadoSecasEstado do Maranhão20302C</v>
      </c>
      <c r="G670" t="str">
        <f t="shared" si="74"/>
        <v>Secas20302C</v>
      </c>
      <c r="H670" s="140" t="s">
        <v>162</v>
      </c>
      <c r="I670" s="140" t="s">
        <v>135</v>
      </c>
      <c r="J670" s="140" t="s">
        <v>50</v>
      </c>
      <c r="K670" s="142">
        <v>2030</v>
      </c>
      <c r="L670" s="82" t="s">
        <v>86</v>
      </c>
      <c r="M670" s="129">
        <f t="shared" si="75"/>
        <v>1.4050150875249915E-2</v>
      </c>
      <c r="N670" s="66">
        <f>(VLOOKUP(F670,'Base de Dados'!A:G,7,0)*M670)+VLOOKUP(F670,'Base de Dados'!A:G,7,0)</f>
        <v>3.6384119413403955</v>
      </c>
      <c r="O670" s="66">
        <f t="shared" si="73"/>
        <v>3.4650942026123563</v>
      </c>
    </row>
    <row r="671" spans="6:15" x14ac:dyDescent="0.35">
      <c r="F671" t="str">
        <f t="shared" si="72"/>
        <v>RREstadoSecasEstado da Roraima20302C</v>
      </c>
      <c r="G671" t="str">
        <f t="shared" si="74"/>
        <v>Secas20302C</v>
      </c>
      <c r="H671" s="140" t="s">
        <v>151</v>
      </c>
      <c r="I671" s="140" t="s">
        <v>97</v>
      </c>
      <c r="J671" s="140" t="s">
        <v>50</v>
      </c>
      <c r="K671" s="142">
        <v>2030</v>
      </c>
      <c r="L671" s="82" t="s">
        <v>86</v>
      </c>
      <c r="M671" s="129">
        <f t="shared" si="75"/>
        <v>2.1057616972670569E-3</v>
      </c>
      <c r="N671" s="66">
        <f>(VLOOKUP(F671,'Base de Dados'!A:G,7,0)*M671)+VLOOKUP(F671,'Base de Dados'!A:G,7,0)</f>
        <v>4.8751013726912475</v>
      </c>
      <c r="O671" s="66">
        <f t="shared" si="73"/>
        <v>3.4650942026123563</v>
      </c>
    </row>
    <row r="672" spans="6:15" x14ac:dyDescent="0.35">
      <c r="F672" t="str">
        <f t="shared" si="72"/>
        <v>MTEstadoSecasEstado do Mato Grosso20302C</v>
      </c>
      <c r="G672" t="str">
        <f t="shared" si="74"/>
        <v>Secas20302C</v>
      </c>
      <c r="H672" s="140" t="s">
        <v>163</v>
      </c>
      <c r="I672" s="140" t="s">
        <v>103</v>
      </c>
      <c r="J672" s="140" t="s">
        <v>50</v>
      </c>
      <c r="K672" s="142">
        <v>2030</v>
      </c>
      <c r="L672" s="82" t="s">
        <v>86</v>
      </c>
      <c r="M672" s="129">
        <f t="shared" si="75"/>
        <v>2.3476930055963536E-2</v>
      </c>
      <c r="N672" s="66">
        <f>(VLOOKUP(F672,'Base de Dados'!A:G,7,0)*M672)+VLOOKUP(F672,'Base de Dados'!A:G,7,0)</f>
        <v>4.3512390626379256</v>
      </c>
      <c r="O672" s="66">
        <f t="shared" si="73"/>
        <v>3.4650942026123563</v>
      </c>
    </row>
    <row r="673" spans="6:15" x14ac:dyDescent="0.35">
      <c r="F673" t="str">
        <f t="shared" si="72"/>
        <v>PAEstadoSecasEstado do Pará20302C</v>
      </c>
      <c r="G673" t="str">
        <f t="shared" si="74"/>
        <v>Secas20302C</v>
      </c>
      <c r="H673" s="140" t="s">
        <v>165</v>
      </c>
      <c r="I673" s="140" t="s">
        <v>91</v>
      </c>
      <c r="J673" s="140" t="s">
        <v>50</v>
      </c>
      <c r="K673" s="142">
        <v>2030</v>
      </c>
      <c r="L673" s="82" t="s">
        <v>86</v>
      </c>
      <c r="M673" s="129">
        <f t="shared" si="75"/>
        <v>2.8376794674304741E-2</v>
      </c>
      <c r="N673" s="66">
        <f>(VLOOKUP(F673,'Base de Dados'!A:G,7,0)*M673)+VLOOKUP(F673,'Base de Dados'!A:G,7,0)</f>
        <v>4.7411108453898798</v>
      </c>
      <c r="O673" s="66">
        <f t="shared" si="73"/>
        <v>3.4650942026123563</v>
      </c>
    </row>
    <row r="674" spans="6:15" x14ac:dyDescent="0.35">
      <c r="F674" t="str">
        <f t="shared" si="72"/>
        <v>PIEstadoSecasEstado do Piauí20302C</v>
      </c>
      <c r="G674" t="str">
        <f t="shared" si="74"/>
        <v>Secas20302C</v>
      </c>
      <c r="H674" s="140" t="s">
        <v>168</v>
      </c>
      <c r="I674" s="140" t="s">
        <v>139</v>
      </c>
      <c r="J674" s="140" t="s">
        <v>50</v>
      </c>
      <c r="K674" s="142">
        <v>2030</v>
      </c>
      <c r="L674" s="82" t="s">
        <v>86</v>
      </c>
      <c r="M674" s="129">
        <f t="shared" si="75"/>
        <v>7.4105097273206811E-3</v>
      </c>
      <c r="N674" s="66">
        <f>(VLOOKUP(F674,'Base de Dados'!A:G,7,0)*M674)+VLOOKUP(F674,'Base de Dados'!A:G,7,0)</f>
        <v>-0.53421540172968884</v>
      </c>
      <c r="O674" s="66">
        <f t="shared" si="73"/>
        <v>3.4650942026123563</v>
      </c>
    </row>
    <row r="675" spans="6:15" x14ac:dyDescent="0.35">
      <c r="F675" t="str">
        <f t="shared" si="72"/>
        <v>TOEstadoSecasEstado do Tocantins20302C</v>
      </c>
      <c r="G675" t="str">
        <f t="shared" si="74"/>
        <v>Secas20302C</v>
      </c>
      <c r="H675" s="140" t="s">
        <v>173</v>
      </c>
      <c r="I675" s="140" t="s">
        <v>123</v>
      </c>
      <c r="J675" s="140" t="s">
        <v>50</v>
      </c>
      <c r="K675" s="142">
        <v>2030</v>
      </c>
      <c r="L675" s="82" t="s">
        <v>86</v>
      </c>
      <c r="M675" s="129">
        <f t="shared" si="75"/>
        <v>5.7361768650591007E-3</v>
      </c>
      <c r="N675" s="66">
        <f>(VLOOKUP(F675,'Base de Dados'!A:G,7,0)*M675)+VLOOKUP(F675,'Base de Dados'!A:G,7,0)</f>
        <v>10.9493060809332</v>
      </c>
      <c r="O675" s="66">
        <f t="shared" si="73"/>
        <v>3.4650942026123563</v>
      </c>
    </row>
    <row r="676" spans="6:15" x14ac:dyDescent="0.35">
      <c r="F676" t="str">
        <f t="shared" si="72"/>
        <v>APEstadoSecasEstado do Amapá20302C</v>
      </c>
      <c r="G676" t="str">
        <f t="shared" si="74"/>
        <v>Secas20302C</v>
      </c>
      <c r="H676" s="140" t="s">
        <v>157</v>
      </c>
      <c r="I676" s="140" t="s">
        <v>115</v>
      </c>
      <c r="J676" s="140" t="s">
        <v>50</v>
      </c>
      <c r="K676" s="142">
        <v>2030</v>
      </c>
      <c r="L676" s="82" t="s">
        <v>86</v>
      </c>
      <c r="M676" s="129">
        <f t="shared" si="75"/>
        <v>2.4270664495023258E-3</v>
      </c>
      <c r="N676" s="66">
        <f>(VLOOKUP(F676,'Base de Dados'!A:G,7,0)*M676)+VLOOKUP(F676,'Base de Dados'!A:G,7,0)</f>
        <v>9.5256348008697138</v>
      </c>
      <c r="O676" s="66">
        <f t="shared" si="73"/>
        <v>3.4650942026123563</v>
      </c>
    </row>
    <row r="677" spans="6:15" x14ac:dyDescent="0.35">
      <c r="F677" t="str">
        <f t="shared" si="72"/>
        <v>BAEstadoSecasEstado da Bahia20302C</v>
      </c>
      <c r="G677" t="str">
        <f t="shared" si="74"/>
        <v>Secas20302C</v>
      </c>
      <c r="H677" s="140" t="s">
        <v>148</v>
      </c>
      <c r="I677" s="140" t="s">
        <v>133</v>
      </c>
      <c r="J677" s="140" t="s">
        <v>50</v>
      </c>
      <c r="K677" s="142">
        <v>2030</v>
      </c>
      <c r="L677" s="82" t="s">
        <v>86</v>
      </c>
      <c r="M677" s="129">
        <f t="shared" si="75"/>
        <v>4.0123144481482464E-2</v>
      </c>
      <c r="N677" s="66">
        <f>(VLOOKUP(F677,'Base de Dados'!A:G,7,0)*M677)+VLOOKUP(F677,'Base de Dados'!A:G,7,0)</f>
        <v>10.879093735193745</v>
      </c>
      <c r="O677" s="66">
        <f t="shared" si="73"/>
        <v>3.4650942026123563</v>
      </c>
    </row>
    <row r="678" spans="6:15" x14ac:dyDescent="0.35">
      <c r="F678" t="str">
        <f t="shared" si="72"/>
        <v>CEEstadoSecasEstado do Ceará20304C</v>
      </c>
      <c r="G678" t="str">
        <f t="shared" si="74"/>
        <v>Secas20304C</v>
      </c>
      <c r="H678" s="140" t="s">
        <v>159</v>
      </c>
      <c r="I678" s="140" t="s">
        <v>109</v>
      </c>
      <c r="J678" s="140" t="s">
        <v>50</v>
      </c>
      <c r="K678" s="142">
        <v>2030</v>
      </c>
      <c r="L678" s="82" t="s">
        <v>90</v>
      </c>
      <c r="M678" s="129">
        <f t="shared" si="75"/>
        <v>2.1934798658220841E-2</v>
      </c>
      <c r="N678" s="66">
        <f>(VLOOKUP(F678,'Base de Dados'!A:G,7,0)*M678)+VLOOKUP(F678,'Base de Dados'!A:G,7,0)</f>
        <v>8.63272121632256</v>
      </c>
      <c r="O678" s="66">
        <f t="shared" si="73"/>
        <v>8.578884204029821</v>
      </c>
    </row>
    <row r="679" spans="6:15" x14ac:dyDescent="0.35">
      <c r="F679" t="str">
        <f t="shared" si="72"/>
        <v>PIEstadoSecasEstado do Piauí20304C</v>
      </c>
      <c r="G679" t="str">
        <f t="shared" si="74"/>
        <v>Secas20304C</v>
      </c>
      <c r="H679" s="140" t="s">
        <v>168</v>
      </c>
      <c r="I679" s="140" t="s">
        <v>139</v>
      </c>
      <c r="J679" s="140" t="s">
        <v>50</v>
      </c>
      <c r="K679" s="142">
        <v>2030</v>
      </c>
      <c r="L679" s="82" t="s">
        <v>90</v>
      </c>
      <c r="M679" s="129">
        <f t="shared" si="75"/>
        <v>7.4105097273206811E-3</v>
      </c>
      <c r="N679" s="66">
        <f>(VLOOKUP(F679,'Base de Dados'!A:G,7,0)*M679)+VLOOKUP(F679,'Base de Dados'!A:G,7,0)</f>
        <v>11.033159902533615</v>
      </c>
      <c r="O679" s="66">
        <f t="shared" si="73"/>
        <v>8.578884204029821</v>
      </c>
    </row>
    <row r="680" spans="6:15" x14ac:dyDescent="0.35">
      <c r="F680" t="str">
        <f t="shared" si="72"/>
        <v>MTEstadoSecasEstado do Mato Grosso20304C</v>
      </c>
      <c r="G680" t="str">
        <f t="shared" si="74"/>
        <v>Secas20304C</v>
      </c>
      <c r="H680" s="140" t="s">
        <v>163</v>
      </c>
      <c r="I680" s="140" t="s">
        <v>103</v>
      </c>
      <c r="J680" s="140" t="s">
        <v>50</v>
      </c>
      <c r="K680" s="142">
        <v>2030</v>
      </c>
      <c r="L680" s="82" t="s">
        <v>90</v>
      </c>
      <c r="M680" s="129">
        <f t="shared" si="75"/>
        <v>2.3476930055963536E-2</v>
      </c>
      <c r="N680" s="66">
        <f>(VLOOKUP(F680,'Base de Dados'!A:G,7,0)*M680)+VLOOKUP(F680,'Base de Dados'!A:G,7,0)</f>
        <v>9.4335330753158235</v>
      </c>
      <c r="O680" s="66">
        <f t="shared" si="73"/>
        <v>8.578884204029821</v>
      </c>
    </row>
    <row r="681" spans="6:15" x14ac:dyDescent="0.35">
      <c r="F681" t="str">
        <f t="shared" si="72"/>
        <v>MAEstadoSecasEstado do Maranhão20304C</v>
      </c>
      <c r="G681" t="str">
        <f t="shared" si="74"/>
        <v>Secas20304C</v>
      </c>
      <c r="H681" s="140" t="s">
        <v>162</v>
      </c>
      <c r="I681" s="140" t="s">
        <v>135</v>
      </c>
      <c r="J681" s="140" t="s">
        <v>50</v>
      </c>
      <c r="K681" s="142">
        <v>2030</v>
      </c>
      <c r="L681" s="82" t="s">
        <v>90</v>
      </c>
      <c r="M681" s="129">
        <f t="shared" si="75"/>
        <v>1.4050150875249915E-2</v>
      </c>
      <c r="N681" s="66">
        <f>(VLOOKUP(F681,'Base de Dados'!A:G,7,0)*M681)+VLOOKUP(F681,'Base de Dados'!A:G,7,0)</f>
        <v>12.024896417693247</v>
      </c>
      <c r="O681" s="66">
        <f t="shared" si="73"/>
        <v>8.578884204029821</v>
      </c>
    </row>
    <row r="682" spans="6:15" x14ac:dyDescent="0.35">
      <c r="F682" t="str">
        <f t="shared" si="72"/>
        <v>PAEstadoSecasEstado do Pará20304C</v>
      </c>
      <c r="G682" t="str">
        <f t="shared" si="74"/>
        <v>Secas20304C</v>
      </c>
      <c r="H682" s="140" t="s">
        <v>165</v>
      </c>
      <c r="I682" s="140" t="s">
        <v>91</v>
      </c>
      <c r="J682" s="140" t="s">
        <v>50</v>
      </c>
      <c r="K682" s="142">
        <v>2030</v>
      </c>
      <c r="L682" s="82" t="s">
        <v>90</v>
      </c>
      <c r="M682" s="129">
        <f t="shared" si="75"/>
        <v>2.8376794674304741E-2</v>
      </c>
      <c r="N682" s="66">
        <f>(VLOOKUP(F682,'Base de Dados'!A:G,7,0)*M682)+VLOOKUP(F682,'Base de Dados'!A:G,7,0)</f>
        <v>10.938990875921247</v>
      </c>
      <c r="O682" s="66">
        <f t="shared" si="73"/>
        <v>8.578884204029821</v>
      </c>
    </row>
    <row r="683" spans="6:15" x14ac:dyDescent="0.35">
      <c r="F683" t="str">
        <f t="shared" si="72"/>
        <v>ROEstadoSecasEstado da Rondônia20304C</v>
      </c>
      <c r="G683" t="str">
        <f t="shared" si="74"/>
        <v>Secas20304C</v>
      </c>
      <c r="H683" s="140" t="s">
        <v>150</v>
      </c>
      <c r="I683" s="140" t="s">
        <v>127</v>
      </c>
      <c r="J683" s="140" t="s">
        <v>50</v>
      </c>
      <c r="K683" s="142">
        <v>2030</v>
      </c>
      <c r="L683" s="82" t="s">
        <v>90</v>
      </c>
      <c r="M683" s="129">
        <f t="shared" si="75"/>
        <v>6.7807786955368732E-3</v>
      </c>
      <c r="N683" s="66">
        <f>(VLOOKUP(F683,'Base de Dados'!A:G,7,0)*M683)+VLOOKUP(F683,'Base de Dados'!A:G,7,0)</f>
        <v>3.1446078493427456</v>
      </c>
      <c r="O683" s="66">
        <f t="shared" si="73"/>
        <v>8.578884204029821</v>
      </c>
    </row>
    <row r="684" spans="6:15" x14ac:dyDescent="0.35">
      <c r="F684" t="str">
        <f t="shared" si="72"/>
        <v>APEstadoSecasEstado do Amapá20304C</v>
      </c>
      <c r="G684" t="str">
        <f t="shared" si="74"/>
        <v>Secas20304C</v>
      </c>
      <c r="H684" s="140" t="s">
        <v>157</v>
      </c>
      <c r="I684" s="140" t="s">
        <v>115</v>
      </c>
      <c r="J684" s="140" t="s">
        <v>50</v>
      </c>
      <c r="K684" s="142">
        <v>2030</v>
      </c>
      <c r="L684" s="82" t="s">
        <v>90</v>
      </c>
      <c r="M684" s="129">
        <f t="shared" si="75"/>
        <v>2.4270664495023258E-3</v>
      </c>
      <c r="N684" s="66">
        <f>(VLOOKUP(F684,'Base de Dados'!A:G,7,0)*M684)+VLOOKUP(F684,'Base de Dados'!A:G,7,0)</f>
        <v>14.12219251214059</v>
      </c>
      <c r="O684" s="66">
        <f t="shared" si="73"/>
        <v>8.578884204029821</v>
      </c>
    </row>
    <row r="685" spans="6:15" x14ac:dyDescent="0.35">
      <c r="F685" t="str">
        <f t="shared" si="72"/>
        <v>GOEstadoSecasEstado do Goiás20304C</v>
      </c>
      <c r="G685" t="str">
        <f t="shared" si="74"/>
        <v>Secas20304C</v>
      </c>
      <c r="H685" s="140" t="s">
        <v>161</v>
      </c>
      <c r="I685" s="140" t="s">
        <v>111</v>
      </c>
      <c r="J685" s="140" t="s">
        <v>50</v>
      </c>
      <c r="K685" s="142">
        <v>2030</v>
      </c>
      <c r="L685" s="82" t="s">
        <v>90</v>
      </c>
      <c r="M685" s="129">
        <f t="shared" si="75"/>
        <v>2.9453067034552943E-2</v>
      </c>
      <c r="N685" s="66">
        <f>(VLOOKUP(F685,'Base de Dados'!A:G,7,0)*M685)+VLOOKUP(F685,'Base de Dados'!A:G,7,0)</f>
        <v>14.175568733065795</v>
      </c>
      <c r="O685" s="66">
        <f t="shared" si="73"/>
        <v>8.578884204029821</v>
      </c>
    </row>
    <row r="686" spans="6:15" x14ac:dyDescent="0.35">
      <c r="F686" t="str">
        <f t="shared" si="72"/>
        <v>DFEstadoSecasDistrito Federal20304C</v>
      </c>
      <c r="G686" t="str">
        <f t="shared" si="74"/>
        <v>Secas20304C</v>
      </c>
      <c r="H686" s="140" t="s">
        <v>147</v>
      </c>
      <c r="I686" s="140" t="s">
        <v>99</v>
      </c>
      <c r="J686" s="140" t="s">
        <v>50</v>
      </c>
      <c r="K686" s="142">
        <v>2030</v>
      </c>
      <c r="L686" s="82" t="s">
        <v>90</v>
      </c>
      <c r="M686" s="129">
        <f t="shared" si="75"/>
        <v>3.493574824846201E-2</v>
      </c>
      <c r="N686" s="66">
        <f>(VLOOKUP(F686,'Base de Dados'!A:G,7,0)*M686)+VLOOKUP(F686,'Base de Dados'!A:G,7,0)</f>
        <v>18.483952463717532</v>
      </c>
      <c r="O686" s="66">
        <f t="shared" si="73"/>
        <v>8.578884204029821</v>
      </c>
    </row>
    <row r="687" spans="6:15" x14ac:dyDescent="0.35">
      <c r="F687" t="str">
        <f t="shared" si="72"/>
        <v>RNEstadoSecasEstado do Rio Grande do Norte20304C</v>
      </c>
      <c r="G687" t="str">
        <f t="shared" si="74"/>
        <v>Secas20304C</v>
      </c>
      <c r="H687" s="140" t="s">
        <v>170</v>
      </c>
      <c r="I687" s="140" t="s">
        <v>121</v>
      </c>
      <c r="J687" s="140" t="s">
        <v>50</v>
      </c>
      <c r="K687" s="142">
        <v>2030</v>
      </c>
      <c r="L687" s="82" t="s">
        <v>90</v>
      </c>
      <c r="M687" s="129">
        <f t="shared" si="75"/>
        <v>9.406147341817531E-3</v>
      </c>
      <c r="N687" s="66">
        <f>(VLOOKUP(F687,'Base de Dados'!A:G,7,0)*M687)+VLOOKUP(F687,'Base de Dados'!A:G,7,0)</f>
        <v>12.472222356555498</v>
      </c>
      <c r="O687" s="66">
        <f t="shared" si="73"/>
        <v>8.578884204029821</v>
      </c>
    </row>
    <row r="688" spans="6:15" x14ac:dyDescent="0.35">
      <c r="F688" t="str">
        <f t="shared" si="72"/>
        <v>TOEstadoSecasEstado do Tocantins20304C</v>
      </c>
      <c r="G688" t="str">
        <f t="shared" si="74"/>
        <v>Secas20304C</v>
      </c>
      <c r="H688" s="140" t="s">
        <v>173</v>
      </c>
      <c r="I688" s="140" t="s">
        <v>123</v>
      </c>
      <c r="J688" s="140" t="s">
        <v>50</v>
      </c>
      <c r="K688" s="142">
        <v>2030</v>
      </c>
      <c r="L688" s="82" t="s">
        <v>90</v>
      </c>
      <c r="M688" s="129">
        <f t="shared" si="75"/>
        <v>5.7361768650591007E-3</v>
      </c>
      <c r="N688" s="66">
        <f>(VLOOKUP(F688,'Base de Dados'!A:G,7,0)*M688)+VLOOKUP(F688,'Base de Dados'!A:G,7,0)</f>
        <v>21.94085308129474</v>
      </c>
      <c r="O688" s="66">
        <f t="shared" si="73"/>
        <v>8.578884204029821</v>
      </c>
    </row>
    <row r="689" spans="6:15" x14ac:dyDescent="0.35">
      <c r="F689" t="str">
        <f t="shared" si="72"/>
        <v>MSEstadoSecasEstado do Mato Grosso do Sul20304C</v>
      </c>
      <c r="G689" t="str">
        <f t="shared" si="74"/>
        <v>Secas20304C</v>
      </c>
      <c r="H689" s="140" t="s">
        <v>164</v>
      </c>
      <c r="I689" s="140" t="s">
        <v>101</v>
      </c>
      <c r="J689" s="140" t="s">
        <v>50</v>
      </c>
      <c r="K689" s="142">
        <v>2030</v>
      </c>
      <c r="L689" s="82" t="s">
        <v>90</v>
      </c>
      <c r="M689" s="129">
        <f t="shared" si="75"/>
        <v>1.6114911720697993E-2</v>
      </c>
      <c r="N689" s="66">
        <f>(VLOOKUP(F689,'Base de Dados'!A:G,7,0)*M689)+VLOOKUP(F689,'Base de Dados'!A:G,7,0)</f>
        <v>-1.1516936727988609</v>
      </c>
      <c r="O689" s="66">
        <f t="shared" si="73"/>
        <v>8.578884204029821</v>
      </c>
    </row>
    <row r="690" spans="6:15" x14ac:dyDescent="0.35">
      <c r="F690" t="str">
        <f t="shared" si="72"/>
        <v>PBEstadoSecasEstado da Paraíba20304C</v>
      </c>
      <c r="G690" t="str">
        <f t="shared" si="74"/>
        <v>Secas20304C</v>
      </c>
      <c r="H690" s="140" t="s">
        <v>149</v>
      </c>
      <c r="I690" s="140" t="s">
        <v>113</v>
      </c>
      <c r="J690" s="140" t="s">
        <v>50</v>
      </c>
      <c r="K690" s="142">
        <v>2030</v>
      </c>
      <c r="L690" s="82" t="s">
        <v>90</v>
      </c>
      <c r="M690" s="129">
        <f t="shared" si="75"/>
        <v>9.2372816540374405E-3</v>
      </c>
      <c r="N690" s="66">
        <f>(VLOOKUP(F690,'Base de Dados'!A:G,7,0)*M690)+VLOOKUP(F690,'Base de Dados'!A:G,7,0)</f>
        <v>10.194449958741952</v>
      </c>
      <c r="O690" s="66">
        <f t="shared" si="73"/>
        <v>8.578884204029821</v>
      </c>
    </row>
    <row r="691" spans="6:15" x14ac:dyDescent="0.35">
      <c r="F691" t="str">
        <f t="shared" si="72"/>
        <v>SPEstadoSecasEstado de São Paulo20304C</v>
      </c>
      <c r="G691" t="str">
        <f t="shared" si="74"/>
        <v>Secas20304C</v>
      </c>
      <c r="H691" s="140" t="s">
        <v>154</v>
      </c>
      <c r="I691" s="140" t="s">
        <v>137</v>
      </c>
      <c r="J691" s="140" t="s">
        <v>50</v>
      </c>
      <c r="K691" s="142">
        <v>2030</v>
      </c>
      <c r="L691" s="82" t="s">
        <v>90</v>
      </c>
      <c r="M691" s="129">
        <f t="shared" si="75"/>
        <v>0.31245264204495427</v>
      </c>
      <c r="N691" s="66">
        <f>(VLOOKUP(F691,'Base de Dados'!A:G,7,0)*M691)+VLOOKUP(F691,'Base de Dados'!A:G,7,0)</f>
        <v>2.831147842125544</v>
      </c>
      <c r="O691" s="66">
        <f t="shared" si="73"/>
        <v>8.578884204029821</v>
      </c>
    </row>
    <row r="692" spans="6:15" x14ac:dyDescent="0.35">
      <c r="F692" t="str">
        <f t="shared" si="72"/>
        <v>SCEstadoSecasEstado de Santa Catarina20304C</v>
      </c>
      <c r="G692" t="str">
        <f t="shared" si="74"/>
        <v>Secas20304C</v>
      </c>
      <c r="H692" s="140" t="s">
        <v>153</v>
      </c>
      <c r="I692" s="140" t="s">
        <v>107</v>
      </c>
      <c r="J692" s="140" t="s">
        <v>50</v>
      </c>
      <c r="K692" s="142">
        <v>2030</v>
      </c>
      <c r="L692" s="82" t="s">
        <v>90</v>
      </c>
      <c r="M692" s="129">
        <f t="shared" si="75"/>
        <v>4.5899270894467749E-2</v>
      </c>
      <c r="N692" s="66">
        <f>(VLOOKUP(F692,'Base de Dados'!A:G,7,0)*M692)+VLOOKUP(F692,'Base de Dados'!A:G,7,0)</f>
        <v>-0.79577993096913369</v>
      </c>
      <c r="O692" s="66">
        <f t="shared" si="73"/>
        <v>8.578884204029821</v>
      </c>
    </row>
    <row r="693" spans="6:15" x14ac:dyDescent="0.35">
      <c r="F693" t="str">
        <f t="shared" si="72"/>
        <v>RJEstadoSecasEstado do Rio de Janeiro20304C</v>
      </c>
      <c r="G693" t="str">
        <f t="shared" si="74"/>
        <v>Secas20304C</v>
      </c>
      <c r="H693" s="140" t="s">
        <v>169</v>
      </c>
      <c r="I693" s="140" t="s">
        <v>143</v>
      </c>
      <c r="J693" s="140" t="s">
        <v>50</v>
      </c>
      <c r="K693" s="142">
        <v>2030</v>
      </c>
      <c r="L693" s="82" t="s">
        <v>90</v>
      </c>
      <c r="M693" s="129">
        <f t="shared" si="75"/>
        <v>9.9062263210224766E-2</v>
      </c>
      <c r="N693" s="66">
        <f>(VLOOKUP(F693,'Base de Dados'!A:G,7,0)*M693)+VLOOKUP(F693,'Base de Dados'!A:G,7,0)</f>
        <v>2.3909314491664717</v>
      </c>
      <c r="O693" s="66">
        <f t="shared" si="73"/>
        <v>8.578884204029821</v>
      </c>
    </row>
    <row r="694" spans="6:15" x14ac:dyDescent="0.35">
      <c r="F694" t="str">
        <f t="shared" si="72"/>
        <v>PREstadoSecasEstado do Paraná20304C</v>
      </c>
      <c r="G694" t="str">
        <f t="shared" si="74"/>
        <v>Secas20304C</v>
      </c>
      <c r="H694" s="140" t="s">
        <v>166</v>
      </c>
      <c r="I694" s="140" t="s">
        <v>105</v>
      </c>
      <c r="J694" s="140" t="s">
        <v>50</v>
      </c>
      <c r="K694" s="142">
        <v>2030</v>
      </c>
      <c r="L694" s="82" t="s">
        <v>90</v>
      </c>
      <c r="M694" s="129">
        <f t="shared" si="75"/>
        <v>6.4120469964379201E-2</v>
      </c>
      <c r="N694" s="66">
        <f>(VLOOKUP(F694,'Base de Dados'!A:G,7,0)*M694)+VLOOKUP(F694,'Base de Dados'!A:G,7,0)</f>
        <v>-0.53206023498218968</v>
      </c>
      <c r="O694" s="66">
        <f t="shared" si="73"/>
        <v>8.578884204029821</v>
      </c>
    </row>
    <row r="695" spans="6:15" x14ac:dyDescent="0.35">
      <c r="F695" t="str">
        <f t="shared" si="72"/>
        <v>RREstadoSecasEstado da Roraima20304C</v>
      </c>
      <c r="G695" t="str">
        <f t="shared" si="74"/>
        <v>Secas20304C</v>
      </c>
      <c r="H695" s="140" t="s">
        <v>151</v>
      </c>
      <c r="I695" s="140" t="s">
        <v>97</v>
      </c>
      <c r="J695" s="140" t="s">
        <v>50</v>
      </c>
      <c r="K695" s="142">
        <v>2030</v>
      </c>
      <c r="L695" s="82" t="s">
        <v>90</v>
      </c>
      <c r="M695" s="129">
        <f t="shared" si="75"/>
        <v>2.1057616972670569E-3</v>
      </c>
      <c r="N695" s="66">
        <f>(VLOOKUP(F695,'Base de Dados'!A:G,7,0)*M695)+VLOOKUP(F695,'Base de Dados'!A:G,7,0)</f>
        <v>8.0778313870757152</v>
      </c>
      <c r="O695" s="66">
        <f t="shared" si="73"/>
        <v>8.578884204029821</v>
      </c>
    </row>
    <row r="696" spans="6:15" x14ac:dyDescent="0.35">
      <c r="F696" t="str">
        <f t="shared" si="72"/>
        <v>AMEstadoSecasEstado do Amazonas20304C</v>
      </c>
      <c r="G696" t="str">
        <f t="shared" si="74"/>
        <v>Secas20304C</v>
      </c>
      <c r="H696" s="140" t="s">
        <v>158</v>
      </c>
      <c r="I696" s="140" t="s">
        <v>119</v>
      </c>
      <c r="J696" s="140" t="s">
        <v>50</v>
      </c>
      <c r="K696" s="142">
        <v>2030</v>
      </c>
      <c r="L696" s="82" t="s">
        <v>90</v>
      </c>
      <c r="M696" s="129">
        <f t="shared" si="75"/>
        <v>1.5246403292263271E-2</v>
      </c>
      <c r="N696" s="66">
        <f>(VLOOKUP(F696,'Base de Dados'!A:G,7,0)*M696)+VLOOKUP(F696,'Base de Dados'!A:G,7,0)</f>
        <v>3.0144116065751998</v>
      </c>
      <c r="O696" s="66">
        <f t="shared" si="73"/>
        <v>8.578884204029821</v>
      </c>
    </row>
    <row r="697" spans="6:15" x14ac:dyDescent="0.35">
      <c r="F697" t="str">
        <f t="shared" si="72"/>
        <v>ACEstadoSecasEstado do Acre20304C</v>
      </c>
      <c r="G697" t="str">
        <f t="shared" si="74"/>
        <v>Secas20304C</v>
      </c>
      <c r="H697" s="138" t="s">
        <v>155</v>
      </c>
      <c r="I697" s="138" t="s">
        <v>131</v>
      </c>
      <c r="J697" s="139" t="s">
        <v>50</v>
      </c>
      <c r="K697" s="141">
        <v>2030</v>
      </c>
      <c r="L697" s="136" t="s">
        <v>90</v>
      </c>
      <c r="M697" s="129">
        <f t="shared" si="75"/>
        <v>2.1651603672099367E-3</v>
      </c>
      <c r="N697" s="66">
        <f>(VLOOKUP(F697,'Base de Dados'!A:G,7,0)*M697)+VLOOKUP(F697,'Base de Dados'!A:G,7,0)</f>
        <v>1.3546409639135057</v>
      </c>
      <c r="O697" s="66">
        <f t="shared" si="73"/>
        <v>8.578884204029821</v>
      </c>
    </row>
    <row r="698" spans="6:15" x14ac:dyDescent="0.35">
      <c r="F698" t="str">
        <f t="shared" si="72"/>
        <v>RSEstadoSecasEstado do Rio Grande do Sul20304C</v>
      </c>
      <c r="G698" t="str">
        <f t="shared" si="74"/>
        <v>Secas20304C</v>
      </c>
      <c r="H698" s="140" t="s">
        <v>171</v>
      </c>
      <c r="I698" s="140" t="s">
        <v>125</v>
      </c>
      <c r="J698" s="140" t="s">
        <v>50</v>
      </c>
      <c r="K698" s="142">
        <v>2030</v>
      </c>
      <c r="L698" s="82" t="s">
        <v>90</v>
      </c>
      <c r="M698" s="129">
        <f t="shared" si="75"/>
        <v>6.1887894735043823E-2</v>
      </c>
      <c r="N698" s="66">
        <f>(VLOOKUP(F698,'Base de Dados'!A:G,7,0)*M698)+VLOOKUP(F698,'Base de Dados'!A:G,7,0)</f>
        <v>-0.21389456165377319</v>
      </c>
      <c r="O698" s="66">
        <f t="shared" si="73"/>
        <v>8.578884204029821</v>
      </c>
    </row>
    <row r="699" spans="6:15" x14ac:dyDescent="0.35">
      <c r="F699" t="str">
        <f t="shared" si="72"/>
        <v>ESEstadoSecasEstado do Espírito Santo20304C</v>
      </c>
      <c r="G699" t="str">
        <f t="shared" si="74"/>
        <v>Secas20304C</v>
      </c>
      <c r="H699" s="140" t="s">
        <v>160</v>
      </c>
      <c r="I699" s="140" t="s">
        <v>141</v>
      </c>
      <c r="J699" s="140" t="s">
        <v>50</v>
      </c>
      <c r="K699" s="142">
        <v>2030</v>
      </c>
      <c r="L699" s="82" t="s">
        <v>90</v>
      </c>
      <c r="M699" s="129">
        <f t="shared" si="75"/>
        <v>1.8193602342725594E-2</v>
      </c>
      <c r="N699" s="66">
        <f>(VLOOKUP(F699,'Base de Dados'!A:G,7,0)*M699)+VLOOKUP(F699,'Base de Dados'!A:G,7,0)</f>
        <v>5.0514039174511671</v>
      </c>
      <c r="O699" s="66">
        <f t="shared" si="73"/>
        <v>8.578884204029821</v>
      </c>
    </row>
    <row r="700" spans="6:15" x14ac:dyDescent="0.35">
      <c r="F700" t="str">
        <f t="shared" si="72"/>
        <v>MGEstadoSecasEstado de Minas Gerais20304C</v>
      </c>
      <c r="G700" t="str">
        <f t="shared" si="74"/>
        <v>Secas20304C</v>
      </c>
      <c r="H700" s="140" t="s">
        <v>152</v>
      </c>
      <c r="I700" s="140" t="s">
        <v>93</v>
      </c>
      <c r="J700" s="140" t="s">
        <v>50</v>
      </c>
      <c r="K700" s="142">
        <v>2030</v>
      </c>
      <c r="L700" s="82" t="s">
        <v>90</v>
      </c>
      <c r="M700" s="129">
        <f t="shared" si="75"/>
        <v>8.9726947468184257E-2</v>
      </c>
      <c r="N700" s="66">
        <f>(VLOOKUP(F700,'Base de Dados'!A:G,7,0)*M700)+VLOOKUP(F700,'Base de Dados'!A:G,7,0)</f>
        <v>13.125916757532487</v>
      </c>
      <c r="O700" s="66">
        <f t="shared" si="73"/>
        <v>8.578884204029821</v>
      </c>
    </row>
    <row r="701" spans="6:15" x14ac:dyDescent="0.35">
      <c r="F701" t="str">
        <f t="shared" si="72"/>
        <v>PEEstadoSecasEstado do Pernambuco20304C</v>
      </c>
      <c r="G701" t="str">
        <f t="shared" si="74"/>
        <v>Secas20304C</v>
      </c>
      <c r="H701" s="140" t="s">
        <v>167</v>
      </c>
      <c r="I701" s="140" t="s">
        <v>129</v>
      </c>
      <c r="J701" s="140" t="s">
        <v>50</v>
      </c>
      <c r="K701" s="142">
        <v>2030</v>
      </c>
      <c r="L701" s="82" t="s">
        <v>90</v>
      </c>
      <c r="M701" s="129">
        <f t="shared" si="75"/>
        <v>2.5403050200549358E-2</v>
      </c>
      <c r="N701" s="66">
        <f>(VLOOKUP(F701,'Base de Dados'!A:G,7,0)*M701)+VLOOKUP(F701,'Base de Dados'!A:G,7,0)</f>
        <v>13.034044657249211</v>
      </c>
      <c r="O701" s="66">
        <f t="shared" si="73"/>
        <v>8.578884204029821</v>
      </c>
    </row>
    <row r="702" spans="6:15" x14ac:dyDescent="0.35">
      <c r="F702" t="str">
        <f t="shared" si="72"/>
        <v>ALEstadoSecasEstado do Alagoas20304C</v>
      </c>
      <c r="G702" t="str">
        <f t="shared" si="74"/>
        <v>Secas20304C</v>
      </c>
      <c r="H702" s="140" t="s">
        <v>156</v>
      </c>
      <c r="I702" s="140" t="s">
        <v>117</v>
      </c>
      <c r="J702" s="140" t="s">
        <v>50</v>
      </c>
      <c r="K702" s="142">
        <v>2030</v>
      </c>
      <c r="L702" s="82" t="s">
        <v>90</v>
      </c>
      <c r="M702" s="129">
        <f t="shared" si="75"/>
        <v>8.3055635790484604E-3</v>
      </c>
      <c r="N702" s="66">
        <f>(VLOOKUP(F702,'Base de Dados'!A:G,7,0)*M702)+VLOOKUP(F702,'Base de Dados'!A:G,7,0)</f>
        <v>11.980686706446249</v>
      </c>
      <c r="O702" s="66">
        <f t="shared" si="73"/>
        <v>8.578884204029821</v>
      </c>
    </row>
    <row r="703" spans="6:15" x14ac:dyDescent="0.35">
      <c r="F703" t="str">
        <f t="shared" si="72"/>
        <v>BAEstadoSecasEstado da Bahia20304C</v>
      </c>
      <c r="G703" t="str">
        <f t="shared" si="74"/>
        <v>Secas20304C</v>
      </c>
      <c r="H703" s="140" t="s">
        <v>148</v>
      </c>
      <c r="I703" s="140" t="s">
        <v>133</v>
      </c>
      <c r="J703" s="140" t="s">
        <v>50</v>
      </c>
      <c r="K703" s="142">
        <v>2030</v>
      </c>
      <c r="L703" s="82" t="s">
        <v>90</v>
      </c>
      <c r="M703" s="129">
        <f t="shared" si="75"/>
        <v>4.0123144481482464E-2</v>
      </c>
      <c r="N703" s="66">
        <f>(VLOOKUP(F703,'Base de Dados'!A:G,7,0)*M703)+VLOOKUP(F703,'Base de Dados'!A:G,7,0)</f>
        <v>16.833055792247027</v>
      </c>
      <c r="O703" s="66">
        <f t="shared" si="73"/>
        <v>8.578884204029821</v>
      </c>
    </row>
    <row r="704" spans="6:15" x14ac:dyDescent="0.35">
      <c r="F704" t="str">
        <f t="shared" si="72"/>
        <v>SEEstadoSecasEstado do Sergipe20304C</v>
      </c>
      <c r="G704" t="str">
        <f t="shared" si="74"/>
        <v>Secas20304C</v>
      </c>
      <c r="H704" s="140" t="s">
        <v>172</v>
      </c>
      <c r="I704" s="140" t="s">
        <v>81</v>
      </c>
      <c r="J704" s="140" t="s">
        <v>50</v>
      </c>
      <c r="K704" s="142">
        <v>2030</v>
      </c>
      <c r="L704" s="82" t="s">
        <v>90</v>
      </c>
      <c r="M704" s="129">
        <f t="shared" si="75"/>
        <v>5.9674637214738547E-3</v>
      </c>
      <c r="N704" s="66">
        <f>(VLOOKUP(F704,'Base de Dados'!A:G,7,0)*M704)+VLOOKUP(F704,'Base de Dados'!A:G,7,0)</f>
        <v>10.032082386781234</v>
      </c>
      <c r="O704" s="66">
        <f t="shared" si="73"/>
        <v>8.578884204029821</v>
      </c>
    </row>
    <row r="705" spans="6:15" x14ac:dyDescent="0.35">
      <c r="F705" t="str">
        <f t="shared" si="72"/>
        <v>CEEstadoSecasEstado do Ceará20502C</v>
      </c>
      <c r="G705" t="str">
        <f t="shared" si="74"/>
        <v>Secas20502C</v>
      </c>
      <c r="H705" s="140" t="s">
        <v>159</v>
      </c>
      <c r="I705" s="140" t="s">
        <v>109</v>
      </c>
      <c r="J705" s="140" t="s">
        <v>50</v>
      </c>
      <c r="K705" s="142">
        <v>2050</v>
      </c>
      <c r="L705" s="82" t="s">
        <v>86</v>
      </c>
      <c r="M705" s="129">
        <f t="shared" si="75"/>
        <v>2.1934798658220841E-2</v>
      </c>
      <c r="N705" s="66">
        <f>(VLOOKUP(F705,'Base de Dados'!A:G,7,0)*M705)+VLOOKUP(F705,'Base de Dados'!A:G,7,0)</f>
        <v>-3.3383203422835593E-2</v>
      </c>
      <c r="O705" s="66">
        <f t="shared" si="73"/>
        <v>3.956713882767072</v>
      </c>
    </row>
    <row r="706" spans="6:15" x14ac:dyDescent="0.35">
      <c r="F706" t="str">
        <f t="shared" si="72"/>
        <v>PIEstadoSecasEstado do Piauí20502C</v>
      </c>
      <c r="G706" t="str">
        <f t="shared" si="74"/>
        <v>Secas20502C</v>
      </c>
      <c r="H706" s="140" t="s">
        <v>168</v>
      </c>
      <c r="I706" s="140" t="s">
        <v>139</v>
      </c>
      <c r="J706" s="140" t="s">
        <v>50</v>
      </c>
      <c r="K706" s="142">
        <v>2050</v>
      </c>
      <c r="L706" s="82" t="s">
        <v>86</v>
      </c>
      <c r="M706" s="129">
        <f t="shared" si="75"/>
        <v>7.4105097273206811E-3</v>
      </c>
      <c r="N706" s="66">
        <f>(VLOOKUP(F706,'Base de Dados'!A:G,7,0)*M706)+VLOOKUP(F706,'Base de Dados'!A:G,7,0)</f>
        <v>-2.8049666625841021</v>
      </c>
      <c r="O706" s="66">
        <f t="shared" si="73"/>
        <v>3.956713882767072</v>
      </c>
    </row>
    <row r="707" spans="6:15" x14ac:dyDescent="0.35">
      <c r="F707" t="str">
        <f t="shared" ref="F707:F758" si="76">_xlfn.CONCAT(I707,"Estado",J707,H707,K707,L707)</f>
        <v>MAEstadoSecasEstado do Maranhão20502C</v>
      </c>
      <c r="G707" t="str">
        <f t="shared" si="74"/>
        <v>Secas20502C</v>
      </c>
      <c r="H707" s="140" t="s">
        <v>162</v>
      </c>
      <c r="I707" s="140" t="s">
        <v>135</v>
      </c>
      <c r="J707" s="140" t="s">
        <v>50</v>
      </c>
      <c r="K707" s="142">
        <v>2050</v>
      </c>
      <c r="L707" s="82" t="s">
        <v>86</v>
      </c>
      <c r="M707" s="129">
        <f t="shared" si="75"/>
        <v>1.4050150875249915E-2</v>
      </c>
      <c r="N707" s="66">
        <f>(VLOOKUP(F707,'Base de Dados'!A:G,7,0)*M707)+VLOOKUP(F707,'Base de Dados'!A:G,7,0)</f>
        <v>-0.48133580494878536</v>
      </c>
      <c r="O707" s="66">
        <f t="shared" ref="O707:O758" si="77">AVERAGEIFS(N:N,J:J,J707,K:K,K707,L:L,L707)</f>
        <v>3.956713882767072</v>
      </c>
    </row>
    <row r="708" spans="6:15" x14ac:dyDescent="0.35">
      <c r="F708" t="str">
        <f t="shared" si="76"/>
        <v>PAEstadoSecasEstado do Pará20502C</v>
      </c>
      <c r="G708" t="str">
        <f t="shared" ref="G708:G758" si="78">_xlfn.CONCAT(J708,K708,L708)</f>
        <v>Secas20502C</v>
      </c>
      <c r="H708" s="140" t="s">
        <v>165</v>
      </c>
      <c r="I708" s="140" t="s">
        <v>91</v>
      </c>
      <c r="J708" s="140" t="s">
        <v>50</v>
      </c>
      <c r="K708" s="142">
        <v>2050</v>
      </c>
      <c r="L708" s="82" t="s">
        <v>86</v>
      </c>
      <c r="M708" s="129">
        <f t="shared" ref="M708:M758" si="79">VLOOKUP(H708,A:C,3,0)</f>
        <v>2.8376794674304741E-2</v>
      </c>
      <c r="N708" s="66">
        <f>(VLOOKUP(F708,'Base de Dados'!A:G,7,0)*M708)+VLOOKUP(F708,'Base de Dados'!A:G,7,0)</f>
        <v>3.771057706070676</v>
      </c>
      <c r="O708" s="66">
        <f t="shared" si="77"/>
        <v>3.956713882767072</v>
      </c>
    </row>
    <row r="709" spans="6:15" x14ac:dyDescent="0.35">
      <c r="F709" t="str">
        <f t="shared" si="76"/>
        <v>PBEstadoSecasEstado da Paraíba20502C</v>
      </c>
      <c r="G709" t="str">
        <f t="shared" si="78"/>
        <v>Secas20502C</v>
      </c>
      <c r="H709" s="140" t="s">
        <v>149</v>
      </c>
      <c r="I709" s="140" t="s">
        <v>113</v>
      </c>
      <c r="J709" s="140" t="s">
        <v>50</v>
      </c>
      <c r="K709" s="142">
        <v>2050</v>
      </c>
      <c r="L709" s="82" t="s">
        <v>86</v>
      </c>
      <c r="M709" s="129">
        <f t="shared" si="79"/>
        <v>9.2372816540374405E-3</v>
      </c>
      <c r="N709" s="66">
        <f>(VLOOKUP(F709,'Base de Dados'!A:G,7,0)*M709)+VLOOKUP(F709,'Base de Dados'!A:G,7,0)</f>
        <v>10.293211035589527</v>
      </c>
      <c r="O709" s="66">
        <f t="shared" si="77"/>
        <v>3.956713882767072</v>
      </c>
    </row>
    <row r="710" spans="6:15" x14ac:dyDescent="0.35">
      <c r="F710" t="str">
        <f t="shared" si="76"/>
        <v>TOEstadoSecasEstado do Tocantins20502C</v>
      </c>
      <c r="G710" t="str">
        <f t="shared" si="78"/>
        <v>Secas20502C</v>
      </c>
      <c r="H710" s="140" t="s">
        <v>173</v>
      </c>
      <c r="I710" s="140" t="s">
        <v>123</v>
      </c>
      <c r="J710" s="140" t="s">
        <v>50</v>
      </c>
      <c r="K710" s="142">
        <v>2050</v>
      </c>
      <c r="L710" s="82" t="s">
        <v>86</v>
      </c>
      <c r="M710" s="129">
        <f t="shared" si="79"/>
        <v>5.7361768650591007E-3</v>
      </c>
      <c r="N710" s="66">
        <f>(VLOOKUP(F710,'Base de Dados'!A:G,7,0)*M710)+VLOOKUP(F710,'Base de Dados'!A:G,7,0)</f>
        <v>6.8255961869908672</v>
      </c>
      <c r="O710" s="66">
        <f t="shared" si="77"/>
        <v>3.956713882767072</v>
      </c>
    </row>
    <row r="711" spans="6:15" x14ac:dyDescent="0.35">
      <c r="F711" t="str">
        <f t="shared" si="76"/>
        <v>ROEstadoSecasEstado da Rondônia20502C</v>
      </c>
      <c r="G711" t="str">
        <f t="shared" si="78"/>
        <v>Secas20502C</v>
      </c>
      <c r="H711" s="140" t="s">
        <v>150</v>
      </c>
      <c r="I711" s="140" t="s">
        <v>127</v>
      </c>
      <c r="J711" s="140" t="s">
        <v>50</v>
      </c>
      <c r="K711" s="142">
        <v>2050</v>
      </c>
      <c r="L711" s="82" t="s">
        <v>86</v>
      </c>
      <c r="M711" s="129">
        <f t="shared" si="79"/>
        <v>6.7807786955368732E-3</v>
      </c>
      <c r="N711" s="66">
        <f>(VLOOKUP(F711,'Base de Dados'!A:G,7,0)*M711)+VLOOKUP(F711,'Base de Dados'!A:G,7,0)</f>
        <v>1.4896999588764961</v>
      </c>
      <c r="O711" s="66">
        <f t="shared" si="77"/>
        <v>3.956713882767072</v>
      </c>
    </row>
    <row r="712" spans="6:15" x14ac:dyDescent="0.35">
      <c r="F712" t="str">
        <f t="shared" si="76"/>
        <v>APEstadoSecasEstado do Amapá20502C</v>
      </c>
      <c r="G712" t="str">
        <f t="shared" si="78"/>
        <v>Secas20502C</v>
      </c>
      <c r="H712" s="140" t="s">
        <v>157</v>
      </c>
      <c r="I712" s="140" t="s">
        <v>115</v>
      </c>
      <c r="J712" s="140" t="s">
        <v>50</v>
      </c>
      <c r="K712" s="142">
        <v>2050</v>
      </c>
      <c r="L712" s="82" t="s">
        <v>86</v>
      </c>
      <c r="M712" s="129">
        <f t="shared" si="79"/>
        <v>2.4270664495023258E-3</v>
      </c>
      <c r="N712" s="66">
        <f>(VLOOKUP(F712,'Base de Dados'!A:G,7,0)*M712)+VLOOKUP(F712,'Base de Dados'!A:G,7,0)</f>
        <v>8.9483322798392244</v>
      </c>
      <c r="O712" s="66">
        <f t="shared" si="77"/>
        <v>3.956713882767072</v>
      </c>
    </row>
    <row r="713" spans="6:15" x14ac:dyDescent="0.35">
      <c r="F713" t="str">
        <f t="shared" si="76"/>
        <v>RREstadoSecasEstado da Roraima20502C</v>
      </c>
      <c r="G713" t="str">
        <f t="shared" si="78"/>
        <v>Secas20502C</v>
      </c>
      <c r="H713" s="140" t="s">
        <v>151</v>
      </c>
      <c r="I713" s="140" t="s">
        <v>97</v>
      </c>
      <c r="J713" s="140" t="s">
        <v>50</v>
      </c>
      <c r="K713" s="142">
        <v>2050</v>
      </c>
      <c r="L713" s="82" t="s">
        <v>86</v>
      </c>
      <c r="M713" s="129">
        <f t="shared" si="79"/>
        <v>2.1057616972670569E-3</v>
      </c>
      <c r="N713" s="66">
        <f>(VLOOKUP(F713,'Base de Dados'!A:G,7,0)*M713)+VLOOKUP(F713,'Base de Dados'!A:G,7,0)</f>
        <v>7.5171293537451014</v>
      </c>
      <c r="O713" s="66">
        <f t="shared" si="77"/>
        <v>3.956713882767072</v>
      </c>
    </row>
    <row r="714" spans="6:15" x14ac:dyDescent="0.35">
      <c r="F714" t="str">
        <f t="shared" si="76"/>
        <v>MTEstadoSecasEstado do Mato Grosso20502C</v>
      </c>
      <c r="G714" t="str">
        <f t="shared" si="78"/>
        <v>Secas20502C</v>
      </c>
      <c r="H714" s="140" t="s">
        <v>163</v>
      </c>
      <c r="I714" s="140" t="s">
        <v>103</v>
      </c>
      <c r="J714" s="140" t="s">
        <v>50</v>
      </c>
      <c r="K714" s="142">
        <v>2050</v>
      </c>
      <c r="L714" s="82" t="s">
        <v>86</v>
      </c>
      <c r="M714" s="129">
        <f t="shared" si="79"/>
        <v>2.3476930055963536E-2</v>
      </c>
      <c r="N714" s="66">
        <f>(VLOOKUP(F714,'Base de Dados'!A:G,7,0)*M714)+VLOOKUP(F714,'Base de Dados'!A:G,7,0)</f>
        <v>2.9790001844162246</v>
      </c>
      <c r="O714" s="66">
        <f t="shared" si="77"/>
        <v>3.956713882767072</v>
      </c>
    </row>
    <row r="715" spans="6:15" x14ac:dyDescent="0.35">
      <c r="F715" t="str">
        <f t="shared" si="76"/>
        <v>GOEstadoSecasEstado do Goiás20502C</v>
      </c>
      <c r="G715" t="str">
        <f t="shared" si="78"/>
        <v>Secas20502C</v>
      </c>
      <c r="H715" s="140" t="s">
        <v>161</v>
      </c>
      <c r="I715" s="140" t="s">
        <v>111</v>
      </c>
      <c r="J715" s="140" t="s">
        <v>50</v>
      </c>
      <c r="K715" s="142">
        <v>2050</v>
      </c>
      <c r="L715" s="82" t="s">
        <v>86</v>
      </c>
      <c r="M715" s="129">
        <f t="shared" si="79"/>
        <v>2.9453067034552943E-2</v>
      </c>
      <c r="N715" s="66">
        <f>(VLOOKUP(F715,'Base de Dados'!A:G,7,0)*M715)+VLOOKUP(F715,'Base de Dados'!A:G,7,0)</f>
        <v>3.7056878903020465</v>
      </c>
      <c r="O715" s="66">
        <f t="shared" si="77"/>
        <v>3.956713882767072</v>
      </c>
    </row>
    <row r="716" spans="6:15" x14ac:dyDescent="0.35">
      <c r="F716" t="str">
        <f t="shared" si="76"/>
        <v>RNEstadoSecasEstado do Rio Grande do Norte20502C</v>
      </c>
      <c r="G716" t="str">
        <f t="shared" si="78"/>
        <v>Secas20502C</v>
      </c>
      <c r="H716" s="140" t="s">
        <v>170</v>
      </c>
      <c r="I716" s="140" t="s">
        <v>121</v>
      </c>
      <c r="J716" s="140" t="s">
        <v>50</v>
      </c>
      <c r="K716" s="142">
        <v>2050</v>
      </c>
      <c r="L716" s="82" t="s">
        <v>86</v>
      </c>
      <c r="M716" s="129">
        <f t="shared" si="79"/>
        <v>9.406147341817531E-3</v>
      </c>
      <c r="N716" s="66">
        <f>(VLOOKUP(F716,'Base de Dados'!A:G,7,0)*M716)+VLOOKUP(F716,'Base de Dados'!A:G,7,0)</f>
        <v>9.7808090990264347</v>
      </c>
      <c r="O716" s="66">
        <f t="shared" si="77"/>
        <v>3.956713882767072</v>
      </c>
    </row>
    <row r="717" spans="6:15" x14ac:dyDescent="0.35">
      <c r="F717" t="str">
        <f t="shared" si="76"/>
        <v>PEEstadoSecasEstado do Pernambuco20502C</v>
      </c>
      <c r="G717" t="str">
        <f t="shared" si="78"/>
        <v>Secas20502C</v>
      </c>
      <c r="H717" s="140" t="s">
        <v>167</v>
      </c>
      <c r="I717" s="140" t="s">
        <v>129</v>
      </c>
      <c r="J717" s="140" t="s">
        <v>50</v>
      </c>
      <c r="K717" s="142">
        <v>2050</v>
      </c>
      <c r="L717" s="82" t="s">
        <v>86</v>
      </c>
      <c r="M717" s="129">
        <f t="shared" si="79"/>
        <v>2.5403050200549358E-2</v>
      </c>
      <c r="N717" s="66">
        <f>(VLOOKUP(F717,'Base de Dados'!A:G,7,0)*M717)+VLOOKUP(F717,'Base de Dados'!A:G,7,0)</f>
        <v>15.812056835109207</v>
      </c>
      <c r="O717" s="66">
        <f t="shared" si="77"/>
        <v>3.956713882767072</v>
      </c>
    </row>
    <row r="718" spans="6:15" x14ac:dyDescent="0.35">
      <c r="F718" t="str">
        <f t="shared" si="76"/>
        <v>RJEstadoSecasEstado do Rio de Janeiro20502C</v>
      </c>
      <c r="G718" t="str">
        <f t="shared" si="78"/>
        <v>Secas20502C</v>
      </c>
      <c r="H718" s="140" t="s">
        <v>169</v>
      </c>
      <c r="I718" s="140" t="s">
        <v>143</v>
      </c>
      <c r="J718" s="140" t="s">
        <v>50</v>
      </c>
      <c r="K718" s="142">
        <v>2050</v>
      </c>
      <c r="L718" s="82" t="s">
        <v>86</v>
      </c>
      <c r="M718" s="129">
        <f t="shared" si="79"/>
        <v>9.9062263210224766E-2</v>
      </c>
      <c r="N718" s="66">
        <f>(VLOOKUP(F718,'Base de Dados'!A:G,7,0)*M718)+VLOOKUP(F718,'Base de Dados'!A:G,7,0)</f>
        <v>0.16632475583248058</v>
      </c>
      <c r="O718" s="66">
        <f t="shared" si="77"/>
        <v>3.956713882767072</v>
      </c>
    </row>
    <row r="719" spans="6:15" x14ac:dyDescent="0.35">
      <c r="F719" t="str">
        <f t="shared" si="76"/>
        <v>AMEstadoSecasEstado do Amazonas20502C</v>
      </c>
      <c r="G719" t="str">
        <f t="shared" si="78"/>
        <v>Secas20502C</v>
      </c>
      <c r="H719" s="140" t="s">
        <v>158</v>
      </c>
      <c r="I719" s="140" t="s">
        <v>119</v>
      </c>
      <c r="J719" s="140" t="s">
        <v>50</v>
      </c>
      <c r="K719" s="142">
        <v>2050</v>
      </c>
      <c r="L719" s="82" t="s">
        <v>86</v>
      </c>
      <c r="M719" s="129">
        <f t="shared" si="79"/>
        <v>1.5246403292263271E-2</v>
      </c>
      <c r="N719" s="66">
        <f>(VLOOKUP(F719,'Base de Dados'!A:G,7,0)*M719)+VLOOKUP(F719,'Base de Dados'!A:G,7,0)</f>
        <v>1.0744691101509787</v>
      </c>
      <c r="O719" s="66">
        <f t="shared" si="77"/>
        <v>3.956713882767072</v>
      </c>
    </row>
    <row r="720" spans="6:15" x14ac:dyDescent="0.35">
      <c r="F720" t="str">
        <f t="shared" si="76"/>
        <v>PREstadoSecasEstado do Paraná20502C</v>
      </c>
      <c r="G720" t="str">
        <f t="shared" si="78"/>
        <v>Secas20502C</v>
      </c>
      <c r="H720" s="140" t="s">
        <v>166</v>
      </c>
      <c r="I720" s="140" t="s">
        <v>105</v>
      </c>
      <c r="J720" s="140" t="s">
        <v>50</v>
      </c>
      <c r="K720" s="142">
        <v>2050</v>
      </c>
      <c r="L720" s="82" t="s">
        <v>86</v>
      </c>
      <c r="M720" s="129">
        <f t="shared" si="79"/>
        <v>6.4120469964379201E-2</v>
      </c>
      <c r="N720" s="66">
        <f>(VLOOKUP(F720,'Base de Dados'!A:G,7,0)*M720)+VLOOKUP(F720,'Base de Dados'!A:G,7,0)</f>
        <v>-2.5283502366353643</v>
      </c>
      <c r="O720" s="66">
        <f t="shared" si="77"/>
        <v>3.956713882767072</v>
      </c>
    </row>
    <row r="721" spans="6:15" x14ac:dyDescent="0.35">
      <c r="F721" t="str">
        <f t="shared" si="76"/>
        <v>SCEstadoSecasEstado de Santa Catarina20502C</v>
      </c>
      <c r="G721" t="str">
        <f t="shared" si="78"/>
        <v>Secas20502C</v>
      </c>
      <c r="H721" s="140" t="s">
        <v>153</v>
      </c>
      <c r="I721" s="140" t="s">
        <v>107</v>
      </c>
      <c r="J721" s="140" t="s">
        <v>50</v>
      </c>
      <c r="K721" s="142">
        <v>2050</v>
      </c>
      <c r="L721" s="82" t="s">
        <v>86</v>
      </c>
      <c r="M721" s="129">
        <f t="shared" si="79"/>
        <v>4.5899270894467749E-2</v>
      </c>
      <c r="N721" s="66">
        <f>(VLOOKUP(F721,'Base de Dados'!A:G,7,0)*M721)+VLOOKUP(F721,'Base de Dados'!A:G,7,0)</f>
        <v>-3.3259596814444081</v>
      </c>
      <c r="O721" s="66">
        <f t="shared" si="77"/>
        <v>3.956713882767072</v>
      </c>
    </row>
    <row r="722" spans="6:15" x14ac:dyDescent="0.35">
      <c r="F722" t="str">
        <f t="shared" si="76"/>
        <v>ACEstadoSecasEstado do Acre20502C</v>
      </c>
      <c r="G722" t="str">
        <f t="shared" si="78"/>
        <v>Secas20502C</v>
      </c>
      <c r="H722" s="138" t="s">
        <v>155</v>
      </c>
      <c r="I722" s="138" t="s">
        <v>131</v>
      </c>
      <c r="J722" s="139" t="s">
        <v>50</v>
      </c>
      <c r="K722" s="141">
        <v>2050</v>
      </c>
      <c r="L722" s="136" t="s">
        <v>86</v>
      </c>
      <c r="M722" s="129">
        <f t="shared" si="79"/>
        <v>2.1651603672099367E-3</v>
      </c>
      <c r="N722" s="66">
        <f>(VLOOKUP(F722,'Base de Dados'!A:G,7,0)*M722)+VLOOKUP(F722,'Base de Dados'!A:G,7,0)</f>
        <v>-0.21112279378402554</v>
      </c>
      <c r="O722" s="66">
        <f t="shared" si="77"/>
        <v>3.956713882767072</v>
      </c>
    </row>
    <row r="723" spans="6:15" x14ac:dyDescent="0.35">
      <c r="F723" t="str">
        <f t="shared" si="76"/>
        <v>SPEstadoSecasEstado de São Paulo20502C</v>
      </c>
      <c r="G723" t="str">
        <f t="shared" si="78"/>
        <v>Secas20502C</v>
      </c>
      <c r="H723" s="140" t="s">
        <v>154</v>
      </c>
      <c r="I723" s="140" t="s">
        <v>137</v>
      </c>
      <c r="J723" s="140" t="s">
        <v>50</v>
      </c>
      <c r="K723" s="142">
        <v>2050</v>
      </c>
      <c r="L723" s="82" t="s">
        <v>86</v>
      </c>
      <c r="M723" s="129">
        <f t="shared" si="79"/>
        <v>0.31245264204495427</v>
      </c>
      <c r="N723" s="66">
        <f>(VLOOKUP(F723,'Base de Dados'!A:G,7,0)*M723)+VLOOKUP(F723,'Base de Dados'!A:G,7,0)</f>
        <v>-0.10718363243367106</v>
      </c>
      <c r="O723" s="66">
        <f t="shared" si="77"/>
        <v>3.956713882767072</v>
      </c>
    </row>
    <row r="724" spans="6:15" x14ac:dyDescent="0.35">
      <c r="F724" t="str">
        <f t="shared" si="76"/>
        <v>DFEstadoSecasDistrito Federal20502C</v>
      </c>
      <c r="G724" t="str">
        <f t="shared" si="78"/>
        <v>Secas20502C</v>
      </c>
      <c r="H724" s="140" t="s">
        <v>147</v>
      </c>
      <c r="I724" s="140" t="s">
        <v>99</v>
      </c>
      <c r="J724" s="140" t="s">
        <v>50</v>
      </c>
      <c r="K724" s="142">
        <v>2050</v>
      </c>
      <c r="L724" s="82" t="s">
        <v>86</v>
      </c>
      <c r="M724" s="129">
        <f t="shared" si="79"/>
        <v>3.493574824846201E-2</v>
      </c>
      <c r="N724" s="66">
        <f>(VLOOKUP(F724,'Base de Dados'!A:G,7,0)*M724)+VLOOKUP(F724,'Base de Dados'!A:G,7,0)</f>
        <v>8.5140714222573468</v>
      </c>
      <c r="O724" s="66">
        <f t="shared" si="77"/>
        <v>3.956713882767072</v>
      </c>
    </row>
    <row r="725" spans="6:15" x14ac:dyDescent="0.35">
      <c r="F725" t="str">
        <f t="shared" si="76"/>
        <v>MGEstadoSecasEstado de Minas Gerais20502C</v>
      </c>
      <c r="G725" t="str">
        <f t="shared" si="78"/>
        <v>Secas20502C</v>
      </c>
      <c r="H725" s="140" t="s">
        <v>152</v>
      </c>
      <c r="I725" s="140" t="s">
        <v>93</v>
      </c>
      <c r="J725" s="140" t="s">
        <v>50</v>
      </c>
      <c r="K725" s="142">
        <v>2050</v>
      </c>
      <c r="L725" s="82" t="s">
        <v>86</v>
      </c>
      <c r="M725" s="129">
        <f t="shared" si="79"/>
        <v>8.9726947468184257E-2</v>
      </c>
      <c r="N725" s="66">
        <f>(VLOOKUP(F725,'Base de Dados'!A:G,7,0)*M725)+VLOOKUP(F725,'Base de Dados'!A:G,7,0)</f>
        <v>4.3254894968170454</v>
      </c>
      <c r="O725" s="66">
        <f t="shared" si="77"/>
        <v>3.956713882767072</v>
      </c>
    </row>
    <row r="726" spans="6:15" x14ac:dyDescent="0.35">
      <c r="F726" t="str">
        <f t="shared" si="76"/>
        <v>RSEstadoSecasEstado do Rio Grande do Sul20502C</v>
      </c>
      <c r="G726" t="str">
        <f t="shared" si="78"/>
        <v>Secas20502C</v>
      </c>
      <c r="H726" s="140" t="s">
        <v>171</v>
      </c>
      <c r="I726" s="140" t="s">
        <v>125</v>
      </c>
      <c r="J726" s="140" t="s">
        <v>50</v>
      </c>
      <c r="K726" s="142">
        <v>2050</v>
      </c>
      <c r="L726" s="82" t="s">
        <v>86</v>
      </c>
      <c r="M726" s="129">
        <f t="shared" si="79"/>
        <v>6.1887894735043823E-2</v>
      </c>
      <c r="N726" s="66">
        <f>(VLOOKUP(F726,'Base de Dados'!A:G,7,0)*M726)+VLOOKUP(F726,'Base de Dados'!A:G,7,0)</f>
        <v>-1.2257725931558192</v>
      </c>
      <c r="O726" s="66">
        <f t="shared" si="77"/>
        <v>3.956713882767072</v>
      </c>
    </row>
    <row r="727" spans="6:15" x14ac:dyDescent="0.35">
      <c r="F727" t="str">
        <f t="shared" si="76"/>
        <v>MSEstadoSecasEstado do Mato Grosso do Sul20502C</v>
      </c>
      <c r="G727" t="str">
        <f t="shared" si="78"/>
        <v>Secas20502C</v>
      </c>
      <c r="H727" s="140" t="s">
        <v>164</v>
      </c>
      <c r="I727" s="140" t="s">
        <v>101</v>
      </c>
      <c r="J727" s="140" t="s">
        <v>50</v>
      </c>
      <c r="K727" s="142">
        <v>2050</v>
      </c>
      <c r="L727" s="82" t="s">
        <v>86</v>
      </c>
      <c r="M727" s="129">
        <f t="shared" si="79"/>
        <v>1.6114911720697993E-2</v>
      </c>
      <c r="N727" s="66">
        <f>(VLOOKUP(F727,'Base de Dados'!A:G,7,0)*M727)+VLOOKUP(F727,'Base de Dados'!A:G,7,0)</f>
        <v>-2.0698260751750603</v>
      </c>
      <c r="O727" s="66">
        <f t="shared" si="77"/>
        <v>3.956713882767072</v>
      </c>
    </row>
    <row r="728" spans="6:15" x14ac:dyDescent="0.35">
      <c r="F728" t="str">
        <f t="shared" si="76"/>
        <v>ESEstadoSecasEstado do Espírito Santo20502C</v>
      </c>
      <c r="G728" t="str">
        <f t="shared" si="78"/>
        <v>Secas20502C</v>
      </c>
      <c r="H728" s="140" t="s">
        <v>160</v>
      </c>
      <c r="I728" s="140" t="s">
        <v>141</v>
      </c>
      <c r="J728" s="140" t="s">
        <v>50</v>
      </c>
      <c r="K728" s="142">
        <v>2050</v>
      </c>
      <c r="L728" s="82" t="s">
        <v>86</v>
      </c>
      <c r="M728" s="129">
        <f t="shared" si="79"/>
        <v>1.8193602342725594E-2</v>
      </c>
      <c r="N728" s="66">
        <f>(VLOOKUP(F728,'Base de Dados'!A:G,7,0)*M728)+VLOOKUP(F728,'Base de Dados'!A:G,7,0)</f>
        <v>3.0654415387864993</v>
      </c>
      <c r="O728" s="66">
        <f t="shared" si="77"/>
        <v>3.956713882767072</v>
      </c>
    </row>
    <row r="729" spans="6:15" x14ac:dyDescent="0.35">
      <c r="F729" t="str">
        <f t="shared" si="76"/>
        <v>BAEstadoSecasEstado da Bahia20502C</v>
      </c>
      <c r="G729" t="str">
        <f t="shared" si="78"/>
        <v>Secas20502C</v>
      </c>
      <c r="H729" s="140" t="s">
        <v>148</v>
      </c>
      <c r="I729" s="140" t="s">
        <v>133</v>
      </c>
      <c r="J729" s="140" t="s">
        <v>50</v>
      </c>
      <c r="K729" s="142">
        <v>2050</v>
      </c>
      <c r="L729" s="82" t="s">
        <v>86</v>
      </c>
      <c r="M729" s="129">
        <f t="shared" si="79"/>
        <v>4.0123144481482464E-2</v>
      </c>
      <c r="N729" s="66">
        <f>(VLOOKUP(F729,'Base de Dados'!A:G,7,0)*M729)+VLOOKUP(F729,'Base de Dados'!A:G,7,0)</f>
        <v>10.642886722049354</v>
      </c>
      <c r="O729" s="66">
        <f t="shared" si="77"/>
        <v>3.956713882767072</v>
      </c>
    </row>
    <row r="730" spans="6:15" x14ac:dyDescent="0.35">
      <c r="F730" t="str">
        <f t="shared" si="76"/>
        <v>ALEstadoSecasEstado do Alagoas20502C</v>
      </c>
      <c r="G730" t="str">
        <f t="shared" si="78"/>
        <v>Secas20502C</v>
      </c>
      <c r="H730" s="140" t="s">
        <v>156</v>
      </c>
      <c r="I730" s="140" t="s">
        <v>117</v>
      </c>
      <c r="J730" s="140" t="s">
        <v>50</v>
      </c>
      <c r="K730" s="142">
        <v>2050</v>
      </c>
      <c r="L730" s="82" t="s">
        <v>86</v>
      </c>
      <c r="M730" s="129">
        <f t="shared" si="79"/>
        <v>8.3055635790484604E-3</v>
      </c>
      <c r="N730" s="66">
        <f>(VLOOKUP(F730,'Base de Dados'!A:G,7,0)*M730)+VLOOKUP(F730,'Base de Dados'!A:G,7,0)</f>
        <v>12.177978495053221</v>
      </c>
      <c r="O730" s="66">
        <f t="shared" si="77"/>
        <v>3.956713882767072</v>
      </c>
    </row>
    <row r="731" spans="6:15" x14ac:dyDescent="0.35">
      <c r="F731" t="str">
        <f t="shared" si="76"/>
        <v>SEEstadoSecasEstado do Sergipe20502C</v>
      </c>
      <c r="G731" t="str">
        <f t="shared" si="78"/>
        <v>Secas20502C</v>
      </c>
      <c r="H731" s="140" t="s">
        <v>172</v>
      </c>
      <c r="I731" s="140" t="s">
        <v>81</v>
      </c>
      <c r="J731" s="140" t="s">
        <v>50</v>
      </c>
      <c r="K731" s="142">
        <v>2050</v>
      </c>
      <c r="L731" s="82" t="s">
        <v>86</v>
      </c>
      <c r="M731" s="129">
        <f t="shared" si="79"/>
        <v>5.9674637214738547E-3</v>
      </c>
      <c r="N731" s="66">
        <f>(VLOOKUP(F731,'Base de Dados'!A:G,7,0)*M731)+VLOOKUP(F731,'Base de Dados'!A:G,7,0)</f>
        <v>8.5299334473822839</v>
      </c>
      <c r="O731" s="66">
        <f t="shared" si="77"/>
        <v>3.956713882767072</v>
      </c>
    </row>
    <row r="732" spans="6:15" x14ac:dyDescent="0.35">
      <c r="F732" t="str">
        <f t="shared" si="76"/>
        <v>CEEstadoSecasEstado do Ceará20504C</v>
      </c>
      <c r="G732" t="str">
        <f t="shared" si="78"/>
        <v>Secas20504C</v>
      </c>
      <c r="H732" s="140" t="s">
        <v>159</v>
      </c>
      <c r="I732" s="140" t="s">
        <v>109</v>
      </c>
      <c r="J732" s="140" t="s">
        <v>50</v>
      </c>
      <c r="K732" s="142">
        <v>2050</v>
      </c>
      <c r="L732" s="82" t="s">
        <v>90</v>
      </c>
      <c r="M732" s="129">
        <f t="shared" si="79"/>
        <v>2.1934798658220841E-2</v>
      </c>
      <c r="N732" s="66">
        <f>(VLOOKUP(F732,'Base de Dados'!A:G,7,0)*M732)+VLOOKUP(F732,'Base de Dados'!A:G,7,0)</f>
        <v>6.9525630802047624</v>
      </c>
      <c r="O732" s="66">
        <f t="shared" si="77"/>
        <v>11.436733142047618</v>
      </c>
    </row>
    <row r="733" spans="6:15" x14ac:dyDescent="0.35">
      <c r="F733" t="str">
        <f t="shared" si="76"/>
        <v>PIEstadoSecasEstado do Piauí20504C</v>
      </c>
      <c r="G733" t="str">
        <f t="shared" si="78"/>
        <v>Secas20504C</v>
      </c>
      <c r="H733" s="140" t="s">
        <v>168</v>
      </c>
      <c r="I733" s="140" t="s">
        <v>139</v>
      </c>
      <c r="J733" s="140" t="s">
        <v>50</v>
      </c>
      <c r="K733" s="142">
        <v>2050</v>
      </c>
      <c r="L733" s="82" t="s">
        <v>90</v>
      </c>
      <c r="M733" s="129">
        <f t="shared" si="79"/>
        <v>7.4105097273206811E-3</v>
      </c>
      <c r="N733" s="66">
        <f>(VLOOKUP(F733,'Base de Dados'!A:G,7,0)*M733)+VLOOKUP(F733,'Base de Dados'!A:G,7,0)</f>
        <v>17.110195900712057</v>
      </c>
      <c r="O733" s="66">
        <f t="shared" si="77"/>
        <v>11.436733142047618</v>
      </c>
    </row>
    <row r="734" spans="6:15" x14ac:dyDescent="0.35">
      <c r="F734" t="str">
        <f t="shared" si="76"/>
        <v>MAEstadoSecasEstado do Maranhão20504C</v>
      </c>
      <c r="G734" t="str">
        <f t="shared" si="78"/>
        <v>Secas20504C</v>
      </c>
      <c r="H734" s="140" t="s">
        <v>162</v>
      </c>
      <c r="I734" s="140" t="s">
        <v>135</v>
      </c>
      <c r="J734" s="140" t="s">
        <v>50</v>
      </c>
      <c r="K734" s="142">
        <v>2050</v>
      </c>
      <c r="L734" s="82" t="s">
        <v>90</v>
      </c>
      <c r="M734" s="129">
        <f t="shared" si="79"/>
        <v>1.4050150875249915E-2</v>
      </c>
      <c r="N734" s="66">
        <f>(VLOOKUP(F734,'Base de Dados'!A:G,7,0)*M734)+VLOOKUP(F734,'Base de Dados'!A:G,7,0)</f>
        <v>15.75935339475226</v>
      </c>
      <c r="O734" s="66">
        <f t="shared" si="77"/>
        <v>11.436733142047618</v>
      </c>
    </row>
    <row r="735" spans="6:15" x14ac:dyDescent="0.35">
      <c r="F735" t="str">
        <f t="shared" si="76"/>
        <v>TOEstadoSecasEstado do Tocantins20504C</v>
      </c>
      <c r="G735" t="str">
        <f t="shared" si="78"/>
        <v>Secas20504C</v>
      </c>
      <c r="H735" s="140" t="s">
        <v>173</v>
      </c>
      <c r="I735" s="140" t="s">
        <v>123</v>
      </c>
      <c r="J735" s="140" t="s">
        <v>50</v>
      </c>
      <c r="K735" s="142">
        <v>2050</v>
      </c>
      <c r="L735" s="82" t="s">
        <v>90</v>
      </c>
      <c r="M735" s="129">
        <f t="shared" si="79"/>
        <v>5.7361768650591007E-3</v>
      </c>
      <c r="N735" s="66">
        <f>(VLOOKUP(F735,'Base de Dados'!A:G,7,0)*M735)+VLOOKUP(F735,'Base de Dados'!A:G,7,0)</f>
        <v>20.120757954362375</v>
      </c>
      <c r="O735" s="66">
        <f t="shared" si="77"/>
        <v>11.436733142047618</v>
      </c>
    </row>
    <row r="736" spans="6:15" x14ac:dyDescent="0.35">
      <c r="F736" t="str">
        <f t="shared" si="76"/>
        <v>BAEstadoSecasEstado da Bahia20504C</v>
      </c>
      <c r="G736" t="str">
        <f t="shared" si="78"/>
        <v>Secas20504C</v>
      </c>
      <c r="H736" s="140" t="s">
        <v>148</v>
      </c>
      <c r="I736" s="140" t="s">
        <v>133</v>
      </c>
      <c r="J736" s="140" t="s">
        <v>50</v>
      </c>
      <c r="K736" s="142">
        <v>2050</v>
      </c>
      <c r="L736" s="82" t="s">
        <v>90</v>
      </c>
      <c r="M736" s="129">
        <f t="shared" si="79"/>
        <v>4.0123144481482464E-2</v>
      </c>
      <c r="N736" s="66">
        <f>(VLOOKUP(F736,'Base de Dados'!A:G,7,0)*M736)+VLOOKUP(F736,'Base de Dados'!A:G,7,0)</f>
        <v>24.919270295487362</v>
      </c>
      <c r="O736" s="66">
        <f t="shared" si="77"/>
        <v>11.436733142047618</v>
      </c>
    </row>
    <row r="737" spans="6:15" x14ac:dyDescent="0.35">
      <c r="F737" t="str">
        <f t="shared" si="76"/>
        <v>PEEstadoSecasEstado do Pernambuco20504C</v>
      </c>
      <c r="G737" t="str">
        <f t="shared" si="78"/>
        <v>Secas20504C</v>
      </c>
      <c r="H737" s="140" t="s">
        <v>167</v>
      </c>
      <c r="I737" s="140" t="s">
        <v>129</v>
      </c>
      <c r="J737" s="140" t="s">
        <v>50</v>
      </c>
      <c r="K737" s="142">
        <v>2050</v>
      </c>
      <c r="L737" s="82" t="s">
        <v>90</v>
      </c>
      <c r="M737" s="129">
        <f t="shared" si="79"/>
        <v>2.5403050200549358E-2</v>
      </c>
      <c r="N737" s="66">
        <f>(VLOOKUP(F737,'Base de Dados'!A:G,7,0)*M737)+VLOOKUP(F737,'Base de Dados'!A:G,7,0)</f>
        <v>26.40652114978128</v>
      </c>
      <c r="O737" s="66">
        <f t="shared" si="77"/>
        <v>11.436733142047618</v>
      </c>
    </row>
    <row r="738" spans="6:15" x14ac:dyDescent="0.35">
      <c r="F738" t="str">
        <f t="shared" si="76"/>
        <v>RNEstadoSecasEstado do Rio Grande do Norte20504C</v>
      </c>
      <c r="G738" t="str">
        <f t="shared" si="78"/>
        <v>Secas20504C</v>
      </c>
      <c r="H738" s="140" t="s">
        <v>170</v>
      </c>
      <c r="I738" s="140" t="s">
        <v>121</v>
      </c>
      <c r="J738" s="140" t="s">
        <v>50</v>
      </c>
      <c r="K738" s="142">
        <v>2050</v>
      </c>
      <c r="L738" s="82" t="s">
        <v>90</v>
      </c>
      <c r="M738" s="129">
        <f t="shared" si="79"/>
        <v>9.406147341817531E-3</v>
      </c>
      <c r="N738" s="66">
        <f>(VLOOKUP(F738,'Base de Dados'!A:G,7,0)*M738)+VLOOKUP(F738,'Base de Dados'!A:G,7,0)</f>
        <v>18.411231658798968</v>
      </c>
      <c r="O738" s="66">
        <f t="shared" si="77"/>
        <v>11.436733142047618</v>
      </c>
    </row>
    <row r="739" spans="6:15" x14ac:dyDescent="0.35">
      <c r="F739" t="str">
        <f t="shared" si="76"/>
        <v>PBEstadoSecasEstado da Paraíba20504C</v>
      </c>
      <c r="G739" t="str">
        <f t="shared" si="78"/>
        <v>Secas20504C</v>
      </c>
      <c r="H739" s="140" t="s">
        <v>149</v>
      </c>
      <c r="I739" s="140" t="s">
        <v>113</v>
      </c>
      <c r="J739" s="140" t="s">
        <v>50</v>
      </c>
      <c r="K739" s="142">
        <v>2050</v>
      </c>
      <c r="L739" s="82" t="s">
        <v>90</v>
      </c>
      <c r="M739" s="129">
        <f t="shared" si="79"/>
        <v>9.2372816540374405E-3</v>
      </c>
      <c r="N739" s="66">
        <f>(VLOOKUP(F739,'Base de Dados'!A:G,7,0)*M739)+VLOOKUP(F739,'Base de Dados'!A:G,7,0)</f>
        <v>19.021767872188079</v>
      </c>
      <c r="O739" s="66">
        <f t="shared" si="77"/>
        <v>11.436733142047618</v>
      </c>
    </row>
    <row r="740" spans="6:15" x14ac:dyDescent="0.35">
      <c r="F740" t="str">
        <f t="shared" si="76"/>
        <v>PAEstadoSecasEstado do Pará20504C</v>
      </c>
      <c r="G740" t="str">
        <f t="shared" si="78"/>
        <v>Secas20504C</v>
      </c>
      <c r="H740" s="140" t="s">
        <v>165</v>
      </c>
      <c r="I740" s="140" t="s">
        <v>91</v>
      </c>
      <c r="J740" s="140" t="s">
        <v>50</v>
      </c>
      <c r="K740" s="142">
        <v>2050</v>
      </c>
      <c r="L740" s="82" t="s">
        <v>90</v>
      </c>
      <c r="M740" s="129">
        <f t="shared" si="79"/>
        <v>2.8376794674304741E-2</v>
      </c>
      <c r="N740" s="66">
        <f>(VLOOKUP(F740,'Base de Dados'!A:G,7,0)*M740)+VLOOKUP(F740,'Base de Dados'!A:G,7,0)</f>
        <v>12.88350448367969</v>
      </c>
      <c r="O740" s="66">
        <f t="shared" si="77"/>
        <v>11.436733142047618</v>
      </c>
    </row>
    <row r="741" spans="6:15" x14ac:dyDescent="0.35">
      <c r="F741" t="str">
        <f t="shared" si="76"/>
        <v>MTEstadoSecasEstado do Mato Grosso20504C</v>
      </c>
      <c r="G741" t="str">
        <f t="shared" si="78"/>
        <v>Secas20504C</v>
      </c>
      <c r="H741" s="140" t="s">
        <v>163</v>
      </c>
      <c r="I741" s="140" t="s">
        <v>103</v>
      </c>
      <c r="J741" s="140" t="s">
        <v>50</v>
      </c>
      <c r="K741" s="142">
        <v>2050</v>
      </c>
      <c r="L741" s="82" t="s">
        <v>90</v>
      </c>
      <c r="M741" s="129">
        <f t="shared" si="79"/>
        <v>2.3476930055963536E-2</v>
      </c>
      <c r="N741" s="66">
        <f>(VLOOKUP(F741,'Base de Dados'!A:G,7,0)*M741)+VLOOKUP(F741,'Base de Dados'!A:G,7,0)</f>
        <v>9.9717357295352507</v>
      </c>
      <c r="O741" s="66">
        <f t="shared" si="77"/>
        <v>11.436733142047618</v>
      </c>
    </row>
    <row r="742" spans="6:15" x14ac:dyDescent="0.35">
      <c r="F742" t="str">
        <f t="shared" si="76"/>
        <v>RREstadoSecasEstado da Roraima20504C</v>
      </c>
      <c r="G742" t="str">
        <f t="shared" si="78"/>
        <v>Secas20504C</v>
      </c>
      <c r="H742" s="140" t="s">
        <v>151</v>
      </c>
      <c r="I742" s="140" t="s">
        <v>97</v>
      </c>
      <c r="J742" s="140" t="s">
        <v>50</v>
      </c>
      <c r="K742" s="142">
        <v>2050</v>
      </c>
      <c r="L742" s="82" t="s">
        <v>90</v>
      </c>
      <c r="M742" s="129">
        <f t="shared" si="79"/>
        <v>2.1057616972670569E-3</v>
      </c>
      <c r="N742" s="66">
        <f>(VLOOKUP(F742,'Base de Dados'!A:G,7,0)*M742)+VLOOKUP(F742,'Base de Dados'!A:G,7,0)</f>
        <v>12.368323346121571</v>
      </c>
      <c r="O742" s="66">
        <f t="shared" si="77"/>
        <v>11.436733142047618</v>
      </c>
    </row>
    <row r="743" spans="6:15" x14ac:dyDescent="0.35">
      <c r="F743" t="str">
        <f t="shared" si="76"/>
        <v>RJEstadoSecasEstado do Rio de Janeiro20504C</v>
      </c>
      <c r="G743" t="str">
        <f t="shared" si="78"/>
        <v>Secas20504C</v>
      </c>
      <c r="H743" s="140" t="s">
        <v>169</v>
      </c>
      <c r="I743" s="140" t="s">
        <v>143</v>
      </c>
      <c r="J743" s="140" t="s">
        <v>50</v>
      </c>
      <c r="K743" s="142">
        <v>2050</v>
      </c>
      <c r="L743" s="82" t="s">
        <v>90</v>
      </c>
      <c r="M743" s="129">
        <f t="shared" si="79"/>
        <v>9.9062263210224766E-2</v>
      </c>
      <c r="N743" s="66">
        <f>(VLOOKUP(F743,'Base de Dados'!A:G,7,0)*M743)+VLOOKUP(F743,'Base de Dados'!A:G,7,0)</f>
        <v>-2.4545723878361625E-2</v>
      </c>
      <c r="O743" s="66">
        <f t="shared" si="77"/>
        <v>11.436733142047618</v>
      </c>
    </row>
    <row r="744" spans="6:15" x14ac:dyDescent="0.35">
      <c r="F744" t="str">
        <f t="shared" si="76"/>
        <v>APEstadoSecasEstado do Amapá20504C</v>
      </c>
      <c r="G744" t="str">
        <f t="shared" si="78"/>
        <v>Secas20504C</v>
      </c>
      <c r="H744" s="140" t="s">
        <v>157</v>
      </c>
      <c r="I744" s="140" t="s">
        <v>115</v>
      </c>
      <c r="J744" s="140" t="s">
        <v>50</v>
      </c>
      <c r="K744" s="142">
        <v>2050</v>
      </c>
      <c r="L744" s="82" t="s">
        <v>90</v>
      </c>
      <c r="M744" s="129">
        <f t="shared" si="79"/>
        <v>2.4270664495023258E-3</v>
      </c>
      <c r="N744" s="66">
        <f>(VLOOKUP(F744,'Base de Dados'!A:G,7,0)*M744)+VLOOKUP(F744,'Base de Dados'!A:G,7,0)</f>
        <v>22.089816978636716</v>
      </c>
      <c r="O744" s="66">
        <f t="shared" si="77"/>
        <v>11.436733142047618</v>
      </c>
    </row>
    <row r="745" spans="6:15" x14ac:dyDescent="0.35">
      <c r="F745" t="str">
        <f t="shared" si="76"/>
        <v>AMEstadoSecasEstado do Amazonas20504C</v>
      </c>
      <c r="G745" t="str">
        <f t="shared" si="78"/>
        <v>Secas20504C</v>
      </c>
      <c r="H745" s="140" t="s">
        <v>158</v>
      </c>
      <c r="I745" s="140" t="s">
        <v>119</v>
      </c>
      <c r="J745" s="140" t="s">
        <v>50</v>
      </c>
      <c r="K745" s="142">
        <v>2050</v>
      </c>
      <c r="L745" s="82" t="s">
        <v>90</v>
      </c>
      <c r="M745" s="129">
        <f t="shared" si="79"/>
        <v>1.5246403292263271E-2</v>
      </c>
      <c r="N745" s="66">
        <f>(VLOOKUP(F745,'Base de Dados'!A:G,7,0)*M745)+VLOOKUP(F745,'Base de Dados'!A:G,7,0)</f>
        <v>3.394983972609328</v>
      </c>
      <c r="O745" s="66">
        <f t="shared" si="77"/>
        <v>11.436733142047618</v>
      </c>
    </row>
    <row r="746" spans="6:15" x14ac:dyDescent="0.35">
      <c r="F746" t="str">
        <f t="shared" si="76"/>
        <v>MGEstadoSecasEstado de Minas Gerais20504C</v>
      </c>
      <c r="G746" t="str">
        <f t="shared" si="78"/>
        <v>Secas20504C</v>
      </c>
      <c r="H746" s="140" t="s">
        <v>152</v>
      </c>
      <c r="I746" s="140" t="s">
        <v>93</v>
      </c>
      <c r="J746" s="140" t="s">
        <v>50</v>
      </c>
      <c r="K746" s="142">
        <v>2050</v>
      </c>
      <c r="L746" s="82" t="s">
        <v>90</v>
      </c>
      <c r="M746" s="129">
        <f t="shared" si="79"/>
        <v>8.9726947468184257E-2</v>
      </c>
      <c r="N746" s="66">
        <f>(VLOOKUP(F746,'Base de Dados'!A:G,7,0)*M746)+VLOOKUP(F746,'Base de Dados'!A:G,7,0)</f>
        <v>11.963022429305731</v>
      </c>
      <c r="O746" s="66">
        <f t="shared" si="77"/>
        <v>11.436733142047618</v>
      </c>
    </row>
    <row r="747" spans="6:15" x14ac:dyDescent="0.35">
      <c r="F747" t="str">
        <f t="shared" si="76"/>
        <v>PREstadoSecasEstado do Paraná20504C</v>
      </c>
      <c r="G747" t="str">
        <f t="shared" si="78"/>
        <v>Secas20504C</v>
      </c>
      <c r="H747" s="140" t="s">
        <v>166</v>
      </c>
      <c r="I747" s="140" t="s">
        <v>105</v>
      </c>
      <c r="J747" s="140" t="s">
        <v>50</v>
      </c>
      <c r="K747" s="142">
        <v>2050</v>
      </c>
      <c r="L747" s="82" t="s">
        <v>90</v>
      </c>
      <c r="M747" s="129">
        <f t="shared" si="79"/>
        <v>6.4120469964379201E-2</v>
      </c>
      <c r="N747" s="66">
        <f>(VLOOKUP(F747,'Base de Dados'!A:G,7,0)*M747)+VLOOKUP(F747,'Base de Dados'!A:G,7,0)</f>
        <v>-1.591924223066711</v>
      </c>
      <c r="O747" s="66">
        <f t="shared" si="77"/>
        <v>11.436733142047618</v>
      </c>
    </row>
    <row r="748" spans="6:15" x14ac:dyDescent="0.35">
      <c r="F748" t="str">
        <f t="shared" si="76"/>
        <v>GOEstadoSecasEstado do Goiás20504C</v>
      </c>
      <c r="G748" t="str">
        <f t="shared" si="78"/>
        <v>Secas20504C</v>
      </c>
      <c r="H748" s="140" t="s">
        <v>161</v>
      </c>
      <c r="I748" s="140" t="s">
        <v>111</v>
      </c>
      <c r="J748" s="140" t="s">
        <v>50</v>
      </c>
      <c r="K748" s="142">
        <v>2050</v>
      </c>
      <c r="L748" s="82" t="s">
        <v>90</v>
      </c>
      <c r="M748" s="129">
        <f t="shared" si="79"/>
        <v>2.9453067034552943E-2</v>
      </c>
      <c r="N748" s="66">
        <f>(VLOOKUP(F748,'Base de Dados'!A:G,7,0)*M748)+VLOOKUP(F748,'Base de Dados'!A:G,7,0)</f>
        <v>14.642940425499482</v>
      </c>
      <c r="O748" s="66">
        <f t="shared" si="77"/>
        <v>11.436733142047618</v>
      </c>
    </row>
    <row r="749" spans="6:15" x14ac:dyDescent="0.35">
      <c r="F749" t="str">
        <f t="shared" si="76"/>
        <v>ESEstadoSecasEstado do Espírito Santo20504C</v>
      </c>
      <c r="G749" t="str">
        <f t="shared" si="78"/>
        <v>Secas20504C</v>
      </c>
      <c r="H749" s="140" t="s">
        <v>160</v>
      </c>
      <c r="I749" s="140" t="s">
        <v>141</v>
      </c>
      <c r="J749" s="140" t="s">
        <v>50</v>
      </c>
      <c r="K749" s="142">
        <v>2050</v>
      </c>
      <c r="L749" s="82" t="s">
        <v>90</v>
      </c>
      <c r="M749" s="129">
        <f t="shared" si="79"/>
        <v>1.8193602342725594E-2</v>
      </c>
      <c r="N749" s="66">
        <f>(VLOOKUP(F749,'Base de Dados'!A:G,7,0)*M749)+VLOOKUP(F749,'Base de Dados'!A:G,7,0)</f>
        <v>5.6499562993997845</v>
      </c>
      <c r="O749" s="66">
        <f t="shared" si="77"/>
        <v>11.436733142047618</v>
      </c>
    </row>
    <row r="750" spans="6:15" x14ac:dyDescent="0.35">
      <c r="F750" t="str">
        <f t="shared" si="76"/>
        <v>MSEstadoSecasEstado do Mato Grosso do Sul20504C</v>
      </c>
      <c r="G750" t="str">
        <f t="shared" si="78"/>
        <v>Secas20504C</v>
      </c>
      <c r="H750" s="140" t="s">
        <v>164</v>
      </c>
      <c r="I750" s="140" t="s">
        <v>101</v>
      </c>
      <c r="J750" s="140" t="s">
        <v>50</v>
      </c>
      <c r="K750" s="142">
        <v>2050</v>
      </c>
      <c r="L750" s="82" t="s">
        <v>90</v>
      </c>
      <c r="M750" s="129">
        <f t="shared" si="79"/>
        <v>1.6114911720697993E-2</v>
      </c>
      <c r="N750" s="66">
        <f>(VLOOKUP(F750,'Base de Dados'!A:G,7,0)*M750)+VLOOKUP(F750,'Base de Dados'!A:G,7,0)</f>
        <v>1.1692095584199502</v>
      </c>
      <c r="O750" s="66">
        <f t="shared" si="77"/>
        <v>11.436733142047618</v>
      </c>
    </row>
    <row r="751" spans="6:15" x14ac:dyDescent="0.35">
      <c r="F751" t="str">
        <f t="shared" si="76"/>
        <v>RSEstadoSecasEstado do Rio Grande do Sul20504C</v>
      </c>
      <c r="G751" t="str">
        <f t="shared" si="78"/>
        <v>Secas20504C</v>
      </c>
      <c r="H751" s="140" t="s">
        <v>171</v>
      </c>
      <c r="I751" s="140" t="s">
        <v>125</v>
      </c>
      <c r="J751" s="140" t="s">
        <v>50</v>
      </c>
      <c r="K751" s="142">
        <v>2050</v>
      </c>
      <c r="L751" s="82" t="s">
        <v>90</v>
      </c>
      <c r="M751" s="129">
        <f t="shared" si="79"/>
        <v>6.1887894735043823E-2</v>
      </c>
      <c r="N751" s="66">
        <f>(VLOOKUP(F751,'Base de Dados'!A:G,7,0)*M751)+VLOOKUP(F751,'Base de Dados'!A:G,7,0)</f>
        <v>-0.24741987947326513</v>
      </c>
      <c r="O751" s="66">
        <f t="shared" si="77"/>
        <v>11.436733142047618</v>
      </c>
    </row>
    <row r="752" spans="6:15" x14ac:dyDescent="0.35">
      <c r="F752" t="str">
        <f t="shared" si="76"/>
        <v>ACEstadoSecasEstado do Acre20504C</v>
      </c>
      <c r="G752" t="str">
        <f t="shared" si="78"/>
        <v>Secas20504C</v>
      </c>
      <c r="H752" s="138" t="s">
        <v>155</v>
      </c>
      <c r="I752" s="138" t="s">
        <v>131</v>
      </c>
      <c r="J752" s="139" t="s">
        <v>50</v>
      </c>
      <c r="K752" s="141">
        <v>2050</v>
      </c>
      <c r="L752" s="136" t="s">
        <v>90</v>
      </c>
      <c r="M752" s="129">
        <f t="shared" si="79"/>
        <v>2.1651603672099367E-3</v>
      </c>
      <c r="N752" s="66">
        <f>(VLOOKUP(F752,'Base de Dados'!A:G,7,0)*M752)+VLOOKUP(F752,'Base de Dados'!A:G,7,0)</f>
        <v>1.5483451727673394</v>
      </c>
      <c r="O752" s="66">
        <f t="shared" si="77"/>
        <v>11.436733142047618</v>
      </c>
    </row>
    <row r="753" spans="6:15" x14ac:dyDescent="0.35">
      <c r="F753" t="str">
        <f t="shared" si="76"/>
        <v>SCEstadoSecasEstado de Santa Catarina20504C</v>
      </c>
      <c r="G753" t="str">
        <f t="shared" si="78"/>
        <v>Secas20504C</v>
      </c>
      <c r="H753" s="140" t="s">
        <v>153</v>
      </c>
      <c r="I753" s="140" t="s">
        <v>107</v>
      </c>
      <c r="J753" s="140" t="s">
        <v>50</v>
      </c>
      <c r="K753" s="142">
        <v>2050</v>
      </c>
      <c r="L753" s="82" t="s">
        <v>90</v>
      </c>
      <c r="M753" s="129">
        <f t="shared" si="79"/>
        <v>4.5899270894467749E-2</v>
      </c>
      <c r="N753" s="66">
        <f>(VLOOKUP(F753,'Base de Dados'!A:G,7,0)*M753)+VLOOKUP(F753,'Base de Dados'!A:G,7,0)</f>
        <v>-1.5838401292245223</v>
      </c>
      <c r="O753" s="66">
        <f t="shared" si="77"/>
        <v>11.436733142047618</v>
      </c>
    </row>
    <row r="754" spans="6:15" x14ac:dyDescent="0.35">
      <c r="F754" t="str">
        <f t="shared" si="76"/>
        <v>SEEstadoSecasEstado do Sergipe20504C</v>
      </c>
      <c r="G754" t="str">
        <f t="shared" si="78"/>
        <v>Secas20504C</v>
      </c>
      <c r="H754" s="140" t="s">
        <v>172</v>
      </c>
      <c r="I754" s="140" t="s">
        <v>81</v>
      </c>
      <c r="J754" s="140" t="s">
        <v>50</v>
      </c>
      <c r="K754" s="142">
        <v>2050</v>
      </c>
      <c r="L754" s="82" t="s">
        <v>90</v>
      </c>
      <c r="M754" s="129">
        <f t="shared" si="79"/>
        <v>5.9674637214738547E-3</v>
      </c>
      <c r="N754" s="66">
        <f>(VLOOKUP(F754,'Base de Dados'!A:G,7,0)*M754)+VLOOKUP(F754,'Base de Dados'!A:G,7,0)</f>
        <v>21.224236872083566</v>
      </c>
      <c r="O754" s="66">
        <f t="shared" si="77"/>
        <v>11.436733142047618</v>
      </c>
    </row>
    <row r="755" spans="6:15" x14ac:dyDescent="0.35">
      <c r="F755" t="str">
        <f t="shared" si="76"/>
        <v>DFEstadoSecasDistrito Federal20504C</v>
      </c>
      <c r="G755" t="str">
        <f t="shared" si="78"/>
        <v>Secas20504C</v>
      </c>
      <c r="H755" s="140" t="s">
        <v>147</v>
      </c>
      <c r="I755" s="140" t="s">
        <v>99</v>
      </c>
      <c r="J755" s="140" t="s">
        <v>50</v>
      </c>
      <c r="K755" s="142">
        <v>2050</v>
      </c>
      <c r="L755" s="82" t="s">
        <v>90</v>
      </c>
      <c r="M755" s="129">
        <f t="shared" si="79"/>
        <v>3.493574824846201E-2</v>
      </c>
      <c r="N755" s="66">
        <f>(VLOOKUP(F755,'Base de Dados'!A:G,7,0)*M755)+VLOOKUP(F755,'Base de Dados'!A:G,7,0)</f>
        <v>18.432205676305106</v>
      </c>
      <c r="O755" s="66">
        <f t="shared" si="77"/>
        <v>11.436733142047618</v>
      </c>
    </row>
    <row r="756" spans="6:15" x14ac:dyDescent="0.35">
      <c r="F756" t="str">
        <f t="shared" si="76"/>
        <v>SPEstadoSecasEstado de São Paulo20504C</v>
      </c>
      <c r="G756" t="str">
        <f t="shared" si="78"/>
        <v>Secas20504C</v>
      </c>
      <c r="H756" s="140" t="s">
        <v>154</v>
      </c>
      <c r="I756" s="140" t="s">
        <v>137</v>
      </c>
      <c r="J756" s="140" t="s">
        <v>50</v>
      </c>
      <c r="K756" s="142">
        <v>2050</v>
      </c>
      <c r="L756" s="82" t="s">
        <v>90</v>
      </c>
      <c r="M756" s="129">
        <f t="shared" si="79"/>
        <v>0.31245264204495427</v>
      </c>
      <c r="N756" s="66">
        <f>(VLOOKUP(F756,'Base de Dados'!A:G,7,0)*M756)+VLOOKUP(F756,'Base de Dados'!A:G,7,0)</f>
        <v>2.2749179128779207</v>
      </c>
      <c r="O756" s="66">
        <f t="shared" si="77"/>
        <v>11.436733142047618</v>
      </c>
    </row>
    <row r="757" spans="6:15" x14ac:dyDescent="0.35">
      <c r="F757" t="str">
        <f t="shared" si="76"/>
        <v>ROEstadoSecasEstado da Rondônia20504C</v>
      </c>
      <c r="G757" t="str">
        <f t="shared" si="78"/>
        <v>Secas20504C</v>
      </c>
      <c r="H757" s="140" t="s">
        <v>150</v>
      </c>
      <c r="I757" s="140" t="s">
        <v>127</v>
      </c>
      <c r="J757" s="140" t="s">
        <v>50</v>
      </c>
      <c r="K757" s="142">
        <v>2050</v>
      </c>
      <c r="L757" s="82" t="s">
        <v>90</v>
      </c>
      <c r="M757" s="129">
        <f t="shared" si="79"/>
        <v>6.7807786955368732E-3</v>
      </c>
      <c r="N757" s="66">
        <f>(VLOOKUP(F757,'Base de Dados'!A:G,7,0)*M757)+VLOOKUP(F757,'Base de Dados'!A:G,7,0)</f>
        <v>5.2466702313753419</v>
      </c>
      <c r="O757" s="66">
        <f t="shared" si="77"/>
        <v>11.436733142047618</v>
      </c>
    </row>
    <row r="758" spans="6:15" x14ac:dyDescent="0.35">
      <c r="F758" t="str">
        <f t="shared" si="76"/>
        <v>ALEstadoSecasEstado do Alagoas20504C</v>
      </c>
      <c r="G758" t="str">
        <f t="shared" si="78"/>
        <v>Secas20504C</v>
      </c>
      <c r="H758" s="140" t="s">
        <v>156</v>
      </c>
      <c r="I758" s="140" t="s">
        <v>117</v>
      </c>
      <c r="J758" s="140" t="s">
        <v>50</v>
      </c>
      <c r="K758" s="142">
        <v>2050</v>
      </c>
      <c r="L758" s="82" t="s">
        <v>90</v>
      </c>
      <c r="M758" s="129">
        <f t="shared" si="79"/>
        <v>8.3055635790484604E-3</v>
      </c>
      <c r="N758" s="66">
        <f>(VLOOKUP(F758,'Base de Dados'!A:G,7,0)*M758)+VLOOKUP(F758,'Base de Dados'!A:G,7,0)</f>
        <v>20.677994396024602</v>
      </c>
      <c r="O758" s="66">
        <f t="shared" si="77"/>
        <v>11.436733142047618</v>
      </c>
    </row>
  </sheetData>
  <sortState xmlns:xlrd2="http://schemas.microsoft.com/office/spreadsheetml/2017/richdata2" ref="AB3:AH29">
    <sortCondition ref="AD5:AD46"/>
  </sortState>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7E7C-ED74-43AF-9FC4-A1843C39FB32}">
  <sheetPr codeName="Planilha3">
    <tabColor theme="0" tint="-0.34998626667073579"/>
  </sheetPr>
  <dimension ref="A1:X166"/>
  <sheetViews>
    <sheetView zoomScale="85" zoomScaleNormal="85" workbookViewId="0">
      <pane ySplit="3" topLeftCell="A4" activePane="bottomLeft" state="frozen"/>
      <selection pane="bottomLeft" activeCell="K167" sqref="K167"/>
    </sheetView>
  </sheetViews>
  <sheetFormatPr defaultColWidth="0" defaultRowHeight="14.5" x14ac:dyDescent="0.35"/>
  <cols>
    <col min="1" max="1" width="3" style="1" customWidth="1"/>
    <col min="2" max="2" width="18.7265625" style="1" customWidth="1"/>
    <col min="3" max="4" width="11" style="1" customWidth="1"/>
    <col min="5" max="5" width="2" style="1" customWidth="1"/>
    <col min="6" max="23" width="9.1796875" style="1" customWidth="1"/>
    <col min="24" max="16384" width="9.1796875" style="1" hidden="1"/>
  </cols>
  <sheetData>
    <row r="1" spans="2:24" s="2" customFormat="1" ht="27" customHeight="1" x14ac:dyDescent="0.35">
      <c r="C1" s="194" t="s">
        <v>283</v>
      </c>
      <c r="D1" s="194"/>
      <c r="E1" s="194"/>
      <c r="F1" s="194"/>
      <c r="G1" s="194"/>
      <c r="H1" s="194"/>
      <c r="I1" s="194"/>
      <c r="J1" s="194"/>
      <c r="K1" s="194"/>
    </row>
    <row r="2" spans="2:24" s="70" customFormat="1" ht="25.5" customHeight="1" x14ac:dyDescent="0.35">
      <c r="B2" s="69"/>
      <c r="C2" s="194"/>
      <c r="D2" s="194"/>
      <c r="E2" s="194"/>
      <c r="F2" s="194"/>
      <c r="G2" s="194"/>
      <c r="H2" s="194"/>
      <c r="I2" s="194"/>
      <c r="J2" s="194"/>
      <c r="K2" s="194"/>
      <c r="L2" s="69"/>
      <c r="M2" s="69"/>
      <c r="N2" s="69"/>
      <c r="O2" s="69"/>
    </row>
    <row r="3" spans="2:24" s="15" customFormat="1" ht="16.5" customHeight="1" x14ac:dyDescent="0.35">
      <c r="C3" s="117" t="s">
        <v>6</v>
      </c>
    </row>
    <row r="4" spans="2:24" s="14" customFormat="1" ht="12" customHeight="1" x14ac:dyDescent="0.35"/>
    <row r="5" spans="2:24" s="17" customFormat="1" ht="57.75" customHeight="1" x14ac:dyDescent="0.35">
      <c r="B5" s="196" t="s">
        <v>7</v>
      </c>
      <c r="C5" s="196"/>
      <c r="D5" s="196"/>
      <c r="E5" s="196"/>
      <c r="F5" s="196"/>
      <c r="G5" s="196"/>
      <c r="H5" s="196"/>
      <c r="I5" s="196"/>
      <c r="J5" s="196"/>
      <c r="K5" s="196"/>
      <c r="L5" s="196"/>
      <c r="M5" s="196"/>
      <c r="N5" s="196"/>
      <c r="O5" s="196"/>
      <c r="P5" s="196"/>
      <c r="Q5" s="196"/>
      <c r="X5" s="87"/>
    </row>
    <row r="6" spans="2:24" s="17" customFormat="1" ht="54.75" customHeight="1" x14ac:dyDescent="0.35">
      <c r="B6" s="197" t="s">
        <v>8</v>
      </c>
      <c r="C6" s="197"/>
      <c r="D6" s="197"/>
      <c r="E6" s="197"/>
      <c r="F6" s="197"/>
      <c r="G6" s="197"/>
      <c r="H6" s="197"/>
      <c r="I6" s="197"/>
      <c r="J6" s="197"/>
      <c r="K6" s="197"/>
      <c r="L6" s="197"/>
      <c r="M6" s="197"/>
      <c r="N6" s="197"/>
      <c r="O6" s="197"/>
      <c r="P6" s="197"/>
      <c r="Q6" s="197"/>
      <c r="X6" s="87"/>
    </row>
    <row r="7" spans="2:24" s="17" customFormat="1" ht="75.75" customHeight="1" x14ac:dyDescent="0.35">
      <c r="B7" s="198" t="s">
        <v>306</v>
      </c>
      <c r="C7" s="198"/>
      <c r="D7" s="198"/>
      <c r="E7" s="198"/>
      <c r="F7" s="198"/>
      <c r="G7" s="198"/>
      <c r="H7" s="198"/>
      <c r="I7" s="198"/>
      <c r="J7" s="198"/>
      <c r="K7" s="198"/>
      <c r="L7" s="198"/>
      <c r="M7" s="198"/>
      <c r="N7" s="198"/>
      <c r="O7" s="198"/>
      <c r="P7" s="198"/>
      <c r="Q7" s="198"/>
      <c r="X7" s="87"/>
    </row>
    <row r="8" spans="2:24" s="17" customFormat="1" ht="39.75" customHeight="1" x14ac:dyDescent="0.35">
      <c r="B8" s="197" t="s">
        <v>9</v>
      </c>
      <c r="C8" s="197"/>
      <c r="D8" s="197"/>
      <c r="E8" s="197"/>
      <c r="F8" s="197"/>
      <c r="G8" s="197"/>
      <c r="H8" s="197"/>
      <c r="I8" s="197"/>
      <c r="J8" s="197"/>
      <c r="K8" s="197"/>
      <c r="L8" s="197"/>
      <c r="M8" s="197"/>
      <c r="N8" s="197"/>
      <c r="O8" s="197"/>
      <c r="P8" s="197"/>
      <c r="Q8" s="197"/>
      <c r="X8" s="87"/>
    </row>
    <row r="9" spans="2:24" s="17" customFormat="1" ht="18" x14ac:dyDescent="0.35">
      <c r="B9" s="86"/>
      <c r="C9" s="86"/>
      <c r="D9" s="86"/>
      <c r="E9" s="86"/>
      <c r="F9" s="86"/>
      <c r="G9" s="102"/>
      <c r="H9" s="86"/>
      <c r="I9" s="86"/>
      <c r="J9" s="86"/>
      <c r="K9" s="86"/>
      <c r="L9" s="86"/>
      <c r="M9" s="86"/>
      <c r="N9" s="86"/>
      <c r="O9" s="86"/>
      <c r="P9" s="86"/>
      <c r="Q9" s="86"/>
      <c r="X9" s="87"/>
    </row>
    <row r="10" spans="2:24" s="70" customFormat="1" ht="25.5" customHeight="1" x14ac:dyDescent="0.45">
      <c r="B10" s="69" t="s">
        <v>10</v>
      </c>
      <c r="C10" s="69"/>
      <c r="D10" s="69"/>
      <c r="E10" s="69"/>
      <c r="F10" s="69"/>
      <c r="G10" s="104"/>
      <c r="H10" s="69"/>
      <c r="I10" s="69"/>
      <c r="J10" s="69"/>
      <c r="K10" s="69"/>
      <c r="L10" s="69"/>
      <c r="M10" s="69"/>
      <c r="N10" s="69"/>
      <c r="O10" s="69"/>
    </row>
    <row r="11" spans="2:24" s="15" customFormat="1" ht="3" customHeight="1" x14ac:dyDescent="0.35"/>
    <row r="12" spans="2:24" s="14" customFormat="1" ht="9" customHeight="1" x14ac:dyDescent="0.35"/>
    <row r="13" spans="2:24" s="72" customFormat="1" ht="19.5" customHeight="1" x14ac:dyDescent="0.35">
      <c r="B13" s="199" t="s">
        <v>11</v>
      </c>
      <c r="C13" s="199"/>
      <c r="D13" s="199"/>
      <c r="E13" s="199"/>
      <c r="F13" s="199"/>
      <c r="G13" s="199"/>
      <c r="H13" s="199"/>
      <c r="I13" s="199"/>
      <c r="J13" s="199"/>
      <c r="K13" s="199"/>
      <c r="L13" s="199"/>
      <c r="M13" s="199"/>
      <c r="N13" s="199"/>
      <c r="O13" s="199"/>
      <c r="P13" s="199"/>
      <c r="Q13" s="199"/>
    </row>
    <row r="14" spans="2:24" s="53" customFormat="1" ht="21" customHeight="1" x14ac:dyDescent="0.35">
      <c r="B14" s="195" t="s">
        <v>12</v>
      </c>
      <c r="C14" s="195"/>
      <c r="D14" s="195"/>
      <c r="E14" s="195"/>
      <c r="F14" s="195"/>
      <c r="G14" s="195"/>
      <c r="H14" s="195"/>
      <c r="I14" s="195"/>
      <c r="J14" s="195"/>
      <c r="K14" s="195"/>
      <c r="L14" s="195"/>
      <c r="M14" s="195"/>
      <c r="N14" s="195"/>
      <c r="O14" s="195"/>
      <c r="P14" s="195"/>
      <c r="Q14" s="195"/>
    </row>
    <row r="15" spans="2:24" s="53" customFormat="1" ht="8.25" customHeight="1" x14ac:dyDescent="0.35">
      <c r="B15" s="85"/>
      <c r="C15" s="85"/>
      <c r="D15" s="85"/>
      <c r="E15" s="85"/>
      <c r="F15" s="85"/>
      <c r="G15" s="85"/>
      <c r="H15" s="85"/>
      <c r="I15" s="85"/>
      <c r="J15" s="85"/>
      <c r="K15" s="85"/>
      <c r="L15" s="85"/>
      <c r="M15" s="85"/>
      <c r="N15" s="85"/>
      <c r="O15" s="85"/>
      <c r="P15" s="85"/>
      <c r="Q15" s="85"/>
    </row>
    <row r="16" spans="2:24" s="53" customFormat="1" ht="83.25" customHeight="1" x14ac:dyDescent="0.35">
      <c r="B16" s="202" t="s">
        <v>13</v>
      </c>
      <c r="C16" s="202"/>
      <c r="D16" s="202"/>
      <c r="E16" s="202"/>
      <c r="F16" s="202"/>
      <c r="G16" s="202"/>
      <c r="H16" s="202"/>
      <c r="I16" s="202"/>
      <c r="J16" s="202"/>
      <c r="K16" s="202"/>
      <c r="L16" s="202"/>
      <c r="M16" s="202"/>
      <c r="N16" s="202"/>
      <c r="O16" s="202"/>
      <c r="P16" s="202"/>
      <c r="Q16" s="202"/>
    </row>
    <row r="17" spans="2:17" ht="49.5" customHeight="1" x14ac:dyDescent="0.35">
      <c r="B17" s="202" t="s">
        <v>14</v>
      </c>
      <c r="C17" s="202"/>
      <c r="D17" s="202"/>
      <c r="E17" s="202"/>
      <c r="F17" s="202"/>
      <c r="G17" s="202"/>
      <c r="H17" s="202"/>
      <c r="I17" s="202"/>
      <c r="J17" s="202"/>
      <c r="K17" s="202"/>
      <c r="L17" s="202"/>
      <c r="M17" s="202"/>
      <c r="N17" s="202"/>
      <c r="O17" s="202"/>
      <c r="P17" s="202"/>
      <c r="Q17" s="202"/>
    </row>
    <row r="18" spans="2:17" ht="9.75" customHeight="1" x14ac:dyDescent="0.35">
      <c r="B18" s="88"/>
      <c r="C18" s="88"/>
      <c r="D18" s="88"/>
      <c r="E18" s="88"/>
      <c r="F18" s="88"/>
      <c r="G18" s="88"/>
      <c r="H18" s="88"/>
      <c r="I18" s="88"/>
      <c r="J18" s="88"/>
      <c r="K18" s="88"/>
      <c r="L18" s="88"/>
      <c r="M18" s="88"/>
      <c r="N18" s="88"/>
      <c r="O18" s="88"/>
      <c r="P18" s="88"/>
      <c r="Q18" s="88"/>
    </row>
    <row r="19" spans="2:17" ht="19.5" customHeight="1" x14ac:dyDescent="0.35">
      <c r="B19" s="203" t="s">
        <v>15</v>
      </c>
      <c r="C19" s="203"/>
      <c r="D19" s="203"/>
      <c r="E19" s="73"/>
      <c r="F19" s="73"/>
      <c r="G19" s="73"/>
      <c r="H19" s="73"/>
      <c r="I19" s="73"/>
      <c r="J19" s="73"/>
      <c r="K19" s="73"/>
      <c r="L19" s="73"/>
      <c r="M19" s="73"/>
      <c r="N19" s="73"/>
      <c r="O19" s="73"/>
      <c r="P19" s="73"/>
      <c r="Q19" s="73"/>
    </row>
    <row r="20" spans="2:17" ht="24" customHeight="1" x14ac:dyDescent="0.35">
      <c r="B20" s="204"/>
      <c r="C20" s="204"/>
      <c r="D20" s="204"/>
    </row>
    <row r="21" spans="2:17" x14ac:dyDescent="0.35">
      <c r="B21" s="204"/>
      <c r="C21" s="204"/>
      <c r="D21" s="204"/>
    </row>
    <row r="54" spans="2:17" ht="9.75" customHeight="1" x14ac:dyDescent="0.35"/>
    <row r="57" spans="2:17" ht="41.25" customHeight="1" x14ac:dyDescent="0.35"/>
    <row r="58" spans="2:17" s="53" customFormat="1" ht="15" customHeight="1" x14ac:dyDescent="0.35">
      <c r="B58" s="195" t="s">
        <v>16</v>
      </c>
      <c r="C58" s="195"/>
      <c r="D58" s="195"/>
      <c r="E58" s="195"/>
      <c r="F58" s="195"/>
      <c r="G58" s="195"/>
      <c r="H58" s="195"/>
      <c r="I58" s="195"/>
      <c r="J58" s="195"/>
      <c r="K58" s="195"/>
      <c r="L58" s="195"/>
      <c r="M58" s="195"/>
      <c r="N58" s="195"/>
      <c r="O58" s="195"/>
      <c r="P58" s="195"/>
      <c r="Q58" s="195"/>
    </row>
    <row r="59" spans="2:17" s="53" customFormat="1" ht="86.25" customHeight="1" x14ac:dyDescent="0.35">
      <c r="B59" s="200" t="s">
        <v>281</v>
      </c>
      <c r="C59" s="200"/>
      <c r="D59" s="200"/>
      <c r="E59" s="200"/>
      <c r="F59" s="200"/>
      <c r="G59" s="200"/>
      <c r="H59" s="200"/>
      <c r="I59" s="200"/>
      <c r="J59" s="200"/>
      <c r="K59" s="200"/>
      <c r="L59" s="200"/>
      <c r="M59" s="200"/>
      <c r="N59" s="200"/>
      <c r="O59" s="200"/>
      <c r="P59" s="200"/>
      <c r="Q59" s="200"/>
    </row>
    <row r="60" spans="2:17" s="53" customFormat="1" ht="45" customHeight="1" x14ac:dyDescent="0.35">
      <c r="B60" s="205" t="s">
        <v>282</v>
      </c>
      <c r="C60" s="205"/>
      <c r="D60" s="205"/>
      <c r="E60" s="205"/>
      <c r="F60" s="205"/>
      <c r="G60" s="205"/>
      <c r="H60" s="205"/>
      <c r="I60" s="205"/>
      <c r="J60" s="205"/>
      <c r="K60" s="205"/>
      <c r="L60" s="205"/>
      <c r="M60" s="205"/>
      <c r="N60" s="205"/>
      <c r="O60" s="205"/>
      <c r="P60" s="205"/>
      <c r="Q60" s="205"/>
    </row>
    <row r="61" spans="2:17" ht="54.75" customHeight="1" x14ac:dyDescent="0.35">
      <c r="B61" s="206" t="s">
        <v>293</v>
      </c>
      <c r="C61" s="200"/>
      <c r="D61" s="200"/>
      <c r="E61" s="200"/>
      <c r="F61" s="200"/>
      <c r="G61" s="200"/>
      <c r="H61" s="200"/>
      <c r="I61" s="200"/>
      <c r="J61" s="200"/>
      <c r="K61" s="200"/>
      <c r="L61" s="200"/>
      <c r="M61" s="200"/>
      <c r="N61" s="200"/>
      <c r="O61" s="200"/>
      <c r="P61" s="200"/>
      <c r="Q61" s="200"/>
    </row>
    <row r="62" spans="2:17" ht="57" customHeight="1" x14ac:dyDescent="0.35">
      <c r="B62" s="206" t="s">
        <v>294</v>
      </c>
      <c r="C62" s="200"/>
      <c r="D62" s="200"/>
      <c r="E62" s="200"/>
      <c r="F62" s="200"/>
      <c r="G62" s="200"/>
      <c r="H62" s="200"/>
      <c r="I62" s="200"/>
      <c r="J62" s="200"/>
      <c r="K62" s="200"/>
      <c r="L62" s="200"/>
      <c r="M62" s="200"/>
      <c r="N62" s="200"/>
      <c r="O62" s="200"/>
      <c r="P62" s="200"/>
      <c r="Q62" s="200"/>
    </row>
    <row r="69" spans="2:17" ht="14.25" customHeight="1" x14ac:dyDescent="0.35"/>
    <row r="70" spans="2:17" ht="104.25" customHeight="1" x14ac:dyDescent="0.35">
      <c r="B70" s="200"/>
      <c r="C70" s="200"/>
      <c r="D70" s="200"/>
      <c r="E70" s="200"/>
      <c r="F70" s="200"/>
      <c r="G70" s="200"/>
      <c r="H70" s="200"/>
      <c r="I70" s="200"/>
      <c r="J70" s="200"/>
      <c r="K70" s="200"/>
      <c r="L70" s="200"/>
      <c r="M70" s="200"/>
      <c r="N70" s="200"/>
      <c r="O70" s="200"/>
      <c r="P70" s="200"/>
      <c r="Q70" s="200"/>
    </row>
    <row r="71" spans="2:17" ht="9" customHeight="1" x14ac:dyDescent="0.35"/>
    <row r="72" spans="2:17" s="53" customFormat="1" ht="19.5" customHeight="1" x14ac:dyDescent="0.35">
      <c r="B72" s="195" t="s">
        <v>17</v>
      </c>
      <c r="C72" s="195"/>
      <c r="D72" s="195"/>
      <c r="E72" s="195"/>
      <c r="F72" s="195"/>
      <c r="G72" s="195"/>
      <c r="H72" s="195"/>
      <c r="I72" s="195"/>
      <c r="J72" s="195"/>
      <c r="K72" s="195"/>
      <c r="L72" s="195"/>
      <c r="M72" s="195"/>
      <c r="N72" s="195"/>
      <c r="O72" s="195"/>
      <c r="P72" s="195"/>
      <c r="Q72" s="195"/>
    </row>
    <row r="73" spans="2:17" ht="53.25" customHeight="1" x14ac:dyDescent="0.35">
      <c r="B73" s="201" t="s">
        <v>18</v>
      </c>
      <c r="C73" s="201"/>
      <c r="D73" s="201"/>
      <c r="E73" s="201"/>
      <c r="F73" s="201"/>
      <c r="G73" s="201"/>
      <c r="H73" s="201"/>
      <c r="I73" s="201"/>
      <c r="J73" s="201"/>
      <c r="K73" s="201"/>
      <c r="L73" s="201"/>
      <c r="M73" s="201"/>
      <c r="N73" s="201"/>
      <c r="O73" s="201"/>
      <c r="P73" s="201"/>
      <c r="Q73" s="201"/>
    </row>
    <row r="74" spans="2:17" ht="36.75" customHeight="1" x14ac:dyDescent="0.35">
      <c r="B74" s="207" t="s">
        <v>296</v>
      </c>
      <c r="C74" s="198"/>
      <c r="D74" s="198"/>
      <c r="E74" s="198"/>
      <c r="F74" s="198"/>
      <c r="G74" s="198"/>
      <c r="H74" s="198"/>
      <c r="I74" s="198"/>
      <c r="J74" s="198"/>
      <c r="K74" s="198"/>
      <c r="L74" s="198"/>
      <c r="M74" s="198"/>
      <c r="N74" s="198"/>
      <c r="O74" s="198"/>
      <c r="P74" s="198"/>
      <c r="Q74" s="198"/>
    </row>
    <row r="75" spans="2:17" ht="36.75" customHeight="1" x14ac:dyDescent="0.35">
      <c r="B75" s="207" t="s">
        <v>295</v>
      </c>
      <c r="C75" s="198"/>
      <c r="D75" s="198"/>
      <c r="E75" s="198"/>
      <c r="F75" s="198"/>
      <c r="G75" s="198"/>
      <c r="H75" s="198"/>
      <c r="I75" s="198"/>
      <c r="J75" s="198"/>
      <c r="K75" s="198"/>
      <c r="L75" s="198"/>
      <c r="M75" s="198"/>
      <c r="N75" s="198"/>
      <c r="O75" s="198"/>
      <c r="P75" s="198"/>
      <c r="Q75" s="198"/>
    </row>
    <row r="76" spans="2:17" s="53" customFormat="1" ht="30" customHeight="1" x14ac:dyDescent="0.35">
      <c r="B76" s="195" t="s">
        <v>19</v>
      </c>
      <c r="C76" s="195"/>
      <c r="D76" s="195"/>
      <c r="E76" s="195"/>
      <c r="F76" s="195"/>
      <c r="G76" s="195"/>
      <c r="H76" s="195"/>
      <c r="I76" s="195"/>
      <c r="J76" s="195"/>
      <c r="K76" s="195"/>
      <c r="L76" s="195"/>
      <c r="M76" s="195"/>
      <c r="N76" s="195"/>
      <c r="O76" s="195"/>
      <c r="P76" s="195"/>
      <c r="Q76" s="195"/>
    </row>
    <row r="77" spans="2:17" ht="78" customHeight="1" x14ac:dyDescent="0.35">
      <c r="B77" s="198" t="s">
        <v>20</v>
      </c>
      <c r="C77" s="198"/>
      <c r="D77" s="198"/>
      <c r="E77" s="198"/>
      <c r="F77" s="198"/>
      <c r="G77" s="198"/>
      <c r="H77" s="198"/>
      <c r="I77" s="198"/>
      <c r="J77" s="198"/>
      <c r="K77" s="198"/>
      <c r="L77" s="198"/>
      <c r="M77" s="198"/>
      <c r="N77" s="198"/>
      <c r="O77" s="198"/>
      <c r="P77" s="198"/>
      <c r="Q77" s="198"/>
    </row>
    <row r="78" spans="2:17" ht="49.5" customHeight="1" x14ac:dyDescent="0.35">
      <c r="B78" s="201" t="s">
        <v>21</v>
      </c>
      <c r="C78" s="201"/>
      <c r="D78" s="201"/>
      <c r="E78" s="201"/>
      <c r="F78" s="201"/>
      <c r="G78" s="201"/>
      <c r="H78" s="201"/>
      <c r="I78" s="201"/>
      <c r="J78" s="201"/>
      <c r="K78" s="201"/>
      <c r="L78" s="201"/>
      <c r="M78" s="201"/>
      <c r="N78" s="201"/>
      <c r="O78" s="201"/>
      <c r="P78" s="201"/>
      <c r="Q78" s="201"/>
    </row>
    <row r="79" spans="2:17" ht="16.5" customHeight="1" x14ac:dyDescent="0.35">
      <c r="B79" s="75"/>
      <c r="C79" s="75"/>
      <c r="D79" s="75"/>
      <c r="E79" s="75"/>
      <c r="F79" s="75"/>
      <c r="G79" s="75"/>
      <c r="H79" s="75"/>
      <c r="I79" s="75"/>
      <c r="J79" s="75"/>
      <c r="K79" s="75"/>
      <c r="L79" s="75"/>
      <c r="M79" s="75"/>
      <c r="N79" s="75"/>
    </row>
    <row r="80" spans="2:17" s="72" customFormat="1" ht="19.5" customHeight="1" x14ac:dyDescent="0.35">
      <c r="B80" s="199" t="s">
        <v>22</v>
      </c>
      <c r="C80" s="199"/>
      <c r="D80" s="199"/>
      <c r="E80" s="199"/>
      <c r="F80" s="199"/>
      <c r="G80" s="199"/>
      <c r="H80" s="199"/>
      <c r="I80" s="199"/>
      <c r="J80" s="199"/>
      <c r="K80" s="199"/>
      <c r="L80" s="199"/>
      <c r="M80" s="199"/>
      <c r="N80" s="199"/>
      <c r="O80" s="199"/>
      <c r="P80" s="199"/>
      <c r="Q80" s="199"/>
    </row>
    <row r="81" spans="2:17" ht="97.5" customHeight="1" x14ac:dyDescent="0.35">
      <c r="B81" s="198" t="s">
        <v>23</v>
      </c>
      <c r="C81" s="198"/>
      <c r="D81" s="198"/>
      <c r="E81" s="198"/>
      <c r="F81" s="198"/>
      <c r="G81" s="198"/>
      <c r="H81" s="198"/>
      <c r="I81" s="198"/>
      <c r="J81" s="198"/>
      <c r="K81" s="198"/>
      <c r="L81" s="198"/>
      <c r="M81" s="198"/>
      <c r="N81" s="198"/>
      <c r="O81" s="198"/>
      <c r="P81" s="198"/>
      <c r="Q81" s="198"/>
    </row>
    <row r="82" spans="2:17" ht="37.5" customHeight="1" x14ac:dyDescent="0.35">
      <c r="B82" s="71"/>
      <c r="C82" s="71"/>
      <c r="D82" s="71"/>
      <c r="E82" s="71"/>
      <c r="F82" s="71"/>
      <c r="G82" s="71"/>
      <c r="H82" s="71"/>
      <c r="I82" s="71"/>
      <c r="J82" s="71"/>
      <c r="K82" s="71"/>
      <c r="L82" s="71"/>
      <c r="M82" s="71"/>
      <c r="N82" s="71"/>
      <c r="O82" s="71"/>
      <c r="P82" s="71"/>
      <c r="Q82" s="71"/>
    </row>
    <row r="83" spans="2:17" s="72" customFormat="1" ht="19.5" customHeight="1" x14ac:dyDescent="0.35">
      <c r="B83" s="199" t="s">
        <v>24</v>
      </c>
      <c r="C83" s="199"/>
      <c r="D83" s="199"/>
      <c r="E83" s="199"/>
      <c r="F83" s="199"/>
      <c r="G83" s="199"/>
      <c r="H83" s="199"/>
      <c r="I83" s="199"/>
      <c r="J83" s="199"/>
      <c r="K83" s="199"/>
      <c r="L83" s="199"/>
      <c r="M83" s="199"/>
      <c r="N83" s="199"/>
      <c r="O83" s="199"/>
      <c r="P83" s="199"/>
      <c r="Q83" s="199"/>
    </row>
    <row r="84" spans="2:17" s="53" customFormat="1" ht="20.25" customHeight="1" x14ac:dyDescent="0.35">
      <c r="B84" s="195" t="s">
        <v>25</v>
      </c>
      <c r="C84" s="195"/>
      <c r="D84" s="195"/>
      <c r="E84" s="195"/>
      <c r="F84" s="195"/>
      <c r="G84" s="195"/>
      <c r="H84" s="195"/>
      <c r="I84" s="195"/>
      <c r="J84" s="195"/>
      <c r="K84" s="195"/>
      <c r="L84" s="195"/>
      <c r="M84" s="195"/>
      <c r="N84" s="195"/>
      <c r="O84" s="195"/>
      <c r="P84" s="195"/>
      <c r="Q84" s="195"/>
    </row>
    <row r="85" spans="2:17" s="74" customFormat="1" ht="36" customHeight="1" x14ac:dyDescent="0.35">
      <c r="B85" s="200" t="s">
        <v>307</v>
      </c>
      <c r="C85" s="200"/>
      <c r="D85" s="200"/>
      <c r="E85" s="200"/>
      <c r="F85" s="200"/>
      <c r="G85" s="200"/>
      <c r="H85" s="200"/>
      <c r="I85" s="200"/>
      <c r="J85" s="200"/>
      <c r="K85" s="200"/>
      <c r="L85" s="200"/>
      <c r="M85" s="200"/>
      <c r="N85" s="200"/>
      <c r="O85" s="200"/>
      <c r="P85" s="200"/>
      <c r="Q85" s="200"/>
    </row>
    <row r="86" spans="2:17" s="74" customFormat="1" ht="36.75" customHeight="1" x14ac:dyDescent="0.35">
      <c r="B86" s="200" t="s">
        <v>276</v>
      </c>
      <c r="C86" s="200"/>
      <c r="D86" s="200"/>
      <c r="E86" s="200"/>
      <c r="F86" s="200"/>
      <c r="G86" s="200"/>
      <c r="H86" s="200"/>
      <c r="I86" s="200"/>
      <c r="J86" s="200"/>
      <c r="K86" s="200"/>
      <c r="L86" s="200"/>
      <c r="M86" s="200"/>
      <c r="N86" s="200"/>
      <c r="O86" s="200"/>
      <c r="P86" s="200"/>
      <c r="Q86" s="200"/>
    </row>
    <row r="87" spans="2:17" s="74" customFormat="1" ht="15.5" x14ac:dyDescent="0.35">
      <c r="B87" s="75"/>
      <c r="C87" s="75"/>
      <c r="D87" s="75"/>
      <c r="E87" s="75"/>
      <c r="F87" s="75"/>
      <c r="G87" s="75"/>
      <c r="H87" s="75"/>
      <c r="I87" s="75"/>
      <c r="J87" s="75"/>
      <c r="K87" s="75"/>
      <c r="L87" s="75"/>
      <c r="M87" s="75"/>
      <c r="N87" s="75"/>
    </row>
    <row r="88" spans="2:17" s="70" customFormat="1" ht="25.5" customHeight="1" x14ac:dyDescent="0.35">
      <c r="B88" s="69" t="s">
        <v>26</v>
      </c>
      <c r="C88" s="69"/>
      <c r="D88" s="69"/>
      <c r="E88" s="69"/>
      <c r="F88" s="69"/>
      <c r="G88" s="69"/>
      <c r="H88" s="69"/>
      <c r="I88" s="69"/>
      <c r="J88" s="69"/>
      <c r="K88" s="69"/>
      <c r="L88" s="69"/>
      <c r="M88" s="69"/>
      <c r="N88" s="69"/>
      <c r="O88" s="69"/>
    </row>
    <row r="89" spans="2:17" s="15" customFormat="1" ht="3" customHeight="1" x14ac:dyDescent="0.35"/>
    <row r="90" spans="2:17" s="14" customFormat="1" ht="5.25" customHeight="1" x14ac:dyDescent="0.35"/>
    <row r="91" spans="2:17" s="72" customFormat="1" ht="19.5" customHeight="1" x14ac:dyDescent="0.35">
      <c r="B91" s="199" t="s">
        <v>27</v>
      </c>
      <c r="C91" s="199"/>
      <c r="D91" s="199"/>
      <c r="E91" s="199"/>
      <c r="F91" s="199"/>
      <c r="G91" s="199"/>
      <c r="H91" s="199"/>
      <c r="I91" s="199"/>
      <c r="J91" s="199"/>
      <c r="K91" s="199"/>
      <c r="L91" s="199"/>
      <c r="M91" s="199"/>
      <c r="N91" s="199"/>
      <c r="O91" s="199"/>
      <c r="P91" s="199"/>
      <c r="Q91" s="199"/>
    </row>
    <row r="92" spans="2:17" ht="21" customHeight="1" x14ac:dyDescent="0.35">
      <c r="B92" s="195" t="s">
        <v>28</v>
      </c>
      <c r="C92" s="195"/>
      <c r="D92" s="195"/>
      <c r="E92" s="195"/>
      <c r="F92" s="195"/>
      <c r="G92" s="195"/>
      <c r="H92" s="195"/>
      <c r="I92" s="195"/>
      <c r="J92" s="195"/>
      <c r="K92" s="195"/>
      <c r="L92" s="195"/>
      <c r="M92" s="195"/>
      <c r="N92" s="195"/>
      <c r="O92" s="195"/>
      <c r="P92" s="195"/>
      <c r="Q92" s="195"/>
    </row>
    <row r="93" spans="2:17" ht="20.25" customHeight="1" x14ac:dyDescent="0.35">
      <c r="B93" s="198" t="s">
        <v>29</v>
      </c>
      <c r="C93" s="198"/>
      <c r="D93" s="198"/>
      <c r="E93" s="198"/>
      <c r="F93" s="198"/>
      <c r="G93" s="198"/>
      <c r="H93" s="198"/>
      <c r="I93" s="198"/>
      <c r="J93" s="198"/>
      <c r="K93" s="198"/>
      <c r="L93" s="198"/>
      <c r="M93" s="198"/>
      <c r="N93" s="198"/>
      <c r="O93" s="198"/>
      <c r="P93" s="198"/>
      <c r="Q93" s="198"/>
    </row>
    <row r="94" spans="2:17" ht="21" customHeight="1" x14ac:dyDescent="0.35">
      <c r="B94" s="207" t="s">
        <v>30</v>
      </c>
      <c r="C94" s="198"/>
      <c r="D94" s="198"/>
      <c r="E94" s="198"/>
      <c r="F94" s="198"/>
      <c r="G94" s="198"/>
      <c r="H94" s="198"/>
      <c r="I94" s="198"/>
      <c r="J94" s="198"/>
      <c r="K94" s="198"/>
      <c r="L94" s="198"/>
      <c r="M94" s="198"/>
      <c r="N94" s="198"/>
      <c r="O94" s="198"/>
      <c r="P94" s="198"/>
      <c r="Q94" s="198"/>
    </row>
    <row r="95" spans="2:17" ht="38.25" customHeight="1" x14ac:dyDescent="0.35">
      <c r="B95" s="207" t="s">
        <v>31</v>
      </c>
      <c r="C95" s="198"/>
      <c r="D95" s="198"/>
      <c r="E95" s="198"/>
      <c r="F95" s="198"/>
      <c r="G95" s="198"/>
      <c r="H95" s="198"/>
      <c r="I95" s="198"/>
      <c r="J95" s="198"/>
      <c r="K95" s="198"/>
      <c r="L95" s="198"/>
      <c r="M95" s="198"/>
      <c r="N95" s="198"/>
      <c r="O95" s="198"/>
      <c r="P95" s="198"/>
      <c r="Q95" s="198"/>
    </row>
    <row r="96" spans="2:17" ht="15.5" x14ac:dyDescent="0.35">
      <c r="B96" s="208"/>
      <c r="C96" s="209"/>
      <c r="D96" s="209"/>
      <c r="E96" s="209"/>
      <c r="F96" s="209"/>
      <c r="G96" s="209"/>
      <c r="H96" s="209"/>
      <c r="I96" s="209"/>
      <c r="J96" s="209"/>
      <c r="K96" s="209"/>
      <c r="L96" s="209"/>
      <c r="M96" s="209"/>
      <c r="N96" s="209"/>
      <c r="O96" s="209"/>
      <c r="P96" s="209"/>
      <c r="Q96" s="209"/>
    </row>
    <row r="101" spans="2:17" ht="21" customHeight="1" x14ac:dyDescent="0.35">
      <c r="B101" s="195" t="s">
        <v>32</v>
      </c>
      <c r="C101" s="195"/>
      <c r="D101" s="195"/>
      <c r="E101" s="195"/>
      <c r="F101" s="195"/>
      <c r="G101" s="195"/>
      <c r="H101" s="195"/>
      <c r="I101" s="195"/>
      <c r="J101" s="195"/>
      <c r="K101" s="195"/>
      <c r="L101" s="195"/>
      <c r="M101" s="195"/>
      <c r="N101" s="195"/>
      <c r="O101" s="195"/>
      <c r="P101" s="195"/>
      <c r="Q101" s="195"/>
    </row>
    <row r="102" spans="2:17" ht="48.75" customHeight="1" x14ac:dyDescent="0.35">
      <c r="B102" s="200" t="s">
        <v>308</v>
      </c>
      <c r="C102" s="200"/>
      <c r="D102" s="200"/>
      <c r="E102" s="200"/>
      <c r="F102" s="200"/>
      <c r="G102" s="200"/>
      <c r="H102" s="200"/>
      <c r="I102" s="200"/>
      <c r="J102" s="200"/>
      <c r="K102" s="200"/>
      <c r="L102" s="200"/>
      <c r="M102" s="200"/>
      <c r="N102" s="71"/>
    </row>
    <row r="103" spans="2:17" x14ac:dyDescent="0.35">
      <c r="B103" s="210"/>
      <c r="C103" s="210"/>
      <c r="D103" s="210"/>
      <c r="E103" s="210"/>
      <c r="F103" s="210"/>
    </row>
    <row r="112" spans="2:17" ht="49.5" customHeight="1" x14ac:dyDescent="0.35"/>
    <row r="115" spans="2:17" ht="21" customHeight="1" x14ac:dyDescent="0.35">
      <c r="B115" s="214"/>
      <c r="C115" s="214"/>
      <c r="D115" s="214"/>
      <c r="E115" s="214"/>
      <c r="F115" s="214"/>
      <c r="G115" s="214"/>
      <c r="H115" s="214"/>
      <c r="I115" s="214"/>
      <c r="J115" s="214"/>
      <c r="K115" s="214"/>
      <c r="L115" s="214"/>
      <c r="M115" s="214"/>
      <c r="N115" s="214"/>
      <c r="O115" s="214"/>
      <c r="P115" s="214"/>
      <c r="Q115" s="214"/>
    </row>
    <row r="121" spans="2:17" ht="23.25" customHeight="1" x14ac:dyDescent="0.35"/>
    <row r="122" spans="2:17" ht="38.25" customHeight="1" x14ac:dyDescent="0.35">
      <c r="B122" s="196" t="s">
        <v>33</v>
      </c>
      <c r="C122" s="196"/>
      <c r="D122" s="196"/>
      <c r="E122" s="196"/>
      <c r="F122" s="196"/>
      <c r="G122" s="196"/>
      <c r="H122" s="196"/>
      <c r="I122" s="196"/>
      <c r="J122" s="196"/>
      <c r="K122" s="196"/>
      <c r="L122" s="196"/>
      <c r="M122" s="196"/>
      <c r="N122" s="196"/>
      <c r="O122" s="196"/>
      <c r="P122" s="196"/>
      <c r="Q122" s="196"/>
    </row>
    <row r="125" spans="2:17" ht="56.25" customHeight="1" x14ac:dyDescent="0.35">
      <c r="B125" s="212" t="s">
        <v>34</v>
      </c>
      <c r="C125" s="213"/>
      <c r="D125" s="213"/>
      <c r="E125" s="213"/>
      <c r="F125" s="213"/>
      <c r="G125" s="213"/>
      <c r="H125" s="213"/>
      <c r="I125" s="213"/>
      <c r="J125" s="213"/>
      <c r="K125" s="213"/>
      <c r="L125" s="213"/>
      <c r="M125" s="213"/>
      <c r="N125" s="213"/>
      <c r="O125" s="213"/>
      <c r="P125" s="213"/>
      <c r="Q125" s="213"/>
    </row>
    <row r="126" spans="2:17" ht="69" customHeight="1" x14ac:dyDescent="0.35">
      <c r="B126" s="211" t="s">
        <v>277</v>
      </c>
      <c r="C126" s="197"/>
      <c r="D126" s="197"/>
      <c r="E126" s="197"/>
      <c r="F126" s="197"/>
      <c r="G126" s="197"/>
      <c r="H126" s="197"/>
      <c r="I126" s="197"/>
      <c r="J126" s="197"/>
      <c r="K126" s="197"/>
      <c r="L126" s="197"/>
      <c r="M126" s="197"/>
      <c r="N126" s="197"/>
      <c r="O126" s="197"/>
      <c r="P126" s="197"/>
      <c r="Q126" s="197"/>
    </row>
    <row r="127" spans="2:17" ht="36" customHeight="1" x14ac:dyDescent="0.35">
      <c r="B127" s="211" t="s">
        <v>35</v>
      </c>
      <c r="C127" s="197"/>
      <c r="D127" s="197"/>
      <c r="E127" s="197"/>
      <c r="F127" s="197"/>
      <c r="G127" s="197"/>
      <c r="H127" s="197"/>
      <c r="I127" s="197"/>
      <c r="J127" s="197"/>
      <c r="K127" s="197"/>
      <c r="L127" s="197"/>
      <c r="M127" s="197"/>
      <c r="N127" s="197"/>
      <c r="O127" s="197"/>
      <c r="P127" s="197"/>
      <c r="Q127" s="197"/>
    </row>
    <row r="128" spans="2:17" ht="22.5" customHeight="1" x14ac:dyDescent="0.35">
      <c r="B128" s="206" t="s">
        <v>36</v>
      </c>
      <c r="C128" s="206"/>
      <c r="D128" s="206"/>
      <c r="E128" s="206"/>
      <c r="F128" s="206"/>
      <c r="G128" s="206"/>
      <c r="H128" s="206"/>
      <c r="I128" s="206"/>
      <c r="J128" s="206"/>
      <c r="K128" s="206"/>
      <c r="L128" s="206"/>
      <c r="M128" s="206"/>
      <c r="N128" s="206"/>
      <c r="O128" s="206"/>
      <c r="P128" s="206"/>
      <c r="Q128" s="206"/>
    </row>
    <row r="129" spans="2:19" ht="10.5" customHeight="1" x14ac:dyDescent="0.35"/>
    <row r="130" spans="2:19" s="72" customFormat="1" ht="19.5" customHeight="1" x14ac:dyDescent="0.35">
      <c r="B130" s="199" t="s">
        <v>278</v>
      </c>
      <c r="C130" s="199"/>
      <c r="D130" s="199"/>
      <c r="E130" s="199"/>
      <c r="F130" s="199"/>
      <c r="G130" s="199"/>
      <c r="H130" s="199"/>
      <c r="I130" s="199"/>
      <c r="J130" s="199"/>
      <c r="K130" s="199"/>
      <c r="L130" s="199"/>
      <c r="M130" s="199"/>
      <c r="N130" s="199"/>
      <c r="O130" s="199"/>
      <c r="P130" s="199"/>
      <c r="Q130" s="199"/>
    </row>
    <row r="131" spans="2:19" ht="21" customHeight="1" x14ac:dyDescent="0.35">
      <c r="B131" s="195" t="s">
        <v>37</v>
      </c>
      <c r="C131" s="195"/>
      <c r="D131" s="195"/>
      <c r="E131" s="195"/>
      <c r="F131" s="195"/>
      <c r="G131" s="195"/>
      <c r="H131" s="195"/>
      <c r="I131" s="195"/>
      <c r="J131" s="195"/>
      <c r="K131" s="195"/>
      <c r="L131" s="195"/>
      <c r="M131" s="195"/>
      <c r="N131" s="195"/>
      <c r="O131" s="195"/>
      <c r="P131" s="195"/>
      <c r="Q131" s="195"/>
    </row>
    <row r="132" spans="2:19" ht="39" customHeight="1" x14ac:dyDescent="0.35">
      <c r="B132" s="200" t="s">
        <v>38</v>
      </c>
      <c r="C132" s="200"/>
      <c r="D132" s="200"/>
      <c r="E132" s="200"/>
      <c r="F132" s="200"/>
      <c r="G132" s="200"/>
      <c r="H132" s="200"/>
      <c r="I132" s="200"/>
      <c r="J132" s="200"/>
      <c r="K132" s="200"/>
      <c r="L132" s="200"/>
      <c r="M132" s="200"/>
      <c r="N132" s="200"/>
      <c r="O132" s="200"/>
      <c r="P132" s="200"/>
      <c r="Q132" s="200"/>
    </row>
    <row r="133" spans="2:19" ht="22.5" customHeight="1" x14ac:dyDescent="0.35">
      <c r="B133" s="200" t="s">
        <v>39</v>
      </c>
      <c r="C133" s="200"/>
      <c r="D133" s="200"/>
      <c r="E133" s="200"/>
      <c r="F133" s="200"/>
      <c r="G133" s="200"/>
      <c r="H133" s="200"/>
      <c r="I133" s="200"/>
      <c r="J133" s="200"/>
      <c r="K133" s="200"/>
      <c r="L133" s="200"/>
      <c r="M133" s="200"/>
      <c r="N133" s="200"/>
      <c r="O133" s="200"/>
      <c r="P133" s="200"/>
      <c r="Q133" s="200"/>
    </row>
    <row r="134" spans="2:19" ht="15" customHeight="1" x14ac:dyDescent="0.35">
      <c r="I134" s="215" t="s">
        <v>280</v>
      </c>
      <c r="J134" s="215"/>
      <c r="K134" s="215"/>
      <c r="L134" s="215"/>
      <c r="M134" s="215"/>
    </row>
    <row r="135" spans="2:19" ht="15" customHeight="1" x14ac:dyDescent="0.35">
      <c r="I135" s="216"/>
      <c r="J135" s="216"/>
      <c r="K135" s="216"/>
      <c r="L135" s="216"/>
      <c r="M135" s="216"/>
    </row>
    <row r="136" spans="2:19" ht="15" customHeight="1" x14ac:dyDescent="0.35">
      <c r="I136" s="216"/>
      <c r="J136" s="216"/>
      <c r="K136" s="216"/>
      <c r="L136" s="216"/>
      <c r="M136" s="216"/>
    </row>
    <row r="137" spans="2:19" ht="25.5" customHeight="1" x14ac:dyDescent="0.35">
      <c r="B137" s="195" t="s">
        <v>40</v>
      </c>
      <c r="C137" s="195"/>
      <c r="D137" s="195"/>
      <c r="E137" s="195"/>
      <c r="F137" s="195"/>
      <c r="G137" s="195"/>
      <c r="H137" s="195"/>
      <c r="I137" s="195"/>
      <c r="J137" s="195"/>
      <c r="K137" s="195"/>
      <c r="L137" s="195"/>
      <c r="M137" s="195"/>
      <c r="N137" s="195"/>
      <c r="O137" s="195"/>
      <c r="P137" s="195"/>
      <c r="Q137" s="195"/>
    </row>
    <row r="138" spans="2:19" ht="42.75" customHeight="1" x14ac:dyDescent="0.35">
      <c r="B138" s="200" t="s">
        <v>41</v>
      </c>
      <c r="C138" s="200"/>
      <c r="D138" s="200"/>
      <c r="E138" s="200"/>
      <c r="F138" s="200"/>
      <c r="G138" s="200"/>
      <c r="H138" s="200"/>
      <c r="I138" s="200"/>
      <c r="J138" s="200"/>
      <c r="K138" s="200"/>
      <c r="L138" s="200"/>
      <c r="M138" s="200"/>
      <c r="N138" s="200"/>
      <c r="O138" s="200"/>
      <c r="P138" s="200"/>
      <c r="Q138" s="200"/>
      <c r="R138" s="200"/>
      <c r="S138" s="200"/>
    </row>
    <row r="139" spans="2:19" ht="34.5" customHeight="1" x14ac:dyDescent="0.35">
      <c r="B139" s="75"/>
      <c r="C139" s="75"/>
      <c r="D139" s="75"/>
      <c r="E139" s="75"/>
      <c r="F139" s="75"/>
      <c r="G139" s="75"/>
      <c r="H139" s="75"/>
      <c r="I139" s="75"/>
      <c r="J139" s="75"/>
      <c r="K139" s="75"/>
      <c r="L139" s="75"/>
      <c r="M139" s="75"/>
      <c r="N139" s="75"/>
      <c r="O139" s="75"/>
      <c r="P139" s="75"/>
      <c r="Q139" s="75"/>
      <c r="R139" s="75"/>
      <c r="S139" s="75"/>
    </row>
    <row r="161" spans="2:17" s="72" customFormat="1" ht="19.5" customHeight="1" x14ac:dyDescent="0.35">
      <c r="B161" s="199" t="s">
        <v>286</v>
      </c>
      <c r="C161" s="199"/>
      <c r="D161" s="199"/>
      <c r="E161" s="199"/>
      <c r="F161" s="199"/>
      <c r="G161" s="199"/>
      <c r="H161" s="199"/>
      <c r="I161" s="199"/>
      <c r="J161" s="199"/>
      <c r="K161" s="199"/>
      <c r="L161" s="199"/>
      <c r="M161" s="199"/>
      <c r="N161" s="199"/>
      <c r="O161" s="199"/>
      <c r="P161" s="199"/>
      <c r="Q161" s="199"/>
    </row>
    <row r="162" spans="2:17" ht="39" customHeight="1" x14ac:dyDescent="0.35">
      <c r="B162" s="205" t="s">
        <v>297</v>
      </c>
      <c r="C162" s="205"/>
      <c r="D162" s="205"/>
      <c r="E162" s="205"/>
      <c r="F162" s="205"/>
      <c r="G162" s="205"/>
      <c r="H162" s="205"/>
      <c r="I162" s="205"/>
      <c r="J162" s="205"/>
      <c r="K162" s="205"/>
      <c r="L162" s="205"/>
      <c r="M162" s="205"/>
      <c r="N162" s="205"/>
      <c r="O162" s="205"/>
      <c r="P162" s="205"/>
      <c r="Q162" s="205"/>
    </row>
    <row r="163" spans="2:17" ht="38.25" customHeight="1" x14ac:dyDescent="0.35">
      <c r="B163" s="205" t="s">
        <v>298</v>
      </c>
      <c r="C163" s="205"/>
      <c r="D163" s="205"/>
      <c r="E163" s="205"/>
      <c r="F163" s="205"/>
      <c r="G163" s="205"/>
      <c r="H163" s="205"/>
      <c r="I163" s="205"/>
      <c r="J163" s="205"/>
      <c r="K163" s="205"/>
      <c r="L163" s="205"/>
      <c r="M163" s="205"/>
      <c r="N163" s="205"/>
      <c r="O163" s="205"/>
      <c r="P163" s="205"/>
      <c r="Q163" s="205"/>
    </row>
    <row r="164" spans="2:17" ht="38.25" customHeight="1" x14ac:dyDescent="0.35">
      <c r="B164" s="205" t="s">
        <v>299</v>
      </c>
      <c r="C164" s="205"/>
      <c r="D164" s="205"/>
      <c r="E164" s="205"/>
      <c r="F164" s="205"/>
      <c r="G164" s="205"/>
      <c r="H164" s="205"/>
      <c r="I164" s="205"/>
      <c r="J164" s="205"/>
      <c r="K164" s="205"/>
      <c r="L164" s="205"/>
      <c r="M164" s="205"/>
      <c r="N164" s="205"/>
      <c r="O164" s="205"/>
      <c r="P164" s="205"/>
      <c r="Q164" s="205"/>
    </row>
    <row r="165" spans="2:17" ht="39" customHeight="1" x14ac:dyDescent="0.35">
      <c r="B165" s="205" t="s">
        <v>300</v>
      </c>
      <c r="C165" s="205"/>
      <c r="D165" s="205"/>
      <c r="E165" s="205"/>
      <c r="F165" s="205"/>
      <c r="G165" s="205"/>
      <c r="H165" s="205"/>
      <c r="I165" s="205"/>
      <c r="J165" s="205"/>
      <c r="K165" s="205"/>
      <c r="L165" s="205"/>
      <c r="M165" s="205"/>
      <c r="N165" s="205"/>
      <c r="O165" s="205"/>
      <c r="P165" s="205"/>
      <c r="Q165" s="205"/>
    </row>
    <row r="166" spans="2:17" ht="15.5" x14ac:dyDescent="0.35">
      <c r="B166" s="205"/>
      <c r="C166" s="205"/>
      <c r="D166" s="205"/>
      <c r="E166" s="205"/>
      <c r="F166" s="205"/>
      <c r="G166" s="205"/>
      <c r="H166" s="205"/>
      <c r="I166" s="205"/>
      <c r="J166" s="205"/>
      <c r="K166" s="205"/>
      <c r="L166" s="205"/>
      <c r="M166" s="205"/>
      <c r="N166" s="205"/>
      <c r="O166" s="205"/>
      <c r="P166" s="205"/>
      <c r="Q166" s="205"/>
    </row>
  </sheetData>
  <mergeCells count="58">
    <mergeCell ref="B163:Q163"/>
    <mergeCell ref="B164:Q164"/>
    <mergeCell ref="B165:Q165"/>
    <mergeCell ref="B166:Q166"/>
    <mergeCell ref="B161:Q161"/>
    <mergeCell ref="B162:Q162"/>
    <mergeCell ref="B138:S138"/>
    <mergeCell ref="B130:Q130"/>
    <mergeCell ref="B131:Q131"/>
    <mergeCell ref="B132:Q132"/>
    <mergeCell ref="B133:Q133"/>
    <mergeCell ref="I134:M136"/>
    <mergeCell ref="B127:Q127"/>
    <mergeCell ref="B128:Q128"/>
    <mergeCell ref="B125:Q125"/>
    <mergeCell ref="B115:Q115"/>
    <mergeCell ref="B137:Q137"/>
    <mergeCell ref="B126:Q126"/>
    <mergeCell ref="B92:Q92"/>
    <mergeCell ref="B93:Q93"/>
    <mergeCell ref="B94:Q94"/>
    <mergeCell ref="B95:Q95"/>
    <mergeCell ref="B122:Q122"/>
    <mergeCell ref="B96:Q96"/>
    <mergeCell ref="B101:Q101"/>
    <mergeCell ref="B102:M102"/>
    <mergeCell ref="B103:F103"/>
    <mergeCell ref="B83:Q83"/>
    <mergeCell ref="B84:Q84"/>
    <mergeCell ref="B85:Q85"/>
    <mergeCell ref="B74:Q74"/>
    <mergeCell ref="B75:Q75"/>
    <mergeCell ref="B76:Q76"/>
    <mergeCell ref="B77:Q77"/>
    <mergeCell ref="B78:Q78"/>
    <mergeCell ref="B86:Q86"/>
    <mergeCell ref="B91:Q91"/>
    <mergeCell ref="B73:Q73"/>
    <mergeCell ref="B16:Q16"/>
    <mergeCell ref="B17:Q17"/>
    <mergeCell ref="B19:D19"/>
    <mergeCell ref="B20:D21"/>
    <mergeCell ref="B58:Q58"/>
    <mergeCell ref="B59:Q59"/>
    <mergeCell ref="B60:Q60"/>
    <mergeCell ref="B61:Q61"/>
    <mergeCell ref="B62:Q62"/>
    <mergeCell ref="B70:Q70"/>
    <mergeCell ref="B72:Q72"/>
    <mergeCell ref="B80:Q80"/>
    <mergeCell ref="B81:Q81"/>
    <mergeCell ref="C1:K2"/>
    <mergeCell ref="B14:Q14"/>
    <mergeCell ref="B5:Q5"/>
    <mergeCell ref="B6:Q6"/>
    <mergeCell ref="B7:Q7"/>
    <mergeCell ref="B8:Q8"/>
    <mergeCell ref="B13:Q13"/>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F78D-EE50-4FF1-9D1F-01F903EF60F5}">
  <sheetPr codeName="Planilha4">
    <tabColor theme="0" tint="-0.34998626667073579"/>
  </sheetPr>
  <dimension ref="A1:R119"/>
  <sheetViews>
    <sheetView zoomScale="80" zoomScaleNormal="80" workbookViewId="0">
      <selection activeCell="B5" sqref="B5:D5"/>
    </sheetView>
  </sheetViews>
  <sheetFormatPr defaultColWidth="0" defaultRowHeight="15.5" x14ac:dyDescent="0.35"/>
  <cols>
    <col min="1" max="1" width="2.1796875" style="14" customWidth="1"/>
    <col min="2" max="2" width="29" style="96" customWidth="1"/>
    <col min="3" max="3" width="47.7265625" style="14" customWidth="1"/>
    <col min="4" max="6" width="29.1796875" style="14" customWidth="1"/>
    <col min="7" max="7" width="8.7265625" style="14" customWidth="1"/>
    <col min="8" max="11" width="8.7265625" style="14" hidden="1" customWidth="1"/>
    <col min="12" max="12" width="11" style="14" hidden="1" customWidth="1"/>
    <col min="13" max="13" width="8.81640625" style="14" hidden="1" customWidth="1"/>
    <col min="14" max="14" width="10.1796875" style="14" hidden="1" customWidth="1"/>
    <col min="15" max="15" width="9.1796875" style="14" hidden="1" customWidth="1"/>
    <col min="16" max="18" width="0" style="14" hidden="1" customWidth="1"/>
    <col min="19" max="16384" width="9.1796875" style="14" hidden="1"/>
  </cols>
  <sheetData>
    <row r="1" spans="1:14" s="16" customFormat="1" ht="32.25" customHeight="1" x14ac:dyDescent="0.35">
      <c r="B1" s="94"/>
    </row>
    <row r="2" spans="1:14" s="16" customFormat="1" ht="26.25" customHeight="1" x14ac:dyDescent="0.35">
      <c r="A2" s="6"/>
      <c r="B2" s="95"/>
      <c r="C2" s="69" t="s">
        <v>283</v>
      </c>
      <c r="D2" s="6"/>
      <c r="E2" s="6"/>
      <c r="F2" s="6"/>
      <c r="G2" s="6"/>
      <c r="H2" s="6"/>
      <c r="I2" s="6"/>
      <c r="J2" s="6"/>
      <c r="K2" s="6"/>
      <c r="L2" s="6"/>
      <c r="M2" s="6"/>
      <c r="N2" s="6"/>
    </row>
    <row r="3" spans="1:14" s="15" customFormat="1" ht="15" customHeight="1" x14ac:dyDescent="0.35">
      <c r="B3" s="116"/>
      <c r="C3" s="117" t="s">
        <v>42</v>
      </c>
    </row>
    <row r="4" spans="1:14" ht="12" customHeight="1" x14ac:dyDescent="0.35">
      <c r="B4" s="118"/>
      <c r="C4" s="118"/>
    </row>
    <row r="5" spans="1:14" ht="173.25" customHeight="1" x14ac:dyDescent="0.35">
      <c r="B5" s="200" t="s">
        <v>305</v>
      </c>
      <c r="C5" s="200"/>
      <c r="D5" s="200"/>
      <c r="E5" s="71"/>
      <c r="F5" s="71"/>
    </row>
    <row r="6" spans="1:14" hidden="1" x14ac:dyDescent="0.35">
      <c r="B6" s="75"/>
      <c r="C6" s="75"/>
      <c r="D6" s="75"/>
      <c r="E6" s="75"/>
      <c r="F6" s="75"/>
    </row>
    <row r="7" spans="1:14" hidden="1" x14ac:dyDescent="0.35">
      <c r="B7" s="75"/>
      <c r="C7" s="75"/>
      <c r="D7" s="75"/>
      <c r="E7" s="75"/>
      <c r="F7" s="75"/>
    </row>
    <row r="8" spans="1:14" x14ac:dyDescent="0.35">
      <c r="B8" s="75"/>
      <c r="C8" s="75"/>
      <c r="D8" s="75"/>
      <c r="E8" s="75"/>
      <c r="F8" s="75"/>
    </row>
    <row r="9" spans="1:14" s="16" customFormat="1" ht="17.25" customHeight="1" x14ac:dyDescent="0.35">
      <c r="B9" s="97" t="s">
        <v>43</v>
      </c>
    </row>
    <row r="10" spans="1:14" ht="18" customHeight="1" x14ac:dyDescent="0.35">
      <c r="E10" s="100" t="s">
        <v>44</v>
      </c>
    </row>
    <row r="11" spans="1:14" ht="12" customHeight="1" x14ac:dyDescent="0.35"/>
    <row r="13" spans="1:14" x14ac:dyDescent="0.35">
      <c r="B13" s="98"/>
    </row>
    <row r="14" spans="1:14" ht="12" customHeight="1" x14ac:dyDescent="0.35"/>
    <row r="16" spans="1:14" ht="12" customHeight="1" x14ac:dyDescent="0.35"/>
    <row r="19" spans="1:15" x14ac:dyDescent="0.35">
      <c r="B19" s="98"/>
    </row>
    <row r="20" spans="1:15" ht="22.5" customHeight="1" x14ac:dyDescent="0.35"/>
    <row r="21" spans="1:15" s="16" customFormat="1" ht="17.25" customHeight="1" x14ac:dyDescent="0.35">
      <c r="B21" s="97" t="s">
        <v>287</v>
      </c>
    </row>
    <row r="22" spans="1:15" s="16" customFormat="1" ht="17.25" customHeight="1" x14ac:dyDescent="0.35">
      <c r="A22" s="14"/>
      <c r="B22" s="99"/>
      <c r="C22" s="14"/>
      <c r="D22" s="14"/>
      <c r="E22" s="100" t="s">
        <v>44</v>
      </c>
      <c r="F22" s="14"/>
      <c r="G22" s="14"/>
      <c r="H22" s="14"/>
      <c r="I22" s="14"/>
      <c r="J22" s="14"/>
      <c r="K22" s="14"/>
      <c r="L22" s="14"/>
      <c r="M22" s="14"/>
      <c r="N22" s="14"/>
      <c r="O22" s="14"/>
    </row>
    <row r="23" spans="1:15" s="16" customFormat="1" ht="17.25" customHeight="1" x14ac:dyDescent="0.35">
      <c r="A23" s="14"/>
      <c r="B23" s="99"/>
      <c r="C23" s="14"/>
      <c r="D23" s="14"/>
      <c r="E23" s="14"/>
      <c r="F23" s="14"/>
      <c r="G23" s="14"/>
      <c r="H23" s="14"/>
      <c r="I23" s="14"/>
      <c r="J23" s="14"/>
      <c r="K23" s="14"/>
      <c r="L23" s="14"/>
      <c r="M23" s="14"/>
      <c r="N23" s="14"/>
      <c r="O23" s="14"/>
    </row>
    <row r="24" spans="1:15" s="16" customFormat="1" ht="17.25" customHeight="1" x14ac:dyDescent="0.35">
      <c r="A24" s="14"/>
      <c r="B24" s="99"/>
      <c r="C24" s="14"/>
      <c r="D24" s="14"/>
      <c r="E24" s="14"/>
      <c r="F24" s="14"/>
      <c r="G24" s="14"/>
      <c r="H24" s="14"/>
      <c r="I24" s="14"/>
      <c r="J24" s="14"/>
      <c r="K24" s="14"/>
      <c r="L24" s="14"/>
      <c r="M24" s="14"/>
      <c r="N24" s="14"/>
      <c r="O24" s="14"/>
    </row>
    <row r="25" spans="1:15" s="16" customFormat="1" ht="17.25" customHeight="1" x14ac:dyDescent="0.35">
      <c r="A25" s="14"/>
      <c r="B25" s="99"/>
      <c r="C25" s="14"/>
      <c r="D25" s="14"/>
      <c r="E25" s="14"/>
      <c r="F25" s="14"/>
      <c r="G25" s="14"/>
      <c r="H25" s="14"/>
      <c r="I25" s="14"/>
      <c r="J25" s="14"/>
      <c r="K25" s="14"/>
      <c r="L25" s="14"/>
      <c r="M25" s="14"/>
      <c r="N25" s="14"/>
      <c r="O25" s="14"/>
    </row>
    <row r="26" spans="1:15" s="16" customFormat="1" ht="17.25" customHeight="1" x14ac:dyDescent="0.35">
      <c r="A26" s="14"/>
      <c r="B26" s="99"/>
      <c r="C26" s="14"/>
      <c r="D26" s="14"/>
      <c r="E26" s="14"/>
      <c r="F26" s="14"/>
      <c r="G26" s="14"/>
      <c r="H26" s="14"/>
      <c r="I26" s="14"/>
      <c r="J26" s="14"/>
      <c r="K26" s="14"/>
      <c r="L26" s="14"/>
      <c r="M26" s="14"/>
      <c r="N26" s="14"/>
      <c r="O26" s="14"/>
    </row>
    <row r="27" spans="1:15" s="16" customFormat="1" ht="17.25" customHeight="1" x14ac:dyDescent="0.35">
      <c r="A27" s="14"/>
      <c r="B27" s="99"/>
      <c r="C27" s="14"/>
      <c r="D27" s="14"/>
      <c r="E27" s="14"/>
      <c r="F27" s="14"/>
      <c r="G27" s="14"/>
      <c r="H27" s="14"/>
      <c r="I27" s="14"/>
      <c r="J27" s="14"/>
      <c r="K27" s="14"/>
      <c r="L27" s="14"/>
      <c r="M27" s="14"/>
      <c r="N27" s="14"/>
      <c r="O27" s="14"/>
    </row>
    <row r="28" spans="1:15" s="16" customFormat="1" ht="17.25" customHeight="1" x14ac:dyDescent="0.35">
      <c r="A28" s="14"/>
      <c r="B28" s="99"/>
      <c r="C28" s="14"/>
      <c r="D28" s="14"/>
      <c r="E28" s="14"/>
      <c r="F28" s="14"/>
      <c r="G28" s="14"/>
      <c r="H28" s="14"/>
      <c r="I28" s="14"/>
      <c r="J28" s="14"/>
      <c r="K28" s="14"/>
      <c r="L28" s="14"/>
      <c r="M28" s="14"/>
      <c r="N28" s="14"/>
      <c r="O28" s="14"/>
    </row>
    <row r="29" spans="1:15" s="16" customFormat="1" ht="17.25" customHeight="1" x14ac:dyDescent="0.35">
      <c r="A29" s="14"/>
      <c r="B29" s="99"/>
      <c r="C29" s="14"/>
      <c r="D29" s="14"/>
      <c r="E29" s="14"/>
      <c r="F29" s="14"/>
      <c r="G29" s="14"/>
      <c r="H29" s="14"/>
      <c r="I29" s="14"/>
      <c r="J29" s="14"/>
      <c r="K29" s="14"/>
      <c r="L29" s="14"/>
      <c r="M29" s="14"/>
      <c r="N29" s="14"/>
      <c r="O29" s="14"/>
    </row>
    <row r="30" spans="1:15" s="16" customFormat="1" ht="17.25" customHeight="1" x14ac:dyDescent="0.35">
      <c r="B30" s="97" t="s">
        <v>288</v>
      </c>
    </row>
    <row r="31" spans="1:15" s="16" customFormat="1" ht="17.25" customHeight="1" x14ac:dyDescent="0.35">
      <c r="A31" s="14"/>
      <c r="B31" s="96"/>
      <c r="C31" s="14"/>
      <c r="D31" s="14"/>
      <c r="E31" s="100" t="s">
        <v>44</v>
      </c>
      <c r="F31" s="14"/>
      <c r="G31" s="14"/>
      <c r="H31" s="14"/>
      <c r="I31" s="14"/>
      <c r="J31" s="14"/>
      <c r="K31" s="14"/>
      <c r="L31" s="14"/>
      <c r="M31" s="14"/>
      <c r="N31" s="14"/>
      <c r="O31" s="14"/>
    </row>
    <row r="32" spans="1:15" s="16" customFormat="1" ht="17.25" customHeight="1" x14ac:dyDescent="0.35">
      <c r="A32" s="14"/>
      <c r="B32" s="96"/>
      <c r="C32" s="14"/>
      <c r="D32" s="14"/>
      <c r="E32" s="14"/>
      <c r="F32" s="14"/>
      <c r="G32" s="14"/>
      <c r="H32" s="14"/>
      <c r="I32" s="14"/>
      <c r="J32" s="14"/>
      <c r="K32" s="14"/>
      <c r="L32" s="14"/>
      <c r="M32" s="14"/>
      <c r="N32" s="14"/>
      <c r="O32" s="14"/>
    </row>
    <row r="33" spans="1:15" s="16" customFormat="1" ht="17.25" customHeight="1" x14ac:dyDescent="0.35">
      <c r="A33" s="14"/>
      <c r="B33" s="96"/>
      <c r="C33" s="14"/>
      <c r="D33" s="14"/>
      <c r="E33" s="14"/>
      <c r="F33" s="14"/>
      <c r="G33" s="14"/>
      <c r="H33" s="14"/>
      <c r="I33" s="14"/>
      <c r="J33" s="14"/>
      <c r="K33" s="14"/>
      <c r="L33" s="14"/>
      <c r="M33" s="14"/>
      <c r="N33" s="14"/>
      <c r="O33" s="14"/>
    </row>
    <row r="34" spans="1:15" s="16" customFormat="1" ht="17.25" customHeight="1" x14ac:dyDescent="0.35">
      <c r="A34" s="14"/>
      <c r="B34" s="96"/>
      <c r="C34" s="14"/>
      <c r="D34" s="14"/>
      <c r="E34" s="14"/>
      <c r="F34" s="14"/>
      <c r="G34" s="14"/>
      <c r="H34" s="14"/>
      <c r="I34" s="14"/>
      <c r="J34" s="14"/>
      <c r="K34" s="14"/>
      <c r="L34" s="14"/>
      <c r="M34" s="14"/>
      <c r="N34" s="14"/>
      <c r="O34" s="14"/>
    </row>
    <row r="35" spans="1:15" s="16" customFormat="1" ht="17.25" customHeight="1" x14ac:dyDescent="0.35">
      <c r="A35" s="14"/>
      <c r="B35" s="96"/>
      <c r="C35" s="14"/>
      <c r="D35" s="14"/>
      <c r="E35" s="14"/>
      <c r="F35" s="14"/>
      <c r="G35" s="14"/>
      <c r="H35" s="14"/>
      <c r="I35" s="14"/>
      <c r="J35" s="14"/>
      <c r="K35" s="14"/>
      <c r="L35" s="14"/>
      <c r="M35" s="14"/>
      <c r="N35" s="14"/>
      <c r="O35" s="14"/>
    </row>
    <row r="36" spans="1:15" s="16" customFormat="1" ht="17.25" customHeight="1" x14ac:dyDescent="0.35">
      <c r="A36" s="14"/>
      <c r="B36" s="99"/>
      <c r="C36" s="14"/>
      <c r="D36" s="14"/>
      <c r="E36" s="14"/>
      <c r="F36" s="14"/>
      <c r="G36" s="14"/>
      <c r="H36" s="14"/>
      <c r="I36" s="14"/>
      <c r="J36" s="14"/>
      <c r="K36" s="14"/>
      <c r="L36" s="14"/>
      <c r="M36" s="14"/>
      <c r="N36" s="14"/>
      <c r="O36" s="14"/>
    </row>
    <row r="37" spans="1:15" s="16" customFormat="1" ht="17.25" customHeight="1" x14ac:dyDescent="0.35">
      <c r="A37" s="14"/>
      <c r="B37" s="99"/>
      <c r="C37" s="14"/>
      <c r="D37" s="14"/>
      <c r="E37" s="14"/>
      <c r="F37" s="14"/>
      <c r="G37" s="14"/>
      <c r="H37" s="14"/>
      <c r="I37" s="14"/>
      <c r="J37" s="14"/>
      <c r="K37" s="14"/>
      <c r="L37" s="14"/>
      <c r="M37" s="14"/>
      <c r="N37" s="14"/>
      <c r="O37" s="14"/>
    </row>
    <row r="38" spans="1:15" s="16" customFormat="1" ht="17.25" customHeight="1" x14ac:dyDescent="0.35">
      <c r="A38" s="14"/>
      <c r="B38" s="99"/>
      <c r="C38" s="14"/>
      <c r="D38" s="14"/>
      <c r="E38" s="14"/>
      <c r="F38" s="14"/>
      <c r="G38" s="14"/>
      <c r="H38" s="14"/>
      <c r="I38" s="14"/>
      <c r="J38" s="14"/>
      <c r="K38" s="14"/>
      <c r="L38" s="14"/>
      <c r="M38" s="14"/>
      <c r="N38" s="14"/>
      <c r="O38" s="14"/>
    </row>
    <row r="40" spans="1:15" ht="18" customHeight="1" x14ac:dyDescent="0.35"/>
    <row r="41" spans="1:15" ht="18" customHeight="1" x14ac:dyDescent="0.35"/>
    <row r="42" spans="1:15" s="16" customFormat="1" ht="17.25" customHeight="1" x14ac:dyDescent="0.35">
      <c r="B42" s="97" t="s">
        <v>45</v>
      </c>
    </row>
    <row r="43" spans="1:15" x14ac:dyDescent="0.35">
      <c r="E43" s="100" t="s">
        <v>44</v>
      </c>
    </row>
    <row r="47" spans="1:15" x14ac:dyDescent="0.35">
      <c r="E47" s="96"/>
    </row>
    <row r="48" spans="1:15" x14ac:dyDescent="0.35">
      <c r="E48" s="96"/>
    </row>
    <row r="49" spans="2:7" x14ac:dyDescent="0.35">
      <c r="E49" s="13"/>
      <c r="F49" s="13"/>
      <c r="G49" s="13"/>
    </row>
    <row r="50" spans="2:7" x14ac:dyDescent="0.35">
      <c r="E50" s="13"/>
      <c r="F50" s="13"/>
      <c r="G50" s="13"/>
    </row>
    <row r="51" spans="2:7" s="16" customFormat="1" ht="17.25" customHeight="1" x14ac:dyDescent="0.35">
      <c r="B51" s="97" t="s">
        <v>46</v>
      </c>
    </row>
    <row r="52" spans="2:7" x14ac:dyDescent="0.35">
      <c r="E52" s="100" t="s">
        <v>44</v>
      </c>
    </row>
    <row r="62" spans="2:7" s="16" customFormat="1" ht="17.25" customHeight="1" x14ac:dyDescent="0.35">
      <c r="B62" s="97" t="s">
        <v>47</v>
      </c>
    </row>
    <row r="64" spans="2:7" x14ac:dyDescent="0.35">
      <c r="E64" s="100" t="s">
        <v>44</v>
      </c>
    </row>
    <row r="73" spans="2:5" s="16" customFormat="1" ht="17.25" customHeight="1" x14ac:dyDescent="0.35">
      <c r="B73" s="97" t="s">
        <v>48</v>
      </c>
    </row>
    <row r="75" spans="2:5" x14ac:dyDescent="0.35">
      <c r="E75" s="100" t="s">
        <v>44</v>
      </c>
    </row>
    <row r="84" spans="2:5" s="16" customFormat="1" ht="17.25" customHeight="1" x14ac:dyDescent="0.35">
      <c r="B84" s="97" t="s">
        <v>49</v>
      </c>
    </row>
    <row r="86" spans="2:5" x14ac:dyDescent="0.35">
      <c r="E86" s="100" t="s">
        <v>44</v>
      </c>
    </row>
    <row r="94" spans="2:5" ht="24" customHeight="1" x14ac:dyDescent="0.35"/>
    <row r="95" spans="2:5" s="16" customFormat="1" ht="17.25" customHeight="1" x14ac:dyDescent="0.35">
      <c r="B95" s="97" t="s">
        <v>50</v>
      </c>
    </row>
    <row r="96" spans="2:5" x14ac:dyDescent="0.35">
      <c r="E96" s="100" t="s">
        <v>44</v>
      </c>
    </row>
    <row r="107" spans="2:5" s="16" customFormat="1" ht="17.25" customHeight="1" x14ac:dyDescent="0.35">
      <c r="B107" s="97" t="s">
        <v>51</v>
      </c>
    </row>
    <row r="109" spans="2:5" x14ac:dyDescent="0.35">
      <c r="E109" s="100" t="s">
        <v>44</v>
      </c>
    </row>
    <row r="116" spans="2:5" s="105" customFormat="1" ht="18" customHeight="1" x14ac:dyDescent="0.35">
      <c r="B116" s="97" t="s">
        <v>52</v>
      </c>
      <c r="C116" s="16"/>
      <c r="D116" s="16"/>
      <c r="E116" s="16"/>
    </row>
    <row r="119" spans="2:5" x14ac:dyDescent="0.35">
      <c r="E119" s="100" t="s">
        <v>44</v>
      </c>
    </row>
  </sheetData>
  <mergeCells count="1">
    <mergeCell ref="B5:D5"/>
  </mergeCells>
  <hyperlinks>
    <hyperlink ref="E10" location="'Referências e Premissas'!A1" display="Clique aqui para retornar ao menu no topo" xr:uid="{17D858CE-3DF8-4998-9F59-A4A4AD6A06C0}"/>
    <hyperlink ref="E22" location="'Referências e Premissas'!A1" display="Clique aqui para retornar ao menu no topo" xr:uid="{0F6D29FE-C6C9-4485-BAE5-BAB8E84C0C83}"/>
    <hyperlink ref="E31" location="'Referências e Premissas'!A1" display="Clique aqui para retornar ao menu no topo" xr:uid="{E8E1AC9E-060B-4537-B207-ADE769690F2A}"/>
    <hyperlink ref="E43" location="'Referências e Premissas'!A1" display="Clique aqui para retornar ao menu no topo" xr:uid="{9E036114-0EA1-4ACA-AE4C-C62AE2D5282E}"/>
    <hyperlink ref="E52" location="'Referências e Premissas'!A1" display="Clique aqui para retornar ao menu no topo" xr:uid="{88573026-4500-43C8-82FB-8D355DF5C000}"/>
    <hyperlink ref="E64" location="'Referências e Premissas'!A1" display="Clique aqui para retornar ao menu no topo" xr:uid="{49B66F02-B97A-47D5-90A9-18F6225DD9AA}"/>
    <hyperlink ref="E75" location="'Referências e Premissas'!A1" display="Clique aqui para retornar ao menu no topo" xr:uid="{0272F498-9335-42E1-A78A-1EE58AA97B14}"/>
    <hyperlink ref="E86" location="'Referências e Premissas'!A1" display="Clique aqui para retornar ao menu no topo" xr:uid="{47F222DB-85D1-4B4D-9A3F-3A3C640E7C95}"/>
    <hyperlink ref="E96" location="'Referências e Premissas'!A1" display="Clique aqui para retornar ao menu no topo" xr:uid="{F819C4EE-48F9-4582-A6A0-D05F7C05986B}"/>
    <hyperlink ref="E109" location="'Referências e Premissas'!A1" display="Clique aqui para retornar ao menu no topo" xr:uid="{CDABAF37-F24A-452D-95BB-6D75003AB9CB}"/>
    <hyperlink ref="E119" location="'Referências e Premissas'!A1" display="Clique aqui para retornar ao menu no topo" xr:uid="{277EBCF2-D01E-441F-92F5-38BE8D9E626B}"/>
  </hyperlink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B8ABC-057D-4717-85CC-29D5953A8B03}">
  <sheetPr codeName="Planilha6">
    <tabColor theme="4" tint="0.39997558519241921"/>
  </sheetPr>
  <dimension ref="A1:BB93"/>
  <sheetViews>
    <sheetView zoomScale="55" zoomScaleNormal="55" workbookViewId="0">
      <pane ySplit="4" topLeftCell="A5" activePane="bottomLeft" state="frozen"/>
      <selection pane="bottomLeft"/>
    </sheetView>
  </sheetViews>
  <sheetFormatPr defaultColWidth="5.7265625" defaultRowHeight="14.5" x14ac:dyDescent="0.35"/>
  <cols>
    <col min="1" max="1" width="3" style="1" customWidth="1"/>
    <col min="2" max="2" width="30.7265625" style="1" customWidth="1"/>
    <col min="3" max="3" width="6.26953125" style="1" customWidth="1"/>
    <col min="4" max="4" width="8" style="1" customWidth="1"/>
    <col min="5" max="5" width="7.26953125" style="1" customWidth="1"/>
    <col min="6" max="6" width="6.26953125" style="1" customWidth="1"/>
    <col min="7" max="17" width="6.81640625" style="1" customWidth="1"/>
    <col min="18" max="18" width="5.54296875" style="1" customWidth="1"/>
    <col min="19" max="19" width="2.81640625" style="1" customWidth="1"/>
    <col min="20" max="20" width="4.1796875" style="41" customWidth="1"/>
    <col min="21" max="21" width="4.1796875" style="1" customWidth="1"/>
    <col min="22" max="22" width="17.453125" style="1" customWidth="1"/>
    <col min="23" max="24" width="15.1796875" style="1" customWidth="1"/>
    <col min="25" max="25" width="14.81640625" style="1" bestFit="1" customWidth="1"/>
    <col min="26" max="29" width="5.54296875" style="1" customWidth="1"/>
    <col min="30" max="55" width="5.7265625" style="1" customWidth="1"/>
    <col min="56" max="16384" width="5.7265625" style="1"/>
  </cols>
  <sheetData>
    <row r="1" spans="1:54" s="16" customFormat="1" ht="16.5" customHeight="1" x14ac:dyDescent="0.35">
      <c r="B1" s="94"/>
    </row>
    <row r="2" spans="1:54" s="16" customFormat="1" ht="16.5" customHeight="1" x14ac:dyDescent="0.35">
      <c r="B2" s="94"/>
    </row>
    <row r="3" spans="1:54" s="16" customFormat="1" ht="27" customHeight="1" x14ac:dyDescent="0.35">
      <c r="A3" s="6"/>
      <c r="B3" s="69"/>
      <c r="C3" s="69" t="s">
        <v>283</v>
      </c>
      <c r="D3" s="6"/>
      <c r="E3" s="6"/>
      <c r="F3" s="6"/>
      <c r="G3" s="6"/>
      <c r="H3" s="6"/>
      <c r="I3" s="6"/>
      <c r="J3" s="6"/>
      <c r="K3" s="6"/>
      <c r="L3" s="6"/>
      <c r="M3" s="6"/>
      <c r="N3" s="6"/>
    </row>
    <row r="4" spans="1:54" s="15" customFormat="1" ht="14.25" customHeight="1" x14ac:dyDescent="0.35">
      <c r="B4" s="117"/>
      <c r="C4" s="117" t="s">
        <v>208</v>
      </c>
    </row>
    <row r="5" spans="1:54" ht="15" thickBot="1" x14ac:dyDescent="0.4">
      <c r="A5" s="19"/>
      <c r="B5" s="17"/>
      <c r="C5" s="17"/>
      <c r="D5" s="17"/>
      <c r="E5" s="17"/>
      <c r="F5" s="17"/>
      <c r="G5" s="17"/>
      <c r="H5" s="18"/>
      <c r="I5" s="18"/>
      <c r="K5" s="17"/>
      <c r="L5" s="18"/>
      <c r="M5" s="17"/>
      <c r="N5" s="20"/>
      <c r="O5" s="17"/>
      <c r="T5" s="42"/>
    </row>
    <row r="6" spans="1:54" ht="27" customHeight="1" x14ac:dyDescent="0.35">
      <c r="A6" s="31"/>
      <c r="B6" s="177" t="s">
        <v>209</v>
      </c>
      <c r="C6" s="177"/>
      <c r="D6" s="177"/>
      <c r="E6" s="177"/>
      <c r="F6" s="177"/>
      <c r="G6" s="177"/>
      <c r="H6" s="177"/>
      <c r="I6" s="177"/>
      <c r="J6" s="177"/>
      <c r="K6" s="177"/>
      <c r="L6" s="177"/>
      <c r="M6" s="177"/>
      <c r="N6" s="177"/>
      <c r="O6" s="177"/>
      <c r="P6" s="177"/>
      <c r="Q6" s="177"/>
      <c r="R6" s="177"/>
      <c r="S6" s="177"/>
      <c r="T6" s="42"/>
      <c r="V6" s="179" t="s">
        <v>210</v>
      </c>
      <c r="W6" s="177"/>
      <c r="X6" s="177"/>
      <c r="Y6" s="177"/>
      <c r="Z6" s="177"/>
      <c r="AA6" s="177"/>
      <c r="AB6" s="177"/>
      <c r="AC6" s="180"/>
      <c r="AD6" s="181"/>
      <c r="AE6" s="152"/>
      <c r="AF6" s="217" t="s">
        <v>280</v>
      </c>
      <c r="AG6" s="217"/>
      <c r="AH6" s="217"/>
      <c r="AI6" s="217"/>
      <c r="AJ6" s="217"/>
      <c r="AK6" s="217"/>
      <c r="AL6" s="217"/>
      <c r="AM6" s="217"/>
      <c r="AN6" s="217"/>
      <c r="AO6" s="217"/>
      <c r="AP6" s="217"/>
      <c r="AQ6" s="217"/>
      <c r="AR6" s="217"/>
      <c r="AS6" s="152"/>
      <c r="AT6" s="152"/>
      <c r="AU6" s="152"/>
      <c r="AV6" s="152"/>
      <c r="AW6" s="152"/>
      <c r="AX6" s="152"/>
      <c r="AY6" s="152"/>
      <c r="AZ6" s="152"/>
      <c r="BA6" s="152"/>
      <c r="BB6" s="152"/>
    </row>
    <row r="7" spans="1:54" ht="8.25" customHeight="1" x14ac:dyDescent="0.35">
      <c r="A7" s="32"/>
      <c r="B7" s="176"/>
      <c r="C7" s="176"/>
      <c r="D7" s="176"/>
      <c r="E7" s="176"/>
      <c r="F7" s="176"/>
      <c r="G7" s="176"/>
      <c r="H7" s="176"/>
      <c r="I7" s="176"/>
      <c r="J7" s="176"/>
      <c r="K7" s="176"/>
      <c r="L7" s="176"/>
      <c r="M7" s="176"/>
      <c r="N7" s="176"/>
      <c r="O7" s="176"/>
      <c r="P7" s="176"/>
      <c r="Q7" s="176"/>
      <c r="R7" s="176"/>
      <c r="S7" s="176"/>
      <c r="T7" s="42"/>
      <c r="V7" s="178"/>
      <c r="W7" s="176"/>
      <c r="X7" s="176"/>
      <c r="Y7" s="176"/>
      <c r="Z7" s="176"/>
      <c r="AA7" s="176"/>
      <c r="AB7" s="176"/>
      <c r="AC7" s="2"/>
      <c r="AD7" s="33"/>
      <c r="AE7" s="152"/>
      <c r="AF7" s="217"/>
      <c r="AG7" s="217"/>
      <c r="AH7" s="217"/>
      <c r="AI7" s="217"/>
      <c r="AJ7" s="217"/>
      <c r="AK7" s="217"/>
      <c r="AL7" s="217"/>
      <c r="AM7" s="217"/>
      <c r="AN7" s="217"/>
      <c r="AO7" s="217"/>
      <c r="AP7" s="217"/>
      <c r="AQ7" s="217"/>
      <c r="AR7" s="217"/>
      <c r="AS7" s="152"/>
      <c r="AT7" s="152"/>
      <c r="AU7" s="152"/>
      <c r="AV7" s="152"/>
      <c r="AW7" s="152"/>
      <c r="AX7" s="152"/>
      <c r="AY7" s="152"/>
      <c r="AZ7" s="152"/>
      <c r="BA7" s="152"/>
      <c r="BB7" s="152"/>
    </row>
    <row r="8" spans="1:54" ht="15.75" customHeight="1" thickBot="1" x14ac:dyDescent="0.4">
      <c r="A8" s="32"/>
      <c r="B8" s="218" t="s">
        <v>211</v>
      </c>
      <c r="C8" s="218"/>
      <c r="D8" s="218"/>
      <c r="E8" s="218"/>
      <c r="F8" s="218"/>
      <c r="G8" s="220">
        <v>2030</v>
      </c>
      <c r="H8" s="220"/>
      <c r="I8" s="218" t="s">
        <v>212</v>
      </c>
      <c r="J8" s="218"/>
      <c r="K8" s="218"/>
      <c r="L8" s="218"/>
      <c r="M8" s="218"/>
      <c r="N8" s="218"/>
      <c r="O8" s="218"/>
      <c r="P8" s="220" t="s">
        <v>86</v>
      </c>
      <c r="Q8" s="220"/>
      <c r="R8" s="220"/>
      <c r="S8" s="2"/>
      <c r="T8" s="42"/>
      <c r="V8" s="222" t="s">
        <v>213</v>
      </c>
      <c r="W8" s="223"/>
      <c r="X8" s="223"/>
      <c r="Y8" s="224" t="s">
        <v>83</v>
      </c>
      <c r="Z8" s="224"/>
      <c r="AA8" s="224"/>
      <c r="AB8" s="224"/>
      <c r="AC8" s="224"/>
      <c r="AD8" s="225"/>
      <c r="AE8" s="152"/>
      <c r="AF8" s="217"/>
      <c r="AG8" s="217"/>
      <c r="AH8" s="217"/>
      <c r="AI8" s="217"/>
      <c r="AJ8" s="217"/>
      <c r="AK8" s="217"/>
      <c r="AL8" s="217"/>
      <c r="AM8" s="217"/>
      <c r="AN8" s="217"/>
      <c r="AO8" s="217"/>
      <c r="AP8" s="217"/>
      <c r="AQ8" s="217"/>
      <c r="AR8" s="217"/>
      <c r="AS8" s="152"/>
      <c r="AT8" s="152"/>
      <c r="AU8" s="152"/>
      <c r="AV8" s="152"/>
      <c r="AW8" s="152"/>
      <c r="AX8" s="152"/>
      <c r="AY8" s="152"/>
      <c r="AZ8" s="152"/>
      <c r="BA8" s="152"/>
      <c r="BB8" s="152"/>
    </row>
    <row r="9" spans="1:54" ht="15.75" customHeight="1" x14ac:dyDescent="0.35">
      <c r="A9" s="32"/>
      <c r="B9" s="218"/>
      <c r="C9" s="218"/>
      <c r="D9" s="218"/>
      <c r="E9" s="218"/>
      <c r="F9" s="218"/>
      <c r="G9" s="220"/>
      <c r="H9" s="220"/>
      <c r="I9" s="218"/>
      <c r="J9" s="218"/>
      <c r="K9" s="218"/>
      <c r="L9" s="218"/>
      <c r="M9" s="218"/>
      <c r="N9" s="218"/>
      <c r="O9" s="218"/>
      <c r="P9" s="220"/>
      <c r="Q9" s="220"/>
      <c r="R9" s="220"/>
      <c r="S9" s="2"/>
      <c r="T9" s="42"/>
    </row>
    <row r="10" spans="1:54" ht="15.75" customHeight="1" thickBot="1" x14ac:dyDescent="0.4">
      <c r="A10" s="34"/>
      <c r="B10" s="219"/>
      <c r="C10" s="219"/>
      <c r="D10" s="219"/>
      <c r="E10" s="219"/>
      <c r="F10" s="219"/>
      <c r="G10" s="221"/>
      <c r="H10" s="221"/>
      <c r="I10" s="219"/>
      <c r="J10" s="219"/>
      <c r="K10" s="219"/>
      <c r="L10" s="219"/>
      <c r="M10" s="219"/>
      <c r="N10" s="219"/>
      <c r="O10" s="219"/>
      <c r="P10" s="221"/>
      <c r="Q10" s="221"/>
      <c r="R10" s="221"/>
      <c r="S10" s="35"/>
      <c r="T10" s="42"/>
      <c r="V10" s="36" t="s">
        <v>214</v>
      </c>
      <c r="W10" s="35"/>
      <c r="X10" s="39" t="s">
        <v>215</v>
      </c>
      <c r="Y10" s="37"/>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row>
    <row r="11" spans="1:54" ht="6.75" customHeight="1" thickBot="1" x14ac:dyDescent="0.4">
      <c r="D11" s="50"/>
      <c r="E11" s="50"/>
      <c r="F11" s="50"/>
      <c r="G11" s="50"/>
      <c r="H11" s="50"/>
      <c r="I11" s="50"/>
      <c r="J11" s="49"/>
      <c r="K11" s="49"/>
      <c r="M11" s="50"/>
      <c r="N11" s="50"/>
      <c r="O11" s="50"/>
      <c r="P11" s="50"/>
      <c r="T11" s="42"/>
      <c r="V11" s="51"/>
      <c r="X11" s="52"/>
      <c r="Y11" s="21"/>
    </row>
    <row r="12" spans="1:54" ht="15" customHeight="1" x14ac:dyDescent="0.35">
      <c r="A12" s="230" t="s">
        <v>216</v>
      </c>
      <c r="B12" s="231"/>
      <c r="C12" s="233" t="s">
        <v>184</v>
      </c>
      <c r="D12" s="233"/>
      <c r="E12" s="235" t="s">
        <v>177</v>
      </c>
      <c r="F12" s="235"/>
      <c r="G12" s="237" t="s">
        <v>85</v>
      </c>
      <c r="H12" s="237"/>
      <c r="I12" s="239" t="s">
        <v>217</v>
      </c>
      <c r="J12" s="239"/>
      <c r="K12" s="226" t="s">
        <v>218</v>
      </c>
      <c r="L12" s="227"/>
      <c r="M12" s="110"/>
      <c r="N12" s="50"/>
      <c r="O12" s="50"/>
      <c r="P12" s="50"/>
      <c r="T12" s="42"/>
      <c r="V12" s="51"/>
      <c r="X12" s="52"/>
      <c r="Y12" s="21"/>
    </row>
    <row r="13" spans="1:54" ht="15.75" customHeight="1" thickBot="1" x14ac:dyDescent="0.4">
      <c r="A13" s="232"/>
      <c r="B13" s="219"/>
      <c r="C13" s="234"/>
      <c r="D13" s="234"/>
      <c r="E13" s="236"/>
      <c r="F13" s="236"/>
      <c r="G13" s="238"/>
      <c r="H13" s="238"/>
      <c r="I13" s="240"/>
      <c r="J13" s="240"/>
      <c r="K13" s="228"/>
      <c r="L13" s="229"/>
      <c r="M13" s="50"/>
      <c r="N13" s="50"/>
      <c r="O13" s="50"/>
      <c r="P13" s="50"/>
      <c r="T13" s="42"/>
      <c r="V13" s="51"/>
      <c r="X13" s="52"/>
      <c r="Y13" s="21"/>
    </row>
    <row r="14" spans="1:54" ht="5.25" customHeight="1" x14ac:dyDescent="0.35">
      <c r="T14" s="42"/>
    </row>
    <row r="15" spans="1:54" s="12" customFormat="1" ht="180" customHeight="1" x14ac:dyDescent="0.35">
      <c r="A15" s="30"/>
      <c r="B15" s="27" t="s">
        <v>219</v>
      </c>
      <c r="C15" s="28" t="s">
        <v>54</v>
      </c>
      <c r="D15" s="29" t="s">
        <v>220</v>
      </c>
      <c r="E15" s="29" t="s">
        <v>60</v>
      </c>
      <c r="F15" s="43" t="s">
        <v>221</v>
      </c>
      <c r="G15" s="184" t="s">
        <v>203</v>
      </c>
      <c r="H15" s="184" t="s">
        <v>205</v>
      </c>
      <c r="I15" s="184" t="s">
        <v>50</v>
      </c>
      <c r="J15" s="184" t="s">
        <v>289</v>
      </c>
      <c r="K15" s="184" t="s">
        <v>290</v>
      </c>
      <c r="L15" s="184" t="s">
        <v>52</v>
      </c>
      <c r="M15" s="184" t="s">
        <v>83</v>
      </c>
      <c r="N15" s="184" t="s">
        <v>200</v>
      </c>
      <c r="O15" s="184" t="s">
        <v>191</v>
      </c>
      <c r="P15" s="184" t="s">
        <v>198</v>
      </c>
      <c r="Q15" s="184" t="s">
        <v>51</v>
      </c>
      <c r="R15" s="8"/>
      <c r="T15" s="42"/>
    </row>
    <row r="16" spans="1:54" x14ac:dyDescent="0.35">
      <c r="B16" s="17" t="s">
        <v>155</v>
      </c>
      <c r="C16" s="17" t="s">
        <v>131</v>
      </c>
      <c r="D16" s="17" t="s">
        <v>146</v>
      </c>
      <c r="E16" s="1" cm="1">
        <f t="array" ref="E16">_xlfn.IFS(D16=0,"",$G$8=0,2030,$G$8=2030,2030,$G$8=2050,2050)</f>
        <v>2030</v>
      </c>
      <c r="F16" s="9" t="str" cm="1">
        <f t="array" ref="F16">_xlfn.IFS(D16=0,"",$P$8=0,"2C",$P$8="2C","2C",$P$8="4C","4C")</f>
        <v>2C</v>
      </c>
      <c r="G16" s="67" t="str">
        <f>IF($B16=0,"",IFERROR(VLOOKUP(_xlfn.CONCAT($C16,$D16,G$15,$B16,$E16,$F16),'Base de Dados'!$A:$N,14,0),"-"))</f>
        <v>Médio</v>
      </c>
      <c r="H16" s="67" t="str">
        <f>IF($B16=0,"",IFERROR(VLOOKUP(_xlfn.CONCAT($C16,$D16,H$15,$B16,$E16,$F16),'Base de Dados'!$A:$N,14,0),"-"))</f>
        <v>Baixo</v>
      </c>
      <c r="I16" s="67" t="str">
        <f>IF($B16=0,"",IFERROR(VLOOKUP(_xlfn.CONCAT($C16,$D16,I$15,$B16,$E16,$F16),'Base de Dados'!$A:$N,14,0),"-"))</f>
        <v>Médio</v>
      </c>
      <c r="J16" s="119" t="str">
        <f>IF($B16=0,"",IFERROR(VLOOKUP(_xlfn.CONCAT($C16,$D16,J$15,$B16,$E16,$F16),'Base de Dados'!$A:$N,14,0),"-"))</f>
        <v>ND</v>
      </c>
      <c r="K16" s="67" t="str">
        <f>IF($B16=0,"",IFERROR(VLOOKUP(_xlfn.CONCAT($C16,$D16,K$15,$B16,$E16,$F16),'Base de Dados'!$A:$N,14,0),"-"))</f>
        <v>Médio</v>
      </c>
      <c r="L16" s="67" t="str">
        <f>IF($B16=0,"",IFERROR(VLOOKUP(_xlfn.CONCAT($C16,$D16,L$15,$B16,$E16,$F16),'Base de Dados'!$A:$N,14,0),"-"))</f>
        <v>Baixo</v>
      </c>
      <c r="M16" s="67" t="str">
        <f>IF($B16=0,"",IFERROR(VLOOKUP(_xlfn.CONCAT($C16,$D16,M$15,$B16,$E16,$F16),'Base de Dados'!$A:$N,14,0),"-"))</f>
        <v>Não aplicável</v>
      </c>
      <c r="N16" s="67" t="str">
        <f>IF($B16=0,"",IFERROR(VLOOKUP(_xlfn.CONCAT($C16,$D16,N$15,$B16,$E16,$F16),'Base de Dados'!$A:$N,14,0),"-"))</f>
        <v>Médio</v>
      </c>
      <c r="O16" s="67" t="str">
        <f>IF($B16=0,"",IFERROR(VLOOKUP(_xlfn.CONCAT($C16,$D16,O$15,$B16,$E16,$F16),'Base de Dados'!$A:$N,14,0),"-"))</f>
        <v>Baixo</v>
      </c>
      <c r="P16" s="67" t="str">
        <f>IF($B16=0,"",IFERROR(VLOOKUP(_xlfn.CONCAT($C16,$D16,P$15,$B16,$E16,$F16),'Base de Dados'!$A:$N,14,0),"-"))</f>
        <v>Alto</v>
      </c>
      <c r="Q16" s="67" t="str">
        <f>IF($B16=0,"",IFERROR(VLOOKUP(_xlfn.CONCAT($C16,$D16,Q$15,$B16,$E16,$F16),'Base de Dados'!$A:$N,14,0),"-"))</f>
        <v>Médio</v>
      </c>
      <c r="R16" s="1" t="s">
        <v>222</v>
      </c>
      <c r="V16" s="24"/>
    </row>
    <row r="17" spans="2:54" x14ac:dyDescent="0.35">
      <c r="B17" s="17" t="s">
        <v>156</v>
      </c>
      <c r="C17" s="17" t="s">
        <v>117</v>
      </c>
      <c r="D17" s="17" t="s">
        <v>146</v>
      </c>
      <c r="E17" s="1" cm="1">
        <f t="array" ref="E17">_xlfn.IFS(D17=0,"",$G$8=0,2030,$G$8=2030,2030,$G$8=2050,2050)</f>
        <v>2030</v>
      </c>
      <c r="F17" s="9" t="str" cm="1">
        <f t="array" ref="F17">_xlfn.IFS(D17=0,"",$P$8=0,"2C",$P$8="2C","2C",$P$8="4C","4C")</f>
        <v>2C</v>
      </c>
      <c r="G17" s="67" t="str">
        <f>IF($B17=0,"",IFERROR(VLOOKUP(_xlfn.CONCAT($C17,$D17,G$15,$B17,$E17,$F17),'Base de Dados'!$A:$N,14,0),"-"))</f>
        <v>Baixo</v>
      </c>
      <c r="H17" s="67" t="str">
        <f>IF($B17=0,"",IFERROR(VLOOKUP(_xlfn.CONCAT($C17,$D17,H$15,$B17,$E17,$F17),'Base de Dados'!$A:$N,14,0),"-"))</f>
        <v>Baixo</v>
      </c>
      <c r="I17" s="67" t="str">
        <f>IF($B17=0,"",IFERROR(VLOOKUP(_xlfn.CONCAT($C17,$D17,I$15,$B17,$E17,$F17),'Base de Dados'!$A:$N,14,0),"-"))</f>
        <v>Médio</v>
      </c>
      <c r="J17" s="119" t="str">
        <f>IF($B17=0,"",IFERROR(VLOOKUP(_xlfn.CONCAT($C17,$D17,J$15,$B17,$E17,$F17),'Base de Dados'!$A:$N,14,0),"-"))</f>
        <v>ND</v>
      </c>
      <c r="K17" s="67" t="str">
        <f>IF($B17=0,"",IFERROR(VLOOKUP(_xlfn.CONCAT($C17,$D17,K$15,$B17,$E17,$F17),'Base de Dados'!$A:$N,14,0),"-"))</f>
        <v>Médio</v>
      </c>
      <c r="L17" s="67" t="str">
        <f>IF($B17=0,"",IFERROR(VLOOKUP(_xlfn.CONCAT($C17,$D17,L$15,$B17,$E17,$F17),'Base de Dados'!$A:$N,14,0),"-"))</f>
        <v>Baixo</v>
      </c>
      <c r="M17" s="67" t="str">
        <f>IF($B17=0,"",IFERROR(VLOOKUP(_xlfn.CONCAT($C17,$D17,M$15,$B17,$E17,$F17),'Base de Dados'!$A:$N,14,0),"-"))</f>
        <v>Baixo</v>
      </c>
      <c r="N17" s="67" t="str">
        <f>IF($B17=0,"",IFERROR(VLOOKUP(_xlfn.CONCAT($C17,$D17,N$15,$B17,$E17,$F17),'Base de Dados'!$A:$N,14,0),"-"))</f>
        <v>Baixo</v>
      </c>
      <c r="O17" s="67" t="str">
        <f>IF($B17=0,"",IFERROR(VLOOKUP(_xlfn.CONCAT($C17,$D17,O$15,$B17,$E17,$F17),'Base de Dados'!$A:$N,14,0),"-"))</f>
        <v>Alto</v>
      </c>
      <c r="P17" s="67" t="str">
        <f>IF($B17=0,"",IFERROR(VLOOKUP(_xlfn.CONCAT($C17,$D17,P$15,$B17,$E17,$F17),'Base de Dados'!$A:$N,14,0),"-"))</f>
        <v>Médio</v>
      </c>
      <c r="Q17" s="67" t="str">
        <f>IF($B17=0,"",IFERROR(VLOOKUP(_xlfn.CONCAT($C17,$D17,Q$15,$B17,$E17,$F17),'Base de Dados'!$A:$N,14,0),"-"))</f>
        <v>Alto</v>
      </c>
      <c r="R17" s="1" t="s">
        <v>222</v>
      </c>
    </row>
    <row r="18" spans="2:54" x14ac:dyDescent="0.35">
      <c r="B18" s="17" t="s">
        <v>158</v>
      </c>
      <c r="C18" s="17" t="s">
        <v>119</v>
      </c>
      <c r="D18" s="17" t="s">
        <v>146</v>
      </c>
      <c r="E18" s="1" cm="1">
        <f t="array" ref="E18">_xlfn.IFS(D18=0,"",$G$8=0,2030,$G$8=2030,2030,$G$8=2050,2050)</f>
        <v>2030</v>
      </c>
      <c r="F18" s="9" t="str" cm="1">
        <f t="array" ref="F18">_xlfn.IFS(D18=0,"",$P$8=0,"2C",$P$8="2C","2C",$P$8="4C","4C")</f>
        <v>2C</v>
      </c>
      <c r="G18" s="67" t="str">
        <f>IF($B18=0,"",IFERROR(VLOOKUP(_xlfn.CONCAT($C18,$D18,G$15,$B18,$E18,$F18),'Base de Dados'!$A:$N,14,0),"-"))</f>
        <v>Médio</v>
      </c>
      <c r="H18" s="67" t="str">
        <f>IF($B18=0,"",IFERROR(VLOOKUP(_xlfn.CONCAT($C18,$D18,H$15,$B18,$E18,$F18),'Base de Dados'!$A:$N,14,0),"-"))</f>
        <v>Baixo</v>
      </c>
      <c r="I18" s="67" t="str">
        <f>IF($B18=0,"",IFERROR(VLOOKUP(_xlfn.CONCAT($C18,$D18,I$15,$B18,$E18,$F18),'Base de Dados'!$A:$N,14,0),"-"))</f>
        <v>Médio</v>
      </c>
      <c r="J18" s="119" t="str">
        <f>IF($B18=0,"",IFERROR(VLOOKUP(_xlfn.CONCAT($C18,$D18,J$15,$B18,$E18,$F18),'Base de Dados'!$A:$N,14,0),"-"))</f>
        <v>ND</v>
      </c>
      <c r="K18" s="67" t="str">
        <f>IF($B18=0,"",IFERROR(VLOOKUP(_xlfn.CONCAT($C18,$D18,K$15,$B18,$E18,$F18),'Base de Dados'!$A:$N,14,0),"-"))</f>
        <v>Médio</v>
      </c>
      <c r="L18" s="67" t="str">
        <f>IF($B18=0,"",IFERROR(VLOOKUP(_xlfn.CONCAT($C18,$D18,L$15,$B18,$E18,$F18),'Base de Dados'!$A:$N,14,0),"-"))</f>
        <v>Baixo</v>
      </c>
      <c r="M18" s="67" t="str">
        <f>IF($B18=0,"",IFERROR(VLOOKUP(_xlfn.CONCAT($C18,$D18,M$15,$B18,$E18,$F18),'Base de Dados'!$A:$N,14,0),"-"))</f>
        <v>Não aplicável</v>
      </c>
      <c r="N18" s="67" t="str">
        <f>IF($B18=0,"",IFERROR(VLOOKUP(_xlfn.CONCAT($C18,$D18,N$15,$B18,$E18,$F18),'Base de Dados'!$A:$N,14,0),"-"))</f>
        <v>Médio</v>
      </c>
      <c r="O18" s="67" t="str">
        <f>IF($B18=0,"",IFERROR(VLOOKUP(_xlfn.CONCAT($C18,$D18,O$15,$B18,$E18,$F18),'Base de Dados'!$A:$N,14,0),"-"))</f>
        <v>Baixo</v>
      </c>
      <c r="P18" s="67" t="str">
        <f>IF($B18=0,"",IFERROR(VLOOKUP(_xlfn.CONCAT($C18,$D18,P$15,$B18,$E18,$F18),'Base de Dados'!$A:$N,14,0),"-"))</f>
        <v>Médio</v>
      </c>
      <c r="Q18" s="67" t="str">
        <f>IF($B18=0,"",IFERROR(VLOOKUP(_xlfn.CONCAT($C18,$D18,Q$15,$B18,$E18,$F18),'Base de Dados'!$A:$N,14,0),"-"))</f>
        <v>Médio</v>
      </c>
      <c r="R18" s="1" t="s">
        <v>222</v>
      </c>
      <c r="Y18" s="22"/>
    </row>
    <row r="19" spans="2:54" x14ac:dyDescent="0.35">
      <c r="B19" s="17" t="s">
        <v>157</v>
      </c>
      <c r="C19" s="17" t="s">
        <v>115</v>
      </c>
      <c r="D19" s="17" t="s">
        <v>146</v>
      </c>
      <c r="E19" s="1" cm="1">
        <f t="array" ref="E19">_xlfn.IFS(D19=0,"",$G$8=0,2030,$G$8=2030,2030,$G$8=2050,2050)</f>
        <v>2030</v>
      </c>
      <c r="F19" s="9" t="str" cm="1">
        <f t="array" ref="F19">_xlfn.IFS(D19=0,"",$P$8=0,"2C",$P$8="2C","2C",$P$8="4C","4C")</f>
        <v>2C</v>
      </c>
      <c r="G19" s="67" t="str">
        <f>IF($B19=0,"",IFERROR(VLOOKUP(_xlfn.CONCAT($C19,$D19,G$15,$B19,$E19,$F19),'Base de Dados'!$A:$N,14,0),"-"))</f>
        <v>Médio</v>
      </c>
      <c r="H19" s="67" t="str">
        <f>IF($B19=0,"",IFERROR(VLOOKUP(_xlfn.CONCAT($C19,$D19,H$15,$B19,$E19,$F19),'Base de Dados'!$A:$N,14,0),"-"))</f>
        <v>Baixo</v>
      </c>
      <c r="I19" s="67" t="str">
        <f>IF($B19=0,"",IFERROR(VLOOKUP(_xlfn.CONCAT($C19,$D19,I$15,$B19,$E19,$F19),'Base de Dados'!$A:$N,14,0),"-"))</f>
        <v>Médio</v>
      </c>
      <c r="J19" s="119" t="str">
        <f>IF($B19=0,"",IFERROR(VLOOKUP(_xlfn.CONCAT($C19,$D19,J$15,$B19,$E19,$F19),'Base de Dados'!$A:$N,14,0),"-"))</f>
        <v>ND</v>
      </c>
      <c r="K19" s="67" t="str">
        <f>IF($B19=0,"",IFERROR(VLOOKUP(_xlfn.CONCAT($C19,$D19,K$15,$B19,$E19,$F19),'Base de Dados'!$A:$N,14,0),"-"))</f>
        <v>Médio</v>
      </c>
      <c r="L19" s="67" t="str">
        <f>IF($B19=0,"",IFERROR(VLOOKUP(_xlfn.CONCAT($C19,$D19,L$15,$B19,$E19,$F19),'Base de Dados'!$A:$N,14,0),"-"))</f>
        <v>Baixo</v>
      </c>
      <c r="M19" s="67" t="str">
        <f>IF($B19=0,"",IFERROR(VLOOKUP(_xlfn.CONCAT($C19,$D19,M$15,$B19,$E19,$F19),'Base de Dados'!$A:$N,14,0),"-"))</f>
        <v>Baixo</v>
      </c>
      <c r="N19" s="67" t="str">
        <f>IF($B19=0,"",IFERROR(VLOOKUP(_xlfn.CONCAT($C19,$D19,N$15,$B19,$E19,$F19),'Base de Dados'!$A:$N,14,0),"-"))</f>
        <v>Médio</v>
      </c>
      <c r="O19" s="67" t="str">
        <f>IF($B19=0,"",IFERROR(VLOOKUP(_xlfn.CONCAT($C19,$D19,O$15,$B19,$E19,$F19),'Base de Dados'!$A:$N,14,0),"-"))</f>
        <v>Baixo</v>
      </c>
      <c r="P19" s="67" t="str">
        <f>IF($B19=0,"",IFERROR(VLOOKUP(_xlfn.CONCAT($C19,$D19,P$15,$B19,$E19,$F19),'Base de Dados'!$A:$N,14,0),"-"))</f>
        <v>Médio</v>
      </c>
      <c r="Q19" s="67" t="str">
        <f>IF($B19=0,"",IFERROR(VLOOKUP(_xlfn.CONCAT($C19,$D19,Q$15,$B19,$E19,$F19),'Base de Dados'!$A:$N,14,0),"-"))</f>
        <v>Alto</v>
      </c>
      <c r="R19" s="1" t="s">
        <v>222</v>
      </c>
    </row>
    <row r="20" spans="2:54" x14ac:dyDescent="0.35">
      <c r="B20" s="17" t="s">
        <v>148</v>
      </c>
      <c r="C20" s="17" t="s">
        <v>133</v>
      </c>
      <c r="D20" s="17" t="s">
        <v>146</v>
      </c>
      <c r="E20" s="1" cm="1">
        <f t="array" ref="E20">_xlfn.IFS(D20=0,"",$G$8=0,2030,$G$8=2030,2030,$G$8=2050,2050)</f>
        <v>2030</v>
      </c>
      <c r="F20" s="9" t="str" cm="1">
        <f t="array" ref="F20">_xlfn.IFS(D20=0,"",$P$8=0,"2C",$P$8="2C","2C",$P$8="4C","4C")</f>
        <v>2C</v>
      </c>
      <c r="G20" s="67" t="str">
        <f>IF($B20=0,"",IFERROR(VLOOKUP(_xlfn.CONCAT($C20,$D20,G$15,$B20,$E20,$F20),'Base de Dados'!$A:$N,14,0),"-"))</f>
        <v>Baixo</v>
      </c>
      <c r="H20" s="67" t="str">
        <f>IF($B20=0,"",IFERROR(VLOOKUP(_xlfn.CONCAT($C20,$D20,H$15,$B20,$E20,$F20),'Base de Dados'!$A:$N,14,0),"-"))</f>
        <v>Baixo</v>
      </c>
      <c r="I20" s="67" t="str">
        <f>IF($B20=0,"",IFERROR(VLOOKUP(_xlfn.CONCAT($C20,$D20,I$15,$B20,$E20,$F20),'Base de Dados'!$A:$N,14,0),"-"))</f>
        <v>Médio</v>
      </c>
      <c r="J20" s="119" t="str">
        <f>IF($B20=0,"",IFERROR(VLOOKUP(_xlfn.CONCAT($C20,$D20,J$15,$B20,$E20,$F20),'Base de Dados'!$A:$N,14,0),"-"))</f>
        <v>ND</v>
      </c>
      <c r="K20" s="67" t="str">
        <f>IF($B20=0,"",IFERROR(VLOOKUP(_xlfn.CONCAT($C20,$D20,K$15,$B20,$E20,$F20),'Base de Dados'!$A:$N,14,0),"-"))</f>
        <v>Médio</v>
      </c>
      <c r="L20" s="67" t="str">
        <f>IF($B20=0,"",IFERROR(VLOOKUP(_xlfn.CONCAT($C20,$D20,L$15,$B20,$E20,$F20),'Base de Dados'!$A:$N,14,0),"-"))</f>
        <v>Médio</v>
      </c>
      <c r="M20" s="67" t="str">
        <f>IF($B20=0,"",IFERROR(VLOOKUP(_xlfn.CONCAT($C20,$D20,M$15,$B20,$E20,$F20),'Base de Dados'!$A:$N,14,0),"-"))</f>
        <v>Baixo</v>
      </c>
      <c r="N20" s="67" t="str">
        <f>IF($B20=0,"",IFERROR(VLOOKUP(_xlfn.CONCAT($C20,$D20,N$15,$B20,$E20,$F20),'Base de Dados'!$A:$N,14,0),"-"))</f>
        <v>Médio</v>
      </c>
      <c r="O20" s="67" t="str">
        <f>IF($B20=0,"",IFERROR(VLOOKUP(_xlfn.CONCAT($C20,$D20,O$15,$B20,$E20,$F20),'Base de Dados'!$A:$N,14,0),"-"))</f>
        <v>Médio</v>
      </c>
      <c r="P20" s="67" t="str">
        <f>IF($B20=0,"",IFERROR(VLOOKUP(_xlfn.CONCAT($C20,$D20,P$15,$B20,$E20,$F20),'Base de Dados'!$A:$N,14,0),"-"))</f>
        <v>Médio</v>
      </c>
      <c r="Q20" s="67" t="str">
        <f>IF($B20=0,"",IFERROR(VLOOKUP(_xlfn.CONCAT($C20,$D20,Q$15,$B20,$E20,$F20),'Base de Dados'!$A:$N,14,0),"-"))</f>
        <v>Alto</v>
      </c>
      <c r="R20" s="1" t="s">
        <v>222</v>
      </c>
    </row>
    <row r="21" spans="2:54" x14ac:dyDescent="0.35">
      <c r="B21" s="17" t="s">
        <v>159</v>
      </c>
      <c r="C21" s="17" t="s">
        <v>109</v>
      </c>
      <c r="D21" s="17" t="s">
        <v>146</v>
      </c>
      <c r="E21" s="1" cm="1">
        <f t="array" ref="E21">_xlfn.IFS(D21=0,"",$G$8=0,2030,$G$8=2030,2030,$G$8=2050,2050)</f>
        <v>2030</v>
      </c>
      <c r="F21" s="9" t="str" cm="1">
        <f t="array" ref="F21">_xlfn.IFS(D21=0,"",$P$8=0,"2C",$P$8="2C","2C",$P$8="4C","4C")</f>
        <v>2C</v>
      </c>
      <c r="G21" s="67" t="str">
        <f>IF($B21=0,"",IFERROR(VLOOKUP(_xlfn.CONCAT($C21,$D21,G$15,$B21,$E21,$F21),'Base de Dados'!$A:$N,14,0),"-"))</f>
        <v>Baixo</v>
      </c>
      <c r="H21" s="67" t="str">
        <f>IF($B21=0,"",IFERROR(VLOOKUP(_xlfn.CONCAT($C21,$D21,H$15,$B21,$E21,$F21),'Base de Dados'!$A:$N,14,0),"-"))</f>
        <v>Baixo</v>
      </c>
      <c r="I21" s="67" t="str">
        <f>IF($B21=0,"",IFERROR(VLOOKUP(_xlfn.CONCAT($C21,$D21,I$15,$B21,$E21,$F21),'Base de Dados'!$A:$N,14,0),"-"))</f>
        <v>Baixo</v>
      </c>
      <c r="J21" s="119" t="str">
        <f>IF($B21=0,"",IFERROR(VLOOKUP(_xlfn.CONCAT($C21,$D21,J$15,$B21,$E21,$F21),'Base de Dados'!$A:$N,14,0),"-"))</f>
        <v>ND</v>
      </c>
      <c r="K21" s="67" t="str">
        <f>IF($B21=0,"",IFERROR(VLOOKUP(_xlfn.CONCAT($C21,$D21,K$15,$B21,$E21,$F21),'Base de Dados'!$A:$N,14,0),"-"))</f>
        <v>Médio</v>
      </c>
      <c r="L21" s="67" t="str">
        <f>IF($B21=0,"",IFERROR(VLOOKUP(_xlfn.CONCAT($C21,$D21,L$15,$B21,$E21,$F21),'Base de Dados'!$A:$N,14,0),"-"))</f>
        <v>Baixo</v>
      </c>
      <c r="M21" s="67" t="str">
        <f>IF($B21=0,"",IFERROR(VLOOKUP(_xlfn.CONCAT($C21,$D21,M$15,$B21,$E21,$F21),'Base de Dados'!$A:$N,14,0),"-"))</f>
        <v>Baixo</v>
      </c>
      <c r="N21" s="67" t="str">
        <f>IF($B21=0,"",IFERROR(VLOOKUP(_xlfn.CONCAT($C21,$D21,N$15,$B21,$E21,$F21),'Base de Dados'!$A:$N,14,0),"-"))</f>
        <v>Baixo</v>
      </c>
      <c r="O21" s="67" t="str">
        <f>IF($B21=0,"",IFERROR(VLOOKUP(_xlfn.CONCAT($C21,$D21,O$15,$B21,$E21,$F21),'Base de Dados'!$A:$N,14,0),"-"))</f>
        <v>Médio</v>
      </c>
      <c r="P21" s="67" t="str">
        <f>IF($B21=0,"",IFERROR(VLOOKUP(_xlfn.CONCAT($C21,$D21,P$15,$B21,$E21,$F21),'Base de Dados'!$A:$N,14,0),"-"))</f>
        <v>Médio</v>
      </c>
      <c r="Q21" s="67" t="str">
        <f>IF($B21=0,"",IFERROR(VLOOKUP(_xlfn.CONCAT($C21,$D21,Q$15,$B21,$E21,$F21),'Base de Dados'!$A:$N,14,0),"-"))</f>
        <v>Alto</v>
      </c>
      <c r="R21" s="1" t="s">
        <v>222</v>
      </c>
    </row>
    <row r="22" spans="2:54" x14ac:dyDescent="0.35">
      <c r="B22" s="17" t="s">
        <v>160</v>
      </c>
      <c r="C22" s="17" t="s">
        <v>141</v>
      </c>
      <c r="D22" s="17" t="s">
        <v>146</v>
      </c>
      <c r="E22" s="1" cm="1">
        <f t="array" ref="E22">_xlfn.IFS(D22=0,"",$G$8=0,2030,$G$8=2030,2030,$G$8=2050,2050)</f>
        <v>2030</v>
      </c>
      <c r="F22" s="9" t="str" cm="1">
        <f t="array" ref="F22">_xlfn.IFS(D22=0,"",$P$8=0,"2C",$P$8="2C","2C",$P$8="4C","4C")</f>
        <v>2C</v>
      </c>
      <c r="G22" s="67" t="str">
        <f>IF($B22=0,"",IFERROR(VLOOKUP(_xlfn.CONCAT($C22,$D22,G$15,$B22,$E22,$F22),'Base de Dados'!$A:$N,14,0),"-"))</f>
        <v>Baixo</v>
      </c>
      <c r="H22" s="67" t="str">
        <f>IF($B22=0,"",IFERROR(VLOOKUP(_xlfn.CONCAT($C22,$D22,H$15,$B22,$E22,$F22),'Base de Dados'!$A:$N,14,0),"-"))</f>
        <v>Baixo</v>
      </c>
      <c r="I22" s="67" t="str">
        <f>IF($B22=0,"",IFERROR(VLOOKUP(_xlfn.CONCAT($C22,$D22,I$15,$B22,$E22,$F22),'Base de Dados'!$A:$N,14,0),"-"))</f>
        <v>Médio</v>
      </c>
      <c r="J22" s="119" t="str">
        <f>IF($B22=0,"",IFERROR(VLOOKUP(_xlfn.CONCAT($C22,$D22,J$15,$B22,$E22,$F22),'Base de Dados'!$A:$N,14,0),"-"))</f>
        <v>ND</v>
      </c>
      <c r="K22" s="67" t="str">
        <f>IF($B22=0,"",IFERROR(VLOOKUP(_xlfn.CONCAT($C22,$D22,K$15,$B22,$E22,$F22),'Base de Dados'!$A:$N,14,0),"-"))</f>
        <v>Baixo</v>
      </c>
      <c r="L22" s="67" t="str">
        <f>IF($B22=0,"",IFERROR(VLOOKUP(_xlfn.CONCAT($C22,$D22,L$15,$B22,$E22,$F22),'Base de Dados'!$A:$N,14,0),"-"))</f>
        <v>Baixo</v>
      </c>
      <c r="M22" s="67" t="str">
        <f>IF($B22=0,"",IFERROR(VLOOKUP(_xlfn.CONCAT($C22,$D22,M$15,$B22,$E22,$F22),'Base de Dados'!$A:$N,14,0),"-"))</f>
        <v>Baixo</v>
      </c>
      <c r="N22" s="67" t="str">
        <f>IF($B22=0,"",IFERROR(VLOOKUP(_xlfn.CONCAT($C22,$D22,N$15,$B22,$E22,$F22),'Base de Dados'!$A:$N,14,0),"-"))</f>
        <v>Médio</v>
      </c>
      <c r="O22" s="67" t="str">
        <f>IF($B22=0,"",IFERROR(VLOOKUP(_xlfn.CONCAT($C22,$D22,O$15,$B22,$E22,$F22),'Base de Dados'!$A:$N,14,0),"-"))</f>
        <v>Médio</v>
      </c>
      <c r="P22" s="67" t="str">
        <f>IF($B22=0,"",IFERROR(VLOOKUP(_xlfn.CONCAT($C22,$D22,P$15,$B22,$E22,$F22),'Base de Dados'!$A:$N,14,0),"-"))</f>
        <v>Médio</v>
      </c>
      <c r="Q22" s="67" t="str">
        <f>IF($B22=0,"",IFERROR(VLOOKUP(_xlfn.CONCAT($C22,$D22,Q$15,$B22,$E22,$F22),'Base de Dados'!$A:$N,14,0),"-"))</f>
        <v>Alto</v>
      </c>
      <c r="R22" s="1" t="s">
        <v>222</v>
      </c>
      <c r="Z22" s="11"/>
    </row>
    <row r="23" spans="2:54" ht="17" thickBot="1" x14ac:dyDescent="0.4">
      <c r="B23" s="17" t="s">
        <v>161</v>
      </c>
      <c r="C23" s="17" t="s">
        <v>111</v>
      </c>
      <c r="D23" s="17" t="s">
        <v>146</v>
      </c>
      <c r="E23" s="1" cm="1">
        <f t="array" ref="E23">_xlfn.IFS(D23=0,"",$G$8=0,2030,$G$8=2030,2030,$G$8=2050,2050)</f>
        <v>2030</v>
      </c>
      <c r="F23" s="9" t="str" cm="1">
        <f t="array" ref="F23">_xlfn.IFS(D23=0,"",$P$8=0,"2C",$P$8="2C","2C",$P$8="4C","4C")</f>
        <v>2C</v>
      </c>
      <c r="G23" s="67" t="str">
        <f>IF($B23=0,"",IFERROR(VLOOKUP(_xlfn.CONCAT($C23,$D23,G$15,$B23,$E23,$F23),'Base de Dados'!$A:$N,14,0),"-"))</f>
        <v>Médio</v>
      </c>
      <c r="H23" s="67" t="str">
        <f>IF($B23=0,"",IFERROR(VLOOKUP(_xlfn.CONCAT($C23,$D23,H$15,$B23,$E23,$F23),'Base de Dados'!$A:$N,14,0),"-"))</f>
        <v>Baixo</v>
      </c>
      <c r="I23" s="67" t="str">
        <f>IF($B23=0,"",IFERROR(VLOOKUP(_xlfn.CONCAT($C23,$D23,I$15,$B23,$E23,$F23),'Base de Dados'!$A:$N,14,0),"-"))</f>
        <v>Médio</v>
      </c>
      <c r="J23" s="119" t="str">
        <f>IF($B23=0,"",IFERROR(VLOOKUP(_xlfn.CONCAT($C23,$D23,J$15,$B23,$E23,$F23),'Base de Dados'!$A:$N,14,0),"-"))</f>
        <v>ND</v>
      </c>
      <c r="K23" s="67" t="str">
        <f>IF($B23=0,"",IFERROR(VLOOKUP(_xlfn.CONCAT($C23,$D23,K$15,$B23,$E23,$F23),'Base de Dados'!$A:$N,14,0),"-"))</f>
        <v>Baixo</v>
      </c>
      <c r="L23" s="67" t="str">
        <f>IF($B23=0,"",IFERROR(VLOOKUP(_xlfn.CONCAT($C23,$D23,L$15,$B23,$E23,$F23),'Base de Dados'!$A:$N,14,0),"-"))</f>
        <v>Baixo</v>
      </c>
      <c r="M23" s="67" t="str">
        <f>IF($B23=0,"",IFERROR(VLOOKUP(_xlfn.CONCAT($C23,$D23,M$15,$B23,$E23,$F23),'Base de Dados'!$A:$N,14,0),"-"))</f>
        <v>Não aplicável</v>
      </c>
      <c r="N23" s="67" t="str">
        <f>IF($B23=0,"",IFERROR(VLOOKUP(_xlfn.CONCAT($C23,$D23,N$15,$B23,$E23,$F23),'Base de Dados'!$A:$N,14,0),"-"))</f>
        <v>Médio</v>
      </c>
      <c r="O23" s="67" t="str">
        <f>IF($B23=0,"",IFERROR(VLOOKUP(_xlfn.CONCAT($C23,$D23,O$15,$B23,$E23,$F23),'Base de Dados'!$A:$N,14,0),"-"))</f>
        <v>Baixo</v>
      </c>
      <c r="P23" s="67" t="str">
        <f>IF($B23=0,"",IFERROR(VLOOKUP(_xlfn.CONCAT($C23,$D23,P$15,$B23,$E23,$F23),'Base de Dados'!$A:$N,14,0),"-"))</f>
        <v>Alto</v>
      </c>
      <c r="Q23" s="67" t="str">
        <f>IF($B23=0,"",IFERROR(VLOOKUP(_xlfn.CONCAT($C23,$D23,Q$15,$B23,$E23,$F23),'Base de Dados'!$A:$N,14,0),"-"))</f>
        <v>Alto</v>
      </c>
      <c r="R23" s="1" t="s">
        <v>222</v>
      </c>
      <c r="V23" s="36" t="s">
        <v>223</v>
      </c>
      <c r="W23" s="35"/>
      <c r="X23" s="40" t="s">
        <v>215</v>
      </c>
      <c r="Y23" s="37"/>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row>
    <row r="24" spans="2:54" x14ac:dyDescent="0.35">
      <c r="B24" s="17" t="s">
        <v>162</v>
      </c>
      <c r="C24" s="17" t="s">
        <v>135</v>
      </c>
      <c r="D24" s="17" t="s">
        <v>146</v>
      </c>
      <c r="E24" s="1" cm="1">
        <f t="array" ref="E24">_xlfn.IFS(D24=0,"",$G$8=0,2030,$G$8=2030,2030,$G$8=2050,2050)</f>
        <v>2030</v>
      </c>
      <c r="F24" s="9" t="str" cm="1">
        <f t="array" ref="F24">_xlfn.IFS(D24=0,"",$P$8=0,"2C",$P$8="2C","2C",$P$8="4C","4C")</f>
        <v>2C</v>
      </c>
      <c r="G24" s="67" t="str">
        <f>IF($B24=0,"",IFERROR(VLOOKUP(_xlfn.CONCAT($C24,$D24,G$15,$B24,$E24,$F24),'Base de Dados'!$A:$N,14,0),"-"))</f>
        <v>Baixo</v>
      </c>
      <c r="H24" s="67" t="str">
        <f>IF($B24=0,"",IFERROR(VLOOKUP(_xlfn.CONCAT($C24,$D24,H$15,$B24,$E24,$F24),'Base de Dados'!$A:$N,14,0),"-"))</f>
        <v>Baixo</v>
      </c>
      <c r="I24" s="67" t="str">
        <f>IF($B24=0,"",IFERROR(VLOOKUP(_xlfn.CONCAT($C24,$D24,I$15,$B24,$E24,$F24),'Base de Dados'!$A:$N,14,0),"-"))</f>
        <v>Médio</v>
      </c>
      <c r="J24" s="119" t="str">
        <f>IF($B24=0,"",IFERROR(VLOOKUP(_xlfn.CONCAT($C24,$D24,J$15,$B24,$E24,$F24),'Base de Dados'!$A:$N,14,0),"-"))</f>
        <v>ND</v>
      </c>
      <c r="K24" s="67" t="str">
        <f>IF($B24=0,"",IFERROR(VLOOKUP(_xlfn.CONCAT($C24,$D24,K$15,$B24,$E24,$F24),'Base de Dados'!$A:$N,14,0),"-"))</f>
        <v>Médio</v>
      </c>
      <c r="L24" s="67" t="str">
        <f>IF($B24=0,"",IFERROR(VLOOKUP(_xlfn.CONCAT($C24,$D24,L$15,$B24,$E24,$F24),'Base de Dados'!$A:$N,14,0),"-"))</f>
        <v>Baixo</v>
      </c>
      <c r="M24" s="67" t="str">
        <f>IF($B24=0,"",IFERROR(VLOOKUP(_xlfn.CONCAT($C24,$D24,M$15,$B24,$E24,$F24),'Base de Dados'!$A:$N,14,0),"-"))</f>
        <v>Baixo</v>
      </c>
      <c r="N24" s="67" t="str">
        <f>IF($B24=0,"",IFERROR(VLOOKUP(_xlfn.CONCAT($C24,$D24,N$15,$B24,$E24,$F24),'Base de Dados'!$A:$N,14,0),"-"))</f>
        <v>Médio</v>
      </c>
      <c r="O24" s="67" t="str">
        <f>IF($B24=0,"",IFERROR(VLOOKUP(_xlfn.CONCAT($C24,$D24,O$15,$B24,$E24,$F24),'Base de Dados'!$A:$N,14,0),"-"))</f>
        <v>Baixo</v>
      </c>
      <c r="P24" s="67" t="str">
        <f>IF($B24=0,"",IFERROR(VLOOKUP(_xlfn.CONCAT($C24,$D24,P$15,$B24,$E24,$F24),'Base de Dados'!$A:$N,14,0),"-"))</f>
        <v>Alto</v>
      </c>
      <c r="Q24" s="67" t="str">
        <f>IF($B24=0,"",IFERROR(VLOOKUP(_xlfn.CONCAT($C24,$D24,Q$15,$B24,$E24,$F24),'Base de Dados'!$A:$N,14,0),"-"))</f>
        <v>Alto</v>
      </c>
      <c r="R24" s="1" t="s">
        <v>222</v>
      </c>
    </row>
    <row r="25" spans="2:54" x14ac:dyDescent="0.35">
      <c r="B25" s="17" t="s">
        <v>152</v>
      </c>
      <c r="C25" s="17" t="s">
        <v>93</v>
      </c>
      <c r="D25" s="17" t="s">
        <v>146</v>
      </c>
      <c r="E25" s="1" cm="1">
        <f t="array" ref="E25">_xlfn.IFS(D25=0,"",$G$8=0,2030,$G$8=2030,2030,$G$8=2050,2050)</f>
        <v>2030</v>
      </c>
      <c r="F25" s="9" t="str" cm="1">
        <f t="array" ref="F25">_xlfn.IFS(D25=0,"",$P$8=0,"2C",$P$8="2C","2C",$P$8="4C","4C")</f>
        <v>2C</v>
      </c>
      <c r="G25" s="67" t="str">
        <f>IF($B25=0,"",IFERROR(VLOOKUP(_xlfn.CONCAT($C25,$D25,G$15,$B25,$E25,$F25),'Base de Dados'!$A:$N,14,0),"-"))</f>
        <v>Baixo</v>
      </c>
      <c r="H25" s="67" t="str">
        <f>IF($B25=0,"",IFERROR(VLOOKUP(_xlfn.CONCAT($C25,$D25,H$15,$B25,$E25,$F25),'Base de Dados'!$A:$N,14,0),"-"))</f>
        <v>Baixo</v>
      </c>
      <c r="I25" s="67" t="str">
        <f>IF($B25=0,"",IFERROR(VLOOKUP(_xlfn.CONCAT($C25,$D25,I$15,$B25,$E25,$F25),'Base de Dados'!$A:$N,14,0),"-"))</f>
        <v>Médio</v>
      </c>
      <c r="J25" s="119" t="str">
        <f>IF($B25=0,"",IFERROR(VLOOKUP(_xlfn.CONCAT($C25,$D25,J$15,$B25,$E25,$F25),'Base de Dados'!$A:$N,14,0),"-"))</f>
        <v>ND</v>
      </c>
      <c r="K25" s="67" t="str">
        <f>IF($B25=0,"",IFERROR(VLOOKUP(_xlfn.CONCAT($C25,$D25,K$15,$B25,$E25,$F25),'Base de Dados'!$A:$N,14,0),"-"))</f>
        <v>Baixo</v>
      </c>
      <c r="L25" s="67" t="str">
        <f>IF($B25=0,"",IFERROR(VLOOKUP(_xlfn.CONCAT($C25,$D25,L$15,$B25,$E25,$F25),'Base de Dados'!$A:$N,14,0),"-"))</f>
        <v>Baixo</v>
      </c>
      <c r="M25" s="67" t="str">
        <f>IF($B25=0,"",IFERROR(VLOOKUP(_xlfn.CONCAT($C25,$D25,M$15,$B25,$E25,$F25),'Base de Dados'!$A:$N,14,0),"-"))</f>
        <v>Não aplicável</v>
      </c>
      <c r="N25" s="67" t="str">
        <f>IF($B25=0,"",IFERROR(VLOOKUP(_xlfn.CONCAT($C25,$D25,N$15,$B25,$E25,$F25),'Base de Dados'!$A:$N,14,0),"-"))</f>
        <v>Médio</v>
      </c>
      <c r="O25" s="67" t="str">
        <f>IF($B25=0,"",IFERROR(VLOOKUP(_xlfn.CONCAT($C25,$D25,O$15,$B25,$E25,$F25),'Base de Dados'!$A:$N,14,0),"-"))</f>
        <v>Baixo</v>
      </c>
      <c r="P25" s="67" t="str">
        <f>IF($B25=0,"",IFERROR(VLOOKUP(_xlfn.CONCAT($C25,$D25,P$15,$B25,$E25,$F25),'Base de Dados'!$A:$N,14,0),"-"))</f>
        <v>Alto</v>
      </c>
      <c r="Q25" s="67" t="str">
        <f>IF($B25=0,"",IFERROR(VLOOKUP(_xlfn.CONCAT($C25,$D25,Q$15,$B25,$E25,$F25),'Base de Dados'!$A:$N,14,0),"-"))</f>
        <v>Alto</v>
      </c>
      <c r="R25" s="1" t="s">
        <v>222</v>
      </c>
    </row>
    <row r="26" spans="2:54" x14ac:dyDescent="0.35">
      <c r="B26" s="17" t="s">
        <v>164</v>
      </c>
      <c r="C26" s="17" t="s">
        <v>101</v>
      </c>
      <c r="D26" s="17" t="s">
        <v>146</v>
      </c>
      <c r="E26" s="1" cm="1">
        <f t="array" ref="E26">_xlfn.IFS(D26=0,"",$G$8=0,2030,$G$8=2030,2030,$G$8=2050,2050)</f>
        <v>2030</v>
      </c>
      <c r="F26" s="9" t="str" cm="1">
        <f t="array" ref="F26">_xlfn.IFS(D26=0,"",$P$8=0,"2C",$P$8="2C","2C",$P$8="4C","4C")</f>
        <v>2C</v>
      </c>
      <c r="G26" s="67" t="str">
        <f>IF($B26=0,"",IFERROR(VLOOKUP(_xlfn.CONCAT($C26,$D26,G$15,$B26,$E26,$F26),'Base de Dados'!$A:$N,14,0),"-"))</f>
        <v>Médio</v>
      </c>
      <c r="H26" s="67" t="str">
        <f>IF($B26=0,"",IFERROR(VLOOKUP(_xlfn.CONCAT($C26,$D26,H$15,$B26,$E26,$F26),'Base de Dados'!$A:$N,14,0),"-"))</f>
        <v>Baixo</v>
      </c>
      <c r="I26" s="67" t="str">
        <f>IF($B26=0,"",IFERROR(VLOOKUP(_xlfn.CONCAT($C26,$D26,I$15,$B26,$E26,$F26),'Base de Dados'!$A:$N,14,0),"-"))</f>
        <v>Baixo</v>
      </c>
      <c r="J26" s="119" t="str">
        <f>IF($B26=0,"",IFERROR(VLOOKUP(_xlfn.CONCAT($C26,$D26,J$15,$B26,$E26,$F26),'Base de Dados'!$A:$N,14,0),"-"))</f>
        <v>ND</v>
      </c>
      <c r="K26" s="67" t="str">
        <f>IF($B26=0,"",IFERROR(VLOOKUP(_xlfn.CONCAT($C26,$D26,K$15,$B26,$E26,$F26),'Base de Dados'!$A:$N,14,0),"-"))</f>
        <v>Médio</v>
      </c>
      <c r="L26" s="67" t="str">
        <f>IF($B26=0,"",IFERROR(VLOOKUP(_xlfn.CONCAT($C26,$D26,L$15,$B26,$E26,$F26),'Base de Dados'!$A:$N,14,0),"-"))</f>
        <v>Médio</v>
      </c>
      <c r="M26" s="67" t="str">
        <f>IF($B26=0,"",IFERROR(VLOOKUP(_xlfn.CONCAT($C26,$D26,M$15,$B26,$E26,$F26),'Base de Dados'!$A:$N,14,0),"-"))</f>
        <v>Não aplicável</v>
      </c>
      <c r="N26" s="67" t="str">
        <f>IF($B26=0,"",IFERROR(VLOOKUP(_xlfn.CONCAT($C26,$D26,N$15,$B26,$E26,$F26),'Base de Dados'!$A:$N,14,0),"-"))</f>
        <v>Médio</v>
      </c>
      <c r="O26" s="67" t="str">
        <f>IF($B26=0,"",IFERROR(VLOOKUP(_xlfn.CONCAT($C26,$D26,O$15,$B26,$E26,$F26),'Base de Dados'!$A:$N,14,0),"-"))</f>
        <v>Baixo</v>
      </c>
      <c r="P26" s="67" t="str">
        <f>IF($B26=0,"",IFERROR(VLOOKUP(_xlfn.CONCAT($C26,$D26,P$15,$B26,$E26,$F26),'Base de Dados'!$A:$N,14,0),"-"))</f>
        <v>Médio</v>
      </c>
      <c r="Q26" s="67" t="str">
        <f>IF($B26=0,"",IFERROR(VLOOKUP(_xlfn.CONCAT($C26,$D26,Q$15,$B26,$E26,$F26),'Base de Dados'!$A:$N,14,0),"-"))</f>
        <v>Médio</v>
      </c>
      <c r="R26" s="1" t="s">
        <v>222</v>
      </c>
    </row>
    <row r="27" spans="2:54" x14ac:dyDescent="0.35">
      <c r="B27" s="17" t="s">
        <v>163</v>
      </c>
      <c r="C27" s="17" t="s">
        <v>103</v>
      </c>
      <c r="D27" s="17" t="s">
        <v>146</v>
      </c>
      <c r="E27" s="1" cm="1">
        <f t="array" ref="E27">_xlfn.IFS(D27=0,"",$G$8=0,2030,$G$8=2030,2030,$G$8=2050,2050)</f>
        <v>2030</v>
      </c>
      <c r="F27" s="9" t="str" cm="1">
        <f t="array" ref="F27">_xlfn.IFS(D27=0,"",$P$8=0,"2C",$P$8="2C","2C",$P$8="4C","4C")</f>
        <v>2C</v>
      </c>
      <c r="G27" s="67" t="str">
        <f>IF($B27=0,"",IFERROR(VLOOKUP(_xlfn.CONCAT($C27,$D27,G$15,$B27,$E27,$F27),'Base de Dados'!$A:$N,14,0),"-"))</f>
        <v>Médio</v>
      </c>
      <c r="H27" s="67" t="str">
        <f>IF($B27=0,"",IFERROR(VLOOKUP(_xlfn.CONCAT($C27,$D27,H$15,$B27,$E27,$F27),'Base de Dados'!$A:$N,14,0),"-"))</f>
        <v>Baixo</v>
      </c>
      <c r="I27" s="67" t="str">
        <f>IF($B27=0,"",IFERROR(VLOOKUP(_xlfn.CONCAT($C27,$D27,I$15,$B27,$E27,$F27),'Base de Dados'!$A:$N,14,0),"-"))</f>
        <v>Médio</v>
      </c>
      <c r="J27" s="119" t="str">
        <f>IF($B27=0,"",IFERROR(VLOOKUP(_xlfn.CONCAT($C27,$D27,J$15,$B27,$E27,$F27),'Base de Dados'!$A:$N,14,0),"-"))</f>
        <v>ND</v>
      </c>
      <c r="K27" s="67" t="str">
        <f>IF($B27=0,"",IFERROR(VLOOKUP(_xlfn.CONCAT($C27,$D27,K$15,$B27,$E27,$F27),'Base de Dados'!$A:$N,14,0),"-"))</f>
        <v>Médio</v>
      </c>
      <c r="L27" s="67" t="str">
        <f>IF($B27=0,"",IFERROR(VLOOKUP(_xlfn.CONCAT($C27,$D27,L$15,$B27,$E27,$F27),'Base de Dados'!$A:$N,14,0),"-"))</f>
        <v>Baixo</v>
      </c>
      <c r="M27" s="67" t="str">
        <f>IF($B27=0,"",IFERROR(VLOOKUP(_xlfn.CONCAT($C27,$D27,M$15,$B27,$E27,$F27),'Base de Dados'!$A:$N,14,0),"-"))</f>
        <v>Não aplicável</v>
      </c>
      <c r="N27" s="67" t="str">
        <f>IF($B27=0,"",IFERROR(VLOOKUP(_xlfn.CONCAT($C27,$D27,N$15,$B27,$E27,$F27),'Base de Dados'!$A:$N,14,0),"-"))</f>
        <v>Médio</v>
      </c>
      <c r="O27" s="67" t="str">
        <f>IF($B27=0,"",IFERROR(VLOOKUP(_xlfn.CONCAT($C27,$D27,O$15,$B27,$E27,$F27),'Base de Dados'!$A:$N,14,0),"-"))</f>
        <v>Baixo</v>
      </c>
      <c r="P27" s="67" t="str">
        <f>IF($B27=0,"",IFERROR(VLOOKUP(_xlfn.CONCAT($C27,$D27,P$15,$B27,$E27,$F27),'Base de Dados'!$A:$N,14,0),"-"))</f>
        <v>Alto</v>
      </c>
      <c r="Q27" s="67" t="str">
        <f>IF($B27=0,"",IFERROR(VLOOKUP(_xlfn.CONCAT($C27,$D27,Q$15,$B27,$E27,$F27),'Base de Dados'!$A:$N,14,0),"-"))</f>
        <v>Alto</v>
      </c>
      <c r="R27" s="1" t="s">
        <v>222</v>
      </c>
    </row>
    <row r="28" spans="2:54" x14ac:dyDescent="0.35">
      <c r="B28" s="17" t="s">
        <v>165</v>
      </c>
      <c r="C28" s="17" t="s">
        <v>91</v>
      </c>
      <c r="D28" s="17" t="s">
        <v>146</v>
      </c>
      <c r="E28" s="1" cm="1">
        <f t="array" ref="E28">_xlfn.IFS(D28=0,"",$G$8=0,2030,$G$8=2030,2030,$G$8=2050,2050)</f>
        <v>2030</v>
      </c>
      <c r="F28" s="9" t="str" cm="1">
        <f t="array" ref="F28">_xlfn.IFS(D28=0,"",$P$8=0,"2C",$P$8="2C","2C",$P$8="4C","4C")</f>
        <v>2C</v>
      </c>
      <c r="G28" s="67" t="str">
        <f>IF($B28=0,"",IFERROR(VLOOKUP(_xlfn.CONCAT($C28,$D28,G$15,$B28,$E28,$F28),'Base de Dados'!$A:$N,14,0),"-"))</f>
        <v>Médio</v>
      </c>
      <c r="H28" s="67" t="str">
        <f>IF($B28=0,"",IFERROR(VLOOKUP(_xlfn.CONCAT($C28,$D28,H$15,$B28,$E28,$F28),'Base de Dados'!$A:$N,14,0),"-"))</f>
        <v>Baixo</v>
      </c>
      <c r="I28" s="67" t="str">
        <f>IF($B28=0,"",IFERROR(VLOOKUP(_xlfn.CONCAT($C28,$D28,I$15,$B28,$E28,$F28),'Base de Dados'!$A:$N,14,0),"-"))</f>
        <v>Médio</v>
      </c>
      <c r="J28" s="119" t="str">
        <f>IF($B28=0,"",IFERROR(VLOOKUP(_xlfn.CONCAT($C28,$D28,J$15,$B28,$E28,$F28),'Base de Dados'!$A:$N,14,0),"-"))</f>
        <v>ND</v>
      </c>
      <c r="K28" s="67" t="str">
        <f>IF($B28=0,"",IFERROR(VLOOKUP(_xlfn.CONCAT($C28,$D28,K$15,$B28,$E28,$F28),'Base de Dados'!$A:$N,14,0),"-"))</f>
        <v>Médio</v>
      </c>
      <c r="L28" s="67" t="str">
        <f>IF($B28=0,"",IFERROR(VLOOKUP(_xlfn.CONCAT($C28,$D28,L$15,$B28,$E28,$F28),'Base de Dados'!$A:$N,14,0),"-"))</f>
        <v>Baixo</v>
      </c>
      <c r="M28" s="67" t="str">
        <f>IF($B28=0,"",IFERROR(VLOOKUP(_xlfn.CONCAT($C28,$D28,M$15,$B28,$E28,$F28),'Base de Dados'!$A:$N,14,0),"-"))</f>
        <v>Baixo</v>
      </c>
      <c r="N28" s="67" t="str">
        <f>IF($B28=0,"",IFERROR(VLOOKUP(_xlfn.CONCAT($C28,$D28,N$15,$B28,$E28,$F28),'Base de Dados'!$A:$N,14,0),"-"))</f>
        <v>Médio</v>
      </c>
      <c r="O28" s="67" t="str">
        <f>IF($B28=0,"",IFERROR(VLOOKUP(_xlfn.CONCAT($C28,$D28,O$15,$B28,$E28,$F28),'Base de Dados'!$A:$N,14,0),"-"))</f>
        <v>Baixo</v>
      </c>
      <c r="P28" s="67" t="str">
        <f>IF($B28=0,"",IFERROR(VLOOKUP(_xlfn.CONCAT($C28,$D28,P$15,$B28,$E28,$F28),'Base de Dados'!$A:$N,14,0),"-"))</f>
        <v>Alto</v>
      </c>
      <c r="Q28" s="67" t="str">
        <f>IF($B28=0,"",IFERROR(VLOOKUP(_xlfn.CONCAT($C28,$D28,Q$15,$B28,$E28,$F28),'Base de Dados'!$A:$N,14,0),"-"))</f>
        <v>Alto</v>
      </c>
      <c r="R28" s="1" t="s">
        <v>222</v>
      </c>
    </row>
    <row r="29" spans="2:54" ht="15" customHeight="1" x14ac:dyDescent="0.35">
      <c r="B29" s="17" t="s">
        <v>149</v>
      </c>
      <c r="C29" s="17" t="s">
        <v>113</v>
      </c>
      <c r="D29" s="17" t="s">
        <v>146</v>
      </c>
      <c r="E29" s="1" cm="1">
        <f t="array" ref="E29">_xlfn.IFS(D29=0,"",$G$8=0,2030,$G$8=2030,2030,$G$8=2050,2050)</f>
        <v>2030</v>
      </c>
      <c r="F29" s="9" t="str" cm="1">
        <f t="array" ref="F29">_xlfn.IFS(D29=0,"",$P$8=0,"2C",$P$8="2C","2C",$P$8="4C","4C")</f>
        <v>2C</v>
      </c>
      <c r="G29" s="67" t="str">
        <f>IF($B29=0,"",IFERROR(VLOOKUP(_xlfn.CONCAT($C29,$D29,G$15,$B29,$E29,$F29),'Base de Dados'!$A:$N,14,0),"-"))</f>
        <v>Baixo</v>
      </c>
      <c r="H29" s="67" t="str">
        <f>IF($B29=0,"",IFERROR(VLOOKUP(_xlfn.CONCAT($C29,$D29,H$15,$B29,$E29,$F29),'Base de Dados'!$A:$N,14,0),"-"))</f>
        <v>Baixo</v>
      </c>
      <c r="I29" s="67" t="str">
        <f>IF($B29=0,"",IFERROR(VLOOKUP(_xlfn.CONCAT($C29,$D29,I$15,$B29,$E29,$F29),'Base de Dados'!$A:$N,14,0),"-"))</f>
        <v>Médio</v>
      </c>
      <c r="J29" s="119" t="str">
        <f>IF($B29=0,"",IFERROR(VLOOKUP(_xlfn.CONCAT($C29,$D29,J$15,$B29,$E29,$F29),'Base de Dados'!$A:$N,14,0),"-"))</f>
        <v>ND</v>
      </c>
      <c r="K29" s="67" t="str">
        <f>IF($B29=0,"",IFERROR(VLOOKUP(_xlfn.CONCAT($C29,$D29,K$15,$B29,$E29,$F29),'Base de Dados'!$A:$N,14,0),"-"))</f>
        <v>Médio</v>
      </c>
      <c r="L29" s="67" t="str">
        <f>IF($B29=0,"",IFERROR(VLOOKUP(_xlfn.CONCAT($C29,$D29,L$15,$B29,$E29,$F29),'Base de Dados'!$A:$N,14,0),"-"))</f>
        <v>Médio</v>
      </c>
      <c r="M29" s="67" t="str">
        <f>IF($B29=0,"",IFERROR(VLOOKUP(_xlfn.CONCAT($C29,$D29,M$15,$B29,$E29,$F29),'Base de Dados'!$A:$N,14,0),"-"))</f>
        <v>Baixo</v>
      </c>
      <c r="N29" s="67" t="str">
        <f>IF($B29=0,"",IFERROR(VLOOKUP(_xlfn.CONCAT($C29,$D29,N$15,$B29,$E29,$F29),'Base de Dados'!$A:$N,14,0),"-"))</f>
        <v>Médio</v>
      </c>
      <c r="O29" s="67" t="str">
        <f>IF($B29=0,"",IFERROR(VLOOKUP(_xlfn.CONCAT($C29,$D29,O$15,$B29,$E29,$F29),'Base de Dados'!$A:$N,14,0),"-"))</f>
        <v>Médio</v>
      </c>
      <c r="P29" s="67" t="str">
        <f>IF($B29=0,"",IFERROR(VLOOKUP(_xlfn.CONCAT($C29,$D29,P$15,$B29,$E29,$F29),'Base de Dados'!$A:$N,14,0),"-"))</f>
        <v>Médio</v>
      </c>
      <c r="Q29" s="67" t="str">
        <f>IF($B29=0,"",IFERROR(VLOOKUP(_xlfn.CONCAT($C29,$D29,Q$15,$B29,$E29,$F29),'Base de Dados'!$A:$N,14,0),"-"))</f>
        <v>Alto</v>
      </c>
      <c r="R29" s="1" t="s">
        <v>222</v>
      </c>
      <c r="Y29" s="21"/>
    </row>
    <row r="30" spans="2:54" ht="15.75" customHeight="1" x14ac:dyDescent="0.35">
      <c r="B30" s="17" t="s">
        <v>167</v>
      </c>
      <c r="C30" s="17" t="s">
        <v>129</v>
      </c>
      <c r="D30" s="17" t="s">
        <v>146</v>
      </c>
      <c r="E30" s="1" cm="1">
        <f t="array" ref="E30">_xlfn.IFS(D30=0,"",$G$8=0,2030,$G$8=2030,2030,$G$8=2050,2050)</f>
        <v>2030</v>
      </c>
      <c r="F30" s="9" t="str" cm="1">
        <f t="array" ref="F30">_xlfn.IFS(D30=0,"",$P$8=0,"2C",$P$8="2C","2C",$P$8="4C","4C")</f>
        <v>2C</v>
      </c>
      <c r="G30" s="67" t="str">
        <f>IF($B30=0,"",IFERROR(VLOOKUP(_xlfn.CONCAT($C30,$D30,G$15,$B30,$E30,$F30),'Base de Dados'!$A:$N,14,0),"-"))</f>
        <v>Baixo</v>
      </c>
      <c r="H30" s="67" t="str">
        <f>IF($B30=0,"",IFERROR(VLOOKUP(_xlfn.CONCAT($C30,$D30,H$15,$B30,$E30,$F30),'Base de Dados'!$A:$N,14,0),"-"))</f>
        <v>Baixo</v>
      </c>
      <c r="I30" s="67" t="str">
        <f>IF($B30=0,"",IFERROR(VLOOKUP(_xlfn.CONCAT($C30,$D30,I$15,$B30,$E30,$F30),'Base de Dados'!$A:$N,14,0),"-"))</f>
        <v>Médio</v>
      </c>
      <c r="J30" s="119" t="str">
        <f>IF($B30=0,"",IFERROR(VLOOKUP(_xlfn.CONCAT($C30,$D30,J$15,$B30,$E30,$F30),'Base de Dados'!$A:$N,14,0),"-"))</f>
        <v>ND</v>
      </c>
      <c r="K30" s="67" t="str">
        <f>IF($B30=0,"",IFERROR(VLOOKUP(_xlfn.CONCAT($C30,$D30,K$15,$B30,$E30,$F30),'Base de Dados'!$A:$N,14,0),"-"))</f>
        <v>Médio</v>
      </c>
      <c r="L30" s="67" t="str">
        <f>IF($B30=0,"",IFERROR(VLOOKUP(_xlfn.CONCAT($C30,$D30,L$15,$B30,$E30,$F30),'Base de Dados'!$A:$N,14,0),"-"))</f>
        <v>Médio</v>
      </c>
      <c r="M30" s="67" t="str">
        <f>IF($B30=0,"",IFERROR(VLOOKUP(_xlfn.CONCAT($C30,$D30,M$15,$B30,$E30,$F30),'Base de Dados'!$A:$N,14,0),"-"))</f>
        <v>Baixo</v>
      </c>
      <c r="N30" s="67" t="str">
        <f>IF($B30=0,"",IFERROR(VLOOKUP(_xlfn.CONCAT($C30,$D30,N$15,$B30,$E30,$F30),'Base de Dados'!$A:$N,14,0),"-"))</f>
        <v>Baixo</v>
      </c>
      <c r="O30" s="67" t="str">
        <f>IF($B30=0,"",IFERROR(VLOOKUP(_xlfn.CONCAT($C30,$D30,O$15,$B30,$E30,$F30),'Base de Dados'!$A:$N,14,0),"-"))</f>
        <v>Médio</v>
      </c>
      <c r="P30" s="67" t="str">
        <f>IF($B30=0,"",IFERROR(VLOOKUP(_xlfn.CONCAT($C30,$D30,P$15,$B30,$E30,$F30),'Base de Dados'!$A:$N,14,0),"-"))</f>
        <v>Médio</v>
      </c>
      <c r="Q30" s="67" t="str">
        <f>IF($B30=0,"",IFERROR(VLOOKUP(_xlfn.CONCAT($C30,$D30,Q$15,$B30,$E30,$F30),'Base de Dados'!$A:$N,14,0),"-"))</f>
        <v>Alto</v>
      </c>
      <c r="R30" s="1" t="s">
        <v>222</v>
      </c>
      <c r="AA30" s="11"/>
      <c r="AB30" s="11"/>
    </row>
    <row r="31" spans="2:54" x14ac:dyDescent="0.35">
      <c r="B31" s="17" t="s">
        <v>168</v>
      </c>
      <c r="C31" s="17" t="s">
        <v>139</v>
      </c>
      <c r="D31" s="17" t="s">
        <v>146</v>
      </c>
      <c r="E31" s="1" cm="1">
        <f t="array" ref="E31">_xlfn.IFS(D31=0,"",$G$8=0,2030,$G$8=2030,2030,$G$8=2050,2050)</f>
        <v>2030</v>
      </c>
      <c r="F31" s="9" t="str" cm="1">
        <f t="array" ref="F31">_xlfn.IFS(D31=0,"",$P$8=0,"2C",$P$8="2C","2C",$P$8="4C","4C")</f>
        <v>2C</v>
      </c>
      <c r="G31" s="67" t="str">
        <f>IF($B31=0,"",IFERROR(VLOOKUP(_xlfn.CONCAT($C31,$D31,G$15,$B31,$E31,$F31),'Base de Dados'!$A:$N,14,0),"-"))</f>
        <v>Baixo</v>
      </c>
      <c r="H31" s="67" t="str">
        <f>IF($B31=0,"",IFERROR(VLOOKUP(_xlfn.CONCAT($C31,$D31,H$15,$B31,$E31,$F31),'Base de Dados'!$A:$N,14,0),"-"))</f>
        <v>Baixo</v>
      </c>
      <c r="I31" s="67" t="str">
        <f>IF($B31=0,"",IFERROR(VLOOKUP(_xlfn.CONCAT($C31,$D31,I$15,$B31,$E31,$F31),'Base de Dados'!$A:$N,14,0),"-"))</f>
        <v>Baixo</v>
      </c>
      <c r="J31" s="119" t="str">
        <f>IF($B31=0,"",IFERROR(VLOOKUP(_xlfn.CONCAT($C31,$D31,J$15,$B31,$E31,$F31),'Base de Dados'!$A:$N,14,0),"-"))</f>
        <v>ND</v>
      </c>
      <c r="K31" s="67" t="str">
        <f>IF($B31=0,"",IFERROR(VLOOKUP(_xlfn.CONCAT($C31,$D31,K$15,$B31,$E31,$F31),'Base de Dados'!$A:$N,14,0),"-"))</f>
        <v>Médio</v>
      </c>
      <c r="L31" s="67" t="str">
        <f>IF($B31=0,"",IFERROR(VLOOKUP(_xlfn.CONCAT($C31,$D31,L$15,$B31,$E31,$F31),'Base de Dados'!$A:$N,14,0),"-"))</f>
        <v>Baixo</v>
      </c>
      <c r="M31" s="67" t="str">
        <f>IF($B31=0,"",IFERROR(VLOOKUP(_xlfn.CONCAT($C31,$D31,M$15,$B31,$E31,$F31),'Base de Dados'!$A:$N,14,0),"-"))</f>
        <v>Baixo</v>
      </c>
      <c r="N31" s="67" t="str">
        <f>IF($B31=0,"",IFERROR(VLOOKUP(_xlfn.CONCAT($C31,$D31,N$15,$B31,$E31,$F31),'Base de Dados'!$A:$N,14,0),"-"))</f>
        <v>Médio</v>
      </c>
      <c r="O31" s="67" t="str">
        <f>IF($B31=0,"",IFERROR(VLOOKUP(_xlfn.CONCAT($C31,$D31,O$15,$B31,$E31,$F31),'Base de Dados'!$A:$N,14,0),"-"))</f>
        <v>Baixo</v>
      </c>
      <c r="P31" s="67" t="str">
        <f>IF($B31=0,"",IFERROR(VLOOKUP(_xlfn.CONCAT($C31,$D31,P$15,$B31,$E31,$F31),'Base de Dados'!$A:$N,14,0),"-"))</f>
        <v>Médio</v>
      </c>
      <c r="Q31" s="67" t="str">
        <f>IF($B31=0,"",IFERROR(VLOOKUP(_xlfn.CONCAT($C31,$D31,Q$15,$B31,$E31,$F31),'Base de Dados'!$A:$N,14,0),"-"))</f>
        <v>Alto</v>
      </c>
      <c r="R31" s="1" t="s">
        <v>222</v>
      </c>
      <c r="AA31" s="11"/>
      <c r="AB31" s="11"/>
    </row>
    <row r="32" spans="2:54" x14ac:dyDescent="0.35">
      <c r="B32" s="17" t="s">
        <v>166</v>
      </c>
      <c r="C32" s="17" t="s">
        <v>105</v>
      </c>
      <c r="D32" s="17" t="s">
        <v>146</v>
      </c>
      <c r="E32" s="1" cm="1">
        <f t="array" ref="E32">_xlfn.IFS(D32=0,"",$G$8=0,2030,$G$8=2030,2030,$G$8=2050,2050)</f>
        <v>2030</v>
      </c>
      <c r="F32" s="9" t="str" cm="1">
        <f t="array" ref="F32">_xlfn.IFS(D32=0,"",$P$8=0,"2C",$P$8="2C","2C",$P$8="4C","4C")</f>
        <v>2C</v>
      </c>
      <c r="G32" s="67" t="str">
        <f>IF($B32=0,"",IFERROR(VLOOKUP(_xlfn.CONCAT($C32,$D32,G$15,$B32,$E32,$F32),'Base de Dados'!$A:$N,14,0),"-"))</f>
        <v>Baixo</v>
      </c>
      <c r="H32" s="67" t="str">
        <f>IF($B32=0,"",IFERROR(VLOOKUP(_xlfn.CONCAT($C32,$D32,H$15,$B32,$E32,$F32),'Base de Dados'!$A:$N,14,0),"-"))</f>
        <v>Baixo</v>
      </c>
      <c r="I32" s="67" t="str">
        <f>IF($B32=0,"",IFERROR(VLOOKUP(_xlfn.CONCAT($C32,$D32,I$15,$B32,$E32,$F32),'Base de Dados'!$A:$N,14,0),"-"))</f>
        <v>Baixo</v>
      </c>
      <c r="J32" s="119" t="str">
        <f>IF($B32=0,"",IFERROR(VLOOKUP(_xlfn.CONCAT($C32,$D32,J$15,$B32,$E32,$F32),'Base de Dados'!$A:$N,14,0),"-"))</f>
        <v>ND</v>
      </c>
      <c r="K32" s="67" t="str">
        <f>IF($B32=0,"",IFERROR(VLOOKUP(_xlfn.CONCAT($C32,$D32,K$15,$B32,$E32,$F32),'Base de Dados'!$A:$N,14,0),"-"))</f>
        <v>Médio</v>
      </c>
      <c r="L32" s="67" t="str">
        <f>IF($B32=0,"",IFERROR(VLOOKUP(_xlfn.CONCAT($C32,$D32,L$15,$B32,$E32,$F32),'Base de Dados'!$A:$N,14,0),"-"))</f>
        <v>Baixo</v>
      </c>
      <c r="M32" s="67" t="str">
        <f>IF($B32=0,"",IFERROR(VLOOKUP(_xlfn.CONCAT($C32,$D32,M$15,$B32,$E32,$F32),'Base de Dados'!$A:$N,14,0),"-"))</f>
        <v>Baixo</v>
      </c>
      <c r="N32" s="67" t="str">
        <f>IF($B32=0,"",IFERROR(VLOOKUP(_xlfn.CONCAT($C32,$D32,N$15,$B32,$E32,$F32),'Base de Dados'!$A:$N,14,0),"-"))</f>
        <v>Médio</v>
      </c>
      <c r="O32" s="67" t="str">
        <f>IF($B32=0,"",IFERROR(VLOOKUP(_xlfn.CONCAT($C32,$D32,O$15,$B32,$E32,$F32),'Base de Dados'!$A:$N,14,0),"-"))</f>
        <v>Baixo</v>
      </c>
      <c r="P32" s="67" t="str">
        <f>IF($B32=0,"",IFERROR(VLOOKUP(_xlfn.CONCAT($C32,$D32,P$15,$B32,$E32,$F32),'Base de Dados'!$A:$N,14,0),"-"))</f>
        <v>Alto</v>
      </c>
      <c r="Q32" s="67" t="str">
        <f>IF($B32=0,"",IFERROR(VLOOKUP(_xlfn.CONCAT($C32,$D32,Q$15,$B32,$E32,$F32),'Base de Dados'!$A:$N,14,0),"-"))</f>
        <v>Baixo</v>
      </c>
      <c r="R32" s="1" t="s">
        <v>222</v>
      </c>
      <c r="AA32" s="11"/>
      <c r="AB32" s="11"/>
    </row>
    <row r="33" spans="2:18" x14ac:dyDescent="0.35">
      <c r="B33" s="17" t="s">
        <v>169</v>
      </c>
      <c r="C33" s="17" t="s">
        <v>143</v>
      </c>
      <c r="D33" s="17" t="s">
        <v>146</v>
      </c>
      <c r="E33" s="1" cm="1">
        <f t="array" ref="E33">_xlfn.IFS(D33=0,"",$G$8=0,2030,$G$8=2030,2030,$G$8=2050,2050)</f>
        <v>2030</v>
      </c>
      <c r="F33" s="9" t="str" cm="1">
        <f t="array" ref="F33">_xlfn.IFS(D33=0,"",$P$8=0,"2C",$P$8="2C","2C",$P$8="4C","4C")</f>
        <v>2C</v>
      </c>
      <c r="G33" s="67" t="str">
        <f>IF($B33=0,"",IFERROR(VLOOKUP(_xlfn.CONCAT($C33,$D33,G$15,$B33,$E33,$F33),'Base de Dados'!$A:$N,14,0),"-"))</f>
        <v>Baixo</v>
      </c>
      <c r="H33" s="67" t="str">
        <f>IF($B33=0,"",IFERROR(VLOOKUP(_xlfn.CONCAT($C33,$D33,H$15,$B33,$E33,$F33),'Base de Dados'!$A:$N,14,0),"-"))</f>
        <v>Baixo</v>
      </c>
      <c r="I33" s="67" t="str">
        <f>IF($B33=0,"",IFERROR(VLOOKUP(_xlfn.CONCAT($C33,$D33,I$15,$B33,$E33,$F33),'Base de Dados'!$A:$N,14,0),"-"))</f>
        <v>Médio</v>
      </c>
      <c r="J33" s="119" t="str">
        <f>IF($B33=0,"",IFERROR(VLOOKUP(_xlfn.CONCAT($C33,$D33,J$15,$B33,$E33,$F33),'Base de Dados'!$A:$N,14,0),"-"))</f>
        <v>ND</v>
      </c>
      <c r="K33" s="67" t="str">
        <f>IF($B33=0,"",IFERROR(VLOOKUP(_xlfn.CONCAT($C33,$D33,K$15,$B33,$E33,$F33),'Base de Dados'!$A:$N,14,0),"-"))</f>
        <v>Médio</v>
      </c>
      <c r="L33" s="67" t="str">
        <f>IF($B33=0,"",IFERROR(VLOOKUP(_xlfn.CONCAT($C33,$D33,L$15,$B33,$E33,$F33),'Base de Dados'!$A:$N,14,0),"-"))</f>
        <v>Baixo</v>
      </c>
      <c r="M33" s="67" t="str">
        <f>IF($B33=0,"",IFERROR(VLOOKUP(_xlfn.CONCAT($C33,$D33,M$15,$B33,$E33,$F33),'Base de Dados'!$A:$N,14,0),"-"))</f>
        <v>Baixo</v>
      </c>
      <c r="N33" s="67" t="str">
        <f>IF($B33=0,"",IFERROR(VLOOKUP(_xlfn.CONCAT($C33,$D33,N$15,$B33,$E33,$F33),'Base de Dados'!$A:$N,14,0),"-"))</f>
        <v>Médio</v>
      </c>
      <c r="O33" s="67" t="str">
        <f>IF($B33=0,"",IFERROR(VLOOKUP(_xlfn.CONCAT($C33,$D33,O$15,$B33,$E33,$F33),'Base de Dados'!$A:$N,14,0),"-"))</f>
        <v>Alto</v>
      </c>
      <c r="P33" s="67" t="str">
        <f>IF($B33=0,"",IFERROR(VLOOKUP(_xlfn.CONCAT($C33,$D33,P$15,$B33,$E33,$F33),'Base de Dados'!$A:$N,14,0),"-"))</f>
        <v>Alto</v>
      </c>
      <c r="Q33" s="67" t="str">
        <f>IF($B33=0,"",IFERROR(VLOOKUP(_xlfn.CONCAT($C33,$D33,Q$15,$B33,$E33,$F33),'Base de Dados'!$A:$N,14,0),"-"))</f>
        <v>Médio</v>
      </c>
      <c r="R33" s="1" t="s">
        <v>222</v>
      </c>
    </row>
    <row r="34" spans="2:18" x14ac:dyDescent="0.35">
      <c r="B34" s="17" t="s">
        <v>170</v>
      </c>
      <c r="C34" s="17" t="s">
        <v>121</v>
      </c>
      <c r="D34" s="17" t="s">
        <v>146</v>
      </c>
      <c r="E34" s="1" cm="1">
        <f t="array" ref="E34">_xlfn.IFS(D34=0,"",$G$8=0,2030,$G$8=2030,2030,$G$8=2050,2050)</f>
        <v>2030</v>
      </c>
      <c r="F34" s="9" t="str" cm="1">
        <f t="array" ref="F34">_xlfn.IFS(D34=0,"",$P$8=0,"2C",$P$8="2C","2C",$P$8="4C","4C")</f>
        <v>2C</v>
      </c>
      <c r="G34" s="67" t="str">
        <f>IF($B34=0,"",IFERROR(VLOOKUP(_xlfn.CONCAT($C34,$D34,G$15,$B34,$E34,$F34),'Base de Dados'!$A:$N,14,0),"-"))</f>
        <v>Baixo</v>
      </c>
      <c r="H34" s="67" t="str">
        <f>IF($B34=0,"",IFERROR(VLOOKUP(_xlfn.CONCAT($C34,$D34,H$15,$B34,$E34,$F34),'Base de Dados'!$A:$N,14,0),"-"))</f>
        <v>Baixo</v>
      </c>
      <c r="I34" s="67" t="str">
        <f>IF($B34=0,"",IFERROR(VLOOKUP(_xlfn.CONCAT($C34,$D34,I$15,$B34,$E34,$F34),'Base de Dados'!$A:$N,14,0),"-"))</f>
        <v>Médio</v>
      </c>
      <c r="J34" s="119" t="str">
        <f>IF($B34=0,"",IFERROR(VLOOKUP(_xlfn.CONCAT($C34,$D34,J$15,$B34,$E34,$F34),'Base de Dados'!$A:$N,14,0),"-"))</f>
        <v>ND</v>
      </c>
      <c r="K34" s="67" t="str">
        <f>IF($B34=0,"",IFERROR(VLOOKUP(_xlfn.CONCAT($C34,$D34,K$15,$B34,$E34,$F34),'Base de Dados'!$A:$N,14,0),"-"))</f>
        <v>Médio</v>
      </c>
      <c r="L34" s="67" t="str">
        <f>IF($B34=0,"",IFERROR(VLOOKUP(_xlfn.CONCAT($C34,$D34,L$15,$B34,$E34,$F34),'Base de Dados'!$A:$N,14,0),"-"))</f>
        <v>Baixo</v>
      </c>
      <c r="M34" s="67" t="str">
        <f>IF($B34=0,"",IFERROR(VLOOKUP(_xlfn.CONCAT($C34,$D34,M$15,$B34,$E34,$F34),'Base de Dados'!$A:$N,14,0),"-"))</f>
        <v>Baixo</v>
      </c>
      <c r="N34" s="67" t="str">
        <f>IF($B34=0,"",IFERROR(VLOOKUP(_xlfn.CONCAT($C34,$D34,N$15,$B34,$E34,$F34),'Base de Dados'!$A:$N,14,0),"-"))</f>
        <v>Médio</v>
      </c>
      <c r="O34" s="67" t="str">
        <f>IF($B34=0,"",IFERROR(VLOOKUP(_xlfn.CONCAT($C34,$D34,O$15,$B34,$E34,$F34),'Base de Dados'!$A:$N,14,0),"-"))</f>
        <v>Médio</v>
      </c>
      <c r="P34" s="67" t="str">
        <f>IF($B34=0,"",IFERROR(VLOOKUP(_xlfn.CONCAT($C34,$D34,P$15,$B34,$E34,$F34),'Base de Dados'!$A:$N,14,0),"-"))</f>
        <v>Baixo</v>
      </c>
      <c r="Q34" s="67" t="str">
        <f>IF($B34=0,"",IFERROR(VLOOKUP(_xlfn.CONCAT($C34,$D34,Q$15,$B34,$E34,$F34),'Base de Dados'!$A:$N,14,0),"-"))</f>
        <v>Alto</v>
      </c>
      <c r="R34" s="1" t="s">
        <v>222</v>
      </c>
    </row>
    <row r="35" spans="2:18" x14ac:dyDescent="0.35">
      <c r="B35" s="17" t="s">
        <v>150</v>
      </c>
      <c r="C35" s="17" t="s">
        <v>127</v>
      </c>
      <c r="D35" s="17" t="s">
        <v>146</v>
      </c>
      <c r="E35" s="1" cm="1">
        <f t="array" ref="E35">_xlfn.IFS(D35=0,"",$G$8=0,2030,$G$8=2030,2030,$G$8=2050,2050)</f>
        <v>2030</v>
      </c>
      <c r="F35" s="9" t="str" cm="1">
        <f t="array" ref="F35">_xlfn.IFS(D35=0,"",$P$8=0,"2C",$P$8="2C","2C",$P$8="4C","4C")</f>
        <v>2C</v>
      </c>
      <c r="G35" s="67" t="str">
        <f>IF($B35=0,"",IFERROR(VLOOKUP(_xlfn.CONCAT($C35,$D35,G$15,$B35,$E35,$F35),'Base de Dados'!$A:$N,14,0),"-"))</f>
        <v>Médio</v>
      </c>
      <c r="H35" s="67" t="str">
        <f>IF($B35=0,"",IFERROR(VLOOKUP(_xlfn.CONCAT($C35,$D35,H$15,$B35,$E35,$F35),'Base de Dados'!$A:$N,14,0),"-"))</f>
        <v>Baixo</v>
      </c>
      <c r="I35" s="67" t="str">
        <f>IF($B35=0,"",IFERROR(VLOOKUP(_xlfn.CONCAT($C35,$D35,I$15,$B35,$E35,$F35),'Base de Dados'!$A:$N,14,0),"-"))</f>
        <v>Médio</v>
      </c>
      <c r="J35" s="119" t="str">
        <f>IF($B35=0,"",IFERROR(VLOOKUP(_xlfn.CONCAT($C35,$D35,J$15,$B35,$E35,$F35),'Base de Dados'!$A:$N,14,0),"-"))</f>
        <v>ND</v>
      </c>
      <c r="K35" s="67" t="str">
        <f>IF($B35=0,"",IFERROR(VLOOKUP(_xlfn.CONCAT($C35,$D35,K$15,$B35,$E35,$F35),'Base de Dados'!$A:$N,14,0),"-"))</f>
        <v>Médio</v>
      </c>
      <c r="L35" s="67" t="str">
        <f>IF($B35=0,"",IFERROR(VLOOKUP(_xlfn.CONCAT($C35,$D35,L$15,$B35,$E35,$F35),'Base de Dados'!$A:$N,14,0),"-"))</f>
        <v>Baixo</v>
      </c>
      <c r="M35" s="67" t="str">
        <f>IF($B35=0,"",IFERROR(VLOOKUP(_xlfn.CONCAT($C35,$D35,M$15,$B35,$E35,$F35),'Base de Dados'!$A:$N,14,0),"-"))</f>
        <v>Não aplicável</v>
      </c>
      <c r="N35" s="67" t="str">
        <f>IF($B35=0,"",IFERROR(VLOOKUP(_xlfn.CONCAT($C35,$D35,N$15,$B35,$E35,$F35),'Base de Dados'!$A:$N,14,0),"-"))</f>
        <v>Médio</v>
      </c>
      <c r="O35" s="67" t="str">
        <f>IF($B35=0,"",IFERROR(VLOOKUP(_xlfn.CONCAT($C35,$D35,O$15,$B35,$E35,$F35),'Base de Dados'!$A:$N,14,0),"-"))</f>
        <v>Baixo</v>
      </c>
      <c r="P35" s="67" t="str">
        <f>IF($B35=0,"",IFERROR(VLOOKUP(_xlfn.CONCAT($C35,$D35,P$15,$B35,$E35,$F35),'Base de Dados'!$A:$N,14,0),"-"))</f>
        <v>Alto</v>
      </c>
      <c r="Q35" s="67" t="str">
        <f>IF($B35=0,"",IFERROR(VLOOKUP(_xlfn.CONCAT($C35,$D35,Q$15,$B35,$E35,$F35),'Base de Dados'!$A:$N,14,0),"-"))</f>
        <v>Alto</v>
      </c>
      <c r="R35" s="1" t="s">
        <v>222</v>
      </c>
    </row>
    <row r="36" spans="2:18" x14ac:dyDescent="0.35">
      <c r="B36" s="17" t="s">
        <v>151</v>
      </c>
      <c r="C36" s="17" t="s">
        <v>97</v>
      </c>
      <c r="D36" s="17" t="s">
        <v>146</v>
      </c>
      <c r="E36" s="1" cm="1">
        <f t="array" ref="E36">_xlfn.IFS(D36=0,"",$G$8=0,2030,$G$8=2030,2030,$G$8=2050,2050)</f>
        <v>2030</v>
      </c>
      <c r="F36" s="9" t="str" cm="1">
        <f t="array" ref="F36">_xlfn.IFS(D36=0,"",$P$8=0,"2C",$P$8="2C","2C",$P$8="4C","4C")</f>
        <v>2C</v>
      </c>
      <c r="G36" s="67" t="str">
        <f>IF($B36=0,"",IFERROR(VLOOKUP(_xlfn.CONCAT($C36,$D36,G$15,$B36,$E36,$F36),'Base de Dados'!$A:$N,14,0),"-"))</f>
        <v>Médio</v>
      </c>
      <c r="H36" s="67" t="str">
        <f>IF($B36=0,"",IFERROR(VLOOKUP(_xlfn.CONCAT($C36,$D36,H$15,$B36,$E36,$F36),'Base de Dados'!$A:$N,14,0),"-"))</f>
        <v>Baixo</v>
      </c>
      <c r="I36" s="67" t="str">
        <f>IF($B36=0,"",IFERROR(VLOOKUP(_xlfn.CONCAT($C36,$D36,I$15,$B36,$E36,$F36),'Base de Dados'!$A:$N,14,0),"-"))</f>
        <v>Médio</v>
      </c>
      <c r="J36" s="119" t="str">
        <f>IF($B36=0,"",IFERROR(VLOOKUP(_xlfn.CONCAT($C36,$D36,J$15,$B36,$E36,$F36),'Base de Dados'!$A:$N,14,0),"-"))</f>
        <v>ND</v>
      </c>
      <c r="K36" s="67" t="str">
        <f>IF($B36=0,"",IFERROR(VLOOKUP(_xlfn.CONCAT($C36,$D36,K$15,$B36,$E36,$F36),'Base de Dados'!$A:$N,14,0),"-"))</f>
        <v>Médio</v>
      </c>
      <c r="L36" s="67" t="str">
        <f>IF($B36=0,"",IFERROR(VLOOKUP(_xlfn.CONCAT($C36,$D36,L$15,$B36,$E36,$F36),'Base de Dados'!$A:$N,14,0),"-"))</f>
        <v>Baixo</v>
      </c>
      <c r="M36" s="67" t="str">
        <f>IF($B36=0,"",IFERROR(VLOOKUP(_xlfn.CONCAT($C36,$D36,M$15,$B36,$E36,$F36),'Base de Dados'!$A:$N,14,0),"-"))</f>
        <v>Não aplicável</v>
      </c>
      <c r="N36" s="67" t="str">
        <f>IF($B36=0,"",IFERROR(VLOOKUP(_xlfn.CONCAT($C36,$D36,N$15,$B36,$E36,$F36),'Base de Dados'!$A:$N,14,0),"-"))</f>
        <v>Médio</v>
      </c>
      <c r="O36" s="67" t="str">
        <f>IF($B36=0,"",IFERROR(VLOOKUP(_xlfn.CONCAT($C36,$D36,O$15,$B36,$E36,$F36),'Base de Dados'!$A:$N,14,0),"-"))</f>
        <v>Baixo</v>
      </c>
      <c r="P36" s="67" t="str">
        <f>IF($B36=0,"",IFERROR(VLOOKUP(_xlfn.CONCAT($C36,$D36,P$15,$B36,$E36,$F36),'Base de Dados'!$A:$N,14,0),"-"))</f>
        <v>Médio</v>
      </c>
      <c r="Q36" s="67" t="str">
        <f>IF($B36=0,"",IFERROR(VLOOKUP(_xlfn.CONCAT($C36,$D36,Q$15,$B36,$E36,$F36),'Base de Dados'!$A:$N,14,0),"-"))</f>
        <v>Médio</v>
      </c>
      <c r="R36" s="1" t="s">
        <v>222</v>
      </c>
    </row>
    <row r="37" spans="2:18" x14ac:dyDescent="0.35">
      <c r="B37" s="17" t="s">
        <v>171</v>
      </c>
      <c r="C37" s="17" t="s">
        <v>125</v>
      </c>
      <c r="D37" s="17" t="s">
        <v>146</v>
      </c>
      <c r="E37" s="1" cm="1">
        <f t="array" ref="E37">_xlfn.IFS(D37=0,"",$G$8=0,2030,$G$8=2030,2030,$G$8=2050,2050)</f>
        <v>2030</v>
      </c>
      <c r="F37" s="9" t="str" cm="1">
        <f t="array" ref="F37">_xlfn.IFS(D37=0,"",$P$8=0,"2C",$P$8="2C","2C",$P$8="4C","4C")</f>
        <v>2C</v>
      </c>
      <c r="G37" s="67" t="str">
        <f>IF($B37=0,"",IFERROR(VLOOKUP(_xlfn.CONCAT($C37,$D37,G$15,$B37,$E37,$F37),'Base de Dados'!$A:$N,14,0),"-"))</f>
        <v>Baixo</v>
      </c>
      <c r="H37" s="67" t="str">
        <f>IF($B37=0,"",IFERROR(VLOOKUP(_xlfn.CONCAT($C37,$D37,H$15,$B37,$E37,$F37),'Base de Dados'!$A:$N,14,0),"-"))</f>
        <v>Baixo</v>
      </c>
      <c r="I37" s="67" t="str">
        <f>IF($B37=0,"",IFERROR(VLOOKUP(_xlfn.CONCAT($C37,$D37,I$15,$B37,$E37,$F37),'Base de Dados'!$A:$N,14,0),"-"))</f>
        <v>Baixo</v>
      </c>
      <c r="J37" s="119" t="str">
        <f>IF($B37=0,"",IFERROR(VLOOKUP(_xlfn.CONCAT($C37,$D37,J$15,$B37,$E37,$F37),'Base de Dados'!$A:$N,14,0),"-"))</f>
        <v>ND</v>
      </c>
      <c r="K37" s="67" t="str">
        <f>IF($B37=0,"",IFERROR(VLOOKUP(_xlfn.CONCAT($C37,$D37,K$15,$B37,$E37,$F37),'Base de Dados'!$A:$N,14,0),"-"))</f>
        <v>Médio</v>
      </c>
      <c r="L37" s="67" t="str">
        <f>IF($B37=0,"",IFERROR(VLOOKUP(_xlfn.CONCAT($C37,$D37,L$15,$B37,$E37,$F37),'Base de Dados'!$A:$N,14,0),"-"))</f>
        <v>Baixo</v>
      </c>
      <c r="M37" s="67" t="str">
        <f>IF($B37=0,"",IFERROR(VLOOKUP(_xlfn.CONCAT($C37,$D37,M$15,$B37,$E37,$F37),'Base de Dados'!$A:$N,14,0),"-"))</f>
        <v>Baixo</v>
      </c>
      <c r="N37" s="67" t="str">
        <f>IF($B37=0,"",IFERROR(VLOOKUP(_xlfn.CONCAT($C37,$D37,N$15,$B37,$E37,$F37),'Base de Dados'!$A:$N,14,0),"-"))</f>
        <v>Médio</v>
      </c>
      <c r="O37" s="67" t="str">
        <f>IF($B37=0,"",IFERROR(VLOOKUP(_xlfn.CONCAT($C37,$D37,O$15,$B37,$E37,$F37),'Base de Dados'!$A:$N,14,0),"-"))</f>
        <v>Baixo</v>
      </c>
      <c r="P37" s="67" t="str">
        <f>IF($B37=0,"",IFERROR(VLOOKUP(_xlfn.CONCAT($C37,$D37,P$15,$B37,$E37,$F37),'Base de Dados'!$A:$N,14,0),"-"))</f>
        <v>Médio</v>
      </c>
      <c r="Q37" s="67" t="str">
        <f>IF($B37=0,"",IFERROR(VLOOKUP(_xlfn.CONCAT($C37,$D37,Q$15,$B37,$E37,$F37),'Base de Dados'!$A:$N,14,0),"-"))</f>
        <v>Médio</v>
      </c>
      <c r="R37" s="1" t="s">
        <v>222</v>
      </c>
    </row>
    <row r="38" spans="2:18" x14ac:dyDescent="0.35">
      <c r="B38" s="17" t="s">
        <v>153</v>
      </c>
      <c r="C38" s="17" t="s">
        <v>107</v>
      </c>
      <c r="D38" s="17" t="s">
        <v>146</v>
      </c>
      <c r="E38" s="1" cm="1">
        <f t="array" ref="E38">_xlfn.IFS(D38=0,"",$G$8=0,2030,$G$8=2030,2030,$G$8=2050,2050)</f>
        <v>2030</v>
      </c>
      <c r="F38" s="9" t="str" cm="1">
        <f t="array" ref="F38">_xlfn.IFS(D38=0,"",$P$8=0,"2C",$P$8="2C","2C",$P$8="4C","4C")</f>
        <v>2C</v>
      </c>
      <c r="G38" s="67" t="str">
        <f>IF($B38=0,"",IFERROR(VLOOKUP(_xlfn.CONCAT($C38,$D38,G$15,$B38,$E38,$F38),'Base de Dados'!$A:$N,14,0),"-"))</f>
        <v>Baixo</v>
      </c>
      <c r="H38" s="67" t="str">
        <f>IF($B38=0,"",IFERROR(VLOOKUP(_xlfn.CONCAT($C38,$D38,H$15,$B38,$E38,$F38),'Base de Dados'!$A:$N,14,0),"-"))</f>
        <v>Baixo</v>
      </c>
      <c r="I38" s="67" t="str">
        <f>IF($B38=0,"",IFERROR(VLOOKUP(_xlfn.CONCAT($C38,$D38,I$15,$B38,$E38,$F38),'Base de Dados'!$A:$N,14,0),"-"))</f>
        <v>Baixo</v>
      </c>
      <c r="J38" s="119" t="str">
        <f>IF($B38=0,"",IFERROR(VLOOKUP(_xlfn.CONCAT($C38,$D38,J$15,$B38,$E38,$F38),'Base de Dados'!$A:$N,14,0),"-"))</f>
        <v>ND</v>
      </c>
      <c r="K38" s="67" t="str">
        <f>IF($B38=0,"",IFERROR(VLOOKUP(_xlfn.CONCAT($C38,$D38,K$15,$B38,$E38,$F38),'Base de Dados'!$A:$N,14,0),"-"))</f>
        <v>Médio</v>
      </c>
      <c r="L38" s="67" t="str">
        <f>IF($B38=0,"",IFERROR(VLOOKUP(_xlfn.CONCAT($C38,$D38,L$15,$B38,$E38,$F38),'Base de Dados'!$A:$N,14,0),"-"))</f>
        <v>Baixo</v>
      </c>
      <c r="M38" s="67" t="str">
        <f>IF($B38=0,"",IFERROR(VLOOKUP(_xlfn.CONCAT($C38,$D38,M$15,$B38,$E38,$F38),'Base de Dados'!$A:$N,14,0),"-"))</f>
        <v>Baixo</v>
      </c>
      <c r="N38" s="67" t="str">
        <f>IF($B38=0,"",IFERROR(VLOOKUP(_xlfn.CONCAT($C38,$D38,N$15,$B38,$E38,$F38),'Base de Dados'!$A:$N,14,0),"-"))</f>
        <v>Médio</v>
      </c>
      <c r="O38" s="67" t="str">
        <f>IF($B38=0,"",IFERROR(VLOOKUP(_xlfn.CONCAT($C38,$D38,O$15,$B38,$E38,$F38),'Base de Dados'!$A:$N,14,0),"-"))</f>
        <v>Baixo</v>
      </c>
      <c r="P38" s="67" t="str">
        <f>IF($B38=0,"",IFERROR(VLOOKUP(_xlfn.CONCAT($C38,$D38,P$15,$B38,$E38,$F38),'Base de Dados'!$A:$N,14,0),"-"))</f>
        <v>Médio</v>
      </c>
      <c r="Q38" s="67" t="str">
        <f>IF($B38=0,"",IFERROR(VLOOKUP(_xlfn.CONCAT($C38,$D38,Q$15,$B38,$E38,$F38),'Base de Dados'!$A:$N,14,0),"-"))</f>
        <v>Baixo</v>
      </c>
      <c r="R38" s="1" t="s">
        <v>222</v>
      </c>
    </row>
    <row r="39" spans="2:18" x14ac:dyDescent="0.35">
      <c r="B39" s="17" t="s">
        <v>172</v>
      </c>
      <c r="C39" s="17" t="s">
        <v>81</v>
      </c>
      <c r="D39" s="17" t="s">
        <v>146</v>
      </c>
      <c r="E39" s="1" cm="1">
        <f t="array" ref="E39">_xlfn.IFS(D39=0,"",$G$8=0,2030,$G$8=2030,2030,$G$8=2050,2050)</f>
        <v>2030</v>
      </c>
      <c r="F39" s="9" t="str" cm="1">
        <f t="array" ref="F39">_xlfn.IFS(D39=0,"",$P$8=0,"2C",$P$8="2C","2C",$P$8="4C","4C")</f>
        <v>2C</v>
      </c>
      <c r="G39" s="67" t="str">
        <f>IF($B39=0,"",IFERROR(VLOOKUP(_xlfn.CONCAT($C39,$D39,G$15,$B39,$E39,$F39),'Base de Dados'!$A:$N,14,0),"-"))</f>
        <v>Baixo</v>
      </c>
      <c r="H39" s="67" t="str">
        <f>IF($B39=0,"",IFERROR(VLOOKUP(_xlfn.CONCAT($C39,$D39,H$15,$B39,$E39,$F39),'Base de Dados'!$A:$N,14,0),"-"))</f>
        <v>Baixo</v>
      </c>
      <c r="I39" s="67" t="str">
        <f>IF($B39=0,"",IFERROR(VLOOKUP(_xlfn.CONCAT($C39,$D39,I$15,$B39,$E39,$F39),'Base de Dados'!$A:$N,14,0),"-"))</f>
        <v>Médio</v>
      </c>
      <c r="J39" s="119" t="str">
        <f>IF($B39=0,"",IFERROR(VLOOKUP(_xlfn.CONCAT($C39,$D39,J$15,$B39,$E39,$F39),'Base de Dados'!$A:$N,14,0),"-"))</f>
        <v>ND</v>
      </c>
      <c r="K39" s="67" t="str">
        <f>IF($B39=0,"",IFERROR(VLOOKUP(_xlfn.CONCAT($C39,$D39,K$15,$B39,$E39,$F39),'Base de Dados'!$A:$N,14,0),"-"))</f>
        <v>Médio</v>
      </c>
      <c r="L39" s="67" t="str">
        <f>IF($B39=0,"",IFERROR(VLOOKUP(_xlfn.CONCAT($C39,$D39,L$15,$B39,$E39,$F39),'Base de Dados'!$A:$N,14,0),"-"))</f>
        <v>Baixo</v>
      </c>
      <c r="M39" s="67" t="str">
        <f>IF($B39=0,"",IFERROR(VLOOKUP(_xlfn.CONCAT($C39,$D39,M$15,$B39,$E39,$F39),'Base de Dados'!$A:$N,14,0),"-"))</f>
        <v>Baixo</v>
      </c>
      <c r="N39" s="67" t="str">
        <f>IF($B39=0,"",IFERROR(VLOOKUP(_xlfn.CONCAT($C39,$D39,N$15,$B39,$E39,$F39),'Base de Dados'!$A:$N,14,0),"-"))</f>
        <v>Baixo</v>
      </c>
      <c r="O39" s="67" t="str">
        <f>IF($B39=0,"",IFERROR(VLOOKUP(_xlfn.CONCAT($C39,$D39,O$15,$B39,$E39,$F39),'Base de Dados'!$A:$N,14,0),"-"))</f>
        <v>Alto</v>
      </c>
      <c r="P39" s="67" t="str">
        <f>IF($B39=0,"",IFERROR(VLOOKUP(_xlfn.CONCAT($C39,$D39,P$15,$B39,$E39,$F39),'Base de Dados'!$A:$N,14,0),"-"))</f>
        <v>Médio</v>
      </c>
      <c r="Q39" s="67" t="str">
        <f>IF($B39=0,"",IFERROR(VLOOKUP(_xlfn.CONCAT($C39,$D39,Q$15,$B39,$E39,$F39),'Base de Dados'!$A:$N,14,0),"-"))</f>
        <v>Alto</v>
      </c>
      <c r="R39" s="1" t="s">
        <v>222</v>
      </c>
    </row>
    <row r="40" spans="2:18" x14ac:dyDescent="0.35">
      <c r="B40" s="17" t="s">
        <v>154</v>
      </c>
      <c r="C40" s="17" t="s">
        <v>137</v>
      </c>
      <c r="D40" s="17" t="s">
        <v>146</v>
      </c>
      <c r="E40" s="1" cm="1">
        <f t="array" ref="E40">_xlfn.IFS(D40=0,"",$G$8=0,2030,$G$8=2030,2030,$G$8=2050,2050)</f>
        <v>2030</v>
      </c>
      <c r="F40" s="9" t="str" cm="1">
        <f t="array" ref="F40">_xlfn.IFS(D40=0,"",$P$8=0,"2C",$P$8="2C","2C",$P$8="4C","4C")</f>
        <v>2C</v>
      </c>
      <c r="G40" s="67" t="str">
        <f>IF($B40=0,"",IFERROR(VLOOKUP(_xlfn.CONCAT($C40,$D40,G$15,$B40,$E40,$F40),'Base de Dados'!$A:$N,14,0),"-"))</f>
        <v>Médio</v>
      </c>
      <c r="H40" s="67" t="str">
        <f>IF($B40=0,"",IFERROR(VLOOKUP(_xlfn.CONCAT($C40,$D40,H$15,$B40,$E40,$F40),'Base de Dados'!$A:$N,14,0),"-"))</f>
        <v>Baixo</v>
      </c>
      <c r="I40" s="67" t="str">
        <f>IF($B40=0,"",IFERROR(VLOOKUP(_xlfn.CONCAT($C40,$D40,I$15,$B40,$E40,$F40),'Base de Dados'!$A:$N,14,0),"-"))</f>
        <v>Médio</v>
      </c>
      <c r="J40" s="119" t="str">
        <f>IF($B40=0,"",IFERROR(VLOOKUP(_xlfn.CONCAT($C40,$D40,J$15,$B40,$E40,$F40),'Base de Dados'!$A:$N,14,0),"-"))</f>
        <v>ND</v>
      </c>
      <c r="K40" s="67" t="str">
        <f>IF($B40=0,"",IFERROR(VLOOKUP(_xlfn.CONCAT($C40,$D40,K$15,$B40,$E40,$F40),'Base de Dados'!$A:$N,14,0),"-"))</f>
        <v>Médio</v>
      </c>
      <c r="L40" s="67" t="str">
        <f>IF($B40=0,"",IFERROR(VLOOKUP(_xlfn.CONCAT($C40,$D40,L$15,$B40,$E40,$F40),'Base de Dados'!$A:$N,14,0),"-"))</f>
        <v>Baixo</v>
      </c>
      <c r="M40" s="67" t="str">
        <f>IF($B40=0,"",IFERROR(VLOOKUP(_xlfn.CONCAT($C40,$D40,M$15,$B40,$E40,$F40),'Base de Dados'!$A:$N,14,0),"-"))</f>
        <v>Baixo</v>
      </c>
      <c r="N40" s="67" t="str">
        <f>IF($B40=0,"",IFERROR(VLOOKUP(_xlfn.CONCAT($C40,$D40,N$15,$B40,$E40,$F40),'Base de Dados'!$A:$N,14,0),"-"))</f>
        <v>Médio</v>
      </c>
      <c r="O40" s="67" t="str">
        <f>IF($B40=0,"",IFERROR(VLOOKUP(_xlfn.CONCAT($C40,$D40,O$15,$B40,$E40,$F40),'Base de Dados'!$A:$N,14,0),"-"))</f>
        <v>Médio</v>
      </c>
      <c r="P40" s="67" t="str">
        <f>IF($B40=0,"",IFERROR(VLOOKUP(_xlfn.CONCAT($C40,$D40,P$15,$B40,$E40,$F40),'Base de Dados'!$A:$N,14,0),"-"))</f>
        <v>Alto</v>
      </c>
      <c r="Q40" s="67" t="str">
        <f>IF($B40=0,"",IFERROR(VLOOKUP(_xlfn.CONCAT($C40,$D40,Q$15,$B40,$E40,$F40),'Base de Dados'!$A:$N,14,0),"-"))</f>
        <v>Médio</v>
      </c>
      <c r="R40" s="1" t="s">
        <v>222</v>
      </c>
    </row>
    <row r="41" spans="2:18" x14ac:dyDescent="0.35">
      <c r="B41" s="17" t="s">
        <v>173</v>
      </c>
      <c r="C41" s="17" t="s">
        <v>123</v>
      </c>
      <c r="D41" s="17" t="s">
        <v>146</v>
      </c>
      <c r="E41" s="1" cm="1">
        <f t="array" ref="E41">_xlfn.IFS(D41=0,"",$G$8=0,2030,$G$8=2030,2030,$G$8=2050,2050)</f>
        <v>2030</v>
      </c>
      <c r="F41" s="9" t="str" cm="1">
        <f t="array" ref="F41">_xlfn.IFS(D41=0,"",$P$8=0,"2C",$P$8="2C","2C",$P$8="4C","4C")</f>
        <v>2C</v>
      </c>
      <c r="G41" s="67" t="str">
        <f>IF($B41=0,"",IFERROR(VLOOKUP(_xlfn.CONCAT($C41,$D41,G$15,$B41,$E41,$F41),'Base de Dados'!$A:$N,14,0),"-"))</f>
        <v>Médio</v>
      </c>
      <c r="H41" s="67" t="str">
        <f>IF($B41=0,"",IFERROR(VLOOKUP(_xlfn.CONCAT($C41,$D41,H$15,$B41,$E41,$F41),'Base de Dados'!$A:$N,14,0),"-"))</f>
        <v>Baixo</v>
      </c>
      <c r="I41" s="67" t="str">
        <f>IF($B41=0,"",IFERROR(VLOOKUP(_xlfn.CONCAT($C41,$D41,I$15,$B41,$E41,$F41),'Base de Dados'!$A:$N,14,0),"-"))</f>
        <v>Médio</v>
      </c>
      <c r="J41" s="119" t="str">
        <f>IF($B41=0,"",IFERROR(VLOOKUP(_xlfn.CONCAT($C41,$D41,J$15,$B41,$E41,$F41),'Base de Dados'!$A:$N,14,0),"-"))</f>
        <v>ND</v>
      </c>
      <c r="K41" s="67" t="str">
        <f>IF($B41=0,"",IFERROR(VLOOKUP(_xlfn.CONCAT($C41,$D41,K$15,$B41,$E41,$F41),'Base de Dados'!$A:$N,14,0),"-"))</f>
        <v>Médio</v>
      </c>
      <c r="L41" s="67" t="str">
        <f>IF($B41=0,"",IFERROR(VLOOKUP(_xlfn.CONCAT($C41,$D41,L$15,$B41,$E41,$F41),'Base de Dados'!$A:$N,14,0),"-"))</f>
        <v>Médio</v>
      </c>
      <c r="M41" s="67" t="str">
        <f>IF($B41=0,"",IFERROR(VLOOKUP(_xlfn.CONCAT($C41,$D41,M$15,$B41,$E41,$F41),'Base de Dados'!$A:$N,14,0),"-"))</f>
        <v>Não aplicável</v>
      </c>
      <c r="N41" s="67" t="str">
        <f>IF($B41=0,"",IFERROR(VLOOKUP(_xlfn.CONCAT($C41,$D41,N$15,$B41,$E41,$F41),'Base de Dados'!$A:$N,14,0),"-"))</f>
        <v>Médio</v>
      </c>
      <c r="O41" s="67" t="str">
        <f>IF($B41=0,"",IFERROR(VLOOKUP(_xlfn.CONCAT($C41,$D41,O$15,$B41,$E41,$F41),'Base de Dados'!$A:$N,14,0),"-"))</f>
        <v>Baixo</v>
      </c>
      <c r="P41" s="67" t="str">
        <f>IF($B41=0,"",IFERROR(VLOOKUP(_xlfn.CONCAT($C41,$D41,P$15,$B41,$E41,$F41),'Base de Dados'!$A:$N,14,0),"-"))</f>
        <v>Alto</v>
      </c>
      <c r="Q41" s="67" t="str">
        <f>IF($B41=0,"",IFERROR(VLOOKUP(_xlfn.CONCAT($C41,$D41,Q$15,$B41,$E41,$F41),'Base de Dados'!$A:$N,14,0),"-"))</f>
        <v>Alto</v>
      </c>
      <c r="R41" s="1" t="s">
        <v>222</v>
      </c>
    </row>
    <row r="42" spans="2:18" x14ac:dyDescent="0.35">
      <c r="R42" s="1" t="s">
        <v>222</v>
      </c>
    </row>
    <row r="43" spans="2:18" x14ac:dyDescent="0.35">
      <c r="B43" s="17"/>
      <c r="C43" s="17"/>
      <c r="D43" s="17"/>
      <c r="F43" s="9"/>
      <c r="G43" s="18"/>
      <c r="H43" s="18"/>
      <c r="I43" s="18"/>
      <c r="J43" s="18"/>
      <c r="K43" s="18"/>
      <c r="L43" s="18"/>
      <c r="M43" s="18"/>
      <c r="N43" s="18"/>
      <c r="O43" s="18"/>
      <c r="P43" s="18"/>
      <c r="Q43" s="18"/>
      <c r="R43" s="1" t="s">
        <v>222</v>
      </c>
    </row>
    <row r="44" spans="2:18" x14ac:dyDescent="0.35">
      <c r="B44" s="17"/>
      <c r="C44" s="17"/>
      <c r="H44" s="18"/>
      <c r="I44" s="18"/>
      <c r="J44" s="18"/>
      <c r="K44" s="18"/>
      <c r="L44" s="18"/>
      <c r="M44" s="18"/>
      <c r="N44" s="18"/>
      <c r="O44" s="18"/>
      <c r="P44" s="18"/>
      <c r="Q44" s="18"/>
      <c r="R44" s="1" t="s">
        <v>222</v>
      </c>
    </row>
    <row r="45" spans="2:18" x14ac:dyDescent="0.35">
      <c r="B45" s="17"/>
      <c r="C45" s="17"/>
      <c r="H45" s="18"/>
      <c r="I45" s="18"/>
      <c r="J45" s="18"/>
      <c r="K45" s="18"/>
      <c r="L45" s="18"/>
      <c r="M45" s="18"/>
      <c r="N45" s="18"/>
      <c r="O45" s="18"/>
      <c r="P45" s="18"/>
      <c r="Q45" s="18"/>
      <c r="R45" s="1" t="s">
        <v>222</v>
      </c>
    </row>
    <row r="46" spans="2:18" x14ac:dyDescent="0.35">
      <c r="B46" s="17"/>
      <c r="C46" s="17"/>
      <c r="H46" s="18"/>
      <c r="I46" s="18"/>
      <c r="J46" s="18"/>
      <c r="K46" s="18"/>
      <c r="L46" s="18"/>
      <c r="M46" s="18"/>
      <c r="N46" s="18"/>
      <c r="O46" s="18"/>
      <c r="P46" s="18"/>
      <c r="Q46" s="18"/>
      <c r="R46" s="1" t="s">
        <v>222</v>
      </c>
    </row>
    <row r="47" spans="2:18" x14ac:dyDescent="0.35">
      <c r="B47" s="17"/>
      <c r="C47" s="17"/>
      <c r="H47" s="18"/>
      <c r="I47" s="18"/>
      <c r="J47" s="18"/>
      <c r="K47" s="18"/>
      <c r="L47" s="18"/>
      <c r="M47" s="18"/>
      <c r="N47" s="18"/>
      <c r="O47" s="18"/>
      <c r="P47" s="18"/>
      <c r="Q47" s="18"/>
      <c r="R47" s="1" t="s">
        <v>222</v>
      </c>
    </row>
    <row r="48" spans="2:18" x14ac:dyDescent="0.35">
      <c r="B48" s="17"/>
      <c r="C48" s="17"/>
      <c r="H48" s="18"/>
      <c r="I48" s="18"/>
      <c r="J48" s="18"/>
      <c r="K48" s="18"/>
      <c r="L48" s="18"/>
      <c r="M48" s="18"/>
      <c r="N48" s="18"/>
      <c r="O48" s="18"/>
      <c r="P48" s="18"/>
      <c r="Q48" s="18"/>
    </row>
    <row r="49" spans="2:18" x14ac:dyDescent="0.35">
      <c r="B49" s="17"/>
      <c r="C49" s="17"/>
      <c r="H49" s="18"/>
      <c r="I49" s="18"/>
      <c r="J49" s="18"/>
      <c r="K49" s="18"/>
      <c r="L49" s="18"/>
      <c r="M49" s="18"/>
      <c r="N49" s="18"/>
      <c r="O49" s="18"/>
      <c r="P49" s="18"/>
      <c r="Q49" s="18"/>
    </row>
    <row r="50" spans="2:18" x14ac:dyDescent="0.35">
      <c r="B50" s="17"/>
      <c r="C50" s="17"/>
      <c r="H50" s="18"/>
      <c r="I50" s="18"/>
      <c r="J50" s="18"/>
      <c r="K50" s="18"/>
      <c r="L50" s="18"/>
      <c r="M50" s="18"/>
      <c r="N50" s="18"/>
      <c r="O50" s="18"/>
      <c r="P50" s="18"/>
      <c r="Q50" s="18"/>
    </row>
    <row r="51" spans="2:18" x14ac:dyDescent="0.35">
      <c r="B51" s="17"/>
      <c r="C51" s="17"/>
      <c r="H51" s="18"/>
      <c r="I51" s="18"/>
      <c r="J51" s="18"/>
      <c r="K51" s="18"/>
      <c r="L51" s="18"/>
      <c r="M51" s="18"/>
      <c r="N51" s="18"/>
      <c r="O51" s="18"/>
      <c r="P51" s="18"/>
      <c r="Q51" s="18"/>
    </row>
    <row r="52" spans="2:18" x14ac:dyDescent="0.35">
      <c r="B52" s="17"/>
      <c r="C52" s="17"/>
      <c r="H52" s="18"/>
      <c r="I52" s="18"/>
      <c r="J52" s="18"/>
      <c r="K52" s="18"/>
      <c r="L52" s="18"/>
      <c r="M52" s="18"/>
      <c r="N52" s="18"/>
      <c r="O52" s="18"/>
      <c r="P52" s="18"/>
      <c r="Q52" s="18"/>
    </row>
    <row r="53" spans="2:18" x14ac:dyDescent="0.35">
      <c r="B53" s="17"/>
      <c r="C53" s="17"/>
      <c r="H53" s="18"/>
      <c r="I53" s="18"/>
      <c r="J53" s="18"/>
      <c r="K53" s="18"/>
      <c r="L53" s="18"/>
      <c r="M53" s="18"/>
      <c r="N53" s="18"/>
      <c r="O53" s="18"/>
      <c r="P53" s="18"/>
      <c r="Q53" s="18"/>
    </row>
    <row r="54" spans="2:18" x14ac:dyDescent="0.35">
      <c r="B54" s="17"/>
      <c r="C54" s="17"/>
      <c r="H54" s="18"/>
      <c r="I54" s="18"/>
      <c r="J54" s="18"/>
      <c r="K54" s="18"/>
      <c r="L54" s="18"/>
      <c r="M54" s="18"/>
      <c r="N54" s="18"/>
      <c r="O54" s="18"/>
      <c r="P54" s="18"/>
      <c r="Q54" s="18"/>
    </row>
    <row r="55" spans="2:18" x14ac:dyDescent="0.35">
      <c r="B55" s="17"/>
      <c r="C55" s="17"/>
      <c r="H55" s="18"/>
      <c r="I55" s="18"/>
      <c r="J55" s="18"/>
      <c r="K55" s="18"/>
      <c r="L55" s="18"/>
      <c r="M55" s="18"/>
      <c r="N55" s="18"/>
      <c r="O55" s="18"/>
      <c r="P55" s="18"/>
      <c r="Q55" s="18"/>
    </row>
    <row r="56" spans="2:18" x14ac:dyDescent="0.35">
      <c r="B56" s="17"/>
      <c r="C56" s="17"/>
      <c r="H56" s="18"/>
      <c r="I56" s="18"/>
      <c r="J56" s="18"/>
      <c r="K56" s="18"/>
      <c r="L56" s="18"/>
      <c r="M56" s="18"/>
      <c r="N56" s="18"/>
      <c r="O56" s="18"/>
      <c r="P56" s="18"/>
      <c r="Q56" s="18"/>
      <c r="R56" s="1" t="s">
        <v>222</v>
      </c>
    </row>
    <row r="57" spans="2:18" x14ac:dyDescent="0.35">
      <c r="B57" s="17"/>
      <c r="C57" s="17"/>
      <c r="H57" s="18"/>
      <c r="I57" s="18"/>
      <c r="J57" s="18"/>
      <c r="K57" s="18"/>
      <c r="L57" s="18"/>
      <c r="M57" s="18"/>
      <c r="N57" s="18"/>
      <c r="O57" s="18"/>
      <c r="P57" s="18"/>
      <c r="Q57" s="18"/>
      <c r="R57" s="1" t="s">
        <v>222</v>
      </c>
    </row>
    <row r="58" spans="2:18" x14ac:dyDescent="0.35">
      <c r="B58" s="17"/>
      <c r="C58" s="17"/>
      <c r="H58" s="18"/>
      <c r="I58" s="18"/>
      <c r="J58" s="18"/>
      <c r="K58" s="18"/>
      <c r="L58" s="18"/>
      <c r="M58" s="18"/>
      <c r="N58" s="18"/>
      <c r="O58" s="18"/>
      <c r="P58" s="18"/>
      <c r="Q58" s="18"/>
      <c r="R58" s="1" t="s">
        <v>222</v>
      </c>
    </row>
    <row r="59" spans="2:18" x14ac:dyDescent="0.35">
      <c r="B59" s="17"/>
      <c r="C59" s="17"/>
      <c r="H59" s="18"/>
      <c r="I59" s="18"/>
      <c r="J59" s="18"/>
      <c r="K59" s="18"/>
      <c r="L59" s="18"/>
      <c r="M59" s="18"/>
      <c r="N59" s="18"/>
      <c r="O59" s="18"/>
      <c r="P59" s="18"/>
      <c r="Q59" s="18"/>
      <c r="R59" s="1" t="s">
        <v>222</v>
      </c>
    </row>
    <row r="60" spans="2:18" x14ac:dyDescent="0.35">
      <c r="B60" s="17"/>
      <c r="C60" s="17"/>
      <c r="H60" s="18"/>
      <c r="I60" s="18"/>
      <c r="J60" s="18"/>
      <c r="K60" s="18"/>
      <c r="L60" s="18"/>
      <c r="M60" s="18"/>
      <c r="N60" s="18"/>
      <c r="O60" s="18"/>
      <c r="P60" s="18"/>
      <c r="Q60" s="18"/>
      <c r="R60" s="1" t="s">
        <v>222</v>
      </c>
    </row>
    <row r="61" spans="2:18" x14ac:dyDescent="0.35">
      <c r="B61" s="17"/>
      <c r="C61" s="17"/>
      <c r="H61" s="18"/>
      <c r="I61" s="18"/>
      <c r="J61" s="18"/>
      <c r="K61" s="18"/>
      <c r="L61" s="18"/>
      <c r="M61" s="18"/>
      <c r="N61" s="18"/>
      <c r="O61" s="18"/>
      <c r="P61" s="18"/>
      <c r="Q61" s="18"/>
      <c r="R61" s="1" t="s">
        <v>222</v>
      </c>
    </row>
    <row r="62" spans="2:18" x14ac:dyDescent="0.35">
      <c r="B62" s="17"/>
      <c r="C62" s="17"/>
      <c r="H62" s="18"/>
      <c r="I62" s="18"/>
      <c r="J62" s="18"/>
      <c r="K62" s="18"/>
      <c r="L62" s="18"/>
      <c r="M62" s="18"/>
      <c r="N62" s="18"/>
      <c r="O62" s="18"/>
      <c r="P62" s="18"/>
      <c r="Q62" s="18"/>
      <c r="R62" s="1" t="s">
        <v>222</v>
      </c>
    </row>
    <row r="63" spans="2:18" x14ac:dyDescent="0.35">
      <c r="B63" s="17"/>
      <c r="C63" s="17"/>
      <c r="H63" s="18"/>
      <c r="I63" s="18"/>
      <c r="J63" s="18"/>
      <c r="K63" s="18"/>
      <c r="L63" s="18"/>
      <c r="M63" s="18"/>
      <c r="N63" s="18"/>
      <c r="O63" s="18"/>
      <c r="P63" s="18"/>
      <c r="Q63" s="18"/>
      <c r="R63" s="1" t="s">
        <v>222</v>
      </c>
    </row>
    <row r="64" spans="2:18" x14ac:dyDescent="0.35">
      <c r="B64" s="17"/>
      <c r="C64" s="17"/>
      <c r="H64" s="18"/>
      <c r="I64" s="18"/>
      <c r="J64" s="18"/>
      <c r="K64" s="18"/>
      <c r="L64" s="18"/>
      <c r="M64" s="18"/>
      <c r="N64" s="18"/>
      <c r="O64" s="18"/>
      <c r="P64" s="18"/>
      <c r="Q64" s="18"/>
      <c r="R64" s="1" t="s">
        <v>222</v>
      </c>
    </row>
    <row r="65" spans="2:18" x14ac:dyDescent="0.35">
      <c r="B65" s="17"/>
      <c r="C65" s="17"/>
      <c r="H65" s="18"/>
      <c r="I65" s="18"/>
      <c r="J65" s="18"/>
      <c r="K65" s="18"/>
      <c r="L65" s="18"/>
      <c r="M65" s="18"/>
      <c r="N65" s="18"/>
      <c r="O65" s="18"/>
      <c r="P65" s="18"/>
      <c r="Q65" s="18"/>
      <c r="R65" s="1" t="s">
        <v>222</v>
      </c>
    </row>
    <row r="66" spans="2:18" x14ac:dyDescent="0.35">
      <c r="B66" s="17"/>
      <c r="C66" s="17"/>
      <c r="H66" s="18"/>
      <c r="I66" s="18"/>
      <c r="J66" s="18"/>
      <c r="K66" s="18"/>
      <c r="L66" s="18"/>
      <c r="M66" s="18"/>
      <c r="N66" s="18"/>
      <c r="O66" s="18"/>
      <c r="P66" s="18"/>
      <c r="Q66" s="18"/>
      <c r="R66" s="1" t="s">
        <v>222</v>
      </c>
    </row>
    <row r="67" spans="2:18" x14ac:dyDescent="0.35">
      <c r="B67" s="17"/>
      <c r="C67" s="17"/>
      <c r="H67" s="18"/>
      <c r="I67" s="18"/>
      <c r="J67" s="18"/>
      <c r="K67" s="18"/>
      <c r="L67" s="18"/>
      <c r="M67" s="18"/>
      <c r="N67" s="18"/>
      <c r="O67" s="18"/>
      <c r="P67" s="18"/>
      <c r="Q67" s="18"/>
      <c r="R67" s="1" t="s">
        <v>222</v>
      </c>
    </row>
    <row r="68" spans="2:18" x14ac:dyDescent="0.35">
      <c r="B68" s="17"/>
      <c r="C68" s="17"/>
      <c r="H68" s="18"/>
      <c r="I68" s="18"/>
      <c r="J68" s="18"/>
      <c r="K68" s="18"/>
      <c r="L68" s="18"/>
      <c r="M68" s="18"/>
      <c r="N68" s="18"/>
      <c r="O68" s="18"/>
      <c r="P68" s="18"/>
      <c r="Q68" s="18"/>
      <c r="R68" s="1" t="s">
        <v>222</v>
      </c>
    </row>
    <row r="69" spans="2:18" x14ac:dyDescent="0.35">
      <c r="B69" s="17"/>
      <c r="C69" s="17"/>
      <c r="H69" s="18"/>
      <c r="I69" s="18"/>
      <c r="J69" s="18"/>
      <c r="K69" s="18"/>
      <c r="L69" s="18"/>
      <c r="M69" s="18"/>
      <c r="N69" s="18"/>
      <c r="O69" s="18"/>
      <c r="P69" s="18"/>
      <c r="Q69" s="18"/>
      <c r="R69" s="1" t="s">
        <v>222</v>
      </c>
    </row>
    <row r="70" spans="2:18" x14ac:dyDescent="0.35">
      <c r="B70" s="17"/>
      <c r="C70" s="17"/>
      <c r="H70" s="18"/>
      <c r="I70" s="18"/>
      <c r="J70" s="18"/>
      <c r="K70" s="18"/>
      <c r="L70" s="18"/>
      <c r="M70" s="18"/>
      <c r="N70" s="18"/>
      <c r="O70" s="18"/>
      <c r="P70" s="18"/>
      <c r="Q70" s="18"/>
      <c r="R70" s="1" t="s">
        <v>222</v>
      </c>
    </row>
    <row r="71" spans="2:18" x14ac:dyDescent="0.35">
      <c r="B71" s="17"/>
      <c r="C71" s="17"/>
      <c r="H71" s="18"/>
      <c r="I71" s="18"/>
      <c r="J71" s="18"/>
      <c r="K71" s="18"/>
      <c r="L71" s="18"/>
      <c r="M71" s="18"/>
      <c r="N71" s="18"/>
      <c r="O71" s="18"/>
      <c r="P71" s="18"/>
      <c r="Q71" s="18"/>
      <c r="R71" s="1" t="s">
        <v>222</v>
      </c>
    </row>
    <row r="72" spans="2:18" x14ac:dyDescent="0.35">
      <c r="B72" s="17"/>
      <c r="C72" s="17"/>
      <c r="H72" s="18"/>
      <c r="I72" s="18"/>
      <c r="J72" s="18"/>
      <c r="K72" s="18"/>
      <c r="L72" s="18"/>
      <c r="M72" s="18"/>
      <c r="N72" s="18"/>
      <c r="O72" s="18"/>
      <c r="P72" s="18"/>
      <c r="Q72" s="18"/>
      <c r="R72" s="1" t="s">
        <v>222</v>
      </c>
    </row>
    <row r="73" spans="2:18" x14ac:dyDescent="0.35">
      <c r="B73" s="17"/>
      <c r="C73" s="17"/>
      <c r="H73" s="18"/>
      <c r="I73" s="18"/>
      <c r="J73" s="18"/>
      <c r="K73" s="18"/>
      <c r="L73" s="18"/>
      <c r="M73" s="18"/>
      <c r="N73" s="18"/>
      <c r="O73" s="18"/>
      <c r="P73" s="18"/>
      <c r="Q73" s="18"/>
      <c r="R73" s="1" t="s">
        <v>222</v>
      </c>
    </row>
    <row r="74" spans="2:18" x14ac:dyDescent="0.35">
      <c r="B74" s="17"/>
      <c r="C74" s="17"/>
      <c r="H74" s="18"/>
      <c r="I74" s="18"/>
      <c r="J74" s="18"/>
      <c r="K74" s="18"/>
      <c r="L74" s="18"/>
      <c r="M74" s="18"/>
      <c r="N74" s="18"/>
      <c r="O74" s="18"/>
      <c r="P74" s="18"/>
      <c r="Q74" s="18"/>
      <c r="R74" s="1" t="s">
        <v>222</v>
      </c>
    </row>
    <row r="75" spans="2:18" x14ac:dyDescent="0.35">
      <c r="B75" s="17"/>
      <c r="C75" s="17"/>
      <c r="H75" s="18"/>
      <c r="I75" s="18"/>
      <c r="J75" s="18"/>
      <c r="K75" s="18"/>
      <c r="L75" s="18"/>
      <c r="M75" s="18"/>
      <c r="N75" s="18"/>
      <c r="O75" s="18"/>
      <c r="P75" s="18"/>
      <c r="Q75" s="18"/>
    </row>
    <row r="76" spans="2:18" x14ac:dyDescent="0.35">
      <c r="B76" s="17"/>
      <c r="C76" s="17"/>
    </row>
    <row r="77" spans="2:18" x14ac:dyDescent="0.35">
      <c r="B77" s="17"/>
      <c r="C77" s="17"/>
    </row>
    <row r="78" spans="2:18" x14ac:dyDescent="0.35">
      <c r="B78" s="17"/>
      <c r="C78" s="17"/>
    </row>
    <row r="79" spans="2:18" x14ac:dyDescent="0.35">
      <c r="C79" s="17"/>
    </row>
    <row r="80" spans="2:18" x14ac:dyDescent="0.35">
      <c r="C80" s="17"/>
    </row>
    <row r="81" spans="3:3" x14ac:dyDescent="0.35">
      <c r="C81" s="17"/>
    </row>
    <row r="86" spans="3:3" x14ac:dyDescent="0.35">
      <c r="C86" s="17"/>
    </row>
    <row r="87" spans="3:3" x14ac:dyDescent="0.35">
      <c r="C87" s="17"/>
    </row>
    <row r="88" spans="3:3" x14ac:dyDescent="0.35">
      <c r="C88" s="17"/>
    </row>
    <row r="89" spans="3:3" x14ac:dyDescent="0.35">
      <c r="C89" s="17"/>
    </row>
    <row r="90" spans="3:3" x14ac:dyDescent="0.35">
      <c r="C90" s="17"/>
    </row>
    <row r="91" spans="3:3" x14ac:dyDescent="0.35">
      <c r="C91" s="17"/>
    </row>
    <row r="92" spans="3:3" x14ac:dyDescent="0.35">
      <c r="C92" s="17"/>
    </row>
    <row r="93" spans="3:3" x14ac:dyDescent="0.35">
      <c r="C93" s="17"/>
    </row>
  </sheetData>
  <sortState xmlns:xlrd2="http://schemas.microsoft.com/office/spreadsheetml/2017/richdata2" ref="A3:S10">
    <sortCondition ref="E68"/>
  </sortState>
  <mergeCells count="13">
    <mergeCell ref="K12:L13"/>
    <mergeCell ref="A12:B13"/>
    <mergeCell ref="C12:D13"/>
    <mergeCell ref="E12:F13"/>
    <mergeCell ref="G12:H13"/>
    <mergeCell ref="I12:J13"/>
    <mergeCell ref="AF6:AR8"/>
    <mergeCell ref="B8:F10"/>
    <mergeCell ref="G8:H10"/>
    <mergeCell ref="P8:R10"/>
    <mergeCell ref="V8:X8"/>
    <mergeCell ref="Y8:AD8"/>
    <mergeCell ref="I8:O10"/>
  </mergeCells>
  <conditionalFormatting sqref="B75:B78 B44:C74 B16:D41 B43:D43 C74:C81">
    <cfRule type="cellIs" dxfId="39" priority="7" operator="equal">
      <formula>0</formula>
    </cfRule>
  </conditionalFormatting>
  <conditionalFormatting sqref="C86:C93">
    <cfRule type="cellIs" dxfId="38" priority="1" operator="equal">
      <formula>0</formula>
    </cfRule>
  </conditionalFormatting>
  <conditionalFormatting sqref="G16:Q41">
    <cfRule type="cellIs" dxfId="37" priority="2" operator="equal">
      <formula>$K$12</formula>
    </cfRule>
    <cfRule type="cellIs" dxfId="36" priority="3" operator="equal">
      <formula>$I$12</formula>
    </cfRule>
    <cfRule type="cellIs" dxfId="35" priority="4" operator="equal">
      <formula>$G$12</formula>
    </cfRule>
    <cfRule type="cellIs" dxfId="34" priority="5" operator="equal">
      <formula>$E$12</formula>
    </cfRule>
    <cfRule type="cellIs" dxfId="33" priority="6" operator="equal">
      <formula>$C$12</formula>
    </cfRule>
  </conditionalFormatting>
  <conditionalFormatting sqref="G43:Q43 H44:Q75">
    <cfRule type="cellIs" dxfId="32" priority="8" operator="equal">
      <formula>$K$12</formula>
    </cfRule>
    <cfRule type="cellIs" dxfId="31" priority="9" operator="equal">
      <formula>$I$12</formula>
    </cfRule>
    <cfRule type="cellIs" dxfId="30" priority="10" operator="equal">
      <formula>$G$12</formula>
    </cfRule>
    <cfRule type="cellIs" dxfId="29" priority="11" operator="equal">
      <formula>$E$12</formula>
    </cfRule>
    <cfRule type="cellIs" dxfId="28" priority="12" operator="equal">
      <formula>$C$12</formula>
    </cfRule>
  </conditionalFormatting>
  <dataValidations count="2">
    <dataValidation type="list" allowBlank="1" showInputMessage="1" showErrorMessage="1" sqref="P8:R10" xr:uid="{EBFEF93E-EF8B-4202-933B-538E32E13518}">
      <formula1>"2C,4C"</formula1>
    </dataValidation>
    <dataValidation type="list" allowBlank="1" showInputMessage="1" showErrorMessage="1" sqref="G8:H10 K11 J11:J13" xr:uid="{2FE3A4CA-13A0-4205-A8C3-D01B19B3C682}">
      <formula1>"2030,2050"</formula1>
    </dataValidation>
  </dataValidations>
  <pageMargins left="0.511811024" right="0.511811024" top="0.78740157499999996" bottom="0.78740157499999996" header="0.31496062000000002" footer="0.31496062000000002"/>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736167C-D9C0-48EE-BEEC-A602728D4E1B}">
          <x14:formula1>
            <xm:f>Dados_Mapas_Estados!$A$7:$A$16</xm:f>
          </x14:formula1>
          <xm:sqref>Y8:AD8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45928-D0F2-4748-AEDD-6D9682FD9FBE}">
  <sheetPr codeName="Planilha1">
    <tabColor theme="4" tint="0.39997558519241921"/>
  </sheetPr>
  <dimension ref="A1:BF90"/>
  <sheetViews>
    <sheetView zoomScale="70" zoomScaleNormal="70" workbookViewId="0">
      <pane ySplit="4" topLeftCell="A5" activePane="bottomLeft" state="frozen"/>
      <selection pane="bottomLeft"/>
    </sheetView>
  </sheetViews>
  <sheetFormatPr defaultColWidth="0" defaultRowHeight="14.5" x14ac:dyDescent="0.35"/>
  <cols>
    <col min="1" max="1" width="2.1796875" style="1" customWidth="1"/>
    <col min="2" max="2" width="26" style="1" customWidth="1"/>
    <col min="3" max="3" width="4.7265625" style="1" customWidth="1"/>
    <col min="4" max="4" width="7.81640625" style="1" bestFit="1" customWidth="1"/>
    <col min="5" max="5" width="8.453125" style="1" bestFit="1" customWidth="1"/>
    <col min="6" max="6" width="5.453125" style="1" bestFit="1" customWidth="1"/>
    <col min="7" max="17" width="7.1796875" style="1" customWidth="1"/>
    <col min="18" max="18" width="5.54296875" style="1" customWidth="1"/>
    <col min="19" max="19" width="3.54296875" style="1" customWidth="1"/>
    <col min="20" max="20" width="3.81640625" style="41" customWidth="1"/>
    <col min="21" max="21" width="3.81640625" style="1" customWidth="1"/>
    <col min="22" max="23" width="15.1796875" style="1" customWidth="1"/>
    <col min="24" max="24" width="18.54296875" style="1" customWidth="1"/>
    <col min="25" max="25" width="14.81640625" style="1" bestFit="1" customWidth="1"/>
    <col min="26" max="29" width="5.54296875" style="1" customWidth="1"/>
    <col min="30" max="55" width="5.7265625" style="1" customWidth="1"/>
    <col min="56" max="58" width="0" style="1" hidden="1" customWidth="1"/>
    <col min="59" max="16384" width="5.7265625" style="1" hidden="1"/>
  </cols>
  <sheetData>
    <row r="1" spans="1:54" s="16" customFormat="1" ht="16.5" customHeight="1" x14ac:dyDescent="0.35">
      <c r="B1" s="94"/>
    </row>
    <row r="2" spans="1:54" s="16" customFormat="1" ht="16.5" customHeight="1" x14ac:dyDescent="0.35">
      <c r="B2" s="94"/>
    </row>
    <row r="3" spans="1:54" s="16" customFormat="1" ht="23.25" customHeight="1" x14ac:dyDescent="0.35">
      <c r="A3" s="6"/>
      <c r="B3" s="69"/>
      <c r="C3" s="69" t="s">
        <v>283</v>
      </c>
      <c r="D3" s="6"/>
      <c r="E3" s="6"/>
      <c r="F3" s="6"/>
      <c r="G3" s="6"/>
      <c r="H3" s="6"/>
      <c r="I3" s="6"/>
      <c r="J3" s="6"/>
      <c r="K3" s="6"/>
      <c r="L3" s="6"/>
      <c r="M3" s="6"/>
      <c r="N3" s="6"/>
    </row>
    <row r="4" spans="1:54" s="15" customFormat="1" ht="18.75" customHeight="1" x14ac:dyDescent="0.35">
      <c r="B4" s="117"/>
      <c r="C4" s="117" t="s">
        <v>224</v>
      </c>
    </row>
    <row r="5" spans="1:54" ht="15" thickBot="1" x14ac:dyDescent="0.4">
      <c r="T5" s="42"/>
    </row>
    <row r="6" spans="1:54" ht="27" customHeight="1" x14ac:dyDescent="0.35">
      <c r="A6" s="31"/>
      <c r="B6" s="183" t="s">
        <v>225</v>
      </c>
      <c r="C6" s="183"/>
      <c r="D6" s="183"/>
      <c r="E6" s="183"/>
      <c r="F6" s="183"/>
      <c r="G6" s="183"/>
      <c r="H6" s="183"/>
      <c r="I6" s="183"/>
      <c r="J6" s="183"/>
      <c r="K6" s="183"/>
      <c r="L6" s="183"/>
      <c r="M6" s="183"/>
      <c r="N6" s="183"/>
      <c r="O6" s="183"/>
      <c r="P6" s="183"/>
      <c r="Q6" s="183"/>
      <c r="R6" s="183"/>
      <c r="S6" s="183"/>
      <c r="T6" s="42"/>
      <c r="V6" s="179" t="s">
        <v>210</v>
      </c>
      <c r="W6" s="177"/>
      <c r="X6" s="177"/>
      <c r="Y6" s="177"/>
      <c r="Z6" s="177"/>
      <c r="AA6" s="177"/>
      <c r="AB6" s="177"/>
      <c r="AC6" s="180"/>
      <c r="AD6" s="181"/>
      <c r="AE6" s="151"/>
      <c r="AF6" s="217" t="s">
        <v>280</v>
      </c>
      <c r="AG6" s="217"/>
      <c r="AH6" s="217"/>
      <c r="AI6" s="217"/>
      <c r="AJ6" s="217"/>
      <c r="AK6" s="217"/>
      <c r="AL6" s="217"/>
      <c r="AM6" s="217"/>
      <c r="AN6" s="217"/>
      <c r="AO6" s="217"/>
      <c r="AP6" s="217"/>
      <c r="AQ6" s="217"/>
      <c r="AR6" s="217"/>
      <c r="AS6" s="151"/>
      <c r="AT6" s="151"/>
      <c r="AU6" s="151"/>
      <c r="AV6" s="151"/>
      <c r="AW6" s="151"/>
      <c r="AX6" s="151"/>
      <c r="AY6" s="151"/>
      <c r="AZ6" s="151"/>
      <c r="BA6" s="151"/>
      <c r="BB6" s="151"/>
    </row>
    <row r="7" spans="1:54" ht="13.5" customHeight="1" x14ac:dyDescent="0.35">
      <c r="A7" s="32"/>
      <c r="B7" s="182"/>
      <c r="C7" s="182"/>
      <c r="D7" s="182"/>
      <c r="E7" s="182"/>
      <c r="F7" s="182"/>
      <c r="G7" s="182"/>
      <c r="H7" s="182"/>
      <c r="I7" s="182"/>
      <c r="J7" s="182"/>
      <c r="K7" s="182"/>
      <c r="L7" s="182"/>
      <c r="M7" s="182"/>
      <c r="N7" s="182"/>
      <c r="O7" s="182"/>
      <c r="P7" s="182"/>
      <c r="Q7" s="182"/>
      <c r="R7" s="182"/>
      <c r="S7" s="182"/>
      <c r="T7" s="42"/>
      <c r="V7" s="178"/>
      <c r="W7" s="176"/>
      <c r="X7" s="176"/>
      <c r="Y7" s="176"/>
      <c r="Z7" s="176"/>
      <c r="AA7" s="176"/>
      <c r="AB7" s="176"/>
      <c r="AC7" s="2"/>
      <c r="AD7" s="33"/>
      <c r="AE7" s="151"/>
      <c r="AF7" s="217"/>
      <c r="AG7" s="217"/>
      <c r="AH7" s="217"/>
      <c r="AI7" s="217"/>
      <c r="AJ7" s="217"/>
      <c r="AK7" s="217"/>
      <c r="AL7" s="217"/>
      <c r="AM7" s="217"/>
      <c r="AN7" s="217"/>
      <c r="AO7" s="217"/>
      <c r="AP7" s="217"/>
      <c r="AQ7" s="217"/>
      <c r="AR7" s="217"/>
      <c r="AS7" s="151"/>
      <c r="AT7" s="151"/>
      <c r="AU7" s="151"/>
      <c r="AV7" s="151"/>
      <c r="AW7" s="151"/>
      <c r="AX7" s="151"/>
      <c r="AY7" s="151"/>
      <c r="AZ7" s="151"/>
      <c r="BA7" s="151"/>
      <c r="BB7" s="151"/>
    </row>
    <row r="8" spans="1:54" ht="15.75" customHeight="1" thickBot="1" x14ac:dyDescent="0.4">
      <c r="A8" s="32"/>
      <c r="B8" s="218" t="s">
        <v>211</v>
      </c>
      <c r="C8" s="218"/>
      <c r="D8" s="218"/>
      <c r="E8" s="218"/>
      <c r="F8" s="218"/>
      <c r="G8" s="220">
        <v>2030</v>
      </c>
      <c r="H8" s="220"/>
      <c r="I8" s="218" t="s">
        <v>212</v>
      </c>
      <c r="J8" s="218"/>
      <c r="K8" s="218"/>
      <c r="L8" s="218"/>
      <c r="M8" s="218"/>
      <c r="N8" s="218"/>
      <c r="O8" s="218"/>
      <c r="P8" s="220" t="s">
        <v>86</v>
      </c>
      <c r="Q8" s="220"/>
      <c r="R8" s="220"/>
      <c r="S8" s="2"/>
      <c r="T8" s="42"/>
      <c r="V8" s="222" t="s">
        <v>213</v>
      </c>
      <c r="W8" s="223"/>
      <c r="X8" s="223"/>
      <c r="Y8" s="224" t="s">
        <v>83</v>
      </c>
      <c r="Z8" s="224"/>
      <c r="AA8" s="224"/>
      <c r="AB8" s="224"/>
      <c r="AC8" s="224"/>
      <c r="AD8" s="225"/>
      <c r="AE8" s="151"/>
      <c r="AF8" s="217"/>
      <c r="AG8" s="217"/>
      <c r="AH8" s="217"/>
      <c r="AI8" s="217"/>
      <c r="AJ8" s="217"/>
      <c r="AK8" s="217"/>
      <c r="AL8" s="217"/>
      <c r="AM8" s="217"/>
      <c r="AN8" s="217"/>
      <c r="AO8" s="217"/>
      <c r="AP8" s="217"/>
      <c r="AQ8" s="217"/>
      <c r="AR8" s="217"/>
      <c r="AS8" s="151"/>
      <c r="AT8" s="151"/>
      <c r="AU8" s="151"/>
      <c r="AV8" s="151"/>
      <c r="AW8" s="151"/>
      <c r="AX8" s="151"/>
      <c r="AY8" s="151"/>
      <c r="AZ8" s="151"/>
      <c r="BA8" s="151"/>
      <c r="BB8" s="151"/>
    </row>
    <row r="9" spans="1:54" ht="15.75" customHeight="1" x14ac:dyDescent="0.35">
      <c r="A9" s="32"/>
      <c r="B9" s="218"/>
      <c r="C9" s="218"/>
      <c r="D9" s="218"/>
      <c r="E9" s="218"/>
      <c r="F9" s="218"/>
      <c r="G9" s="220"/>
      <c r="H9" s="220"/>
      <c r="I9" s="218"/>
      <c r="J9" s="218"/>
      <c r="K9" s="218"/>
      <c r="L9" s="218"/>
      <c r="M9" s="218"/>
      <c r="N9" s="218"/>
      <c r="O9" s="218"/>
      <c r="P9" s="220"/>
      <c r="Q9" s="220"/>
      <c r="R9" s="220"/>
      <c r="S9" s="2"/>
      <c r="T9" s="42"/>
    </row>
    <row r="10" spans="1:54" ht="15.75" customHeight="1" thickBot="1" x14ac:dyDescent="0.4">
      <c r="A10" s="34"/>
      <c r="B10" s="219"/>
      <c r="C10" s="219"/>
      <c r="D10" s="219"/>
      <c r="E10" s="219"/>
      <c r="F10" s="219"/>
      <c r="G10" s="221"/>
      <c r="H10" s="221"/>
      <c r="I10" s="219"/>
      <c r="J10" s="219"/>
      <c r="K10" s="219"/>
      <c r="L10" s="219"/>
      <c r="M10" s="219"/>
      <c r="N10" s="219"/>
      <c r="O10" s="219"/>
      <c r="P10" s="221"/>
      <c r="Q10" s="221"/>
      <c r="R10" s="221"/>
      <c r="S10" s="35"/>
      <c r="T10" s="42"/>
      <c r="V10" s="36" t="s">
        <v>223</v>
      </c>
      <c r="W10" s="35"/>
      <c r="X10" s="40" t="s">
        <v>215</v>
      </c>
      <c r="Y10" s="37"/>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row>
    <row r="11" spans="1:54" ht="6.75" customHeight="1" thickBot="1" x14ac:dyDescent="0.4">
      <c r="D11" s="50"/>
      <c r="E11" s="50"/>
      <c r="F11" s="50"/>
      <c r="G11" s="50"/>
      <c r="H11" s="50"/>
      <c r="I11" s="50"/>
      <c r="J11" s="49"/>
      <c r="K11" s="49"/>
      <c r="M11" s="50"/>
      <c r="N11" s="50"/>
      <c r="O11" s="50"/>
      <c r="P11" s="50"/>
      <c r="T11" s="42"/>
    </row>
    <row r="12" spans="1:54" ht="15" customHeight="1" x14ac:dyDescent="0.35">
      <c r="A12" s="230" t="s">
        <v>216</v>
      </c>
      <c r="B12" s="231"/>
      <c r="C12" s="233" t="s">
        <v>184</v>
      </c>
      <c r="D12" s="233"/>
      <c r="E12" s="235" t="s">
        <v>177</v>
      </c>
      <c r="F12" s="235"/>
      <c r="G12" s="237" t="s">
        <v>85</v>
      </c>
      <c r="H12" s="237"/>
      <c r="I12" s="239" t="s">
        <v>217</v>
      </c>
      <c r="J12" s="239"/>
      <c r="K12" s="226" t="s">
        <v>218</v>
      </c>
      <c r="L12" s="227"/>
      <c r="M12" s="50"/>
      <c r="N12" s="50"/>
      <c r="O12" s="50"/>
      <c r="P12" s="50"/>
      <c r="T12" s="42"/>
    </row>
    <row r="13" spans="1:54" ht="15.75" customHeight="1" thickBot="1" x14ac:dyDescent="0.4">
      <c r="A13" s="232"/>
      <c r="B13" s="219"/>
      <c r="C13" s="234"/>
      <c r="D13" s="234"/>
      <c r="E13" s="236"/>
      <c r="F13" s="236"/>
      <c r="G13" s="238"/>
      <c r="H13" s="238"/>
      <c r="I13" s="240"/>
      <c r="J13" s="240"/>
      <c r="K13" s="228"/>
      <c r="L13" s="229"/>
      <c r="M13" s="50"/>
      <c r="N13" s="50"/>
      <c r="O13" s="50"/>
      <c r="P13" s="50"/>
      <c r="T13" s="42"/>
    </row>
    <row r="14" spans="1:54" ht="5.25" customHeight="1" x14ac:dyDescent="0.35">
      <c r="T14" s="42"/>
    </row>
    <row r="15" spans="1:54" s="12" customFormat="1" ht="189.75" customHeight="1" x14ac:dyDescent="0.35">
      <c r="A15" s="30"/>
      <c r="B15" s="27" t="s">
        <v>226</v>
      </c>
      <c r="C15" s="28" t="s">
        <v>54</v>
      </c>
      <c r="D15" s="29" t="s">
        <v>220</v>
      </c>
      <c r="E15" s="29" t="s">
        <v>60</v>
      </c>
      <c r="F15" s="43" t="s">
        <v>221</v>
      </c>
      <c r="G15" s="184" t="s">
        <v>203</v>
      </c>
      <c r="H15" s="184" t="s">
        <v>205</v>
      </c>
      <c r="I15" s="184" t="s">
        <v>50</v>
      </c>
      <c r="J15" s="184" t="s">
        <v>289</v>
      </c>
      <c r="K15" s="184" t="s">
        <v>290</v>
      </c>
      <c r="L15" s="184" t="s">
        <v>52</v>
      </c>
      <c r="M15" s="184" t="s">
        <v>83</v>
      </c>
      <c r="N15" s="184" t="s">
        <v>200</v>
      </c>
      <c r="O15" s="184" t="s">
        <v>191</v>
      </c>
      <c r="P15" s="184" t="s">
        <v>198</v>
      </c>
      <c r="Q15" s="184" t="s">
        <v>51</v>
      </c>
      <c r="R15" s="8"/>
      <c r="T15" s="4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x14ac:dyDescent="0.35">
      <c r="B16" s="17" t="s">
        <v>132</v>
      </c>
      <c r="C16" s="17" t="s">
        <v>131</v>
      </c>
      <c r="D16" s="17" t="s">
        <v>190</v>
      </c>
      <c r="E16" s="1" cm="1">
        <f t="array" ref="E16">_xlfn.IFS(D16=0,"",$G$8=0,2030,$G$8=2030,2030,$G$8=2050,2050)</f>
        <v>2030</v>
      </c>
      <c r="F16" s="9" t="str" cm="1">
        <f t="array" ref="F16">_xlfn.IFS(D16=0,"",$P$8=0,"2C",$P$8="2C","2C",$P$8="4C","4C")</f>
        <v>2C</v>
      </c>
      <c r="G16" s="67" t="str">
        <f>IF($B16=0,"",IFERROR(VLOOKUP(_xlfn.CONCAT($C16,$D16,G$15,$B16,$E16,$F16),'Base de Dados'!$A:$N,14,0),"-"))</f>
        <v>Baixo</v>
      </c>
      <c r="H16" s="67" t="str">
        <f>IF($B16=0,"",IFERROR(VLOOKUP(_xlfn.CONCAT($C16,$D16,H$15,$B16,$E16,$F16),'Base de Dados'!$A:$N,14,0),"-"))</f>
        <v>Médio</v>
      </c>
      <c r="I16" s="67" t="str">
        <f>IF($B16=0,"",IFERROR(VLOOKUP(_xlfn.CONCAT($C16,$D16,I$15,$B16,$E16,$F16),'Base de Dados'!$A:$N,14,0),"-"))</f>
        <v>Baixo</v>
      </c>
      <c r="J16" s="67" t="str">
        <f>IF($B16=0,"",IFERROR(VLOOKUP(_xlfn.CONCAT($C16,$D16,J$15,$B16,$E16,$F16),'Base de Dados'!$A:$N,14,0),"-"))</f>
        <v>Baixo</v>
      </c>
      <c r="K16" s="67" t="str">
        <f>IF($B16=0,"",IFERROR(VLOOKUP(_xlfn.CONCAT($C16,$D16,K$15,$B16,$E16,$F16),'Base de Dados'!$A:$N,14,0),"-"))</f>
        <v>Baixo</v>
      </c>
      <c r="L16" s="119" t="str">
        <f>IF($B16=0,"",IFERROR(VLOOKUP(_xlfn.CONCAT($C16,$D16,L$15,$B16,$E16,$F16),'Base de Dados'!$A:$N,14,0),"-"))</f>
        <v>ND</v>
      </c>
      <c r="M16" s="67" t="str">
        <f>IF($B16=0,"",IFERROR(VLOOKUP(_xlfn.CONCAT($C16,$D16,M$15,$B16,$E16,$F16),'Base de Dados'!$A:$N,14,0),"-"))</f>
        <v>Não aplicável</v>
      </c>
      <c r="N16" s="67" t="str">
        <f>IF($B16=0,"",IFERROR(VLOOKUP(_xlfn.CONCAT($C16,$D16,N$15,$B16,$E16,$F16),'Base de Dados'!$A:$N,14,0),"-"))</f>
        <v>Médio</v>
      </c>
      <c r="O16" s="67" t="str">
        <f>IF($B16=0,"",IFERROR(VLOOKUP(_xlfn.CONCAT($C16,$D16,O$15,$B16,$E16,$F16),'Base de Dados'!$A:$N,14,0),"-"))</f>
        <v>Baixo</v>
      </c>
      <c r="P16" s="67" t="str">
        <f>IF($B16=0,"",IFERROR(VLOOKUP(_xlfn.CONCAT($C16,$D16,P$15,$B16,$E16,$F16),'Base de Dados'!$A:$N,14,0),"-"))</f>
        <v>Alto</v>
      </c>
      <c r="Q16" s="67" t="str">
        <f>IF($B16=0,"",IFERROR(VLOOKUP(_xlfn.CONCAT($C16,$D16,Q$15,$B16,$E16,$F16),'Base de Dados'!$A:$N,14,0),"-"))</f>
        <v>Médio</v>
      </c>
      <c r="R16" s="1" t="s">
        <v>222</v>
      </c>
      <c r="Y16" s="21"/>
    </row>
    <row r="17" spans="2:28" x14ac:dyDescent="0.35">
      <c r="B17" s="17" t="s">
        <v>118</v>
      </c>
      <c r="C17" s="17" t="s">
        <v>117</v>
      </c>
      <c r="D17" s="17" t="s">
        <v>190</v>
      </c>
      <c r="E17" s="1" cm="1">
        <f t="array" ref="E17">_xlfn.IFS(D17=0,"",$G$8=0,2030,$G$8=2030,2030,$G$8=2050,2050)</f>
        <v>2030</v>
      </c>
      <c r="F17" s="9" t="str" cm="1">
        <f t="array" ref="F17">_xlfn.IFS(D17=0,"",$P$8=0,"2C",$P$8="2C","2C",$P$8="4C","4C")</f>
        <v>2C</v>
      </c>
      <c r="G17" s="67" t="str">
        <f>IF($B17=0,"",IFERROR(VLOOKUP(_xlfn.CONCAT($C17,$D17,G$15,$B17,$E17,$F17),'Base de Dados'!$A:$N,14,0),"-"))</f>
        <v>Baixo</v>
      </c>
      <c r="H17" s="67" t="str">
        <f>IF($B17=0,"",IFERROR(VLOOKUP(_xlfn.CONCAT($C17,$D17,H$15,$B17,$E17,$F17),'Base de Dados'!$A:$N,14,0),"-"))</f>
        <v>Médio</v>
      </c>
      <c r="I17" s="67" t="str">
        <f>IF($B17=0,"",IFERROR(VLOOKUP(_xlfn.CONCAT($C17,$D17,I$15,$B17,$E17,$F17),'Base de Dados'!$A:$N,14,0),"-"))</f>
        <v>Médio</v>
      </c>
      <c r="J17" s="67" t="str">
        <f>IF($B17=0,"",IFERROR(VLOOKUP(_xlfn.CONCAT($C17,$D17,J$15,$B17,$E17,$F17),'Base de Dados'!$A:$N,14,0),"-"))</f>
        <v>Não aplicável</v>
      </c>
      <c r="K17" s="67" t="str">
        <f>IF($B17=0,"",IFERROR(VLOOKUP(_xlfn.CONCAT($C17,$D17,K$15,$B17,$E17,$F17),'Base de Dados'!$A:$N,14,0),"-"))</f>
        <v>Médio</v>
      </c>
      <c r="L17" s="119" t="str">
        <f>IF($B17=0,"",IFERROR(VLOOKUP(_xlfn.CONCAT($C17,$D17,L$15,$B17,$E17,$F17),'Base de Dados'!$A:$N,14,0),"-"))</f>
        <v>ND</v>
      </c>
      <c r="M17" s="67" t="str">
        <f>IF($B17=0,"",IFERROR(VLOOKUP(_xlfn.CONCAT($C17,$D17,M$15,$B17,$E17,$F17),'Base de Dados'!$A:$N,14,0),"-"))</f>
        <v>Baixo</v>
      </c>
      <c r="N17" s="67" t="str">
        <f>IF($B17=0,"",IFERROR(VLOOKUP(_xlfn.CONCAT($C17,$D17,N$15,$B17,$E17,$F17),'Base de Dados'!$A:$N,14,0),"-"))</f>
        <v>Baixo</v>
      </c>
      <c r="O17" s="67" t="str">
        <f>IF($B17=0,"",IFERROR(VLOOKUP(_xlfn.CONCAT($C17,$D17,O$15,$B17,$E17,$F17),'Base de Dados'!$A:$N,14,0),"-"))</f>
        <v>Alto</v>
      </c>
      <c r="P17" s="67" t="str">
        <f>IF($B17=0,"",IFERROR(VLOOKUP(_xlfn.CONCAT($C17,$D17,P$15,$B17,$E17,$F17),'Base de Dados'!$A:$N,14,0),"-"))</f>
        <v>Baixo</v>
      </c>
      <c r="Q17" s="67" t="str">
        <f>IF($B17=0,"",IFERROR(VLOOKUP(_xlfn.CONCAT($C17,$D17,Q$15,$B17,$E17,$F17),'Base de Dados'!$A:$N,14,0),"-"))</f>
        <v>Alto</v>
      </c>
      <c r="R17" s="1" t="s">
        <v>222</v>
      </c>
      <c r="AA17" s="11"/>
      <c r="AB17" s="11"/>
    </row>
    <row r="18" spans="2:28" x14ac:dyDescent="0.35">
      <c r="B18" s="17" t="s">
        <v>120</v>
      </c>
      <c r="C18" s="17" t="s">
        <v>119</v>
      </c>
      <c r="D18" s="17" t="s">
        <v>190</v>
      </c>
      <c r="E18" s="1" cm="1">
        <f t="array" ref="E18">_xlfn.IFS(D18=0,"",$G$8=0,2030,$G$8=2030,2030,$G$8=2050,2050)</f>
        <v>2030</v>
      </c>
      <c r="F18" s="9" t="str" cm="1">
        <f t="array" ref="F18">_xlfn.IFS(D18=0,"",$P$8=0,"2C",$P$8="2C","2C",$P$8="4C","4C")</f>
        <v>2C</v>
      </c>
      <c r="G18" s="67" t="str">
        <f>IF($B18=0,"",IFERROR(VLOOKUP(_xlfn.CONCAT($C18,$D18,G$15,$B18,$E18,$F18),'Base de Dados'!$A:$N,14,0),"-"))</f>
        <v>Baixo</v>
      </c>
      <c r="H18" s="67" t="str">
        <f>IF($B18=0,"",IFERROR(VLOOKUP(_xlfn.CONCAT($C18,$D18,H$15,$B18,$E18,$F18),'Base de Dados'!$A:$N,14,0),"-"))</f>
        <v>Médio</v>
      </c>
      <c r="I18" s="67" t="str">
        <f>IF($B18=0,"",IFERROR(VLOOKUP(_xlfn.CONCAT($C18,$D18,I$15,$B18,$E18,$F18),'Base de Dados'!$A:$N,14,0),"-"))</f>
        <v>Médio</v>
      </c>
      <c r="J18" s="67" t="str">
        <f>IF($B18=0,"",IFERROR(VLOOKUP(_xlfn.CONCAT($C18,$D18,J$15,$B18,$E18,$F18),'Base de Dados'!$A:$N,14,0),"-"))</f>
        <v>Baixo</v>
      </c>
      <c r="K18" s="67" t="str">
        <f>IF($B18=0,"",IFERROR(VLOOKUP(_xlfn.CONCAT($C18,$D18,K$15,$B18,$E18,$F18),'Base de Dados'!$A:$N,14,0),"-"))</f>
        <v>Baixo</v>
      </c>
      <c r="L18" s="119" t="str">
        <f>IF($B18=0,"",IFERROR(VLOOKUP(_xlfn.CONCAT($C18,$D18,L$15,$B18,$E18,$F18),'Base de Dados'!$A:$N,14,0),"-"))</f>
        <v>Baixo</v>
      </c>
      <c r="M18" s="67" t="str">
        <f>IF($B18=0,"",IFERROR(VLOOKUP(_xlfn.CONCAT($C18,$D18,M$15,$B18,$E18,$F18),'Base de Dados'!$A:$N,14,0),"-"))</f>
        <v>Não aplicável</v>
      </c>
      <c r="N18" s="67" t="str">
        <f>IF($B18=0,"",IFERROR(VLOOKUP(_xlfn.CONCAT($C18,$D18,N$15,$B18,$E18,$F18),'Base de Dados'!$A:$N,14,0),"-"))</f>
        <v>Médio</v>
      </c>
      <c r="O18" s="67" t="str">
        <f>IF($B18=0,"",IFERROR(VLOOKUP(_xlfn.CONCAT($C18,$D18,O$15,$B18,$E18,$F18),'Base de Dados'!$A:$N,14,0),"-"))</f>
        <v>Baixo</v>
      </c>
      <c r="P18" s="67" t="str">
        <f>IF($B18=0,"",IFERROR(VLOOKUP(_xlfn.CONCAT($C18,$D18,P$15,$B18,$E18,$F18),'Base de Dados'!$A:$N,14,0),"-"))</f>
        <v>Alto</v>
      </c>
      <c r="Q18" s="67" t="str">
        <f>IF($B18=0,"",IFERROR(VLOOKUP(_xlfn.CONCAT($C18,$D18,Q$15,$B18,$E18,$F18),'Base de Dados'!$A:$N,14,0),"-"))</f>
        <v>Médio</v>
      </c>
      <c r="R18" s="1" t="s">
        <v>222</v>
      </c>
      <c r="AA18" s="11"/>
      <c r="AB18" s="11"/>
    </row>
    <row r="19" spans="2:28" x14ac:dyDescent="0.35">
      <c r="B19" s="17" t="s">
        <v>116</v>
      </c>
      <c r="C19" s="17" t="s">
        <v>115</v>
      </c>
      <c r="D19" s="17" t="s">
        <v>190</v>
      </c>
      <c r="E19" s="1" cm="1">
        <f t="array" ref="E19">_xlfn.IFS(D19=0,"",$G$8=0,2030,$G$8=2030,2030,$G$8=2050,2050)</f>
        <v>2030</v>
      </c>
      <c r="F19" s="9" t="str" cm="1">
        <f t="array" ref="F19">_xlfn.IFS(D19=0,"",$P$8=0,"2C",$P$8="2C","2C",$P$8="4C","4C")</f>
        <v>2C</v>
      </c>
      <c r="G19" s="67" t="str">
        <f>IF($B19=0,"",IFERROR(VLOOKUP(_xlfn.CONCAT($C19,$D19,G$15,$B19,$E19,$F19),'Base de Dados'!$A:$N,14,0),"-"))</f>
        <v>Baixo</v>
      </c>
      <c r="H19" s="67" t="str">
        <f>IF($B19=0,"",IFERROR(VLOOKUP(_xlfn.CONCAT($C19,$D19,H$15,$B19,$E19,$F19),'Base de Dados'!$A:$N,14,0),"-"))</f>
        <v>Médio</v>
      </c>
      <c r="I19" s="67" t="str">
        <f>IF($B19=0,"",IFERROR(VLOOKUP(_xlfn.CONCAT($C19,$D19,I$15,$B19,$E19,$F19),'Base de Dados'!$A:$N,14,0),"-"))</f>
        <v>Médio</v>
      </c>
      <c r="J19" s="67" t="str">
        <f>IF($B19=0,"",IFERROR(VLOOKUP(_xlfn.CONCAT($C19,$D19,J$15,$B19,$E19,$F19),'Base de Dados'!$A:$N,14,0),"-"))</f>
        <v>Baixo</v>
      </c>
      <c r="K19" s="67" t="str">
        <f>IF($B19=0,"",IFERROR(VLOOKUP(_xlfn.CONCAT($C19,$D19,K$15,$B19,$E19,$F19),'Base de Dados'!$A:$N,14,0),"-"))</f>
        <v>Médio</v>
      </c>
      <c r="L19" s="119" t="str">
        <f>IF($B19=0,"",IFERROR(VLOOKUP(_xlfn.CONCAT($C19,$D19,L$15,$B19,$E19,$F19),'Base de Dados'!$A:$N,14,0),"-"))</f>
        <v>Baixo</v>
      </c>
      <c r="M19" s="67" t="str">
        <f>IF($B19=0,"",IFERROR(VLOOKUP(_xlfn.CONCAT($C19,$D19,M$15,$B19,$E19,$F19),'Base de Dados'!$A:$N,14,0),"-"))</f>
        <v>Baixo</v>
      </c>
      <c r="N19" s="67" t="str">
        <f>IF($B19=0,"",IFERROR(VLOOKUP(_xlfn.CONCAT($C19,$D19,N$15,$B19,$E19,$F19),'Base de Dados'!$A:$N,14,0),"-"))</f>
        <v>Médio</v>
      </c>
      <c r="O19" s="67" t="str">
        <f>IF($B19=0,"",IFERROR(VLOOKUP(_xlfn.CONCAT($C19,$D19,O$15,$B19,$E19,$F19),'Base de Dados'!$A:$N,14,0),"-"))</f>
        <v>Baixo</v>
      </c>
      <c r="P19" s="67" t="str">
        <f>IF($B19=0,"",IFERROR(VLOOKUP(_xlfn.CONCAT($C19,$D19,P$15,$B19,$E19,$F19),'Base de Dados'!$A:$N,14,0),"-"))</f>
        <v>Alto</v>
      </c>
      <c r="Q19" s="67" t="str">
        <f>IF($B19=0,"",IFERROR(VLOOKUP(_xlfn.CONCAT($C19,$D19,Q$15,$B19,$E19,$F19),'Base de Dados'!$A:$N,14,0),"-"))</f>
        <v>Médio</v>
      </c>
      <c r="R19" s="1" t="s">
        <v>222</v>
      </c>
      <c r="AA19" s="11"/>
      <c r="AB19" s="11"/>
    </row>
    <row r="20" spans="2:28" x14ac:dyDescent="0.35">
      <c r="B20" s="17" t="s">
        <v>134</v>
      </c>
      <c r="C20" s="17" t="s">
        <v>133</v>
      </c>
      <c r="D20" s="17" t="s">
        <v>190</v>
      </c>
      <c r="E20" s="1" cm="1">
        <f t="array" ref="E20">_xlfn.IFS(D20=0,"",$G$8=0,2030,$G$8=2030,2030,$G$8=2050,2050)</f>
        <v>2030</v>
      </c>
      <c r="F20" s="9" t="str" cm="1">
        <f t="array" ref="F20">_xlfn.IFS(D20=0,"",$P$8=0,"2C",$P$8="2C","2C",$P$8="4C","4C")</f>
        <v>2C</v>
      </c>
      <c r="G20" s="67" t="str">
        <f>IF($B20=0,"",IFERROR(VLOOKUP(_xlfn.CONCAT($C20,$D20,G$15,$B20,$E20,$F20),'Base de Dados'!$A:$N,14,0),"-"))</f>
        <v>Baixo</v>
      </c>
      <c r="H20" s="67" t="str">
        <f>IF($B20=0,"",IFERROR(VLOOKUP(_xlfn.CONCAT($C20,$D20,H$15,$B20,$E20,$F20),'Base de Dados'!$A:$N,14,0),"-"))</f>
        <v>Médio</v>
      </c>
      <c r="I20" s="67" t="str">
        <f>IF($B20=0,"",IFERROR(VLOOKUP(_xlfn.CONCAT($C20,$D20,I$15,$B20,$E20,$F20),'Base de Dados'!$A:$N,14,0),"-"))</f>
        <v>Médio</v>
      </c>
      <c r="J20" s="67" t="str">
        <f>IF($B20=0,"",IFERROR(VLOOKUP(_xlfn.CONCAT($C20,$D20,J$15,$B20,$E20,$F20),'Base de Dados'!$A:$N,14,0),"-"))</f>
        <v>Não aplicável</v>
      </c>
      <c r="K20" s="67" t="str">
        <f>IF($B20=0,"",IFERROR(VLOOKUP(_xlfn.CONCAT($C20,$D20,K$15,$B20,$E20,$F20),'Base de Dados'!$A:$N,14,0),"-"))</f>
        <v>Médio</v>
      </c>
      <c r="L20" s="119" t="str">
        <f>IF($B20=0,"",IFERROR(VLOOKUP(_xlfn.CONCAT($C20,$D20,L$15,$B20,$E20,$F20),'Base de Dados'!$A:$N,14,0),"-"))</f>
        <v>ND</v>
      </c>
      <c r="M20" s="67" t="str">
        <f>IF($B20=0,"",IFERROR(VLOOKUP(_xlfn.CONCAT($C20,$D20,M$15,$B20,$E20,$F20),'Base de Dados'!$A:$N,14,0),"-"))</f>
        <v>Baixo</v>
      </c>
      <c r="N20" s="67" t="str">
        <f>IF($B20=0,"",IFERROR(VLOOKUP(_xlfn.CONCAT($C20,$D20,N$15,$B20,$E20,$F20),'Base de Dados'!$A:$N,14,0),"-"))</f>
        <v>Médio</v>
      </c>
      <c r="O20" s="67" t="str">
        <f>IF($B20=0,"",IFERROR(VLOOKUP(_xlfn.CONCAT($C20,$D20,O$15,$B20,$E20,$F20),'Base de Dados'!$A:$N,14,0),"-"))</f>
        <v>Médio</v>
      </c>
      <c r="P20" s="67" t="str">
        <f>IF($B20=0,"",IFERROR(VLOOKUP(_xlfn.CONCAT($C20,$D20,P$15,$B20,$E20,$F20),'Base de Dados'!$A:$N,14,0),"-"))</f>
        <v>Médio</v>
      </c>
      <c r="Q20" s="67" t="str">
        <f>IF($B20=0,"",IFERROR(VLOOKUP(_xlfn.CONCAT($C20,$D20,Q$15,$B20,$E20,$F20),'Base de Dados'!$A:$N,14,0),"-"))</f>
        <v>Médio</v>
      </c>
      <c r="R20" s="1" t="s">
        <v>222</v>
      </c>
    </row>
    <row r="21" spans="2:28" x14ac:dyDescent="0.35">
      <c r="B21" s="17" t="s">
        <v>110</v>
      </c>
      <c r="C21" s="17" t="s">
        <v>109</v>
      </c>
      <c r="D21" s="17" t="s">
        <v>190</v>
      </c>
      <c r="E21" s="1" cm="1">
        <f t="array" ref="E21">_xlfn.IFS(D21=0,"",$G$8=0,2030,$G$8=2030,2030,$G$8=2050,2050)</f>
        <v>2030</v>
      </c>
      <c r="F21" s="9" t="str" cm="1">
        <f t="array" ref="F21">_xlfn.IFS(D21=0,"",$P$8=0,"2C",$P$8="2C","2C",$P$8="4C","4C")</f>
        <v>2C</v>
      </c>
      <c r="G21" s="67" t="str">
        <f>IF($B21=0,"",IFERROR(VLOOKUP(_xlfn.CONCAT($C21,$D21,G$15,$B21,$E21,$F21),'Base de Dados'!$A:$N,14,0),"-"))</f>
        <v>Baixo</v>
      </c>
      <c r="H21" s="67" t="str">
        <f>IF($B21=0,"",IFERROR(VLOOKUP(_xlfn.CONCAT($C21,$D21,H$15,$B21,$E21,$F21),'Base de Dados'!$A:$N,14,0),"-"))</f>
        <v>Médio</v>
      </c>
      <c r="I21" s="67" t="str">
        <f>IF($B21=0,"",IFERROR(VLOOKUP(_xlfn.CONCAT($C21,$D21,I$15,$B21,$E21,$F21),'Base de Dados'!$A:$N,14,0),"-"))</f>
        <v>Médio</v>
      </c>
      <c r="J21" s="67" t="str">
        <f>IF($B21=0,"",IFERROR(VLOOKUP(_xlfn.CONCAT($C21,$D21,J$15,$B21,$E21,$F21),'Base de Dados'!$A:$N,14,0),"-"))</f>
        <v>Baixo</v>
      </c>
      <c r="K21" s="67" t="str">
        <f>IF($B21=0,"",IFERROR(VLOOKUP(_xlfn.CONCAT($C21,$D21,K$15,$B21,$E21,$F21),'Base de Dados'!$A:$N,14,0),"-"))</f>
        <v>Médio</v>
      </c>
      <c r="L21" s="119" t="str">
        <f>IF($B21=0,"",IFERROR(VLOOKUP(_xlfn.CONCAT($C21,$D21,L$15,$B21,$E21,$F21),'Base de Dados'!$A:$N,14,0),"-"))</f>
        <v>ND</v>
      </c>
      <c r="M21" s="67" t="str">
        <f>IF($B21=0,"",IFERROR(VLOOKUP(_xlfn.CONCAT($C21,$D21,M$15,$B21,$E21,$F21),'Base de Dados'!$A:$N,14,0),"-"))</f>
        <v>Baixo</v>
      </c>
      <c r="N21" s="67" t="str">
        <f>IF($B21=0,"",IFERROR(VLOOKUP(_xlfn.CONCAT($C21,$D21,N$15,$B21,$E21,$F21),'Base de Dados'!$A:$N,14,0),"-"))</f>
        <v>Médio</v>
      </c>
      <c r="O21" s="67" t="str">
        <f>IF($B21=0,"",IFERROR(VLOOKUP(_xlfn.CONCAT($C21,$D21,O$15,$B21,$E21,$F21),'Base de Dados'!$A:$N,14,0),"-"))</f>
        <v>Alto</v>
      </c>
      <c r="P21" s="67" t="str">
        <f>IF($B21=0,"",IFERROR(VLOOKUP(_xlfn.CONCAT($C21,$D21,P$15,$B21,$E21,$F21),'Base de Dados'!$A:$N,14,0),"-"))</f>
        <v>Baixo</v>
      </c>
      <c r="Q21" s="67" t="str">
        <f>IF($B21=0,"",IFERROR(VLOOKUP(_xlfn.CONCAT($C21,$D21,Q$15,$B21,$E21,$F21),'Base de Dados'!$A:$N,14,0),"-"))</f>
        <v>Alto</v>
      </c>
      <c r="R21" s="1" t="s">
        <v>222</v>
      </c>
    </row>
    <row r="22" spans="2:28" x14ac:dyDescent="0.35">
      <c r="B22" s="17" t="s">
        <v>100</v>
      </c>
      <c r="C22" s="17" t="s">
        <v>99</v>
      </c>
      <c r="D22" s="17" t="s">
        <v>190</v>
      </c>
      <c r="E22" s="1" cm="1">
        <f t="array" ref="E22">_xlfn.IFS(D22=0,"",$G$8=0,2030,$G$8=2030,2030,$G$8=2050,2050)</f>
        <v>2030</v>
      </c>
      <c r="F22" s="9" t="str" cm="1">
        <f t="array" ref="F22">_xlfn.IFS(D22=0,"",$P$8=0,"2C",$P$8="2C","2C",$P$8="4C","4C")</f>
        <v>2C</v>
      </c>
      <c r="G22" s="67" t="str">
        <f>IF($B22=0,"",IFERROR(VLOOKUP(_xlfn.CONCAT($C22,$D22,G$15,$B22,$E22,$F22),'Base de Dados'!$A:$N,14,0),"-"))</f>
        <v>Baixo</v>
      </c>
      <c r="H22" s="67" t="str">
        <f>IF($B22=0,"",IFERROR(VLOOKUP(_xlfn.CONCAT($C22,$D22,H$15,$B22,$E22,$F22),'Base de Dados'!$A:$N,14,0),"-"))</f>
        <v>Médio</v>
      </c>
      <c r="I22" s="67" t="str">
        <f>IF($B22=0,"",IFERROR(VLOOKUP(_xlfn.CONCAT($C22,$D22,I$15,$B22,$E22,$F22),'Base de Dados'!$A:$N,14,0),"-"))</f>
        <v>Médio</v>
      </c>
      <c r="J22" s="67" t="str">
        <f>IF($B22=0,"",IFERROR(VLOOKUP(_xlfn.CONCAT($C22,$D22,J$15,$B22,$E22,$F22),'Base de Dados'!$A:$N,14,0),"-"))</f>
        <v>Não aplicável</v>
      </c>
      <c r="K22" s="67" t="str">
        <f>IF($B22=0,"",IFERROR(VLOOKUP(_xlfn.CONCAT($C22,$D22,K$15,$B22,$E22,$F22),'Base de Dados'!$A:$N,14,0),"-"))</f>
        <v>Baixo</v>
      </c>
      <c r="L22" s="119" t="str">
        <f>IF($B22=0,"",IFERROR(VLOOKUP(_xlfn.CONCAT($C22,$D22,L$15,$B22,$E22,$F22),'Base de Dados'!$A:$N,14,0),"-"))</f>
        <v>Baixo</v>
      </c>
      <c r="M22" s="67" t="str">
        <f>IF($B22=0,"",IFERROR(VLOOKUP(_xlfn.CONCAT($C22,$D22,M$15,$B22,$E22,$F22),'Base de Dados'!$A:$N,14,0),"-"))</f>
        <v>Não aplicável</v>
      </c>
      <c r="N22" s="67" t="str">
        <f>IF($B22=0,"",IFERROR(VLOOKUP(_xlfn.CONCAT($C22,$D22,N$15,$B22,$E22,$F22),'Base de Dados'!$A:$N,14,0),"-"))</f>
        <v>Médio</v>
      </c>
      <c r="O22" s="67" t="str">
        <f>IF($B22=0,"",IFERROR(VLOOKUP(_xlfn.CONCAT($C22,$D22,O$15,$B22,$E22,$F22),'Base de Dados'!$A:$N,14,0),"-"))</f>
        <v>Baixo</v>
      </c>
      <c r="P22" s="67" t="str">
        <f>IF($B22=0,"",IFERROR(VLOOKUP(_xlfn.CONCAT($C22,$D22,P$15,$B22,$E22,$F22),'Base de Dados'!$A:$N,14,0),"-"))</f>
        <v>Alto</v>
      </c>
      <c r="Q22" s="67" t="str">
        <f>IF($B22=0,"",IFERROR(VLOOKUP(_xlfn.CONCAT($C22,$D22,Q$15,$B22,$E22,$F22),'Base de Dados'!$A:$N,14,0),"-"))</f>
        <v>Alto</v>
      </c>
      <c r="R22" s="1" t="s">
        <v>222</v>
      </c>
    </row>
    <row r="23" spans="2:28" x14ac:dyDescent="0.35">
      <c r="B23" s="17" t="s">
        <v>142</v>
      </c>
      <c r="C23" s="17" t="s">
        <v>141</v>
      </c>
      <c r="D23" s="17" t="s">
        <v>190</v>
      </c>
      <c r="E23" s="1" cm="1">
        <f t="array" ref="E23">_xlfn.IFS(D23=0,"",$G$8=0,2030,$G$8=2030,2030,$G$8=2050,2050)</f>
        <v>2030</v>
      </c>
      <c r="F23" s="9" t="str" cm="1">
        <f t="array" ref="F23">_xlfn.IFS(D23=0,"",$P$8=0,"2C",$P$8="2C","2C",$P$8="4C","4C")</f>
        <v>2C</v>
      </c>
      <c r="G23" s="67" t="str">
        <f>IF($B23=0,"",IFERROR(VLOOKUP(_xlfn.CONCAT($C23,$D23,G$15,$B23,$E23,$F23),'Base de Dados'!$A:$N,14,0),"-"))</f>
        <v>Baixo</v>
      </c>
      <c r="H23" s="67" t="str">
        <f>IF($B23=0,"",IFERROR(VLOOKUP(_xlfn.CONCAT($C23,$D23,H$15,$B23,$E23,$F23),'Base de Dados'!$A:$N,14,0),"-"))</f>
        <v>Médio</v>
      </c>
      <c r="I23" s="67" t="str">
        <f>IF($B23=0,"",IFERROR(VLOOKUP(_xlfn.CONCAT($C23,$D23,I$15,$B23,$E23,$F23),'Base de Dados'!$A:$N,14,0),"-"))</f>
        <v>Baixo</v>
      </c>
      <c r="J23" s="67" t="str">
        <f>IF($B23=0,"",IFERROR(VLOOKUP(_xlfn.CONCAT($C23,$D23,J$15,$B23,$E23,$F23),'Base de Dados'!$A:$N,14,0),"-"))</f>
        <v>Baixo</v>
      </c>
      <c r="K23" s="67" t="str">
        <f>IF($B23=0,"",IFERROR(VLOOKUP(_xlfn.CONCAT($C23,$D23,K$15,$B23,$E23,$F23),'Base de Dados'!$A:$N,14,0),"-"))</f>
        <v>Baixo</v>
      </c>
      <c r="L23" s="119" t="str">
        <f>IF($B23=0,"",IFERROR(VLOOKUP(_xlfn.CONCAT($C23,$D23,L$15,$B23,$E23,$F23),'Base de Dados'!$A:$N,14,0),"-"))</f>
        <v>ND</v>
      </c>
      <c r="M23" s="67" t="str">
        <f>IF($B23=0,"",IFERROR(VLOOKUP(_xlfn.CONCAT($C23,$D23,M$15,$B23,$E23,$F23),'Base de Dados'!$A:$N,14,0),"-"))</f>
        <v>Baixo</v>
      </c>
      <c r="N23" s="67" t="str">
        <f>IF($B23=0,"",IFERROR(VLOOKUP(_xlfn.CONCAT($C23,$D23,N$15,$B23,$E23,$F23),'Base de Dados'!$A:$N,14,0),"-"))</f>
        <v>Médio</v>
      </c>
      <c r="O23" s="67" t="str">
        <f>IF($B23=0,"",IFERROR(VLOOKUP(_xlfn.CONCAT($C23,$D23,O$15,$B23,$E23,$F23),'Base de Dados'!$A:$N,14,0),"-"))</f>
        <v>Alto</v>
      </c>
      <c r="P23" s="67" t="str">
        <f>IF($B23=0,"",IFERROR(VLOOKUP(_xlfn.CONCAT($C23,$D23,P$15,$B23,$E23,$F23),'Base de Dados'!$A:$N,14,0),"-"))</f>
        <v>Médio</v>
      </c>
      <c r="Q23" s="67" t="str">
        <f>IF($B23=0,"",IFERROR(VLOOKUP(_xlfn.CONCAT($C23,$D23,Q$15,$B23,$E23,$F23),'Base de Dados'!$A:$N,14,0),"-"))</f>
        <v>Alto</v>
      </c>
      <c r="R23" s="1" t="s">
        <v>222</v>
      </c>
    </row>
    <row r="24" spans="2:28" x14ac:dyDescent="0.35">
      <c r="B24" s="17" t="s">
        <v>112</v>
      </c>
      <c r="C24" s="17" t="s">
        <v>111</v>
      </c>
      <c r="D24" s="17" t="s">
        <v>190</v>
      </c>
      <c r="E24" s="1" cm="1">
        <f t="array" ref="E24">_xlfn.IFS(D24=0,"",$G$8=0,2030,$G$8=2030,2030,$G$8=2050,2050)</f>
        <v>2030</v>
      </c>
      <c r="F24" s="9" t="str" cm="1">
        <f t="array" ref="F24">_xlfn.IFS(D24=0,"",$P$8=0,"2C",$P$8="2C","2C",$P$8="4C","4C")</f>
        <v>2C</v>
      </c>
      <c r="G24" s="67" t="str">
        <f>IF($B24=0,"",IFERROR(VLOOKUP(_xlfn.CONCAT($C24,$D24,G$15,$B24,$E24,$F24),'Base de Dados'!$A:$N,14,0),"-"))</f>
        <v>Baixo</v>
      </c>
      <c r="H24" s="67" t="str">
        <f>IF($B24=0,"",IFERROR(VLOOKUP(_xlfn.CONCAT($C24,$D24,H$15,$B24,$E24,$F24),'Base de Dados'!$A:$N,14,0),"-"))</f>
        <v>Médio</v>
      </c>
      <c r="I24" s="67" t="str">
        <f>IF($B24=0,"",IFERROR(VLOOKUP(_xlfn.CONCAT($C24,$D24,I$15,$B24,$E24,$F24),'Base de Dados'!$A:$N,14,0),"-"))</f>
        <v>Médio</v>
      </c>
      <c r="J24" s="67" t="str">
        <f>IF($B24=0,"",IFERROR(VLOOKUP(_xlfn.CONCAT($C24,$D24,J$15,$B24,$E24,$F24),'Base de Dados'!$A:$N,14,0),"-"))</f>
        <v>Baixo</v>
      </c>
      <c r="K24" s="67" t="str">
        <f>IF($B24=0,"",IFERROR(VLOOKUP(_xlfn.CONCAT($C24,$D24,K$15,$B24,$E24,$F24),'Base de Dados'!$A:$N,14,0),"-"))</f>
        <v>Médio</v>
      </c>
      <c r="L24" s="119" t="str">
        <f>IF($B24=0,"",IFERROR(VLOOKUP(_xlfn.CONCAT($C24,$D24,L$15,$B24,$E24,$F24),'Base de Dados'!$A:$N,14,0),"-"))</f>
        <v>Médio</v>
      </c>
      <c r="M24" s="67" t="str">
        <f>IF($B24=0,"",IFERROR(VLOOKUP(_xlfn.CONCAT($C24,$D24,M$15,$B24,$E24,$F24),'Base de Dados'!$A:$N,14,0),"-"))</f>
        <v>Não aplicável</v>
      </c>
      <c r="N24" s="67" t="str">
        <f>IF($B24=0,"",IFERROR(VLOOKUP(_xlfn.CONCAT($C24,$D24,N$15,$B24,$E24,$F24),'Base de Dados'!$A:$N,14,0),"-"))</f>
        <v>Médio</v>
      </c>
      <c r="O24" s="67" t="str">
        <f>IF($B24=0,"",IFERROR(VLOOKUP(_xlfn.CONCAT($C24,$D24,O$15,$B24,$E24,$F24),'Base de Dados'!$A:$N,14,0),"-"))</f>
        <v>Baixo</v>
      </c>
      <c r="P24" s="67" t="str">
        <f>IF($B24=0,"",IFERROR(VLOOKUP(_xlfn.CONCAT($C24,$D24,P$15,$B24,$E24,$F24),'Base de Dados'!$A:$N,14,0),"-"))</f>
        <v>Alto</v>
      </c>
      <c r="Q24" s="67" t="str">
        <f>IF($B24=0,"",IFERROR(VLOOKUP(_xlfn.CONCAT($C24,$D24,Q$15,$B24,$E24,$F24),'Base de Dados'!$A:$N,14,0),"-"))</f>
        <v>Alto</v>
      </c>
      <c r="R24" s="1" t="s">
        <v>222</v>
      </c>
    </row>
    <row r="25" spans="2:28" x14ac:dyDescent="0.35">
      <c r="B25" s="17" t="s">
        <v>136</v>
      </c>
      <c r="C25" s="17" t="s">
        <v>135</v>
      </c>
      <c r="D25" s="17" t="s">
        <v>190</v>
      </c>
      <c r="E25" s="1" cm="1">
        <f t="array" ref="E25">_xlfn.IFS(D25=0,"",$G$8=0,2030,$G$8=2030,2030,$G$8=2050,2050)</f>
        <v>2030</v>
      </c>
      <c r="F25" s="9" t="str" cm="1">
        <f t="array" ref="F25">_xlfn.IFS(D25=0,"",$P$8=0,"2C",$P$8="2C","2C",$P$8="4C","4C")</f>
        <v>2C</v>
      </c>
      <c r="G25" s="67" t="str">
        <f>IF($B25=0,"",IFERROR(VLOOKUP(_xlfn.CONCAT($C25,$D25,G$15,$B25,$E25,$F25),'Base de Dados'!$A:$N,14,0),"-"))</f>
        <v>Baixo</v>
      </c>
      <c r="H25" s="67" t="str">
        <f>IF($B25=0,"",IFERROR(VLOOKUP(_xlfn.CONCAT($C25,$D25,H$15,$B25,$E25,$F25),'Base de Dados'!$A:$N,14,0),"-"))</f>
        <v>Médio</v>
      </c>
      <c r="I25" s="67" t="str">
        <f>IF($B25=0,"",IFERROR(VLOOKUP(_xlfn.CONCAT($C25,$D25,I$15,$B25,$E25,$F25),'Base de Dados'!$A:$N,14,0),"-"))</f>
        <v>Baixo</v>
      </c>
      <c r="J25" s="67" t="str">
        <f>IF($B25=0,"",IFERROR(VLOOKUP(_xlfn.CONCAT($C25,$D25,J$15,$B25,$E25,$F25),'Base de Dados'!$A:$N,14,0),"-"))</f>
        <v>Baixo</v>
      </c>
      <c r="K25" s="67" t="str">
        <f>IF($B25=0,"",IFERROR(VLOOKUP(_xlfn.CONCAT($C25,$D25,K$15,$B25,$E25,$F25),'Base de Dados'!$A:$N,14,0),"-"))</f>
        <v>Baixo</v>
      </c>
      <c r="L25" s="119" t="str">
        <f>IF($B25=0,"",IFERROR(VLOOKUP(_xlfn.CONCAT($C25,$D25,L$15,$B25,$E25,$F25),'Base de Dados'!$A:$N,14,0),"-"))</f>
        <v>ND</v>
      </c>
      <c r="M25" s="67" t="str">
        <f>IF($B25=0,"",IFERROR(VLOOKUP(_xlfn.CONCAT($C25,$D25,M$15,$B25,$E25,$F25),'Base de Dados'!$A:$N,14,0),"-"))</f>
        <v>Baixo</v>
      </c>
      <c r="N25" s="67" t="str">
        <f>IF($B25=0,"",IFERROR(VLOOKUP(_xlfn.CONCAT($C25,$D25,N$15,$B25,$E25,$F25),'Base de Dados'!$A:$N,14,0),"-"))</f>
        <v>Médio</v>
      </c>
      <c r="O25" s="67" t="str">
        <f>IF($B25=0,"",IFERROR(VLOOKUP(_xlfn.CONCAT($C25,$D25,O$15,$B25,$E25,$F25),'Base de Dados'!$A:$N,14,0),"-"))</f>
        <v>Baixo</v>
      </c>
      <c r="P25" s="67" t="str">
        <f>IF($B25=0,"",IFERROR(VLOOKUP(_xlfn.CONCAT($C25,$D25,P$15,$B25,$E25,$F25),'Base de Dados'!$A:$N,14,0),"-"))</f>
        <v>Médio</v>
      </c>
      <c r="Q25" s="67" t="str">
        <f>IF($B25=0,"",IFERROR(VLOOKUP(_xlfn.CONCAT($C25,$D25,Q$15,$B25,$E25,$F25),'Base de Dados'!$A:$N,14,0),"-"))</f>
        <v>Alto</v>
      </c>
      <c r="R25" s="1" t="s">
        <v>222</v>
      </c>
    </row>
    <row r="26" spans="2:28" x14ac:dyDescent="0.35">
      <c r="B26" s="17" t="s">
        <v>94</v>
      </c>
      <c r="C26" s="17" t="s">
        <v>93</v>
      </c>
      <c r="D26" s="17" t="s">
        <v>190</v>
      </c>
      <c r="E26" s="1" cm="1">
        <f t="array" ref="E26">_xlfn.IFS(D26=0,"",$G$8=0,2030,$G$8=2030,2030,$G$8=2050,2050)</f>
        <v>2030</v>
      </c>
      <c r="F26" s="9" t="str" cm="1">
        <f t="array" ref="F26">_xlfn.IFS(D26=0,"",$P$8=0,"2C",$P$8="2C","2C",$P$8="4C","4C")</f>
        <v>2C</v>
      </c>
      <c r="G26" s="67" t="str">
        <f>IF($B26=0,"",IFERROR(VLOOKUP(_xlfn.CONCAT($C26,$D26,G$15,$B26,$E26,$F26),'Base de Dados'!$A:$N,14,0),"-"))</f>
        <v>Baixo</v>
      </c>
      <c r="H26" s="67" t="str">
        <f>IF($B26=0,"",IFERROR(VLOOKUP(_xlfn.CONCAT($C26,$D26,H$15,$B26,$E26,$F26),'Base de Dados'!$A:$N,14,0),"-"))</f>
        <v>Médio</v>
      </c>
      <c r="I26" s="67" t="str">
        <f>IF($B26=0,"",IFERROR(VLOOKUP(_xlfn.CONCAT($C26,$D26,I$15,$B26,$E26,$F26),'Base de Dados'!$A:$N,14,0),"-"))</f>
        <v>Médio</v>
      </c>
      <c r="J26" s="67" t="str">
        <f>IF($B26=0,"",IFERROR(VLOOKUP(_xlfn.CONCAT($C26,$D26,J$15,$B26,$E26,$F26),'Base de Dados'!$A:$N,14,0),"-"))</f>
        <v>Não aplicável</v>
      </c>
      <c r="K26" s="67" t="str">
        <f>IF($B26=0,"",IFERROR(VLOOKUP(_xlfn.CONCAT($C26,$D26,K$15,$B26,$E26,$F26),'Base de Dados'!$A:$N,14,0),"-"))</f>
        <v>Baixo</v>
      </c>
      <c r="L26" s="119" t="str">
        <f>IF($B26=0,"",IFERROR(VLOOKUP(_xlfn.CONCAT($C26,$D26,L$15,$B26,$E26,$F26),'Base de Dados'!$A:$N,14,0),"-"))</f>
        <v>Alto</v>
      </c>
      <c r="M26" s="67" t="str">
        <f>IF($B26=0,"",IFERROR(VLOOKUP(_xlfn.CONCAT($C26,$D26,M$15,$B26,$E26,$F26),'Base de Dados'!$A:$N,14,0),"-"))</f>
        <v>Não aplicável</v>
      </c>
      <c r="N26" s="67" t="str">
        <f>IF($B26=0,"",IFERROR(VLOOKUP(_xlfn.CONCAT($C26,$D26,N$15,$B26,$E26,$F26),'Base de Dados'!$A:$N,14,0),"-"))</f>
        <v>Médio</v>
      </c>
      <c r="O26" s="67" t="str">
        <f>IF($B26=0,"",IFERROR(VLOOKUP(_xlfn.CONCAT($C26,$D26,O$15,$B26,$E26,$F26),'Base de Dados'!$A:$N,14,0),"-"))</f>
        <v>Baixo</v>
      </c>
      <c r="P26" s="67" t="str">
        <f>IF($B26=0,"",IFERROR(VLOOKUP(_xlfn.CONCAT($C26,$D26,P$15,$B26,$E26,$F26),'Base de Dados'!$A:$N,14,0),"-"))</f>
        <v>Alto</v>
      </c>
      <c r="Q26" s="67" t="str">
        <f>IF($B26=0,"",IFERROR(VLOOKUP(_xlfn.CONCAT($C26,$D26,Q$15,$B26,$E26,$F26),'Base de Dados'!$A:$N,14,0),"-"))</f>
        <v>Alto</v>
      </c>
      <c r="R26" s="1" t="s">
        <v>222</v>
      </c>
    </row>
    <row r="27" spans="2:28" x14ac:dyDescent="0.35">
      <c r="B27" s="17" t="s">
        <v>102</v>
      </c>
      <c r="C27" s="17" t="s">
        <v>101</v>
      </c>
      <c r="D27" s="17" t="s">
        <v>190</v>
      </c>
      <c r="E27" s="1" cm="1">
        <f t="array" ref="E27">_xlfn.IFS(D27=0,"",$G$8=0,2030,$G$8=2030,2030,$G$8=2050,2050)</f>
        <v>2030</v>
      </c>
      <c r="F27" s="9" t="str" cm="1">
        <f t="array" ref="F27">_xlfn.IFS(D27=0,"",$P$8=0,"2C",$P$8="2C","2C",$P$8="4C","4C")</f>
        <v>2C</v>
      </c>
      <c r="G27" s="67" t="str">
        <f>IF($B27=0,"",IFERROR(VLOOKUP(_xlfn.CONCAT($C27,$D27,G$15,$B27,$E27,$F27),'Base de Dados'!$A:$N,14,0),"-"))</f>
        <v>Baixo</v>
      </c>
      <c r="H27" s="67" t="str">
        <f>IF($B27=0,"",IFERROR(VLOOKUP(_xlfn.CONCAT($C27,$D27,H$15,$B27,$E27,$F27),'Base de Dados'!$A:$N,14,0),"-"))</f>
        <v>Alto</v>
      </c>
      <c r="I27" s="67" t="str">
        <f>IF($B27=0,"",IFERROR(VLOOKUP(_xlfn.CONCAT($C27,$D27,I$15,$B27,$E27,$F27),'Base de Dados'!$A:$N,14,0),"-"))</f>
        <v>Baixo</v>
      </c>
      <c r="J27" s="67" t="str">
        <f>IF($B27=0,"",IFERROR(VLOOKUP(_xlfn.CONCAT($C27,$D27,J$15,$B27,$E27,$F27),'Base de Dados'!$A:$N,14,0),"-"))</f>
        <v>Não aplicável</v>
      </c>
      <c r="K27" s="67" t="str">
        <f>IF($B27=0,"",IFERROR(VLOOKUP(_xlfn.CONCAT($C27,$D27,K$15,$B27,$E27,$F27),'Base de Dados'!$A:$N,14,0),"-"))</f>
        <v>Médio</v>
      </c>
      <c r="L27" s="119" t="str">
        <f>IF($B27=0,"",IFERROR(VLOOKUP(_xlfn.CONCAT($C27,$D27,L$15,$B27,$E27,$F27),'Base de Dados'!$A:$N,14,0),"-"))</f>
        <v>ND</v>
      </c>
      <c r="M27" s="67" t="str">
        <f>IF($B27=0,"",IFERROR(VLOOKUP(_xlfn.CONCAT($C27,$D27,M$15,$B27,$E27,$F27),'Base de Dados'!$A:$N,14,0),"-"))</f>
        <v>Não aplicável</v>
      </c>
      <c r="N27" s="67" t="str">
        <f>IF($B27=0,"",IFERROR(VLOOKUP(_xlfn.CONCAT($C27,$D27,N$15,$B27,$E27,$F27),'Base de Dados'!$A:$N,14,0),"-"))</f>
        <v>Médio</v>
      </c>
      <c r="O27" s="67" t="str">
        <f>IF($B27=0,"",IFERROR(VLOOKUP(_xlfn.CONCAT($C27,$D27,O$15,$B27,$E27,$F27),'Base de Dados'!$A:$N,14,0),"-"))</f>
        <v>Baixo</v>
      </c>
      <c r="P27" s="67" t="str">
        <f>IF($B27=0,"",IFERROR(VLOOKUP(_xlfn.CONCAT($C27,$D27,P$15,$B27,$E27,$F27),'Base de Dados'!$A:$N,14,0),"-"))</f>
        <v>Médio</v>
      </c>
      <c r="Q27" s="67" t="str">
        <f>IF($B27=0,"",IFERROR(VLOOKUP(_xlfn.CONCAT($C27,$D27,Q$15,$B27,$E27,$F27),'Base de Dados'!$A:$N,14,0),"-"))</f>
        <v>Médio</v>
      </c>
      <c r="R27" s="1" t="s">
        <v>222</v>
      </c>
    </row>
    <row r="28" spans="2:28" x14ac:dyDescent="0.35">
      <c r="B28" s="17" t="s">
        <v>180</v>
      </c>
      <c r="C28" s="17" t="s">
        <v>101</v>
      </c>
      <c r="D28" s="17" t="s">
        <v>190</v>
      </c>
      <c r="E28" s="1" cm="1">
        <f t="array" ref="E28">_xlfn.IFS(D28=0,"",$G$8=0,2030,$G$8=2030,2030,$G$8=2050,2050)</f>
        <v>2030</v>
      </c>
      <c r="F28" s="9" t="str" cm="1">
        <f t="array" ref="F28">_xlfn.IFS(D28=0,"",$P$8=0,"2C",$P$8="2C","2C",$P$8="4C","4C")</f>
        <v>2C</v>
      </c>
      <c r="G28" s="67" t="str">
        <f>IF($B28=0,"",IFERROR(VLOOKUP(_xlfn.CONCAT($C28,$D28,G$15,$B28,$E28,$F28),'Base de Dados'!$A:$N,14,0),"-"))</f>
        <v>Baixo</v>
      </c>
      <c r="H28" s="67" t="str">
        <f>IF($B28=0,"",IFERROR(VLOOKUP(_xlfn.CONCAT($C28,$D28,H$15,$B28,$E28,$F28),'Base de Dados'!$A:$N,14,0),"-"))</f>
        <v>Alto</v>
      </c>
      <c r="I28" s="67" t="str">
        <f>IF($B28=0,"",IFERROR(VLOOKUP(_xlfn.CONCAT($C28,$D28,I$15,$B28,$E28,$F28),'Base de Dados'!$A:$N,14,0),"-"))</f>
        <v>Baixo</v>
      </c>
      <c r="J28" s="67" t="str">
        <f>IF($B28=0,"",IFERROR(VLOOKUP(_xlfn.CONCAT($C28,$D28,J$15,$B28,$E28,$F28),'Base de Dados'!$A:$N,14,0),"-"))</f>
        <v>Não aplicável</v>
      </c>
      <c r="K28" s="67" t="str">
        <f>IF($B28=0,"",IFERROR(VLOOKUP(_xlfn.CONCAT($C28,$D28,K$15,$B28,$E28,$F28),'Base de Dados'!$A:$N,14,0),"-"))</f>
        <v>Médio</v>
      </c>
      <c r="L28" s="119" t="str">
        <f>IF($B28=0,"",IFERROR(VLOOKUP(_xlfn.CONCAT($C28,$D28,L$15,$B28,$E28,$F28),'Base de Dados'!$A:$N,14,0),"-"))</f>
        <v>ND</v>
      </c>
      <c r="M28" s="67" t="str">
        <f>IF($B28=0,"",IFERROR(VLOOKUP(_xlfn.CONCAT($C28,$D28,M$15,$B28,$E28,$F28),'Base de Dados'!$A:$N,14,0),"-"))</f>
        <v>Não aplicável</v>
      </c>
      <c r="N28" s="67" t="str">
        <f>IF($B28=0,"",IFERROR(VLOOKUP(_xlfn.CONCAT($C28,$D28,N$15,$B28,$E28,$F28),'Base de Dados'!$A:$N,14,0),"-"))</f>
        <v>Médio</v>
      </c>
      <c r="O28" s="67" t="str">
        <f>IF($B28=0,"",IFERROR(VLOOKUP(_xlfn.CONCAT($C28,$D28,O$15,$B28,$E28,$F28),'Base de Dados'!$A:$N,14,0),"-"))</f>
        <v>Baixo</v>
      </c>
      <c r="P28" s="67" t="str">
        <f>IF($B28=0,"",IFERROR(VLOOKUP(_xlfn.CONCAT($C28,$D28,P$15,$B28,$E28,$F28),'Base de Dados'!$A:$N,14,0),"-"))</f>
        <v>Médio</v>
      </c>
      <c r="Q28" s="67" t="str">
        <f>IF($B28=0,"",IFERROR(VLOOKUP(_xlfn.CONCAT($C28,$D28,Q$15,$B28,$E28,$F28),'Base de Dados'!$A:$N,14,0),"-"))</f>
        <v>Médio</v>
      </c>
      <c r="R28" s="1" t="s">
        <v>222</v>
      </c>
    </row>
    <row r="29" spans="2:28" x14ac:dyDescent="0.35">
      <c r="B29" s="17" t="s">
        <v>104</v>
      </c>
      <c r="C29" s="17" t="s">
        <v>103</v>
      </c>
      <c r="D29" s="17" t="s">
        <v>190</v>
      </c>
      <c r="E29" s="1" cm="1">
        <f t="array" ref="E29">_xlfn.IFS(D29=0,"",$G$8=0,2030,$G$8=2030,2030,$G$8=2050,2050)</f>
        <v>2030</v>
      </c>
      <c r="F29" s="9" t="str" cm="1">
        <f t="array" ref="F29">_xlfn.IFS(D29=0,"",$P$8=0,"2C",$P$8="2C","2C",$P$8="4C","4C")</f>
        <v>2C</v>
      </c>
      <c r="G29" s="67" t="str">
        <f>IF($B29=0,"",IFERROR(VLOOKUP(_xlfn.CONCAT($C29,$D29,G$15,$B29,$E29,$F29),'Base de Dados'!$A:$N,14,0),"-"))</f>
        <v>Baixo</v>
      </c>
      <c r="H29" s="67" t="str">
        <f>IF($B29=0,"",IFERROR(VLOOKUP(_xlfn.CONCAT($C29,$D29,H$15,$B29,$E29,$F29),'Base de Dados'!$A:$N,14,0),"-"))</f>
        <v>Médio</v>
      </c>
      <c r="I29" s="67" t="str">
        <f>IF($B29=0,"",IFERROR(VLOOKUP(_xlfn.CONCAT($C29,$D29,I$15,$B29,$E29,$F29),'Base de Dados'!$A:$N,14,0),"-"))</f>
        <v>Baixo</v>
      </c>
      <c r="J29" s="67" t="str">
        <f>IF($B29=0,"",IFERROR(VLOOKUP(_xlfn.CONCAT($C29,$D29,J$15,$B29,$E29,$F29),'Base de Dados'!$A:$N,14,0),"-"))</f>
        <v>Baixo</v>
      </c>
      <c r="K29" s="67" t="str">
        <f>IF($B29=0,"",IFERROR(VLOOKUP(_xlfn.CONCAT($C29,$D29,K$15,$B29,$E29,$F29),'Base de Dados'!$A:$N,14,0),"-"))</f>
        <v>Médio</v>
      </c>
      <c r="L29" s="119" t="str">
        <f>IF($B29=0,"",IFERROR(VLOOKUP(_xlfn.CONCAT($C29,$D29,L$15,$B29,$E29,$F29),'Base de Dados'!$A:$N,14,0),"-"))</f>
        <v>Médio</v>
      </c>
      <c r="M29" s="67" t="str">
        <f>IF($B29=0,"",IFERROR(VLOOKUP(_xlfn.CONCAT($C29,$D29,M$15,$B29,$E29,$F29),'Base de Dados'!$A:$N,14,0),"-"))</f>
        <v>Não aplicável</v>
      </c>
      <c r="N29" s="67" t="str">
        <f>IF($B29=0,"",IFERROR(VLOOKUP(_xlfn.CONCAT($C29,$D29,N$15,$B29,$E29,$F29),'Base de Dados'!$A:$N,14,0),"-"))</f>
        <v>Médio</v>
      </c>
      <c r="O29" s="67" t="str">
        <f>IF($B29=0,"",IFERROR(VLOOKUP(_xlfn.CONCAT($C29,$D29,O$15,$B29,$E29,$F29),'Base de Dados'!$A:$N,14,0),"-"))</f>
        <v>Baixo</v>
      </c>
      <c r="P29" s="67" t="str">
        <f>IF($B29=0,"",IFERROR(VLOOKUP(_xlfn.CONCAT($C29,$D29,P$15,$B29,$E29,$F29),'Base de Dados'!$A:$N,14,0),"-"))</f>
        <v>Médio</v>
      </c>
      <c r="Q29" s="67" t="str">
        <f>IF($B29=0,"",IFERROR(VLOOKUP(_xlfn.CONCAT($C29,$D29,Q$15,$B29,$E29,$F29),'Base de Dados'!$A:$N,14,0),"-"))</f>
        <v>Alto</v>
      </c>
      <c r="R29" s="1" t="s">
        <v>222</v>
      </c>
    </row>
    <row r="30" spans="2:28" ht="15" customHeight="1" x14ac:dyDescent="0.35">
      <c r="B30" s="17" t="s">
        <v>183</v>
      </c>
      <c r="C30" s="17" t="s">
        <v>103</v>
      </c>
      <c r="D30" s="17" t="s">
        <v>190</v>
      </c>
      <c r="E30" s="1" cm="1">
        <f t="array" ref="E30">_xlfn.IFS(D30=0,"",$G$8=0,2030,$G$8=2030,2030,$G$8=2050,2050)</f>
        <v>2030</v>
      </c>
      <c r="F30" s="9" t="str" cm="1">
        <f t="array" ref="F30">_xlfn.IFS(D30=0,"",$P$8=0,"2C",$P$8="2C","2C",$P$8="4C","4C")</f>
        <v>2C</v>
      </c>
      <c r="G30" s="67" t="str">
        <f>IF($B30=0,"",IFERROR(VLOOKUP(_xlfn.CONCAT($C30,$D30,G$15,$B30,$E30,$F30),'Base de Dados'!$A:$N,14,0),"-"))</f>
        <v>Baixo</v>
      </c>
      <c r="H30" s="67" t="str">
        <f>IF($B30=0,"",IFERROR(VLOOKUP(_xlfn.CONCAT($C30,$D30,H$15,$B30,$E30,$F30),'Base de Dados'!$A:$N,14,0),"-"))</f>
        <v>Médio</v>
      </c>
      <c r="I30" s="67" t="str">
        <f>IF($B30=0,"",IFERROR(VLOOKUP(_xlfn.CONCAT($C30,$D30,I$15,$B30,$E30,$F30),'Base de Dados'!$A:$N,14,0),"-"))</f>
        <v>Baixo</v>
      </c>
      <c r="J30" s="67" t="str">
        <f>IF($B30=0,"",IFERROR(VLOOKUP(_xlfn.CONCAT($C30,$D30,J$15,$B30,$E30,$F30),'Base de Dados'!$A:$N,14,0),"-"))</f>
        <v>Baixo</v>
      </c>
      <c r="K30" s="67" t="str">
        <f>IF($B30=0,"",IFERROR(VLOOKUP(_xlfn.CONCAT($C30,$D30,K$15,$B30,$E30,$F30),'Base de Dados'!$A:$N,14,0),"-"))</f>
        <v>Baixo</v>
      </c>
      <c r="L30" s="119" t="str">
        <f>IF($B30=0,"",IFERROR(VLOOKUP(_xlfn.CONCAT($C30,$D30,L$15,$B30,$E30,$F30),'Base de Dados'!$A:$N,14,0),"-"))</f>
        <v>Médio</v>
      </c>
      <c r="M30" s="67" t="str">
        <f>IF($B30=0,"",IFERROR(VLOOKUP(_xlfn.CONCAT($C30,$D30,M$15,$B30,$E30,$F30),'Base de Dados'!$A:$N,14,0),"-"))</f>
        <v>Não aplicável</v>
      </c>
      <c r="N30" s="67" t="str">
        <f>IF($B30=0,"",IFERROR(VLOOKUP(_xlfn.CONCAT($C30,$D30,N$15,$B30,$E30,$F30),'Base de Dados'!$A:$N,14,0),"-"))</f>
        <v>Médio</v>
      </c>
      <c r="O30" s="67" t="str">
        <f>IF($B30=0,"",IFERROR(VLOOKUP(_xlfn.CONCAT($C30,$D30,O$15,$B30,$E30,$F30),'Base de Dados'!$A:$N,14,0),"-"))</f>
        <v>Baixo</v>
      </c>
      <c r="P30" s="67" t="str">
        <f>IF($B30=0,"",IFERROR(VLOOKUP(_xlfn.CONCAT($C30,$D30,P$15,$B30,$E30,$F30),'Base de Dados'!$A:$N,14,0),"-"))</f>
        <v>Alto</v>
      </c>
      <c r="Q30" s="67" t="str">
        <f>IF($B30=0,"",IFERROR(VLOOKUP(_xlfn.CONCAT($C30,$D30,Q$15,$B30,$E30,$F30),'Base de Dados'!$A:$N,14,0),"-"))</f>
        <v>Alto</v>
      </c>
      <c r="R30" s="1" t="s">
        <v>222</v>
      </c>
    </row>
    <row r="31" spans="2:28" ht="15.75" customHeight="1" x14ac:dyDescent="0.35">
      <c r="B31" s="17" t="s">
        <v>92</v>
      </c>
      <c r="C31" s="17" t="s">
        <v>91</v>
      </c>
      <c r="D31" s="17" t="s">
        <v>190</v>
      </c>
      <c r="E31" s="1" cm="1">
        <f t="array" ref="E31">_xlfn.IFS(D31=0,"",$G$8=0,2030,$G$8=2030,2030,$G$8=2050,2050)</f>
        <v>2030</v>
      </c>
      <c r="F31" s="9" t="str" cm="1">
        <f t="array" ref="F31">_xlfn.IFS(D31=0,"",$P$8=0,"2C",$P$8="2C","2C",$P$8="4C","4C")</f>
        <v>2C</v>
      </c>
      <c r="G31" s="67" t="str">
        <f>IF($B31=0,"",IFERROR(VLOOKUP(_xlfn.CONCAT($C31,$D31,G$15,$B31,$E31,$F31),'Base de Dados'!$A:$N,14,0),"-"))</f>
        <v>Baixo</v>
      </c>
      <c r="H31" s="67" t="str">
        <f>IF($B31=0,"",IFERROR(VLOOKUP(_xlfn.CONCAT($C31,$D31,H$15,$B31,$E31,$F31),'Base de Dados'!$A:$N,14,0),"-"))</f>
        <v>Médio</v>
      </c>
      <c r="I31" s="67" t="str">
        <f>IF($B31=0,"",IFERROR(VLOOKUP(_xlfn.CONCAT($C31,$D31,I$15,$B31,$E31,$F31),'Base de Dados'!$A:$N,14,0),"-"))</f>
        <v>Baixo</v>
      </c>
      <c r="J31" s="67" t="str">
        <f>IF($B31=0,"",IFERROR(VLOOKUP(_xlfn.CONCAT($C31,$D31,J$15,$B31,$E31,$F31),'Base de Dados'!$A:$N,14,0),"-"))</f>
        <v>Médio</v>
      </c>
      <c r="K31" s="67" t="str">
        <f>IF($B31=0,"",IFERROR(VLOOKUP(_xlfn.CONCAT($C31,$D31,K$15,$B31,$E31,$F31),'Base de Dados'!$A:$N,14,0),"-"))</f>
        <v>Baixo</v>
      </c>
      <c r="L31" s="119" t="str">
        <f>IF($B31=0,"",IFERROR(VLOOKUP(_xlfn.CONCAT($C31,$D31,L$15,$B31,$E31,$F31),'Base de Dados'!$A:$N,14,0),"-"))</f>
        <v>ND</v>
      </c>
      <c r="M31" s="67" t="str">
        <f>IF($B31=0,"",IFERROR(VLOOKUP(_xlfn.CONCAT($C31,$D31,M$15,$B31,$E31,$F31),'Base de Dados'!$A:$N,14,0),"-"))</f>
        <v>Baixo</v>
      </c>
      <c r="N31" s="67" t="str">
        <f>IF($B31=0,"",IFERROR(VLOOKUP(_xlfn.CONCAT($C31,$D31,N$15,$B31,$E31,$F31),'Base de Dados'!$A:$N,14,0),"-"))</f>
        <v>Médio</v>
      </c>
      <c r="O31" s="67" t="str">
        <f>IF($B31=0,"",IFERROR(VLOOKUP(_xlfn.CONCAT($C31,$D31,O$15,$B31,$E31,$F31),'Base de Dados'!$A:$N,14,0),"-"))</f>
        <v>Baixo</v>
      </c>
      <c r="P31" s="67" t="str">
        <f>IF($B31=0,"",IFERROR(VLOOKUP(_xlfn.CONCAT($C31,$D31,P$15,$B31,$E31,$F31),'Base de Dados'!$A:$N,14,0),"-"))</f>
        <v>Alto</v>
      </c>
      <c r="Q31" s="67" t="str">
        <f>IF($B31=0,"",IFERROR(VLOOKUP(_xlfn.CONCAT($C31,$D31,Q$15,$B31,$E31,$F31),'Base de Dados'!$A:$N,14,0),"-"))</f>
        <v>Alto</v>
      </c>
      <c r="R31" s="1" t="s">
        <v>222</v>
      </c>
    </row>
    <row r="32" spans="2:28" x14ac:dyDescent="0.35">
      <c r="B32" s="17" t="s">
        <v>114</v>
      </c>
      <c r="C32" s="17" t="s">
        <v>113</v>
      </c>
      <c r="D32" s="17" t="s">
        <v>190</v>
      </c>
      <c r="E32" s="1" cm="1">
        <f t="array" ref="E32">_xlfn.IFS(D32=0,"",$G$8=0,2030,$G$8=2030,2030,$G$8=2050,2050)</f>
        <v>2030</v>
      </c>
      <c r="F32" s="9" t="str" cm="1">
        <f t="array" ref="F32">_xlfn.IFS(D32=0,"",$P$8=0,"2C",$P$8="2C","2C",$P$8="4C","4C")</f>
        <v>2C</v>
      </c>
      <c r="G32" s="67" t="str">
        <f>IF($B32=0,"",IFERROR(VLOOKUP(_xlfn.CONCAT($C32,$D32,G$15,$B32,$E32,$F32),'Base de Dados'!$A:$N,14,0),"-"))</f>
        <v>Baixo</v>
      </c>
      <c r="H32" s="67" t="str">
        <f>IF($B32=0,"",IFERROR(VLOOKUP(_xlfn.CONCAT($C32,$D32,H$15,$B32,$E32,$F32),'Base de Dados'!$A:$N,14,0),"-"))</f>
        <v>Médio</v>
      </c>
      <c r="I32" s="67" t="str">
        <f>IF($B32=0,"",IFERROR(VLOOKUP(_xlfn.CONCAT($C32,$D32,I$15,$B32,$E32,$F32),'Base de Dados'!$A:$N,14,0),"-"))</f>
        <v>Médio</v>
      </c>
      <c r="J32" s="67" t="str">
        <f>IF($B32=0,"",IFERROR(VLOOKUP(_xlfn.CONCAT($C32,$D32,J$15,$B32,$E32,$F32),'Base de Dados'!$A:$N,14,0),"-"))</f>
        <v>Baixo</v>
      </c>
      <c r="K32" s="67" t="str">
        <f>IF($B32=0,"",IFERROR(VLOOKUP(_xlfn.CONCAT($C32,$D32,K$15,$B32,$E32,$F32),'Base de Dados'!$A:$N,14,0),"-"))</f>
        <v>Baixo</v>
      </c>
      <c r="L32" s="119" t="str">
        <f>IF($B32=0,"",IFERROR(VLOOKUP(_xlfn.CONCAT($C32,$D32,L$15,$B32,$E32,$F32),'Base de Dados'!$A:$N,14,0),"-"))</f>
        <v>Baixo</v>
      </c>
      <c r="M32" s="67" t="str">
        <f>IF($B32=0,"",IFERROR(VLOOKUP(_xlfn.CONCAT($C32,$D32,M$15,$B32,$E32,$F32),'Base de Dados'!$A:$N,14,0),"-"))</f>
        <v>Baixo</v>
      </c>
      <c r="N32" s="67" t="str">
        <f>IF($B32=0,"",IFERROR(VLOOKUP(_xlfn.CONCAT($C32,$D32,N$15,$B32,$E32,$F32),'Base de Dados'!$A:$N,14,0),"-"))</f>
        <v>Médio</v>
      </c>
      <c r="O32" s="67" t="str">
        <f>IF($B32=0,"",IFERROR(VLOOKUP(_xlfn.CONCAT($C32,$D32,O$15,$B32,$E32,$F32),'Base de Dados'!$A:$N,14,0),"-"))</f>
        <v>Médio</v>
      </c>
      <c r="P32" s="67" t="str">
        <f>IF($B32=0,"",IFERROR(VLOOKUP(_xlfn.CONCAT($C32,$D32,P$15,$B32,$E32,$F32),'Base de Dados'!$A:$N,14,0),"-"))</f>
        <v>Médio</v>
      </c>
      <c r="Q32" s="67" t="str">
        <f>IF($B32=0,"",IFERROR(VLOOKUP(_xlfn.CONCAT($C32,$D32,Q$15,$B32,$E32,$F32),'Base de Dados'!$A:$N,14,0),"-"))</f>
        <v>Alto</v>
      </c>
      <c r="R32" s="1" t="s">
        <v>222</v>
      </c>
    </row>
    <row r="33" spans="2:54" x14ac:dyDescent="0.35">
      <c r="B33" s="17" t="s">
        <v>130</v>
      </c>
      <c r="C33" s="17" t="s">
        <v>129</v>
      </c>
      <c r="D33" s="17" t="s">
        <v>190</v>
      </c>
      <c r="E33" s="1" cm="1">
        <f t="array" ref="E33">_xlfn.IFS(D33=0,"",$G$8=0,2030,$G$8=2030,2030,$G$8=2050,2050)</f>
        <v>2030</v>
      </c>
      <c r="F33" s="9" t="str" cm="1">
        <f t="array" ref="F33">_xlfn.IFS(D33=0,"",$P$8=0,"2C",$P$8="2C","2C",$P$8="4C","4C")</f>
        <v>2C</v>
      </c>
      <c r="G33" s="67" t="str">
        <f>IF($B33=0,"",IFERROR(VLOOKUP(_xlfn.CONCAT($C33,$D33,G$15,$B33,$E33,$F33),'Base de Dados'!$A:$N,14,0),"-"))</f>
        <v>Baixo</v>
      </c>
      <c r="H33" s="67" t="str">
        <f>IF($B33=0,"",IFERROR(VLOOKUP(_xlfn.CONCAT($C33,$D33,H$15,$B33,$E33,$F33),'Base de Dados'!$A:$N,14,0),"-"))</f>
        <v>Médio</v>
      </c>
      <c r="I33" s="67" t="str">
        <f>IF($B33=0,"",IFERROR(VLOOKUP(_xlfn.CONCAT($C33,$D33,I$15,$B33,$E33,$F33),'Base de Dados'!$A:$N,14,0),"-"))</f>
        <v>Médio</v>
      </c>
      <c r="J33" s="67" t="str">
        <f>IF($B33=0,"",IFERROR(VLOOKUP(_xlfn.CONCAT($C33,$D33,J$15,$B33,$E33,$F33),'Base de Dados'!$A:$N,14,0),"-"))</f>
        <v>Baixo</v>
      </c>
      <c r="K33" s="67" t="str">
        <f>IF($B33=0,"",IFERROR(VLOOKUP(_xlfn.CONCAT($C33,$D33,K$15,$B33,$E33,$F33),'Base de Dados'!$A:$N,14,0),"-"))</f>
        <v>Médio</v>
      </c>
      <c r="L33" s="119" t="str">
        <f>IF($B33=0,"",IFERROR(VLOOKUP(_xlfn.CONCAT($C33,$D33,L$15,$B33,$E33,$F33),'Base de Dados'!$A:$N,14,0),"-"))</f>
        <v>Baixo</v>
      </c>
      <c r="M33" s="67" t="str">
        <f>IF($B33=0,"",IFERROR(VLOOKUP(_xlfn.CONCAT($C33,$D33,M$15,$B33,$E33,$F33),'Base de Dados'!$A:$N,14,0),"-"))</f>
        <v>Baixo</v>
      </c>
      <c r="N33" s="67" t="str">
        <f>IF($B33=0,"",IFERROR(VLOOKUP(_xlfn.CONCAT($C33,$D33,N$15,$B33,$E33,$F33),'Base de Dados'!$A:$N,14,0),"-"))</f>
        <v>Médio</v>
      </c>
      <c r="O33" s="67" t="str">
        <f>IF($B33=0,"",IFERROR(VLOOKUP(_xlfn.CONCAT($C33,$D33,O$15,$B33,$E33,$F33),'Base de Dados'!$A:$N,14,0),"-"))</f>
        <v>Alto</v>
      </c>
      <c r="P33" s="67" t="str">
        <f>IF($B33=0,"",IFERROR(VLOOKUP(_xlfn.CONCAT($C33,$D33,P$15,$B33,$E33,$F33),'Base de Dados'!$A:$N,14,0),"-"))</f>
        <v>Médio</v>
      </c>
      <c r="Q33" s="67" t="str">
        <f>IF($B33=0,"",IFERROR(VLOOKUP(_xlfn.CONCAT($C33,$D33,Q$15,$B33,$E33,$F33),'Base de Dados'!$A:$N,14,0),"-"))</f>
        <v>Alto</v>
      </c>
      <c r="R33" s="1" t="s">
        <v>222</v>
      </c>
    </row>
    <row r="34" spans="2:54" x14ac:dyDescent="0.35">
      <c r="B34" s="17" t="s">
        <v>140</v>
      </c>
      <c r="C34" s="17" t="s">
        <v>139</v>
      </c>
      <c r="D34" s="17" t="s">
        <v>190</v>
      </c>
      <c r="E34" s="1" cm="1">
        <f t="array" ref="E34">_xlfn.IFS(D34=0,"",$G$8=0,2030,$G$8=2030,2030,$G$8=2050,2050)</f>
        <v>2030</v>
      </c>
      <c r="F34" s="9" t="str" cm="1">
        <f t="array" ref="F34">_xlfn.IFS(D34=0,"",$P$8=0,"2C",$P$8="2C","2C",$P$8="4C","4C")</f>
        <v>2C</v>
      </c>
      <c r="G34" s="67" t="str">
        <f>IF($B34=0,"",IFERROR(VLOOKUP(_xlfn.CONCAT($C34,$D34,G$15,$B34,$E34,$F34),'Base de Dados'!$A:$N,14,0),"-"))</f>
        <v>Baixo</v>
      </c>
      <c r="H34" s="67" t="str">
        <f>IF($B34=0,"",IFERROR(VLOOKUP(_xlfn.CONCAT($C34,$D34,H$15,$B34,$E34,$F34),'Base de Dados'!$A:$N,14,0),"-"))</f>
        <v>Médio</v>
      </c>
      <c r="I34" s="67" t="str">
        <f>IF($B34=0,"",IFERROR(VLOOKUP(_xlfn.CONCAT($C34,$D34,I$15,$B34,$E34,$F34),'Base de Dados'!$A:$N,14,0),"-"))</f>
        <v>Baixo</v>
      </c>
      <c r="J34" s="67" t="str">
        <f>IF($B34=0,"",IFERROR(VLOOKUP(_xlfn.CONCAT($C34,$D34,J$15,$B34,$E34,$F34),'Base de Dados'!$A:$N,14,0),"-"))</f>
        <v>Médio</v>
      </c>
      <c r="K34" s="67" t="str">
        <f>IF($B34=0,"",IFERROR(VLOOKUP(_xlfn.CONCAT($C34,$D34,K$15,$B34,$E34,$F34),'Base de Dados'!$A:$N,14,0),"-"))</f>
        <v>Médio</v>
      </c>
      <c r="L34" s="119" t="str">
        <f>IF($B34=0,"",IFERROR(VLOOKUP(_xlfn.CONCAT($C34,$D34,L$15,$B34,$E34,$F34),'Base de Dados'!$A:$N,14,0),"-"))</f>
        <v>Baixo</v>
      </c>
      <c r="M34" s="67" t="str">
        <f>IF($B34=0,"",IFERROR(VLOOKUP(_xlfn.CONCAT($C34,$D34,M$15,$B34,$E34,$F34),'Base de Dados'!$A:$N,14,0),"-"))</f>
        <v>Não aplicável</v>
      </c>
      <c r="N34" s="67" t="str">
        <f>IF($B34=0,"",IFERROR(VLOOKUP(_xlfn.CONCAT($C34,$D34,N$15,$B34,$E34,$F34),'Base de Dados'!$A:$N,14,0),"-"))</f>
        <v>Médio</v>
      </c>
      <c r="O34" s="67" t="str">
        <f>IF($B34=0,"",IFERROR(VLOOKUP(_xlfn.CONCAT($C34,$D34,O$15,$B34,$E34,$F34),'Base de Dados'!$A:$N,14,0),"-"))</f>
        <v>Baixo</v>
      </c>
      <c r="P34" s="67" t="str">
        <f>IF($B34=0,"",IFERROR(VLOOKUP(_xlfn.CONCAT($C34,$D34,P$15,$B34,$E34,$F34),'Base de Dados'!$A:$N,14,0),"-"))</f>
        <v>Médio</v>
      </c>
      <c r="Q34" s="67" t="str">
        <f>IF($B34=0,"",IFERROR(VLOOKUP(_xlfn.CONCAT($C34,$D34,Q$15,$B34,$E34,$F34),'Base de Dados'!$A:$N,14,0),"-"))</f>
        <v>Alto</v>
      </c>
      <c r="R34" s="1" t="s">
        <v>222</v>
      </c>
    </row>
    <row r="35" spans="2:54" ht="17" thickBot="1" x14ac:dyDescent="0.4">
      <c r="B35" s="17" t="s">
        <v>179</v>
      </c>
      <c r="C35" s="17" t="s">
        <v>105</v>
      </c>
      <c r="D35" s="17" t="s">
        <v>190</v>
      </c>
      <c r="E35" s="1" cm="1">
        <f t="array" ref="E35">_xlfn.IFS(D35=0,"",$G$8=0,2030,$G$8=2030,2030,$G$8=2050,2050)</f>
        <v>2030</v>
      </c>
      <c r="F35" s="9" t="str" cm="1">
        <f t="array" ref="F35">_xlfn.IFS(D35=0,"",$P$8=0,"2C",$P$8="2C","2C",$P$8="4C","4C")</f>
        <v>2C</v>
      </c>
      <c r="G35" s="67" t="str">
        <f>IF($B35=0,"",IFERROR(VLOOKUP(_xlfn.CONCAT($C35,$D35,G$15,$B35,$E35,$F35),'Base de Dados'!$A:$N,14,0),"-"))</f>
        <v>Médio</v>
      </c>
      <c r="H35" s="67" t="str">
        <f>IF($B35=0,"",IFERROR(VLOOKUP(_xlfn.CONCAT($C35,$D35,H$15,$B35,$E35,$F35),'Base de Dados'!$A:$N,14,0),"-"))</f>
        <v>Alto</v>
      </c>
      <c r="I35" s="67" t="str">
        <f>IF($B35=0,"",IFERROR(VLOOKUP(_xlfn.CONCAT($C35,$D35,I$15,$B35,$E35,$F35),'Base de Dados'!$A:$N,14,0),"-"))</f>
        <v>Baixo</v>
      </c>
      <c r="J35" s="67" t="str">
        <f>IF($B35=0,"",IFERROR(VLOOKUP(_xlfn.CONCAT($C35,$D35,J$15,$B35,$E35,$F35),'Base de Dados'!$A:$N,14,0),"-"))</f>
        <v>Não aplicável</v>
      </c>
      <c r="K35" s="67" t="str">
        <f>IF($B35=0,"",IFERROR(VLOOKUP(_xlfn.CONCAT($C35,$D35,K$15,$B35,$E35,$F35),'Base de Dados'!$A:$N,14,0),"-"))</f>
        <v>Médio</v>
      </c>
      <c r="L35" s="119" t="str">
        <f>IF($B35=0,"",IFERROR(VLOOKUP(_xlfn.CONCAT($C35,$D35,L$15,$B35,$E35,$F35),'Base de Dados'!$A:$N,14,0),"-"))</f>
        <v>Médio</v>
      </c>
      <c r="M35" s="67" t="str">
        <f>IF($B35=0,"",IFERROR(VLOOKUP(_xlfn.CONCAT($C35,$D35,M$15,$B35,$E35,$F35),'Base de Dados'!$A:$N,14,0),"-"))</f>
        <v>Não aplicável</v>
      </c>
      <c r="N35" s="67" t="str">
        <f>IF($B35=0,"",IFERROR(VLOOKUP(_xlfn.CONCAT($C35,$D35,N$15,$B35,$E35,$F35),'Base de Dados'!$A:$N,14,0),"-"))</f>
        <v>Médio</v>
      </c>
      <c r="O35" s="67" t="str">
        <f>IF($B35=0,"",IFERROR(VLOOKUP(_xlfn.CONCAT($C35,$D35,O$15,$B35,$E35,$F35),'Base de Dados'!$A:$N,14,0),"-"))</f>
        <v>Baixo</v>
      </c>
      <c r="P35" s="67" t="str">
        <f>IF($B35=0,"",IFERROR(VLOOKUP(_xlfn.CONCAT($C35,$D35,P$15,$B35,$E35,$F35),'Base de Dados'!$A:$N,14,0),"-"))</f>
        <v>Alto</v>
      </c>
      <c r="Q35" s="67" t="str">
        <f>IF($B35=0,"",IFERROR(VLOOKUP(_xlfn.CONCAT($C35,$D35,Q$15,$B35,$E35,$F35),'Base de Dados'!$A:$N,14,0),"-"))</f>
        <v>Alto</v>
      </c>
      <c r="R35" s="1" t="s">
        <v>222</v>
      </c>
      <c r="V35" s="36" t="s">
        <v>227</v>
      </c>
      <c r="W35" s="35"/>
      <c r="X35" s="40" t="s">
        <v>215</v>
      </c>
      <c r="Y35" s="37"/>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row>
    <row r="36" spans="2:54" x14ac:dyDescent="0.35">
      <c r="B36" s="17" t="s">
        <v>106</v>
      </c>
      <c r="C36" s="17" t="s">
        <v>105</v>
      </c>
      <c r="D36" s="17" t="s">
        <v>190</v>
      </c>
      <c r="E36" s="1" cm="1">
        <f t="array" ref="E36">_xlfn.IFS(D36=0,"",$G$8=0,2030,$G$8=2030,2030,$G$8=2050,2050)</f>
        <v>2030</v>
      </c>
      <c r="F36" s="9" t="str" cm="1">
        <f t="array" ref="F36">_xlfn.IFS(D36=0,"",$P$8=0,"2C",$P$8="2C","2C",$P$8="4C","4C")</f>
        <v>2C</v>
      </c>
      <c r="G36" s="67" t="str">
        <f>IF($B36=0,"",IFERROR(VLOOKUP(_xlfn.CONCAT($C36,$D36,G$15,$B36,$E36,$F36),'Base de Dados'!$A:$N,14,0),"-"))</f>
        <v>Baixo</v>
      </c>
      <c r="H36" s="67" t="str">
        <f>IF($B36=0,"",IFERROR(VLOOKUP(_xlfn.CONCAT($C36,$D36,H$15,$B36,$E36,$F36),'Base de Dados'!$A:$N,14,0),"-"))</f>
        <v>Alto</v>
      </c>
      <c r="I36" s="67" t="str">
        <f>IF($B36=0,"",IFERROR(VLOOKUP(_xlfn.CONCAT($C36,$D36,I$15,$B36,$E36,$F36),'Base de Dados'!$A:$N,14,0),"-"))</f>
        <v>Baixo</v>
      </c>
      <c r="J36" s="67" t="str">
        <f>IF($B36=0,"",IFERROR(VLOOKUP(_xlfn.CONCAT($C36,$D36,J$15,$B36,$E36,$F36),'Base de Dados'!$A:$N,14,0),"-"))</f>
        <v>Não aplicável</v>
      </c>
      <c r="K36" s="67" t="str">
        <f>IF($B36=0,"",IFERROR(VLOOKUP(_xlfn.CONCAT($C36,$D36,K$15,$B36,$E36,$F36),'Base de Dados'!$A:$N,14,0),"-"))</f>
        <v>Médio</v>
      </c>
      <c r="L36" s="119" t="str">
        <f>IF($B36=0,"",IFERROR(VLOOKUP(_xlfn.CONCAT($C36,$D36,L$15,$B36,$E36,$F36),'Base de Dados'!$A:$N,14,0),"-"))</f>
        <v>Baixo</v>
      </c>
      <c r="M36" s="67" t="str">
        <f>IF($B36=0,"",IFERROR(VLOOKUP(_xlfn.CONCAT($C36,$D36,M$15,$B36,$E36,$F36),'Base de Dados'!$A:$N,14,0),"-"))</f>
        <v>Baixo</v>
      </c>
      <c r="N36" s="67" t="str">
        <f>IF($B36=0,"",IFERROR(VLOOKUP(_xlfn.CONCAT($C36,$D36,N$15,$B36,$E36,$F36),'Base de Dados'!$A:$N,14,0),"-"))</f>
        <v>Médio</v>
      </c>
      <c r="O36" s="67" t="str">
        <f>IF($B36=0,"",IFERROR(VLOOKUP(_xlfn.CONCAT($C36,$D36,O$15,$B36,$E36,$F36),'Base de Dados'!$A:$N,14,0),"-"))</f>
        <v>Baixo</v>
      </c>
      <c r="P36" s="67" t="str">
        <f>IF($B36=0,"",IFERROR(VLOOKUP(_xlfn.CONCAT($C36,$D36,P$15,$B36,$E36,$F36),'Base de Dados'!$A:$N,14,0),"-"))</f>
        <v>Alto</v>
      </c>
      <c r="Q36" s="67" t="str">
        <f>IF($B36=0,"",IFERROR(VLOOKUP(_xlfn.CONCAT($C36,$D36,Q$15,$B36,$E36,$F36),'Base de Dados'!$A:$N,14,0),"-"))</f>
        <v>Baixo</v>
      </c>
      <c r="R36" s="1" t="s">
        <v>222</v>
      </c>
    </row>
    <row r="37" spans="2:54" x14ac:dyDescent="0.35">
      <c r="B37" s="17" t="s">
        <v>144</v>
      </c>
      <c r="C37" s="17" t="s">
        <v>143</v>
      </c>
      <c r="D37" s="17" t="s">
        <v>190</v>
      </c>
      <c r="E37" s="1" cm="1">
        <f t="array" ref="E37">_xlfn.IFS(D37=0,"",$G$8=0,2030,$G$8=2030,2030,$G$8=2050,2050)</f>
        <v>2030</v>
      </c>
      <c r="F37" s="9" t="str" cm="1">
        <f t="array" ref="F37">_xlfn.IFS(D37=0,"",$P$8=0,"2C",$P$8="2C","2C",$P$8="4C","4C")</f>
        <v>2C</v>
      </c>
      <c r="G37" s="67" t="str">
        <f>IF($B37=0,"",IFERROR(VLOOKUP(_xlfn.CONCAT($C37,$D37,G$15,$B37,$E37,$F37),'Base de Dados'!$A:$N,14,0),"-"))</f>
        <v>Baixo</v>
      </c>
      <c r="H37" s="67" t="str">
        <f>IF($B37=0,"",IFERROR(VLOOKUP(_xlfn.CONCAT($C37,$D37,H$15,$B37,$E37,$F37),'Base de Dados'!$A:$N,14,0),"-"))</f>
        <v>Médio</v>
      </c>
      <c r="I37" s="67" t="str">
        <f>IF($B37=0,"",IFERROR(VLOOKUP(_xlfn.CONCAT($C37,$D37,I$15,$B37,$E37,$F37),'Base de Dados'!$A:$N,14,0),"-"))</f>
        <v>Baixo</v>
      </c>
      <c r="J37" s="67" t="str">
        <f>IF($B37=0,"",IFERROR(VLOOKUP(_xlfn.CONCAT($C37,$D37,J$15,$B37,$E37,$F37),'Base de Dados'!$A:$N,14,0),"-"))</f>
        <v>Não aplicável</v>
      </c>
      <c r="K37" s="67" t="str">
        <f>IF($B37=0,"",IFERROR(VLOOKUP(_xlfn.CONCAT($C37,$D37,K$15,$B37,$E37,$F37),'Base de Dados'!$A:$N,14,0),"-"))</f>
        <v>Médio</v>
      </c>
      <c r="L37" s="119" t="str">
        <f>IF($B37=0,"",IFERROR(VLOOKUP(_xlfn.CONCAT($C37,$D37,L$15,$B37,$E37,$F37),'Base de Dados'!$A:$N,14,0),"-"))</f>
        <v>ND</v>
      </c>
      <c r="M37" s="67" t="str">
        <f>IF($B37=0,"",IFERROR(VLOOKUP(_xlfn.CONCAT($C37,$D37,M$15,$B37,$E37,$F37),'Base de Dados'!$A:$N,14,0),"-"))</f>
        <v>Baixo</v>
      </c>
      <c r="N37" s="67" t="str">
        <f>IF($B37=0,"",IFERROR(VLOOKUP(_xlfn.CONCAT($C37,$D37,N$15,$B37,$E37,$F37),'Base de Dados'!$A:$N,14,0),"-"))</f>
        <v>Médio</v>
      </c>
      <c r="O37" s="67" t="str">
        <f>IF($B37=0,"",IFERROR(VLOOKUP(_xlfn.CONCAT($C37,$D37,O$15,$B37,$E37,$F37),'Base de Dados'!$A:$N,14,0),"-"))</f>
        <v>Alto</v>
      </c>
      <c r="P37" s="67" t="str">
        <f>IF($B37=0,"",IFERROR(VLOOKUP(_xlfn.CONCAT($C37,$D37,P$15,$B37,$E37,$F37),'Base de Dados'!$A:$N,14,0),"-"))</f>
        <v>Alto</v>
      </c>
      <c r="Q37" s="67" t="str">
        <f>IF($B37=0,"",IFERROR(VLOOKUP(_xlfn.CONCAT($C37,$D37,Q$15,$B37,$E37,$F37),'Base de Dados'!$A:$N,14,0),"-"))</f>
        <v>Médio</v>
      </c>
      <c r="R37" s="1" t="s">
        <v>222</v>
      </c>
    </row>
    <row r="38" spans="2:54" x14ac:dyDescent="0.35">
      <c r="B38" s="17" t="s">
        <v>122</v>
      </c>
      <c r="C38" s="17" t="s">
        <v>121</v>
      </c>
      <c r="D38" s="17" t="s">
        <v>190</v>
      </c>
      <c r="E38" s="1" cm="1">
        <f t="array" ref="E38">_xlfn.IFS(D38=0,"",$G$8=0,2030,$G$8=2030,2030,$G$8=2050,2050)</f>
        <v>2030</v>
      </c>
      <c r="F38" s="9" t="str" cm="1">
        <f t="array" ref="F38">_xlfn.IFS(D38=0,"",$P$8=0,"2C",$P$8="2C","2C",$P$8="4C","4C")</f>
        <v>2C</v>
      </c>
      <c r="G38" s="67" t="str">
        <f>IF($B38=0,"",IFERROR(VLOOKUP(_xlfn.CONCAT($C38,$D38,G$15,$B38,$E38,$F38),'Base de Dados'!$A:$N,14,0),"-"))</f>
        <v>Baixo</v>
      </c>
      <c r="H38" s="67" t="str">
        <f>IF($B38=0,"",IFERROR(VLOOKUP(_xlfn.CONCAT($C38,$D38,H$15,$B38,$E38,$F38),'Base de Dados'!$A:$N,14,0),"-"))</f>
        <v>Médio</v>
      </c>
      <c r="I38" s="67" t="str">
        <f>IF($B38=0,"",IFERROR(VLOOKUP(_xlfn.CONCAT($C38,$D38,I$15,$B38,$E38,$F38),'Base de Dados'!$A:$N,14,0),"-"))</f>
        <v>Médio</v>
      </c>
      <c r="J38" s="67" t="str">
        <f>IF($B38=0,"",IFERROR(VLOOKUP(_xlfn.CONCAT($C38,$D38,J$15,$B38,$E38,$F38),'Base de Dados'!$A:$N,14,0),"-"))</f>
        <v>Baixo</v>
      </c>
      <c r="K38" s="67" t="str">
        <f>IF($B38=0,"",IFERROR(VLOOKUP(_xlfn.CONCAT($C38,$D38,K$15,$B38,$E38,$F38),'Base de Dados'!$A:$N,14,0),"-"))</f>
        <v>Baixo</v>
      </c>
      <c r="L38" s="119" t="str">
        <f>IF($B38=0,"",IFERROR(VLOOKUP(_xlfn.CONCAT($C38,$D38,L$15,$B38,$E38,$F38),'Base de Dados'!$A:$N,14,0),"-"))</f>
        <v>ND</v>
      </c>
      <c r="M38" s="67" t="str">
        <f>IF($B38=0,"",IFERROR(VLOOKUP(_xlfn.CONCAT($C38,$D38,M$15,$B38,$E38,$F38),'Base de Dados'!$A:$N,14,0),"-"))</f>
        <v>Baixo</v>
      </c>
      <c r="N38" s="67" t="str">
        <f>IF($B38=0,"",IFERROR(VLOOKUP(_xlfn.CONCAT($C38,$D38,N$15,$B38,$E38,$F38),'Base de Dados'!$A:$N,14,0),"-"))</f>
        <v>Médio</v>
      </c>
      <c r="O38" s="67" t="str">
        <f>IF($B38=0,"",IFERROR(VLOOKUP(_xlfn.CONCAT($C38,$D38,O$15,$B38,$E38,$F38),'Base de Dados'!$A:$N,14,0),"-"))</f>
        <v>Médio</v>
      </c>
      <c r="P38" s="67" t="str">
        <f>IF($B38=0,"",IFERROR(VLOOKUP(_xlfn.CONCAT($C38,$D38,P$15,$B38,$E38,$F38),'Base de Dados'!$A:$N,14,0),"-"))</f>
        <v>Médio</v>
      </c>
      <c r="Q38" s="67" t="str">
        <f>IF($B38=0,"",IFERROR(VLOOKUP(_xlfn.CONCAT($C38,$D38,Q$15,$B38,$E38,$F38),'Base de Dados'!$A:$N,14,0),"-"))</f>
        <v>Alto</v>
      </c>
      <c r="R38" s="1" t="s">
        <v>222</v>
      </c>
    </row>
    <row r="39" spans="2:54" x14ac:dyDescent="0.35">
      <c r="B39" s="17" t="s">
        <v>128</v>
      </c>
      <c r="C39" s="17" t="s">
        <v>127</v>
      </c>
      <c r="D39" s="17" t="s">
        <v>190</v>
      </c>
      <c r="E39" s="1" cm="1">
        <f t="array" ref="E39">_xlfn.IFS(D39=0,"",$G$8=0,2030,$G$8=2030,2030,$G$8=2050,2050)</f>
        <v>2030</v>
      </c>
      <c r="F39" s="9" t="str" cm="1">
        <f t="array" ref="F39">_xlfn.IFS(D39=0,"",$P$8=0,"2C",$P$8="2C","2C",$P$8="4C","4C")</f>
        <v>2C</v>
      </c>
      <c r="G39" s="67" t="str">
        <f>IF($B39=0,"",IFERROR(VLOOKUP(_xlfn.CONCAT($C39,$D39,G$15,$B39,$E39,$F39),'Base de Dados'!$A:$N,14,0),"-"))</f>
        <v>Baixo</v>
      </c>
      <c r="H39" s="67" t="str">
        <f>IF($B39=0,"",IFERROR(VLOOKUP(_xlfn.CONCAT($C39,$D39,H$15,$B39,$E39,$F39),'Base de Dados'!$A:$N,14,0),"-"))</f>
        <v>Médio</v>
      </c>
      <c r="I39" s="67" t="str">
        <f>IF($B39=0,"",IFERROR(VLOOKUP(_xlfn.CONCAT($C39,$D39,I$15,$B39,$E39,$F39),'Base de Dados'!$A:$N,14,0),"-"))</f>
        <v>Baixo</v>
      </c>
      <c r="J39" s="67" t="str">
        <f>IF($B39=0,"",IFERROR(VLOOKUP(_xlfn.CONCAT($C39,$D39,J$15,$B39,$E39,$F39),'Base de Dados'!$A:$N,14,0),"-"))</f>
        <v>Alto</v>
      </c>
      <c r="K39" s="67" t="str">
        <f>IF($B39=0,"",IFERROR(VLOOKUP(_xlfn.CONCAT($C39,$D39,K$15,$B39,$E39,$F39),'Base de Dados'!$A:$N,14,0),"-"))</f>
        <v>Baixo</v>
      </c>
      <c r="L39" s="119" t="str">
        <f>IF($B39=0,"",IFERROR(VLOOKUP(_xlfn.CONCAT($C39,$D39,L$15,$B39,$E39,$F39),'Base de Dados'!$A:$N,14,0),"-"))</f>
        <v>ND</v>
      </c>
      <c r="M39" s="67" t="str">
        <f>IF($B39=0,"",IFERROR(VLOOKUP(_xlfn.CONCAT($C39,$D39,M$15,$B39,$E39,$F39),'Base de Dados'!$A:$N,14,0),"-"))</f>
        <v>Não aplicável</v>
      </c>
      <c r="N39" s="67" t="str">
        <f>IF($B39=0,"",IFERROR(VLOOKUP(_xlfn.CONCAT($C39,$D39,N$15,$B39,$E39,$F39),'Base de Dados'!$A:$N,14,0),"-"))</f>
        <v>Médio</v>
      </c>
      <c r="O39" s="67" t="str">
        <f>IF($B39=0,"",IFERROR(VLOOKUP(_xlfn.CONCAT($C39,$D39,O$15,$B39,$E39,$F39),'Base de Dados'!$A:$N,14,0),"-"))</f>
        <v>Baixo</v>
      </c>
      <c r="P39" s="67" t="str">
        <f>IF($B39=0,"",IFERROR(VLOOKUP(_xlfn.CONCAT($C39,$D39,P$15,$B39,$E39,$F39),'Base de Dados'!$A:$N,14,0),"-"))</f>
        <v>Alto</v>
      </c>
      <c r="Q39" s="67" t="str">
        <f>IF($B39=0,"",IFERROR(VLOOKUP(_xlfn.CONCAT($C39,$D39,Q$15,$B39,$E39,$F39),'Base de Dados'!$A:$N,14,0),"-"))</f>
        <v>Médio</v>
      </c>
      <c r="R39" s="1" t="s">
        <v>222</v>
      </c>
    </row>
    <row r="40" spans="2:54" x14ac:dyDescent="0.35">
      <c r="B40" s="17" t="s">
        <v>98</v>
      </c>
      <c r="C40" s="17" t="s">
        <v>97</v>
      </c>
      <c r="D40" s="17" t="s">
        <v>190</v>
      </c>
      <c r="E40" s="1" cm="1">
        <f t="array" ref="E40">_xlfn.IFS(D40=0,"",$G$8=0,2030,$G$8=2030,2030,$G$8=2050,2050)</f>
        <v>2030</v>
      </c>
      <c r="F40" s="9" t="str" cm="1">
        <f t="array" ref="F40">_xlfn.IFS(D40=0,"",$P$8=0,"2C",$P$8="2C","2C",$P$8="4C","4C")</f>
        <v>2C</v>
      </c>
      <c r="G40" s="67" t="str">
        <f>IF($B40=0,"",IFERROR(VLOOKUP(_xlfn.CONCAT($C40,$D40,G$15,$B40,$E40,$F40),'Base de Dados'!$A:$N,14,0),"-"))</f>
        <v>Baixo</v>
      </c>
      <c r="H40" s="67" t="str">
        <f>IF($B40=0,"",IFERROR(VLOOKUP(_xlfn.CONCAT($C40,$D40,H$15,$B40,$E40,$F40),'Base de Dados'!$A:$N,14,0),"-"))</f>
        <v>Médio</v>
      </c>
      <c r="I40" s="67" t="str">
        <f>IF($B40=0,"",IFERROR(VLOOKUP(_xlfn.CONCAT($C40,$D40,I$15,$B40,$E40,$F40),'Base de Dados'!$A:$N,14,0),"-"))</f>
        <v>Médio</v>
      </c>
      <c r="J40" s="67" t="str">
        <f>IF($B40=0,"",IFERROR(VLOOKUP(_xlfn.CONCAT($C40,$D40,J$15,$B40,$E40,$F40),'Base de Dados'!$A:$N,14,0),"-"))</f>
        <v>Alto</v>
      </c>
      <c r="K40" s="67" t="str">
        <f>IF($B40=0,"",IFERROR(VLOOKUP(_xlfn.CONCAT($C40,$D40,K$15,$B40,$E40,$F40),'Base de Dados'!$A:$N,14,0),"-"))</f>
        <v>Médio</v>
      </c>
      <c r="L40" s="119" t="str">
        <f>IF($B40=0,"",IFERROR(VLOOKUP(_xlfn.CONCAT($C40,$D40,L$15,$B40,$E40,$F40),'Base de Dados'!$A:$N,14,0),"-"))</f>
        <v>ND</v>
      </c>
      <c r="M40" s="67" t="str">
        <f>IF($B40=0,"",IFERROR(VLOOKUP(_xlfn.CONCAT($C40,$D40,M$15,$B40,$E40,$F40),'Base de Dados'!$A:$N,14,0),"-"))</f>
        <v>Não aplicável</v>
      </c>
      <c r="N40" s="67" t="str">
        <f>IF($B40=0,"",IFERROR(VLOOKUP(_xlfn.CONCAT($C40,$D40,N$15,$B40,$E40,$F40),'Base de Dados'!$A:$N,14,0),"-"))</f>
        <v>Médio</v>
      </c>
      <c r="O40" s="67" t="str">
        <f>IF($B40=0,"",IFERROR(VLOOKUP(_xlfn.CONCAT($C40,$D40,O$15,$B40,$E40,$F40),'Base de Dados'!$A:$N,14,0),"-"))</f>
        <v>Baixo</v>
      </c>
      <c r="P40" s="67" t="str">
        <f>IF($B40=0,"",IFERROR(VLOOKUP(_xlfn.CONCAT($C40,$D40,P$15,$B40,$E40,$F40),'Base de Dados'!$A:$N,14,0),"-"))</f>
        <v>Baixo</v>
      </c>
      <c r="Q40" s="67" t="str">
        <f>IF($B40=0,"",IFERROR(VLOOKUP(_xlfn.CONCAT($C40,$D40,Q$15,$B40,$E40,$F40),'Base de Dados'!$A:$N,14,0),"-"))</f>
        <v>Médio</v>
      </c>
      <c r="R40" s="1" t="s">
        <v>222</v>
      </c>
    </row>
    <row r="41" spans="2:54" x14ac:dyDescent="0.35">
      <c r="B41" s="17" t="s">
        <v>182</v>
      </c>
      <c r="C41" s="17" t="s">
        <v>125</v>
      </c>
      <c r="D41" s="17" t="s">
        <v>190</v>
      </c>
      <c r="E41" s="1" cm="1">
        <f t="array" ref="E41">_xlfn.IFS(D41=0,"",$G$8=0,2030,$G$8=2030,2030,$G$8=2050,2050)</f>
        <v>2030</v>
      </c>
      <c r="F41" s="9" t="str" cm="1">
        <f t="array" ref="F41">_xlfn.IFS(D41=0,"",$P$8=0,"2C",$P$8="2C","2C",$P$8="4C","4C")</f>
        <v>2C</v>
      </c>
      <c r="G41" s="67" t="str">
        <f>IF($B41=0,"",IFERROR(VLOOKUP(_xlfn.CONCAT($C41,$D41,G$15,$B41,$E41,$F41),'Base de Dados'!$A:$N,14,0),"-"))</f>
        <v>Baixo</v>
      </c>
      <c r="H41" s="67" t="str">
        <f>IF($B41=0,"",IFERROR(VLOOKUP(_xlfn.CONCAT($C41,$D41,H$15,$B41,$E41,$F41),'Base de Dados'!$A:$N,14,0),"-"))</f>
        <v>Alto</v>
      </c>
      <c r="I41" s="67" t="str">
        <f>IF($B41=0,"",IFERROR(VLOOKUP(_xlfn.CONCAT($C41,$D41,I$15,$B41,$E41,$F41),'Base de Dados'!$A:$N,14,0),"-"))</f>
        <v>Baixo</v>
      </c>
      <c r="J41" s="67" t="str">
        <f>IF($B41=0,"",IFERROR(VLOOKUP(_xlfn.CONCAT($C41,$D41,J$15,$B41,$E41,$F41),'Base de Dados'!$A:$N,14,0),"-"))</f>
        <v>Não aplicável</v>
      </c>
      <c r="K41" s="67" t="str">
        <f>IF($B41=0,"",IFERROR(VLOOKUP(_xlfn.CONCAT($C41,$D41,K$15,$B41,$E41,$F41),'Base de Dados'!$A:$N,14,0),"-"))</f>
        <v>Médio</v>
      </c>
      <c r="L41" s="119" t="str">
        <f>IF($B41=0,"",IFERROR(VLOOKUP(_xlfn.CONCAT($C41,$D41,L$15,$B41,$E41,$F41),'Base de Dados'!$A:$N,14,0),"-"))</f>
        <v>ND</v>
      </c>
      <c r="M41" s="67" t="str">
        <f>IF($B41=0,"",IFERROR(VLOOKUP(_xlfn.CONCAT($C41,$D41,M$15,$B41,$E41,$F41),'Base de Dados'!$A:$N,14,0),"-"))</f>
        <v>Não aplicável</v>
      </c>
      <c r="N41" s="67" t="str">
        <f>IF($B41=0,"",IFERROR(VLOOKUP(_xlfn.CONCAT($C41,$D41,N$15,$B41,$E41,$F41),'Base de Dados'!$A:$N,14,0),"-"))</f>
        <v>Médio</v>
      </c>
      <c r="O41" s="67" t="str">
        <f>IF($B41=0,"",IFERROR(VLOOKUP(_xlfn.CONCAT($C41,$D41,O$15,$B41,$E41,$F41),'Base de Dados'!$A:$N,14,0),"-"))</f>
        <v>Baixo</v>
      </c>
      <c r="P41" s="67" t="str">
        <f>IF($B41=0,"",IFERROR(VLOOKUP(_xlfn.CONCAT($C41,$D41,P$15,$B41,$E41,$F41),'Base de Dados'!$A:$N,14,0),"-"))</f>
        <v>Alto</v>
      </c>
      <c r="Q41" s="67" t="str">
        <f>IF($B41=0,"",IFERROR(VLOOKUP(_xlfn.CONCAT($C41,$D41,Q$15,$B41,$E41,$F41),'Base de Dados'!$A:$N,14,0),"-"))</f>
        <v>Médio</v>
      </c>
      <c r="R41" s="1" t="s">
        <v>222</v>
      </c>
    </row>
    <row r="42" spans="2:54" x14ac:dyDescent="0.35">
      <c r="B42" s="17" t="s">
        <v>126</v>
      </c>
      <c r="C42" s="17" t="s">
        <v>125</v>
      </c>
      <c r="D42" s="17" t="s">
        <v>190</v>
      </c>
      <c r="E42" s="1" cm="1">
        <f t="array" ref="E42">_xlfn.IFS(D42=0,"",$G$8=0,2030,$G$8=2030,2030,$G$8=2050,2050)</f>
        <v>2030</v>
      </c>
      <c r="F42" s="9" t="str" cm="1">
        <f t="array" ref="F42">_xlfn.IFS(D42=0,"",$P$8=0,"2C",$P$8="2C","2C",$P$8="4C","4C")</f>
        <v>2C</v>
      </c>
      <c r="G42" s="67" t="str">
        <f>IF($B42=0,"",IFERROR(VLOOKUP(_xlfn.CONCAT($C42,$D42,G$15,$B42,$E42,$F42),'Base de Dados'!$A:$N,14,0),"-"))</f>
        <v>Baixo</v>
      </c>
      <c r="H42" s="67" t="str">
        <f>IF($B42=0,"",IFERROR(VLOOKUP(_xlfn.CONCAT($C42,$D42,H$15,$B42,$E42,$F42),'Base de Dados'!$A:$N,14,0),"-"))</f>
        <v>Alto</v>
      </c>
      <c r="I42" s="67" t="str">
        <f>IF($B42=0,"",IFERROR(VLOOKUP(_xlfn.CONCAT($C42,$D42,I$15,$B42,$E42,$F42),'Base de Dados'!$A:$N,14,0),"-"))</f>
        <v>Baixo</v>
      </c>
      <c r="J42" s="67" t="str">
        <f>IF($B42=0,"",IFERROR(VLOOKUP(_xlfn.CONCAT($C42,$D42,J$15,$B42,$E42,$F42),'Base de Dados'!$A:$N,14,0),"-"))</f>
        <v>Baixo</v>
      </c>
      <c r="K42" s="67" t="str">
        <f>IF($B42=0,"",IFERROR(VLOOKUP(_xlfn.CONCAT($C42,$D42,K$15,$B42,$E42,$F42),'Base de Dados'!$A:$N,14,0),"-"))</f>
        <v>Médio</v>
      </c>
      <c r="L42" s="119" t="str">
        <f>IF($B42=0,"",IFERROR(VLOOKUP(_xlfn.CONCAT($C42,$D42,L$15,$B42,$E42,$F42),'Base de Dados'!$A:$N,14,0),"-"))</f>
        <v>Baixo</v>
      </c>
      <c r="M42" s="67" t="str">
        <f>IF($B42=0,"",IFERROR(VLOOKUP(_xlfn.CONCAT($C42,$D42,M$15,$B42,$E42,$F42),'Base de Dados'!$A:$N,14,0),"-"))</f>
        <v>Baixo</v>
      </c>
      <c r="N42" s="67" t="str">
        <f>IF($B42=0,"",IFERROR(VLOOKUP(_xlfn.CONCAT($C42,$D42,N$15,$B42,$E42,$F42),'Base de Dados'!$A:$N,14,0),"-"))</f>
        <v>Médio</v>
      </c>
      <c r="O42" s="67" t="str">
        <f>IF($B42=0,"",IFERROR(VLOOKUP(_xlfn.CONCAT($C42,$D42,O$15,$B42,$E42,$F42),'Base de Dados'!$A:$N,14,0),"-"))</f>
        <v>Médio</v>
      </c>
      <c r="P42" s="67" t="str">
        <f>IF($B42=0,"",IFERROR(VLOOKUP(_xlfn.CONCAT($C42,$D42,P$15,$B42,$E42,$F42),'Base de Dados'!$A:$N,14,0),"-"))</f>
        <v>Médio</v>
      </c>
      <c r="Q42" s="67" t="str">
        <f>IF($B42=0,"",IFERROR(VLOOKUP(_xlfn.CONCAT($C42,$D42,Q$15,$B42,$E42,$F42),'Base de Dados'!$A:$N,14,0),"-"))</f>
        <v>Médio</v>
      </c>
      <c r="R42" s="1" t="s">
        <v>222</v>
      </c>
    </row>
    <row r="43" spans="2:54" x14ac:dyDescent="0.35">
      <c r="B43" s="17" t="s">
        <v>108</v>
      </c>
      <c r="C43" s="17" t="s">
        <v>107</v>
      </c>
      <c r="D43" s="17" t="s">
        <v>190</v>
      </c>
      <c r="E43" s="1" cm="1">
        <f t="array" ref="E43">_xlfn.IFS(D43=0,"",$G$8=0,2030,$G$8=2030,2030,$G$8=2050,2050)</f>
        <v>2030</v>
      </c>
      <c r="F43" s="9" t="str" cm="1">
        <f t="array" ref="F43">_xlfn.IFS(D43=0,"",$P$8=0,"2C",$P$8="2C","2C",$P$8="4C","4C")</f>
        <v>2C</v>
      </c>
      <c r="G43" s="67" t="str">
        <f>IF($B43=0,"",IFERROR(VLOOKUP(_xlfn.CONCAT($C43,$D43,G$15,$B43,$E43,$F43),'Base de Dados'!$A:$N,14,0),"-"))</f>
        <v>Baixo</v>
      </c>
      <c r="H43" s="67" t="str">
        <f>IF($B43=0,"",IFERROR(VLOOKUP(_xlfn.CONCAT($C43,$D43,H$15,$B43,$E43,$F43),'Base de Dados'!$A:$N,14,0),"-"))</f>
        <v>Alto</v>
      </c>
      <c r="I43" s="67" t="str">
        <f>IF($B43=0,"",IFERROR(VLOOKUP(_xlfn.CONCAT($C43,$D43,I$15,$B43,$E43,$F43),'Base de Dados'!$A:$N,14,0),"-"))</f>
        <v>Baixo</v>
      </c>
      <c r="J43" s="67" t="str">
        <f>IF($B43=0,"",IFERROR(VLOOKUP(_xlfn.CONCAT($C43,$D43,J$15,$B43,$E43,$F43),'Base de Dados'!$A:$N,14,0),"-"))</f>
        <v>Não aplicável</v>
      </c>
      <c r="K43" s="67" t="str">
        <f>IF($B43=0,"",IFERROR(VLOOKUP(_xlfn.CONCAT($C43,$D43,K$15,$B43,$E43,$F43),'Base de Dados'!$A:$N,14,0),"-"))</f>
        <v>Médio</v>
      </c>
      <c r="L43" s="119" t="str">
        <f>IF($B43=0,"",IFERROR(VLOOKUP(_xlfn.CONCAT($C43,$D43,L$15,$B43,$E43,$F43),'Base de Dados'!$A:$N,14,0),"-"))</f>
        <v>ND</v>
      </c>
      <c r="M43" s="67" t="str">
        <f>IF($B43=0,"",IFERROR(VLOOKUP(_xlfn.CONCAT($C43,$D43,M$15,$B43,$E43,$F43),'Base de Dados'!$A:$N,14,0),"-"))</f>
        <v>Baixo</v>
      </c>
      <c r="N43" s="67" t="str">
        <f>IF($B43=0,"",IFERROR(VLOOKUP(_xlfn.CONCAT($C43,$D43,N$15,$B43,$E43,$F43),'Base de Dados'!$A:$N,14,0),"-"))</f>
        <v>Médio</v>
      </c>
      <c r="O43" s="67" t="str">
        <f>IF($B43=0,"",IFERROR(VLOOKUP(_xlfn.CONCAT($C43,$D43,O$15,$B43,$E43,$F43),'Base de Dados'!$A:$N,14,0),"-"))</f>
        <v>Baixo</v>
      </c>
      <c r="P43" s="67" t="str">
        <f>IF($B43=0,"",IFERROR(VLOOKUP(_xlfn.CONCAT($C43,$D43,P$15,$B43,$E43,$F43),'Base de Dados'!$A:$N,14,0),"-"))</f>
        <v>Médio</v>
      </c>
      <c r="Q43" s="67" t="str">
        <f>IF($B43=0,"",IFERROR(VLOOKUP(_xlfn.CONCAT($C43,$D43,Q$15,$B43,$E43,$F43),'Base de Dados'!$A:$N,14,0),"-"))</f>
        <v>Baixo</v>
      </c>
      <c r="R43" s="1" t="s">
        <v>222</v>
      </c>
    </row>
    <row r="44" spans="2:54" x14ac:dyDescent="0.35">
      <c r="B44" s="17" t="s">
        <v>84</v>
      </c>
      <c r="C44" s="17" t="s">
        <v>81</v>
      </c>
      <c r="D44" s="17" t="s">
        <v>190</v>
      </c>
      <c r="E44" s="1" cm="1">
        <f t="array" ref="E44">_xlfn.IFS(D44=0,"",$G$8=0,2030,$G$8=2030,2030,$G$8=2050,2050)</f>
        <v>2030</v>
      </c>
      <c r="F44" s="9" t="str" cm="1">
        <f t="array" ref="F44">_xlfn.IFS(D44=0,"",$P$8=0,"2C",$P$8="2C","2C",$P$8="4C","4C")</f>
        <v>2C</v>
      </c>
      <c r="G44" s="67" t="str">
        <f>IF($B44=0,"",IFERROR(VLOOKUP(_xlfn.CONCAT($C44,$D44,G$15,$B44,$E44,$F44),'Base de Dados'!$A:$N,14,0),"-"))</f>
        <v>Baixo</v>
      </c>
      <c r="H44" s="67" t="str">
        <f>IF($B44=0,"",IFERROR(VLOOKUP(_xlfn.CONCAT($C44,$D44,H$15,$B44,$E44,$F44),'Base de Dados'!$A:$N,14,0),"-"))</f>
        <v>Médio</v>
      </c>
      <c r="I44" s="67" t="str">
        <f>IF($B44=0,"",IFERROR(VLOOKUP(_xlfn.CONCAT($C44,$D44,I$15,$B44,$E44,$F44),'Base de Dados'!$A:$N,14,0),"-"))</f>
        <v>Baixo</v>
      </c>
      <c r="J44" s="67" t="str">
        <f>IF($B44=0,"",IFERROR(VLOOKUP(_xlfn.CONCAT($C44,$D44,J$15,$B44,$E44,$F44),'Base de Dados'!$A:$N,14,0),"-"))</f>
        <v>Baixo</v>
      </c>
      <c r="K44" s="67" t="str">
        <f>IF($B44=0,"",IFERROR(VLOOKUP(_xlfn.CONCAT($C44,$D44,K$15,$B44,$E44,$F44),'Base de Dados'!$A:$N,14,0),"-"))</f>
        <v>Médio</v>
      </c>
      <c r="L44" s="119" t="str">
        <f>IF($B44=0,"",IFERROR(VLOOKUP(_xlfn.CONCAT($C44,$D44,L$15,$B44,$E44,$F44),'Base de Dados'!$A:$N,14,0),"-"))</f>
        <v>Baixo</v>
      </c>
      <c r="M44" s="67" t="str">
        <f>IF($B44=0,"",IFERROR(VLOOKUP(_xlfn.CONCAT($C44,$D44,M$15,$B44,$E44,$F44),'Base de Dados'!$A:$N,14,0),"-"))</f>
        <v>Baixo</v>
      </c>
      <c r="N44" s="67" t="str">
        <f>IF($B44=0,"",IFERROR(VLOOKUP(_xlfn.CONCAT($C44,$D44,N$15,$B44,$E44,$F44),'Base de Dados'!$A:$N,14,0),"-"))</f>
        <v>Médio</v>
      </c>
      <c r="O44" s="67" t="str">
        <f>IF($B44=0,"",IFERROR(VLOOKUP(_xlfn.CONCAT($C44,$D44,O$15,$B44,$E44,$F44),'Base de Dados'!$A:$N,14,0),"-"))</f>
        <v>Alto</v>
      </c>
      <c r="P44" s="67" t="str">
        <f>IF($B44=0,"",IFERROR(VLOOKUP(_xlfn.CONCAT($C44,$D44,P$15,$B44,$E44,$F44),'Base de Dados'!$A:$N,14,0),"-"))</f>
        <v>Médio</v>
      </c>
      <c r="Q44" s="67" t="str">
        <f>IF($B44=0,"",IFERROR(VLOOKUP(_xlfn.CONCAT($C44,$D44,Q$15,$B44,$E44,$F44),'Base de Dados'!$A:$N,14,0),"-"))</f>
        <v>Médio</v>
      </c>
      <c r="R44" s="1" t="s">
        <v>222</v>
      </c>
    </row>
    <row r="45" spans="2:54" x14ac:dyDescent="0.35">
      <c r="B45" s="17" t="s">
        <v>181</v>
      </c>
      <c r="C45" s="17" t="s">
        <v>137</v>
      </c>
      <c r="D45" s="17" t="s">
        <v>190</v>
      </c>
      <c r="E45" s="1" cm="1">
        <f t="array" ref="E45">_xlfn.IFS(D45=0,"",$G$8=0,2030,$G$8=2030,2030,$G$8=2050,2050)</f>
        <v>2030</v>
      </c>
      <c r="F45" s="9" t="str" cm="1">
        <f t="array" ref="F45">_xlfn.IFS(D45=0,"",$P$8=0,"2C",$P$8="2C","2C",$P$8="4C","4C")</f>
        <v>2C</v>
      </c>
      <c r="G45" s="67" t="str">
        <f>IF($B45=0,"",IFERROR(VLOOKUP(_xlfn.CONCAT($C45,$D45,G$15,$B45,$E45,$F45),'Base de Dados'!$A:$N,14,0),"-"))</f>
        <v>Baixo</v>
      </c>
      <c r="H45" s="67" t="str">
        <f>IF($B45=0,"",IFERROR(VLOOKUP(_xlfn.CONCAT($C45,$D45,H$15,$B45,$E45,$F45),'Base de Dados'!$A:$N,14,0),"-"))</f>
        <v>Alto</v>
      </c>
      <c r="I45" s="67" t="str">
        <f>IF($B45=0,"",IFERROR(VLOOKUP(_xlfn.CONCAT($C45,$D45,I$15,$B45,$E45,$F45),'Base de Dados'!$A:$N,14,0),"-"))</f>
        <v>Baixo</v>
      </c>
      <c r="J45" s="67" t="str">
        <f>IF($B45=0,"",IFERROR(VLOOKUP(_xlfn.CONCAT($C45,$D45,J$15,$B45,$E45,$F45),'Base de Dados'!$A:$N,14,0),"-"))</f>
        <v>Não aplicável</v>
      </c>
      <c r="K45" s="67" t="str">
        <f>IF($B45=0,"",IFERROR(VLOOKUP(_xlfn.CONCAT($C45,$D45,K$15,$B45,$E45,$F45),'Base de Dados'!$A:$N,14,0),"-"))</f>
        <v>Médio</v>
      </c>
      <c r="L45" s="119" t="str">
        <f>IF($B45=0,"",IFERROR(VLOOKUP(_xlfn.CONCAT($C45,$D45,L$15,$B45,$E45,$F45),'Base de Dados'!$A:$N,14,0),"-"))</f>
        <v>ND</v>
      </c>
      <c r="M45" s="67" t="str">
        <f>IF($B45=0,"",IFERROR(VLOOKUP(_xlfn.CONCAT($C45,$D45,M$15,$B45,$E45,$F45),'Base de Dados'!$A:$N,14,0),"-"))</f>
        <v>Não aplicável</v>
      </c>
      <c r="N45" s="67" t="str">
        <f>IF($B45=0,"",IFERROR(VLOOKUP(_xlfn.CONCAT($C45,$D45,N$15,$B45,$E45,$F45),'Base de Dados'!$A:$N,14,0),"-"))</f>
        <v>Médio</v>
      </c>
      <c r="O45" s="67" t="str">
        <f>IF($B45=0,"",IFERROR(VLOOKUP(_xlfn.CONCAT($C45,$D45,O$15,$B45,$E45,$F45),'Base de Dados'!$A:$N,14,0),"-"))</f>
        <v>Médio</v>
      </c>
      <c r="P45" s="67" t="str">
        <f>IF($B45=0,"",IFERROR(VLOOKUP(_xlfn.CONCAT($C45,$D45,P$15,$B45,$E45,$F45),'Base de Dados'!$A:$N,14,0),"-"))</f>
        <v>Alto</v>
      </c>
      <c r="Q45" s="67" t="str">
        <f>IF($B45=0,"",IFERROR(VLOOKUP(_xlfn.CONCAT($C45,$D45,Q$15,$B45,$E45,$F45),'Base de Dados'!$A:$N,14,0),"-"))</f>
        <v>Alto</v>
      </c>
      <c r="R45" s="1" t="s">
        <v>222</v>
      </c>
    </row>
    <row r="46" spans="2:54" x14ac:dyDescent="0.35">
      <c r="B46" s="17" t="s">
        <v>138</v>
      </c>
      <c r="C46" s="17" t="s">
        <v>137</v>
      </c>
      <c r="D46" s="17" t="s">
        <v>190</v>
      </c>
      <c r="E46" s="1" cm="1">
        <f t="array" ref="E46">_xlfn.IFS(D46=0,"",$G$8=0,2030,$G$8=2030,2030,$G$8=2050,2050)</f>
        <v>2030</v>
      </c>
      <c r="F46" s="9" t="str" cm="1">
        <f t="array" ref="F46">_xlfn.IFS(D46=0,"",$P$8=0,"2C",$P$8="2C","2C",$P$8="4C","4C")</f>
        <v>2C</v>
      </c>
      <c r="G46" s="67" t="str">
        <f>IF($B46=0,"",IFERROR(VLOOKUP(_xlfn.CONCAT($C46,$D46,G$15,$B46,$E46,$F46),'Base de Dados'!$A:$N,14,0),"-"))</f>
        <v>Baixo</v>
      </c>
      <c r="H46" s="67" t="str">
        <f>IF($B46=0,"",IFERROR(VLOOKUP(_xlfn.CONCAT($C46,$D46,H$15,$B46,$E46,$F46),'Base de Dados'!$A:$N,14,0),"-"))</f>
        <v>Alto</v>
      </c>
      <c r="I46" s="67" t="str">
        <f>IF($B46=0,"",IFERROR(VLOOKUP(_xlfn.CONCAT($C46,$D46,I$15,$B46,$E46,$F46),'Base de Dados'!$A:$N,14,0),"-"))</f>
        <v>Baixo</v>
      </c>
      <c r="J46" s="67" t="str">
        <f>IF($B46=0,"",IFERROR(VLOOKUP(_xlfn.CONCAT($C46,$D46,J$15,$B46,$E46,$F46),'Base de Dados'!$A:$N,14,0),"-"))</f>
        <v>Baixo</v>
      </c>
      <c r="K46" s="67" t="str">
        <f>IF($B46=0,"",IFERROR(VLOOKUP(_xlfn.CONCAT($C46,$D46,K$15,$B46,$E46,$F46),'Base de Dados'!$A:$N,14,0),"-"))</f>
        <v>Médio</v>
      </c>
      <c r="L46" s="119" t="str">
        <f>IF($B46=0,"",IFERROR(VLOOKUP(_xlfn.CONCAT($C46,$D46,L$15,$B46,$E46,$F46),'Base de Dados'!$A:$N,14,0),"-"))</f>
        <v>Baixo</v>
      </c>
      <c r="M46" s="67" t="str">
        <f>IF($B46=0,"",IFERROR(VLOOKUP(_xlfn.CONCAT($C46,$D46,M$15,$B46,$E46,$F46),'Base de Dados'!$A:$N,14,0),"-"))</f>
        <v>Não aplicável</v>
      </c>
      <c r="N46" s="67" t="str">
        <f>IF($B46=0,"",IFERROR(VLOOKUP(_xlfn.CONCAT($C46,$D46,N$15,$B46,$E46,$F46),'Base de Dados'!$A:$N,14,0),"-"))</f>
        <v>Médio</v>
      </c>
      <c r="O46" s="67" t="str">
        <f>IF($B46=0,"",IFERROR(VLOOKUP(_xlfn.CONCAT($C46,$D46,O$15,$B46,$E46,$F46),'Base de Dados'!$A:$N,14,0),"-"))</f>
        <v>Médio</v>
      </c>
      <c r="P46" s="67" t="str">
        <f>IF($B46=0,"",IFERROR(VLOOKUP(_xlfn.CONCAT($C46,$D46,P$15,$B46,$E46,$F46),'Base de Dados'!$A:$N,14,0),"-"))</f>
        <v>Alto</v>
      </c>
      <c r="Q46" s="67" t="str">
        <f>IF($B46=0,"",IFERROR(VLOOKUP(_xlfn.CONCAT($C46,$D46,Q$15,$B46,$E46,$F46),'Base de Dados'!$A:$N,14,0),"-"))</f>
        <v>Médio</v>
      </c>
      <c r="R46" s="1" t="s">
        <v>222</v>
      </c>
    </row>
    <row r="47" spans="2:54" x14ac:dyDescent="0.35">
      <c r="B47" s="17" t="s">
        <v>124</v>
      </c>
      <c r="C47" s="17" t="s">
        <v>123</v>
      </c>
      <c r="D47" s="17" t="s">
        <v>190</v>
      </c>
      <c r="E47" s="1" cm="1">
        <f t="array" ref="E47">_xlfn.IFS(D47=0,"",$G$8=0,2030,$G$8=2030,2030,$G$8=2050,2050)</f>
        <v>2030</v>
      </c>
      <c r="F47" s="9" t="str" cm="1">
        <f t="array" ref="F47">_xlfn.IFS(D47=0,"",$P$8=0,"2C",$P$8="2C","2C",$P$8="4C","4C")</f>
        <v>2C</v>
      </c>
      <c r="G47" s="67" t="str">
        <f>IF($B47=0,"",IFERROR(VLOOKUP(_xlfn.CONCAT($C47,$D47,G$15,$B47,$E47,$F47),'Base de Dados'!$A:$N,14,0),"-"))</f>
        <v>Baixo</v>
      </c>
      <c r="H47" s="67" t="str">
        <f>IF($B47=0,"",IFERROR(VLOOKUP(_xlfn.CONCAT($C47,$D47,H$15,$B47,$E47,$F47),'Base de Dados'!$A:$N,14,0),"-"))</f>
        <v>Médio</v>
      </c>
      <c r="I47" s="67" t="str">
        <f>IF($B47=0,"",IFERROR(VLOOKUP(_xlfn.CONCAT($C47,$D47,I$15,$B47,$E47,$F47),'Base de Dados'!$A:$N,14,0),"-"))</f>
        <v>Médio</v>
      </c>
      <c r="J47" s="67" t="str">
        <f>IF($B47=0,"",IFERROR(VLOOKUP(_xlfn.CONCAT($C47,$D47,J$15,$B47,$E47,$F47),'Base de Dados'!$A:$N,14,0),"-"))</f>
        <v>Alto</v>
      </c>
      <c r="K47" s="67" t="str">
        <f>IF($B47=0,"",IFERROR(VLOOKUP(_xlfn.CONCAT($C47,$D47,K$15,$B47,$E47,$F47),'Base de Dados'!$A:$N,14,0),"-"))</f>
        <v>Baixo</v>
      </c>
      <c r="L47" s="67" t="str">
        <f>IF($B47=0,"",IFERROR(VLOOKUP(_xlfn.CONCAT($C47,$D47,L$15,$B47,$E47,$F47),'Base de Dados'!$A:$N,14,0),"-"))</f>
        <v>Médio</v>
      </c>
      <c r="M47" s="67" t="str">
        <f>IF($B47=0,"",IFERROR(VLOOKUP(_xlfn.CONCAT($C47,$D47,M$15,$B47,$E47,$F47),'Base de Dados'!$A:$N,14,0),"-"))</f>
        <v>Não aplicável</v>
      </c>
      <c r="N47" s="67" t="str">
        <f>IF($B47=0,"",IFERROR(VLOOKUP(_xlfn.CONCAT($C47,$D47,N$15,$B47,$E47,$F47),'Base de Dados'!$A:$N,14,0),"-"))</f>
        <v>Médio</v>
      </c>
      <c r="O47" s="67" t="str">
        <f>IF($B47=0,"",IFERROR(VLOOKUP(_xlfn.CONCAT($C47,$D47,O$15,$B47,$E47,$F47),'Base de Dados'!$A:$N,14,0),"-"))</f>
        <v>Baixo</v>
      </c>
      <c r="P47" s="67" t="str">
        <f>IF($B47=0,"",IFERROR(VLOOKUP(_xlfn.CONCAT($C47,$D47,P$15,$B47,$E47,$F47),'Base de Dados'!$A:$N,14,0),"-"))</f>
        <v>Alto</v>
      </c>
      <c r="Q47" s="67" t="str">
        <f>IF($B47=0,"",IFERROR(VLOOKUP(_xlfn.CONCAT($C47,$D47,Q$15,$B47,$E47,$F47),'Base de Dados'!$A:$N,14,0),"-"))</f>
        <v>Alto</v>
      </c>
      <c r="R47" s="1" t="s">
        <v>222</v>
      </c>
    </row>
    <row r="49" spans="2:17" x14ac:dyDescent="0.35">
      <c r="B49" s="17"/>
      <c r="C49" s="17"/>
      <c r="D49" s="17"/>
      <c r="F49" s="9"/>
      <c r="G49" s="18"/>
      <c r="H49" s="18"/>
      <c r="I49" s="18"/>
      <c r="J49" s="18"/>
      <c r="K49" s="18"/>
      <c r="L49" s="18"/>
      <c r="M49" s="18"/>
      <c r="N49" s="18"/>
      <c r="O49" s="18"/>
      <c r="P49" s="18"/>
      <c r="Q49" s="18"/>
    </row>
    <row r="50" spans="2:17" x14ac:dyDescent="0.35">
      <c r="B50" s="17"/>
      <c r="C50" s="17"/>
      <c r="D50" s="17"/>
      <c r="F50" s="9"/>
      <c r="G50" s="18"/>
      <c r="H50" s="18"/>
      <c r="I50" s="18"/>
      <c r="J50" s="18"/>
      <c r="K50" s="18"/>
      <c r="L50" s="18"/>
      <c r="M50" s="18"/>
      <c r="N50" s="18"/>
      <c r="O50" s="18"/>
      <c r="P50" s="18"/>
      <c r="Q50" s="18"/>
    </row>
    <row r="51" spans="2:17" x14ac:dyDescent="0.35">
      <c r="B51" s="17"/>
      <c r="C51" s="17"/>
      <c r="D51" s="17"/>
      <c r="F51" s="9"/>
      <c r="G51" s="18"/>
      <c r="H51" s="18"/>
      <c r="I51" s="18"/>
      <c r="J51" s="18"/>
      <c r="K51" s="18"/>
      <c r="L51" s="18"/>
      <c r="M51" s="18"/>
      <c r="N51" s="18"/>
      <c r="O51" s="18"/>
      <c r="P51" s="18"/>
      <c r="Q51" s="18"/>
    </row>
    <row r="52" spans="2:17" x14ac:dyDescent="0.35">
      <c r="B52" s="17"/>
      <c r="C52" s="17"/>
      <c r="D52" s="17"/>
      <c r="F52" s="9"/>
      <c r="G52" s="18"/>
      <c r="H52" s="18"/>
      <c r="I52" s="18"/>
      <c r="J52" s="18"/>
      <c r="K52" s="18"/>
      <c r="L52" s="18"/>
      <c r="M52" s="18"/>
      <c r="N52" s="18"/>
      <c r="O52" s="18"/>
      <c r="P52" s="18"/>
      <c r="Q52" s="18"/>
    </row>
    <row r="53" spans="2:17" x14ac:dyDescent="0.35">
      <c r="B53" s="17"/>
      <c r="C53" s="17"/>
      <c r="D53" s="17"/>
      <c r="E53" s="18"/>
      <c r="F53" s="18"/>
      <c r="G53" s="18"/>
      <c r="H53" s="18"/>
      <c r="I53" s="18"/>
      <c r="J53" s="18"/>
      <c r="K53" s="18"/>
      <c r="L53" s="18"/>
      <c r="M53" s="18"/>
      <c r="N53" s="18"/>
      <c r="O53" s="18"/>
      <c r="P53" s="18"/>
      <c r="Q53" s="18"/>
    </row>
    <row r="54" spans="2:17" x14ac:dyDescent="0.35">
      <c r="B54" s="17"/>
      <c r="C54" s="17"/>
      <c r="D54" s="17"/>
      <c r="E54" s="18"/>
      <c r="F54" s="18"/>
      <c r="G54" s="18"/>
      <c r="H54" s="18"/>
      <c r="I54" s="18"/>
      <c r="J54" s="18"/>
      <c r="K54" s="18"/>
      <c r="L54" s="18"/>
      <c r="M54" s="18"/>
      <c r="N54" s="18"/>
      <c r="O54" s="18"/>
      <c r="P54" s="18"/>
      <c r="Q54" s="18"/>
    </row>
    <row r="55" spans="2:17" x14ac:dyDescent="0.35">
      <c r="B55" s="17"/>
      <c r="C55" s="17"/>
      <c r="D55" s="17"/>
      <c r="E55" s="18"/>
      <c r="F55" s="18"/>
      <c r="G55" s="18"/>
      <c r="H55" s="18"/>
      <c r="I55" s="18"/>
      <c r="J55" s="18"/>
      <c r="K55" s="18"/>
      <c r="L55" s="18"/>
      <c r="M55" s="18"/>
      <c r="N55" s="18"/>
      <c r="O55" s="18"/>
      <c r="P55" s="18"/>
      <c r="Q55" s="18"/>
    </row>
    <row r="56" spans="2:17" x14ac:dyDescent="0.35">
      <c r="C56" s="17"/>
      <c r="D56" s="17"/>
      <c r="E56" s="18"/>
      <c r="F56" s="18"/>
      <c r="G56" s="18"/>
      <c r="H56" s="18"/>
      <c r="I56" s="18"/>
      <c r="J56" s="18"/>
      <c r="K56" s="18"/>
      <c r="L56" s="18"/>
      <c r="M56" s="18"/>
      <c r="N56" s="18"/>
      <c r="O56" s="18"/>
      <c r="P56" s="18"/>
      <c r="Q56" s="18"/>
    </row>
    <row r="57" spans="2:17" x14ac:dyDescent="0.35">
      <c r="C57" s="17"/>
      <c r="D57" s="17"/>
      <c r="E57" s="18"/>
      <c r="F57" s="18"/>
      <c r="G57" s="18"/>
      <c r="H57" s="18"/>
      <c r="I57" s="18"/>
      <c r="J57" s="18"/>
      <c r="K57" s="18"/>
      <c r="L57" s="18"/>
      <c r="M57" s="18"/>
      <c r="N57" s="18"/>
      <c r="O57" s="18"/>
      <c r="P57" s="18"/>
      <c r="Q57" s="18"/>
    </row>
    <row r="58" spans="2:17" x14ac:dyDescent="0.35">
      <c r="C58" s="17"/>
      <c r="D58" s="18"/>
      <c r="E58" s="18"/>
      <c r="F58" s="18"/>
      <c r="G58" s="18"/>
      <c r="H58" s="18"/>
      <c r="I58" s="18"/>
      <c r="J58" s="18"/>
      <c r="K58" s="18"/>
      <c r="L58" s="18"/>
      <c r="M58" s="18"/>
      <c r="N58" s="18"/>
      <c r="O58" s="18"/>
      <c r="P58" s="18"/>
      <c r="Q58" s="18"/>
    </row>
    <row r="59" spans="2:17" x14ac:dyDescent="0.35">
      <c r="C59" s="17"/>
      <c r="D59" s="18"/>
      <c r="E59" s="18"/>
      <c r="F59" s="18"/>
      <c r="G59" s="18"/>
      <c r="H59" s="18"/>
      <c r="I59" s="18"/>
      <c r="J59" s="18"/>
      <c r="K59" s="18"/>
      <c r="L59" s="18"/>
      <c r="M59" s="18"/>
      <c r="N59" s="18"/>
      <c r="O59" s="18"/>
      <c r="P59" s="18"/>
      <c r="Q59" s="18"/>
    </row>
    <row r="60" spans="2:17" x14ac:dyDescent="0.35">
      <c r="C60" s="17"/>
      <c r="D60" s="18"/>
      <c r="E60" s="18"/>
      <c r="F60" s="18"/>
      <c r="G60" s="18"/>
      <c r="H60" s="18"/>
      <c r="I60" s="18"/>
      <c r="J60" s="18"/>
      <c r="K60" s="18"/>
      <c r="L60" s="18"/>
      <c r="M60" s="18"/>
      <c r="N60" s="18"/>
      <c r="O60" s="18"/>
      <c r="P60" s="18"/>
      <c r="Q60" s="18"/>
    </row>
    <row r="61" spans="2:17" x14ac:dyDescent="0.35">
      <c r="C61" s="17"/>
      <c r="D61" s="18"/>
      <c r="E61" s="18"/>
      <c r="F61" s="18"/>
      <c r="G61" s="18"/>
      <c r="H61" s="18"/>
      <c r="I61" s="18"/>
      <c r="J61" s="18"/>
      <c r="K61" s="18"/>
      <c r="L61" s="18"/>
      <c r="M61" s="18"/>
      <c r="N61" s="18"/>
      <c r="O61" s="18"/>
      <c r="P61" s="18"/>
      <c r="Q61" s="18"/>
    </row>
    <row r="62" spans="2:17" x14ac:dyDescent="0.35">
      <c r="C62" s="17"/>
      <c r="D62" s="18"/>
      <c r="E62" s="18"/>
      <c r="F62" s="18"/>
      <c r="G62" s="18"/>
      <c r="H62" s="18"/>
      <c r="I62" s="18"/>
      <c r="J62" s="18"/>
      <c r="K62" s="18"/>
      <c r="L62" s="18"/>
      <c r="M62" s="18"/>
      <c r="N62" s="18"/>
      <c r="O62" s="18"/>
      <c r="P62" s="18"/>
      <c r="Q62" s="18"/>
    </row>
    <row r="63" spans="2:17" x14ac:dyDescent="0.35">
      <c r="C63" s="17"/>
      <c r="D63" s="18"/>
      <c r="E63" s="18"/>
      <c r="F63" s="18"/>
      <c r="G63" s="18"/>
      <c r="H63" s="18"/>
      <c r="I63" s="18"/>
      <c r="J63" s="18"/>
      <c r="K63" s="18"/>
      <c r="L63" s="18"/>
      <c r="M63" s="18"/>
      <c r="N63" s="18"/>
      <c r="O63" s="18"/>
      <c r="P63" s="18"/>
      <c r="Q63" s="18"/>
    </row>
    <row r="64" spans="2:17" x14ac:dyDescent="0.35">
      <c r="B64" s="17"/>
      <c r="C64" s="17"/>
      <c r="D64" s="18"/>
      <c r="E64" s="18"/>
      <c r="F64" s="18"/>
      <c r="G64" s="18"/>
      <c r="H64" s="18"/>
      <c r="I64" s="18"/>
      <c r="J64" s="18"/>
      <c r="K64" s="18"/>
      <c r="L64" s="18"/>
      <c r="M64" s="18"/>
      <c r="N64" s="18"/>
      <c r="O64" s="18"/>
      <c r="P64" s="18"/>
      <c r="Q64" s="18"/>
    </row>
    <row r="65" spans="2:17" x14ac:dyDescent="0.35">
      <c r="B65" s="17"/>
      <c r="C65" s="17"/>
      <c r="D65" s="18"/>
      <c r="E65" s="18"/>
      <c r="F65" s="18"/>
      <c r="G65" s="18"/>
      <c r="H65" s="18"/>
      <c r="I65" s="18"/>
      <c r="J65" s="18"/>
      <c r="K65" s="18"/>
      <c r="L65" s="18"/>
      <c r="M65" s="18"/>
      <c r="N65" s="18"/>
      <c r="O65" s="18"/>
      <c r="P65" s="18"/>
      <c r="Q65" s="18"/>
    </row>
    <row r="66" spans="2:17" x14ac:dyDescent="0.35">
      <c r="B66" s="17"/>
      <c r="C66" s="17"/>
      <c r="D66" s="18"/>
      <c r="E66" s="18"/>
      <c r="F66" s="18"/>
      <c r="G66" s="18"/>
      <c r="H66" s="18"/>
      <c r="I66" s="18"/>
      <c r="J66" s="18"/>
      <c r="K66" s="18"/>
      <c r="L66" s="18"/>
      <c r="M66" s="18"/>
      <c r="N66" s="18"/>
      <c r="O66" s="18"/>
      <c r="P66" s="18"/>
      <c r="Q66" s="18"/>
    </row>
    <row r="67" spans="2:17" x14ac:dyDescent="0.35">
      <c r="B67" s="17"/>
      <c r="C67" s="17"/>
      <c r="D67" s="18"/>
      <c r="E67" s="18"/>
      <c r="F67" s="18"/>
      <c r="G67" s="18"/>
      <c r="H67" s="18"/>
      <c r="I67" s="18"/>
      <c r="J67" s="18"/>
      <c r="K67" s="18"/>
      <c r="L67" s="18"/>
      <c r="M67" s="18"/>
      <c r="N67" s="18"/>
      <c r="O67" s="18"/>
      <c r="P67" s="18"/>
      <c r="Q67" s="18"/>
    </row>
    <row r="68" spans="2:17" x14ac:dyDescent="0.35">
      <c r="B68" s="17"/>
      <c r="C68" s="17"/>
      <c r="D68" s="18"/>
      <c r="E68" s="18"/>
      <c r="F68" s="18"/>
      <c r="G68" s="18"/>
      <c r="H68" s="18"/>
      <c r="I68" s="18"/>
      <c r="J68" s="18"/>
      <c r="K68" s="18"/>
      <c r="L68" s="18"/>
      <c r="M68" s="18"/>
      <c r="N68" s="18"/>
      <c r="O68" s="18"/>
      <c r="P68" s="18"/>
      <c r="Q68" s="18"/>
    </row>
    <row r="69" spans="2:17" x14ac:dyDescent="0.35">
      <c r="B69" s="17"/>
      <c r="C69" s="17"/>
      <c r="D69" s="18"/>
      <c r="E69" s="18"/>
      <c r="F69" s="18"/>
      <c r="G69" s="18"/>
      <c r="H69" s="18"/>
      <c r="I69" s="18"/>
      <c r="J69" s="18"/>
      <c r="K69" s="18"/>
      <c r="L69" s="18"/>
      <c r="M69" s="18"/>
      <c r="N69" s="18"/>
      <c r="O69" s="18"/>
      <c r="P69" s="18"/>
      <c r="Q69" s="18"/>
    </row>
    <row r="70" spans="2:17" x14ac:dyDescent="0.35">
      <c r="B70" s="17"/>
      <c r="C70" s="17"/>
      <c r="D70" s="18"/>
      <c r="E70" s="18"/>
      <c r="F70" s="18"/>
      <c r="G70" s="18"/>
      <c r="H70" s="18"/>
      <c r="I70" s="18"/>
      <c r="J70" s="18"/>
      <c r="K70" s="18"/>
      <c r="L70" s="18"/>
      <c r="M70" s="18"/>
      <c r="N70" s="18"/>
      <c r="O70" s="18"/>
      <c r="P70" s="18"/>
      <c r="Q70" s="18"/>
    </row>
    <row r="71" spans="2:17" x14ac:dyDescent="0.35">
      <c r="B71" s="17"/>
      <c r="C71" s="17"/>
      <c r="D71" s="18"/>
      <c r="E71" s="18"/>
      <c r="F71" s="18"/>
      <c r="G71" s="18"/>
      <c r="H71" s="18"/>
      <c r="I71" s="18"/>
      <c r="J71" s="18"/>
      <c r="K71" s="18"/>
      <c r="L71" s="18"/>
      <c r="M71" s="18"/>
      <c r="N71" s="18"/>
      <c r="O71" s="18"/>
      <c r="P71" s="18"/>
      <c r="Q71" s="18"/>
    </row>
    <row r="72" spans="2:17" x14ac:dyDescent="0.35">
      <c r="B72" s="17"/>
      <c r="C72" s="17"/>
      <c r="D72" s="18"/>
      <c r="E72" s="18"/>
      <c r="F72" s="18"/>
      <c r="G72" s="18"/>
      <c r="H72" s="18"/>
      <c r="I72" s="18"/>
      <c r="J72" s="18"/>
      <c r="K72" s="18"/>
      <c r="L72" s="18"/>
      <c r="M72" s="18"/>
      <c r="N72" s="18"/>
      <c r="O72" s="18"/>
      <c r="P72" s="18"/>
      <c r="Q72" s="18"/>
    </row>
    <row r="73" spans="2:17" x14ac:dyDescent="0.35">
      <c r="B73" s="17"/>
      <c r="C73" s="17"/>
      <c r="D73" s="18"/>
      <c r="E73" s="18"/>
      <c r="F73" s="18"/>
      <c r="G73" s="18"/>
      <c r="H73" s="18"/>
      <c r="I73" s="18"/>
      <c r="J73" s="18"/>
      <c r="K73" s="18"/>
      <c r="L73" s="18"/>
      <c r="M73" s="18"/>
      <c r="N73" s="18"/>
      <c r="O73" s="18"/>
      <c r="P73" s="18"/>
      <c r="Q73" s="18"/>
    </row>
    <row r="74" spans="2:17" x14ac:dyDescent="0.35">
      <c r="B74" s="17"/>
      <c r="C74" s="17"/>
      <c r="D74" s="18"/>
      <c r="E74" s="18"/>
      <c r="F74" s="18"/>
      <c r="G74" s="18"/>
      <c r="H74" s="18"/>
      <c r="I74" s="18"/>
      <c r="J74" s="18"/>
      <c r="K74" s="18"/>
      <c r="L74" s="18"/>
      <c r="M74" s="18"/>
      <c r="N74" s="18"/>
      <c r="O74" s="18"/>
      <c r="P74" s="18"/>
      <c r="Q74" s="18"/>
    </row>
    <row r="75" spans="2:17" x14ac:dyDescent="0.35">
      <c r="B75" s="17"/>
      <c r="C75" s="17"/>
      <c r="D75" s="18"/>
      <c r="E75" s="18"/>
      <c r="F75" s="18"/>
      <c r="G75" s="18"/>
      <c r="H75" s="18"/>
      <c r="I75" s="18"/>
      <c r="J75" s="18"/>
      <c r="K75" s="18"/>
      <c r="L75" s="18"/>
      <c r="M75" s="18"/>
      <c r="N75" s="18"/>
      <c r="O75" s="18"/>
      <c r="P75" s="18"/>
      <c r="Q75" s="18"/>
    </row>
    <row r="76" spans="2:17" x14ac:dyDescent="0.35">
      <c r="B76" s="17"/>
      <c r="C76" s="17"/>
      <c r="D76" s="18"/>
      <c r="E76" s="18"/>
      <c r="F76" s="18"/>
      <c r="G76" s="18"/>
      <c r="H76" s="18"/>
      <c r="I76" s="18"/>
      <c r="J76" s="18"/>
      <c r="K76" s="18"/>
      <c r="L76" s="18"/>
      <c r="M76" s="18"/>
      <c r="N76" s="18"/>
      <c r="O76" s="18"/>
      <c r="P76" s="18"/>
      <c r="Q76" s="18"/>
    </row>
    <row r="77" spans="2:17" x14ac:dyDescent="0.35">
      <c r="B77" s="17"/>
      <c r="D77" s="18"/>
      <c r="E77" s="18"/>
      <c r="F77" s="18"/>
      <c r="G77" s="18"/>
      <c r="H77" s="18"/>
      <c r="I77" s="18"/>
      <c r="J77" s="18"/>
      <c r="K77" s="18"/>
      <c r="L77" s="18"/>
    </row>
    <row r="78" spans="2:17" x14ac:dyDescent="0.35">
      <c r="B78" s="17"/>
      <c r="D78" s="18"/>
      <c r="E78" s="18"/>
      <c r="F78" s="18"/>
      <c r="G78" s="18"/>
      <c r="H78" s="18"/>
      <c r="I78" s="18"/>
      <c r="J78" s="18"/>
      <c r="K78" s="18"/>
      <c r="L78" s="18"/>
    </row>
    <row r="79" spans="2:17" x14ac:dyDescent="0.35">
      <c r="B79" s="17"/>
      <c r="D79" s="18"/>
      <c r="E79" s="18"/>
      <c r="F79" s="18"/>
      <c r="G79" s="18"/>
      <c r="H79" s="18"/>
      <c r="I79" s="18"/>
      <c r="J79" s="18"/>
      <c r="K79" s="18"/>
      <c r="L79" s="18"/>
    </row>
    <row r="80" spans="2:17" x14ac:dyDescent="0.35">
      <c r="D80" s="18"/>
      <c r="E80" s="18"/>
      <c r="F80" s="18"/>
      <c r="G80" s="18"/>
      <c r="H80" s="18"/>
      <c r="I80" s="18"/>
      <c r="J80" s="18"/>
      <c r="K80" s="18"/>
      <c r="L80" s="18"/>
    </row>
    <row r="81" spans="4:12" x14ac:dyDescent="0.35">
      <c r="D81" s="18"/>
      <c r="E81" s="18"/>
      <c r="F81" s="18"/>
      <c r="G81" s="18"/>
      <c r="H81" s="18"/>
      <c r="I81" s="18"/>
      <c r="J81" s="18"/>
      <c r="K81" s="18"/>
      <c r="L81" s="18"/>
    </row>
    <row r="82" spans="4:12" x14ac:dyDescent="0.35">
      <c r="D82" s="18"/>
      <c r="E82" s="18"/>
      <c r="F82" s="18"/>
      <c r="G82" s="18"/>
      <c r="H82" s="18"/>
      <c r="I82" s="18"/>
      <c r="J82" s="18"/>
      <c r="K82" s="18"/>
      <c r="L82" s="18"/>
    </row>
    <row r="83" spans="4:12" x14ac:dyDescent="0.35">
      <c r="D83" s="18"/>
      <c r="E83" s="18"/>
      <c r="F83" s="18"/>
      <c r="G83" s="18"/>
      <c r="H83" s="18"/>
      <c r="I83" s="18"/>
      <c r="J83" s="18"/>
      <c r="K83" s="18"/>
      <c r="L83" s="18"/>
    </row>
    <row r="84" spans="4:12" x14ac:dyDescent="0.35">
      <c r="D84" s="18"/>
      <c r="E84" s="18"/>
      <c r="F84" s="18"/>
      <c r="G84" s="18"/>
      <c r="H84" s="18"/>
      <c r="I84" s="18"/>
      <c r="J84" s="18"/>
      <c r="K84" s="18"/>
      <c r="L84" s="18"/>
    </row>
    <row r="85" spans="4:12" x14ac:dyDescent="0.35">
      <c r="D85" s="18"/>
      <c r="E85" s="18"/>
      <c r="F85" s="18"/>
      <c r="G85" s="18"/>
      <c r="H85" s="18"/>
      <c r="I85" s="18"/>
      <c r="J85" s="18"/>
      <c r="K85" s="18"/>
    </row>
    <row r="86" spans="4:12" x14ac:dyDescent="0.35">
      <c r="D86" s="18"/>
      <c r="E86" s="18"/>
      <c r="F86" s="18"/>
      <c r="G86" s="18"/>
      <c r="H86" s="18"/>
      <c r="I86" s="18"/>
      <c r="J86" s="18"/>
      <c r="K86" s="18"/>
    </row>
    <row r="87" spans="4:12" x14ac:dyDescent="0.35">
      <c r="D87" s="18"/>
      <c r="E87" s="18"/>
      <c r="F87" s="18"/>
      <c r="G87" s="18"/>
      <c r="H87" s="18"/>
      <c r="I87" s="18"/>
      <c r="J87" s="18"/>
      <c r="K87" s="18"/>
    </row>
    <row r="88" spans="4:12" x14ac:dyDescent="0.35">
      <c r="D88" s="18"/>
      <c r="E88" s="18"/>
      <c r="F88" s="18"/>
      <c r="G88" s="18"/>
      <c r="H88" s="18"/>
      <c r="I88" s="18"/>
      <c r="J88" s="18"/>
      <c r="K88" s="18"/>
    </row>
    <row r="89" spans="4:12" x14ac:dyDescent="0.35">
      <c r="D89" s="18"/>
      <c r="E89" s="18"/>
      <c r="F89" s="18"/>
      <c r="G89" s="18"/>
      <c r="H89" s="18"/>
      <c r="I89" s="18"/>
      <c r="J89" s="18"/>
      <c r="K89" s="18"/>
    </row>
    <row r="90" spans="4:12" x14ac:dyDescent="0.35">
      <c r="D90" s="18"/>
      <c r="E90" s="18"/>
      <c r="F90" s="18"/>
      <c r="G90" s="18"/>
      <c r="H90" s="18"/>
      <c r="I90" s="18"/>
      <c r="J90" s="18"/>
      <c r="K90" s="18"/>
    </row>
  </sheetData>
  <sortState xmlns:xlrd2="http://schemas.microsoft.com/office/spreadsheetml/2017/richdata2" ref="G60:G91">
    <sortCondition ref="G60:G91"/>
  </sortState>
  <mergeCells count="13">
    <mergeCell ref="K12:L13"/>
    <mergeCell ref="A12:B13"/>
    <mergeCell ref="C12:D13"/>
    <mergeCell ref="E12:F13"/>
    <mergeCell ref="G12:H13"/>
    <mergeCell ref="I12:J13"/>
    <mergeCell ref="AF6:AR8"/>
    <mergeCell ref="B8:F10"/>
    <mergeCell ref="G8:H10"/>
    <mergeCell ref="P8:R10"/>
    <mergeCell ref="V8:X8"/>
    <mergeCell ref="Y8:AD8"/>
    <mergeCell ref="I8:O10"/>
  </mergeCells>
  <conditionalFormatting sqref="B77:B79 B64:C76 B16:D47 B49:D55 C58:C63 C56:D57">
    <cfRule type="cellIs" dxfId="27" priority="16" operator="equal">
      <formula>0</formula>
    </cfRule>
  </conditionalFormatting>
  <conditionalFormatting sqref="D59:K90 D58:L58 E54:L57 E53:Q53 G49:Q52 L59:L84 M54:Q76">
    <cfRule type="cellIs" dxfId="26" priority="17" operator="equal">
      <formula>$K$12</formula>
    </cfRule>
    <cfRule type="cellIs" dxfId="25" priority="18" operator="equal">
      <formula>$I$12</formula>
    </cfRule>
    <cfRule type="cellIs" dxfId="24" priority="19" operator="equal">
      <formula>$G$12</formula>
    </cfRule>
    <cfRule type="cellIs" dxfId="23" priority="20" operator="equal">
      <formula>$E$12</formula>
    </cfRule>
    <cfRule type="cellIs" dxfId="22" priority="21" operator="equal">
      <formula>$C$12</formula>
    </cfRule>
  </conditionalFormatting>
  <conditionalFormatting sqref="G16:Q47">
    <cfRule type="cellIs" dxfId="21" priority="1" operator="equal">
      <formula>$K$12</formula>
    </cfRule>
    <cfRule type="cellIs" dxfId="20" priority="2" operator="equal">
      <formula>$I$12</formula>
    </cfRule>
    <cfRule type="cellIs" dxfId="19" priority="3" operator="equal">
      <formula>$G$12</formula>
    </cfRule>
    <cfRule type="cellIs" dxfId="18" priority="4" operator="equal">
      <formula>$E$12</formula>
    </cfRule>
    <cfRule type="cellIs" dxfId="17" priority="5" operator="equal">
      <formula>$C$12</formula>
    </cfRule>
  </conditionalFormatting>
  <dataValidations count="2">
    <dataValidation type="list" allowBlank="1" showInputMessage="1" showErrorMessage="1" sqref="P8:R10" xr:uid="{844A61F2-DE37-4C46-8F26-403798686960}">
      <formula1>"2C,4C"</formula1>
    </dataValidation>
    <dataValidation type="list" allowBlank="1" showInputMessage="1" showErrorMessage="1" sqref="G8:H10 K11 J11:J13" xr:uid="{FCD21C31-68E7-4E17-AC4B-E2963E74DEFC}">
      <formula1>"2030,2050"</formula1>
    </dataValidation>
  </dataValidations>
  <pageMargins left="0.511811024" right="0.511811024" top="0.78740157499999996" bottom="0.78740157499999996" header="0.31496062000000002" footer="0.31496062000000002"/>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6AB035C-D191-48AA-B92E-343629D269D9}">
          <x14:formula1>
            <xm:f>Dados_Mapas_Cidades!$A$7:$A$17</xm:f>
          </x14:formula1>
          <xm:sqref>Y8:AD8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3AB2-37A8-4371-B018-8B93B920FCED}">
  <sheetPr>
    <tabColor theme="4" tint="0.59999389629810485"/>
  </sheetPr>
  <dimension ref="A1:BG69"/>
  <sheetViews>
    <sheetView zoomScale="85" zoomScaleNormal="85" workbookViewId="0">
      <pane ySplit="4" topLeftCell="A8" activePane="bottomLeft" state="frozen"/>
      <selection pane="bottomLeft"/>
    </sheetView>
  </sheetViews>
  <sheetFormatPr defaultColWidth="0" defaultRowHeight="14.5" x14ac:dyDescent="0.35"/>
  <cols>
    <col min="1" max="1" width="3" style="1" customWidth="1"/>
    <col min="2" max="2" width="22" style="1" customWidth="1"/>
    <col min="3" max="3" width="11.81640625" style="1" bestFit="1" customWidth="1"/>
    <col min="4" max="18" width="6" style="1" customWidth="1"/>
    <col min="19" max="19" width="2.1796875" style="1" customWidth="1"/>
    <col min="20" max="20" width="16" style="1" customWidth="1"/>
    <col min="21" max="23" width="5.54296875" style="1" customWidth="1"/>
    <col min="24" max="24" width="4.81640625" style="1" customWidth="1"/>
    <col min="25" max="25" width="5.54296875" style="1" customWidth="1"/>
    <col min="26" max="26" width="17.453125" style="1" customWidth="1"/>
    <col min="27" max="27" width="15.1796875" style="1" customWidth="1"/>
    <col min="28" max="28" width="2.1796875" style="1" customWidth="1"/>
    <col min="29" max="29" width="14.81640625" style="1" bestFit="1" customWidth="1"/>
    <col min="30" max="33" width="5.54296875" style="1" customWidth="1"/>
    <col min="34" max="59" width="5.7265625" style="1" customWidth="1"/>
    <col min="60" max="16384" width="5.7265625" style="1" hidden="1"/>
  </cols>
  <sheetData>
    <row r="1" spans="1:58" s="16" customFormat="1" ht="16.5" customHeight="1" x14ac:dyDescent="0.35">
      <c r="B1" s="94"/>
      <c r="C1" s="94"/>
    </row>
    <row r="2" spans="1:58" s="16" customFormat="1" ht="16.5" customHeight="1" x14ac:dyDescent="0.35">
      <c r="B2" s="94"/>
      <c r="C2" s="94"/>
    </row>
    <row r="3" spans="1:58" s="16" customFormat="1" ht="23.25" customHeight="1" x14ac:dyDescent="0.35">
      <c r="A3" s="6"/>
      <c r="B3" s="69"/>
      <c r="C3" s="69" t="s">
        <v>283</v>
      </c>
      <c r="D3" s="69"/>
      <c r="E3" s="6"/>
      <c r="F3" s="6"/>
      <c r="G3" s="6"/>
      <c r="H3" s="6"/>
      <c r="I3" s="6"/>
      <c r="J3" s="6"/>
      <c r="K3" s="6"/>
      <c r="L3" s="6"/>
      <c r="M3" s="6"/>
      <c r="N3" s="6"/>
      <c r="O3" s="6"/>
    </row>
    <row r="4" spans="1:58" s="15" customFormat="1" ht="14.25" customHeight="1" x14ac:dyDescent="0.35">
      <c r="B4" s="117"/>
      <c r="C4" s="117" t="s">
        <v>244</v>
      </c>
      <c r="D4" s="117"/>
    </row>
    <row r="5" spans="1:58" x14ac:dyDescent="0.35">
      <c r="A5" s="19"/>
      <c r="B5" s="17"/>
      <c r="C5" s="17"/>
      <c r="D5" s="17"/>
      <c r="E5" s="17"/>
      <c r="F5" s="17"/>
      <c r="G5" s="17"/>
      <c r="H5" s="17"/>
      <c r="I5" s="18"/>
      <c r="J5" s="18"/>
      <c r="L5" s="17"/>
      <c r="M5" s="18"/>
      <c r="N5" s="17"/>
      <c r="O5" s="20"/>
      <c r="P5" s="17"/>
      <c r="W5" s="123"/>
      <c r="X5" s="123"/>
      <c r="Y5" s="123"/>
      <c r="Z5" s="123"/>
      <c r="AA5" s="123"/>
      <c r="AB5" s="123"/>
      <c r="AC5" s="123"/>
      <c r="AD5" s="123"/>
      <c r="AE5" s="123"/>
      <c r="AF5" s="123"/>
      <c r="AG5" s="123"/>
      <c r="AH5" s="123"/>
    </row>
    <row r="6" spans="1:58" ht="27" customHeight="1" x14ac:dyDescent="0.35">
      <c r="A6" s="32"/>
      <c r="B6" s="185" t="s">
        <v>275</v>
      </c>
      <c r="C6" s="176"/>
      <c r="D6" s="176"/>
      <c r="E6" s="176"/>
      <c r="F6" s="176"/>
      <c r="G6" s="176"/>
      <c r="H6" s="176"/>
      <c r="I6" s="176"/>
      <c r="J6" s="176"/>
      <c r="K6" s="176"/>
      <c r="L6" s="176"/>
      <c r="M6" s="176"/>
      <c r="N6" s="176"/>
      <c r="O6" s="176"/>
      <c r="P6" s="176"/>
      <c r="Q6" s="176"/>
      <c r="R6" s="176"/>
      <c r="S6" s="176"/>
      <c r="T6" s="176"/>
      <c r="U6" s="176"/>
      <c r="V6" s="176"/>
      <c r="W6" s="244"/>
      <c r="X6" s="244"/>
      <c r="Y6" s="244"/>
      <c r="Z6" s="244"/>
      <c r="AA6" s="244"/>
      <c r="AB6" s="244"/>
      <c r="AC6" s="244"/>
      <c r="AD6" s="244"/>
      <c r="AE6" s="244"/>
      <c r="AF6" s="244"/>
      <c r="AG6" s="244"/>
      <c r="AH6" s="244"/>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row>
    <row r="7" spans="1:58" ht="9" customHeight="1" x14ac:dyDescent="0.35">
      <c r="A7" s="32"/>
      <c r="B7" s="176"/>
      <c r="C7" s="176"/>
      <c r="D7" s="176"/>
      <c r="E7" s="176"/>
      <c r="F7" s="176"/>
      <c r="G7" s="176"/>
      <c r="H7" s="176"/>
      <c r="I7" s="176"/>
      <c r="J7" s="176"/>
      <c r="K7" s="176"/>
      <c r="L7" s="176"/>
      <c r="M7" s="176"/>
      <c r="N7" s="176"/>
      <c r="O7" s="176"/>
      <c r="P7" s="176"/>
      <c r="Q7" s="176"/>
      <c r="R7" s="176"/>
      <c r="S7" s="176"/>
      <c r="T7" s="176"/>
      <c r="U7" s="176"/>
      <c r="V7" s="176"/>
      <c r="W7" s="244"/>
      <c r="X7" s="244"/>
      <c r="Y7" s="244"/>
      <c r="Z7" s="244"/>
      <c r="AA7" s="244"/>
      <c r="AB7" s="244"/>
      <c r="AC7" s="244"/>
      <c r="AD7" s="244"/>
      <c r="AE7" s="244"/>
      <c r="AF7" s="244"/>
      <c r="AG7" s="244"/>
      <c r="AH7" s="244"/>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row>
    <row r="8" spans="1:58" ht="15.75" customHeight="1" x14ac:dyDescent="0.35">
      <c r="A8" s="32"/>
      <c r="B8" s="218" t="s">
        <v>211</v>
      </c>
      <c r="C8" s="218"/>
      <c r="D8" s="218"/>
      <c r="E8" s="218"/>
      <c r="F8" s="218"/>
      <c r="G8" s="218"/>
      <c r="H8" s="220">
        <v>2050</v>
      </c>
      <c r="I8" s="220"/>
      <c r="J8" s="218" t="s">
        <v>212</v>
      </c>
      <c r="K8" s="218"/>
      <c r="L8" s="218"/>
      <c r="M8" s="218"/>
      <c r="N8" s="218"/>
      <c r="O8" s="218"/>
      <c r="P8" s="218"/>
      <c r="Q8" s="220" t="s">
        <v>86</v>
      </c>
      <c r="R8" s="220"/>
      <c r="S8" s="220"/>
      <c r="T8" s="2"/>
      <c r="U8" s="2"/>
      <c r="V8" s="2"/>
      <c r="W8" s="245"/>
      <c r="X8" s="245"/>
      <c r="Y8" s="245"/>
      <c r="Z8" s="245"/>
      <c r="AA8" s="245"/>
      <c r="AB8" s="246"/>
      <c r="AC8" s="246"/>
      <c r="AD8" s="245"/>
      <c r="AE8" s="245"/>
      <c r="AF8" s="245"/>
      <c r="AG8" s="245"/>
      <c r="AH8" s="245"/>
      <c r="AI8" s="241"/>
      <c r="AJ8" s="241"/>
      <c r="AK8" s="241"/>
      <c r="AL8" s="241"/>
      <c r="AM8" s="241"/>
      <c r="AN8" s="241"/>
      <c r="AO8" s="241"/>
      <c r="AP8" s="241"/>
      <c r="AQ8" s="241"/>
      <c r="AR8" s="241"/>
      <c r="AS8" s="241"/>
      <c r="AT8" s="241"/>
      <c r="AU8" s="241"/>
      <c r="AV8" s="241"/>
      <c r="AW8" s="241"/>
      <c r="AX8" s="241"/>
      <c r="AY8" s="241"/>
      <c r="AZ8" s="241"/>
      <c r="BA8" s="241"/>
      <c r="BB8" s="241"/>
      <c r="BC8" s="241"/>
      <c r="BD8" s="241"/>
      <c r="BE8" s="241"/>
      <c r="BF8" s="241"/>
    </row>
    <row r="9" spans="1:58" ht="15.75" customHeight="1" thickBot="1" x14ac:dyDescent="0.4">
      <c r="A9" s="34"/>
      <c r="B9" s="219"/>
      <c r="C9" s="219"/>
      <c r="D9" s="219"/>
      <c r="E9" s="219"/>
      <c r="F9" s="219"/>
      <c r="G9" s="219"/>
      <c r="H9" s="221"/>
      <c r="I9" s="221"/>
      <c r="J9" s="219"/>
      <c r="K9" s="219"/>
      <c r="L9" s="219"/>
      <c r="M9" s="219"/>
      <c r="N9" s="219"/>
      <c r="O9" s="219"/>
      <c r="P9" s="219"/>
      <c r="Q9" s="221"/>
      <c r="R9" s="221"/>
      <c r="S9" s="221"/>
      <c r="T9" s="35"/>
      <c r="U9" s="35"/>
      <c r="V9" s="35"/>
      <c r="W9" s="245"/>
      <c r="X9" s="245"/>
      <c r="Y9" s="245"/>
      <c r="Z9" s="245"/>
      <c r="AA9" s="245"/>
      <c r="AB9" s="246"/>
      <c r="AC9" s="246"/>
      <c r="AD9" s="245"/>
      <c r="AE9" s="245"/>
      <c r="AF9" s="245"/>
      <c r="AG9" s="245"/>
      <c r="AH9" s="245"/>
    </row>
    <row r="10" spans="1:58" ht="6.75" customHeight="1" thickBot="1" x14ac:dyDescent="0.4">
      <c r="E10" s="50"/>
      <c r="F10" s="50"/>
      <c r="G10" s="50"/>
      <c r="H10" s="50"/>
      <c r="I10" s="50"/>
      <c r="J10" s="50"/>
      <c r="K10" s="49"/>
      <c r="L10" s="49"/>
      <c r="N10" s="50"/>
      <c r="O10" s="50"/>
      <c r="P10" s="50"/>
      <c r="Q10" s="50"/>
      <c r="X10" s="12"/>
      <c r="Z10" s="51"/>
      <c r="AB10" s="52"/>
      <c r="AC10" s="21"/>
    </row>
    <row r="11" spans="1:58" ht="15" customHeight="1" x14ac:dyDescent="0.35">
      <c r="A11" s="230" t="s">
        <v>216</v>
      </c>
      <c r="B11" s="231"/>
      <c r="C11" s="155"/>
      <c r="D11" s="233" t="s">
        <v>184</v>
      </c>
      <c r="E11" s="233"/>
      <c r="F11" s="235" t="s">
        <v>177</v>
      </c>
      <c r="G11" s="235"/>
      <c r="H11" s="237" t="s">
        <v>85</v>
      </c>
      <c r="I11" s="237"/>
      <c r="J11" s="239" t="s">
        <v>217</v>
      </c>
      <c r="K11" s="239"/>
      <c r="L11" s="226" t="s">
        <v>218</v>
      </c>
      <c r="M11" s="227"/>
      <c r="N11" s="110"/>
      <c r="O11" s="50"/>
      <c r="P11" s="50"/>
      <c r="Q11" s="50"/>
      <c r="X11" s="12"/>
      <c r="Z11" s="51"/>
      <c r="AB11" s="52"/>
      <c r="AC11" s="21"/>
    </row>
    <row r="12" spans="1:58" ht="15.75" customHeight="1" thickBot="1" x14ac:dyDescent="0.4">
      <c r="A12" s="232"/>
      <c r="B12" s="219"/>
      <c r="C12" s="154"/>
      <c r="D12" s="234"/>
      <c r="E12" s="234"/>
      <c r="F12" s="236"/>
      <c r="G12" s="236"/>
      <c r="H12" s="238"/>
      <c r="I12" s="238"/>
      <c r="J12" s="240"/>
      <c r="K12" s="240"/>
      <c r="L12" s="228"/>
      <c r="M12" s="229"/>
      <c r="N12" s="50"/>
      <c r="O12" s="50"/>
      <c r="P12" s="50"/>
      <c r="Q12" s="174"/>
      <c r="R12" s="175"/>
      <c r="S12" s="175"/>
      <c r="T12" s="175"/>
      <c r="X12" s="12"/>
      <c r="Z12" s="51"/>
      <c r="AB12" s="52"/>
      <c r="AC12" s="21"/>
    </row>
    <row r="13" spans="1:58" ht="5.25" customHeight="1" x14ac:dyDescent="0.35">
      <c r="X13" s="12"/>
    </row>
    <row r="14" spans="1:58" s="12" customFormat="1" ht="155.25" customHeight="1" x14ac:dyDescent="0.35">
      <c r="A14" s="30"/>
      <c r="B14" s="27" t="s">
        <v>251</v>
      </c>
      <c r="C14" s="29" t="s">
        <v>273</v>
      </c>
      <c r="D14" s="29" t="s">
        <v>272</v>
      </c>
      <c r="E14" s="29" t="s">
        <v>220</v>
      </c>
      <c r="F14" s="29" t="s">
        <v>60</v>
      </c>
      <c r="G14" s="43" t="s">
        <v>221</v>
      </c>
      <c r="H14" s="184" t="s">
        <v>203</v>
      </c>
      <c r="I14" s="184" t="s">
        <v>205</v>
      </c>
      <c r="J14" s="184" t="s">
        <v>50</v>
      </c>
      <c r="K14" s="184" t="s">
        <v>289</v>
      </c>
      <c r="L14" s="184" t="s">
        <v>290</v>
      </c>
      <c r="M14" s="184" t="s">
        <v>52</v>
      </c>
      <c r="N14" s="184" t="s">
        <v>83</v>
      </c>
      <c r="O14" s="186" t="s">
        <v>200</v>
      </c>
      <c r="P14" s="184" t="s">
        <v>191</v>
      </c>
      <c r="Q14" s="184" t="s">
        <v>198</v>
      </c>
      <c r="R14" s="184" t="s">
        <v>51</v>
      </c>
      <c r="S14" s="8"/>
      <c r="T14" s="122" t="s">
        <v>273</v>
      </c>
      <c r="U14" s="247" t="s">
        <v>292</v>
      </c>
      <c r="V14" s="248"/>
      <c r="W14" s="248"/>
      <c r="X14" s="248"/>
      <c r="Y14" s="248"/>
      <c r="Z14" s="248"/>
      <c r="AA14" s="248"/>
      <c r="AB14" s="248"/>
      <c r="AC14" s="248"/>
      <c r="AD14" s="248"/>
      <c r="AE14" s="248"/>
      <c r="AF14" s="248"/>
      <c r="AG14" s="248"/>
      <c r="AH14" s="248"/>
    </row>
    <row r="15" spans="1:58" ht="78" customHeight="1" thickBot="1" x14ac:dyDescent="0.4">
      <c r="A15" s="156"/>
      <c r="B15" s="157" t="s">
        <v>176</v>
      </c>
      <c r="C15" s="158" t="s">
        <v>250</v>
      </c>
      <c r="D15" s="157" t="s">
        <v>174</v>
      </c>
      <c r="E15" s="157" t="s">
        <v>175</v>
      </c>
      <c r="F15" s="157">
        <f>IF($H$8=0,2030,$H$8)</f>
        <v>2050</v>
      </c>
      <c r="G15" s="157" t="str">
        <f>IF($Q$8=0,"2C",$Q$8)</f>
        <v>2C</v>
      </c>
      <c r="H15" s="158" t="str">
        <f>IF($B15=0,"",IFERROR(VLOOKUP(_xlfn.CONCAT($D15,$E15,H$14,$B15,$F15,$G15,$T15),'Base de Dados'!$A:$N,14,0),"-"))</f>
        <v>Alto</v>
      </c>
      <c r="I15" s="158" t="str">
        <f>IF($B15=0,"",IFERROR(VLOOKUP(_xlfn.CONCAT($D15,$E15,I$14,$B15,$F15,$G15,$T15),'Base de Dados'!$A:$N,14,0),"-"))</f>
        <v>Baixo</v>
      </c>
      <c r="J15" s="158" t="str">
        <f>IF($B15=0,"",IFERROR(VLOOKUP(_xlfn.CONCAT($D15,$E15,J$14,$B15,$F15,$G15,$T15),'Base de Dados'!$A:$N,14,0),"-"))</f>
        <v>Médio</v>
      </c>
      <c r="K15" s="158" t="str">
        <f>IF($B15=0,"",IFERROR(VLOOKUP(_xlfn.CONCAT($D15,$E15,K$14,$B15,$F15,$G15,$T15),'Base de Dados'!$A:$N,14,0),"-"))</f>
        <v>Alto</v>
      </c>
      <c r="L15" s="158" t="str">
        <f>IF($B15=0,"",IFERROR(VLOOKUP(_xlfn.CONCAT($D15,$E15,L$14,$B15,$F15,$G15,$T15),'Base de Dados'!$A:$N,14,0),"-"))</f>
        <v>Alto</v>
      </c>
      <c r="M15" s="158" t="str">
        <f>IF($B15=0,"",IFERROR(VLOOKUP(_xlfn.CONCAT($D15,$E15,M$14,$B15,$F15,$G15,$T15),'Base de Dados'!$A:$N,14,0),"-"))</f>
        <v>ND</v>
      </c>
      <c r="N15" s="158" t="str">
        <f>IF($B15=0,"",IFERROR(VLOOKUP(_xlfn.CONCAT($D15,$E15,N$14,$B15,$F15,$G15,$T15),'Base de Dados'!$A:$N,14,0),"-"))</f>
        <v>Alto</v>
      </c>
      <c r="O15" s="158" t="str">
        <f>IF($B15=0,"",IFERROR(VLOOKUP(_xlfn.CONCAT($D15,$E15,O$14,$B15,$F15,$G15,$T15),'Base de Dados'!$A:$N,14,0),"-"))</f>
        <v>Baixo</v>
      </c>
      <c r="P15" s="158" t="str">
        <f>IF($B15=0,"",IFERROR(VLOOKUP(_xlfn.CONCAT($D15,$E15,P$14,$B15,$F15,$G15,$T15),'Base de Dados'!$A:$N,14,0),"-"))</f>
        <v>ND</v>
      </c>
      <c r="Q15" s="158" t="str">
        <f>IF($B15=0,"",IFERROR(VLOOKUP(_xlfn.CONCAT($D15,$E15,Q$14,$B15,$F15,$G15,$T15),'Base de Dados'!$A:$N,14,0),"-"))</f>
        <v>ND</v>
      </c>
      <c r="R15" s="158" t="str">
        <f>IF($B15=0,"",IFERROR(VLOOKUP(_xlfn.CONCAT($D15,$E15,R$14,$B15,$F15,$G15,$T15),'Base de Dados'!$A:$N,14,0),"-"))</f>
        <v>ND</v>
      </c>
      <c r="S15" s="1" t="s">
        <v>222</v>
      </c>
      <c r="T15" s="124" t="s">
        <v>250</v>
      </c>
      <c r="U15" s="242" t="s">
        <v>291</v>
      </c>
      <c r="V15" s="243"/>
      <c r="W15" s="243"/>
      <c r="X15" s="243"/>
      <c r="Y15" s="243"/>
      <c r="Z15" s="243"/>
      <c r="AA15" s="243"/>
      <c r="AB15" s="243"/>
      <c r="AC15" s="243"/>
      <c r="AD15" s="243"/>
      <c r="AE15" s="243"/>
      <c r="AF15" s="243"/>
      <c r="AG15" s="243"/>
      <c r="AH15" s="243"/>
    </row>
    <row r="16" spans="1:58" ht="78" customHeight="1" thickTop="1" thickBot="1" x14ac:dyDescent="0.4">
      <c r="A16" s="159"/>
      <c r="B16" s="160" t="s">
        <v>176</v>
      </c>
      <c r="C16" s="161" t="s">
        <v>274</v>
      </c>
      <c r="D16" s="160" t="s">
        <v>174</v>
      </c>
      <c r="E16" s="160" t="s">
        <v>175</v>
      </c>
      <c r="F16" s="160" cm="1">
        <f t="array" ref="F16">_xlfn.IFS(E16=0,"",$H$8=0,2030,$H$8=2030,2030,$H$8=2050,2050)</f>
        <v>2050</v>
      </c>
      <c r="G16" s="160" t="str" cm="1">
        <f t="array" ref="G16">_xlfn.IFS(E16=0,"",$Q$8=0,"2C",$Q$8="2C","2C",$Q$8="4C","4C")</f>
        <v>2C</v>
      </c>
      <c r="H16" s="161" t="str">
        <f>IF($B16=0,"",IFERROR(VLOOKUP(_xlfn.CONCAT($D16,$E16,H$14,$B16,$F16,$G16,$T16),'Base de Dados'!$A:$N,14,0),"-"))</f>
        <v>Baixo</v>
      </c>
      <c r="I16" s="161" t="str">
        <f>IF($B16=0,"",IFERROR(VLOOKUP(_xlfn.CONCAT($D16,$E16,I$14,$B16,$F16,$G16,$T16),'Base de Dados'!$A:$N,14,0),"-"))</f>
        <v>Médio</v>
      </c>
      <c r="J16" s="161" t="str">
        <f>IF($B16=0,"",IFERROR(VLOOKUP(_xlfn.CONCAT($D16,$E16,J$14,$B16,$F16,$G16,$T16),'Base de Dados'!$A:$N,14,0),"-"))</f>
        <v>Baixo</v>
      </c>
      <c r="K16" s="161" t="str">
        <f>IF($B16=0,"",IFERROR(VLOOKUP(_xlfn.CONCAT($D16,$E16,K$14,$B16,$F16,$G16,$T16),'Base de Dados'!$A:$N,14,0),"-"))</f>
        <v>ND</v>
      </c>
      <c r="L16" s="161" t="str">
        <f>IF($B16=0,"",IFERROR(VLOOKUP(_xlfn.CONCAT($D16,$E16,L$14,$B16,$F16,$G16,$T16),'Base de Dados'!$A:$N,14,0),"-"))</f>
        <v>Médio</v>
      </c>
      <c r="M16" s="161" t="str">
        <f>IF($B16=0,"",IFERROR(VLOOKUP(_xlfn.CONCAT($D16,$E16,M$14,$B16,$F16,$G16,$T16),'Base de Dados'!$A:$N,14,0),"-"))</f>
        <v>Baixo</v>
      </c>
      <c r="N16" s="161" t="str">
        <f>IF($B16=0,"",IFERROR(VLOOKUP(_xlfn.CONCAT($D16,$E16,N$14,$B16,$F16,$G16,$T16),'Base de Dados'!$A:$N,14,0),"-"))</f>
        <v>Baixo</v>
      </c>
      <c r="O16" s="161" t="str">
        <f>IF($B16=0,"",IFERROR(VLOOKUP(_xlfn.CONCAT($D16,$E16,O$14,$B16,$F16,$G16,$T16),'Base de Dados'!$A:$N,14,0),"-"))</f>
        <v>Médio</v>
      </c>
      <c r="P16" s="161" t="str">
        <f>IF($B16=0,"",IFERROR(VLOOKUP(_xlfn.CONCAT($D16,$E16,P$14,$B16,$F16,$G16,$T16),'Base de Dados'!$A:$N,14,0),"-"))</f>
        <v>Baixo</v>
      </c>
      <c r="Q16" s="161" t="str">
        <f>IF($B16=0,"",IFERROR(VLOOKUP(_xlfn.CONCAT($D16,$E16,Q$14,$B16,$F16,$G16,$T16),'Base de Dados'!$A:$N,14,0),"-"))</f>
        <v>Médio</v>
      </c>
      <c r="R16" s="161" t="str">
        <f>IF($B16=0,"",IFERROR(VLOOKUP(_xlfn.CONCAT($D16,$E16,R$14,$B16,$F16,$G16,$T16),'Base de Dados'!$A:$N,14,0),"-"))</f>
        <v>Alto</v>
      </c>
      <c r="S16" s="1" t="s">
        <v>222</v>
      </c>
      <c r="T16" s="124" t="s">
        <v>246</v>
      </c>
      <c r="U16" s="242" t="s">
        <v>302</v>
      </c>
      <c r="V16" s="243"/>
      <c r="W16" s="243"/>
      <c r="X16" s="243"/>
      <c r="Y16" s="243"/>
      <c r="Z16" s="243"/>
      <c r="AA16" s="243"/>
      <c r="AB16" s="243"/>
      <c r="AC16" s="243"/>
      <c r="AD16" s="243"/>
      <c r="AE16" s="243"/>
      <c r="AF16" s="243"/>
      <c r="AG16" s="243"/>
      <c r="AH16" s="243"/>
    </row>
    <row r="17" spans="1:34" ht="78" customHeight="1" thickTop="1" thickBot="1" x14ac:dyDescent="0.4">
      <c r="A17" s="159"/>
      <c r="B17" s="160" t="s">
        <v>176</v>
      </c>
      <c r="C17" s="161" t="s">
        <v>245</v>
      </c>
      <c r="D17" s="160" t="s">
        <v>174</v>
      </c>
      <c r="E17" s="160" t="s">
        <v>175</v>
      </c>
      <c r="F17" s="160" cm="1">
        <f t="array" ref="F17">_xlfn.IFS(E17=0,"",$H$8=0,2030,$H$8=2030,2030,$H$8=2050,2050)</f>
        <v>2050</v>
      </c>
      <c r="G17" s="160" t="str" cm="1">
        <f t="array" ref="G17">_xlfn.IFS(E17=0,"",$Q$8=0,"2C",$Q$8="2C","2C",$Q$8="4C","4C")</f>
        <v>2C</v>
      </c>
      <c r="H17" s="161" t="str">
        <f>IF($B17=0,"",IFERROR(VLOOKUP(_xlfn.CONCAT($D17,$E17,H$14,$B17,$F17,$G17,$T17),'Base de Dados'!$A:$N,14,0),"-"))</f>
        <v>Alto</v>
      </c>
      <c r="I17" s="161" t="str">
        <f>IF($B17=0,"",IFERROR(VLOOKUP(_xlfn.CONCAT($D17,$E17,I$14,$B17,$F17,$G17,$T17),'Base de Dados'!$A:$N,14,0),"-"))</f>
        <v>Médio</v>
      </c>
      <c r="J17" s="161" t="str">
        <f>IF($B17=0,"",IFERROR(VLOOKUP(_xlfn.CONCAT($D17,$E17,J$14,$B17,$F17,$G17,$T17),'Base de Dados'!$A:$N,14,0),"-"))</f>
        <v>Médio</v>
      </c>
      <c r="K17" s="161" t="str">
        <f>IF($B17=0,"",IFERROR(VLOOKUP(_xlfn.CONCAT($D17,$E17,K$14,$B17,$F17,$G17,$T17),'Base de Dados'!$A:$N,14,0),"-"))</f>
        <v>ND</v>
      </c>
      <c r="L17" s="161" t="str">
        <f>IF($B17=0,"",IFERROR(VLOOKUP(_xlfn.CONCAT($D17,$E17,L$14,$B17,$F17,$G17,$T17),'Base de Dados'!$A:$N,14,0),"-"))</f>
        <v>Alto</v>
      </c>
      <c r="M17" s="161" t="str">
        <f>IF($B17=0,"",IFERROR(VLOOKUP(_xlfn.CONCAT($D17,$E17,M$14,$B17,$F17,$G17,$T17),'Base de Dados'!$A:$N,14,0),"-"))</f>
        <v>Alto</v>
      </c>
      <c r="N17" s="161" t="str">
        <f>IF($B17=0,"",IFERROR(VLOOKUP(_xlfn.CONCAT($D17,$E17,N$14,$B17,$F17,$G17,$T17),'Base de Dados'!$A:$N,14,0),"-"))</f>
        <v>Baixo</v>
      </c>
      <c r="O17" s="161" t="str">
        <f>IF($B17=0,"",IFERROR(VLOOKUP(_xlfn.CONCAT($D17,$E17,O$14,$B17,$F17,$G17,$T17),'Base de Dados'!$A:$N,14,0),"-"))</f>
        <v>Alto</v>
      </c>
      <c r="P17" s="161" t="str">
        <f>IF($B17=0,"",IFERROR(VLOOKUP(_xlfn.CONCAT($D17,$E17,P$14,$B17,$F17,$G17,$T17),'Base de Dados'!$A:$N,14,0),"-"))</f>
        <v>Alto</v>
      </c>
      <c r="Q17" s="161" t="str">
        <f>IF($B17=0,"",IFERROR(VLOOKUP(_xlfn.CONCAT($D17,$E17,Q$14,$B17,$F17,$G17,$T17),'Base de Dados'!$A:$N,14,0),"-"))</f>
        <v>Alto</v>
      </c>
      <c r="R17" s="161" t="str">
        <f>IF($B17=0,"",IFERROR(VLOOKUP(_xlfn.CONCAT($D17,$E17,R$14,$B17,$F17,$G17,$T17),'Base de Dados'!$A:$N,14,0),"-"))</f>
        <v>Alto</v>
      </c>
      <c r="S17" s="1" t="s">
        <v>222</v>
      </c>
      <c r="T17" s="153" t="s">
        <v>245</v>
      </c>
      <c r="U17" s="242" t="s">
        <v>301</v>
      </c>
      <c r="V17" s="243"/>
      <c r="W17" s="243"/>
      <c r="X17" s="243"/>
      <c r="Y17" s="243"/>
      <c r="Z17" s="243"/>
      <c r="AA17" s="243"/>
      <c r="AB17" s="243"/>
      <c r="AC17" s="243"/>
      <c r="AD17" s="243"/>
      <c r="AE17" s="243"/>
      <c r="AF17" s="243"/>
      <c r="AG17" s="243"/>
      <c r="AH17" s="243"/>
    </row>
    <row r="18" spans="1:34" ht="15" thickTop="1" x14ac:dyDescent="0.35">
      <c r="B18" s="17"/>
      <c r="C18" s="17"/>
      <c r="D18" s="17"/>
      <c r="E18" s="17"/>
      <c r="G18" s="9"/>
      <c r="H18" s="67"/>
      <c r="I18" s="67"/>
      <c r="J18" s="67"/>
      <c r="K18" s="119"/>
      <c r="L18" s="67"/>
      <c r="M18" s="67"/>
      <c r="N18" s="67"/>
      <c r="O18" s="67"/>
      <c r="P18" s="67"/>
      <c r="Q18" s="67"/>
      <c r="R18" s="67"/>
      <c r="S18" s="1" t="s">
        <v>222</v>
      </c>
    </row>
    <row r="19" spans="1:34" x14ac:dyDescent="0.35">
      <c r="B19" s="17"/>
      <c r="C19" s="17"/>
      <c r="D19" s="17"/>
      <c r="E19" s="17"/>
      <c r="G19" s="9"/>
      <c r="H19" s="67"/>
      <c r="I19" s="67"/>
      <c r="J19" s="67"/>
      <c r="K19" s="119"/>
      <c r="L19" s="67"/>
      <c r="M19" s="67"/>
      <c r="N19" s="67"/>
      <c r="O19" s="67"/>
      <c r="P19" s="67"/>
      <c r="Q19" s="67"/>
      <c r="R19" s="67"/>
      <c r="S19" s="1" t="s">
        <v>222</v>
      </c>
    </row>
    <row r="20" spans="1:34" ht="15" customHeight="1" x14ac:dyDescent="0.35">
      <c r="B20" s="17"/>
      <c r="C20" s="17"/>
      <c r="D20" s="17"/>
      <c r="E20" s="17"/>
      <c r="F20" s="132"/>
      <c r="G20" s="133"/>
      <c r="H20" s="133"/>
      <c r="I20" s="133"/>
      <c r="J20" s="133"/>
      <c r="K20" s="133"/>
      <c r="L20" s="133"/>
      <c r="M20" s="133"/>
      <c r="N20" s="133"/>
      <c r="O20" s="133"/>
      <c r="P20" s="133"/>
      <c r="Q20" s="133"/>
      <c r="R20" s="133"/>
      <c r="S20" s="133"/>
      <c r="T20" s="133"/>
      <c r="U20" s="133"/>
      <c r="V20" s="133"/>
      <c r="W20" s="133"/>
      <c r="X20" s="133"/>
      <c r="Y20" s="133"/>
      <c r="Z20" s="133"/>
      <c r="AC20" s="21"/>
    </row>
    <row r="21" spans="1:34" ht="15.75" customHeight="1" x14ac:dyDescent="0.35">
      <c r="B21" s="17"/>
      <c r="C21" s="17"/>
      <c r="D21" s="17"/>
      <c r="E21" s="17"/>
      <c r="F21" s="133"/>
      <c r="G21" s="133"/>
      <c r="H21" s="133"/>
      <c r="I21" s="133"/>
      <c r="J21" s="133"/>
      <c r="K21" s="133"/>
      <c r="L21" s="133"/>
      <c r="M21" s="133"/>
      <c r="N21" s="133"/>
      <c r="O21" s="133"/>
      <c r="P21" s="133"/>
      <c r="Q21" s="133"/>
      <c r="R21" s="133"/>
      <c r="S21" s="133"/>
      <c r="T21" s="133"/>
      <c r="U21" s="133"/>
      <c r="V21" s="133"/>
      <c r="W21" s="133"/>
      <c r="X21" s="133"/>
      <c r="Y21" s="133"/>
      <c r="Z21" s="133"/>
      <c r="AE21" s="11"/>
      <c r="AF21" s="11"/>
    </row>
    <row r="22" spans="1:34" ht="15" customHeight="1" x14ac:dyDescent="0.35">
      <c r="B22" s="17"/>
      <c r="C22" s="17"/>
      <c r="D22" s="17"/>
      <c r="E22" s="17"/>
      <c r="F22" s="133"/>
      <c r="G22" s="133"/>
      <c r="H22" s="133"/>
      <c r="I22" s="133"/>
      <c r="J22" s="133"/>
      <c r="K22" s="133"/>
      <c r="L22" s="133"/>
      <c r="M22" s="133"/>
      <c r="N22" s="133"/>
      <c r="O22" s="133"/>
      <c r="P22" s="133"/>
      <c r="Q22" s="133"/>
      <c r="R22" s="133"/>
      <c r="S22" s="133"/>
      <c r="T22" s="133"/>
      <c r="U22" s="133"/>
      <c r="V22" s="133"/>
      <c r="W22" s="133"/>
      <c r="X22" s="133"/>
      <c r="Y22" s="133"/>
      <c r="Z22" s="133"/>
      <c r="AE22" s="11"/>
      <c r="AF22" s="11"/>
    </row>
    <row r="23" spans="1:34" ht="15" customHeight="1" x14ac:dyDescent="0.35">
      <c r="B23" s="17"/>
      <c r="C23" s="17"/>
      <c r="D23" s="17"/>
      <c r="E23" s="17"/>
      <c r="F23" s="133"/>
      <c r="G23" s="133"/>
      <c r="H23" s="133"/>
      <c r="I23" s="133"/>
      <c r="J23" s="133"/>
      <c r="K23" s="133"/>
      <c r="L23" s="133"/>
      <c r="M23" s="133"/>
      <c r="N23" s="133"/>
      <c r="O23" s="133"/>
      <c r="P23" s="133"/>
      <c r="Q23" s="133"/>
      <c r="R23" s="133"/>
      <c r="S23" s="133"/>
      <c r="T23" s="133"/>
      <c r="U23" s="133"/>
      <c r="V23" s="133"/>
      <c r="W23" s="133"/>
      <c r="X23" s="133"/>
      <c r="Y23" s="133"/>
      <c r="Z23" s="133"/>
      <c r="AE23" s="11"/>
      <c r="AF23" s="11"/>
    </row>
    <row r="24" spans="1:34" ht="15" customHeight="1" x14ac:dyDescent="0.35">
      <c r="B24" s="17"/>
      <c r="C24" s="17"/>
      <c r="D24" s="17"/>
      <c r="E24" s="17"/>
      <c r="F24" s="133"/>
      <c r="G24" s="133"/>
      <c r="H24" s="133"/>
      <c r="I24" s="133"/>
      <c r="J24" s="133"/>
      <c r="K24" s="133"/>
      <c r="L24" s="133"/>
      <c r="M24" s="133"/>
      <c r="N24" s="133"/>
      <c r="O24" s="133"/>
      <c r="P24" s="133"/>
      <c r="Q24" s="133"/>
      <c r="R24" s="133"/>
      <c r="S24" s="133"/>
      <c r="T24" s="133"/>
      <c r="U24" s="133"/>
      <c r="V24" s="133"/>
      <c r="W24" s="133"/>
      <c r="X24" s="133"/>
      <c r="Y24" s="133"/>
      <c r="Z24" s="133"/>
    </row>
    <row r="25" spans="1:34" ht="15" customHeight="1" x14ac:dyDescent="0.35">
      <c r="B25" s="17"/>
      <c r="C25" s="17"/>
      <c r="D25" s="17"/>
      <c r="E25" s="17"/>
      <c r="F25" s="133"/>
      <c r="G25" s="133"/>
      <c r="H25" s="133"/>
      <c r="I25" s="133"/>
      <c r="J25" s="133"/>
      <c r="K25" s="133"/>
      <c r="L25" s="133"/>
      <c r="M25" s="133"/>
      <c r="N25" s="133"/>
      <c r="O25" s="133"/>
      <c r="P25" s="133"/>
      <c r="Q25" s="133"/>
      <c r="R25" s="133"/>
      <c r="S25" s="133"/>
      <c r="T25" s="133"/>
      <c r="U25" s="133"/>
      <c r="V25" s="133"/>
      <c r="W25" s="133"/>
      <c r="X25" s="133"/>
      <c r="Y25" s="133"/>
      <c r="Z25" s="133"/>
    </row>
    <row r="26" spans="1:34" ht="15" customHeight="1" x14ac:dyDescent="0.35">
      <c r="B26" s="17"/>
      <c r="C26" s="17"/>
      <c r="D26" s="17"/>
      <c r="E26" s="17"/>
      <c r="F26" s="130"/>
      <c r="G26" s="131"/>
      <c r="H26" s="131"/>
      <c r="I26" s="131"/>
      <c r="J26" s="131"/>
      <c r="K26" s="131"/>
      <c r="L26" s="131"/>
      <c r="M26" s="131"/>
      <c r="N26" s="131"/>
      <c r="O26" s="131"/>
      <c r="P26" s="131"/>
      <c r="Q26" s="131"/>
      <c r="R26" s="131"/>
      <c r="S26" s="131"/>
      <c r="T26" s="131"/>
      <c r="U26" s="131"/>
      <c r="V26" s="131"/>
      <c r="W26" s="131"/>
      <c r="X26" s="131"/>
      <c r="Y26" s="131"/>
      <c r="Z26" s="131"/>
    </row>
    <row r="27" spans="1:34" ht="15" customHeight="1" x14ac:dyDescent="0.35">
      <c r="B27" s="17"/>
      <c r="C27" s="17"/>
      <c r="D27" s="17"/>
      <c r="E27" s="17"/>
      <c r="F27" s="131"/>
      <c r="G27" s="131"/>
      <c r="H27" s="131"/>
      <c r="I27" s="131"/>
      <c r="J27" s="131"/>
      <c r="K27" s="131"/>
      <c r="L27" s="131"/>
      <c r="M27" s="131"/>
      <c r="N27" s="131"/>
      <c r="O27" s="131"/>
      <c r="P27" s="131"/>
      <c r="Q27" s="131"/>
      <c r="R27" s="131"/>
      <c r="S27" s="131"/>
      <c r="T27" s="131"/>
      <c r="U27" s="131"/>
      <c r="V27" s="131"/>
      <c r="W27" s="131"/>
      <c r="X27" s="131"/>
      <c r="Y27" s="131"/>
      <c r="Z27" s="131"/>
    </row>
    <row r="28" spans="1:34" ht="15" customHeight="1" x14ac:dyDescent="0.35">
      <c r="B28" s="17"/>
      <c r="C28" s="17"/>
      <c r="D28" s="17"/>
      <c r="E28" s="17"/>
      <c r="F28" s="131"/>
      <c r="G28" s="131"/>
      <c r="H28" s="131"/>
      <c r="I28" s="131"/>
      <c r="J28" s="131"/>
      <c r="K28" s="131"/>
      <c r="L28" s="131"/>
      <c r="M28" s="131"/>
      <c r="N28" s="131"/>
      <c r="O28" s="131"/>
      <c r="P28" s="131"/>
      <c r="Q28" s="131"/>
      <c r="R28" s="131"/>
      <c r="S28" s="131"/>
      <c r="T28" s="131"/>
      <c r="U28" s="131"/>
      <c r="V28" s="131"/>
      <c r="W28" s="131"/>
      <c r="X28" s="131"/>
      <c r="Y28" s="131"/>
      <c r="Z28" s="131"/>
    </row>
    <row r="29" spans="1:34" ht="15" customHeight="1" x14ac:dyDescent="0.35">
      <c r="B29" s="17"/>
      <c r="C29" s="17"/>
      <c r="D29" s="17"/>
      <c r="E29" s="17"/>
      <c r="F29" s="131"/>
      <c r="G29" s="131"/>
      <c r="H29" s="131"/>
      <c r="I29" s="131"/>
      <c r="J29" s="131"/>
      <c r="K29" s="131"/>
      <c r="L29" s="131"/>
      <c r="M29" s="131"/>
      <c r="N29" s="131"/>
      <c r="O29" s="131"/>
      <c r="P29" s="131"/>
      <c r="Q29" s="131"/>
      <c r="R29" s="131"/>
      <c r="S29" s="131"/>
      <c r="T29" s="131"/>
      <c r="U29" s="131"/>
      <c r="V29" s="131"/>
      <c r="W29" s="131"/>
      <c r="X29" s="131"/>
      <c r="Y29" s="131"/>
      <c r="Z29" s="131"/>
    </row>
    <row r="30" spans="1:34" ht="15" customHeight="1" x14ac:dyDescent="0.35">
      <c r="B30" s="17"/>
      <c r="C30" s="17"/>
      <c r="D30" s="17"/>
      <c r="E30" s="17"/>
      <c r="F30" s="131"/>
      <c r="G30" s="131"/>
      <c r="H30" s="131"/>
      <c r="I30" s="131"/>
      <c r="J30" s="131"/>
      <c r="K30" s="131"/>
      <c r="L30" s="131"/>
      <c r="M30" s="131"/>
      <c r="N30" s="131"/>
      <c r="O30" s="131"/>
      <c r="P30" s="131"/>
      <c r="Q30" s="131"/>
      <c r="R30" s="131"/>
      <c r="S30" s="131"/>
      <c r="T30" s="131"/>
      <c r="U30" s="131"/>
      <c r="V30" s="131"/>
      <c r="W30" s="131"/>
      <c r="X30" s="131"/>
      <c r="Y30" s="131"/>
      <c r="Z30" s="131"/>
    </row>
    <row r="31" spans="1:34" ht="15" customHeight="1" x14ac:dyDescent="0.35">
      <c r="B31" s="17"/>
      <c r="C31" s="17"/>
      <c r="D31" s="17"/>
      <c r="E31" s="17"/>
      <c r="F31" s="131"/>
      <c r="G31" s="131"/>
      <c r="H31" s="131"/>
      <c r="I31" s="131"/>
      <c r="J31" s="131"/>
      <c r="K31" s="131"/>
      <c r="L31" s="131"/>
      <c r="M31" s="131"/>
      <c r="N31" s="131"/>
      <c r="O31" s="131"/>
      <c r="P31" s="131"/>
      <c r="Q31" s="131"/>
      <c r="R31" s="131"/>
      <c r="S31" s="131"/>
      <c r="T31" s="131"/>
      <c r="U31" s="131"/>
      <c r="V31" s="131"/>
      <c r="W31" s="131"/>
      <c r="X31" s="131"/>
      <c r="Y31" s="131"/>
      <c r="Z31" s="131"/>
    </row>
    <row r="32" spans="1:34" x14ac:dyDescent="0.35">
      <c r="B32" s="17"/>
      <c r="C32" s="17"/>
      <c r="D32" s="17"/>
      <c r="E32" s="17"/>
    </row>
    <row r="33" spans="2:19" x14ac:dyDescent="0.35">
      <c r="B33" s="17"/>
      <c r="C33" s="17"/>
      <c r="D33" s="17"/>
      <c r="E33" s="17"/>
    </row>
    <row r="34" spans="2:19" x14ac:dyDescent="0.35">
      <c r="B34" s="17"/>
      <c r="C34" s="17"/>
      <c r="D34" s="17"/>
      <c r="E34" s="17"/>
    </row>
    <row r="35" spans="2:19" x14ac:dyDescent="0.35">
      <c r="B35" s="17"/>
      <c r="C35" s="17"/>
      <c r="D35" s="17"/>
      <c r="E35" s="17"/>
    </row>
    <row r="36" spans="2:19" x14ac:dyDescent="0.35">
      <c r="B36" s="17"/>
      <c r="C36" s="17"/>
      <c r="D36" s="17"/>
      <c r="E36" s="17"/>
    </row>
    <row r="37" spans="2:19" x14ac:dyDescent="0.35">
      <c r="B37" s="17"/>
      <c r="C37" s="17"/>
      <c r="D37" s="17"/>
      <c r="E37" s="17"/>
    </row>
    <row r="38" spans="2:19" x14ac:dyDescent="0.35">
      <c r="B38" s="17"/>
      <c r="C38" s="17"/>
      <c r="D38" s="17"/>
      <c r="E38" s="17"/>
      <c r="G38" s="9"/>
      <c r="H38" s="18"/>
      <c r="I38" s="18"/>
      <c r="J38" s="18"/>
      <c r="K38" s="18"/>
      <c r="L38" s="18"/>
      <c r="M38" s="18"/>
      <c r="N38" s="18"/>
      <c r="O38" s="18"/>
      <c r="P38" s="18"/>
      <c r="Q38" s="18"/>
      <c r="R38" s="18"/>
      <c r="S38" s="1" t="s">
        <v>222</v>
      </c>
    </row>
    <row r="39" spans="2:19" x14ac:dyDescent="0.35">
      <c r="B39" s="17"/>
      <c r="C39" s="17"/>
      <c r="D39" s="17"/>
      <c r="E39" s="17"/>
      <c r="G39" s="9"/>
      <c r="H39" s="18"/>
      <c r="I39" s="18"/>
      <c r="J39" s="18"/>
      <c r="K39" s="18"/>
      <c r="L39" s="18"/>
      <c r="M39" s="18"/>
      <c r="N39" s="18"/>
      <c r="O39" s="18"/>
      <c r="P39" s="18"/>
      <c r="Q39" s="18"/>
      <c r="R39" s="18"/>
    </row>
    <row r="40" spans="2:19" x14ac:dyDescent="0.35">
      <c r="B40" s="17"/>
      <c r="C40" s="17"/>
      <c r="D40" s="17"/>
      <c r="E40" s="17"/>
      <c r="G40" s="9"/>
      <c r="H40" s="18"/>
      <c r="I40" s="18"/>
      <c r="J40" s="18"/>
      <c r="K40" s="18"/>
      <c r="L40" s="18"/>
      <c r="M40" s="18"/>
      <c r="N40" s="18"/>
      <c r="O40" s="18"/>
      <c r="P40" s="18"/>
      <c r="Q40" s="18"/>
      <c r="R40" s="18"/>
    </row>
    <row r="41" spans="2:19" x14ac:dyDescent="0.35">
      <c r="B41" s="17"/>
      <c r="C41" s="17"/>
      <c r="D41" s="17"/>
      <c r="E41" s="17"/>
      <c r="G41" s="9"/>
      <c r="H41" s="18"/>
      <c r="I41" s="18"/>
      <c r="J41" s="18"/>
      <c r="K41" s="18"/>
      <c r="L41" s="18"/>
      <c r="M41" s="18"/>
      <c r="N41" s="18"/>
      <c r="O41" s="18"/>
      <c r="P41" s="18"/>
      <c r="Q41" s="18"/>
      <c r="R41" s="18"/>
    </row>
    <row r="42" spans="2:19" x14ac:dyDescent="0.35">
      <c r="B42" s="17"/>
      <c r="C42" s="17"/>
      <c r="D42" s="17"/>
      <c r="E42" s="17"/>
      <c r="G42" s="9"/>
      <c r="H42" s="18"/>
      <c r="I42" s="18"/>
      <c r="J42" s="18"/>
      <c r="K42" s="18"/>
      <c r="L42" s="18"/>
      <c r="M42" s="18"/>
      <c r="N42" s="18"/>
      <c r="O42" s="18"/>
      <c r="P42" s="18"/>
      <c r="Q42" s="18"/>
      <c r="R42" s="18"/>
    </row>
    <row r="43" spans="2:19" x14ac:dyDescent="0.35">
      <c r="B43" s="17"/>
      <c r="C43" s="17"/>
      <c r="D43" s="17"/>
      <c r="E43" s="17"/>
      <c r="G43" s="9"/>
      <c r="H43" s="18"/>
      <c r="I43" s="18"/>
      <c r="J43" s="18"/>
      <c r="K43" s="18"/>
      <c r="L43" s="18"/>
      <c r="M43" s="18"/>
      <c r="N43" s="18"/>
      <c r="O43" s="18"/>
      <c r="P43" s="18"/>
      <c r="Q43" s="18"/>
      <c r="R43" s="18"/>
    </row>
    <row r="44" spans="2:19" x14ac:dyDescent="0.35">
      <c r="B44" s="17"/>
      <c r="C44" s="17"/>
      <c r="D44" s="17"/>
      <c r="E44" s="17"/>
      <c r="G44" s="9"/>
      <c r="H44" s="18"/>
      <c r="I44" s="18"/>
      <c r="J44" s="18"/>
      <c r="K44" s="18"/>
      <c r="L44" s="18"/>
      <c r="M44" s="18"/>
      <c r="N44" s="18"/>
      <c r="O44" s="18"/>
      <c r="P44" s="18"/>
      <c r="Q44" s="18"/>
      <c r="R44" s="18"/>
    </row>
    <row r="45" spans="2:19" x14ac:dyDescent="0.35">
      <c r="B45" s="17"/>
      <c r="C45" s="17"/>
      <c r="D45" s="17"/>
      <c r="E45" s="17"/>
      <c r="G45" s="9"/>
      <c r="H45" s="18"/>
      <c r="I45" s="18"/>
      <c r="J45" s="18"/>
      <c r="K45" s="18"/>
      <c r="L45" s="18"/>
      <c r="M45" s="18"/>
      <c r="N45" s="18"/>
      <c r="O45" s="18"/>
      <c r="P45" s="18"/>
      <c r="R45" s="18"/>
    </row>
    <row r="46" spans="2:19" x14ac:dyDescent="0.35">
      <c r="B46" s="17"/>
      <c r="C46" s="17"/>
      <c r="D46" s="17"/>
      <c r="E46" s="17"/>
      <c r="G46" s="9"/>
      <c r="H46" s="18"/>
      <c r="I46" s="18"/>
      <c r="J46" s="18"/>
      <c r="K46" s="18"/>
      <c r="L46" s="18"/>
      <c r="M46" s="18"/>
      <c r="N46" s="18"/>
      <c r="O46" s="18"/>
      <c r="P46" s="18"/>
      <c r="Q46" s="18"/>
      <c r="R46" s="18"/>
    </row>
    <row r="47" spans="2:19" x14ac:dyDescent="0.35">
      <c r="B47" s="17"/>
      <c r="C47" s="17"/>
      <c r="D47" s="17"/>
      <c r="E47" s="17"/>
      <c r="G47" s="9"/>
      <c r="H47" s="18"/>
      <c r="I47" s="18"/>
      <c r="J47" s="18"/>
      <c r="K47" s="18"/>
      <c r="L47" s="18"/>
      <c r="M47" s="18"/>
      <c r="N47" s="18"/>
      <c r="O47" s="18"/>
      <c r="P47" s="18"/>
      <c r="Q47" s="18"/>
      <c r="R47" s="18"/>
      <c r="S47" s="1" t="s">
        <v>222</v>
      </c>
    </row>
    <row r="48" spans="2:19" x14ac:dyDescent="0.35">
      <c r="B48" s="17"/>
      <c r="C48" s="17"/>
      <c r="D48" s="17"/>
      <c r="E48" s="17"/>
      <c r="G48" s="9"/>
      <c r="H48" s="18"/>
      <c r="I48" s="18"/>
      <c r="J48" s="18"/>
      <c r="K48" s="18"/>
      <c r="L48" s="18"/>
      <c r="M48" s="18"/>
      <c r="N48" s="18"/>
      <c r="O48" s="18"/>
      <c r="P48" s="18"/>
      <c r="Q48" s="18"/>
      <c r="R48" s="18"/>
      <c r="S48" s="1" t="s">
        <v>222</v>
      </c>
    </row>
    <row r="49" spans="2:19" x14ac:dyDescent="0.35">
      <c r="B49" s="17"/>
      <c r="C49" s="17"/>
      <c r="D49" s="17"/>
      <c r="E49" s="17"/>
      <c r="G49" s="9"/>
      <c r="H49" s="18"/>
      <c r="I49" s="18"/>
      <c r="J49" s="18"/>
      <c r="K49" s="18"/>
      <c r="L49" s="18"/>
      <c r="M49" s="18"/>
      <c r="N49" s="18"/>
      <c r="O49" s="18"/>
      <c r="P49" s="18"/>
      <c r="Q49" s="18"/>
      <c r="R49" s="18"/>
      <c r="S49" s="1" t="s">
        <v>222</v>
      </c>
    </row>
    <row r="50" spans="2:19" x14ac:dyDescent="0.35">
      <c r="B50" s="17"/>
      <c r="C50" s="17"/>
      <c r="D50" s="17"/>
      <c r="E50" s="17"/>
      <c r="G50" s="9"/>
      <c r="H50" s="18"/>
      <c r="I50" s="18"/>
      <c r="J50" s="18"/>
      <c r="K50" s="18"/>
      <c r="L50" s="18"/>
      <c r="M50" s="18"/>
      <c r="N50" s="18"/>
      <c r="O50" s="18"/>
      <c r="P50" s="18"/>
      <c r="Q50" s="18"/>
      <c r="R50" s="18"/>
      <c r="S50" s="1" t="s">
        <v>222</v>
      </c>
    </row>
    <row r="51" spans="2:19" x14ac:dyDescent="0.35">
      <c r="B51" s="17"/>
      <c r="C51" s="17"/>
      <c r="D51" s="17"/>
      <c r="E51" s="17"/>
      <c r="G51" s="9"/>
      <c r="H51" s="18"/>
      <c r="I51" s="18"/>
      <c r="J51" s="18"/>
      <c r="K51" s="18"/>
      <c r="L51" s="18"/>
      <c r="M51" s="18"/>
      <c r="N51" s="18"/>
      <c r="O51" s="18"/>
      <c r="P51" s="18"/>
      <c r="Q51" s="18"/>
      <c r="R51" s="18"/>
      <c r="S51" s="1" t="s">
        <v>222</v>
      </c>
    </row>
    <row r="52" spans="2:19" x14ac:dyDescent="0.35">
      <c r="B52" s="17"/>
      <c r="C52" s="17"/>
      <c r="D52" s="17"/>
      <c r="E52" s="17"/>
      <c r="G52" s="9"/>
      <c r="H52" s="18"/>
      <c r="I52" s="18"/>
      <c r="J52" s="18"/>
      <c r="K52" s="18"/>
      <c r="L52" s="18"/>
      <c r="M52" s="18"/>
      <c r="N52" s="18"/>
      <c r="O52" s="18"/>
      <c r="P52" s="18"/>
      <c r="Q52" s="18"/>
      <c r="R52" s="18"/>
      <c r="S52" s="1" t="s">
        <v>222</v>
      </c>
    </row>
    <row r="53" spans="2:19" x14ac:dyDescent="0.35">
      <c r="B53" s="17"/>
      <c r="C53" s="17"/>
      <c r="D53" s="17"/>
      <c r="E53" s="17"/>
      <c r="G53" s="9"/>
      <c r="H53" s="18"/>
      <c r="I53" s="18"/>
      <c r="J53" s="18"/>
      <c r="K53" s="18"/>
      <c r="L53" s="18"/>
      <c r="M53" s="18"/>
      <c r="N53" s="18"/>
      <c r="O53" s="18"/>
      <c r="P53" s="18"/>
      <c r="Q53" s="18"/>
      <c r="R53" s="18"/>
      <c r="S53" s="1" t="s">
        <v>222</v>
      </c>
    </row>
    <row r="54" spans="2:19" x14ac:dyDescent="0.35">
      <c r="B54" s="17"/>
      <c r="C54" s="17"/>
      <c r="D54" s="17"/>
      <c r="E54" s="17"/>
      <c r="G54" s="9"/>
      <c r="H54" s="18"/>
      <c r="I54" s="18"/>
      <c r="J54" s="18"/>
      <c r="K54" s="18"/>
      <c r="L54" s="18"/>
      <c r="M54" s="18"/>
      <c r="N54" s="18"/>
      <c r="O54" s="18"/>
      <c r="P54" s="18"/>
      <c r="Q54" s="18"/>
      <c r="R54" s="18"/>
      <c r="S54" s="1" t="s">
        <v>222</v>
      </c>
    </row>
    <row r="55" spans="2:19" x14ac:dyDescent="0.35">
      <c r="B55" s="17"/>
      <c r="C55" s="17"/>
      <c r="D55" s="17"/>
      <c r="E55" s="17"/>
      <c r="G55" s="9"/>
      <c r="H55" s="18"/>
      <c r="I55" s="18"/>
      <c r="J55" s="18"/>
      <c r="K55" s="18"/>
      <c r="L55" s="18"/>
      <c r="M55" s="18"/>
      <c r="N55" s="18"/>
      <c r="O55" s="18"/>
      <c r="P55" s="18"/>
      <c r="Q55" s="18"/>
      <c r="R55" s="18"/>
      <c r="S55" s="1" t="s">
        <v>222</v>
      </c>
    </row>
    <row r="56" spans="2:19" x14ac:dyDescent="0.35">
      <c r="B56" s="17"/>
      <c r="C56" s="17"/>
      <c r="D56" s="17"/>
      <c r="E56" s="17"/>
      <c r="G56" s="9"/>
      <c r="H56" s="18"/>
      <c r="I56" s="18"/>
      <c r="J56" s="18"/>
      <c r="K56" s="18"/>
      <c r="L56" s="18"/>
      <c r="M56" s="18"/>
      <c r="N56" s="18"/>
      <c r="O56" s="18"/>
      <c r="P56" s="18"/>
      <c r="Q56" s="18"/>
      <c r="R56" s="18"/>
      <c r="S56" s="1" t="s">
        <v>222</v>
      </c>
    </row>
    <row r="57" spans="2:19" x14ac:dyDescent="0.35">
      <c r="B57" s="17"/>
      <c r="C57" s="17"/>
      <c r="D57" s="17"/>
      <c r="E57" s="17"/>
      <c r="G57" s="9"/>
      <c r="H57" s="18"/>
      <c r="I57" s="18"/>
      <c r="J57" s="18"/>
      <c r="K57" s="18"/>
      <c r="L57" s="18"/>
      <c r="M57" s="18"/>
      <c r="N57" s="18"/>
      <c r="O57" s="18"/>
      <c r="P57" s="18"/>
      <c r="Q57" s="18"/>
      <c r="R57" s="18"/>
      <c r="S57" s="1" t="s">
        <v>222</v>
      </c>
    </row>
    <row r="58" spans="2:19" x14ac:dyDescent="0.35">
      <c r="B58" s="17"/>
      <c r="C58" s="17"/>
      <c r="D58" s="17"/>
      <c r="E58" s="17"/>
      <c r="G58" s="9"/>
      <c r="H58" s="18"/>
      <c r="I58" s="18"/>
      <c r="J58" s="18"/>
      <c r="K58" s="18"/>
      <c r="L58" s="18"/>
      <c r="M58" s="18"/>
      <c r="N58" s="18"/>
      <c r="O58" s="18"/>
      <c r="P58" s="18"/>
      <c r="Q58" s="18"/>
      <c r="R58" s="18"/>
      <c r="S58" s="1" t="s">
        <v>222</v>
      </c>
    </row>
    <row r="59" spans="2:19" x14ac:dyDescent="0.35">
      <c r="B59" s="17"/>
      <c r="C59" s="17"/>
      <c r="D59" s="17"/>
      <c r="E59" s="17"/>
      <c r="G59" s="9"/>
      <c r="H59" s="18"/>
      <c r="I59" s="18"/>
      <c r="J59" s="18"/>
      <c r="K59" s="18"/>
      <c r="L59" s="18"/>
      <c r="M59" s="18"/>
      <c r="N59" s="18"/>
      <c r="O59" s="18"/>
      <c r="P59" s="18"/>
      <c r="Q59" s="18"/>
      <c r="R59" s="18"/>
      <c r="S59" s="1" t="s">
        <v>222</v>
      </c>
    </row>
    <row r="60" spans="2:19" x14ac:dyDescent="0.35">
      <c r="B60" s="17"/>
      <c r="C60" s="17"/>
      <c r="D60" s="17"/>
      <c r="E60" s="17"/>
      <c r="G60" s="9"/>
      <c r="H60" s="18"/>
      <c r="I60" s="18"/>
      <c r="J60" s="18"/>
      <c r="K60" s="18"/>
      <c r="L60" s="18"/>
      <c r="M60" s="18"/>
      <c r="N60" s="18"/>
      <c r="O60" s="18"/>
      <c r="P60" s="18"/>
      <c r="Q60" s="18"/>
      <c r="R60" s="18"/>
      <c r="S60" s="1" t="s">
        <v>222</v>
      </c>
    </row>
    <row r="61" spans="2:19" x14ac:dyDescent="0.35">
      <c r="B61" s="17"/>
      <c r="C61" s="17"/>
      <c r="D61" s="17"/>
      <c r="E61" s="17"/>
      <c r="G61" s="9"/>
      <c r="H61" s="18"/>
      <c r="I61" s="18"/>
      <c r="J61" s="18"/>
      <c r="K61" s="18"/>
      <c r="L61" s="18"/>
      <c r="M61" s="18"/>
      <c r="N61" s="18"/>
      <c r="O61" s="18"/>
      <c r="P61" s="18"/>
      <c r="Q61" s="18"/>
      <c r="R61" s="18"/>
      <c r="S61" s="1" t="s">
        <v>222</v>
      </c>
    </row>
    <row r="62" spans="2:19" x14ac:dyDescent="0.35">
      <c r="B62" s="17"/>
      <c r="C62" s="17"/>
      <c r="D62" s="17"/>
      <c r="E62" s="17"/>
      <c r="G62" s="9"/>
      <c r="H62" s="18"/>
      <c r="I62" s="18"/>
      <c r="J62" s="18"/>
      <c r="K62" s="18"/>
      <c r="L62" s="18"/>
      <c r="M62" s="18"/>
      <c r="N62" s="18"/>
      <c r="O62" s="18"/>
      <c r="P62" s="18"/>
      <c r="Q62" s="18"/>
      <c r="R62" s="18"/>
      <c r="S62" s="1" t="s">
        <v>222</v>
      </c>
    </row>
    <row r="63" spans="2:19" x14ac:dyDescent="0.35">
      <c r="B63" s="17"/>
      <c r="C63" s="17"/>
      <c r="D63" s="17"/>
      <c r="E63" s="17"/>
      <c r="G63" s="9"/>
      <c r="H63" s="18"/>
      <c r="I63" s="18"/>
      <c r="J63" s="18"/>
      <c r="K63" s="18"/>
      <c r="L63" s="18"/>
      <c r="M63" s="18"/>
      <c r="N63" s="18"/>
      <c r="O63" s="18"/>
      <c r="P63" s="18"/>
      <c r="Q63" s="18"/>
      <c r="R63" s="18"/>
      <c r="S63" s="1" t="s">
        <v>222</v>
      </c>
    </row>
    <row r="64" spans="2:19" x14ac:dyDescent="0.35">
      <c r="B64" s="17"/>
      <c r="C64" s="17"/>
      <c r="D64" s="17"/>
      <c r="E64" s="17"/>
      <c r="G64" s="9"/>
      <c r="H64" s="18"/>
      <c r="I64" s="18"/>
      <c r="J64" s="18"/>
      <c r="K64" s="18"/>
      <c r="L64" s="18"/>
      <c r="M64" s="18"/>
      <c r="N64" s="18"/>
      <c r="O64" s="18"/>
      <c r="P64" s="18"/>
      <c r="Q64" s="18"/>
      <c r="R64" s="18"/>
      <c r="S64" s="1" t="s">
        <v>222</v>
      </c>
    </row>
    <row r="65" spans="2:19" x14ac:dyDescent="0.35">
      <c r="B65" s="17"/>
      <c r="C65" s="17"/>
      <c r="D65" s="17"/>
      <c r="E65" s="17"/>
      <c r="G65" s="9"/>
      <c r="H65" s="18"/>
      <c r="I65" s="18"/>
      <c r="J65" s="18"/>
      <c r="K65" s="18"/>
      <c r="L65" s="18"/>
      <c r="M65" s="18"/>
      <c r="N65" s="18"/>
      <c r="O65" s="18"/>
      <c r="P65" s="18"/>
      <c r="Q65" s="18"/>
      <c r="R65" s="18"/>
      <c r="S65" s="1" t="s">
        <v>222</v>
      </c>
    </row>
    <row r="66" spans="2:19" x14ac:dyDescent="0.35">
      <c r="B66" s="17"/>
      <c r="C66" s="17"/>
      <c r="D66" s="17"/>
      <c r="E66" s="17"/>
      <c r="G66" s="9"/>
      <c r="H66" s="18"/>
      <c r="I66" s="18"/>
      <c r="J66" s="18"/>
      <c r="K66" s="18"/>
      <c r="L66" s="18"/>
      <c r="M66" s="18"/>
      <c r="N66" s="18"/>
      <c r="O66" s="18"/>
      <c r="P66" s="18"/>
      <c r="Q66" s="18"/>
      <c r="R66" s="18"/>
    </row>
    <row r="67" spans="2:19" x14ac:dyDescent="0.35">
      <c r="B67" s="17"/>
      <c r="C67" s="17"/>
    </row>
    <row r="68" spans="2:19" x14ac:dyDescent="0.35">
      <c r="B68" s="17"/>
      <c r="C68" s="17"/>
    </row>
    <row r="69" spans="2:19" x14ac:dyDescent="0.35">
      <c r="B69" s="17"/>
      <c r="C69" s="17"/>
    </row>
  </sheetData>
  <mergeCells count="19">
    <mergeCell ref="L11:M12"/>
    <mergeCell ref="A11:B12"/>
    <mergeCell ref="D11:E12"/>
    <mergeCell ref="F11:G12"/>
    <mergeCell ref="H11:I12"/>
    <mergeCell ref="J11:K12"/>
    <mergeCell ref="U17:AH17"/>
    <mergeCell ref="U15:AH15"/>
    <mergeCell ref="W6:AH7"/>
    <mergeCell ref="W8:AA9"/>
    <mergeCell ref="AB8:AC9"/>
    <mergeCell ref="AD8:AH9"/>
    <mergeCell ref="U16:AH16"/>
    <mergeCell ref="U14:AH14"/>
    <mergeCell ref="AI6:BF8"/>
    <mergeCell ref="B8:G9"/>
    <mergeCell ref="H8:I9"/>
    <mergeCell ref="J8:P9"/>
    <mergeCell ref="Q8:S9"/>
  </mergeCells>
  <conditionalFormatting sqref="B67:C69">
    <cfRule type="cellIs" dxfId="16" priority="10" operator="equal">
      <formula>0</formula>
    </cfRule>
  </conditionalFormatting>
  <conditionalFormatting sqref="B15:E66">
    <cfRule type="cellIs" dxfId="15" priority="4" operator="equal">
      <formula>0</formula>
    </cfRule>
  </conditionalFormatting>
  <conditionalFormatting sqref="H45:P45 H38:R44 H46:R66 R45">
    <cfRule type="cellIs" dxfId="14" priority="11" operator="equal">
      <formula>$L$11</formula>
    </cfRule>
    <cfRule type="cellIs" dxfId="13" priority="12" operator="equal">
      <formula>$J$11</formula>
    </cfRule>
    <cfRule type="cellIs" dxfId="12" priority="13" operator="equal">
      <formula>$H$11</formula>
    </cfRule>
    <cfRule type="cellIs" dxfId="11" priority="14" operator="equal">
      <formula>$F$11</formula>
    </cfRule>
    <cfRule type="cellIs" dxfId="10" priority="15" operator="equal">
      <formula>$D$11</formula>
    </cfRule>
  </conditionalFormatting>
  <conditionalFormatting sqref="H15:R19">
    <cfRule type="cellIs" dxfId="9" priority="5" operator="equal">
      <formula>$L$11</formula>
    </cfRule>
    <cfRule type="cellIs" dxfId="8" priority="6" operator="equal">
      <formula>$J$11</formula>
    </cfRule>
    <cfRule type="cellIs" dxfId="7" priority="7" operator="equal">
      <formula>$H$11</formula>
    </cfRule>
    <cfRule type="cellIs" dxfId="6" priority="8" operator="equal">
      <formula>$F$11</formula>
    </cfRule>
    <cfRule type="cellIs" dxfId="5" priority="9" operator="equal">
      <formula>$D$11</formula>
    </cfRule>
  </conditionalFormatting>
  <dataValidations count="3">
    <dataValidation type="list" allowBlank="1" showInputMessage="1" showErrorMessage="1" sqref="L10 K10:K12 H8:I9" xr:uid="{F5155675-9C63-441D-964B-B6F6E85E9886}">
      <formula1>"2030,2050"</formula1>
    </dataValidation>
    <dataValidation type="list" allowBlank="1" showInputMessage="1" showErrorMessage="1" sqref="AC8:AH8" xr:uid="{57F63BB0-4C2A-4005-9DFC-7B123641664F}">
      <formula1>#REF!</formula1>
    </dataValidation>
    <dataValidation type="list" allowBlank="1" showInputMessage="1" showErrorMessage="1" sqref="Q8:S9" xr:uid="{F8C925E0-06E7-4ADF-A651-94561E069CB6}">
      <formula1>"2C,4C"</formula1>
    </dataValidation>
  </dataValidation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B9468-DEA6-47E8-A55F-D35DD6F2266F}">
  <sheetPr codeName="Planilha5">
    <tabColor theme="9" tint="0.39997558519241921"/>
  </sheetPr>
  <dimension ref="A1:XFC2759"/>
  <sheetViews>
    <sheetView zoomScale="70" zoomScaleNormal="70" workbookViewId="0">
      <pane ySplit="6" topLeftCell="A10" activePane="bottomLeft" state="frozen"/>
      <selection pane="bottomLeft" activeCell="K48" sqref="K48"/>
    </sheetView>
  </sheetViews>
  <sheetFormatPr defaultColWidth="0" defaultRowHeight="14.5" x14ac:dyDescent="0.35"/>
  <cols>
    <col min="1" max="1" width="36.1796875" style="19" customWidth="1"/>
    <col min="2" max="2" width="17.26953125" style="17" customWidth="1"/>
    <col min="3" max="3" width="18.453125" style="17" customWidth="1"/>
    <col min="4" max="4" width="29.1796875" style="17" customWidth="1"/>
    <col min="5" max="5" width="23.81640625" style="17" bestFit="1" customWidth="1"/>
    <col min="6" max="6" width="28.54296875" style="17" bestFit="1" customWidth="1"/>
    <col min="7" max="7" width="25" style="17" customWidth="1"/>
    <col min="8" max="8" width="18.54296875" style="18" customWidth="1"/>
    <col min="9" max="9" width="30.453125" style="18" customWidth="1"/>
    <col min="10" max="10" width="31.7265625" style="1" customWidth="1"/>
    <col min="11" max="11" width="27.7265625" style="17" customWidth="1"/>
    <col min="12" max="12" width="12.26953125" style="18" customWidth="1"/>
    <col min="13" max="13" width="26.81640625" style="17" customWidth="1"/>
    <col min="14" max="14" width="18" style="20" customWidth="1"/>
    <col min="15" max="15" width="29.453125" style="17" bestFit="1" customWidth="1"/>
    <col min="16" max="18" width="9.7265625" style="1" customWidth="1"/>
    <col min="19" max="16383" width="9.7265625" style="1" hidden="1"/>
    <col min="16384" max="16384" width="6.54296875" style="1" hidden="1"/>
  </cols>
  <sheetData>
    <row r="1" spans="1:15" s="16" customFormat="1" ht="23.25" customHeight="1" x14ac:dyDescent="0.35">
      <c r="B1" s="94"/>
    </row>
    <row r="2" spans="1:15" s="16" customFormat="1" ht="35.25" customHeight="1" x14ac:dyDescent="0.35">
      <c r="A2" s="6"/>
      <c r="B2" s="69" t="s">
        <v>283</v>
      </c>
      <c r="C2" s="6"/>
      <c r="D2" s="6"/>
      <c r="E2" s="6"/>
      <c r="F2" s="6"/>
      <c r="G2" s="6"/>
      <c r="H2" s="6"/>
      <c r="I2" s="6"/>
      <c r="J2" s="6"/>
      <c r="K2" s="6"/>
      <c r="L2" s="6"/>
      <c r="M2" s="6"/>
      <c r="N2" s="6"/>
    </row>
    <row r="3" spans="1:15" s="15" customFormat="1" ht="14.25" customHeight="1" x14ac:dyDescent="0.35">
      <c r="B3" s="117" t="s">
        <v>279</v>
      </c>
    </row>
    <row r="5" spans="1:15" s="23" customFormat="1" ht="24.75" customHeight="1" x14ac:dyDescent="0.35">
      <c r="A5" s="63" t="s">
        <v>53</v>
      </c>
      <c r="B5" s="63" t="s">
        <v>54</v>
      </c>
      <c r="C5" s="63" t="s">
        <v>55</v>
      </c>
      <c r="D5" s="63" t="s">
        <v>56</v>
      </c>
      <c r="E5" s="63" t="s">
        <v>57</v>
      </c>
      <c r="F5" s="63" t="s">
        <v>58</v>
      </c>
      <c r="G5" s="63" t="s">
        <v>59</v>
      </c>
      <c r="H5" s="63" t="s">
        <v>60</v>
      </c>
      <c r="I5" s="63" t="s">
        <v>61</v>
      </c>
      <c r="J5" s="63" t="s">
        <v>62</v>
      </c>
      <c r="K5" s="63" t="s">
        <v>63</v>
      </c>
      <c r="L5" s="62" t="s">
        <v>64</v>
      </c>
      <c r="M5" s="63" t="s">
        <v>65</v>
      </c>
      <c r="N5" s="63" t="s">
        <v>66</v>
      </c>
      <c r="O5" s="63" t="s">
        <v>249</v>
      </c>
    </row>
    <row r="6" spans="1:15" s="120" customFormat="1" ht="49.5" customHeight="1" x14ac:dyDescent="0.35">
      <c r="A6" s="120" t="s">
        <v>67</v>
      </c>
      <c r="B6" s="120" t="s">
        <v>68</v>
      </c>
      <c r="C6" s="120" t="s">
        <v>69</v>
      </c>
      <c r="D6" s="120" t="s">
        <v>70</v>
      </c>
      <c r="E6" s="120" t="s">
        <v>71</v>
      </c>
      <c r="F6" s="120" t="s">
        <v>72</v>
      </c>
      <c r="G6" s="120" t="s">
        <v>73</v>
      </c>
      <c r="H6" s="120" t="s">
        <v>74</v>
      </c>
      <c r="I6" s="120" t="s">
        <v>75</v>
      </c>
      <c r="J6" s="120" t="s">
        <v>76</v>
      </c>
      <c r="K6" s="120" t="s">
        <v>77</v>
      </c>
      <c r="L6" s="120" t="s">
        <v>78</v>
      </c>
      <c r="M6" s="120" t="s">
        <v>79</v>
      </c>
      <c r="N6" s="120" t="s">
        <v>80</v>
      </c>
      <c r="O6" s="120" t="s">
        <v>271</v>
      </c>
    </row>
    <row r="7" spans="1:15" x14ac:dyDescent="0.35">
      <c r="A7" s="17" t="str">
        <f t="shared" ref="A7:A70" si="0">_xlfn.CONCAT(B7,C7,D7,E7,H7,I7)</f>
        <v>SEcidadeAumento no nível do marCidade de Aracajú20302C</v>
      </c>
      <c r="B7" s="18" t="s">
        <v>81</v>
      </c>
      <c r="C7" s="18" t="s">
        <v>82</v>
      </c>
      <c r="D7" s="17" t="s">
        <v>83</v>
      </c>
      <c r="E7" s="17" t="s">
        <v>84</v>
      </c>
      <c r="F7" s="17" t="e" vm="1">
        <v>#VALUE!</v>
      </c>
      <c r="G7" s="61" t="s">
        <v>85</v>
      </c>
      <c r="H7" s="18">
        <v>2030</v>
      </c>
      <c r="I7" s="18" t="s">
        <v>86</v>
      </c>
      <c r="J7" s="9" t="s">
        <v>87</v>
      </c>
      <c r="K7" s="17" t="s">
        <v>88</v>
      </c>
      <c r="L7" s="54" t="s">
        <v>89</v>
      </c>
      <c r="M7" s="18" t="s">
        <v>89</v>
      </c>
      <c r="N7" s="20" t="str">
        <f t="shared" ref="N7:N70" si="1">IF(OR(G7="Alto",G7="Médio", G7="Baixo", G7= "Não aplicável",G7="ND"),G7,M7)</f>
        <v>Baixo</v>
      </c>
    </row>
    <row r="8" spans="1:15" x14ac:dyDescent="0.35">
      <c r="A8" s="17" t="str">
        <f t="shared" si="0"/>
        <v>SEcidadeAumento no nível do marCidade de Aracajú20304C</v>
      </c>
      <c r="B8" s="18" t="s">
        <v>81</v>
      </c>
      <c r="C8" s="18" t="s">
        <v>82</v>
      </c>
      <c r="D8" s="17" t="s">
        <v>83</v>
      </c>
      <c r="E8" s="17" t="s">
        <v>84</v>
      </c>
      <c r="F8" s="17" t="e" vm="1">
        <v>#VALUE!</v>
      </c>
      <c r="G8" s="44" t="s">
        <v>85</v>
      </c>
      <c r="H8" s="18">
        <v>2030</v>
      </c>
      <c r="I8" s="18" t="s">
        <v>90</v>
      </c>
      <c r="J8" s="9" t="s">
        <v>87</v>
      </c>
      <c r="K8" s="17" t="s">
        <v>88</v>
      </c>
      <c r="L8" s="54" t="s">
        <v>89</v>
      </c>
      <c r="M8" s="18" t="s">
        <v>89</v>
      </c>
      <c r="N8" s="20" t="str">
        <f t="shared" si="1"/>
        <v>Baixo</v>
      </c>
    </row>
    <row r="9" spans="1:15" x14ac:dyDescent="0.35">
      <c r="A9" s="17" t="str">
        <f t="shared" si="0"/>
        <v>PAcidadeAumento no nível do marCidade de Belém20302C</v>
      </c>
      <c r="B9" s="18" t="s">
        <v>91</v>
      </c>
      <c r="C9" s="18" t="s">
        <v>82</v>
      </c>
      <c r="D9" s="17" t="s">
        <v>83</v>
      </c>
      <c r="E9" s="17" t="s">
        <v>92</v>
      </c>
      <c r="F9" s="17" t="e" vm="2">
        <v>#VALUE!</v>
      </c>
      <c r="G9" s="44" t="s">
        <v>85</v>
      </c>
      <c r="H9" s="18">
        <v>2030</v>
      </c>
      <c r="I9" s="18" t="s">
        <v>86</v>
      </c>
      <c r="J9" s="9" t="s">
        <v>87</v>
      </c>
      <c r="K9" s="17" t="s">
        <v>88</v>
      </c>
      <c r="L9" s="54" t="s">
        <v>89</v>
      </c>
      <c r="M9" s="18" t="s">
        <v>89</v>
      </c>
      <c r="N9" s="20" t="str">
        <f t="shared" si="1"/>
        <v>Baixo</v>
      </c>
    </row>
    <row r="10" spans="1:15" x14ac:dyDescent="0.35">
      <c r="A10" s="17" t="str">
        <f t="shared" si="0"/>
        <v>PAcidadeAumento no nível do marCidade de Belém20304C</v>
      </c>
      <c r="B10" s="18" t="s">
        <v>91</v>
      </c>
      <c r="C10" s="18" t="s">
        <v>82</v>
      </c>
      <c r="D10" s="17" t="s">
        <v>83</v>
      </c>
      <c r="E10" s="17" t="s">
        <v>92</v>
      </c>
      <c r="F10" s="17" t="e" vm="2">
        <v>#VALUE!</v>
      </c>
      <c r="G10" s="44" t="s">
        <v>85</v>
      </c>
      <c r="H10" s="18">
        <v>2030</v>
      </c>
      <c r="I10" s="18" t="s">
        <v>90</v>
      </c>
      <c r="J10" s="9" t="s">
        <v>87</v>
      </c>
      <c r="K10" s="17" t="s">
        <v>88</v>
      </c>
      <c r="L10" s="54" t="s">
        <v>89</v>
      </c>
      <c r="M10" s="18" t="s">
        <v>89</v>
      </c>
      <c r="N10" s="20" t="str">
        <f t="shared" si="1"/>
        <v>Baixo</v>
      </c>
    </row>
    <row r="11" spans="1:15" x14ac:dyDescent="0.35">
      <c r="A11" s="17" t="str">
        <f t="shared" si="0"/>
        <v>MGcidadeAumento no nível do marCidade de Belo Horizonte20304C</v>
      </c>
      <c r="B11" s="18" t="s">
        <v>93</v>
      </c>
      <c r="C11" s="18" t="s">
        <v>82</v>
      </c>
      <c r="D11" s="17" t="s">
        <v>83</v>
      </c>
      <c r="E11" s="17" t="s">
        <v>94</v>
      </c>
      <c r="F11" s="17" t="e" vm="3">
        <v>#VALUE!</v>
      </c>
      <c r="G11" s="44" t="s">
        <v>95</v>
      </c>
      <c r="H11" s="18">
        <v>2030</v>
      </c>
      <c r="I11" s="18" t="s">
        <v>90</v>
      </c>
      <c r="J11" s="9" t="s">
        <v>87</v>
      </c>
      <c r="K11" s="17" t="s">
        <v>88</v>
      </c>
      <c r="L11" s="20" t="s">
        <v>96</v>
      </c>
      <c r="M11" s="18" t="s">
        <v>89</v>
      </c>
      <c r="N11" s="20" t="str">
        <f t="shared" si="1"/>
        <v>Não aplicável</v>
      </c>
    </row>
    <row r="12" spans="1:15" x14ac:dyDescent="0.35">
      <c r="A12" s="17" t="str">
        <f t="shared" si="0"/>
        <v>MGcidadeAumento no nível do marCidade de Belo Horizonte20302C</v>
      </c>
      <c r="B12" s="18" t="s">
        <v>93</v>
      </c>
      <c r="C12" s="18" t="s">
        <v>82</v>
      </c>
      <c r="D12" s="17" t="s">
        <v>83</v>
      </c>
      <c r="E12" s="17" t="s">
        <v>94</v>
      </c>
      <c r="F12" s="17" t="e" vm="3">
        <v>#VALUE!</v>
      </c>
      <c r="G12" s="44" t="s">
        <v>95</v>
      </c>
      <c r="H12" s="18">
        <v>2030</v>
      </c>
      <c r="I12" s="18" t="s">
        <v>86</v>
      </c>
      <c r="J12" s="9" t="s">
        <v>87</v>
      </c>
      <c r="K12" s="17" t="s">
        <v>88</v>
      </c>
      <c r="L12" s="20" t="s">
        <v>96</v>
      </c>
      <c r="M12" s="18" t="s">
        <v>89</v>
      </c>
      <c r="N12" s="20" t="str">
        <f t="shared" si="1"/>
        <v>Não aplicável</v>
      </c>
    </row>
    <row r="13" spans="1:15" x14ac:dyDescent="0.35">
      <c r="A13" s="17" t="str">
        <f t="shared" si="0"/>
        <v>RRcidadeAumento no nível do marCidade de Boa Vista20304C</v>
      </c>
      <c r="B13" s="18" t="s">
        <v>97</v>
      </c>
      <c r="C13" s="18" t="s">
        <v>82</v>
      </c>
      <c r="D13" s="17" t="s">
        <v>83</v>
      </c>
      <c r="E13" s="17" t="s">
        <v>98</v>
      </c>
      <c r="F13" s="17" t="e" vm="4">
        <v>#VALUE!</v>
      </c>
      <c r="G13" s="44" t="s">
        <v>95</v>
      </c>
      <c r="H13" s="18">
        <v>2030</v>
      </c>
      <c r="I13" s="18" t="s">
        <v>90</v>
      </c>
      <c r="J13" s="9" t="s">
        <v>87</v>
      </c>
      <c r="K13" s="17" t="s">
        <v>88</v>
      </c>
      <c r="L13" s="54" t="s">
        <v>89</v>
      </c>
      <c r="M13" s="18" t="s">
        <v>89</v>
      </c>
      <c r="N13" s="20" t="str">
        <f t="shared" si="1"/>
        <v>Não aplicável</v>
      </c>
    </row>
    <row r="14" spans="1:15" x14ac:dyDescent="0.35">
      <c r="A14" s="17" t="str">
        <f t="shared" si="0"/>
        <v>RRcidadeAumento no nível do marCidade de Boa Vista20302C</v>
      </c>
      <c r="B14" s="18" t="s">
        <v>97</v>
      </c>
      <c r="C14" s="18" t="s">
        <v>82</v>
      </c>
      <c r="D14" s="17" t="s">
        <v>83</v>
      </c>
      <c r="E14" s="17" t="s">
        <v>98</v>
      </c>
      <c r="F14" s="17" t="e" vm="4">
        <v>#VALUE!</v>
      </c>
      <c r="G14" s="44" t="s">
        <v>95</v>
      </c>
      <c r="H14" s="18">
        <v>2030</v>
      </c>
      <c r="I14" s="18" t="s">
        <v>86</v>
      </c>
      <c r="J14" s="9" t="s">
        <v>87</v>
      </c>
      <c r="K14" s="17" t="s">
        <v>88</v>
      </c>
      <c r="L14" s="54" t="s">
        <v>89</v>
      </c>
      <c r="M14" s="18" t="s">
        <v>89</v>
      </c>
      <c r="N14" s="20" t="str">
        <f t="shared" si="1"/>
        <v>Não aplicável</v>
      </c>
    </row>
    <row r="15" spans="1:15" x14ac:dyDescent="0.35">
      <c r="A15" s="17" t="str">
        <f t="shared" si="0"/>
        <v>DFcidadeAumento no nível do marCidade de Brasília20302C</v>
      </c>
      <c r="B15" s="18" t="s">
        <v>99</v>
      </c>
      <c r="C15" s="18" t="s">
        <v>82</v>
      </c>
      <c r="D15" s="17" t="s">
        <v>83</v>
      </c>
      <c r="E15" s="17" t="s">
        <v>100</v>
      </c>
      <c r="F15" s="17" t="e" vm="5">
        <v>#VALUE!</v>
      </c>
      <c r="G15" s="44" t="s">
        <v>95</v>
      </c>
      <c r="H15" s="18">
        <v>2030</v>
      </c>
      <c r="I15" s="18" t="s">
        <v>86</v>
      </c>
      <c r="J15" s="9" t="s">
        <v>87</v>
      </c>
      <c r="K15" s="17" t="s">
        <v>88</v>
      </c>
      <c r="L15" s="54" t="s">
        <v>89</v>
      </c>
      <c r="M15" s="18" t="s">
        <v>89</v>
      </c>
      <c r="N15" s="20" t="str">
        <f t="shared" si="1"/>
        <v>Não aplicável</v>
      </c>
    </row>
    <row r="16" spans="1:15" x14ac:dyDescent="0.35">
      <c r="A16" s="17" t="str">
        <f t="shared" si="0"/>
        <v>DFcidadeAumento no nível do marCidade de Brasília20304C</v>
      </c>
      <c r="B16" s="18" t="s">
        <v>99</v>
      </c>
      <c r="C16" s="18" t="s">
        <v>82</v>
      </c>
      <c r="D16" s="17" t="s">
        <v>83</v>
      </c>
      <c r="E16" s="17" t="s">
        <v>100</v>
      </c>
      <c r="F16" s="17" t="e" vm="5">
        <v>#VALUE!</v>
      </c>
      <c r="G16" s="44" t="s">
        <v>95</v>
      </c>
      <c r="H16" s="18">
        <v>2030</v>
      </c>
      <c r="I16" s="18" t="s">
        <v>90</v>
      </c>
      <c r="J16" s="9" t="s">
        <v>87</v>
      </c>
      <c r="K16" s="17" t="s">
        <v>88</v>
      </c>
      <c r="L16" s="54" t="s">
        <v>89</v>
      </c>
      <c r="M16" s="18" t="s">
        <v>89</v>
      </c>
      <c r="N16" s="20" t="str">
        <f t="shared" si="1"/>
        <v>Não aplicável</v>
      </c>
    </row>
    <row r="17" spans="1:14" x14ac:dyDescent="0.35">
      <c r="A17" s="17" t="str">
        <f t="shared" si="0"/>
        <v>MScidadeAumento no nível do marCidade de Campo Grande20302C</v>
      </c>
      <c r="B17" s="18" t="s">
        <v>101</v>
      </c>
      <c r="C17" s="18" t="s">
        <v>82</v>
      </c>
      <c r="D17" s="17" t="s">
        <v>83</v>
      </c>
      <c r="E17" s="17" t="s">
        <v>102</v>
      </c>
      <c r="F17" s="17" t="e" vm="6">
        <v>#VALUE!</v>
      </c>
      <c r="G17" s="44" t="s">
        <v>95</v>
      </c>
      <c r="H17" s="18">
        <v>2030</v>
      </c>
      <c r="I17" s="18" t="s">
        <v>86</v>
      </c>
      <c r="J17" s="9" t="s">
        <v>87</v>
      </c>
      <c r="K17" s="17" t="s">
        <v>88</v>
      </c>
      <c r="L17" s="54" t="s">
        <v>89</v>
      </c>
      <c r="M17" s="18" t="s">
        <v>89</v>
      </c>
      <c r="N17" s="20" t="str">
        <f t="shared" si="1"/>
        <v>Não aplicável</v>
      </c>
    </row>
    <row r="18" spans="1:14" x14ac:dyDescent="0.35">
      <c r="A18" s="17" t="str">
        <f t="shared" si="0"/>
        <v>MScidadeAumento no nível do marCidade de Campo Grande20304C</v>
      </c>
      <c r="B18" s="18" t="s">
        <v>101</v>
      </c>
      <c r="C18" s="18" t="s">
        <v>82</v>
      </c>
      <c r="D18" s="17" t="s">
        <v>83</v>
      </c>
      <c r="E18" s="17" t="s">
        <v>102</v>
      </c>
      <c r="F18" s="17" t="e" vm="6">
        <v>#VALUE!</v>
      </c>
      <c r="G18" s="44" t="s">
        <v>95</v>
      </c>
      <c r="H18" s="18">
        <v>2030</v>
      </c>
      <c r="I18" s="18" t="s">
        <v>90</v>
      </c>
      <c r="J18" s="9" t="s">
        <v>87</v>
      </c>
      <c r="K18" s="17" t="s">
        <v>88</v>
      </c>
      <c r="L18" s="54" t="s">
        <v>89</v>
      </c>
      <c r="M18" s="18" t="s">
        <v>89</v>
      </c>
      <c r="N18" s="20" t="str">
        <f t="shared" si="1"/>
        <v>Não aplicável</v>
      </c>
    </row>
    <row r="19" spans="1:14" x14ac:dyDescent="0.35">
      <c r="A19" s="17" t="str">
        <f t="shared" si="0"/>
        <v>MTcidadeAumento no nível do marCidade de Cuiabá20302C</v>
      </c>
      <c r="B19" s="18" t="s">
        <v>103</v>
      </c>
      <c r="C19" s="18" t="s">
        <v>82</v>
      </c>
      <c r="D19" s="17" t="s">
        <v>83</v>
      </c>
      <c r="E19" s="17" t="s">
        <v>104</v>
      </c>
      <c r="F19" s="17" t="e" vm="7">
        <v>#VALUE!</v>
      </c>
      <c r="G19" s="44" t="s">
        <v>95</v>
      </c>
      <c r="H19" s="18">
        <v>2030</v>
      </c>
      <c r="I19" s="18" t="s">
        <v>86</v>
      </c>
      <c r="J19" s="9" t="s">
        <v>87</v>
      </c>
      <c r="K19" s="17" t="s">
        <v>88</v>
      </c>
      <c r="L19" s="54" t="s">
        <v>89</v>
      </c>
      <c r="M19" s="18" t="s">
        <v>89</v>
      </c>
      <c r="N19" s="20" t="str">
        <f t="shared" si="1"/>
        <v>Não aplicável</v>
      </c>
    </row>
    <row r="20" spans="1:14" x14ac:dyDescent="0.35">
      <c r="A20" s="17" t="str">
        <f t="shared" si="0"/>
        <v>MTcidadeAumento no nível do marCidade de Cuiabá20304C</v>
      </c>
      <c r="B20" s="18" t="s">
        <v>103</v>
      </c>
      <c r="C20" s="18" t="s">
        <v>82</v>
      </c>
      <c r="D20" s="17" t="s">
        <v>83</v>
      </c>
      <c r="E20" s="17" t="s">
        <v>104</v>
      </c>
      <c r="F20" s="17" t="e" vm="7">
        <v>#VALUE!</v>
      </c>
      <c r="G20" s="44" t="s">
        <v>95</v>
      </c>
      <c r="H20" s="18">
        <v>2030</v>
      </c>
      <c r="I20" s="18" t="s">
        <v>90</v>
      </c>
      <c r="J20" s="9" t="s">
        <v>87</v>
      </c>
      <c r="K20" s="17" t="s">
        <v>88</v>
      </c>
      <c r="L20" s="54" t="s">
        <v>89</v>
      </c>
      <c r="M20" s="18" t="s">
        <v>89</v>
      </c>
      <c r="N20" s="20" t="str">
        <f t="shared" si="1"/>
        <v>Não aplicável</v>
      </c>
    </row>
    <row r="21" spans="1:14" x14ac:dyDescent="0.35">
      <c r="A21" s="17" t="str">
        <f t="shared" si="0"/>
        <v>PRcidadeAumento no nível do marCidade de Curitiba20302C</v>
      </c>
      <c r="B21" s="18" t="s">
        <v>105</v>
      </c>
      <c r="C21" s="18" t="s">
        <v>82</v>
      </c>
      <c r="D21" s="17" t="s">
        <v>83</v>
      </c>
      <c r="E21" s="17" t="s">
        <v>106</v>
      </c>
      <c r="F21" s="17" t="e" vm="8">
        <v>#VALUE!</v>
      </c>
      <c r="G21" s="44" t="s">
        <v>85</v>
      </c>
      <c r="H21" s="18">
        <v>2030</v>
      </c>
      <c r="I21" s="18" t="s">
        <v>86</v>
      </c>
      <c r="J21" s="9" t="s">
        <v>87</v>
      </c>
      <c r="K21" s="17" t="s">
        <v>88</v>
      </c>
      <c r="L21" s="54" t="s">
        <v>89</v>
      </c>
      <c r="M21" s="18" t="s">
        <v>89</v>
      </c>
      <c r="N21" s="20" t="str">
        <f t="shared" si="1"/>
        <v>Baixo</v>
      </c>
    </row>
    <row r="22" spans="1:14" x14ac:dyDescent="0.35">
      <c r="A22" s="17" t="str">
        <f t="shared" si="0"/>
        <v>PRcidadeAumento no nível do marCidade de Curitiba20304C</v>
      </c>
      <c r="B22" s="18" t="s">
        <v>105</v>
      </c>
      <c r="C22" s="18" t="s">
        <v>82</v>
      </c>
      <c r="D22" s="17" t="s">
        <v>83</v>
      </c>
      <c r="E22" s="17" t="s">
        <v>106</v>
      </c>
      <c r="F22" s="17" t="e" vm="8">
        <v>#VALUE!</v>
      </c>
      <c r="G22" s="44" t="s">
        <v>85</v>
      </c>
      <c r="H22" s="18">
        <v>2030</v>
      </c>
      <c r="I22" s="18" t="s">
        <v>90</v>
      </c>
      <c r="J22" s="9" t="s">
        <v>87</v>
      </c>
      <c r="K22" s="17" t="s">
        <v>88</v>
      </c>
      <c r="L22" s="54" t="s">
        <v>89</v>
      </c>
      <c r="M22" s="18" t="s">
        <v>89</v>
      </c>
      <c r="N22" s="20" t="str">
        <f t="shared" si="1"/>
        <v>Baixo</v>
      </c>
    </row>
    <row r="23" spans="1:14" x14ac:dyDescent="0.35">
      <c r="A23" s="17" t="str">
        <f t="shared" si="0"/>
        <v>SCcidadeAumento no nível do marCidade de Florianópolis20302C</v>
      </c>
      <c r="B23" s="18" t="s">
        <v>107</v>
      </c>
      <c r="C23" s="18" t="s">
        <v>82</v>
      </c>
      <c r="D23" s="17" t="s">
        <v>83</v>
      </c>
      <c r="E23" s="17" t="s">
        <v>108</v>
      </c>
      <c r="F23" s="17" t="e" vm="9">
        <v>#VALUE!</v>
      </c>
      <c r="G23" s="44" t="s">
        <v>85</v>
      </c>
      <c r="H23" s="18">
        <v>2030</v>
      </c>
      <c r="I23" s="18" t="s">
        <v>86</v>
      </c>
      <c r="J23" s="9" t="s">
        <v>87</v>
      </c>
      <c r="K23" s="17" t="s">
        <v>88</v>
      </c>
      <c r="L23" s="54" t="s">
        <v>89</v>
      </c>
      <c r="M23" s="18" t="s">
        <v>89</v>
      </c>
      <c r="N23" s="20" t="str">
        <f t="shared" si="1"/>
        <v>Baixo</v>
      </c>
    </row>
    <row r="24" spans="1:14" x14ac:dyDescent="0.35">
      <c r="A24" s="17" t="str">
        <f t="shared" si="0"/>
        <v>SCcidadeAumento no nível do marCidade de Florianópolis20304C</v>
      </c>
      <c r="B24" s="18" t="s">
        <v>107</v>
      </c>
      <c r="C24" s="18" t="s">
        <v>82</v>
      </c>
      <c r="D24" s="17" t="s">
        <v>83</v>
      </c>
      <c r="E24" s="17" t="s">
        <v>108</v>
      </c>
      <c r="F24" s="17" t="e" vm="9">
        <v>#VALUE!</v>
      </c>
      <c r="G24" s="44" t="s">
        <v>85</v>
      </c>
      <c r="H24" s="18">
        <v>2030</v>
      </c>
      <c r="I24" s="18" t="s">
        <v>90</v>
      </c>
      <c r="J24" s="9" t="s">
        <v>87</v>
      </c>
      <c r="K24" s="17" t="s">
        <v>88</v>
      </c>
      <c r="L24" s="54" t="s">
        <v>89</v>
      </c>
      <c r="M24" s="18" t="s">
        <v>89</v>
      </c>
      <c r="N24" s="20" t="str">
        <f t="shared" si="1"/>
        <v>Baixo</v>
      </c>
    </row>
    <row r="25" spans="1:14" x14ac:dyDescent="0.35">
      <c r="A25" s="17" t="str">
        <f t="shared" si="0"/>
        <v>CEcidadeAumento no nível do marCidade de Fortaleza20302C</v>
      </c>
      <c r="B25" s="18" t="s">
        <v>109</v>
      </c>
      <c r="C25" s="18" t="s">
        <v>82</v>
      </c>
      <c r="D25" s="17" t="s">
        <v>83</v>
      </c>
      <c r="E25" s="17" t="s">
        <v>110</v>
      </c>
      <c r="F25" s="17" t="e" vm="10">
        <v>#VALUE!</v>
      </c>
      <c r="G25" s="44" t="s">
        <v>85</v>
      </c>
      <c r="H25" s="18">
        <v>2030</v>
      </c>
      <c r="I25" s="18" t="s">
        <v>86</v>
      </c>
      <c r="J25" s="9" t="s">
        <v>87</v>
      </c>
      <c r="K25" s="17" t="s">
        <v>88</v>
      </c>
      <c r="L25" s="54" t="s">
        <v>89</v>
      </c>
      <c r="M25" s="18" t="s">
        <v>89</v>
      </c>
      <c r="N25" s="20" t="str">
        <f t="shared" si="1"/>
        <v>Baixo</v>
      </c>
    </row>
    <row r="26" spans="1:14" x14ac:dyDescent="0.35">
      <c r="A26" s="17" t="str">
        <f t="shared" si="0"/>
        <v>CEcidadeAumento no nível do marCidade de Fortaleza20304C</v>
      </c>
      <c r="B26" s="18" t="s">
        <v>109</v>
      </c>
      <c r="C26" s="18" t="s">
        <v>82</v>
      </c>
      <c r="D26" s="17" t="s">
        <v>83</v>
      </c>
      <c r="E26" s="17" t="s">
        <v>110</v>
      </c>
      <c r="F26" s="17" t="e" vm="10">
        <v>#VALUE!</v>
      </c>
      <c r="G26" s="44" t="s">
        <v>85</v>
      </c>
      <c r="H26" s="18">
        <v>2030</v>
      </c>
      <c r="I26" s="18" t="s">
        <v>90</v>
      </c>
      <c r="J26" s="9" t="s">
        <v>87</v>
      </c>
      <c r="K26" s="17" t="s">
        <v>88</v>
      </c>
      <c r="L26" s="54" t="s">
        <v>89</v>
      </c>
      <c r="M26" s="18" t="s">
        <v>89</v>
      </c>
      <c r="N26" s="20" t="str">
        <f t="shared" si="1"/>
        <v>Baixo</v>
      </c>
    </row>
    <row r="27" spans="1:14" x14ac:dyDescent="0.35">
      <c r="A27" s="17" t="str">
        <f t="shared" si="0"/>
        <v>GOcidadeAumento no nível do marCidade de Goiânia20302C</v>
      </c>
      <c r="B27" s="18" t="s">
        <v>111</v>
      </c>
      <c r="C27" s="18" t="s">
        <v>82</v>
      </c>
      <c r="D27" s="17" t="s">
        <v>83</v>
      </c>
      <c r="E27" s="17" t="s">
        <v>112</v>
      </c>
      <c r="F27" s="17" t="e" vm="11">
        <v>#VALUE!</v>
      </c>
      <c r="G27" s="44" t="s">
        <v>95</v>
      </c>
      <c r="H27" s="18">
        <v>2030</v>
      </c>
      <c r="I27" s="18" t="s">
        <v>86</v>
      </c>
      <c r="J27" s="9" t="s">
        <v>87</v>
      </c>
      <c r="K27" s="17" t="s">
        <v>88</v>
      </c>
      <c r="L27" s="54" t="s">
        <v>89</v>
      </c>
      <c r="M27" s="18" t="s">
        <v>89</v>
      </c>
      <c r="N27" s="20" t="str">
        <f t="shared" si="1"/>
        <v>Não aplicável</v>
      </c>
    </row>
    <row r="28" spans="1:14" x14ac:dyDescent="0.35">
      <c r="A28" s="17" t="str">
        <f t="shared" si="0"/>
        <v>GOcidadeAumento no nível do marCidade de Goiânia20304C</v>
      </c>
      <c r="B28" s="18" t="s">
        <v>111</v>
      </c>
      <c r="C28" s="18" t="s">
        <v>82</v>
      </c>
      <c r="D28" s="17" t="s">
        <v>83</v>
      </c>
      <c r="E28" s="17" t="s">
        <v>112</v>
      </c>
      <c r="F28" s="17" t="e" vm="11">
        <v>#VALUE!</v>
      </c>
      <c r="G28" s="44" t="s">
        <v>95</v>
      </c>
      <c r="H28" s="18">
        <v>2030</v>
      </c>
      <c r="I28" s="18" t="s">
        <v>90</v>
      </c>
      <c r="J28" s="9" t="s">
        <v>87</v>
      </c>
      <c r="K28" s="17" t="s">
        <v>88</v>
      </c>
      <c r="L28" s="54" t="s">
        <v>89</v>
      </c>
      <c r="M28" s="18" t="s">
        <v>89</v>
      </c>
      <c r="N28" s="20" t="str">
        <f t="shared" si="1"/>
        <v>Não aplicável</v>
      </c>
    </row>
    <row r="29" spans="1:14" x14ac:dyDescent="0.35">
      <c r="A29" s="17" t="str">
        <f t="shared" si="0"/>
        <v>PBcidadeAumento no nível do marCidade de João Pessoa20302C</v>
      </c>
      <c r="B29" s="18" t="s">
        <v>113</v>
      </c>
      <c r="C29" s="18" t="s">
        <v>82</v>
      </c>
      <c r="D29" s="17" t="s">
        <v>83</v>
      </c>
      <c r="E29" s="17" t="s">
        <v>114</v>
      </c>
      <c r="F29" s="17" t="e" vm="12">
        <v>#VALUE!</v>
      </c>
      <c r="G29" s="44" t="s">
        <v>85</v>
      </c>
      <c r="H29" s="18">
        <v>2030</v>
      </c>
      <c r="I29" s="18" t="s">
        <v>86</v>
      </c>
      <c r="J29" s="9" t="s">
        <v>87</v>
      </c>
      <c r="K29" s="17" t="s">
        <v>88</v>
      </c>
      <c r="L29" s="54" t="s">
        <v>89</v>
      </c>
      <c r="M29" s="18" t="s">
        <v>89</v>
      </c>
      <c r="N29" s="20" t="str">
        <f t="shared" si="1"/>
        <v>Baixo</v>
      </c>
    </row>
    <row r="30" spans="1:14" x14ac:dyDescent="0.35">
      <c r="A30" s="17" t="str">
        <f t="shared" si="0"/>
        <v>PBcidadeAumento no nível do marCidade de João Pessoa20304C</v>
      </c>
      <c r="B30" s="18" t="s">
        <v>113</v>
      </c>
      <c r="C30" s="18" t="s">
        <v>82</v>
      </c>
      <c r="D30" s="17" t="s">
        <v>83</v>
      </c>
      <c r="E30" s="17" t="s">
        <v>114</v>
      </c>
      <c r="F30" s="17" t="e" vm="12">
        <v>#VALUE!</v>
      </c>
      <c r="G30" s="44" t="s">
        <v>85</v>
      </c>
      <c r="H30" s="18">
        <v>2030</v>
      </c>
      <c r="I30" s="18" t="s">
        <v>90</v>
      </c>
      <c r="J30" s="9" t="s">
        <v>87</v>
      </c>
      <c r="K30" s="17" t="s">
        <v>88</v>
      </c>
      <c r="L30" s="54" t="s">
        <v>89</v>
      </c>
      <c r="M30" s="18" t="s">
        <v>89</v>
      </c>
      <c r="N30" s="20" t="str">
        <f t="shared" si="1"/>
        <v>Baixo</v>
      </c>
    </row>
    <row r="31" spans="1:14" x14ac:dyDescent="0.35">
      <c r="A31" s="17" t="str">
        <f t="shared" si="0"/>
        <v>APcidadeAumento no nível do marCidade de Macapá20302C</v>
      </c>
      <c r="B31" s="18" t="s">
        <v>115</v>
      </c>
      <c r="C31" s="18" t="s">
        <v>82</v>
      </c>
      <c r="D31" s="17" t="s">
        <v>83</v>
      </c>
      <c r="E31" s="17" t="s">
        <v>116</v>
      </c>
      <c r="F31" s="17" t="e" vm="13">
        <v>#VALUE!</v>
      </c>
      <c r="G31" s="44" t="s">
        <v>85</v>
      </c>
      <c r="H31" s="18">
        <v>2030</v>
      </c>
      <c r="I31" s="18" t="s">
        <v>86</v>
      </c>
      <c r="J31" s="9" t="s">
        <v>87</v>
      </c>
      <c r="K31" s="17" t="s">
        <v>88</v>
      </c>
      <c r="L31" s="54" t="s">
        <v>89</v>
      </c>
      <c r="M31" s="18" t="s">
        <v>89</v>
      </c>
      <c r="N31" s="20" t="str">
        <f t="shared" si="1"/>
        <v>Baixo</v>
      </c>
    </row>
    <row r="32" spans="1:14" x14ac:dyDescent="0.35">
      <c r="A32" s="17" t="str">
        <f t="shared" si="0"/>
        <v>APcidadeAumento no nível do marCidade de Macapá20304C</v>
      </c>
      <c r="B32" s="18" t="s">
        <v>115</v>
      </c>
      <c r="C32" s="18" t="s">
        <v>82</v>
      </c>
      <c r="D32" s="17" t="s">
        <v>83</v>
      </c>
      <c r="E32" s="17" t="s">
        <v>116</v>
      </c>
      <c r="F32" s="17" t="e" vm="13">
        <v>#VALUE!</v>
      </c>
      <c r="G32" s="44" t="s">
        <v>85</v>
      </c>
      <c r="H32" s="18">
        <v>2030</v>
      </c>
      <c r="I32" s="18" t="s">
        <v>90</v>
      </c>
      <c r="J32" s="9" t="s">
        <v>87</v>
      </c>
      <c r="K32" s="17" t="s">
        <v>88</v>
      </c>
      <c r="L32" s="54" t="s">
        <v>89</v>
      </c>
      <c r="M32" s="18" t="s">
        <v>89</v>
      </c>
      <c r="N32" s="20" t="str">
        <f t="shared" si="1"/>
        <v>Baixo</v>
      </c>
    </row>
    <row r="33" spans="1:14" x14ac:dyDescent="0.35">
      <c r="A33" s="17" t="str">
        <f t="shared" si="0"/>
        <v>ALcidadeAumento no nível do marCidade de Maceió20302C</v>
      </c>
      <c r="B33" s="18" t="s">
        <v>117</v>
      </c>
      <c r="C33" s="18" t="s">
        <v>82</v>
      </c>
      <c r="D33" s="17" t="s">
        <v>83</v>
      </c>
      <c r="E33" s="17" t="s">
        <v>118</v>
      </c>
      <c r="F33" s="17" t="e" vm="14">
        <v>#VALUE!</v>
      </c>
      <c r="G33" s="44" t="s">
        <v>85</v>
      </c>
      <c r="H33" s="18">
        <v>2030</v>
      </c>
      <c r="I33" s="18" t="s">
        <v>86</v>
      </c>
      <c r="J33" s="9" t="s">
        <v>87</v>
      </c>
      <c r="K33" s="17" t="s">
        <v>88</v>
      </c>
      <c r="L33" s="54" t="s">
        <v>89</v>
      </c>
      <c r="M33" s="18" t="s">
        <v>89</v>
      </c>
      <c r="N33" s="20" t="str">
        <f t="shared" si="1"/>
        <v>Baixo</v>
      </c>
    </row>
    <row r="34" spans="1:14" x14ac:dyDescent="0.35">
      <c r="A34" s="17" t="str">
        <f t="shared" si="0"/>
        <v>ALcidadeAumento no nível do marCidade de Maceió20304C</v>
      </c>
      <c r="B34" s="18" t="s">
        <v>117</v>
      </c>
      <c r="C34" s="18" t="s">
        <v>82</v>
      </c>
      <c r="D34" s="17" t="s">
        <v>83</v>
      </c>
      <c r="E34" s="17" t="s">
        <v>118</v>
      </c>
      <c r="F34" s="17" t="e" vm="14">
        <v>#VALUE!</v>
      </c>
      <c r="G34" s="44" t="s">
        <v>85</v>
      </c>
      <c r="H34" s="18">
        <v>2030</v>
      </c>
      <c r="I34" s="18" t="s">
        <v>90</v>
      </c>
      <c r="J34" s="9" t="s">
        <v>87</v>
      </c>
      <c r="K34" s="17" t="s">
        <v>88</v>
      </c>
      <c r="L34" s="54" t="s">
        <v>89</v>
      </c>
      <c r="M34" s="18" t="s">
        <v>89</v>
      </c>
      <c r="N34" s="20" t="str">
        <f t="shared" si="1"/>
        <v>Baixo</v>
      </c>
    </row>
    <row r="35" spans="1:14" x14ac:dyDescent="0.35">
      <c r="A35" s="17" t="str">
        <f t="shared" si="0"/>
        <v>AMcidadeAumento no nível do marCidade de Manaus20302C</v>
      </c>
      <c r="B35" s="18" t="s">
        <v>119</v>
      </c>
      <c r="C35" s="18" t="s">
        <v>82</v>
      </c>
      <c r="D35" s="17" t="s">
        <v>83</v>
      </c>
      <c r="E35" s="17" t="s">
        <v>120</v>
      </c>
      <c r="F35" s="17" t="e" vm="15">
        <v>#VALUE!</v>
      </c>
      <c r="G35" s="44" t="s">
        <v>95</v>
      </c>
      <c r="H35" s="18">
        <v>2030</v>
      </c>
      <c r="I35" s="18" t="s">
        <v>86</v>
      </c>
      <c r="J35" s="9" t="s">
        <v>87</v>
      </c>
      <c r="K35" s="17" t="s">
        <v>88</v>
      </c>
      <c r="L35" s="54" t="s">
        <v>89</v>
      </c>
      <c r="M35" s="18" t="s">
        <v>89</v>
      </c>
      <c r="N35" s="20" t="str">
        <f t="shared" si="1"/>
        <v>Não aplicável</v>
      </c>
    </row>
    <row r="36" spans="1:14" x14ac:dyDescent="0.35">
      <c r="A36" s="17" t="str">
        <f t="shared" si="0"/>
        <v>AMcidadeAumento no nível do marCidade de Manaus20304C</v>
      </c>
      <c r="B36" s="18" t="s">
        <v>119</v>
      </c>
      <c r="C36" s="18" t="s">
        <v>82</v>
      </c>
      <c r="D36" s="17" t="s">
        <v>83</v>
      </c>
      <c r="E36" s="17" t="s">
        <v>120</v>
      </c>
      <c r="F36" s="17" t="e" vm="15">
        <v>#VALUE!</v>
      </c>
      <c r="G36" s="44" t="s">
        <v>95</v>
      </c>
      <c r="H36" s="18">
        <v>2030</v>
      </c>
      <c r="I36" s="18" t="s">
        <v>90</v>
      </c>
      <c r="J36" s="9" t="s">
        <v>87</v>
      </c>
      <c r="K36" s="17" t="s">
        <v>88</v>
      </c>
      <c r="L36" s="54" t="s">
        <v>89</v>
      </c>
      <c r="M36" s="18" t="s">
        <v>89</v>
      </c>
      <c r="N36" s="20" t="str">
        <f t="shared" si="1"/>
        <v>Não aplicável</v>
      </c>
    </row>
    <row r="37" spans="1:14" x14ac:dyDescent="0.35">
      <c r="A37" s="17" t="str">
        <f t="shared" si="0"/>
        <v>RNcidadeAumento no nível do marCidade de Natal20302C</v>
      </c>
      <c r="B37" s="18" t="s">
        <v>121</v>
      </c>
      <c r="C37" s="18" t="s">
        <v>82</v>
      </c>
      <c r="D37" s="17" t="s">
        <v>83</v>
      </c>
      <c r="E37" s="17" t="s">
        <v>122</v>
      </c>
      <c r="F37" s="17" t="e" vm="16">
        <v>#VALUE!</v>
      </c>
      <c r="G37" s="44" t="s">
        <v>85</v>
      </c>
      <c r="H37" s="18">
        <v>2030</v>
      </c>
      <c r="I37" s="18" t="s">
        <v>86</v>
      </c>
      <c r="J37" s="9" t="s">
        <v>87</v>
      </c>
      <c r="K37" s="17" t="s">
        <v>88</v>
      </c>
      <c r="L37" s="54" t="s">
        <v>89</v>
      </c>
      <c r="M37" s="18" t="s">
        <v>89</v>
      </c>
      <c r="N37" s="20" t="str">
        <f t="shared" si="1"/>
        <v>Baixo</v>
      </c>
    </row>
    <row r="38" spans="1:14" x14ac:dyDescent="0.35">
      <c r="A38" s="17" t="str">
        <f t="shared" si="0"/>
        <v>RNcidadeAumento no nível do marCidade de Natal20304C</v>
      </c>
      <c r="B38" s="18" t="s">
        <v>121</v>
      </c>
      <c r="C38" s="18" t="s">
        <v>82</v>
      </c>
      <c r="D38" s="17" t="s">
        <v>83</v>
      </c>
      <c r="E38" s="17" t="s">
        <v>122</v>
      </c>
      <c r="F38" s="17" t="e" vm="16">
        <v>#VALUE!</v>
      </c>
      <c r="G38" s="44" t="s">
        <v>85</v>
      </c>
      <c r="H38" s="18">
        <v>2030</v>
      </c>
      <c r="I38" s="18" t="s">
        <v>90</v>
      </c>
      <c r="J38" s="9" t="s">
        <v>87</v>
      </c>
      <c r="K38" s="17" t="s">
        <v>88</v>
      </c>
      <c r="L38" s="54" t="s">
        <v>89</v>
      </c>
      <c r="M38" s="18" t="s">
        <v>89</v>
      </c>
      <c r="N38" s="20" t="str">
        <f t="shared" si="1"/>
        <v>Baixo</v>
      </c>
    </row>
    <row r="39" spans="1:14" x14ac:dyDescent="0.35">
      <c r="A39" s="17" t="str">
        <f t="shared" si="0"/>
        <v>TOcidadeAumento no nível do marCidade de Palmas20304C</v>
      </c>
      <c r="B39" s="18" t="s">
        <v>123</v>
      </c>
      <c r="C39" s="18" t="s">
        <v>82</v>
      </c>
      <c r="D39" s="17" t="s">
        <v>83</v>
      </c>
      <c r="E39" s="17" t="s">
        <v>124</v>
      </c>
      <c r="F39" s="17" t="e" vm="17">
        <v>#VALUE!</v>
      </c>
      <c r="G39" s="44" t="s">
        <v>95</v>
      </c>
      <c r="H39" s="18">
        <v>2030</v>
      </c>
      <c r="I39" s="18" t="s">
        <v>90</v>
      </c>
      <c r="J39" s="9" t="s">
        <v>87</v>
      </c>
      <c r="K39" s="17" t="s">
        <v>88</v>
      </c>
      <c r="L39" s="54" t="s">
        <v>89</v>
      </c>
      <c r="M39" s="18" t="s">
        <v>89</v>
      </c>
      <c r="N39" s="20" t="str">
        <f t="shared" si="1"/>
        <v>Não aplicável</v>
      </c>
    </row>
    <row r="40" spans="1:14" x14ac:dyDescent="0.35">
      <c r="A40" s="17" t="str">
        <f t="shared" si="0"/>
        <v>TOcidadeAumento no nível do marCidade de Palmas20302C</v>
      </c>
      <c r="B40" s="18" t="s">
        <v>123</v>
      </c>
      <c r="C40" s="18" t="s">
        <v>82</v>
      </c>
      <c r="D40" s="17" t="s">
        <v>83</v>
      </c>
      <c r="E40" s="17" t="s">
        <v>124</v>
      </c>
      <c r="F40" s="17" t="e" vm="17">
        <v>#VALUE!</v>
      </c>
      <c r="G40" s="44" t="s">
        <v>95</v>
      </c>
      <c r="H40" s="18">
        <v>2030</v>
      </c>
      <c r="I40" s="18" t="s">
        <v>86</v>
      </c>
      <c r="J40" s="9" t="s">
        <v>87</v>
      </c>
      <c r="K40" s="17" t="s">
        <v>88</v>
      </c>
      <c r="L40" s="54" t="s">
        <v>89</v>
      </c>
      <c r="M40" s="18" t="s">
        <v>89</v>
      </c>
      <c r="N40" s="20" t="str">
        <f t="shared" si="1"/>
        <v>Não aplicável</v>
      </c>
    </row>
    <row r="41" spans="1:14" x14ac:dyDescent="0.35">
      <c r="A41" s="17" t="str">
        <f t="shared" si="0"/>
        <v>RScidadeAumento no nível do marCidade de Porto Alegre20302C</v>
      </c>
      <c r="B41" s="18" t="s">
        <v>125</v>
      </c>
      <c r="C41" s="18" t="s">
        <v>82</v>
      </c>
      <c r="D41" s="17" t="s">
        <v>83</v>
      </c>
      <c r="E41" s="17" t="s">
        <v>126</v>
      </c>
      <c r="F41" s="17" t="e" vm="18">
        <v>#VALUE!</v>
      </c>
      <c r="G41" s="44" t="s">
        <v>85</v>
      </c>
      <c r="H41" s="18">
        <v>2030</v>
      </c>
      <c r="I41" s="18" t="s">
        <v>86</v>
      </c>
      <c r="J41" s="9" t="s">
        <v>87</v>
      </c>
      <c r="K41" s="17" t="s">
        <v>88</v>
      </c>
      <c r="L41" s="54" t="s">
        <v>89</v>
      </c>
      <c r="M41" s="18" t="s">
        <v>89</v>
      </c>
      <c r="N41" s="20" t="str">
        <f t="shared" si="1"/>
        <v>Baixo</v>
      </c>
    </row>
    <row r="42" spans="1:14" x14ac:dyDescent="0.35">
      <c r="A42" s="17" t="str">
        <f t="shared" si="0"/>
        <v>RScidadeAumento no nível do marCidade de Porto Alegre20304C</v>
      </c>
      <c r="B42" s="18" t="s">
        <v>125</v>
      </c>
      <c r="C42" s="18" t="s">
        <v>82</v>
      </c>
      <c r="D42" s="17" t="s">
        <v>83</v>
      </c>
      <c r="E42" s="17" t="s">
        <v>126</v>
      </c>
      <c r="F42" s="17" t="e" vm="18">
        <v>#VALUE!</v>
      </c>
      <c r="G42" s="44" t="s">
        <v>85</v>
      </c>
      <c r="H42" s="18">
        <v>2030</v>
      </c>
      <c r="I42" s="18" t="s">
        <v>90</v>
      </c>
      <c r="J42" s="9" t="s">
        <v>87</v>
      </c>
      <c r="K42" s="17" t="s">
        <v>88</v>
      </c>
      <c r="L42" s="54" t="s">
        <v>89</v>
      </c>
      <c r="M42" s="18" t="s">
        <v>89</v>
      </c>
      <c r="N42" s="20" t="str">
        <f t="shared" si="1"/>
        <v>Baixo</v>
      </c>
    </row>
    <row r="43" spans="1:14" x14ac:dyDescent="0.35">
      <c r="A43" s="17" t="str">
        <f t="shared" si="0"/>
        <v>ROcidadeAumento no nível do marCidade de Porto Velho20304C</v>
      </c>
      <c r="B43" s="18" t="s">
        <v>127</v>
      </c>
      <c r="C43" s="18" t="s">
        <v>82</v>
      </c>
      <c r="D43" s="17" t="s">
        <v>83</v>
      </c>
      <c r="E43" s="17" t="s">
        <v>128</v>
      </c>
      <c r="F43" s="17" t="e" vm="19">
        <v>#VALUE!</v>
      </c>
      <c r="G43" s="44" t="s">
        <v>95</v>
      </c>
      <c r="H43" s="18">
        <v>2030</v>
      </c>
      <c r="I43" s="18" t="s">
        <v>90</v>
      </c>
      <c r="J43" s="9" t="s">
        <v>87</v>
      </c>
      <c r="K43" s="17" t="s">
        <v>88</v>
      </c>
      <c r="L43" s="54" t="s">
        <v>89</v>
      </c>
      <c r="M43" s="18" t="s">
        <v>89</v>
      </c>
      <c r="N43" s="20" t="str">
        <f t="shared" si="1"/>
        <v>Não aplicável</v>
      </c>
    </row>
    <row r="44" spans="1:14" x14ac:dyDescent="0.35">
      <c r="A44" s="17" t="str">
        <f t="shared" si="0"/>
        <v>ROcidadeAumento no nível do marCidade de Porto Velho20302C</v>
      </c>
      <c r="B44" s="18" t="s">
        <v>127</v>
      </c>
      <c r="C44" s="18" t="s">
        <v>82</v>
      </c>
      <c r="D44" s="17" t="s">
        <v>83</v>
      </c>
      <c r="E44" s="17" t="s">
        <v>128</v>
      </c>
      <c r="F44" s="17" t="e" vm="19">
        <v>#VALUE!</v>
      </c>
      <c r="G44" s="44" t="s">
        <v>95</v>
      </c>
      <c r="H44" s="18">
        <v>2030</v>
      </c>
      <c r="I44" s="18" t="s">
        <v>86</v>
      </c>
      <c r="J44" s="9" t="s">
        <v>87</v>
      </c>
      <c r="K44" s="17" t="s">
        <v>88</v>
      </c>
      <c r="L44" s="54" t="s">
        <v>89</v>
      </c>
      <c r="M44" s="18" t="s">
        <v>89</v>
      </c>
      <c r="N44" s="20" t="str">
        <f t="shared" si="1"/>
        <v>Não aplicável</v>
      </c>
    </row>
    <row r="45" spans="1:14" x14ac:dyDescent="0.35">
      <c r="A45" s="17" t="str">
        <f t="shared" si="0"/>
        <v>PEcidadeAumento no nível do marCidade de Recife20302C</v>
      </c>
      <c r="B45" s="18" t="s">
        <v>129</v>
      </c>
      <c r="C45" s="18" t="s">
        <v>82</v>
      </c>
      <c r="D45" s="17" t="s">
        <v>83</v>
      </c>
      <c r="E45" s="17" t="s">
        <v>130</v>
      </c>
      <c r="F45" s="17" t="e" vm="20">
        <v>#VALUE!</v>
      </c>
      <c r="G45" s="44" t="s">
        <v>85</v>
      </c>
      <c r="H45" s="18">
        <v>2030</v>
      </c>
      <c r="I45" s="18" t="s">
        <v>86</v>
      </c>
      <c r="J45" s="9" t="s">
        <v>87</v>
      </c>
      <c r="K45" s="17" t="s">
        <v>88</v>
      </c>
      <c r="L45" s="54" t="s">
        <v>89</v>
      </c>
      <c r="M45" s="18" t="s">
        <v>89</v>
      </c>
      <c r="N45" s="20" t="str">
        <f t="shared" si="1"/>
        <v>Baixo</v>
      </c>
    </row>
    <row r="46" spans="1:14" x14ac:dyDescent="0.35">
      <c r="A46" s="17" t="str">
        <f t="shared" si="0"/>
        <v>PEcidadeAumento no nível do marCidade de Recife20304C</v>
      </c>
      <c r="B46" s="18" t="s">
        <v>129</v>
      </c>
      <c r="C46" s="18" t="s">
        <v>82</v>
      </c>
      <c r="D46" s="17" t="s">
        <v>83</v>
      </c>
      <c r="E46" s="17" t="s">
        <v>130</v>
      </c>
      <c r="F46" s="17" t="e" vm="20">
        <v>#VALUE!</v>
      </c>
      <c r="G46" s="44" t="s">
        <v>85</v>
      </c>
      <c r="H46" s="18">
        <v>2030</v>
      </c>
      <c r="I46" s="18" t="s">
        <v>90</v>
      </c>
      <c r="J46" s="9" t="s">
        <v>87</v>
      </c>
      <c r="K46" s="17" t="s">
        <v>88</v>
      </c>
      <c r="L46" s="54" t="s">
        <v>89</v>
      </c>
      <c r="M46" s="18" t="s">
        <v>89</v>
      </c>
      <c r="N46" s="20" t="str">
        <f t="shared" si="1"/>
        <v>Baixo</v>
      </c>
    </row>
    <row r="47" spans="1:14" x14ac:dyDescent="0.35">
      <c r="A47" s="17" t="str">
        <f t="shared" si="0"/>
        <v>ACcidadeAumento no nível do marCidade de Rio Branco20302C</v>
      </c>
      <c r="B47" s="18" t="s">
        <v>131</v>
      </c>
      <c r="C47" s="18" t="s">
        <v>82</v>
      </c>
      <c r="D47" s="17" t="s">
        <v>83</v>
      </c>
      <c r="E47" s="17" t="s">
        <v>132</v>
      </c>
      <c r="F47" s="17" t="e" vm="21">
        <v>#VALUE!</v>
      </c>
      <c r="G47" s="44" t="s">
        <v>95</v>
      </c>
      <c r="H47" s="18">
        <v>2030</v>
      </c>
      <c r="I47" s="18" t="s">
        <v>86</v>
      </c>
      <c r="J47" s="9" t="s">
        <v>87</v>
      </c>
      <c r="K47" s="17" t="s">
        <v>88</v>
      </c>
      <c r="L47" s="54" t="s">
        <v>89</v>
      </c>
      <c r="M47" s="18" t="s">
        <v>89</v>
      </c>
      <c r="N47" s="20" t="str">
        <f t="shared" si="1"/>
        <v>Não aplicável</v>
      </c>
    </row>
    <row r="48" spans="1:14" x14ac:dyDescent="0.35">
      <c r="A48" s="17" t="str">
        <f t="shared" si="0"/>
        <v>ACcidadeAumento no nível do marCidade de Rio Branco20304C</v>
      </c>
      <c r="B48" s="18" t="s">
        <v>131</v>
      </c>
      <c r="C48" s="18" t="s">
        <v>82</v>
      </c>
      <c r="D48" s="17" t="s">
        <v>83</v>
      </c>
      <c r="E48" s="17" t="s">
        <v>132</v>
      </c>
      <c r="F48" s="17" t="e" vm="21">
        <v>#VALUE!</v>
      </c>
      <c r="G48" s="44" t="s">
        <v>95</v>
      </c>
      <c r="H48" s="18">
        <v>2030</v>
      </c>
      <c r="I48" s="18" t="s">
        <v>90</v>
      </c>
      <c r="J48" s="9" t="s">
        <v>87</v>
      </c>
      <c r="K48" s="17" t="s">
        <v>88</v>
      </c>
      <c r="L48" s="54" t="s">
        <v>89</v>
      </c>
      <c r="M48" s="18" t="s">
        <v>89</v>
      </c>
      <c r="N48" s="20" t="str">
        <f t="shared" si="1"/>
        <v>Não aplicável</v>
      </c>
    </row>
    <row r="49" spans="1:14" x14ac:dyDescent="0.35">
      <c r="A49" s="17" t="str">
        <f t="shared" si="0"/>
        <v>BAcidadeAumento no nível do marCidade de Salvador20302C</v>
      </c>
      <c r="B49" s="18" t="s">
        <v>133</v>
      </c>
      <c r="C49" s="18" t="s">
        <v>82</v>
      </c>
      <c r="D49" s="17" t="s">
        <v>83</v>
      </c>
      <c r="E49" s="17" t="s">
        <v>134</v>
      </c>
      <c r="F49" s="17" t="e" vm="22">
        <v>#VALUE!</v>
      </c>
      <c r="G49" s="44" t="s">
        <v>85</v>
      </c>
      <c r="H49" s="18">
        <v>2030</v>
      </c>
      <c r="I49" s="18" t="s">
        <v>86</v>
      </c>
      <c r="J49" s="9" t="s">
        <v>87</v>
      </c>
      <c r="K49" s="17" t="s">
        <v>88</v>
      </c>
      <c r="L49" s="54" t="s">
        <v>89</v>
      </c>
      <c r="M49" s="18" t="s">
        <v>89</v>
      </c>
      <c r="N49" s="20" t="str">
        <f t="shared" si="1"/>
        <v>Baixo</v>
      </c>
    </row>
    <row r="50" spans="1:14" x14ac:dyDescent="0.35">
      <c r="A50" s="17" t="str">
        <f t="shared" si="0"/>
        <v>BAcidadeAumento no nível do marCidade de Salvador20304C</v>
      </c>
      <c r="B50" s="18" t="s">
        <v>133</v>
      </c>
      <c r="C50" s="18" t="s">
        <v>82</v>
      </c>
      <c r="D50" s="17" t="s">
        <v>83</v>
      </c>
      <c r="E50" s="17" t="s">
        <v>134</v>
      </c>
      <c r="F50" s="17" t="e" vm="22">
        <v>#VALUE!</v>
      </c>
      <c r="G50" s="44" t="s">
        <v>85</v>
      </c>
      <c r="H50" s="18">
        <v>2030</v>
      </c>
      <c r="I50" s="18" t="s">
        <v>90</v>
      </c>
      <c r="J50" s="9" t="s">
        <v>87</v>
      </c>
      <c r="K50" s="17" t="s">
        <v>88</v>
      </c>
      <c r="L50" s="54" t="s">
        <v>89</v>
      </c>
      <c r="M50" s="18" t="s">
        <v>89</v>
      </c>
      <c r="N50" s="20" t="str">
        <f t="shared" si="1"/>
        <v>Baixo</v>
      </c>
    </row>
    <row r="51" spans="1:14" x14ac:dyDescent="0.35">
      <c r="A51" s="17" t="str">
        <f t="shared" si="0"/>
        <v>MAcidadeAumento no nível do marCidade de São Luiz20302C</v>
      </c>
      <c r="B51" s="18" t="s">
        <v>135</v>
      </c>
      <c r="C51" s="18" t="s">
        <v>82</v>
      </c>
      <c r="D51" s="17" t="s">
        <v>83</v>
      </c>
      <c r="E51" s="17" t="s">
        <v>136</v>
      </c>
      <c r="F51" s="17" t="e" vm="23">
        <v>#VALUE!</v>
      </c>
      <c r="G51" s="44" t="s">
        <v>85</v>
      </c>
      <c r="H51" s="18">
        <v>2030</v>
      </c>
      <c r="I51" s="18" t="s">
        <v>86</v>
      </c>
      <c r="J51" s="9" t="s">
        <v>87</v>
      </c>
      <c r="K51" s="17" t="s">
        <v>88</v>
      </c>
      <c r="L51" s="54" t="s">
        <v>89</v>
      </c>
      <c r="M51" s="18" t="s">
        <v>89</v>
      </c>
      <c r="N51" s="20" t="str">
        <f t="shared" si="1"/>
        <v>Baixo</v>
      </c>
    </row>
    <row r="52" spans="1:14" x14ac:dyDescent="0.35">
      <c r="A52" s="17" t="str">
        <f t="shared" si="0"/>
        <v>MAcidadeAumento no nível do marCidade de São Luiz20304C</v>
      </c>
      <c r="B52" s="18" t="s">
        <v>135</v>
      </c>
      <c r="C52" s="18" t="s">
        <v>82</v>
      </c>
      <c r="D52" s="17" t="s">
        <v>83</v>
      </c>
      <c r="E52" s="17" t="s">
        <v>136</v>
      </c>
      <c r="F52" s="17" t="e" vm="23">
        <v>#VALUE!</v>
      </c>
      <c r="G52" s="44" t="s">
        <v>85</v>
      </c>
      <c r="H52" s="18">
        <v>2030</v>
      </c>
      <c r="I52" s="18" t="s">
        <v>90</v>
      </c>
      <c r="J52" s="9" t="s">
        <v>87</v>
      </c>
      <c r="K52" s="17" t="s">
        <v>88</v>
      </c>
      <c r="L52" s="54" t="s">
        <v>89</v>
      </c>
      <c r="M52" s="18" t="s">
        <v>89</v>
      </c>
      <c r="N52" s="20" t="str">
        <f t="shared" si="1"/>
        <v>Baixo</v>
      </c>
    </row>
    <row r="53" spans="1:14" x14ac:dyDescent="0.35">
      <c r="A53" s="17" t="str">
        <f t="shared" si="0"/>
        <v>SPcidadeAumento no nível do marCidade de São Paulo20304C</v>
      </c>
      <c r="B53" s="18" t="s">
        <v>137</v>
      </c>
      <c r="C53" s="18" t="s">
        <v>82</v>
      </c>
      <c r="D53" s="17" t="s">
        <v>83</v>
      </c>
      <c r="E53" s="17" t="s">
        <v>138</v>
      </c>
      <c r="F53" s="17" t="e" vm="24">
        <v>#VALUE!</v>
      </c>
      <c r="G53" s="44" t="s">
        <v>95</v>
      </c>
      <c r="H53" s="18">
        <v>2030</v>
      </c>
      <c r="I53" s="18" t="s">
        <v>90</v>
      </c>
      <c r="J53" s="9" t="s">
        <v>87</v>
      </c>
      <c r="K53" s="17" t="s">
        <v>88</v>
      </c>
      <c r="L53" s="20" t="s">
        <v>96</v>
      </c>
      <c r="M53" s="18" t="s">
        <v>89</v>
      </c>
      <c r="N53" s="20" t="str">
        <f t="shared" si="1"/>
        <v>Não aplicável</v>
      </c>
    </row>
    <row r="54" spans="1:14" x14ac:dyDescent="0.35">
      <c r="A54" s="17" t="str">
        <f t="shared" si="0"/>
        <v>SPcidadeAumento no nível do marCidade de São Paulo20302C</v>
      </c>
      <c r="B54" s="18" t="s">
        <v>137</v>
      </c>
      <c r="C54" s="18" t="s">
        <v>82</v>
      </c>
      <c r="D54" s="17" t="s">
        <v>83</v>
      </c>
      <c r="E54" s="17" t="s">
        <v>138</v>
      </c>
      <c r="F54" s="17" t="e" vm="24">
        <v>#VALUE!</v>
      </c>
      <c r="G54" s="44" t="s">
        <v>95</v>
      </c>
      <c r="H54" s="18">
        <v>2030</v>
      </c>
      <c r="I54" s="18" t="s">
        <v>86</v>
      </c>
      <c r="J54" s="9" t="s">
        <v>87</v>
      </c>
      <c r="K54" s="17" t="s">
        <v>88</v>
      </c>
      <c r="L54" s="20" t="s">
        <v>96</v>
      </c>
      <c r="M54" s="18" t="s">
        <v>89</v>
      </c>
      <c r="N54" s="20" t="str">
        <f t="shared" si="1"/>
        <v>Não aplicável</v>
      </c>
    </row>
    <row r="55" spans="1:14" x14ac:dyDescent="0.35">
      <c r="A55" s="17" t="str">
        <f t="shared" si="0"/>
        <v>PIcidadeAumento no nível do marCidade de Teresina20304C</v>
      </c>
      <c r="B55" s="18" t="s">
        <v>139</v>
      </c>
      <c r="C55" s="18" t="s">
        <v>82</v>
      </c>
      <c r="D55" s="17" t="s">
        <v>83</v>
      </c>
      <c r="E55" s="17" t="s">
        <v>140</v>
      </c>
      <c r="F55" s="17" t="e" vm="25">
        <v>#VALUE!</v>
      </c>
      <c r="G55" s="44" t="s">
        <v>95</v>
      </c>
      <c r="H55" s="18">
        <v>2030</v>
      </c>
      <c r="I55" s="18" t="s">
        <v>90</v>
      </c>
      <c r="J55" s="9" t="s">
        <v>87</v>
      </c>
      <c r="K55" s="17" t="s">
        <v>88</v>
      </c>
      <c r="L55" s="54" t="s">
        <v>89</v>
      </c>
      <c r="M55" s="18" t="s">
        <v>89</v>
      </c>
      <c r="N55" s="20" t="str">
        <f t="shared" si="1"/>
        <v>Não aplicável</v>
      </c>
    </row>
    <row r="56" spans="1:14" x14ac:dyDescent="0.35">
      <c r="A56" s="17" t="str">
        <f t="shared" si="0"/>
        <v>PIcidadeAumento no nível do marCidade de Teresina20302C</v>
      </c>
      <c r="B56" s="18" t="s">
        <v>139</v>
      </c>
      <c r="C56" s="18" t="s">
        <v>82</v>
      </c>
      <c r="D56" s="17" t="s">
        <v>83</v>
      </c>
      <c r="E56" s="17" t="s">
        <v>140</v>
      </c>
      <c r="F56" s="17" t="e" vm="25">
        <v>#VALUE!</v>
      </c>
      <c r="G56" s="44" t="s">
        <v>95</v>
      </c>
      <c r="H56" s="18">
        <v>2030</v>
      </c>
      <c r="I56" s="18" t="s">
        <v>86</v>
      </c>
      <c r="J56" s="9" t="s">
        <v>87</v>
      </c>
      <c r="K56" s="17" t="s">
        <v>88</v>
      </c>
      <c r="L56" s="54" t="s">
        <v>89</v>
      </c>
      <c r="M56" s="18" t="s">
        <v>89</v>
      </c>
      <c r="N56" s="20" t="str">
        <f t="shared" si="1"/>
        <v>Não aplicável</v>
      </c>
    </row>
    <row r="57" spans="1:14" x14ac:dyDescent="0.35">
      <c r="A57" s="17" t="str">
        <f t="shared" si="0"/>
        <v>EScidadeAumento no nível do marCidade de Vitória20302C</v>
      </c>
      <c r="B57" s="18" t="s">
        <v>141</v>
      </c>
      <c r="C57" s="18" t="s">
        <v>82</v>
      </c>
      <c r="D57" s="17" t="s">
        <v>83</v>
      </c>
      <c r="E57" s="17" t="s">
        <v>142</v>
      </c>
      <c r="F57" s="17" t="e" vm="26">
        <v>#VALUE!</v>
      </c>
      <c r="G57" s="44" t="s">
        <v>85</v>
      </c>
      <c r="H57" s="18">
        <v>2030</v>
      </c>
      <c r="I57" s="18" t="s">
        <v>86</v>
      </c>
      <c r="J57" s="9" t="s">
        <v>87</v>
      </c>
      <c r="K57" s="17" t="s">
        <v>88</v>
      </c>
      <c r="L57" s="54" t="s">
        <v>89</v>
      </c>
      <c r="M57" s="18" t="s">
        <v>89</v>
      </c>
      <c r="N57" s="20" t="str">
        <f t="shared" si="1"/>
        <v>Baixo</v>
      </c>
    </row>
    <row r="58" spans="1:14" x14ac:dyDescent="0.35">
      <c r="A58" s="17" t="str">
        <f t="shared" si="0"/>
        <v>EScidadeAumento no nível do marCidade de Vitória20304C</v>
      </c>
      <c r="B58" s="18" t="s">
        <v>141</v>
      </c>
      <c r="C58" s="18" t="s">
        <v>82</v>
      </c>
      <c r="D58" s="17" t="s">
        <v>83</v>
      </c>
      <c r="E58" s="17" t="s">
        <v>142</v>
      </c>
      <c r="F58" s="17" t="e" vm="26">
        <v>#VALUE!</v>
      </c>
      <c r="G58" s="44" t="s">
        <v>85</v>
      </c>
      <c r="H58" s="18">
        <v>2030</v>
      </c>
      <c r="I58" s="18" t="s">
        <v>90</v>
      </c>
      <c r="J58" s="9" t="s">
        <v>87</v>
      </c>
      <c r="K58" s="17" t="s">
        <v>88</v>
      </c>
      <c r="L58" s="54" t="s">
        <v>89</v>
      </c>
      <c r="M58" s="18" t="s">
        <v>89</v>
      </c>
      <c r="N58" s="20" t="str">
        <f t="shared" si="1"/>
        <v>Baixo</v>
      </c>
    </row>
    <row r="59" spans="1:14" x14ac:dyDescent="0.35">
      <c r="A59" s="17" t="str">
        <f t="shared" si="0"/>
        <v>RJcidadeAumento no nível do marCidade do Rio de Janeiro20304C</v>
      </c>
      <c r="B59" s="18" t="s">
        <v>143</v>
      </c>
      <c r="C59" s="18" t="s">
        <v>82</v>
      </c>
      <c r="D59" s="17" t="s">
        <v>83</v>
      </c>
      <c r="E59" s="17" t="s">
        <v>144</v>
      </c>
      <c r="F59" s="17" t="e" vm="27">
        <v>#VALUE!</v>
      </c>
      <c r="G59" s="44" t="s">
        <v>85</v>
      </c>
      <c r="H59" s="18">
        <v>2030</v>
      </c>
      <c r="I59" s="18" t="s">
        <v>90</v>
      </c>
      <c r="J59" s="9" t="s">
        <v>87</v>
      </c>
      <c r="K59" s="17" t="s">
        <v>88</v>
      </c>
      <c r="L59" s="20" t="s">
        <v>145</v>
      </c>
      <c r="M59" s="18" t="s">
        <v>89</v>
      </c>
      <c r="N59" s="20" t="str">
        <f t="shared" si="1"/>
        <v>Baixo</v>
      </c>
    </row>
    <row r="60" spans="1:14" x14ac:dyDescent="0.35">
      <c r="A60" s="17" t="str">
        <f t="shared" si="0"/>
        <v>RJcidadeAumento no nível do marCidade do Rio de Janeiro20302C</v>
      </c>
      <c r="B60" s="18" t="s">
        <v>143</v>
      </c>
      <c r="C60" s="18" t="s">
        <v>82</v>
      </c>
      <c r="D60" s="17" t="s">
        <v>83</v>
      </c>
      <c r="E60" s="17" t="s">
        <v>144</v>
      </c>
      <c r="F60" s="17" t="e" vm="27">
        <v>#VALUE!</v>
      </c>
      <c r="G60" s="44" t="s">
        <v>85</v>
      </c>
      <c r="H60" s="18">
        <v>2030</v>
      </c>
      <c r="I60" s="18" t="s">
        <v>86</v>
      </c>
      <c r="J60" s="9" t="s">
        <v>87</v>
      </c>
      <c r="K60" s="17" t="s">
        <v>88</v>
      </c>
      <c r="L60" s="20" t="s">
        <v>145</v>
      </c>
      <c r="M60" s="18" t="s">
        <v>89</v>
      </c>
      <c r="N60" s="20" t="str">
        <f t="shared" si="1"/>
        <v>Baixo</v>
      </c>
    </row>
    <row r="61" spans="1:14" x14ac:dyDescent="0.35">
      <c r="A61" s="17" t="str">
        <f t="shared" si="0"/>
        <v>ACcidadeAumento no nível do marCidade de Rio Branco20502C</v>
      </c>
      <c r="B61" s="18" t="s">
        <v>131</v>
      </c>
      <c r="C61" s="18" t="s">
        <v>82</v>
      </c>
      <c r="D61" s="17" t="s">
        <v>83</v>
      </c>
      <c r="E61" s="17" t="s">
        <v>132</v>
      </c>
      <c r="F61" s="17" t="e" vm="21">
        <v>#VALUE!</v>
      </c>
      <c r="G61" s="44" t="s">
        <v>95</v>
      </c>
      <c r="H61" s="18">
        <v>2050</v>
      </c>
      <c r="I61" s="18" t="s">
        <v>86</v>
      </c>
      <c r="J61" s="9" t="s">
        <v>87</v>
      </c>
      <c r="K61" s="17" t="s">
        <v>88</v>
      </c>
      <c r="L61" s="54" t="s">
        <v>89</v>
      </c>
      <c r="M61" s="18" t="s">
        <v>89</v>
      </c>
      <c r="N61" s="20" t="str">
        <f t="shared" si="1"/>
        <v>Não aplicável</v>
      </c>
    </row>
    <row r="62" spans="1:14" x14ac:dyDescent="0.35">
      <c r="A62" s="17" t="str">
        <f t="shared" si="0"/>
        <v>ACcidadeAumento no nível do marCidade de Rio Branco20504C</v>
      </c>
      <c r="B62" s="18" t="s">
        <v>131</v>
      </c>
      <c r="C62" s="18" t="s">
        <v>82</v>
      </c>
      <c r="D62" s="17" t="s">
        <v>83</v>
      </c>
      <c r="E62" s="17" t="s">
        <v>132</v>
      </c>
      <c r="F62" s="17" t="e" vm="21">
        <v>#VALUE!</v>
      </c>
      <c r="G62" s="44" t="s">
        <v>95</v>
      </c>
      <c r="H62" s="18">
        <v>2050</v>
      </c>
      <c r="I62" s="18" t="s">
        <v>90</v>
      </c>
      <c r="J62" s="9" t="s">
        <v>87</v>
      </c>
      <c r="K62" s="17" t="s">
        <v>88</v>
      </c>
      <c r="L62" s="54" t="s">
        <v>89</v>
      </c>
      <c r="M62" s="18" t="s">
        <v>89</v>
      </c>
      <c r="N62" s="20" t="str">
        <f t="shared" si="1"/>
        <v>Não aplicável</v>
      </c>
    </row>
    <row r="63" spans="1:14" x14ac:dyDescent="0.35">
      <c r="A63" s="17" t="str">
        <f t="shared" si="0"/>
        <v>ALcidadeAumento no nível do marCidade de Maceió20502C</v>
      </c>
      <c r="B63" s="18" t="s">
        <v>117</v>
      </c>
      <c r="C63" s="18" t="s">
        <v>82</v>
      </c>
      <c r="D63" s="17" t="s">
        <v>83</v>
      </c>
      <c r="E63" s="17" t="s">
        <v>118</v>
      </c>
      <c r="F63" s="17" t="e" vm="14">
        <v>#VALUE!</v>
      </c>
      <c r="G63" s="44" t="s">
        <v>85</v>
      </c>
      <c r="H63" s="18">
        <v>2050</v>
      </c>
      <c r="I63" s="18" t="s">
        <v>86</v>
      </c>
      <c r="J63" s="9" t="s">
        <v>87</v>
      </c>
      <c r="K63" s="17" t="s">
        <v>88</v>
      </c>
      <c r="L63" s="54" t="s">
        <v>89</v>
      </c>
      <c r="M63" s="18" t="s">
        <v>89</v>
      </c>
      <c r="N63" s="20" t="str">
        <f t="shared" si="1"/>
        <v>Baixo</v>
      </c>
    </row>
    <row r="64" spans="1:14" x14ac:dyDescent="0.35">
      <c r="A64" s="17" t="str">
        <f t="shared" si="0"/>
        <v>ALcidadeAumento no nível do marCidade de Maceió20504C</v>
      </c>
      <c r="B64" s="18" t="s">
        <v>117</v>
      </c>
      <c r="C64" s="18" t="s">
        <v>82</v>
      </c>
      <c r="D64" s="17" t="s">
        <v>83</v>
      </c>
      <c r="E64" s="17" t="s">
        <v>118</v>
      </c>
      <c r="F64" s="17" t="e" vm="14">
        <v>#VALUE!</v>
      </c>
      <c r="G64" s="44" t="s">
        <v>85</v>
      </c>
      <c r="H64" s="18">
        <v>2050</v>
      </c>
      <c r="I64" s="18" t="s">
        <v>90</v>
      </c>
      <c r="J64" s="9" t="s">
        <v>87</v>
      </c>
      <c r="K64" s="17" t="s">
        <v>88</v>
      </c>
      <c r="L64" s="54" t="s">
        <v>89</v>
      </c>
      <c r="M64" s="18" t="s">
        <v>89</v>
      </c>
      <c r="N64" s="20" t="str">
        <f t="shared" si="1"/>
        <v>Baixo</v>
      </c>
    </row>
    <row r="65" spans="1:14" x14ac:dyDescent="0.35">
      <c r="A65" s="17" t="str">
        <f t="shared" si="0"/>
        <v>AMcidadeAumento no nível do marCidade de Manaus20502C</v>
      </c>
      <c r="B65" s="18" t="s">
        <v>119</v>
      </c>
      <c r="C65" s="18" t="s">
        <v>82</v>
      </c>
      <c r="D65" s="17" t="s">
        <v>83</v>
      </c>
      <c r="E65" s="17" t="s">
        <v>120</v>
      </c>
      <c r="F65" s="17" t="e" vm="15">
        <v>#VALUE!</v>
      </c>
      <c r="G65" s="44" t="s">
        <v>95</v>
      </c>
      <c r="H65" s="18">
        <v>2050</v>
      </c>
      <c r="I65" s="18" t="s">
        <v>86</v>
      </c>
      <c r="J65" s="9" t="s">
        <v>87</v>
      </c>
      <c r="K65" s="17" t="s">
        <v>88</v>
      </c>
      <c r="L65" s="54" t="s">
        <v>89</v>
      </c>
      <c r="M65" s="18" t="s">
        <v>89</v>
      </c>
      <c r="N65" s="20" t="str">
        <f t="shared" si="1"/>
        <v>Não aplicável</v>
      </c>
    </row>
    <row r="66" spans="1:14" x14ac:dyDescent="0.35">
      <c r="A66" s="17" t="str">
        <f t="shared" si="0"/>
        <v>AMcidadeAumento no nível do marCidade de Manaus20504C</v>
      </c>
      <c r="B66" s="18" t="s">
        <v>119</v>
      </c>
      <c r="C66" s="18" t="s">
        <v>82</v>
      </c>
      <c r="D66" s="17" t="s">
        <v>83</v>
      </c>
      <c r="E66" s="17" t="s">
        <v>120</v>
      </c>
      <c r="F66" s="17" t="e" vm="15">
        <v>#VALUE!</v>
      </c>
      <c r="G66" s="44" t="s">
        <v>95</v>
      </c>
      <c r="H66" s="18">
        <v>2050</v>
      </c>
      <c r="I66" s="18" t="s">
        <v>90</v>
      </c>
      <c r="J66" s="9" t="s">
        <v>87</v>
      </c>
      <c r="K66" s="17" t="s">
        <v>88</v>
      </c>
      <c r="L66" s="54" t="s">
        <v>89</v>
      </c>
      <c r="M66" s="18" t="s">
        <v>89</v>
      </c>
      <c r="N66" s="20" t="str">
        <f t="shared" si="1"/>
        <v>Não aplicável</v>
      </c>
    </row>
    <row r="67" spans="1:14" x14ac:dyDescent="0.35">
      <c r="A67" s="17" t="str">
        <f t="shared" si="0"/>
        <v>APcidadeAumento no nível do marCidade de Macapá20502C</v>
      </c>
      <c r="B67" s="18" t="s">
        <v>115</v>
      </c>
      <c r="C67" s="18" t="s">
        <v>82</v>
      </c>
      <c r="D67" s="17" t="s">
        <v>83</v>
      </c>
      <c r="E67" s="17" t="s">
        <v>116</v>
      </c>
      <c r="F67" s="17" t="e" vm="13">
        <v>#VALUE!</v>
      </c>
      <c r="G67" s="44" t="s">
        <v>85</v>
      </c>
      <c r="H67" s="18">
        <v>2050</v>
      </c>
      <c r="I67" s="18" t="s">
        <v>86</v>
      </c>
      <c r="J67" s="9" t="s">
        <v>87</v>
      </c>
      <c r="K67" s="17" t="s">
        <v>88</v>
      </c>
      <c r="L67" s="54" t="s">
        <v>89</v>
      </c>
      <c r="M67" s="18" t="s">
        <v>89</v>
      </c>
      <c r="N67" s="20" t="str">
        <f t="shared" si="1"/>
        <v>Baixo</v>
      </c>
    </row>
    <row r="68" spans="1:14" x14ac:dyDescent="0.35">
      <c r="A68" s="17" t="str">
        <f t="shared" si="0"/>
        <v>APcidadeAumento no nível do marCidade de Macapá20504C</v>
      </c>
      <c r="B68" s="18" t="s">
        <v>115</v>
      </c>
      <c r="C68" s="18" t="s">
        <v>82</v>
      </c>
      <c r="D68" s="17" t="s">
        <v>83</v>
      </c>
      <c r="E68" s="17" t="s">
        <v>116</v>
      </c>
      <c r="F68" s="17" t="e" vm="13">
        <v>#VALUE!</v>
      </c>
      <c r="G68" s="44" t="s">
        <v>85</v>
      </c>
      <c r="H68" s="18">
        <v>2050</v>
      </c>
      <c r="I68" s="18" t="s">
        <v>90</v>
      </c>
      <c r="J68" s="9" t="s">
        <v>87</v>
      </c>
      <c r="K68" s="17" t="s">
        <v>88</v>
      </c>
      <c r="L68" s="54" t="s">
        <v>89</v>
      </c>
      <c r="M68" s="18" t="s">
        <v>89</v>
      </c>
      <c r="N68" s="20" t="str">
        <f t="shared" si="1"/>
        <v>Baixo</v>
      </c>
    </row>
    <row r="69" spans="1:14" x14ac:dyDescent="0.35">
      <c r="A69" s="17" t="str">
        <f t="shared" si="0"/>
        <v>BAcidadeAumento no nível do marCidade de Salvador20502C</v>
      </c>
      <c r="B69" s="18" t="s">
        <v>133</v>
      </c>
      <c r="C69" s="18" t="s">
        <v>82</v>
      </c>
      <c r="D69" s="17" t="s">
        <v>83</v>
      </c>
      <c r="E69" s="17" t="s">
        <v>134</v>
      </c>
      <c r="F69" s="17" t="e" vm="22">
        <v>#VALUE!</v>
      </c>
      <c r="G69" s="44" t="s">
        <v>85</v>
      </c>
      <c r="H69" s="18">
        <v>2050</v>
      </c>
      <c r="I69" s="18" t="s">
        <v>86</v>
      </c>
      <c r="J69" s="9" t="s">
        <v>87</v>
      </c>
      <c r="K69" s="17" t="s">
        <v>88</v>
      </c>
      <c r="L69" s="54" t="s">
        <v>89</v>
      </c>
      <c r="M69" s="18" t="s">
        <v>89</v>
      </c>
      <c r="N69" s="20" t="str">
        <f t="shared" si="1"/>
        <v>Baixo</v>
      </c>
    </row>
    <row r="70" spans="1:14" x14ac:dyDescent="0.35">
      <c r="A70" s="17" t="str">
        <f t="shared" si="0"/>
        <v>BAcidadeAumento no nível do marCidade de Salvador20504C</v>
      </c>
      <c r="B70" s="18" t="s">
        <v>133</v>
      </c>
      <c r="C70" s="18" t="s">
        <v>82</v>
      </c>
      <c r="D70" s="17" t="s">
        <v>83</v>
      </c>
      <c r="E70" s="17" t="s">
        <v>134</v>
      </c>
      <c r="F70" s="17" t="e" vm="22">
        <v>#VALUE!</v>
      </c>
      <c r="G70" s="44" t="s">
        <v>85</v>
      </c>
      <c r="H70" s="18">
        <v>2050</v>
      </c>
      <c r="I70" s="18" t="s">
        <v>90</v>
      </c>
      <c r="J70" s="9" t="s">
        <v>87</v>
      </c>
      <c r="K70" s="17" t="s">
        <v>88</v>
      </c>
      <c r="L70" s="54" t="s">
        <v>89</v>
      </c>
      <c r="M70" s="18" t="s">
        <v>89</v>
      </c>
      <c r="N70" s="20" t="str">
        <f t="shared" si="1"/>
        <v>Baixo</v>
      </c>
    </row>
    <row r="71" spans="1:14" x14ac:dyDescent="0.35">
      <c r="A71" s="17" t="str">
        <f t="shared" ref="A71:A134" si="2">_xlfn.CONCAT(B71,C71,D71,E71,H71,I71)</f>
        <v>CEcidadeAumento no nível do marCidade de Fortaleza20502C</v>
      </c>
      <c r="B71" s="18" t="s">
        <v>109</v>
      </c>
      <c r="C71" s="18" t="s">
        <v>82</v>
      </c>
      <c r="D71" s="17" t="s">
        <v>83</v>
      </c>
      <c r="E71" s="17" t="s">
        <v>110</v>
      </c>
      <c r="F71" s="17" t="e" vm="10">
        <v>#VALUE!</v>
      </c>
      <c r="G71" s="44" t="s">
        <v>85</v>
      </c>
      <c r="H71" s="18">
        <v>2050</v>
      </c>
      <c r="I71" s="18" t="s">
        <v>86</v>
      </c>
      <c r="J71" s="9" t="s">
        <v>87</v>
      </c>
      <c r="K71" s="17" t="s">
        <v>88</v>
      </c>
      <c r="L71" s="54" t="s">
        <v>89</v>
      </c>
      <c r="M71" s="18" t="s">
        <v>89</v>
      </c>
      <c r="N71" s="20" t="str">
        <f t="shared" ref="N71:N134" si="3">IF(OR(G71="Alto",G71="Médio", G71="Baixo", G71= "Não aplicável",G71="ND"),G71,M71)</f>
        <v>Baixo</v>
      </c>
    </row>
    <row r="72" spans="1:14" x14ac:dyDescent="0.35">
      <c r="A72" s="17" t="str">
        <f t="shared" si="2"/>
        <v>CEcidadeAumento no nível do marCidade de Fortaleza20504C</v>
      </c>
      <c r="B72" s="18" t="s">
        <v>109</v>
      </c>
      <c r="C72" s="18" t="s">
        <v>82</v>
      </c>
      <c r="D72" s="17" t="s">
        <v>83</v>
      </c>
      <c r="E72" s="17" t="s">
        <v>110</v>
      </c>
      <c r="F72" s="17" t="e" vm="10">
        <v>#VALUE!</v>
      </c>
      <c r="G72" s="44" t="s">
        <v>85</v>
      </c>
      <c r="H72" s="18">
        <v>2050</v>
      </c>
      <c r="I72" s="18" t="s">
        <v>90</v>
      </c>
      <c r="J72" s="9" t="s">
        <v>87</v>
      </c>
      <c r="K72" s="17" t="s">
        <v>88</v>
      </c>
      <c r="L72" s="54" t="s">
        <v>89</v>
      </c>
      <c r="M72" s="18" t="s">
        <v>89</v>
      </c>
      <c r="N72" s="20" t="str">
        <f t="shared" si="3"/>
        <v>Baixo</v>
      </c>
    </row>
    <row r="73" spans="1:14" x14ac:dyDescent="0.35">
      <c r="A73" s="17" t="str">
        <f t="shared" si="2"/>
        <v>DFcidadeAumento no nível do marCidade de Brasília20502C</v>
      </c>
      <c r="B73" s="18" t="s">
        <v>99</v>
      </c>
      <c r="C73" s="18" t="s">
        <v>82</v>
      </c>
      <c r="D73" s="17" t="s">
        <v>83</v>
      </c>
      <c r="E73" s="17" t="s">
        <v>100</v>
      </c>
      <c r="F73" s="17" t="e" vm="5">
        <v>#VALUE!</v>
      </c>
      <c r="G73" s="44" t="s">
        <v>95</v>
      </c>
      <c r="H73" s="18">
        <v>2050</v>
      </c>
      <c r="I73" s="18" t="s">
        <v>86</v>
      </c>
      <c r="J73" s="9" t="s">
        <v>87</v>
      </c>
      <c r="K73" s="17" t="s">
        <v>88</v>
      </c>
      <c r="L73" s="54" t="s">
        <v>89</v>
      </c>
      <c r="M73" s="18" t="s">
        <v>89</v>
      </c>
      <c r="N73" s="20" t="str">
        <f t="shared" si="3"/>
        <v>Não aplicável</v>
      </c>
    </row>
    <row r="74" spans="1:14" x14ac:dyDescent="0.35">
      <c r="A74" s="17" t="str">
        <f t="shared" si="2"/>
        <v>DFcidadeAumento no nível do marCidade de Brasília20504C</v>
      </c>
      <c r="B74" s="18" t="s">
        <v>99</v>
      </c>
      <c r="C74" s="18" t="s">
        <v>82</v>
      </c>
      <c r="D74" s="17" t="s">
        <v>83</v>
      </c>
      <c r="E74" s="17" t="s">
        <v>100</v>
      </c>
      <c r="F74" s="17" t="e" vm="5">
        <v>#VALUE!</v>
      </c>
      <c r="G74" s="44" t="s">
        <v>95</v>
      </c>
      <c r="H74" s="18">
        <v>2050</v>
      </c>
      <c r="I74" s="18" t="s">
        <v>90</v>
      </c>
      <c r="J74" s="9" t="s">
        <v>87</v>
      </c>
      <c r="K74" s="17" t="s">
        <v>88</v>
      </c>
      <c r="L74" s="54" t="s">
        <v>89</v>
      </c>
      <c r="M74" s="18" t="s">
        <v>89</v>
      </c>
      <c r="N74" s="20" t="str">
        <f t="shared" si="3"/>
        <v>Não aplicável</v>
      </c>
    </row>
    <row r="75" spans="1:14" x14ac:dyDescent="0.35">
      <c r="A75" s="17" t="str">
        <f t="shared" si="2"/>
        <v>EScidadeAumento no nível do marCidade de Vitória20502C</v>
      </c>
      <c r="B75" s="18" t="s">
        <v>141</v>
      </c>
      <c r="C75" s="18" t="s">
        <v>82</v>
      </c>
      <c r="D75" s="17" t="s">
        <v>83</v>
      </c>
      <c r="E75" s="17" t="s">
        <v>142</v>
      </c>
      <c r="F75" s="17" t="e" vm="26">
        <v>#VALUE!</v>
      </c>
      <c r="G75" s="44" t="s">
        <v>85</v>
      </c>
      <c r="H75" s="18">
        <v>2050</v>
      </c>
      <c r="I75" s="18" t="s">
        <v>86</v>
      </c>
      <c r="J75" s="9" t="s">
        <v>87</v>
      </c>
      <c r="K75" s="17" t="s">
        <v>88</v>
      </c>
      <c r="L75" s="54" t="s">
        <v>89</v>
      </c>
      <c r="M75" s="18" t="s">
        <v>89</v>
      </c>
      <c r="N75" s="20" t="str">
        <f t="shared" si="3"/>
        <v>Baixo</v>
      </c>
    </row>
    <row r="76" spans="1:14" x14ac:dyDescent="0.35">
      <c r="A76" s="17" t="str">
        <f t="shared" si="2"/>
        <v>EScidadeAumento no nível do marCidade de Vitória20504C</v>
      </c>
      <c r="B76" s="18" t="s">
        <v>141</v>
      </c>
      <c r="C76" s="18" t="s">
        <v>82</v>
      </c>
      <c r="D76" s="17" t="s">
        <v>83</v>
      </c>
      <c r="E76" s="17" t="s">
        <v>142</v>
      </c>
      <c r="F76" s="17" t="e" vm="26">
        <v>#VALUE!</v>
      </c>
      <c r="G76" s="44" t="s">
        <v>85</v>
      </c>
      <c r="H76" s="18">
        <v>2050</v>
      </c>
      <c r="I76" s="18" t="s">
        <v>90</v>
      </c>
      <c r="J76" s="9" t="s">
        <v>87</v>
      </c>
      <c r="K76" s="17" t="s">
        <v>88</v>
      </c>
      <c r="L76" s="54" t="s">
        <v>89</v>
      </c>
      <c r="M76" s="18" t="s">
        <v>89</v>
      </c>
      <c r="N76" s="20" t="str">
        <f t="shared" si="3"/>
        <v>Baixo</v>
      </c>
    </row>
    <row r="77" spans="1:14" x14ac:dyDescent="0.35">
      <c r="A77" s="17" t="str">
        <f t="shared" si="2"/>
        <v>GOcidadeAumento no nível do marCidade de Goiânia20502C</v>
      </c>
      <c r="B77" s="18" t="s">
        <v>111</v>
      </c>
      <c r="C77" s="18" t="s">
        <v>82</v>
      </c>
      <c r="D77" s="17" t="s">
        <v>83</v>
      </c>
      <c r="E77" s="17" t="s">
        <v>112</v>
      </c>
      <c r="F77" s="17" t="e" vm="11">
        <v>#VALUE!</v>
      </c>
      <c r="G77" s="44" t="s">
        <v>95</v>
      </c>
      <c r="H77" s="18">
        <v>2050</v>
      </c>
      <c r="I77" s="18" t="s">
        <v>86</v>
      </c>
      <c r="J77" s="9" t="s">
        <v>87</v>
      </c>
      <c r="K77" s="17" t="s">
        <v>88</v>
      </c>
      <c r="L77" s="54" t="s">
        <v>89</v>
      </c>
      <c r="M77" s="18" t="s">
        <v>89</v>
      </c>
      <c r="N77" s="20" t="str">
        <f t="shared" si="3"/>
        <v>Não aplicável</v>
      </c>
    </row>
    <row r="78" spans="1:14" x14ac:dyDescent="0.35">
      <c r="A78" s="17" t="str">
        <f t="shared" si="2"/>
        <v>GOcidadeAumento no nível do marCidade de Goiânia20504C</v>
      </c>
      <c r="B78" s="18" t="s">
        <v>111</v>
      </c>
      <c r="C78" s="18" t="s">
        <v>82</v>
      </c>
      <c r="D78" s="17" t="s">
        <v>83</v>
      </c>
      <c r="E78" s="17" t="s">
        <v>112</v>
      </c>
      <c r="F78" s="17" t="e" vm="11">
        <v>#VALUE!</v>
      </c>
      <c r="G78" s="44" t="s">
        <v>95</v>
      </c>
      <c r="H78" s="18">
        <v>2050</v>
      </c>
      <c r="I78" s="18" t="s">
        <v>90</v>
      </c>
      <c r="J78" s="9" t="s">
        <v>87</v>
      </c>
      <c r="K78" s="17" t="s">
        <v>88</v>
      </c>
      <c r="L78" s="54" t="s">
        <v>89</v>
      </c>
      <c r="M78" s="18" t="s">
        <v>89</v>
      </c>
      <c r="N78" s="20" t="str">
        <f t="shared" si="3"/>
        <v>Não aplicável</v>
      </c>
    </row>
    <row r="79" spans="1:14" x14ac:dyDescent="0.35">
      <c r="A79" s="17" t="str">
        <f t="shared" si="2"/>
        <v>MAcidadeAumento no nível do marCidade de São Luiz20502C</v>
      </c>
      <c r="B79" s="18" t="s">
        <v>135</v>
      </c>
      <c r="C79" s="18" t="s">
        <v>82</v>
      </c>
      <c r="D79" s="17" t="s">
        <v>83</v>
      </c>
      <c r="E79" s="17" t="s">
        <v>136</v>
      </c>
      <c r="F79" s="17" t="e" vm="23">
        <v>#VALUE!</v>
      </c>
      <c r="G79" s="44" t="s">
        <v>85</v>
      </c>
      <c r="H79" s="18">
        <v>2050</v>
      </c>
      <c r="I79" s="18" t="s">
        <v>86</v>
      </c>
      <c r="J79" s="9" t="s">
        <v>87</v>
      </c>
      <c r="K79" s="17" t="s">
        <v>88</v>
      </c>
      <c r="L79" s="54" t="s">
        <v>89</v>
      </c>
      <c r="M79" s="18" t="s">
        <v>89</v>
      </c>
      <c r="N79" s="20" t="str">
        <f t="shared" si="3"/>
        <v>Baixo</v>
      </c>
    </row>
    <row r="80" spans="1:14" x14ac:dyDescent="0.35">
      <c r="A80" s="17" t="str">
        <f t="shared" si="2"/>
        <v>MAcidadeAumento no nível do marCidade de São Luiz20504C</v>
      </c>
      <c r="B80" s="18" t="s">
        <v>135</v>
      </c>
      <c r="C80" s="18" t="s">
        <v>82</v>
      </c>
      <c r="D80" s="17" t="s">
        <v>83</v>
      </c>
      <c r="E80" s="17" t="s">
        <v>136</v>
      </c>
      <c r="F80" s="17" t="e" vm="23">
        <v>#VALUE!</v>
      </c>
      <c r="G80" s="44" t="s">
        <v>85</v>
      </c>
      <c r="H80" s="18">
        <v>2050</v>
      </c>
      <c r="I80" s="18" t="s">
        <v>90</v>
      </c>
      <c r="J80" s="9" t="s">
        <v>87</v>
      </c>
      <c r="K80" s="17" t="s">
        <v>88</v>
      </c>
      <c r="L80" s="54" t="s">
        <v>89</v>
      </c>
      <c r="M80" s="18" t="s">
        <v>89</v>
      </c>
      <c r="N80" s="20" t="str">
        <f t="shared" si="3"/>
        <v>Baixo</v>
      </c>
    </row>
    <row r="81" spans="1:15" x14ac:dyDescent="0.35">
      <c r="A81" s="17" t="str">
        <f t="shared" si="2"/>
        <v>MGcidadeAumento no nível do marCidade de Belo Horizonte20502C</v>
      </c>
      <c r="B81" s="18" t="s">
        <v>93</v>
      </c>
      <c r="C81" s="18" t="s">
        <v>82</v>
      </c>
      <c r="D81" s="17" t="s">
        <v>83</v>
      </c>
      <c r="E81" s="17" t="s">
        <v>94</v>
      </c>
      <c r="F81" s="17" t="e" vm="3">
        <v>#VALUE!</v>
      </c>
      <c r="G81" s="44" t="s">
        <v>95</v>
      </c>
      <c r="H81" s="18">
        <v>2050</v>
      </c>
      <c r="I81" s="18" t="s">
        <v>86</v>
      </c>
      <c r="J81" s="9" t="s">
        <v>87</v>
      </c>
      <c r="K81" s="17" t="s">
        <v>88</v>
      </c>
      <c r="L81" s="20" t="s">
        <v>96</v>
      </c>
      <c r="M81" s="18" t="s">
        <v>89</v>
      </c>
      <c r="N81" s="20" t="str">
        <f t="shared" si="3"/>
        <v>Não aplicável</v>
      </c>
    </row>
    <row r="82" spans="1:15" x14ac:dyDescent="0.35">
      <c r="A82" s="17" t="str">
        <f t="shared" si="2"/>
        <v>MGcidadeAumento no nível do marCidade de Belo Horizonte20504C</v>
      </c>
      <c r="B82" s="18" t="s">
        <v>93</v>
      </c>
      <c r="C82" s="18" t="s">
        <v>82</v>
      </c>
      <c r="D82" s="17" t="s">
        <v>83</v>
      </c>
      <c r="E82" s="17" t="s">
        <v>94</v>
      </c>
      <c r="F82" s="17" t="e" vm="3">
        <v>#VALUE!</v>
      </c>
      <c r="G82" s="44" t="s">
        <v>95</v>
      </c>
      <c r="H82" s="18">
        <v>2050</v>
      </c>
      <c r="I82" s="18" t="s">
        <v>90</v>
      </c>
      <c r="J82" s="9" t="s">
        <v>87</v>
      </c>
      <c r="K82" s="17" t="s">
        <v>88</v>
      </c>
      <c r="L82" s="20" t="s">
        <v>96</v>
      </c>
      <c r="M82" s="18" t="s">
        <v>89</v>
      </c>
      <c r="N82" s="20" t="str">
        <f t="shared" si="3"/>
        <v>Não aplicável</v>
      </c>
    </row>
    <row r="83" spans="1:15" x14ac:dyDescent="0.35">
      <c r="A83" s="17" t="str">
        <f t="shared" si="2"/>
        <v>MScidadeAumento no nível do marCidade de Dourados20302C</v>
      </c>
      <c r="B83" s="9" t="s">
        <v>101</v>
      </c>
      <c r="C83" s="18" t="s">
        <v>82</v>
      </c>
      <c r="D83" s="17" t="s">
        <v>83</v>
      </c>
      <c r="E83" s="77" t="s">
        <v>180</v>
      </c>
      <c r="F83" s="77" t="e" vm="28">
        <v>#VALUE!</v>
      </c>
      <c r="G83" s="44" t="s">
        <v>95</v>
      </c>
      <c r="H83" s="18">
        <v>2030</v>
      </c>
      <c r="I83" s="18" t="s">
        <v>86</v>
      </c>
      <c r="J83" s="9" t="s">
        <v>87</v>
      </c>
      <c r="K83" s="17" t="s">
        <v>88</v>
      </c>
      <c r="L83" s="54" t="s">
        <v>89</v>
      </c>
      <c r="M83" s="18" t="s">
        <v>89</v>
      </c>
      <c r="N83" s="20" t="str">
        <f t="shared" si="3"/>
        <v>Não aplicável</v>
      </c>
    </row>
    <row r="84" spans="1:15" x14ac:dyDescent="0.35">
      <c r="A84" s="17" t="str">
        <f t="shared" si="2"/>
        <v>MScidadeAumento no nível do marCidade de Dourados20304C</v>
      </c>
      <c r="B84" s="9" t="s">
        <v>101</v>
      </c>
      <c r="C84" s="18" t="s">
        <v>82</v>
      </c>
      <c r="D84" s="17" t="s">
        <v>83</v>
      </c>
      <c r="E84" s="77" t="s">
        <v>180</v>
      </c>
      <c r="F84" s="77" t="e" vm="28">
        <v>#VALUE!</v>
      </c>
      <c r="G84" s="44" t="s">
        <v>95</v>
      </c>
      <c r="H84" s="18">
        <v>2030</v>
      </c>
      <c r="I84" s="18" t="s">
        <v>90</v>
      </c>
      <c r="J84" s="9" t="s">
        <v>87</v>
      </c>
      <c r="K84" s="17" t="s">
        <v>88</v>
      </c>
      <c r="L84" s="54" t="s">
        <v>89</v>
      </c>
      <c r="M84" s="18" t="s">
        <v>89</v>
      </c>
      <c r="N84" s="20" t="str">
        <f t="shared" si="3"/>
        <v>Não aplicável</v>
      </c>
    </row>
    <row r="85" spans="1:15" x14ac:dyDescent="0.35">
      <c r="A85" s="17" t="str">
        <f t="shared" si="2"/>
        <v>MScidadeAumento no nível do marCidade de Campo Grande20502C</v>
      </c>
      <c r="B85" s="18" t="s">
        <v>101</v>
      </c>
      <c r="C85" s="18" t="s">
        <v>82</v>
      </c>
      <c r="D85" s="17" t="s">
        <v>83</v>
      </c>
      <c r="E85" s="17" t="s">
        <v>102</v>
      </c>
      <c r="F85" s="17" t="e" vm="6">
        <v>#VALUE!</v>
      </c>
      <c r="G85" s="44" t="s">
        <v>95</v>
      </c>
      <c r="H85" s="18">
        <v>2050</v>
      </c>
      <c r="I85" s="18" t="s">
        <v>86</v>
      </c>
      <c r="J85" s="9" t="s">
        <v>87</v>
      </c>
      <c r="K85" s="17" t="s">
        <v>88</v>
      </c>
      <c r="L85" s="54" t="s">
        <v>89</v>
      </c>
      <c r="M85" s="18" t="s">
        <v>89</v>
      </c>
      <c r="N85" s="20" t="str">
        <f t="shared" si="3"/>
        <v>Não aplicável</v>
      </c>
    </row>
    <row r="86" spans="1:15" x14ac:dyDescent="0.35">
      <c r="A86" s="17" t="str">
        <f t="shared" si="2"/>
        <v>MScidadeAumento no nível do marCidade de Campo Grande20504C</v>
      </c>
      <c r="B86" s="18" t="s">
        <v>101</v>
      </c>
      <c r="C86" s="18" t="s">
        <v>82</v>
      </c>
      <c r="D86" s="17" t="s">
        <v>83</v>
      </c>
      <c r="E86" s="17" t="s">
        <v>102</v>
      </c>
      <c r="F86" s="17" t="e" vm="6">
        <v>#VALUE!</v>
      </c>
      <c r="G86" s="44" t="s">
        <v>95</v>
      </c>
      <c r="H86" s="18">
        <v>2050</v>
      </c>
      <c r="I86" s="18" t="s">
        <v>90</v>
      </c>
      <c r="J86" s="9" t="s">
        <v>87</v>
      </c>
      <c r="K86" s="17" t="s">
        <v>88</v>
      </c>
      <c r="L86" s="54" t="s">
        <v>89</v>
      </c>
      <c r="M86" s="18" t="s">
        <v>89</v>
      </c>
      <c r="N86" s="20" t="str">
        <f t="shared" si="3"/>
        <v>Não aplicável</v>
      </c>
    </row>
    <row r="87" spans="1:15" x14ac:dyDescent="0.35">
      <c r="A87" s="17" t="str">
        <f t="shared" si="2"/>
        <v>MScidadeAumento no nível do marCidade de Dourados20502C</v>
      </c>
      <c r="B87" s="9" t="s">
        <v>101</v>
      </c>
      <c r="C87" s="18" t="s">
        <v>82</v>
      </c>
      <c r="D87" s="17" t="s">
        <v>83</v>
      </c>
      <c r="E87" s="77" t="s">
        <v>180</v>
      </c>
      <c r="F87" s="77" t="e" vm="28">
        <v>#VALUE!</v>
      </c>
      <c r="G87" s="44" t="s">
        <v>95</v>
      </c>
      <c r="H87" s="18">
        <v>2050</v>
      </c>
      <c r="I87" s="18" t="s">
        <v>86</v>
      </c>
      <c r="J87" s="9" t="s">
        <v>87</v>
      </c>
      <c r="K87" s="17" t="s">
        <v>88</v>
      </c>
      <c r="L87" s="54" t="s">
        <v>89</v>
      </c>
      <c r="M87" s="18" t="s">
        <v>89</v>
      </c>
      <c r="N87" s="20" t="str">
        <f t="shared" si="3"/>
        <v>Não aplicável</v>
      </c>
    </row>
    <row r="88" spans="1:15" x14ac:dyDescent="0.35">
      <c r="A88" s="17" t="str">
        <f t="shared" si="2"/>
        <v>MScidadeAumento no nível do marCidade de Dourados20504C</v>
      </c>
      <c r="B88" s="9" t="s">
        <v>101</v>
      </c>
      <c r="C88" s="18" t="s">
        <v>82</v>
      </c>
      <c r="D88" s="17" t="s">
        <v>83</v>
      </c>
      <c r="E88" s="77" t="s">
        <v>180</v>
      </c>
      <c r="F88" s="77" t="e" vm="28">
        <v>#VALUE!</v>
      </c>
      <c r="G88" s="44" t="s">
        <v>95</v>
      </c>
      <c r="H88" s="18">
        <v>2050</v>
      </c>
      <c r="I88" s="18" t="s">
        <v>90</v>
      </c>
      <c r="J88" s="9" t="s">
        <v>87</v>
      </c>
      <c r="K88" s="17" t="s">
        <v>88</v>
      </c>
      <c r="L88" s="54" t="s">
        <v>89</v>
      </c>
      <c r="M88" s="18" t="s">
        <v>89</v>
      </c>
      <c r="N88" s="20" t="str">
        <f t="shared" si="3"/>
        <v>Não aplicável</v>
      </c>
    </row>
    <row r="89" spans="1:15" x14ac:dyDescent="0.35">
      <c r="A89" s="17" t="str">
        <f t="shared" si="2"/>
        <v>MTcidadeAumento no nível do marCidade de Sorriso20302C</v>
      </c>
      <c r="B89" s="9" t="s">
        <v>103</v>
      </c>
      <c r="C89" s="18" t="s">
        <v>82</v>
      </c>
      <c r="D89" s="17" t="s">
        <v>83</v>
      </c>
      <c r="E89" s="83" t="s">
        <v>183</v>
      </c>
      <c r="F89" s="83" t="e" vm="29">
        <v>#VALUE!</v>
      </c>
      <c r="G89" s="44" t="s">
        <v>95</v>
      </c>
      <c r="H89" s="18">
        <v>2030</v>
      </c>
      <c r="I89" s="18" t="s">
        <v>86</v>
      </c>
      <c r="J89" s="9" t="s">
        <v>87</v>
      </c>
      <c r="K89" s="17" t="s">
        <v>88</v>
      </c>
      <c r="L89" s="54" t="s">
        <v>89</v>
      </c>
      <c r="M89" s="18" t="s">
        <v>89</v>
      </c>
      <c r="N89" s="20" t="str">
        <f t="shared" si="3"/>
        <v>Não aplicável</v>
      </c>
    </row>
    <row r="90" spans="1:15" x14ac:dyDescent="0.35">
      <c r="A90" s="17" t="str">
        <f t="shared" si="2"/>
        <v>MTcidadeAumento no nível do marCidade de Sorriso20304C</v>
      </c>
      <c r="B90" s="9" t="s">
        <v>103</v>
      </c>
      <c r="C90" s="18" t="s">
        <v>82</v>
      </c>
      <c r="D90" s="17" t="s">
        <v>83</v>
      </c>
      <c r="E90" s="83" t="s">
        <v>183</v>
      </c>
      <c r="F90" s="83" t="e" vm="29">
        <v>#VALUE!</v>
      </c>
      <c r="G90" s="44" t="s">
        <v>95</v>
      </c>
      <c r="H90" s="18">
        <v>2030</v>
      </c>
      <c r="I90" s="18" t="s">
        <v>90</v>
      </c>
      <c r="J90" s="9" t="s">
        <v>87</v>
      </c>
      <c r="K90" s="17" t="s">
        <v>88</v>
      </c>
      <c r="L90" s="54" t="s">
        <v>89</v>
      </c>
      <c r="M90" s="18" t="s">
        <v>89</v>
      </c>
      <c r="N90" s="20" t="str">
        <f t="shared" si="3"/>
        <v>Não aplicável</v>
      </c>
    </row>
    <row r="91" spans="1:15" x14ac:dyDescent="0.35">
      <c r="A91" s="17" t="str">
        <f t="shared" si="2"/>
        <v>MTcidadeAumento no nível do marCidade de Cuiabá20502C</v>
      </c>
      <c r="B91" s="18" t="s">
        <v>103</v>
      </c>
      <c r="C91" s="18" t="s">
        <v>82</v>
      </c>
      <c r="D91" s="17" t="s">
        <v>83</v>
      </c>
      <c r="E91" s="17" t="s">
        <v>104</v>
      </c>
      <c r="F91" s="17" t="e" vm="7">
        <v>#VALUE!</v>
      </c>
      <c r="G91" s="44" t="s">
        <v>95</v>
      </c>
      <c r="H91" s="18">
        <v>2050</v>
      </c>
      <c r="I91" s="18" t="s">
        <v>86</v>
      </c>
      <c r="J91" s="9" t="s">
        <v>87</v>
      </c>
      <c r="K91" s="17" t="s">
        <v>88</v>
      </c>
      <c r="L91" s="54" t="s">
        <v>89</v>
      </c>
      <c r="M91" s="18" t="s">
        <v>89</v>
      </c>
      <c r="N91" s="20" t="str">
        <f t="shared" si="3"/>
        <v>Não aplicável</v>
      </c>
    </row>
    <row r="92" spans="1:15" x14ac:dyDescent="0.35">
      <c r="A92" s="17" t="str">
        <f t="shared" si="2"/>
        <v>MTcidadeAumento no nível do marCidade de Cuiabá20504C</v>
      </c>
      <c r="B92" s="18" t="s">
        <v>103</v>
      </c>
      <c r="C92" s="18" t="s">
        <v>82</v>
      </c>
      <c r="D92" s="17" t="s">
        <v>83</v>
      </c>
      <c r="E92" s="17" t="s">
        <v>104</v>
      </c>
      <c r="F92" s="17" t="e" vm="7">
        <v>#VALUE!</v>
      </c>
      <c r="G92" s="44" t="s">
        <v>95</v>
      </c>
      <c r="H92" s="18">
        <v>2050</v>
      </c>
      <c r="I92" s="18" t="s">
        <v>90</v>
      </c>
      <c r="J92" s="9" t="s">
        <v>87</v>
      </c>
      <c r="K92" s="17" t="s">
        <v>88</v>
      </c>
      <c r="L92" s="54" t="s">
        <v>89</v>
      </c>
      <c r="M92" s="18" t="s">
        <v>89</v>
      </c>
      <c r="N92" s="20" t="str">
        <f t="shared" si="3"/>
        <v>Não aplicável</v>
      </c>
    </row>
    <row r="93" spans="1:15" x14ac:dyDescent="0.35">
      <c r="A93" s="17" t="str">
        <f t="shared" si="2"/>
        <v>MTcidadeAumento no nível do marCidade de Sorriso20502C</v>
      </c>
      <c r="B93" s="9" t="s">
        <v>103</v>
      </c>
      <c r="C93" s="18" t="s">
        <v>82</v>
      </c>
      <c r="D93" s="17" t="s">
        <v>83</v>
      </c>
      <c r="E93" s="83" t="s">
        <v>183</v>
      </c>
      <c r="F93" s="83" t="e" vm="29">
        <v>#VALUE!</v>
      </c>
      <c r="G93" s="44" t="s">
        <v>95</v>
      </c>
      <c r="H93" s="18">
        <v>2050</v>
      </c>
      <c r="I93" s="18" t="s">
        <v>86</v>
      </c>
      <c r="J93" s="9" t="s">
        <v>87</v>
      </c>
      <c r="K93" s="17" t="s">
        <v>88</v>
      </c>
      <c r="L93" s="54" t="s">
        <v>89</v>
      </c>
      <c r="M93" s="18" t="s">
        <v>89</v>
      </c>
      <c r="N93" s="20" t="str">
        <f t="shared" si="3"/>
        <v>Não aplicável</v>
      </c>
    </row>
    <row r="94" spans="1:15" x14ac:dyDescent="0.35">
      <c r="A94" s="17" t="str">
        <f t="shared" si="2"/>
        <v>MTcidadeAumento no nível do marCidade de Sorriso20504C</v>
      </c>
      <c r="B94" s="9" t="s">
        <v>103</v>
      </c>
      <c r="C94" s="18" t="s">
        <v>82</v>
      </c>
      <c r="D94" s="17" t="s">
        <v>83</v>
      </c>
      <c r="E94" s="83" t="s">
        <v>183</v>
      </c>
      <c r="F94" s="83" t="e" vm="29">
        <v>#VALUE!</v>
      </c>
      <c r="G94" s="44" t="s">
        <v>95</v>
      </c>
      <c r="H94" s="18">
        <v>2050</v>
      </c>
      <c r="I94" s="18" t="s">
        <v>90</v>
      </c>
      <c r="J94" s="9" t="s">
        <v>87</v>
      </c>
      <c r="K94" s="17" t="s">
        <v>88</v>
      </c>
      <c r="L94" s="54" t="s">
        <v>89</v>
      </c>
      <c r="M94" s="18" t="s">
        <v>89</v>
      </c>
      <c r="N94" s="20" t="str">
        <f t="shared" si="3"/>
        <v>Não aplicável</v>
      </c>
    </row>
    <row r="95" spans="1:15" x14ac:dyDescent="0.35">
      <c r="A95" s="17" t="str">
        <f t="shared" si="2"/>
        <v>PAcidadeAumento no nível do marCidade de Belém20502C</v>
      </c>
      <c r="B95" s="18" t="s">
        <v>91</v>
      </c>
      <c r="C95" s="18" t="s">
        <v>82</v>
      </c>
      <c r="D95" s="17" t="s">
        <v>83</v>
      </c>
      <c r="E95" s="17" t="s">
        <v>92</v>
      </c>
      <c r="F95" s="17" t="e" vm="2">
        <v>#VALUE!</v>
      </c>
      <c r="G95" s="44" t="s">
        <v>85</v>
      </c>
      <c r="H95" s="18">
        <v>2050</v>
      </c>
      <c r="I95" s="18" t="s">
        <v>86</v>
      </c>
      <c r="J95" s="9" t="s">
        <v>87</v>
      </c>
      <c r="K95" s="17" t="s">
        <v>88</v>
      </c>
      <c r="L95" s="54" t="s">
        <v>89</v>
      </c>
      <c r="M95" s="18" t="s">
        <v>89</v>
      </c>
      <c r="N95" s="20" t="str">
        <f t="shared" si="3"/>
        <v>Baixo</v>
      </c>
      <c r="O95" s="1"/>
    </row>
    <row r="96" spans="1:15" x14ac:dyDescent="0.35">
      <c r="A96" s="17" t="str">
        <f t="shared" si="2"/>
        <v>PAcidadeAumento no nível do marCidade de Belém20504C</v>
      </c>
      <c r="B96" s="18" t="s">
        <v>91</v>
      </c>
      <c r="C96" s="18" t="s">
        <v>82</v>
      </c>
      <c r="D96" s="17" t="s">
        <v>83</v>
      </c>
      <c r="E96" s="17" t="s">
        <v>92</v>
      </c>
      <c r="F96" s="17" t="e" vm="2">
        <v>#VALUE!</v>
      </c>
      <c r="G96" s="44" t="s">
        <v>85</v>
      </c>
      <c r="H96" s="18">
        <v>2050</v>
      </c>
      <c r="I96" s="18" t="s">
        <v>90</v>
      </c>
      <c r="J96" s="9" t="s">
        <v>87</v>
      </c>
      <c r="K96" s="17" t="s">
        <v>88</v>
      </c>
      <c r="L96" s="54" t="s">
        <v>89</v>
      </c>
      <c r="M96" s="18" t="s">
        <v>89</v>
      </c>
      <c r="N96" s="20" t="str">
        <f t="shared" si="3"/>
        <v>Baixo</v>
      </c>
      <c r="O96" s="1"/>
    </row>
    <row r="97" spans="1:14" x14ac:dyDescent="0.35">
      <c r="A97" s="17" t="str">
        <f t="shared" si="2"/>
        <v>PBcidadeAumento no nível do marCidade de João Pessoa20502C</v>
      </c>
      <c r="B97" s="18" t="s">
        <v>113</v>
      </c>
      <c r="C97" s="18" t="s">
        <v>82</v>
      </c>
      <c r="D97" s="17" t="s">
        <v>83</v>
      </c>
      <c r="E97" s="17" t="s">
        <v>114</v>
      </c>
      <c r="F97" s="17" t="e" vm="12">
        <v>#VALUE!</v>
      </c>
      <c r="G97" s="44" t="s">
        <v>85</v>
      </c>
      <c r="H97" s="18">
        <v>2050</v>
      </c>
      <c r="I97" s="18" t="s">
        <v>86</v>
      </c>
      <c r="J97" s="9" t="s">
        <v>87</v>
      </c>
      <c r="K97" s="17" t="s">
        <v>88</v>
      </c>
      <c r="L97" s="54" t="s">
        <v>89</v>
      </c>
      <c r="M97" s="18" t="s">
        <v>89</v>
      </c>
      <c r="N97" s="20" t="str">
        <f t="shared" si="3"/>
        <v>Baixo</v>
      </c>
    </row>
    <row r="98" spans="1:14" x14ac:dyDescent="0.35">
      <c r="A98" s="17" t="str">
        <f t="shared" si="2"/>
        <v>PBcidadeAumento no nível do marCidade de João Pessoa20504C</v>
      </c>
      <c r="B98" s="18" t="s">
        <v>113</v>
      </c>
      <c r="C98" s="18" t="s">
        <v>82</v>
      </c>
      <c r="D98" s="17" t="s">
        <v>83</v>
      </c>
      <c r="E98" s="17" t="s">
        <v>114</v>
      </c>
      <c r="F98" s="17" t="e" vm="12">
        <v>#VALUE!</v>
      </c>
      <c r="G98" s="44" t="s">
        <v>85</v>
      </c>
      <c r="H98" s="18">
        <v>2050</v>
      </c>
      <c r="I98" s="18" t="s">
        <v>90</v>
      </c>
      <c r="J98" s="9" t="s">
        <v>87</v>
      </c>
      <c r="K98" s="17" t="s">
        <v>88</v>
      </c>
      <c r="L98" s="54" t="s">
        <v>89</v>
      </c>
      <c r="M98" s="18" t="s">
        <v>89</v>
      </c>
      <c r="N98" s="20" t="str">
        <f t="shared" si="3"/>
        <v>Baixo</v>
      </c>
    </row>
    <row r="99" spans="1:14" x14ac:dyDescent="0.35">
      <c r="A99" s="17" t="str">
        <f t="shared" si="2"/>
        <v>PEcidadeAumento no nível do marCidade de Recife20502C</v>
      </c>
      <c r="B99" s="18" t="s">
        <v>129</v>
      </c>
      <c r="C99" s="18" t="s">
        <v>82</v>
      </c>
      <c r="D99" s="17" t="s">
        <v>83</v>
      </c>
      <c r="E99" s="17" t="s">
        <v>130</v>
      </c>
      <c r="F99" s="17" t="e" vm="20">
        <v>#VALUE!</v>
      </c>
      <c r="G99" s="44" t="s">
        <v>85</v>
      </c>
      <c r="H99" s="18">
        <v>2050</v>
      </c>
      <c r="I99" s="18" t="s">
        <v>86</v>
      </c>
      <c r="J99" s="9" t="s">
        <v>87</v>
      </c>
      <c r="K99" s="17" t="s">
        <v>88</v>
      </c>
      <c r="L99" s="54" t="s">
        <v>89</v>
      </c>
      <c r="M99" s="18" t="s">
        <v>89</v>
      </c>
      <c r="N99" s="20" t="str">
        <f t="shared" si="3"/>
        <v>Baixo</v>
      </c>
    </row>
    <row r="100" spans="1:14" x14ac:dyDescent="0.35">
      <c r="A100" s="17" t="str">
        <f t="shared" si="2"/>
        <v>PEcidadeAumento no nível do marCidade de Recife20504C</v>
      </c>
      <c r="B100" s="18" t="s">
        <v>129</v>
      </c>
      <c r="C100" s="18" t="s">
        <v>82</v>
      </c>
      <c r="D100" s="17" t="s">
        <v>83</v>
      </c>
      <c r="E100" s="17" t="s">
        <v>130</v>
      </c>
      <c r="F100" s="17" t="e" vm="20">
        <v>#VALUE!</v>
      </c>
      <c r="G100" s="44" t="s">
        <v>85</v>
      </c>
      <c r="H100" s="18">
        <v>2050</v>
      </c>
      <c r="I100" s="18" t="s">
        <v>90</v>
      </c>
      <c r="J100" s="9" t="s">
        <v>87</v>
      </c>
      <c r="K100" s="17" t="s">
        <v>88</v>
      </c>
      <c r="L100" s="54" t="s">
        <v>89</v>
      </c>
      <c r="M100" s="18" t="s">
        <v>89</v>
      </c>
      <c r="N100" s="20" t="str">
        <f t="shared" si="3"/>
        <v>Baixo</v>
      </c>
    </row>
    <row r="101" spans="1:14" x14ac:dyDescent="0.35">
      <c r="A101" s="17" t="str">
        <f t="shared" si="2"/>
        <v>PIcidadeAumento no nível do marCidade de Teresina20502C</v>
      </c>
      <c r="B101" s="18" t="s">
        <v>139</v>
      </c>
      <c r="C101" s="18" t="s">
        <v>82</v>
      </c>
      <c r="D101" s="17" t="s">
        <v>83</v>
      </c>
      <c r="E101" s="17" t="s">
        <v>140</v>
      </c>
      <c r="F101" s="17" t="e" vm="25">
        <v>#VALUE!</v>
      </c>
      <c r="G101" s="44" t="s">
        <v>95</v>
      </c>
      <c r="H101" s="18">
        <v>2050</v>
      </c>
      <c r="I101" s="18" t="s">
        <v>86</v>
      </c>
      <c r="J101" s="9" t="s">
        <v>87</v>
      </c>
      <c r="K101" s="17" t="s">
        <v>88</v>
      </c>
      <c r="L101" s="54" t="s">
        <v>89</v>
      </c>
      <c r="M101" s="18" t="s">
        <v>89</v>
      </c>
      <c r="N101" s="20" t="str">
        <f t="shared" si="3"/>
        <v>Não aplicável</v>
      </c>
    </row>
    <row r="102" spans="1:14" x14ac:dyDescent="0.35">
      <c r="A102" s="17" t="str">
        <f t="shared" si="2"/>
        <v>PIcidadeAumento no nível do marCidade de Teresina20504C</v>
      </c>
      <c r="B102" s="18" t="s">
        <v>139</v>
      </c>
      <c r="C102" s="18" t="s">
        <v>82</v>
      </c>
      <c r="D102" s="17" t="s">
        <v>83</v>
      </c>
      <c r="E102" s="17" t="s">
        <v>140</v>
      </c>
      <c r="F102" s="17" t="e" vm="25">
        <v>#VALUE!</v>
      </c>
      <c r="G102" s="44" t="s">
        <v>95</v>
      </c>
      <c r="H102" s="18">
        <v>2050</v>
      </c>
      <c r="I102" s="18" t="s">
        <v>90</v>
      </c>
      <c r="J102" s="9" t="s">
        <v>87</v>
      </c>
      <c r="K102" s="17" t="s">
        <v>88</v>
      </c>
      <c r="L102" s="54" t="s">
        <v>89</v>
      </c>
      <c r="M102" s="18" t="s">
        <v>89</v>
      </c>
      <c r="N102" s="20" t="str">
        <f t="shared" si="3"/>
        <v>Não aplicável</v>
      </c>
    </row>
    <row r="103" spans="1:14" x14ac:dyDescent="0.35">
      <c r="A103" s="17" t="str">
        <f t="shared" si="2"/>
        <v>PRcidadeAumento no nível do marCidade de Cascavel20302C</v>
      </c>
      <c r="B103" s="9" t="s">
        <v>105</v>
      </c>
      <c r="C103" s="18" t="s">
        <v>82</v>
      </c>
      <c r="D103" s="17" t="s">
        <v>83</v>
      </c>
      <c r="E103" s="1" t="s">
        <v>179</v>
      </c>
      <c r="F103" s="1" t="e" vm="30">
        <v>#VALUE!</v>
      </c>
      <c r="G103" s="44" t="s">
        <v>95</v>
      </c>
      <c r="H103" s="18">
        <v>2030</v>
      </c>
      <c r="I103" s="18" t="s">
        <v>86</v>
      </c>
      <c r="J103" s="9" t="s">
        <v>87</v>
      </c>
      <c r="K103" s="17" t="s">
        <v>88</v>
      </c>
      <c r="L103" s="54" t="s">
        <v>89</v>
      </c>
      <c r="M103" s="18" t="s">
        <v>89</v>
      </c>
      <c r="N103" s="20" t="str">
        <f t="shared" si="3"/>
        <v>Não aplicável</v>
      </c>
    </row>
    <row r="104" spans="1:14" x14ac:dyDescent="0.35">
      <c r="A104" s="17" t="str">
        <f t="shared" si="2"/>
        <v>PRcidadeAumento no nível do marCidade de Cascavel20304C</v>
      </c>
      <c r="B104" s="9" t="s">
        <v>105</v>
      </c>
      <c r="C104" s="18" t="s">
        <v>82</v>
      </c>
      <c r="D104" s="17" t="s">
        <v>83</v>
      </c>
      <c r="E104" s="1" t="s">
        <v>179</v>
      </c>
      <c r="F104" s="1" t="e" vm="30">
        <v>#VALUE!</v>
      </c>
      <c r="G104" s="44" t="s">
        <v>95</v>
      </c>
      <c r="H104" s="18">
        <v>2030</v>
      </c>
      <c r="I104" s="18" t="s">
        <v>90</v>
      </c>
      <c r="J104" s="9" t="s">
        <v>87</v>
      </c>
      <c r="K104" s="17" t="s">
        <v>88</v>
      </c>
      <c r="L104" s="54" t="s">
        <v>89</v>
      </c>
      <c r="M104" s="18" t="s">
        <v>89</v>
      </c>
      <c r="N104" s="20" t="str">
        <f t="shared" si="3"/>
        <v>Não aplicável</v>
      </c>
    </row>
    <row r="105" spans="1:14" x14ac:dyDescent="0.35">
      <c r="A105" s="17" t="str">
        <f t="shared" si="2"/>
        <v>PRcidadeAumento no nível do marCidade de Curitiba20502C</v>
      </c>
      <c r="B105" s="18" t="s">
        <v>105</v>
      </c>
      <c r="C105" s="18" t="s">
        <v>82</v>
      </c>
      <c r="D105" s="17" t="s">
        <v>83</v>
      </c>
      <c r="E105" s="17" t="s">
        <v>106</v>
      </c>
      <c r="F105" s="17" t="e" vm="8">
        <v>#VALUE!</v>
      </c>
      <c r="G105" s="44" t="s">
        <v>85</v>
      </c>
      <c r="H105" s="18">
        <v>2050</v>
      </c>
      <c r="I105" s="18" t="s">
        <v>86</v>
      </c>
      <c r="J105" s="9" t="s">
        <v>87</v>
      </c>
      <c r="K105" s="17" t="s">
        <v>88</v>
      </c>
      <c r="L105" s="54" t="s">
        <v>89</v>
      </c>
      <c r="M105" s="18" t="s">
        <v>89</v>
      </c>
      <c r="N105" s="20" t="str">
        <f t="shared" si="3"/>
        <v>Baixo</v>
      </c>
    </row>
    <row r="106" spans="1:14" x14ac:dyDescent="0.35">
      <c r="A106" s="17" t="str">
        <f t="shared" si="2"/>
        <v>PRcidadeAumento no nível do marCidade de Curitiba20504C</v>
      </c>
      <c r="B106" s="18" t="s">
        <v>105</v>
      </c>
      <c r="C106" s="18" t="s">
        <v>82</v>
      </c>
      <c r="D106" s="17" t="s">
        <v>83</v>
      </c>
      <c r="E106" s="17" t="s">
        <v>106</v>
      </c>
      <c r="F106" s="17" t="e" vm="8">
        <v>#VALUE!</v>
      </c>
      <c r="G106" s="44" t="s">
        <v>85</v>
      </c>
      <c r="H106" s="18">
        <v>2050</v>
      </c>
      <c r="I106" s="18" t="s">
        <v>90</v>
      </c>
      <c r="J106" s="9" t="s">
        <v>87</v>
      </c>
      <c r="K106" s="17" t="s">
        <v>88</v>
      </c>
      <c r="L106" s="54" t="s">
        <v>89</v>
      </c>
      <c r="M106" s="18" t="s">
        <v>89</v>
      </c>
      <c r="N106" s="20" t="str">
        <f t="shared" si="3"/>
        <v>Baixo</v>
      </c>
    </row>
    <row r="107" spans="1:14" x14ac:dyDescent="0.35">
      <c r="A107" s="17" t="str">
        <f t="shared" si="2"/>
        <v>PRcidadeAumento no nível do marCidade de Cascavel20502C</v>
      </c>
      <c r="B107" s="9" t="s">
        <v>105</v>
      </c>
      <c r="C107" s="18" t="s">
        <v>82</v>
      </c>
      <c r="D107" s="17" t="s">
        <v>83</v>
      </c>
      <c r="E107" s="1" t="s">
        <v>179</v>
      </c>
      <c r="F107" s="1" t="e" vm="30">
        <v>#VALUE!</v>
      </c>
      <c r="G107" s="44" t="s">
        <v>95</v>
      </c>
      <c r="H107" s="18">
        <v>2050</v>
      </c>
      <c r="I107" s="18" t="s">
        <v>86</v>
      </c>
      <c r="J107" s="9" t="s">
        <v>87</v>
      </c>
      <c r="K107" s="17" t="s">
        <v>88</v>
      </c>
      <c r="L107" s="54" t="s">
        <v>89</v>
      </c>
      <c r="M107" s="18" t="s">
        <v>89</v>
      </c>
      <c r="N107" s="20" t="str">
        <f t="shared" si="3"/>
        <v>Não aplicável</v>
      </c>
    </row>
    <row r="108" spans="1:14" x14ac:dyDescent="0.35">
      <c r="A108" s="17" t="str">
        <f t="shared" si="2"/>
        <v>PRcidadeAumento no nível do marCidade de Cascavel20504C</v>
      </c>
      <c r="B108" s="9" t="s">
        <v>105</v>
      </c>
      <c r="C108" s="18" t="s">
        <v>82</v>
      </c>
      <c r="D108" s="17" t="s">
        <v>83</v>
      </c>
      <c r="E108" s="1" t="s">
        <v>179</v>
      </c>
      <c r="F108" s="1" t="e" vm="30">
        <v>#VALUE!</v>
      </c>
      <c r="G108" s="44" t="s">
        <v>95</v>
      </c>
      <c r="H108" s="18">
        <v>2050</v>
      </c>
      <c r="I108" s="18" t="s">
        <v>90</v>
      </c>
      <c r="J108" s="9" t="s">
        <v>87</v>
      </c>
      <c r="K108" s="17" t="s">
        <v>88</v>
      </c>
      <c r="L108" s="54" t="s">
        <v>89</v>
      </c>
      <c r="M108" s="18" t="s">
        <v>89</v>
      </c>
      <c r="N108" s="20" t="str">
        <f t="shared" si="3"/>
        <v>Não aplicável</v>
      </c>
    </row>
    <row r="109" spans="1:14" x14ac:dyDescent="0.35">
      <c r="A109" s="17" t="str">
        <f t="shared" si="2"/>
        <v>RJcidadeAumento no nível do marCidade do Rio de Janeiro20502C</v>
      </c>
      <c r="B109" s="18" t="s">
        <v>143</v>
      </c>
      <c r="C109" s="18" t="s">
        <v>82</v>
      </c>
      <c r="D109" s="17" t="s">
        <v>83</v>
      </c>
      <c r="E109" s="17" t="s">
        <v>144</v>
      </c>
      <c r="F109" s="17" t="e" vm="27">
        <v>#VALUE!</v>
      </c>
      <c r="G109" s="44" t="s">
        <v>85</v>
      </c>
      <c r="H109" s="18">
        <v>2050</v>
      </c>
      <c r="I109" s="18" t="s">
        <v>86</v>
      </c>
      <c r="J109" s="9" t="s">
        <v>87</v>
      </c>
      <c r="K109" s="17" t="s">
        <v>88</v>
      </c>
      <c r="L109" s="20" t="s">
        <v>145</v>
      </c>
      <c r="M109" s="18" t="s">
        <v>89</v>
      </c>
      <c r="N109" s="20" t="str">
        <f t="shared" si="3"/>
        <v>Baixo</v>
      </c>
    </row>
    <row r="110" spans="1:14" x14ac:dyDescent="0.35">
      <c r="A110" s="17" t="str">
        <f t="shared" si="2"/>
        <v>RJcidadeAumento no nível do marCidade do Rio de Janeiro20504C</v>
      </c>
      <c r="B110" s="18" t="s">
        <v>143</v>
      </c>
      <c r="C110" s="18" t="s">
        <v>82</v>
      </c>
      <c r="D110" s="17" t="s">
        <v>83</v>
      </c>
      <c r="E110" s="17" t="s">
        <v>144</v>
      </c>
      <c r="F110" s="17" t="e" vm="27">
        <v>#VALUE!</v>
      </c>
      <c r="G110" s="44" t="s">
        <v>85</v>
      </c>
      <c r="H110" s="18">
        <v>2050</v>
      </c>
      <c r="I110" s="18" t="s">
        <v>90</v>
      </c>
      <c r="J110" s="9" t="s">
        <v>87</v>
      </c>
      <c r="K110" s="17" t="s">
        <v>88</v>
      </c>
      <c r="L110" s="20" t="s">
        <v>145</v>
      </c>
      <c r="M110" s="18" t="s">
        <v>89</v>
      </c>
      <c r="N110" s="20" t="str">
        <f t="shared" si="3"/>
        <v>Baixo</v>
      </c>
    </row>
    <row r="111" spans="1:14" x14ac:dyDescent="0.35">
      <c r="A111" s="17" t="str">
        <f t="shared" si="2"/>
        <v>RNcidadeAumento no nível do marCidade de Natal20502C</v>
      </c>
      <c r="B111" s="18" t="s">
        <v>121</v>
      </c>
      <c r="C111" s="18" t="s">
        <v>82</v>
      </c>
      <c r="D111" s="17" t="s">
        <v>83</v>
      </c>
      <c r="E111" s="17" t="s">
        <v>122</v>
      </c>
      <c r="F111" s="17" t="e" vm="16">
        <v>#VALUE!</v>
      </c>
      <c r="G111" s="44" t="s">
        <v>85</v>
      </c>
      <c r="H111" s="18">
        <v>2050</v>
      </c>
      <c r="I111" s="18" t="s">
        <v>86</v>
      </c>
      <c r="J111" s="9" t="s">
        <v>87</v>
      </c>
      <c r="K111" s="17" t="s">
        <v>88</v>
      </c>
      <c r="L111" s="54" t="s">
        <v>89</v>
      </c>
      <c r="M111" s="18" t="s">
        <v>89</v>
      </c>
      <c r="N111" s="20" t="str">
        <f t="shared" si="3"/>
        <v>Baixo</v>
      </c>
    </row>
    <row r="112" spans="1:14" x14ac:dyDescent="0.35">
      <c r="A112" s="17" t="str">
        <f t="shared" si="2"/>
        <v>RNcidadeAumento no nível do marCidade de Natal20504C</v>
      </c>
      <c r="B112" s="18" t="s">
        <v>121</v>
      </c>
      <c r="C112" s="18" t="s">
        <v>82</v>
      </c>
      <c r="D112" s="17" t="s">
        <v>83</v>
      </c>
      <c r="E112" s="17" t="s">
        <v>122</v>
      </c>
      <c r="F112" s="17" t="e" vm="16">
        <v>#VALUE!</v>
      </c>
      <c r="G112" s="44" t="s">
        <v>85</v>
      </c>
      <c r="H112" s="18">
        <v>2050</v>
      </c>
      <c r="I112" s="18" t="s">
        <v>90</v>
      </c>
      <c r="J112" s="9" t="s">
        <v>87</v>
      </c>
      <c r="K112" s="17" t="s">
        <v>88</v>
      </c>
      <c r="L112" s="54" t="s">
        <v>89</v>
      </c>
      <c r="M112" s="18" t="s">
        <v>89</v>
      </c>
      <c r="N112" s="20" t="str">
        <f t="shared" si="3"/>
        <v>Baixo</v>
      </c>
    </row>
    <row r="113" spans="1:14" x14ac:dyDescent="0.35">
      <c r="A113" s="17" t="str">
        <f t="shared" si="2"/>
        <v>ROcidadeAumento no nível do marCidade de Porto Velho20502C</v>
      </c>
      <c r="B113" s="18" t="s">
        <v>127</v>
      </c>
      <c r="C113" s="18" t="s">
        <v>82</v>
      </c>
      <c r="D113" s="17" t="s">
        <v>83</v>
      </c>
      <c r="E113" s="17" t="s">
        <v>128</v>
      </c>
      <c r="F113" s="17" t="e" vm="19">
        <v>#VALUE!</v>
      </c>
      <c r="G113" s="44" t="s">
        <v>95</v>
      </c>
      <c r="H113" s="18">
        <v>2050</v>
      </c>
      <c r="I113" s="18" t="s">
        <v>86</v>
      </c>
      <c r="J113" s="9" t="s">
        <v>87</v>
      </c>
      <c r="K113" s="17" t="s">
        <v>88</v>
      </c>
      <c r="L113" s="54" t="s">
        <v>89</v>
      </c>
      <c r="M113" s="18" t="s">
        <v>89</v>
      </c>
      <c r="N113" s="20" t="str">
        <f t="shared" si="3"/>
        <v>Não aplicável</v>
      </c>
    </row>
    <row r="114" spans="1:14" x14ac:dyDescent="0.35">
      <c r="A114" s="17" t="str">
        <f t="shared" si="2"/>
        <v>ROcidadeAumento no nível do marCidade de Porto Velho20504C</v>
      </c>
      <c r="B114" s="18" t="s">
        <v>127</v>
      </c>
      <c r="C114" s="18" t="s">
        <v>82</v>
      </c>
      <c r="D114" s="17" t="s">
        <v>83</v>
      </c>
      <c r="E114" s="17" t="s">
        <v>128</v>
      </c>
      <c r="F114" s="17" t="e" vm="19">
        <v>#VALUE!</v>
      </c>
      <c r="G114" s="44" t="s">
        <v>95</v>
      </c>
      <c r="H114" s="18">
        <v>2050</v>
      </c>
      <c r="I114" s="18" t="s">
        <v>90</v>
      </c>
      <c r="J114" s="9" t="s">
        <v>87</v>
      </c>
      <c r="K114" s="17" t="s">
        <v>88</v>
      </c>
      <c r="L114" s="54" t="s">
        <v>89</v>
      </c>
      <c r="M114" s="18" t="s">
        <v>89</v>
      </c>
      <c r="N114" s="20" t="str">
        <f t="shared" si="3"/>
        <v>Não aplicável</v>
      </c>
    </row>
    <row r="115" spans="1:14" x14ac:dyDescent="0.35">
      <c r="A115" s="17" t="str">
        <f t="shared" si="2"/>
        <v>RRcidadeAumento no nível do marCidade de Boa Vista20502C</v>
      </c>
      <c r="B115" s="18" t="s">
        <v>97</v>
      </c>
      <c r="C115" s="18" t="s">
        <v>82</v>
      </c>
      <c r="D115" s="17" t="s">
        <v>83</v>
      </c>
      <c r="E115" s="17" t="s">
        <v>98</v>
      </c>
      <c r="F115" s="17" t="e" vm="4">
        <v>#VALUE!</v>
      </c>
      <c r="G115" s="44" t="s">
        <v>95</v>
      </c>
      <c r="H115" s="18">
        <v>2050</v>
      </c>
      <c r="I115" s="18" t="s">
        <v>86</v>
      </c>
      <c r="J115" s="9" t="s">
        <v>87</v>
      </c>
      <c r="K115" s="17" t="s">
        <v>88</v>
      </c>
      <c r="L115" s="54" t="s">
        <v>89</v>
      </c>
      <c r="M115" s="18" t="s">
        <v>89</v>
      </c>
      <c r="N115" s="20" t="str">
        <f t="shared" si="3"/>
        <v>Não aplicável</v>
      </c>
    </row>
    <row r="116" spans="1:14" x14ac:dyDescent="0.35">
      <c r="A116" s="17" t="str">
        <f t="shared" si="2"/>
        <v>RRcidadeAumento no nível do marCidade de Boa Vista20504C</v>
      </c>
      <c r="B116" s="18" t="s">
        <v>97</v>
      </c>
      <c r="C116" s="18" t="s">
        <v>82</v>
      </c>
      <c r="D116" s="17" t="s">
        <v>83</v>
      </c>
      <c r="E116" s="17" t="s">
        <v>98</v>
      </c>
      <c r="F116" s="17" t="e" vm="4">
        <v>#VALUE!</v>
      </c>
      <c r="G116" s="44" t="s">
        <v>95</v>
      </c>
      <c r="H116" s="18">
        <v>2050</v>
      </c>
      <c r="I116" s="18" t="s">
        <v>90</v>
      </c>
      <c r="J116" s="9" t="s">
        <v>87</v>
      </c>
      <c r="K116" s="17" t="s">
        <v>88</v>
      </c>
      <c r="L116" s="54" t="s">
        <v>89</v>
      </c>
      <c r="M116" s="18" t="s">
        <v>89</v>
      </c>
      <c r="N116" s="20" t="str">
        <f t="shared" si="3"/>
        <v>Não aplicável</v>
      </c>
    </row>
    <row r="117" spans="1:14" x14ac:dyDescent="0.35">
      <c r="A117" s="17" t="str">
        <f t="shared" si="2"/>
        <v>RScidadeAumento no nível do marCidade de Cruz Alta20302C</v>
      </c>
      <c r="B117" s="9" t="s">
        <v>125</v>
      </c>
      <c r="C117" s="18" t="s">
        <v>82</v>
      </c>
      <c r="D117" s="17" t="s">
        <v>83</v>
      </c>
      <c r="E117" s="83" t="s">
        <v>182</v>
      </c>
      <c r="F117" s="83" t="e" vm="31">
        <v>#VALUE!</v>
      </c>
      <c r="G117" s="44" t="s">
        <v>95</v>
      </c>
      <c r="H117" s="18">
        <v>2030</v>
      </c>
      <c r="I117" s="18" t="s">
        <v>86</v>
      </c>
      <c r="J117" s="9" t="s">
        <v>87</v>
      </c>
      <c r="K117" s="17" t="s">
        <v>88</v>
      </c>
      <c r="L117" s="54" t="s">
        <v>89</v>
      </c>
      <c r="M117" s="18" t="s">
        <v>89</v>
      </c>
      <c r="N117" s="20" t="str">
        <f t="shared" si="3"/>
        <v>Não aplicável</v>
      </c>
    </row>
    <row r="118" spans="1:14" x14ac:dyDescent="0.35">
      <c r="A118" s="17" t="str">
        <f t="shared" si="2"/>
        <v>RScidadeAumento no nível do marCidade de Cruz Alta20304C</v>
      </c>
      <c r="B118" s="9" t="s">
        <v>125</v>
      </c>
      <c r="C118" s="18" t="s">
        <v>82</v>
      </c>
      <c r="D118" s="17" t="s">
        <v>83</v>
      </c>
      <c r="E118" s="83" t="s">
        <v>182</v>
      </c>
      <c r="F118" s="83" t="e" vm="31">
        <v>#VALUE!</v>
      </c>
      <c r="G118" s="44" t="s">
        <v>95</v>
      </c>
      <c r="H118" s="18">
        <v>2030</v>
      </c>
      <c r="I118" s="18" t="s">
        <v>90</v>
      </c>
      <c r="J118" s="9" t="s">
        <v>87</v>
      </c>
      <c r="K118" s="17" t="s">
        <v>88</v>
      </c>
      <c r="L118" s="54" t="s">
        <v>89</v>
      </c>
      <c r="M118" s="18" t="s">
        <v>89</v>
      </c>
      <c r="N118" s="20" t="str">
        <f t="shared" si="3"/>
        <v>Não aplicável</v>
      </c>
    </row>
    <row r="119" spans="1:14" x14ac:dyDescent="0.35">
      <c r="A119" s="17" t="str">
        <f t="shared" si="2"/>
        <v>RScidadeAumento no nível do marCidade de Porto Alegre20502C</v>
      </c>
      <c r="B119" s="18" t="s">
        <v>125</v>
      </c>
      <c r="C119" s="18" t="s">
        <v>82</v>
      </c>
      <c r="D119" s="17" t="s">
        <v>83</v>
      </c>
      <c r="E119" s="17" t="s">
        <v>126</v>
      </c>
      <c r="F119" s="17" t="e" vm="18">
        <v>#VALUE!</v>
      </c>
      <c r="G119" s="44" t="s">
        <v>85</v>
      </c>
      <c r="H119" s="18">
        <v>2050</v>
      </c>
      <c r="I119" s="18" t="s">
        <v>86</v>
      </c>
      <c r="J119" s="9" t="s">
        <v>87</v>
      </c>
      <c r="K119" s="17" t="s">
        <v>88</v>
      </c>
      <c r="L119" s="54" t="s">
        <v>89</v>
      </c>
      <c r="M119" s="18" t="s">
        <v>89</v>
      </c>
      <c r="N119" s="20" t="str">
        <f t="shared" si="3"/>
        <v>Baixo</v>
      </c>
    </row>
    <row r="120" spans="1:14" x14ac:dyDescent="0.35">
      <c r="A120" s="17" t="str">
        <f t="shared" si="2"/>
        <v>RScidadeAumento no nível do marCidade de Porto Alegre20504C</v>
      </c>
      <c r="B120" s="18" t="s">
        <v>125</v>
      </c>
      <c r="C120" s="18" t="s">
        <v>82</v>
      </c>
      <c r="D120" s="17" t="s">
        <v>83</v>
      </c>
      <c r="E120" s="17" t="s">
        <v>126</v>
      </c>
      <c r="F120" s="17" t="e" vm="18">
        <v>#VALUE!</v>
      </c>
      <c r="G120" s="44" t="s">
        <v>85</v>
      </c>
      <c r="H120" s="18">
        <v>2050</v>
      </c>
      <c r="I120" s="18" t="s">
        <v>90</v>
      </c>
      <c r="J120" s="9" t="s">
        <v>87</v>
      </c>
      <c r="K120" s="17" t="s">
        <v>88</v>
      </c>
      <c r="L120" s="54" t="s">
        <v>89</v>
      </c>
      <c r="M120" s="18" t="s">
        <v>89</v>
      </c>
      <c r="N120" s="20" t="str">
        <f t="shared" si="3"/>
        <v>Baixo</v>
      </c>
    </row>
    <row r="121" spans="1:14" x14ac:dyDescent="0.35">
      <c r="A121" s="17" t="str">
        <f t="shared" si="2"/>
        <v>RScidadeAumento no nível do marCidade de Cruz Alta20502C</v>
      </c>
      <c r="B121" s="9" t="s">
        <v>125</v>
      </c>
      <c r="C121" s="18" t="s">
        <v>82</v>
      </c>
      <c r="D121" s="17" t="s">
        <v>83</v>
      </c>
      <c r="E121" s="83" t="s">
        <v>182</v>
      </c>
      <c r="F121" s="83" t="e" vm="31">
        <v>#VALUE!</v>
      </c>
      <c r="G121" s="44" t="s">
        <v>95</v>
      </c>
      <c r="H121" s="18">
        <v>2050</v>
      </c>
      <c r="I121" s="18" t="s">
        <v>86</v>
      </c>
      <c r="J121" s="9" t="s">
        <v>87</v>
      </c>
      <c r="K121" s="17" t="s">
        <v>88</v>
      </c>
      <c r="L121" s="54" t="s">
        <v>89</v>
      </c>
      <c r="M121" s="18" t="s">
        <v>89</v>
      </c>
      <c r="N121" s="20" t="str">
        <f t="shared" si="3"/>
        <v>Não aplicável</v>
      </c>
    </row>
    <row r="122" spans="1:14" x14ac:dyDescent="0.35">
      <c r="A122" s="17" t="str">
        <f t="shared" si="2"/>
        <v>RScidadeAumento no nível do marCidade de Cruz Alta20504C</v>
      </c>
      <c r="B122" s="9" t="s">
        <v>125</v>
      </c>
      <c r="C122" s="18" t="s">
        <v>82</v>
      </c>
      <c r="D122" s="17" t="s">
        <v>83</v>
      </c>
      <c r="E122" s="83" t="s">
        <v>182</v>
      </c>
      <c r="F122" s="83" t="e" vm="31">
        <v>#VALUE!</v>
      </c>
      <c r="G122" s="44" t="s">
        <v>95</v>
      </c>
      <c r="H122" s="18">
        <v>2050</v>
      </c>
      <c r="I122" s="18" t="s">
        <v>90</v>
      </c>
      <c r="J122" s="9" t="s">
        <v>87</v>
      </c>
      <c r="K122" s="17" t="s">
        <v>88</v>
      </c>
      <c r="L122" s="54" t="s">
        <v>89</v>
      </c>
      <c r="M122" s="18" t="s">
        <v>89</v>
      </c>
      <c r="N122" s="20" t="str">
        <f t="shared" si="3"/>
        <v>Não aplicável</v>
      </c>
    </row>
    <row r="123" spans="1:14" x14ac:dyDescent="0.35">
      <c r="A123" s="17" t="str">
        <f t="shared" si="2"/>
        <v>SCcidadeAumento no nível do marCidade de Florianópolis20502C</v>
      </c>
      <c r="B123" s="18" t="s">
        <v>107</v>
      </c>
      <c r="C123" s="18" t="s">
        <v>82</v>
      </c>
      <c r="D123" s="17" t="s">
        <v>83</v>
      </c>
      <c r="E123" s="17" t="s">
        <v>108</v>
      </c>
      <c r="F123" s="17" t="e" vm="9">
        <v>#VALUE!</v>
      </c>
      <c r="G123" s="44" t="s">
        <v>85</v>
      </c>
      <c r="H123" s="18">
        <v>2050</v>
      </c>
      <c r="I123" s="18" t="s">
        <v>86</v>
      </c>
      <c r="J123" s="9" t="s">
        <v>87</v>
      </c>
      <c r="K123" s="17" t="s">
        <v>88</v>
      </c>
      <c r="L123" s="54" t="s">
        <v>89</v>
      </c>
      <c r="M123" s="18" t="s">
        <v>89</v>
      </c>
      <c r="N123" s="20" t="str">
        <f t="shared" si="3"/>
        <v>Baixo</v>
      </c>
    </row>
    <row r="124" spans="1:14" x14ac:dyDescent="0.35">
      <c r="A124" s="17" t="str">
        <f t="shared" si="2"/>
        <v>SCcidadeAumento no nível do marCidade de Florianópolis20504C</v>
      </c>
      <c r="B124" s="18" t="s">
        <v>107</v>
      </c>
      <c r="C124" s="18" t="s">
        <v>82</v>
      </c>
      <c r="D124" s="17" t="s">
        <v>83</v>
      </c>
      <c r="E124" s="17" t="s">
        <v>108</v>
      </c>
      <c r="F124" s="17" t="e" vm="9">
        <v>#VALUE!</v>
      </c>
      <c r="G124" s="44" t="s">
        <v>85</v>
      </c>
      <c r="H124" s="18">
        <v>2050</v>
      </c>
      <c r="I124" s="18" t="s">
        <v>90</v>
      </c>
      <c r="J124" s="9" t="s">
        <v>87</v>
      </c>
      <c r="K124" s="17" t="s">
        <v>88</v>
      </c>
      <c r="L124" s="54" t="s">
        <v>89</v>
      </c>
      <c r="M124" s="18" t="s">
        <v>89</v>
      </c>
      <c r="N124" s="20" t="str">
        <f t="shared" si="3"/>
        <v>Baixo</v>
      </c>
    </row>
    <row r="125" spans="1:14" x14ac:dyDescent="0.35">
      <c r="A125" s="17" t="str">
        <f t="shared" si="2"/>
        <v>SEcidadeAumento no nível do marCidade de Aracajú20502C</v>
      </c>
      <c r="B125" s="18" t="s">
        <v>81</v>
      </c>
      <c r="C125" s="18" t="s">
        <v>82</v>
      </c>
      <c r="D125" s="17" t="s">
        <v>83</v>
      </c>
      <c r="E125" s="17" t="s">
        <v>84</v>
      </c>
      <c r="F125" s="17" t="e" vm="1">
        <v>#VALUE!</v>
      </c>
      <c r="G125" s="44" t="s">
        <v>85</v>
      </c>
      <c r="H125" s="18">
        <v>2050</v>
      </c>
      <c r="I125" s="18" t="s">
        <v>86</v>
      </c>
      <c r="J125" s="9" t="s">
        <v>87</v>
      </c>
      <c r="K125" s="17" t="s">
        <v>88</v>
      </c>
      <c r="L125" s="54" t="s">
        <v>89</v>
      </c>
      <c r="M125" s="18" t="s">
        <v>89</v>
      </c>
      <c r="N125" s="20" t="str">
        <f t="shared" si="3"/>
        <v>Baixo</v>
      </c>
    </row>
    <row r="126" spans="1:14" x14ac:dyDescent="0.35">
      <c r="A126" s="17" t="str">
        <f t="shared" si="2"/>
        <v>SEcidadeAumento no nível do marCidade de Aracajú20504C</v>
      </c>
      <c r="B126" s="18" t="s">
        <v>81</v>
      </c>
      <c r="C126" s="18" t="s">
        <v>82</v>
      </c>
      <c r="D126" s="17" t="s">
        <v>83</v>
      </c>
      <c r="E126" s="17" t="s">
        <v>84</v>
      </c>
      <c r="F126" s="17" t="e" vm="1">
        <v>#VALUE!</v>
      </c>
      <c r="G126" s="44" t="s">
        <v>85</v>
      </c>
      <c r="H126" s="18">
        <v>2050</v>
      </c>
      <c r="I126" s="18" t="s">
        <v>90</v>
      </c>
      <c r="J126" s="9" t="s">
        <v>87</v>
      </c>
      <c r="K126" s="17" t="s">
        <v>88</v>
      </c>
      <c r="L126" s="54" t="s">
        <v>89</v>
      </c>
      <c r="M126" s="18" t="s">
        <v>89</v>
      </c>
      <c r="N126" s="20" t="str">
        <f t="shared" si="3"/>
        <v>Baixo</v>
      </c>
    </row>
    <row r="127" spans="1:14" x14ac:dyDescent="0.35">
      <c r="A127" s="17" t="str">
        <f t="shared" si="2"/>
        <v>SPcidadeAumento no nível do marCidade de Ribeirão Preto20302C</v>
      </c>
      <c r="B127" s="9" t="s">
        <v>137</v>
      </c>
      <c r="C127" s="18" t="s">
        <v>82</v>
      </c>
      <c r="D127" s="17" t="s">
        <v>83</v>
      </c>
      <c r="E127" s="83" t="s">
        <v>181</v>
      </c>
      <c r="F127" s="83" t="e" vm="32">
        <v>#VALUE!</v>
      </c>
      <c r="G127" s="44" t="s">
        <v>95</v>
      </c>
      <c r="H127" s="18">
        <v>2030</v>
      </c>
      <c r="I127" s="18" t="s">
        <v>86</v>
      </c>
      <c r="J127" s="9" t="s">
        <v>87</v>
      </c>
      <c r="K127" s="17" t="s">
        <v>88</v>
      </c>
      <c r="L127" s="54" t="s">
        <v>89</v>
      </c>
      <c r="M127" s="18" t="s">
        <v>89</v>
      </c>
      <c r="N127" s="20" t="str">
        <f t="shared" si="3"/>
        <v>Não aplicável</v>
      </c>
    </row>
    <row r="128" spans="1:14" x14ac:dyDescent="0.35">
      <c r="A128" s="17" t="str">
        <f t="shared" si="2"/>
        <v>SPcidadeAumento no nível do marCidade de Ribeirão Preto20304C</v>
      </c>
      <c r="B128" s="9" t="s">
        <v>137</v>
      </c>
      <c r="C128" s="18" t="s">
        <v>82</v>
      </c>
      <c r="D128" s="17" t="s">
        <v>83</v>
      </c>
      <c r="E128" s="83" t="s">
        <v>181</v>
      </c>
      <c r="F128" s="83" t="e" vm="32">
        <v>#VALUE!</v>
      </c>
      <c r="G128" s="44" t="s">
        <v>95</v>
      </c>
      <c r="H128" s="18">
        <v>2030</v>
      </c>
      <c r="I128" s="18" t="s">
        <v>90</v>
      </c>
      <c r="J128" s="9" t="s">
        <v>87</v>
      </c>
      <c r="K128" s="17" t="s">
        <v>88</v>
      </c>
      <c r="L128" s="54" t="s">
        <v>89</v>
      </c>
      <c r="M128" s="18" t="s">
        <v>89</v>
      </c>
      <c r="N128" s="20" t="str">
        <f t="shared" si="3"/>
        <v>Não aplicável</v>
      </c>
    </row>
    <row r="129" spans="1:14" x14ac:dyDescent="0.35">
      <c r="A129" s="17" t="str">
        <f t="shared" si="2"/>
        <v>SPcidadeAumento no nível do marCidade de São Paulo20502C</v>
      </c>
      <c r="B129" s="18" t="s">
        <v>137</v>
      </c>
      <c r="C129" s="18" t="s">
        <v>82</v>
      </c>
      <c r="D129" s="17" t="s">
        <v>83</v>
      </c>
      <c r="E129" s="17" t="s">
        <v>138</v>
      </c>
      <c r="F129" s="17" t="e" vm="24">
        <v>#VALUE!</v>
      </c>
      <c r="G129" s="44" t="s">
        <v>95</v>
      </c>
      <c r="H129" s="18">
        <v>2050</v>
      </c>
      <c r="I129" s="18" t="s">
        <v>86</v>
      </c>
      <c r="J129" s="9" t="s">
        <v>87</v>
      </c>
      <c r="K129" s="17" t="s">
        <v>88</v>
      </c>
      <c r="L129" s="20" t="s">
        <v>96</v>
      </c>
      <c r="M129" s="18" t="s">
        <v>89</v>
      </c>
      <c r="N129" s="20" t="str">
        <f t="shared" si="3"/>
        <v>Não aplicável</v>
      </c>
    </row>
    <row r="130" spans="1:14" x14ac:dyDescent="0.35">
      <c r="A130" s="17" t="str">
        <f t="shared" si="2"/>
        <v>SPcidadeAumento no nível do marCidade de São Paulo20504C</v>
      </c>
      <c r="B130" s="18" t="s">
        <v>137</v>
      </c>
      <c r="C130" s="18" t="s">
        <v>82</v>
      </c>
      <c r="D130" s="17" t="s">
        <v>83</v>
      </c>
      <c r="E130" s="17" t="s">
        <v>138</v>
      </c>
      <c r="F130" s="17" t="e" vm="24">
        <v>#VALUE!</v>
      </c>
      <c r="G130" s="44" t="s">
        <v>95</v>
      </c>
      <c r="H130" s="18">
        <v>2050</v>
      </c>
      <c r="I130" s="18" t="s">
        <v>90</v>
      </c>
      <c r="J130" s="9" t="s">
        <v>87</v>
      </c>
      <c r="K130" s="17" t="s">
        <v>88</v>
      </c>
      <c r="L130" s="20" t="s">
        <v>96</v>
      </c>
      <c r="M130" s="18" t="s">
        <v>89</v>
      </c>
      <c r="N130" s="20" t="str">
        <f t="shared" si="3"/>
        <v>Não aplicável</v>
      </c>
    </row>
    <row r="131" spans="1:14" x14ac:dyDescent="0.35">
      <c r="A131" s="17" t="str">
        <f t="shared" si="2"/>
        <v>SPcidadeAumento no nível do marCidade de Ribeirão Preto20502C</v>
      </c>
      <c r="B131" s="9" t="s">
        <v>137</v>
      </c>
      <c r="C131" s="18" t="s">
        <v>82</v>
      </c>
      <c r="D131" s="17" t="s">
        <v>83</v>
      </c>
      <c r="E131" s="83" t="s">
        <v>181</v>
      </c>
      <c r="F131" s="83" t="e" vm="32">
        <v>#VALUE!</v>
      </c>
      <c r="G131" s="44" t="s">
        <v>95</v>
      </c>
      <c r="H131" s="18">
        <v>2050</v>
      </c>
      <c r="I131" s="18" t="s">
        <v>86</v>
      </c>
      <c r="J131" s="9" t="s">
        <v>87</v>
      </c>
      <c r="K131" s="17" t="s">
        <v>88</v>
      </c>
      <c r="L131" s="54" t="s">
        <v>89</v>
      </c>
      <c r="M131" s="18" t="s">
        <v>89</v>
      </c>
      <c r="N131" s="20" t="str">
        <f t="shared" si="3"/>
        <v>Não aplicável</v>
      </c>
    </row>
    <row r="132" spans="1:14" x14ac:dyDescent="0.35">
      <c r="A132" s="17" t="str">
        <f t="shared" si="2"/>
        <v>SPcidadeAumento no nível do marCidade de Ribeirão Preto20504C</v>
      </c>
      <c r="B132" s="9" t="s">
        <v>137</v>
      </c>
      <c r="C132" s="18" t="s">
        <v>82</v>
      </c>
      <c r="D132" s="17" t="s">
        <v>83</v>
      </c>
      <c r="E132" s="83" t="s">
        <v>181</v>
      </c>
      <c r="F132" s="83" t="e" vm="32">
        <v>#VALUE!</v>
      </c>
      <c r="G132" s="44" t="s">
        <v>95</v>
      </c>
      <c r="H132" s="18">
        <v>2050</v>
      </c>
      <c r="I132" s="18" t="s">
        <v>90</v>
      </c>
      <c r="J132" s="9" t="s">
        <v>87</v>
      </c>
      <c r="K132" s="17" t="s">
        <v>88</v>
      </c>
      <c r="L132" s="54" t="s">
        <v>89</v>
      </c>
      <c r="M132" s="18" t="s">
        <v>89</v>
      </c>
      <c r="N132" s="20" t="str">
        <f t="shared" si="3"/>
        <v>Não aplicável</v>
      </c>
    </row>
    <row r="133" spans="1:14" x14ac:dyDescent="0.35">
      <c r="A133" s="17" t="str">
        <f t="shared" si="2"/>
        <v>TOcidadeAumento no nível do marCidade de Palmas20502C</v>
      </c>
      <c r="B133" s="18" t="s">
        <v>123</v>
      </c>
      <c r="C133" s="18" t="s">
        <v>82</v>
      </c>
      <c r="D133" s="17" t="s">
        <v>83</v>
      </c>
      <c r="E133" s="17" t="s">
        <v>124</v>
      </c>
      <c r="F133" s="17" t="e" vm="17">
        <v>#VALUE!</v>
      </c>
      <c r="G133" s="44" t="s">
        <v>95</v>
      </c>
      <c r="H133" s="18">
        <v>2050</v>
      </c>
      <c r="I133" s="18" t="s">
        <v>86</v>
      </c>
      <c r="J133" s="9" t="s">
        <v>87</v>
      </c>
      <c r="K133" s="17" t="s">
        <v>88</v>
      </c>
      <c r="L133" s="54" t="s">
        <v>89</v>
      </c>
      <c r="M133" s="18" t="s">
        <v>89</v>
      </c>
      <c r="N133" s="20" t="str">
        <f t="shared" si="3"/>
        <v>Não aplicável</v>
      </c>
    </row>
    <row r="134" spans="1:14" x14ac:dyDescent="0.35">
      <c r="A134" s="17" t="str">
        <f t="shared" si="2"/>
        <v>TOcidadeAumento no nível do marCidade de Palmas20504C</v>
      </c>
      <c r="B134" s="18" t="s">
        <v>123</v>
      </c>
      <c r="C134" s="18" t="s">
        <v>82</v>
      </c>
      <c r="D134" s="17" t="s">
        <v>83</v>
      </c>
      <c r="E134" s="17" t="s">
        <v>124</v>
      </c>
      <c r="F134" s="17" t="e" vm="17">
        <v>#VALUE!</v>
      </c>
      <c r="G134" s="44" t="s">
        <v>95</v>
      </c>
      <c r="H134" s="18">
        <v>2050</v>
      </c>
      <c r="I134" s="18" t="s">
        <v>90</v>
      </c>
      <c r="J134" s="9" t="s">
        <v>87</v>
      </c>
      <c r="K134" s="17" t="s">
        <v>88</v>
      </c>
      <c r="L134" s="54" t="s">
        <v>89</v>
      </c>
      <c r="M134" s="18" t="s">
        <v>89</v>
      </c>
      <c r="N134" s="20" t="str">
        <f t="shared" si="3"/>
        <v>Não aplicável</v>
      </c>
    </row>
    <row r="135" spans="1:14" x14ac:dyDescent="0.35">
      <c r="A135" s="17" t="str">
        <f t="shared" ref="A135:A198" si="4">_xlfn.CONCAT(B135,C135,D135,E135,H135,I135)</f>
        <v>DFEstadoAumento no nível do marDistrito Federal20302C</v>
      </c>
      <c r="B135" s="18" t="s">
        <v>99</v>
      </c>
      <c r="C135" s="18" t="s">
        <v>146</v>
      </c>
      <c r="D135" s="17" t="s">
        <v>83</v>
      </c>
      <c r="E135" s="17" t="s">
        <v>147</v>
      </c>
      <c r="F135" s="17" t="e" vm="33">
        <v>#VALUE!</v>
      </c>
      <c r="G135" s="44" t="s">
        <v>95</v>
      </c>
      <c r="H135" s="18">
        <v>2030</v>
      </c>
      <c r="I135" s="18" t="s">
        <v>86</v>
      </c>
      <c r="J135" s="9" t="s">
        <v>87</v>
      </c>
      <c r="K135" s="17" t="s">
        <v>88</v>
      </c>
      <c r="L135" s="54" t="s">
        <v>89</v>
      </c>
      <c r="M135" s="18" t="s">
        <v>89</v>
      </c>
      <c r="N135" s="20" t="str">
        <f t="shared" ref="N135:N198" si="5">IF(OR(G135="Alto",G135="Médio", G135="Baixo", G135= "Não aplicável",G135="ND"),G135,M135)</f>
        <v>Não aplicável</v>
      </c>
    </row>
    <row r="136" spans="1:14" x14ac:dyDescent="0.35">
      <c r="A136" s="17" t="str">
        <f t="shared" si="4"/>
        <v>DFEstadoAumento no nível do marDistrito Federal20304C</v>
      </c>
      <c r="B136" s="18" t="s">
        <v>99</v>
      </c>
      <c r="C136" s="18" t="s">
        <v>146</v>
      </c>
      <c r="D136" s="17" t="s">
        <v>83</v>
      </c>
      <c r="E136" s="17" t="s">
        <v>147</v>
      </c>
      <c r="F136" s="17" t="e" vm="33">
        <v>#VALUE!</v>
      </c>
      <c r="G136" s="44" t="s">
        <v>95</v>
      </c>
      <c r="H136" s="18">
        <v>2030</v>
      </c>
      <c r="I136" s="18" t="s">
        <v>90</v>
      </c>
      <c r="J136" s="9" t="s">
        <v>87</v>
      </c>
      <c r="K136" s="17" t="s">
        <v>88</v>
      </c>
      <c r="L136" s="54" t="s">
        <v>89</v>
      </c>
      <c r="M136" s="18" t="s">
        <v>89</v>
      </c>
      <c r="N136" s="20" t="str">
        <f t="shared" si="5"/>
        <v>Não aplicável</v>
      </c>
    </row>
    <row r="137" spans="1:14" x14ac:dyDescent="0.35">
      <c r="A137" s="17" t="str">
        <f t="shared" si="4"/>
        <v>BAEstadoAumento no nível do marEstado da Bahia20302C</v>
      </c>
      <c r="B137" s="18" t="s">
        <v>133</v>
      </c>
      <c r="C137" s="18" t="s">
        <v>146</v>
      </c>
      <c r="D137" s="17" t="s">
        <v>83</v>
      </c>
      <c r="E137" s="17" t="s">
        <v>148</v>
      </c>
      <c r="F137" s="17" t="e" vm="34">
        <v>#VALUE!</v>
      </c>
      <c r="G137" s="44" t="s">
        <v>85</v>
      </c>
      <c r="H137" s="18">
        <v>2030</v>
      </c>
      <c r="I137" s="18" t="s">
        <v>86</v>
      </c>
      <c r="J137" s="9" t="s">
        <v>87</v>
      </c>
      <c r="K137" s="17" t="s">
        <v>88</v>
      </c>
      <c r="L137" s="54" t="s">
        <v>89</v>
      </c>
      <c r="M137" s="18" t="s">
        <v>89</v>
      </c>
      <c r="N137" s="20" t="str">
        <f t="shared" si="5"/>
        <v>Baixo</v>
      </c>
    </row>
    <row r="138" spans="1:14" x14ac:dyDescent="0.35">
      <c r="A138" s="17" t="str">
        <f t="shared" si="4"/>
        <v>BAEstadoAumento no nível do marEstado da Bahia20304C</v>
      </c>
      <c r="B138" s="18" t="s">
        <v>133</v>
      </c>
      <c r="C138" s="18" t="s">
        <v>146</v>
      </c>
      <c r="D138" s="17" t="s">
        <v>83</v>
      </c>
      <c r="E138" s="17" t="s">
        <v>148</v>
      </c>
      <c r="F138" s="17" t="e" vm="34">
        <v>#VALUE!</v>
      </c>
      <c r="G138" s="44" t="s">
        <v>85</v>
      </c>
      <c r="H138" s="18">
        <v>2030</v>
      </c>
      <c r="I138" s="18" t="s">
        <v>90</v>
      </c>
      <c r="J138" s="9" t="s">
        <v>87</v>
      </c>
      <c r="K138" s="17" t="s">
        <v>88</v>
      </c>
      <c r="L138" s="54" t="s">
        <v>89</v>
      </c>
      <c r="M138" s="18" t="s">
        <v>89</v>
      </c>
      <c r="N138" s="20" t="str">
        <f t="shared" si="5"/>
        <v>Baixo</v>
      </c>
    </row>
    <row r="139" spans="1:14" x14ac:dyDescent="0.35">
      <c r="A139" s="17" t="str">
        <f t="shared" si="4"/>
        <v>PBEstadoAumento no nível do marEstado da Paraíba20302C</v>
      </c>
      <c r="B139" s="18" t="s">
        <v>113</v>
      </c>
      <c r="C139" s="18" t="s">
        <v>146</v>
      </c>
      <c r="D139" s="17" t="s">
        <v>83</v>
      </c>
      <c r="E139" s="17" t="s">
        <v>149</v>
      </c>
      <c r="F139" s="17" t="e" vm="35">
        <v>#VALUE!</v>
      </c>
      <c r="G139" s="44" t="s">
        <v>85</v>
      </c>
      <c r="H139" s="18">
        <v>2030</v>
      </c>
      <c r="I139" s="18" t="s">
        <v>86</v>
      </c>
      <c r="J139" s="9" t="s">
        <v>87</v>
      </c>
      <c r="K139" s="17" t="s">
        <v>88</v>
      </c>
      <c r="L139" s="54" t="s">
        <v>89</v>
      </c>
      <c r="M139" s="18" t="s">
        <v>89</v>
      </c>
      <c r="N139" s="20" t="str">
        <f t="shared" si="5"/>
        <v>Baixo</v>
      </c>
    </row>
    <row r="140" spans="1:14" x14ac:dyDescent="0.35">
      <c r="A140" s="17" t="str">
        <f t="shared" si="4"/>
        <v>PBEstadoAumento no nível do marEstado da Paraíba20304C</v>
      </c>
      <c r="B140" s="18" t="s">
        <v>113</v>
      </c>
      <c r="C140" s="18" t="s">
        <v>146</v>
      </c>
      <c r="D140" s="17" t="s">
        <v>83</v>
      </c>
      <c r="E140" s="17" t="s">
        <v>149</v>
      </c>
      <c r="F140" s="17" t="e" vm="35">
        <v>#VALUE!</v>
      </c>
      <c r="G140" s="44" t="s">
        <v>85</v>
      </c>
      <c r="H140" s="18">
        <v>2030</v>
      </c>
      <c r="I140" s="18" t="s">
        <v>90</v>
      </c>
      <c r="J140" s="9" t="s">
        <v>87</v>
      </c>
      <c r="K140" s="17" t="s">
        <v>88</v>
      </c>
      <c r="L140" s="54" t="s">
        <v>89</v>
      </c>
      <c r="M140" s="18" t="s">
        <v>89</v>
      </c>
      <c r="N140" s="20" t="str">
        <f t="shared" si="5"/>
        <v>Baixo</v>
      </c>
    </row>
    <row r="141" spans="1:14" x14ac:dyDescent="0.35">
      <c r="A141" s="17" t="str">
        <f t="shared" si="4"/>
        <v>ROEstadoAumento no nível do marEstado da Rondônia20304C</v>
      </c>
      <c r="B141" s="18" t="s">
        <v>127</v>
      </c>
      <c r="C141" s="18" t="s">
        <v>146</v>
      </c>
      <c r="D141" s="17" t="s">
        <v>83</v>
      </c>
      <c r="E141" s="17" t="s">
        <v>150</v>
      </c>
      <c r="F141" s="17" t="e" vm="36">
        <v>#VALUE!</v>
      </c>
      <c r="G141" s="44" t="s">
        <v>95</v>
      </c>
      <c r="H141" s="18">
        <v>2030</v>
      </c>
      <c r="I141" s="18" t="s">
        <v>90</v>
      </c>
      <c r="J141" s="9" t="s">
        <v>87</v>
      </c>
      <c r="K141" s="17" t="s">
        <v>88</v>
      </c>
      <c r="L141" s="54" t="s">
        <v>89</v>
      </c>
      <c r="M141" s="18" t="s">
        <v>89</v>
      </c>
      <c r="N141" s="20" t="str">
        <f t="shared" si="5"/>
        <v>Não aplicável</v>
      </c>
    </row>
    <row r="142" spans="1:14" x14ac:dyDescent="0.35">
      <c r="A142" s="17" t="str">
        <f t="shared" si="4"/>
        <v>ROEstadoAumento no nível do marEstado da Rondônia20302C</v>
      </c>
      <c r="B142" s="18" t="s">
        <v>127</v>
      </c>
      <c r="C142" s="18" t="s">
        <v>146</v>
      </c>
      <c r="D142" s="17" t="s">
        <v>83</v>
      </c>
      <c r="E142" s="17" t="s">
        <v>150</v>
      </c>
      <c r="F142" s="17" t="e" vm="36">
        <v>#VALUE!</v>
      </c>
      <c r="G142" s="44" t="s">
        <v>95</v>
      </c>
      <c r="H142" s="18">
        <v>2030</v>
      </c>
      <c r="I142" s="18" t="s">
        <v>86</v>
      </c>
      <c r="J142" s="9" t="s">
        <v>87</v>
      </c>
      <c r="K142" s="17" t="s">
        <v>88</v>
      </c>
      <c r="L142" s="54" t="s">
        <v>89</v>
      </c>
      <c r="M142" s="18" t="s">
        <v>89</v>
      </c>
      <c r="N142" s="20" t="str">
        <f t="shared" si="5"/>
        <v>Não aplicável</v>
      </c>
    </row>
    <row r="143" spans="1:14" x14ac:dyDescent="0.35">
      <c r="A143" s="17" t="str">
        <f t="shared" si="4"/>
        <v>RREstadoAumento no nível do marEstado da Roraima20304C</v>
      </c>
      <c r="B143" s="18" t="s">
        <v>97</v>
      </c>
      <c r="C143" s="18" t="s">
        <v>146</v>
      </c>
      <c r="D143" s="17" t="s">
        <v>83</v>
      </c>
      <c r="E143" s="17" t="s">
        <v>151</v>
      </c>
      <c r="F143" s="17" t="e" vm="37">
        <v>#VALUE!</v>
      </c>
      <c r="G143" s="44" t="s">
        <v>95</v>
      </c>
      <c r="H143" s="18">
        <v>2030</v>
      </c>
      <c r="I143" s="18" t="s">
        <v>90</v>
      </c>
      <c r="J143" s="9" t="s">
        <v>87</v>
      </c>
      <c r="K143" s="17" t="s">
        <v>88</v>
      </c>
      <c r="L143" s="54" t="s">
        <v>89</v>
      </c>
      <c r="M143" s="18" t="s">
        <v>89</v>
      </c>
      <c r="N143" s="20" t="str">
        <f t="shared" si="5"/>
        <v>Não aplicável</v>
      </c>
    </row>
    <row r="144" spans="1:14" x14ac:dyDescent="0.35">
      <c r="A144" s="17" t="str">
        <f t="shared" si="4"/>
        <v>RREstadoAumento no nível do marEstado da Roraima20302C</v>
      </c>
      <c r="B144" s="18" t="s">
        <v>97</v>
      </c>
      <c r="C144" s="18" t="s">
        <v>146</v>
      </c>
      <c r="D144" s="17" t="s">
        <v>83</v>
      </c>
      <c r="E144" s="17" t="s">
        <v>151</v>
      </c>
      <c r="F144" s="17" t="e" vm="37">
        <v>#VALUE!</v>
      </c>
      <c r="G144" s="44" t="s">
        <v>95</v>
      </c>
      <c r="H144" s="18">
        <v>2030</v>
      </c>
      <c r="I144" s="18" t="s">
        <v>86</v>
      </c>
      <c r="J144" s="9" t="s">
        <v>87</v>
      </c>
      <c r="K144" s="17" t="s">
        <v>88</v>
      </c>
      <c r="L144" s="54" t="s">
        <v>89</v>
      </c>
      <c r="M144" s="18" t="s">
        <v>89</v>
      </c>
      <c r="N144" s="20" t="str">
        <f t="shared" si="5"/>
        <v>Não aplicável</v>
      </c>
    </row>
    <row r="145" spans="1:14" x14ac:dyDescent="0.35">
      <c r="A145" s="17" t="str">
        <f t="shared" si="4"/>
        <v>MGEstadoAumento no nível do marEstado de Minas Gerais20304C</v>
      </c>
      <c r="B145" s="18" t="s">
        <v>93</v>
      </c>
      <c r="C145" s="18" t="s">
        <v>146</v>
      </c>
      <c r="D145" s="17" t="s">
        <v>83</v>
      </c>
      <c r="E145" s="17" t="s">
        <v>152</v>
      </c>
      <c r="F145" s="17" t="e" vm="38">
        <v>#VALUE!</v>
      </c>
      <c r="G145" s="44" t="s">
        <v>95</v>
      </c>
      <c r="H145" s="18">
        <v>2030</v>
      </c>
      <c r="I145" s="18" t="s">
        <v>90</v>
      </c>
      <c r="J145" s="9" t="s">
        <v>87</v>
      </c>
      <c r="K145" s="17" t="s">
        <v>88</v>
      </c>
      <c r="L145" s="20" t="s">
        <v>96</v>
      </c>
      <c r="M145" s="18" t="s">
        <v>89</v>
      </c>
      <c r="N145" s="20" t="str">
        <f t="shared" si="5"/>
        <v>Não aplicável</v>
      </c>
    </row>
    <row r="146" spans="1:14" x14ac:dyDescent="0.35">
      <c r="A146" s="17" t="str">
        <f t="shared" si="4"/>
        <v>MGEstadoAumento no nível do marEstado de Minas Gerais20302C</v>
      </c>
      <c r="B146" s="18" t="s">
        <v>93</v>
      </c>
      <c r="C146" s="18" t="s">
        <v>146</v>
      </c>
      <c r="D146" s="17" t="s">
        <v>83</v>
      </c>
      <c r="E146" s="17" t="s">
        <v>152</v>
      </c>
      <c r="F146" s="17" t="e" vm="38">
        <v>#VALUE!</v>
      </c>
      <c r="G146" s="44" t="s">
        <v>95</v>
      </c>
      <c r="H146" s="18">
        <v>2030</v>
      </c>
      <c r="I146" s="18" t="s">
        <v>86</v>
      </c>
      <c r="J146" s="9" t="s">
        <v>87</v>
      </c>
      <c r="K146" s="17" t="s">
        <v>88</v>
      </c>
      <c r="L146" s="20" t="s">
        <v>96</v>
      </c>
      <c r="M146" s="18" t="s">
        <v>89</v>
      </c>
      <c r="N146" s="20" t="str">
        <f t="shared" si="5"/>
        <v>Não aplicável</v>
      </c>
    </row>
    <row r="147" spans="1:14" x14ac:dyDescent="0.35">
      <c r="A147" s="17" t="str">
        <f t="shared" si="4"/>
        <v>SCEstadoAumento no nível do marEstado de Santa Catarina20304C</v>
      </c>
      <c r="B147" s="18" t="s">
        <v>107</v>
      </c>
      <c r="C147" s="18" t="s">
        <v>146</v>
      </c>
      <c r="D147" s="17" t="s">
        <v>83</v>
      </c>
      <c r="E147" s="17" t="s">
        <v>153</v>
      </c>
      <c r="F147" s="17" t="e" vm="39">
        <v>#VALUE!</v>
      </c>
      <c r="G147" s="44" t="s">
        <v>85</v>
      </c>
      <c r="H147" s="18">
        <v>2030</v>
      </c>
      <c r="I147" s="18" t="s">
        <v>90</v>
      </c>
      <c r="J147" s="9" t="s">
        <v>87</v>
      </c>
      <c r="K147" s="17" t="s">
        <v>88</v>
      </c>
      <c r="L147" s="54" t="s">
        <v>89</v>
      </c>
      <c r="M147" s="18" t="s">
        <v>89</v>
      </c>
      <c r="N147" s="20" t="str">
        <f t="shared" si="5"/>
        <v>Baixo</v>
      </c>
    </row>
    <row r="148" spans="1:14" x14ac:dyDescent="0.35">
      <c r="A148" s="17" t="str">
        <f t="shared" si="4"/>
        <v>SCEstadoAumento no nível do marEstado de Santa Catarina20302C</v>
      </c>
      <c r="B148" s="18" t="s">
        <v>107</v>
      </c>
      <c r="C148" s="18" t="s">
        <v>146</v>
      </c>
      <c r="D148" s="17" t="s">
        <v>83</v>
      </c>
      <c r="E148" s="17" t="s">
        <v>153</v>
      </c>
      <c r="F148" s="17" t="e" vm="39">
        <v>#VALUE!</v>
      </c>
      <c r="G148" s="44" t="s">
        <v>85</v>
      </c>
      <c r="H148" s="18">
        <v>2030</v>
      </c>
      <c r="I148" s="18" t="s">
        <v>86</v>
      </c>
      <c r="J148" s="9" t="s">
        <v>87</v>
      </c>
      <c r="K148" s="17" t="s">
        <v>88</v>
      </c>
      <c r="L148" s="54" t="s">
        <v>89</v>
      </c>
      <c r="M148" s="18" t="s">
        <v>89</v>
      </c>
      <c r="N148" s="20" t="str">
        <f t="shared" si="5"/>
        <v>Baixo</v>
      </c>
    </row>
    <row r="149" spans="1:14" x14ac:dyDescent="0.35">
      <c r="A149" s="17" t="str">
        <f t="shared" si="4"/>
        <v>SPEstadoAumento no nível do marEstado de São Paulo20304C</v>
      </c>
      <c r="B149" s="18" t="s">
        <v>137</v>
      </c>
      <c r="C149" s="18" t="s">
        <v>146</v>
      </c>
      <c r="D149" s="17" t="s">
        <v>83</v>
      </c>
      <c r="E149" s="17" t="s">
        <v>154</v>
      </c>
      <c r="F149" s="17" t="e" vm="40">
        <v>#VALUE!</v>
      </c>
      <c r="G149" s="44" t="s">
        <v>85</v>
      </c>
      <c r="H149" s="18">
        <v>2030</v>
      </c>
      <c r="I149" s="18" t="s">
        <v>90</v>
      </c>
      <c r="J149" s="9" t="s">
        <v>87</v>
      </c>
      <c r="K149" s="17" t="s">
        <v>88</v>
      </c>
      <c r="L149" s="20" t="s">
        <v>145</v>
      </c>
      <c r="M149" s="18" t="s">
        <v>89</v>
      </c>
      <c r="N149" s="20" t="str">
        <f t="shared" si="5"/>
        <v>Baixo</v>
      </c>
    </row>
    <row r="150" spans="1:14" x14ac:dyDescent="0.35">
      <c r="A150" s="17" t="str">
        <f t="shared" si="4"/>
        <v>SPEstadoAumento no nível do marEstado de São Paulo20302C</v>
      </c>
      <c r="B150" s="18" t="s">
        <v>137</v>
      </c>
      <c r="C150" s="18" t="s">
        <v>146</v>
      </c>
      <c r="D150" s="17" t="s">
        <v>83</v>
      </c>
      <c r="E150" s="17" t="s">
        <v>154</v>
      </c>
      <c r="F150" s="17" t="e" vm="40">
        <v>#VALUE!</v>
      </c>
      <c r="G150" s="44" t="s">
        <v>85</v>
      </c>
      <c r="H150" s="18">
        <v>2030</v>
      </c>
      <c r="I150" s="18" t="s">
        <v>86</v>
      </c>
      <c r="J150" s="9" t="s">
        <v>87</v>
      </c>
      <c r="K150" s="17" t="s">
        <v>88</v>
      </c>
      <c r="L150" s="20" t="s">
        <v>145</v>
      </c>
      <c r="M150" s="18" t="s">
        <v>89</v>
      </c>
      <c r="N150" s="20" t="str">
        <f t="shared" si="5"/>
        <v>Baixo</v>
      </c>
    </row>
    <row r="151" spans="1:14" x14ac:dyDescent="0.35">
      <c r="A151" s="17" t="str">
        <f t="shared" si="4"/>
        <v>ACEstadoAumento no nível do marEstado do Acre20302C</v>
      </c>
      <c r="B151" s="18" t="s">
        <v>131</v>
      </c>
      <c r="C151" s="18" t="s">
        <v>146</v>
      </c>
      <c r="D151" s="17" t="s">
        <v>83</v>
      </c>
      <c r="E151" s="17" t="s">
        <v>155</v>
      </c>
      <c r="F151" s="17" t="e" vm="41">
        <v>#VALUE!</v>
      </c>
      <c r="G151" s="44" t="s">
        <v>95</v>
      </c>
      <c r="H151" s="18">
        <v>2030</v>
      </c>
      <c r="I151" s="18" t="s">
        <v>86</v>
      </c>
      <c r="J151" s="9" t="s">
        <v>87</v>
      </c>
      <c r="K151" s="17" t="s">
        <v>88</v>
      </c>
      <c r="L151" s="54" t="s">
        <v>89</v>
      </c>
      <c r="M151" s="18" t="s">
        <v>89</v>
      </c>
      <c r="N151" s="20" t="str">
        <f t="shared" si="5"/>
        <v>Não aplicável</v>
      </c>
    </row>
    <row r="152" spans="1:14" x14ac:dyDescent="0.35">
      <c r="A152" s="17" t="str">
        <f t="shared" si="4"/>
        <v>ACEstadoAumento no nível do marEstado do Acre20304C</v>
      </c>
      <c r="B152" s="18" t="s">
        <v>131</v>
      </c>
      <c r="C152" s="18" t="s">
        <v>146</v>
      </c>
      <c r="D152" s="17" t="s">
        <v>83</v>
      </c>
      <c r="E152" s="17" t="s">
        <v>155</v>
      </c>
      <c r="F152" s="17" t="e" vm="41">
        <v>#VALUE!</v>
      </c>
      <c r="G152" s="44" t="s">
        <v>95</v>
      </c>
      <c r="H152" s="18">
        <v>2030</v>
      </c>
      <c r="I152" s="18" t="s">
        <v>90</v>
      </c>
      <c r="J152" s="9" t="s">
        <v>87</v>
      </c>
      <c r="K152" s="17" t="s">
        <v>88</v>
      </c>
      <c r="L152" s="54" t="s">
        <v>89</v>
      </c>
      <c r="M152" s="18" t="s">
        <v>89</v>
      </c>
      <c r="N152" s="20" t="str">
        <f t="shared" si="5"/>
        <v>Não aplicável</v>
      </c>
    </row>
    <row r="153" spans="1:14" x14ac:dyDescent="0.35">
      <c r="A153" s="17" t="str">
        <f t="shared" si="4"/>
        <v>ALEstadoAumento no nível do marEstado do Alagoas20302C</v>
      </c>
      <c r="B153" s="18" t="s">
        <v>117</v>
      </c>
      <c r="C153" s="18" t="s">
        <v>146</v>
      </c>
      <c r="D153" s="17" t="s">
        <v>83</v>
      </c>
      <c r="E153" s="17" t="s">
        <v>156</v>
      </c>
      <c r="F153" s="17" t="e" vm="42">
        <v>#VALUE!</v>
      </c>
      <c r="G153" s="44" t="s">
        <v>85</v>
      </c>
      <c r="H153" s="18">
        <v>2030</v>
      </c>
      <c r="I153" s="18" t="s">
        <v>86</v>
      </c>
      <c r="J153" s="9" t="s">
        <v>87</v>
      </c>
      <c r="K153" s="17" t="s">
        <v>88</v>
      </c>
      <c r="L153" s="54" t="s">
        <v>89</v>
      </c>
      <c r="M153" s="18" t="s">
        <v>89</v>
      </c>
      <c r="N153" s="20" t="str">
        <f t="shared" si="5"/>
        <v>Baixo</v>
      </c>
    </row>
    <row r="154" spans="1:14" x14ac:dyDescent="0.35">
      <c r="A154" s="17" t="str">
        <f t="shared" si="4"/>
        <v>ALEstadoAumento no nível do marEstado do Alagoas20304C</v>
      </c>
      <c r="B154" s="18" t="s">
        <v>117</v>
      </c>
      <c r="C154" s="18" t="s">
        <v>146</v>
      </c>
      <c r="D154" s="17" t="s">
        <v>83</v>
      </c>
      <c r="E154" s="17" t="s">
        <v>156</v>
      </c>
      <c r="F154" s="17" t="e" vm="42">
        <v>#VALUE!</v>
      </c>
      <c r="G154" s="44" t="s">
        <v>85</v>
      </c>
      <c r="H154" s="18">
        <v>2030</v>
      </c>
      <c r="I154" s="18" t="s">
        <v>90</v>
      </c>
      <c r="J154" s="9" t="s">
        <v>87</v>
      </c>
      <c r="K154" s="17" t="s">
        <v>88</v>
      </c>
      <c r="L154" s="54" t="s">
        <v>89</v>
      </c>
      <c r="M154" s="18" t="s">
        <v>89</v>
      </c>
      <c r="N154" s="20" t="str">
        <f t="shared" si="5"/>
        <v>Baixo</v>
      </c>
    </row>
    <row r="155" spans="1:14" x14ac:dyDescent="0.35">
      <c r="A155" s="17" t="str">
        <f t="shared" si="4"/>
        <v>APEstadoAumento no nível do marEstado do Amapá20302C</v>
      </c>
      <c r="B155" s="18" t="s">
        <v>115</v>
      </c>
      <c r="C155" s="18" t="s">
        <v>146</v>
      </c>
      <c r="D155" s="17" t="s">
        <v>83</v>
      </c>
      <c r="E155" s="17" t="s">
        <v>157</v>
      </c>
      <c r="F155" s="17" t="e" vm="43">
        <v>#VALUE!</v>
      </c>
      <c r="G155" s="44" t="s">
        <v>85</v>
      </c>
      <c r="H155" s="18">
        <v>2030</v>
      </c>
      <c r="I155" s="18" t="s">
        <v>86</v>
      </c>
      <c r="J155" s="9" t="s">
        <v>87</v>
      </c>
      <c r="K155" s="17" t="s">
        <v>88</v>
      </c>
      <c r="L155" s="54" t="s">
        <v>89</v>
      </c>
      <c r="M155" s="18" t="s">
        <v>89</v>
      </c>
      <c r="N155" s="20" t="str">
        <f t="shared" si="5"/>
        <v>Baixo</v>
      </c>
    </row>
    <row r="156" spans="1:14" x14ac:dyDescent="0.35">
      <c r="A156" s="17" t="str">
        <f t="shared" si="4"/>
        <v>APEstadoAumento no nível do marEstado do Amapá20304C</v>
      </c>
      <c r="B156" s="18" t="s">
        <v>115</v>
      </c>
      <c r="C156" s="18" t="s">
        <v>146</v>
      </c>
      <c r="D156" s="17" t="s">
        <v>83</v>
      </c>
      <c r="E156" s="17" t="s">
        <v>157</v>
      </c>
      <c r="F156" s="17" t="e" vm="43">
        <v>#VALUE!</v>
      </c>
      <c r="G156" s="44" t="s">
        <v>85</v>
      </c>
      <c r="H156" s="18">
        <v>2030</v>
      </c>
      <c r="I156" s="18" t="s">
        <v>90</v>
      </c>
      <c r="J156" s="9" t="s">
        <v>87</v>
      </c>
      <c r="K156" s="17" t="s">
        <v>88</v>
      </c>
      <c r="L156" s="54" t="s">
        <v>89</v>
      </c>
      <c r="M156" s="18" t="s">
        <v>89</v>
      </c>
      <c r="N156" s="20" t="str">
        <f t="shared" si="5"/>
        <v>Baixo</v>
      </c>
    </row>
    <row r="157" spans="1:14" x14ac:dyDescent="0.35">
      <c r="A157" s="17" t="str">
        <f t="shared" si="4"/>
        <v>AMEstadoAumento no nível do marEstado do Amazonas20302C</v>
      </c>
      <c r="B157" s="18" t="s">
        <v>119</v>
      </c>
      <c r="C157" s="18" t="s">
        <v>146</v>
      </c>
      <c r="D157" s="17" t="s">
        <v>83</v>
      </c>
      <c r="E157" s="17" t="s">
        <v>158</v>
      </c>
      <c r="F157" s="17" t="e" vm="44">
        <v>#VALUE!</v>
      </c>
      <c r="G157" s="44" t="s">
        <v>95</v>
      </c>
      <c r="H157" s="18">
        <v>2030</v>
      </c>
      <c r="I157" s="18" t="s">
        <v>86</v>
      </c>
      <c r="J157" s="9" t="s">
        <v>87</v>
      </c>
      <c r="K157" s="17" t="s">
        <v>88</v>
      </c>
      <c r="L157" s="54" t="s">
        <v>89</v>
      </c>
      <c r="M157" s="18" t="s">
        <v>89</v>
      </c>
      <c r="N157" s="20" t="str">
        <f t="shared" si="5"/>
        <v>Não aplicável</v>
      </c>
    </row>
    <row r="158" spans="1:14" x14ac:dyDescent="0.35">
      <c r="A158" s="17" t="str">
        <f t="shared" si="4"/>
        <v>AMEstadoAumento no nível do marEstado do Amazonas20304C</v>
      </c>
      <c r="B158" s="18" t="s">
        <v>119</v>
      </c>
      <c r="C158" s="18" t="s">
        <v>146</v>
      </c>
      <c r="D158" s="17" t="s">
        <v>83</v>
      </c>
      <c r="E158" s="17" t="s">
        <v>158</v>
      </c>
      <c r="F158" s="17" t="e" vm="44">
        <v>#VALUE!</v>
      </c>
      <c r="G158" s="44" t="s">
        <v>95</v>
      </c>
      <c r="H158" s="18">
        <v>2030</v>
      </c>
      <c r="I158" s="18" t="s">
        <v>90</v>
      </c>
      <c r="J158" s="9" t="s">
        <v>87</v>
      </c>
      <c r="K158" s="17" t="s">
        <v>88</v>
      </c>
      <c r="L158" s="54" t="s">
        <v>89</v>
      </c>
      <c r="M158" s="18" t="s">
        <v>89</v>
      </c>
      <c r="N158" s="20" t="str">
        <f t="shared" si="5"/>
        <v>Não aplicável</v>
      </c>
    </row>
    <row r="159" spans="1:14" x14ac:dyDescent="0.35">
      <c r="A159" s="17" t="str">
        <f t="shared" si="4"/>
        <v>CEEstadoAumento no nível do marEstado do Ceará20302C</v>
      </c>
      <c r="B159" s="18" t="s">
        <v>109</v>
      </c>
      <c r="C159" s="18" t="s">
        <v>146</v>
      </c>
      <c r="D159" s="17" t="s">
        <v>83</v>
      </c>
      <c r="E159" s="17" t="s">
        <v>159</v>
      </c>
      <c r="F159" s="17" t="e" vm="45">
        <v>#VALUE!</v>
      </c>
      <c r="G159" s="44" t="s">
        <v>85</v>
      </c>
      <c r="H159" s="18">
        <v>2030</v>
      </c>
      <c r="I159" s="18" t="s">
        <v>86</v>
      </c>
      <c r="J159" s="9" t="s">
        <v>87</v>
      </c>
      <c r="K159" s="17" t="s">
        <v>88</v>
      </c>
      <c r="L159" s="54" t="s">
        <v>89</v>
      </c>
      <c r="M159" s="18" t="s">
        <v>89</v>
      </c>
      <c r="N159" s="20" t="str">
        <f t="shared" si="5"/>
        <v>Baixo</v>
      </c>
    </row>
    <row r="160" spans="1:14" x14ac:dyDescent="0.35">
      <c r="A160" s="17" t="str">
        <f t="shared" si="4"/>
        <v>CEEstadoAumento no nível do marEstado do Ceará20304C</v>
      </c>
      <c r="B160" s="18" t="s">
        <v>109</v>
      </c>
      <c r="C160" s="18" t="s">
        <v>146</v>
      </c>
      <c r="D160" s="17" t="s">
        <v>83</v>
      </c>
      <c r="E160" s="17" t="s">
        <v>159</v>
      </c>
      <c r="F160" s="17" t="e" vm="45">
        <v>#VALUE!</v>
      </c>
      <c r="G160" s="44" t="s">
        <v>85</v>
      </c>
      <c r="H160" s="18">
        <v>2030</v>
      </c>
      <c r="I160" s="18" t="s">
        <v>90</v>
      </c>
      <c r="J160" s="9" t="s">
        <v>87</v>
      </c>
      <c r="K160" s="17" t="s">
        <v>88</v>
      </c>
      <c r="L160" s="54" t="s">
        <v>89</v>
      </c>
      <c r="M160" s="18" t="s">
        <v>89</v>
      </c>
      <c r="N160" s="20" t="str">
        <f t="shared" si="5"/>
        <v>Baixo</v>
      </c>
    </row>
    <row r="161" spans="1:14" x14ac:dyDescent="0.35">
      <c r="A161" s="17" t="str">
        <f t="shared" si="4"/>
        <v>ESEstadoAumento no nível do marEstado do Espírito Santo20302C</v>
      </c>
      <c r="B161" s="18" t="s">
        <v>141</v>
      </c>
      <c r="C161" s="18" t="s">
        <v>146</v>
      </c>
      <c r="D161" s="17" t="s">
        <v>83</v>
      </c>
      <c r="E161" s="17" t="s">
        <v>160</v>
      </c>
      <c r="F161" s="17" t="e" vm="46">
        <v>#VALUE!</v>
      </c>
      <c r="G161" s="44" t="s">
        <v>85</v>
      </c>
      <c r="H161" s="18">
        <v>2030</v>
      </c>
      <c r="I161" s="18" t="s">
        <v>86</v>
      </c>
      <c r="J161" s="9" t="s">
        <v>87</v>
      </c>
      <c r="K161" s="17" t="s">
        <v>88</v>
      </c>
      <c r="L161" s="54" t="s">
        <v>89</v>
      </c>
      <c r="M161" s="18" t="s">
        <v>89</v>
      </c>
      <c r="N161" s="20" t="str">
        <f t="shared" si="5"/>
        <v>Baixo</v>
      </c>
    </row>
    <row r="162" spans="1:14" x14ac:dyDescent="0.35">
      <c r="A162" s="17" t="str">
        <f t="shared" si="4"/>
        <v>ESEstadoAumento no nível do marEstado do Espírito Santo20304C</v>
      </c>
      <c r="B162" s="18" t="s">
        <v>141</v>
      </c>
      <c r="C162" s="18" t="s">
        <v>146</v>
      </c>
      <c r="D162" s="17" t="s">
        <v>83</v>
      </c>
      <c r="E162" s="17" t="s">
        <v>160</v>
      </c>
      <c r="F162" s="17" t="e" vm="46">
        <v>#VALUE!</v>
      </c>
      <c r="G162" s="44" t="s">
        <v>85</v>
      </c>
      <c r="H162" s="18">
        <v>2030</v>
      </c>
      <c r="I162" s="18" t="s">
        <v>90</v>
      </c>
      <c r="J162" s="9" t="s">
        <v>87</v>
      </c>
      <c r="K162" s="17" t="s">
        <v>88</v>
      </c>
      <c r="L162" s="54" t="s">
        <v>89</v>
      </c>
      <c r="M162" s="18" t="s">
        <v>89</v>
      </c>
      <c r="N162" s="20" t="str">
        <f t="shared" si="5"/>
        <v>Baixo</v>
      </c>
    </row>
    <row r="163" spans="1:14" x14ac:dyDescent="0.35">
      <c r="A163" s="17" t="str">
        <f t="shared" si="4"/>
        <v>GOEstadoAumento no nível do marEstado do Goiás20302C</v>
      </c>
      <c r="B163" s="18" t="s">
        <v>111</v>
      </c>
      <c r="C163" s="18" t="s">
        <v>146</v>
      </c>
      <c r="D163" s="17" t="s">
        <v>83</v>
      </c>
      <c r="E163" s="17" t="s">
        <v>161</v>
      </c>
      <c r="F163" s="17" t="e" vm="47">
        <v>#VALUE!</v>
      </c>
      <c r="G163" s="44" t="s">
        <v>95</v>
      </c>
      <c r="H163" s="18">
        <v>2030</v>
      </c>
      <c r="I163" s="18" t="s">
        <v>86</v>
      </c>
      <c r="J163" s="9" t="s">
        <v>87</v>
      </c>
      <c r="K163" s="17" t="s">
        <v>88</v>
      </c>
      <c r="L163" s="54" t="s">
        <v>89</v>
      </c>
      <c r="M163" s="18" t="s">
        <v>89</v>
      </c>
      <c r="N163" s="20" t="str">
        <f t="shared" si="5"/>
        <v>Não aplicável</v>
      </c>
    </row>
    <row r="164" spans="1:14" x14ac:dyDescent="0.35">
      <c r="A164" s="17" t="str">
        <f t="shared" si="4"/>
        <v>GOEstadoAumento no nível do marEstado do Goiás20304C</v>
      </c>
      <c r="B164" s="18" t="s">
        <v>111</v>
      </c>
      <c r="C164" s="18" t="s">
        <v>146</v>
      </c>
      <c r="D164" s="17" t="s">
        <v>83</v>
      </c>
      <c r="E164" s="17" t="s">
        <v>161</v>
      </c>
      <c r="F164" s="17" t="e" vm="47">
        <v>#VALUE!</v>
      </c>
      <c r="G164" s="44" t="s">
        <v>95</v>
      </c>
      <c r="H164" s="18">
        <v>2030</v>
      </c>
      <c r="I164" s="18" t="s">
        <v>90</v>
      </c>
      <c r="J164" s="9" t="s">
        <v>87</v>
      </c>
      <c r="K164" s="17" t="s">
        <v>88</v>
      </c>
      <c r="L164" s="54" t="s">
        <v>89</v>
      </c>
      <c r="M164" s="18" t="s">
        <v>89</v>
      </c>
      <c r="N164" s="20" t="str">
        <f t="shared" si="5"/>
        <v>Não aplicável</v>
      </c>
    </row>
    <row r="165" spans="1:14" x14ac:dyDescent="0.35">
      <c r="A165" s="17" t="str">
        <f t="shared" si="4"/>
        <v>MAEstadoAumento no nível do marEstado do Maranhão20302C</v>
      </c>
      <c r="B165" s="18" t="s">
        <v>135</v>
      </c>
      <c r="C165" s="18" t="s">
        <v>146</v>
      </c>
      <c r="D165" s="17" t="s">
        <v>83</v>
      </c>
      <c r="E165" s="17" t="s">
        <v>162</v>
      </c>
      <c r="F165" s="17" t="e" vm="48">
        <v>#VALUE!</v>
      </c>
      <c r="G165" s="44" t="s">
        <v>85</v>
      </c>
      <c r="H165" s="18">
        <v>2030</v>
      </c>
      <c r="I165" s="18" t="s">
        <v>86</v>
      </c>
      <c r="J165" s="9" t="s">
        <v>87</v>
      </c>
      <c r="K165" s="17" t="s">
        <v>88</v>
      </c>
      <c r="L165" s="54" t="s">
        <v>89</v>
      </c>
      <c r="M165" s="18" t="s">
        <v>89</v>
      </c>
      <c r="N165" s="20" t="str">
        <f t="shared" si="5"/>
        <v>Baixo</v>
      </c>
    </row>
    <row r="166" spans="1:14" x14ac:dyDescent="0.35">
      <c r="A166" s="17" t="str">
        <f t="shared" si="4"/>
        <v>MAEstadoAumento no nível do marEstado do Maranhão20304C</v>
      </c>
      <c r="B166" s="18" t="s">
        <v>135</v>
      </c>
      <c r="C166" s="18" t="s">
        <v>146</v>
      </c>
      <c r="D166" s="17" t="s">
        <v>83</v>
      </c>
      <c r="E166" s="17" t="s">
        <v>162</v>
      </c>
      <c r="F166" s="17" t="e" vm="48">
        <v>#VALUE!</v>
      </c>
      <c r="G166" s="44" t="s">
        <v>85</v>
      </c>
      <c r="H166" s="18">
        <v>2030</v>
      </c>
      <c r="I166" s="18" t="s">
        <v>90</v>
      </c>
      <c r="J166" s="9" t="s">
        <v>87</v>
      </c>
      <c r="K166" s="17" t="s">
        <v>88</v>
      </c>
      <c r="L166" s="54" t="s">
        <v>89</v>
      </c>
      <c r="M166" s="18" t="s">
        <v>89</v>
      </c>
      <c r="N166" s="20" t="str">
        <f t="shared" si="5"/>
        <v>Baixo</v>
      </c>
    </row>
    <row r="167" spans="1:14" x14ac:dyDescent="0.35">
      <c r="A167" s="17" t="str">
        <f t="shared" si="4"/>
        <v>MTEstadoAumento no nível do marEstado do Mato Grosso20304C</v>
      </c>
      <c r="B167" s="18" t="s">
        <v>103</v>
      </c>
      <c r="C167" s="18" t="s">
        <v>146</v>
      </c>
      <c r="D167" s="17" t="s">
        <v>83</v>
      </c>
      <c r="E167" s="17" t="s">
        <v>163</v>
      </c>
      <c r="F167" s="17" t="e" vm="49">
        <v>#VALUE!</v>
      </c>
      <c r="G167" s="44" t="s">
        <v>95</v>
      </c>
      <c r="H167" s="18">
        <v>2030</v>
      </c>
      <c r="I167" s="18" t="s">
        <v>90</v>
      </c>
      <c r="J167" s="9" t="s">
        <v>87</v>
      </c>
      <c r="K167" s="17" t="s">
        <v>88</v>
      </c>
      <c r="L167" s="54" t="s">
        <v>89</v>
      </c>
      <c r="M167" s="18" t="s">
        <v>89</v>
      </c>
      <c r="N167" s="20" t="str">
        <f t="shared" si="5"/>
        <v>Não aplicável</v>
      </c>
    </row>
    <row r="168" spans="1:14" x14ac:dyDescent="0.35">
      <c r="A168" s="17" t="str">
        <f t="shared" si="4"/>
        <v>MTEstadoAumento no nível do marEstado do Mato Grosso20302C</v>
      </c>
      <c r="B168" s="18" t="s">
        <v>103</v>
      </c>
      <c r="C168" s="18" t="s">
        <v>146</v>
      </c>
      <c r="D168" s="17" t="s">
        <v>83</v>
      </c>
      <c r="E168" s="17" t="s">
        <v>163</v>
      </c>
      <c r="F168" s="17" t="e" vm="49">
        <v>#VALUE!</v>
      </c>
      <c r="G168" s="44" t="s">
        <v>95</v>
      </c>
      <c r="H168" s="18">
        <v>2030</v>
      </c>
      <c r="I168" s="18" t="s">
        <v>86</v>
      </c>
      <c r="J168" s="9" t="s">
        <v>87</v>
      </c>
      <c r="K168" s="17" t="s">
        <v>88</v>
      </c>
      <c r="L168" s="54" t="s">
        <v>89</v>
      </c>
      <c r="M168" s="18" t="s">
        <v>89</v>
      </c>
      <c r="N168" s="20" t="str">
        <f t="shared" si="5"/>
        <v>Não aplicável</v>
      </c>
    </row>
    <row r="169" spans="1:14" x14ac:dyDescent="0.35">
      <c r="A169" s="17" t="str">
        <f t="shared" si="4"/>
        <v>MSEstadoAumento no nível do marEstado do Mato Grosso do Sul20304C</v>
      </c>
      <c r="B169" s="18" t="s">
        <v>101</v>
      </c>
      <c r="C169" s="18" t="s">
        <v>146</v>
      </c>
      <c r="D169" s="17" t="s">
        <v>83</v>
      </c>
      <c r="E169" s="17" t="s">
        <v>164</v>
      </c>
      <c r="F169" s="17" t="e" vm="50">
        <v>#VALUE!</v>
      </c>
      <c r="G169" s="44" t="s">
        <v>95</v>
      </c>
      <c r="H169" s="18">
        <v>2030</v>
      </c>
      <c r="I169" s="18" t="s">
        <v>90</v>
      </c>
      <c r="J169" s="9" t="s">
        <v>87</v>
      </c>
      <c r="K169" s="17" t="s">
        <v>88</v>
      </c>
      <c r="L169" s="54" t="s">
        <v>89</v>
      </c>
      <c r="M169" s="18" t="s">
        <v>89</v>
      </c>
      <c r="N169" s="20" t="str">
        <f t="shared" si="5"/>
        <v>Não aplicável</v>
      </c>
    </row>
    <row r="170" spans="1:14" x14ac:dyDescent="0.35">
      <c r="A170" s="17" t="str">
        <f t="shared" si="4"/>
        <v>MSEstadoAumento no nível do marEstado do Mato Grosso do Sul20302C</v>
      </c>
      <c r="B170" s="18" t="s">
        <v>101</v>
      </c>
      <c r="C170" s="18" t="s">
        <v>146</v>
      </c>
      <c r="D170" s="17" t="s">
        <v>83</v>
      </c>
      <c r="E170" s="17" t="s">
        <v>164</v>
      </c>
      <c r="F170" s="17" t="e" vm="50">
        <v>#VALUE!</v>
      </c>
      <c r="G170" s="44" t="s">
        <v>95</v>
      </c>
      <c r="H170" s="18">
        <v>2030</v>
      </c>
      <c r="I170" s="18" t="s">
        <v>86</v>
      </c>
      <c r="J170" s="9" t="s">
        <v>87</v>
      </c>
      <c r="K170" s="17" t="s">
        <v>88</v>
      </c>
      <c r="L170" s="54" t="s">
        <v>89</v>
      </c>
      <c r="M170" s="18" t="s">
        <v>89</v>
      </c>
      <c r="N170" s="20" t="str">
        <f t="shared" si="5"/>
        <v>Não aplicável</v>
      </c>
    </row>
    <row r="171" spans="1:14" x14ac:dyDescent="0.35">
      <c r="A171" s="17" t="str">
        <f t="shared" si="4"/>
        <v>PAEstadoAumento no nível do marEstado do Pará20302C</v>
      </c>
      <c r="B171" s="18" t="s">
        <v>91</v>
      </c>
      <c r="C171" s="18" t="s">
        <v>146</v>
      </c>
      <c r="D171" s="17" t="s">
        <v>83</v>
      </c>
      <c r="E171" s="17" t="s">
        <v>165</v>
      </c>
      <c r="F171" s="17" t="e" vm="51">
        <v>#VALUE!</v>
      </c>
      <c r="G171" s="44" t="s">
        <v>85</v>
      </c>
      <c r="H171" s="18">
        <v>2030</v>
      </c>
      <c r="I171" s="18" t="s">
        <v>86</v>
      </c>
      <c r="J171" s="9" t="s">
        <v>87</v>
      </c>
      <c r="K171" s="17" t="s">
        <v>88</v>
      </c>
      <c r="L171" s="54" t="s">
        <v>89</v>
      </c>
      <c r="M171" s="18" t="s">
        <v>89</v>
      </c>
      <c r="N171" s="20" t="str">
        <f t="shared" si="5"/>
        <v>Baixo</v>
      </c>
    </row>
    <row r="172" spans="1:14" x14ac:dyDescent="0.35">
      <c r="A172" s="17" t="str">
        <f t="shared" si="4"/>
        <v>PAEstadoAumento no nível do marEstado do Pará20304C</v>
      </c>
      <c r="B172" s="18" t="s">
        <v>91</v>
      </c>
      <c r="C172" s="18" t="s">
        <v>146</v>
      </c>
      <c r="D172" s="17" t="s">
        <v>83</v>
      </c>
      <c r="E172" s="17" t="s">
        <v>165</v>
      </c>
      <c r="F172" s="17" t="e" vm="51">
        <v>#VALUE!</v>
      </c>
      <c r="G172" s="44" t="s">
        <v>85</v>
      </c>
      <c r="H172" s="18">
        <v>2030</v>
      </c>
      <c r="I172" s="18" t="s">
        <v>90</v>
      </c>
      <c r="J172" s="9" t="s">
        <v>87</v>
      </c>
      <c r="K172" s="17" t="s">
        <v>88</v>
      </c>
      <c r="L172" s="54" t="s">
        <v>89</v>
      </c>
      <c r="M172" s="18" t="s">
        <v>89</v>
      </c>
      <c r="N172" s="20" t="str">
        <f t="shared" si="5"/>
        <v>Baixo</v>
      </c>
    </row>
    <row r="173" spans="1:14" x14ac:dyDescent="0.35">
      <c r="A173" s="17" t="str">
        <f t="shared" si="4"/>
        <v>PREstadoAumento no nível do marEstado do Paraná20302C</v>
      </c>
      <c r="B173" s="18" t="s">
        <v>105</v>
      </c>
      <c r="C173" s="18" t="s">
        <v>146</v>
      </c>
      <c r="D173" s="17" t="s">
        <v>83</v>
      </c>
      <c r="E173" s="17" t="s">
        <v>166</v>
      </c>
      <c r="F173" s="17" t="e" vm="52">
        <v>#VALUE!</v>
      </c>
      <c r="G173" s="44" t="s">
        <v>85</v>
      </c>
      <c r="H173" s="18">
        <v>2030</v>
      </c>
      <c r="I173" s="18" t="s">
        <v>86</v>
      </c>
      <c r="J173" s="9" t="s">
        <v>87</v>
      </c>
      <c r="K173" s="17" t="s">
        <v>88</v>
      </c>
      <c r="L173" s="54" t="s">
        <v>89</v>
      </c>
      <c r="M173" s="18" t="s">
        <v>89</v>
      </c>
      <c r="N173" s="20" t="str">
        <f t="shared" si="5"/>
        <v>Baixo</v>
      </c>
    </row>
    <row r="174" spans="1:14" x14ac:dyDescent="0.35">
      <c r="A174" s="17" t="str">
        <f t="shared" si="4"/>
        <v>PREstadoAumento no nível do marEstado do Paraná20304C</v>
      </c>
      <c r="B174" s="18" t="s">
        <v>105</v>
      </c>
      <c r="C174" s="18" t="s">
        <v>146</v>
      </c>
      <c r="D174" s="17" t="s">
        <v>83</v>
      </c>
      <c r="E174" s="17" t="s">
        <v>166</v>
      </c>
      <c r="F174" s="17" t="e" vm="52">
        <v>#VALUE!</v>
      </c>
      <c r="G174" s="44" t="s">
        <v>85</v>
      </c>
      <c r="H174" s="18">
        <v>2030</v>
      </c>
      <c r="I174" s="18" t="s">
        <v>90</v>
      </c>
      <c r="J174" s="9" t="s">
        <v>87</v>
      </c>
      <c r="K174" s="17" t="s">
        <v>88</v>
      </c>
      <c r="L174" s="54" t="s">
        <v>89</v>
      </c>
      <c r="M174" s="18" t="s">
        <v>89</v>
      </c>
      <c r="N174" s="20" t="str">
        <f t="shared" si="5"/>
        <v>Baixo</v>
      </c>
    </row>
    <row r="175" spans="1:14" x14ac:dyDescent="0.35">
      <c r="A175" s="17" t="str">
        <f t="shared" si="4"/>
        <v>PEEstadoAumento no nível do marEstado do Pernambuco20302C</v>
      </c>
      <c r="B175" s="18" t="s">
        <v>129</v>
      </c>
      <c r="C175" s="18" t="s">
        <v>146</v>
      </c>
      <c r="D175" s="17" t="s">
        <v>83</v>
      </c>
      <c r="E175" s="17" t="s">
        <v>167</v>
      </c>
      <c r="F175" s="17" t="e" vm="53">
        <v>#VALUE!</v>
      </c>
      <c r="G175" s="44" t="s">
        <v>85</v>
      </c>
      <c r="H175" s="18">
        <v>2030</v>
      </c>
      <c r="I175" s="18" t="s">
        <v>86</v>
      </c>
      <c r="J175" s="9" t="s">
        <v>87</v>
      </c>
      <c r="K175" s="17" t="s">
        <v>88</v>
      </c>
      <c r="L175" s="54" t="s">
        <v>89</v>
      </c>
      <c r="M175" s="18" t="s">
        <v>89</v>
      </c>
      <c r="N175" s="20" t="str">
        <f t="shared" si="5"/>
        <v>Baixo</v>
      </c>
    </row>
    <row r="176" spans="1:14" x14ac:dyDescent="0.35">
      <c r="A176" s="17" t="str">
        <f t="shared" si="4"/>
        <v>PEEstadoAumento no nível do marEstado do Pernambuco20304C</v>
      </c>
      <c r="B176" s="18" t="s">
        <v>129</v>
      </c>
      <c r="C176" s="18" t="s">
        <v>146</v>
      </c>
      <c r="D176" s="17" t="s">
        <v>83</v>
      </c>
      <c r="E176" s="17" t="s">
        <v>167</v>
      </c>
      <c r="F176" s="17" t="e" vm="53">
        <v>#VALUE!</v>
      </c>
      <c r="G176" s="44" t="s">
        <v>85</v>
      </c>
      <c r="H176" s="18">
        <v>2030</v>
      </c>
      <c r="I176" s="18" t="s">
        <v>90</v>
      </c>
      <c r="J176" s="9" t="s">
        <v>87</v>
      </c>
      <c r="K176" s="17" t="s">
        <v>88</v>
      </c>
      <c r="L176" s="54" t="s">
        <v>89</v>
      </c>
      <c r="M176" s="18" t="s">
        <v>89</v>
      </c>
      <c r="N176" s="20" t="str">
        <f t="shared" si="5"/>
        <v>Baixo</v>
      </c>
    </row>
    <row r="177" spans="1:14" x14ac:dyDescent="0.35">
      <c r="A177" s="17" t="str">
        <f t="shared" si="4"/>
        <v>PIEstadoAumento no nível do marEstado do Piauí20302C</v>
      </c>
      <c r="B177" s="18" t="s">
        <v>139</v>
      </c>
      <c r="C177" s="18" t="s">
        <v>146</v>
      </c>
      <c r="D177" s="17" t="s">
        <v>83</v>
      </c>
      <c r="E177" s="17" t="s">
        <v>168</v>
      </c>
      <c r="F177" s="17" t="e" vm="54">
        <v>#VALUE!</v>
      </c>
      <c r="G177" s="44" t="s">
        <v>85</v>
      </c>
      <c r="H177" s="18">
        <v>2030</v>
      </c>
      <c r="I177" s="18" t="s">
        <v>86</v>
      </c>
      <c r="J177" s="9" t="s">
        <v>87</v>
      </c>
      <c r="K177" s="17" t="s">
        <v>88</v>
      </c>
      <c r="L177" s="54" t="s">
        <v>89</v>
      </c>
      <c r="M177" s="18" t="s">
        <v>89</v>
      </c>
      <c r="N177" s="20" t="str">
        <f t="shared" si="5"/>
        <v>Baixo</v>
      </c>
    </row>
    <row r="178" spans="1:14" x14ac:dyDescent="0.35">
      <c r="A178" s="17" t="str">
        <f t="shared" si="4"/>
        <v>PIEstadoAumento no nível do marEstado do Piauí20304C</v>
      </c>
      <c r="B178" s="18" t="s">
        <v>139</v>
      </c>
      <c r="C178" s="18" t="s">
        <v>146</v>
      </c>
      <c r="D178" s="17" t="s">
        <v>83</v>
      </c>
      <c r="E178" s="17" t="s">
        <v>168</v>
      </c>
      <c r="F178" s="17" t="e" vm="54">
        <v>#VALUE!</v>
      </c>
      <c r="G178" s="44" t="s">
        <v>85</v>
      </c>
      <c r="H178" s="18">
        <v>2030</v>
      </c>
      <c r="I178" s="18" t="s">
        <v>90</v>
      </c>
      <c r="J178" s="9" t="s">
        <v>87</v>
      </c>
      <c r="K178" s="17" t="s">
        <v>88</v>
      </c>
      <c r="L178" s="54" t="s">
        <v>89</v>
      </c>
      <c r="M178" s="18" t="s">
        <v>89</v>
      </c>
      <c r="N178" s="20" t="str">
        <f t="shared" si="5"/>
        <v>Baixo</v>
      </c>
    </row>
    <row r="179" spans="1:14" x14ac:dyDescent="0.35">
      <c r="A179" s="17" t="str">
        <f t="shared" si="4"/>
        <v>RJEstadoAumento no nível do marEstado do Rio de Janeiro20304C</v>
      </c>
      <c r="B179" s="18" t="s">
        <v>143</v>
      </c>
      <c r="C179" s="18" t="s">
        <v>146</v>
      </c>
      <c r="D179" s="17" t="s">
        <v>83</v>
      </c>
      <c r="E179" s="17" t="s">
        <v>169</v>
      </c>
      <c r="F179" s="17" t="e" vm="55">
        <v>#VALUE!</v>
      </c>
      <c r="G179" s="44" t="s">
        <v>85</v>
      </c>
      <c r="H179" s="18">
        <v>2030</v>
      </c>
      <c r="I179" s="18" t="s">
        <v>90</v>
      </c>
      <c r="J179" s="9" t="s">
        <v>87</v>
      </c>
      <c r="K179" s="17" t="s">
        <v>88</v>
      </c>
      <c r="L179" s="20" t="s">
        <v>145</v>
      </c>
      <c r="M179" s="18" t="s">
        <v>89</v>
      </c>
      <c r="N179" s="20" t="str">
        <f t="shared" si="5"/>
        <v>Baixo</v>
      </c>
    </row>
    <row r="180" spans="1:14" x14ac:dyDescent="0.35">
      <c r="A180" s="17" t="str">
        <f t="shared" si="4"/>
        <v>RJEstadoAumento no nível do marEstado do Rio de Janeiro20302C</v>
      </c>
      <c r="B180" s="18" t="s">
        <v>143</v>
      </c>
      <c r="C180" s="18" t="s">
        <v>146</v>
      </c>
      <c r="D180" s="17" t="s">
        <v>83</v>
      </c>
      <c r="E180" s="17" t="s">
        <v>169</v>
      </c>
      <c r="F180" s="17" t="e" vm="55">
        <v>#VALUE!</v>
      </c>
      <c r="G180" s="44" t="s">
        <v>85</v>
      </c>
      <c r="H180" s="18">
        <v>2030</v>
      </c>
      <c r="I180" s="18" t="s">
        <v>86</v>
      </c>
      <c r="J180" s="9" t="s">
        <v>87</v>
      </c>
      <c r="K180" s="17" t="s">
        <v>88</v>
      </c>
      <c r="L180" s="20" t="s">
        <v>145</v>
      </c>
      <c r="M180" s="18" t="s">
        <v>89</v>
      </c>
      <c r="N180" s="20" t="str">
        <f t="shared" si="5"/>
        <v>Baixo</v>
      </c>
    </row>
    <row r="181" spans="1:14" x14ac:dyDescent="0.35">
      <c r="A181" s="17" t="str">
        <f t="shared" si="4"/>
        <v>RNEstadoAumento no nível do marEstado do Rio Grande do Norte20302C</v>
      </c>
      <c r="B181" s="18" t="s">
        <v>121</v>
      </c>
      <c r="C181" s="18" t="s">
        <v>146</v>
      </c>
      <c r="D181" s="17" t="s">
        <v>83</v>
      </c>
      <c r="E181" s="17" t="s">
        <v>170</v>
      </c>
      <c r="F181" s="17" t="e" vm="56">
        <v>#VALUE!</v>
      </c>
      <c r="G181" s="44" t="s">
        <v>85</v>
      </c>
      <c r="H181" s="18">
        <v>2030</v>
      </c>
      <c r="I181" s="18" t="s">
        <v>86</v>
      </c>
      <c r="J181" s="9" t="s">
        <v>87</v>
      </c>
      <c r="K181" s="17" t="s">
        <v>88</v>
      </c>
      <c r="L181" s="54" t="s">
        <v>89</v>
      </c>
      <c r="M181" s="18" t="s">
        <v>89</v>
      </c>
      <c r="N181" s="20" t="str">
        <f t="shared" si="5"/>
        <v>Baixo</v>
      </c>
    </row>
    <row r="182" spans="1:14" x14ac:dyDescent="0.35">
      <c r="A182" s="17" t="str">
        <f t="shared" si="4"/>
        <v>RNEstadoAumento no nível do marEstado do Rio Grande do Norte20304C</v>
      </c>
      <c r="B182" s="18" t="s">
        <v>121</v>
      </c>
      <c r="C182" s="18" t="s">
        <v>146</v>
      </c>
      <c r="D182" s="17" t="s">
        <v>83</v>
      </c>
      <c r="E182" s="17" t="s">
        <v>170</v>
      </c>
      <c r="F182" s="17" t="e" vm="56">
        <v>#VALUE!</v>
      </c>
      <c r="G182" s="44" t="s">
        <v>85</v>
      </c>
      <c r="H182" s="18">
        <v>2030</v>
      </c>
      <c r="I182" s="18" t="s">
        <v>90</v>
      </c>
      <c r="J182" s="9" t="s">
        <v>87</v>
      </c>
      <c r="K182" s="17" t="s">
        <v>88</v>
      </c>
      <c r="L182" s="54" t="s">
        <v>89</v>
      </c>
      <c r="M182" s="18" t="s">
        <v>89</v>
      </c>
      <c r="N182" s="20" t="str">
        <f t="shared" si="5"/>
        <v>Baixo</v>
      </c>
    </row>
    <row r="183" spans="1:14" x14ac:dyDescent="0.35">
      <c r="A183" s="17" t="str">
        <f t="shared" si="4"/>
        <v>RSEstadoAumento no nível do marEstado do Rio Grande do Sul20304C</v>
      </c>
      <c r="B183" s="18" t="s">
        <v>125</v>
      </c>
      <c r="C183" s="18" t="s">
        <v>146</v>
      </c>
      <c r="D183" s="17" t="s">
        <v>83</v>
      </c>
      <c r="E183" s="17" t="s">
        <v>171</v>
      </c>
      <c r="F183" s="17" t="e" vm="57">
        <v>#VALUE!</v>
      </c>
      <c r="G183" s="44" t="s">
        <v>85</v>
      </c>
      <c r="H183" s="18">
        <v>2030</v>
      </c>
      <c r="I183" s="18" t="s">
        <v>90</v>
      </c>
      <c r="J183" s="9" t="s">
        <v>87</v>
      </c>
      <c r="K183" s="17" t="s">
        <v>88</v>
      </c>
      <c r="L183" s="54" t="s">
        <v>89</v>
      </c>
      <c r="M183" s="18" t="s">
        <v>89</v>
      </c>
      <c r="N183" s="20" t="str">
        <f t="shared" si="5"/>
        <v>Baixo</v>
      </c>
    </row>
    <row r="184" spans="1:14" x14ac:dyDescent="0.35">
      <c r="A184" s="17" t="str">
        <f t="shared" si="4"/>
        <v>RSEstadoAumento no nível do marEstado do Rio Grande do Sul20302C</v>
      </c>
      <c r="B184" s="18" t="s">
        <v>125</v>
      </c>
      <c r="C184" s="18" t="s">
        <v>146</v>
      </c>
      <c r="D184" s="17" t="s">
        <v>83</v>
      </c>
      <c r="E184" s="17" t="s">
        <v>171</v>
      </c>
      <c r="F184" s="17" t="e" vm="57">
        <v>#VALUE!</v>
      </c>
      <c r="G184" s="44" t="s">
        <v>85</v>
      </c>
      <c r="H184" s="18">
        <v>2030</v>
      </c>
      <c r="I184" s="18" t="s">
        <v>86</v>
      </c>
      <c r="J184" s="9" t="s">
        <v>87</v>
      </c>
      <c r="K184" s="17" t="s">
        <v>88</v>
      </c>
      <c r="L184" s="54" t="s">
        <v>89</v>
      </c>
      <c r="M184" s="18" t="s">
        <v>89</v>
      </c>
      <c r="N184" s="20" t="str">
        <f t="shared" si="5"/>
        <v>Baixo</v>
      </c>
    </row>
    <row r="185" spans="1:14" x14ac:dyDescent="0.35">
      <c r="A185" s="17" t="str">
        <f t="shared" si="4"/>
        <v>SEEstadoAumento no nível do marEstado do Sergipe20304C</v>
      </c>
      <c r="B185" s="18" t="s">
        <v>81</v>
      </c>
      <c r="C185" s="18" t="s">
        <v>146</v>
      </c>
      <c r="D185" s="17" t="s">
        <v>83</v>
      </c>
      <c r="E185" s="17" t="s">
        <v>172</v>
      </c>
      <c r="F185" s="17" t="e" vm="58">
        <v>#VALUE!</v>
      </c>
      <c r="G185" s="44" t="s">
        <v>85</v>
      </c>
      <c r="H185" s="18">
        <v>2030</v>
      </c>
      <c r="I185" s="18" t="s">
        <v>90</v>
      </c>
      <c r="J185" s="9" t="s">
        <v>87</v>
      </c>
      <c r="K185" s="17" t="s">
        <v>88</v>
      </c>
      <c r="L185" s="54" t="s">
        <v>89</v>
      </c>
      <c r="M185" s="18" t="s">
        <v>89</v>
      </c>
      <c r="N185" s="20" t="str">
        <f t="shared" si="5"/>
        <v>Baixo</v>
      </c>
    </row>
    <row r="186" spans="1:14" x14ac:dyDescent="0.35">
      <c r="A186" s="17" t="str">
        <f t="shared" si="4"/>
        <v>SEEstadoAumento no nível do marEstado do Sergipe20302C</v>
      </c>
      <c r="B186" s="18" t="s">
        <v>81</v>
      </c>
      <c r="C186" s="18" t="s">
        <v>146</v>
      </c>
      <c r="D186" s="17" t="s">
        <v>83</v>
      </c>
      <c r="E186" s="17" t="s">
        <v>172</v>
      </c>
      <c r="F186" s="17" t="e" vm="58">
        <v>#VALUE!</v>
      </c>
      <c r="G186" s="44" t="s">
        <v>85</v>
      </c>
      <c r="H186" s="18">
        <v>2030</v>
      </c>
      <c r="I186" s="18" t="s">
        <v>86</v>
      </c>
      <c r="J186" s="9" t="s">
        <v>87</v>
      </c>
      <c r="K186" s="17" t="s">
        <v>88</v>
      </c>
      <c r="L186" s="54" t="s">
        <v>89</v>
      </c>
      <c r="M186" s="18" t="s">
        <v>89</v>
      </c>
      <c r="N186" s="20" t="str">
        <f t="shared" si="5"/>
        <v>Baixo</v>
      </c>
    </row>
    <row r="187" spans="1:14" x14ac:dyDescent="0.35">
      <c r="A187" s="17" t="str">
        <f t="shared" si="4"/>
        <v>TOEstadoAumento no nível do marEstado do Tocantins20304C</v>
      </c>
      <c r="B187" s="18" t="s">
        <v>123</v>
      </c>
      <c r="C187" s="18" t="s">
        <v>146</v>
      </c>
      <c r="D187" s="17" t="s">
        <v>83</v>
      </c>
      <c r="E187" s="17" t="s">
        <v>173</v>
      </c>
      <c r="F187" s="17" t="e" vm="59">
        <v>#VALUE!</v>
      </c>
      <c r="G187" s="44" t="s">
        <v>95</v>
      </c>
      <c r="H187" s="18">
        <v>2030</v>
      </c>
      <c r="I187" s="18" t="s">
        <v>90</v>
      </c>
      <c r="J187" s="9" t="s">
        <v>87</v>
      </c>
      <c r="K187" s="17" t="s">
        <v>88</v>
      </c>
      <c r="L187" s="54" t="s">
        <v>89</v>
      </c>
      <c r="M187" s="18" t="s">
        <v>89</v>
      </c>
      <c r="N187" s="20" t="str">
        <f t="shared" si="5"/>
        <v>Não aplicável</v>
      </c>
    </row>
    <row r="188" spans="1:14" x14ac:dyDescent="0.35">
      <c r="A188" s="17" t="str">
        <f t="shared" si="4"/>
        <v>TOEstadoAumento no nível do marEstado do Tocantins20302C</v>
      </c>
      <c r="B188" s="18" t="s">
        <v>123</v>
      </c>
      <c r="C188" s="18" t="s">
        <v>146</v>
      </c>
      <c r="D188" s="17" t="s">
        <v>83</v>
      </c>
      <c r="E188" s="17" t="s">
        <v>173</v>
      </c>
      <c r="F188" s="17" t="e" vm="59">
        <v>#VALUE!</v>
      </c>
      <c r="G188" s="44" t="s">
        <v>95</v>
      </c>
      <c r="H188" s="18">
        <v>2030</v>
      </c>
      <c r="I188" s="18" t="s">
        <v>86</v>
      </c>
      <c r="J188" s="9" t="s">
        <v>87</v>
      </c>
      <c r="K188" s="17" t="s">
        <v>88</v>
      </c>
      <c r="L188" s="54" t="s">
        <v>89</v>
      </c>
      <c r="M188" s="18" t="s">
        <v>89</v>
      </c>
      <c r="N188" s="20" t="str">
        <f t="shared" si="5"/>
        <v>Não aplicável</v>
      </c>
    </row>
    <row r="189" spans="1:14" x14ac:dyDescent="0.35">
      <c r="A189" s="17" t="str">
        <f t="shared" si="4"/>
        <v>ACEstadoAumento no nível do marEstado do Acre20502C</v>
      </c>
      <c r="B189" s="18" t="s">
        <v>131</v>
      </c>
      <c r="C189" s="18" t="s">
        <v>146</v>
      </c>
      <c r="D189" s="17" t="s">
        <v>83</v>
      </c>
      <c r="E189" s="17" t="s">
        <v>155</v>
      </c>
      <c r="F189" s="17" t="e" vm="41">
        <v>#VALUE!</v>
      </c>
      <c r="G189" s="44" t="s">
        <v>95</v>
      </c>
      <c r="H189" s="18">
        <v>2050</v>
      </c>
      <c r="I189" s="18" t="s">
        <v>86</v>
      </c>
      <c r="J189" s="9" t="s">
        <v>87</v>
      </c>
      <c r="K189" s="17" t="s">
        <v>88</v>
      </c>
      <c r="L189" s="54" t="s">
        <v>89</v>
      </c>
      <c r="M189" s="18" t="s">
        <v>89</v>
      </c>
      <c r="N189" s="20" t="str">
        <f t="shared" si="5"/>
        <v>Não aplicável</v>
      </c>
    </row>
    <row r="190" spans="1:14" x14ac:dyDescent="0.35">
      <c r="A190" s="17" t="str">
        <f t="shared" si="4"/>
        <v>ACEstadoAumento no nível do marEstado do Acre20504C</v>
      </c>
      <c r="B190" s="18" t="s">
        <v>131</v>
      </c>
      <c r="C190" s="18" t="s">
        <v>146</v>
      </c>
      <c r="D190" s="17" t="s">
        <v>83</v>
      </c>
      <c r="E190" s="17" t="s">
        <v>155</v>
      </c>
      <c r="F190" s="17" t="e" vm="41">
        <v>#VALUE!</v>
      </c>
      <c r="G190" s="44" t="s">
        <v>95</v>
      </c>
      <c r="H190" s="18">
        <v>2050</v>
      </c>
      <c r="I190" s="18" t="s">
        <v>90</v>
      </c>
      <c r="J190" s="9" t="s">
        <v>87</v>
      </c>
      <c r="K190" s="17" t="s">
        <v>88</v>
      </c>
      <c r="L190" s="54" t="s">
        <v>89</v>
      </c>
      <c r="M190" s="18" t="s">
        <v>89</v>
      </c>
      <c r="N190" s="20" t="str">
        <f t="shared" si="5"/>
        <v>Não aplicável</v>
      </c>
    </row>
    <row r="191" spans="1:14" x14ac:dyDescent="0.35">
      <c r="A191" s="17" t="str">
        <f t="shared" si="4"/>
        <v>ALEstadoAumento no nível do marEstado do Alagoas20502C</v>
      </c>
      <c r="B191" s="18" t="s">
        <v>117</v>
      </c>
      <c r="C191" s="18" t="s">
        <v>146</v>
      </c>
      <c r="D191" s="17" t="s">
        <v>83</v>
      </c>
      <c r="E191" s="17" t="s">
        <v>156</v>
      </c>
      <c r="F191" s="17" t="e" vm="42">
        <v>#VALUE!</v>
      </c>
      <c r="G191" s="44" t="s">
        <v>85</v>
      </c>
      <c r="H191" s="18">
        <v>2050</v>
      </c>
      <c r="I191" s="18" t="s">
        <v>86</v>
      </c>
      <c r="J191" s="9" t="s">
        <v>87</v>
      </c>
      <c r="K191" s="17" t="s">
        <v>88</v>
      </c>
      <c r="L191" s="54" t="s">
        <v>89</v>
      </c>
      <c r="M191" s="18" t="s">
        <v>89</v>
      </c>
      <c r="N191" s="20" t="str">
        <f t="shared" si="5"/>
        <v>Baixo</v>
      </c>
    </row>
    <row r="192" spans="1:14" x14ac:dyDescent="0.35">
      <c r="A192" s="17" t="str">
        <f t="shared" si="4"/>
        <v>ALEstadoAumento no nível do marEstado do Alagoas20504C</v>
      </c>
      <c r="B192" s="18" t="s">
        <v>117</v>
      </c>
      <c r="C192" s="18" t="s">
        <v>146</v>
      </c>
      <c r="D192" s="17" t="s">
        <v>83</v>
      </c>
      <c r="E192" s="17" t="s">
        <v>156</v>
      </c>
      <c r="F192" s="17" t="e" vm="42">
        <v>#VALUE!</v>
      </c>
      <c r="G192" s="44" t="s">
        <v>85</v>
      </c>
      <c r="H192" s="18">
        <v>2050</v>
      </c>
      <c r="I192" s="18" t="s">
        <v>90</v>
      </c>
      <c r="J192" s="9" t="s">
        <v>87</v>
      </c>
      <c r="K192" s="17" t="s">
        <v>88</v>
      </c>
      <c r="L192" s="54" t="s">
        <v>89</v>
      </c>
      <c r="M192" s="18" t="s">
        <v>89</v>
      </c>
      <c r="N192" s="20" t="str">
        <f t="shared" si="5"/>
        <v>Baixo</v>
      </c>
    </row>
    <row r="193" spans="1:14" x14ac:dyDescent="0.35">
      <c r="A193" s="17" t="str">
        <f t="shared" si="4"/>
        <v>AMEstadoAumento no nível do marEstado do Amazonas20502C</v>
      </c>
      <c r="B193" s="18" t="s">
        <v>119</v>
      </c>
      <c r="C193" s="18" t="s">
        <v>146</v>
      </c>
      <c r="D193" s="17" t="s">
        <v>83</v>
      </c>
      <c r="E193" s="17" t="s">
        <v>158</v>
      </c>
      <c r="F193" s="17" t="e" vm="44">
        <v>#VALUE!</v>
      </c>
      <c r="G193" s="44" t="s">
        <v>95</v>
      </c>
      <c r="H193" s="18">
        <v>2050</v>
      </c>
      <c r="I193" s="18" t="s">
        <v>86</v>
      </c>
      <c r="J193" s="9" t="s">
        <v>87</v>
      </c>
      <c r="K193" s="17" t="s">
        <v>88</v>
      </c>
      <c r="L193" s="54" t="s">
        <v>89</v>
      </c>
      <c r="M193" s="18" t="s">
        <v>89</v>
      </c>
      <c r="N193" s="20" t="str">
        <f t="shared" si="5"/>
        <v>Não aplicável</v>
      </c>
    </row>
    <row r="194" spans="1:14" x14ac:dyDescent="0.35">
      <c r="A194" s="17" t="str">
        <f t="shared" si="4"/>
        <v>AMEstadoAumento no nível do marEstado do Amazonas20504C</v>
      </c>
      <c r="B194" s="18" t="s">
        <v>119</v>
      </c>
      <c r="C194" s="18" t="s">
        <v>146</v>
      </c>
      <c r="D194" s="17" t="s">
        <v>83</v>
      </c>
      <c r="E194" s="17" t="s">
        <v>158</v>
      </c>
      <c r="F194" s="17" t="e" vm="44">
        <v>#VALUE!</v>
      </c>
      <c r="G194" s="44" t="s">
        <v>95</v>
      </c>
      <c r="H194" s="18">
        <v>2050</v>
      </c>
      <c r="I194" s="18" t="s">
        <v>90</v>
      </c>
      <c r="J194" s="9" t="s">
        <v>87</v>
      </c>
      <c r="K194" s="17" t="s">
        <v>88</v>
      </c>
      <c r="L194" s="54" t="s">
        <v>89</v>
      </c>
      <c r="M194" s="18" t="s">
        <v>89</v>
      </c>
      <c r="N194" s="20" t="str">
        <f t="shared" si="5"/>
        <v>Não aplicável</v>
      </c>
    </row>
    <row r="195" spans="1:14" x14ac:dyDescent="0.35">
      <c r="A195" s="17" t="str">
        <f t="shared" si="4"/>
        <v>APEstadoAumento no nível do marEstado do Amapá20502C</v>
      </c>
      <c r="B195" s="18" t="s">
        <v>115</v>
      </c>
      <c r="C195" s="18" t="s">
        <v>146</v>
      </c>
      <c r="D195" s="17" t="s">
        <v>83</v>
      </c>
      <c r="E195" s="17" t="s">
        <v>157</v>
      </c>
      <c r="F195" s="17" t="e" vm="43">
        <v>#VALUE!</v>
      </c>
      <c r="G195" s="44" t="s">
        <v>85</v>
      </c>
      <c r="H195" s="18">
        <v>2050</v>
      </c>
      <c r="I195" s="18" t="s">
        <v>86</v>
      </c>
      <c r="J195" s="9" t="s">
        <v>87</v>
      </c>
      <c r="K195" s="17" t="s">
        <v>88</v>
      </c>
      <c r="L195" s="54" t="s">
        <v>89</v>
      </c>
      <c r="M195" s="18" t="s">
        <v>89</v>
      </c>
      <c r="N195" s="20" t="str">
        <f t="shared" si="5"/>
        <v>Baixo</v>
      </c>
    </row>
    <row r="196" spans="1:14" x14ac:dyDescent="0.35">
      <c r="A196" s="17" t="str">
        <f t="shared" si="4"/>
        <v>APEstadoAumento no nível do marEstado do Amapá20504C</v>
      </c>
      <c r="B196" s="18" t="s">
        <v>115</v>
      </c>
      <c r="C196" s="18" t="s">
        <v>146</v>
      </c>
      <c r="D196" s="17" t="s">
        <v>83</v>
      </c>
      <c r="E196" s="17" t="s">
        <v>157</v>
      </c>
      <c r="F196" s="17" t="e" vm="43">
        <v>#VALUE!</v>
      </c>
      <c r="G196" s="44" t="s">
        <v>85</v>
      </c>
      <c r="H196" s="18">
        <v>2050</v>
      </c>
      <c r="I196" s="18" t="s">
        <v>90</v>
      </c>
      <c r="J196" s="9" t="s">
        <v>87</v>
      </c>
      <c r="K196" s="17" t="s">
        <v>88</v>
      </c>
      <c r="L196" s="54" t="s">
        <v>89</v>
      </c>
      <c r="M196" s="18" t="s">
        <v>89</v>
      </c>
      <c r="N196" s="20" t="str">
        <f t="shared" si="5"/>
        <v>Baixo</v>
      </c>
    </row>
    <row r="197" spans="1:14" x14ac:dyDescent="0.35">
      <c r="A197" s="17" t="str">
        <f t="shared" si="4"/>
        <v>BAEstadoAumento no nível do marEstado da Bahia20502C</v>
      </c>
      <c r="B197" s="18" t="s">
        <v>133</v>
      </c>
      <c r="C197" s="18" t="s">
        <v>146</v>
      </c>
      <c r="D197" s="17" t="s">
        <v>83</v>
      </c>
      <c r="E197" s="17" t="s">
        <v>148</v>
      </c>
      <c r="F197" s="17" t="e" vm="34">
        <v>#VALUE!</v>
      </c>
      <c r="G197" s="44" t="s">
        <v>85</v>
      </c>
      <c r="H197" s="18">
        <v>2050</v>
      </c>
      <c r="I197" s="18" t="s">
        <v>86</v>
      </c>
      <c r="J197" s="9" t="s">
        <v>87</v>
      </c>
      <c r="K197" s="17" t="s">
        <v>88</v>
      </c>
      <c r="L197" s="54" t="s">
        <v>89</v>
      </c>
      <c r="M197" s="18" t="s">
        <v>89</v>
      </c>
      <c r="N197" s="20" t="str">
        <f t="shared" si="5"/>
        <v>Baixo</v>
      </c>
    </row>
    <row r="198" spans="1:14" x14ac:dyDescent="0.35">
      <c r="A198" s="17" t="str">
        <f t="shared" si="4"/>
        <v>BAEstadoAumento no nível do marEstado da Bahia20504C</v>
      </c>
      <c r="B198" s="18" t="s">
        <v>133</v>
      </c>
      <c r="C198" s="18" t="s">
        <v>146</v>
      </c>
      <c r="D198" s="17" t="s">
        <v>83</v>
      </c>
      <c r="E198" s="17" t="s">
        <v>148</v>
      </c>
      <c r="F198" s="17" t="e" vm="34">
        <v>#VALUE!</v>
      </c>
      <c r="G198" s="44" t="s">
        <v>85</v>
      </c>
      <c r="H198" s="18">
        <v>2050</v>
      </c>
      <c r="I198" s="18" t="s">
        <v>90</v>
      </c>
      <c r="J198" s="9" t="s">
        <v>87</v>
      </c>
      <c r="K198" s="17" t="s">
        <v>88</v>
      </c>
      <c r="L198" s="54" t="s">
        <v>89</v>
      </c>
      <c r="M198" s="18" t="s">
        <v>89</v>
      </c>
      <c r="N198" s="20" t="str">
        <f t="shared" si="5"/>
        <v>Baixo</v>
      </c>
    </row>
    <row r="199" spans="1:14" x14ac:dyDescent="0.35">
      <c r="A199" s="17" t="str">
        <f t="shared" ref="A199:A242" si="6">_xlfn.CONCAT(B199,C199,D199,E199,H199,I199)</f>
        <v>CEEstadoAumento no nível do marEstado do Ceará20502C</v>
      </c>
      <c r="B199" s="18" t="s">
        <v>109</v>
      </c>
      <c r="C199" s="18" t="s">
        <v>146</v>
      </c>
      <c r="D199" s="17" t="s">
        <v>83</v>
      </c>
      <c r="E199" s="17" t="s">
        <v>159</v>
      </c>
      <c r="F199" s="17" t="e" vm="45">
        <v>#VALUE!</v>
      </c>
      <c r="G199" s="44" t="s">
        <v>85</v>
      </c>
      <c r="H199" s="18">
        <v>2050</v>
      </c>
      <c r="I199" s="18" t="s">
        <v>86</v>
      </c>
      <c r="J199" s="9" t="s">
        <v>87</v>
      </c>
      <c r="K199" s="17" t="s">
        <v>88</v>
      </c>
      <c r="L199" s="54" t="s">
        <v>89</v>
      </c>
      <c r="M199" s="18" t="s">
        <v>89</v>
      </c>
      <c r="N199" s="20" t="str">
        <f t="shared" ref="N199:N250" si="7">IF(OR(G199="Alto",G199="Médio", G199="Baixo", G199= "Não aplicável",G199="ND"),G199,M199)</f>
        <v>Baixo</v>
      </c>
    </row>
    <row r="200" spans="1:14" x14ac:dyDescent="0.35">
      <c r="A200" s="17" t="str">
        <f t="shared" si="6"/>
        <v>CEEstadoAumento no nível do marEstado do Ceará20504C</v>
      </c>
      <c r="B200" s="18" t="s">
        <v>109</v>
      </c>
      <c r="C200" s="18" t="s">
        <v>146</v>
      </c>
      <c r="D200" s="17" t="s">
        <v>83</v>
      </c>
      <c r="E200" s="17" t="s">
        <v>159</v>
      </c>
      <c r="F200" s="17" t="e" vm="45">
        <v>#VALUE!</v>
      </c>
      <c r="G200" s="44" t="s">
        <v>85</v>
      </c>
      <c r="H200" s="18">
        <v>2050</v>
      </c>
      <c r="I200" s="18" t="s">
        <v>90</v>
      </c>
      <c r="J200" s="9" t="s">
        <v>87</v>
      </c>
      <c r="K200" s="17" t="s">
        <v>88</v>
      </c>
      <c r="L200" s="54" t="s">
        <v>89</v>
      </c>
      <c r="M200" s="18" t="s">
        <v>89</v>
      </c>
      <c r="N200" s="20" t="str">
        <f t="shared" si="7"/>
        <v>Baixo</v>
      </c>
    </row>
    <row r="201" spans="1:14" x14ac:dyDescent="0.35">
      <c r="A201" s="17" t="str">
        <f t="shared" si="6"/>
        <v>DFEstadoAumento no nível do marDistrito Federal20502C</v>
      </c>
      <c r="B201" s="18" t="s">
        <v>99</v>
      </c>
      <c r="C201" s="18" t="s">
        <v>146</v>
      </c>
      <c r="D201" s="17" t="s">
        <v>83</v>
      </c>
      <c r="E201" s="17" t="s">
        <v>147</v>
      </c>
      <c r="F201" s="17" t="e" vm="33">
        <v>#VALUE!</v>
      </c>
      <c r="G201" s="44" t="s">
        <v>95</v>
      </c>
      <c r="H201" s="18">
        <v>2050</v>
      </c>
      <c r="I201" s="18" t="s">
        <v>86</v>
      </c>
      <c r="J201" s="9" t="s">
        <v>87</v>
      </c>
      <c r="K201" s="17" t="s">
        <v>88</v>
      </c>
      <c r="L201" s="54" t="s">
        <v>89</v>
      </c>
      <c r="M201" s="18" t="s">
        <v>89</v>
      </c>
      <c r="N201" s="20" t="str">
        <f t="shared" si="7"/>
        <v>Não aplicável</v>
      </c>
    </row>
    <row r="202" spans="1:14" x14ac:dyDescent="0.35">
      <c r="A202" s="17" t="str">
        <f t="shared" si="6"/>
        <v>DFEstadoAumento no nível do marDistrito Federal20504C</v>
      </c>
      <c r="B202" s="18" t="s">
        <v>99</v>
      </c>
      <c r="C202" s="18" t="s">
        <v>146</v>
      </c>
      <c r="D202" s="17" t="s">
        <v>83</v>
      </c>
      <c r="E202" s="17" t="s">
        <v>147</v>
      </c>
      <c r="F202" s="17" t="e" vm="33">
        <v>#VALUE!</v>
      </c>
      <c r="G202" s="44" t="s">
        <v>95</v>
      </c>
      <c r="H202" s="18">
        <v>2050</v>
      </c>
      <c r="I202" s="18" t="s">
        <v>90</v>
      </c>
      <c r="J202" s="9" t="s">
        <v>87</v>
      </c>
      <c r="K202" s="17" t="s">
        <v>88</v>
      </c>
      <c r="L202" s="54" t="s">
        <v>89</v>
      </c>
      <c r="M202" s="18" t="s">
        <v>89</v>
      </c>
      <c r="N202" s="20" t="str">
        <f t="shared" si="7"/>
        <v>Não aplicável</v>
      </c>
    </row>
    <row r="203" spans="1:14" x14ac:dyDescent="0.35">
      <c r="A203" s="17" t="str">
        <f t="shared" si="6"/>
        <v>ESEstadoAumento no nível do marEstado do Espírito Santo20502C</v>
      </c>
      <c r="B203" s="18" t="s">
        <v>141</v>
      </c>
      <c r="C203" s="18" t="s">
        <v>146</v>
      </c>
      <c r="D203" s="17" t="s">
        <v>83</v>
      </c>
      <c r="E203" s="17" t="s">
        <v>160</v>
      </c>
      <c r="F203" s="17" t="e" vm="46">
        <v>#VALUE!</v>
      </c>
      <c r="G203" s="44" t="s">
        <v>85</v>
      </c>
      <c r="H203" s="18">
        <v>2050</v>
      </c>
      <c r="I203" s="18" t="s">
        <v>86</v>
      </c>
      <c r="J203" s="9" t="s">
        <v>87</v>
      </c>
      <c r="K203" s="17" t="s">
        <v>88</v>
      </c>
      <c r="L203" s="54" t="s">
        <v>89</v>
      </c>
      <c r="M203" s="18" t="s">
        <v>89</v>
      </c>
      <c r="N203" s="20" t="str">
        <f t="shared" si="7"/>
        <v>Baixo</v>
      </c>
    </row>
    <row r="204" spans="1:14" x14ac:dyDescent="0.35">
      <c r="A204" s="17" t="str">
        <f t="shared" si="6"/>
        <v>ESEstadoAumento no nível do marEstado do Espírito Santo20504C</v>
      </c>
      <c r="B204" s="18" t="s">
        <v>141</v>
      </c>
      <c r="C204" s="18" t="s">
        <v>146</v>
      </c>
      <c r="D204" s="17" t="s">
        <v>83</v>
      </c>
      <c r="E204" s="17" t="s">
        <v>160</v>
      </c>
      <c r="F204" s="17" t="e" vm="46">
        <v>#VALUE!</v>
      </c>
      <c r="G204" s="44" t="s">
        <v>85</v>
      </c>
      <c r="H204" s="18">
        <v>2050</v>
      </c>
      <c r="I204" s="18" t="s">
        <v>90</v>
      </c>
      <c r="J204" s="9" t="s">
        <v>87</v>
      </c>
      <c r="K204" s="17" t="s">
        <v>88</v>
      </c>
      <c r="L204" s="54" t="s">
        <v>89</v>
      </c>
      <c r="M204" s="18" t="s">
        <v>89</v>
      </c>
      <c r="N204" s="20" t="str">
        <f t="shared" si="7"/>
        <v>Baixo</v>
      </c>
    </row>
    <row r="205" spans="1:14" x14ac:dyDescent="0.35">
      <c r="A205" s="17" t="str">
        <f t="shared" si="6"/>
        <v>GOEstadoAumento no nível do marEstado do Goiás20502C</v>
      </c>
      <c r="B205" s="18" t="s">
        <v>111</v>
      </c>
      <c r="C205" s="18" t="s">
        <v>146</v>
      </c>
      <c r="D205" s="17" t="s">
        <v>83</v>
      </c>
      <c r="E205" s="17" t="s">
        <v>161</v>
      </c>
      <c r="F205" s="17" t="e" vm="47">
        <v>#VALUE!</v>
      </c>
      <c r="G205" s="44" t="s">
        <v>95</v>
      </c>
      <c r="H205" s="18">
        <v>2050</v>
      </c>
      <c r="I205" s="18" t="s">
        <v>86</v>
      </c>
      <c r="J205" s="9" t="s">
        <v>87</v>
      </c>
      <c r="K205" s="17" t="s">
        <v>88</v>
      </c>
      <c r="L205" s="54" t="s">
        <v>89</v>
      </c>
      <c r="M205" s="18" t="s">
        <v>89</v>
      </c>
      <c r="N205" s="20" t="str">
        <f t="shared" si="7"/>
        <v>Não aplicável</v>
      </c>
    </row>
    <row r="206" spans="1:14" x14ac:dyDescent="0.35">
      <c r="A206" s="17" t="str">
        <f t="shared" si="6"/>
        <v>GOEstadoAumento no nível do marEstado do Goiás20504C</v>
      </c>
      <c r="B206" s="18" t="s">
        <v>111</v>
      </c>
      <c r="C206" s="18" t="s">
        <v>146</v>
      </c>
      <c r="D206" s="17" t="s">
        <v>83</v>
      </c>
      <c r="E206" s="17" t="s">
        <v>161</v>
      </c>
      <c r="F206" s="17" t="e" vm="47">
        <v>#VALUE!</v>
      </c>
      <c r="G206" s="44" t="s">
        <v>95</v>
      </c>
      <c r="H206" s="18">
        <v>2050</v>
      </c>
      <c r="I206" s="18" t="s">
        <v>90</v>
      </c>
      <c r="J206" s="9" t="s">
        <v>87</v>
      </c>
      <c r="K206" s="17" t="s">
        <v>88</v>
      </c>
      <c r="L206" s="54" t="s">
        <v>89</v>
      </c>
      <c r="M206" s="18" t="s">
        <v>89</v>
      </c>
      <c r="N206" s="20" t="str">
        <f t="shared" si="7"/>
        <v>Não aplicável</v>
      </c>
    </row>
    <row r="207" spans="1:14" x14ac:dyDescent="0.35">
      <c r="A207" s="17" t="str">
        <f t="shared" si="6"/>
        <v>MAEstadoAumento no nível do marEstado do Maranhão20502C</v>
      </c>
      <c r="B207" s="18" t="s">
        <v>135</v>
      </c>
      <c r="C207" s="18" t="s">
        <v>146</v>
      </c>
      <c r="D207" s="17" t="s">
        <v>83</v>
      </c>
      <c r="E207" s="17" t="s">
        <v>162</v>
      </c>
      <c r="F207" s="17" t="e" vm="48">
        <v>#VALUE!</v>
      </c>
      <c r="G207" s="44" t="s">
        <v>85</v>
      </c>
      <c r="H207" s="18">
        <v>2050</v>
      </c>
      <c r="I207" s="18" t="s">
        <v>86</v>
      </c>
      <c r="J207" s="9" t="s">
        <v>87</v>
      </c>
      <c r="K207" s="17" t="s">
        <v>88</v>
      </c>
      <c r="L207" s="54" t="s">
        <v>89</v>
      </c>
      <c r="M207" s="18" t="s">
        <v>89</v>
      </c>
      <c r="N207" s="20" t="str">
        <f t="shared" si="7"/>
        <v>Baixo</v>
      </c>
    </row>
    <row r="208" spans="1:14" x14ac:dyDescent="0.35">
      <c r="A208" s="17" t="str">
        <f t="shared" si="6"/>
        <v>MAEstadoAumento no nível do marEstado do Maranhão20504C</v>
      </c>
      <c r="B208" s="18" t="s">
        <v>135</v>
      </c>
      <c r="C208" s="18" t="s">
        <v>146</v>
      </c>
      <c r="D208" s="17" t="s">
        <v>83</v>
      </c>
      <c r="E208" s="17" t="s">
        <v>162</v>
      </c>
      <c r="F208" s="17" t="e" vm="48">
        <v>#VALUE!</v>
      </c>
      <c r="G208" s="44" t="s">
        <v>85</v>
      </c>
      <c r="H208" s="18">
        <v>2050</v>
      </c>
      <c r="I208" s="18" t="s">
        <v>90</v>
      </c>
      <c r="J208" s="9" t="s">
        <v>87</v>
      </c>
      <c r="K208" s="17" t="s">
        <v>88</v>
      </c>
      <c r="L208" s="54" t="s">
        <v>89</v>
      </c>
      <c r="M208" s="18" t="s">
        <v>89</v>
      </c>
      <c r="N208" s="20" t="str">
        <f t="shared" si="7"/>
        <v>Baixo</v>
      </c>
    </row>
    <row r="209" spans="1:16" x14ac:dyDescent="0.35">
      <c r="A209" s="17" t="str">
        <f t="shared" si="6"/>
        <v>MGEstadoAumento no nível do marEstado de Minas Gerais20502C</v>
      </c>
      <c r="B209" s="18" t="s">
        <v>93</v>
      </c>
      <c r="C209" s="18" t="s">
        <v>146</v>
      </c>
      <c r="D209" s="17" t="s">
        <v>83</v>
      </c>
      <c r="E209" s="17" t="s">
        <v>152</v>
      </c>
      <c r="F209" s="17" t="e" vm="38">
        <v>#VALUE!</v>
      </c>
      <c r="G209" s="44" t="s">
        <v>95</v>
      </c>
      <c r="H209" s="18">
        <v>2050</v>
      </c>
      <c r="I209" s="18" t="s">
        <v>86</v>
      </c>
      <c r="J209" s="9" t="s">
        <v>87</v>
      </c>
      <c r="K209" s="17" t="s">
        <v>88</v>
      </c>
      <c r="L209" s="20" t="s">
        <v>96</v>
      </c>
      <c r="M209" s="18" t="s">
        <v>89</v>
      </c>
      <c r="N209" s="20" t="str">
        <f t="shared" si="7"/>
        <v>Não aplicável</v>
      </c>
    </row>
    <row r="210" spans="1:16" x14ac:dyDescent="0.35">
      <c r="A210" s="17" t="str">
        <f t="shared" si="6"/>
        <v>MGEstadoAumento no nível do marEstado de Minas Gerais20504C</v>
      </c>
      <c r="B210" s="18" t="s">
        <v>93</v>
      </c>
      <c r="C210" s="18" t="s">
        <v>146</v>
      </c>
      <c r="D210" s="17" t="s">
        <v>83</v>
      </c>
      <c r="E210" s="17" t="s">
        <v>152</v>
      </c>
      <c r="F210" s="17" t="e" vm="38">
        <v>#VALUE!</v>
      </c>
      <c r="G210" s="44" t="s">
        <v>95</v>
      </c>
      <c r="H210" s="18">
        <v>2050</v>
      </c>
      <c r="I210" s="18" t="s">
        <v>90</v>
      </c>
      <c r="J210" s="9" t="s">
        <v>87</v>
      </c>
      <c r="K210" s="17" t="s">
        <v>88</v>
      </c>
      <c r="L210" s="20" t="s">
        <v>96</v>
      </c>
      <c r="M210" s="18" t="s">
        <v>89</v>
      </c>
      <c r="N210" s="20" t="str">
        <f t="shared" si="7"/>
        <v>Não aplicável</v>
      </c>
    </row>
    <row r="211" spans="1:16" x14ac:dyDescent="0.35">
      <c r="A211" s="17" t="str">
        <f t="shared" si="6"/>
        <v>MSEstadoAumento no nível do marEstado do Mato Grosso do Sul20502C</v>
      </c>
      <c r="B211" s="18" t="s">
        <v>101</v>
      </c>
      <c r="C211" s="18" t="s">
        <v>146</v>
      </c>
      <c r="D211" s="17" t="s">
        <v>83</v>
      </c>
      <c r="E211" s="17" t="s">
        <v>164</v>
      </c>
      <c r="F211" s="17" t="e" vm="50">
        <v>#VALUE!</v>
      </c>
      <c r="G211" s="44" t="s">
        <v>95</v>
      </c>
      <c r="H211" s="18">
        <v>2050</v>
      </c>
      <c r="I211" s="18" t="s">
        <v>86</v>
      </c>
      <c r="J211" s="9" t="s">
        <v>87</v>
      </c>
      <c r="K211" s="17" t="s">
        <v>88</v>
      </c>
      <c r="L211" s="54" t="s">
        <v>89</v>
      </c>
      <c r="M211" s="18" t="s">
        <v>89</v>
      </c>
      <c r="N211" s="20" t="str">
        <f t="shared" si="7"/>
        <v>Não aplicável</v>
      </c>
    </row>
    <row r="212" spans="1:16" x14ac:dyDescent="0.35">
      <c r="A212" s="17" t="str">
        <f t="shared" si="6"/>
        <v>MSEstadoAumento no nível do marEstado do Mato Grosso do Sul20504C</v>
      </c>
      <c r="B212" s="18" t="s">
        <v>101</v>
      </c>
      <c r="C212" s="18" t="s">
        <v>146</v>
      </c>
      <c r="D212" s="17" t="s">
        <v>83</v>
      </c>
      <c r="E212" s="17" t="s">
        <v>164</v>
      </c>
      <c r="F212" s="17" t="e" vm="50">
        <v>#VALUE!</v>
      </c>
      <c r="G212" s="44" t="s">
        <v>95</v>
      </c>
      <c r="H212" s="18">
        <v>2050</v>
      </c>
      <c r="I212" s="18" t="s">
        <v>90</v>
      </c>
      <c r="J212" s="9" t="s">
        <v>87</v>
      </c>
      <c r="K212" s="17" t="s">
        <v>88</v>
      </c>
      <c r="L212" s="54" t="s">
        <v>89</v>
      </c>
      <c r="M212" s="18" t="s">
        <v>89</v>
      </c>
      <c r="N212" s="20" t="str">
        <f t="shared" si="7"/>
        <v>Não aplicável</v>
      </c>
    </row>
    <row r="213" spans="1:16" x14ac:dyDescent="0.35">
      <c r="A213" s="17" t="str">
        <f t="shared" si="6"/>
        <v>MTEstadoAumento no nível do marEstado do Mato Grosso20502C</v>
      </c>
      <c r="B213" s="18" t="s">
        <v>103</v>
      </c>
      <c r="C213" s="18" t="s">
        <v>146</v>
      </c>
      <c r="D213" s="17" t="s">
        <v>83</v>
      </c>
      <c r="E213" s="17" t="s">
        <v>163</v>
      </c>
      <c r="F213" s="17" t="e" vm="49">
        <v>#VALUE!</v>
      </c>
      <c r="G213" s="44" t="s">
        <v>95</v>
      </c>
      <c r="H213" s="18">
        <v>2050</v>
      </c>
      <c r="I213" s="18" t="s">
        <v>86</v>
      </c>
      <c r="J213" s="9" t="s">
        <v>87</v>
      </c>
      <c r="K213" s="17" t="s">
        <v>88</v>
      </c>
      <c r="L213" s="54" t="s">
        <v>89</v>
      </c>
      <c r="M213" s="18" t="s">
        <v>89</v>
      </c>
      <c r="N213" s="20" t="str">
        <f t="shared" si="7"/>
        <v>Não aplicável</v>
      </c>
    </row>
    <row r="214" spans="1:16" x14ac:dyDescent="0.35">
      <c r="A214" s="17" t="str">
        <f t="shared" si="6"/>
        <v>MTEstadoAumento no nível do marEstado do Mato Grosso20504C</v>
      </c>
      <c r="B214" s="18" t="s">
        <v>103</v>
      </c>
      <c r="C214" s="18" t="s">
        <v>146</v>
      </c>
      <c r="D214" s="17" t="s">
        <v>83</v>
      </c>
      <c r="E214" s="17" t="s">
        <v>163</v>
      </c>
      <c r="F214" s="17" t="e" vm="49">
        <v>#VALUE!</v>
      </c>
      <c r="G214" s="44" t="s">
        <v>95</v>
      </c>
      <c r="H214" s="18">
        <v>2050</v>
      </c>
      <c r="I214" s="18" t="s">
        <v>90</v>
      </c>
      <c r="J214" s="9" t="s">
        <v>87</v>
      </c>
      <c r="K214" s="17" t="s">
        <v>88</v>
      </c>
      <c r="L214" s="54" t="s">
        <v>89</v>
      </c>
      <c r="M214" s="18" t="s">
        <v>89</v>
      </c>
      <c r="N214" s="20" t="str">
        <f t="shared" si="7"/>
        <v>Não aplicável</v>
      </c>
    </row>
    <row r="215" spans="1:16" x14ac:dyDescent="0.35">
      <c r="A215" s="17" t="str">
        <f t="shared" si="6"/>
        <v>PAEstadoAumento no nível do marEstado do Pará20502C</v>
      </c>
      <c r="B215" s="18" t="s">
        <v>91</v>
      </c>
      <c r="C215" s="18" t="s">
        <v>146</v>
      </c>
      <c r="D215" s="17" t="s">
        <v>83</v>
      </c>
      <c r="E215" s="17" t="s">
        <v>165</v>
      </c>
      <c r="F215" s="17" t="e" vm="51">
        <v>#VALUE!</v>
      </c>
      <c r="G215" s="44" t="s">
        <v>85</v>
      </c>
      <c r="H215" s="18">
        <v>2050</v>
      </c>
      <c r="I215" s="18" t="s">
        <v>86</v>
      </c>
      <c r="J215" s="9" t="s">
        <v>87</v>
      </c>
      <c r="K215" s="17" t="s">
        <v>88</v>
      </c>
      <c r="L215" s="54" t="s">
        <v>89</v>
      </c>
      <c r="M215" s="18" t="s">
        <v>89</v>
      </c>
      <c r="N215" s="20" t="str">
        <f t="shared" si="7"/>
        <v>Baixo</v>
      </c>
    </row>
    <row r="216" spans="1:16" x14ac:dyDescent="0.35">
      <c r="A216" s="17" t="str">
        <f t="shared" si="6"/>
        <v>PAEstadoAumento no nível do marEstado do Pará20504C</v>
      </c>
      <c r="B216" s="18" t="s">
        <v>91</v>
      </c>
      <c r="C216" s="18" t="s">
        <v>146</v>
      </c>
      <c r="D216" s="17" t="s">
        <v>83</v>
      </c>
      <c r="E216" s="17" t="s">
        <v>165</v>
      </c>
      <c r="F216" s="17" t="e" vm="51">
        <v>#VALUE!</v>
      </c>
      <c r="G216" s="44" t="s">
        <v>85</v>
      </c>
      <c r="H216" s="18">
        <v>2050</v>
      </c>
      <c r="I216" s="18" t="s">
        <v>90</v>
      </c>
      <c r="J216" s="9" t="s">
        <v>87</v>
      </c>
      <c r="K216" s="17" t="s">
        <v>88</v>
      </c>
      <c r="L216" s="54" t="s">
        <v>89</v>
      </c>
      <c r="M216" s="18" t="s">
        <v>89</v>
      </c>
      <c r="N216" s="20" t="str">
        <f t="shared" si="7"/>
        <v>Baixo</v>
      </c>
    </row>
    <row r="217" spans="1:16" x14ac:dyDescent="0.35">
      <c r="A217" s="17" t="str">
        <f t="shared" si="6"/>
        <v>PBEstadoAumento no nível do marEstado da Paraíba20502C</v>
      </c>
      <c r="B217" s="18" t="s">
        <v>113</v>
      </c>
      <c r="C217" s="18" t="s">
        <v>146</v>
      </c>
      <c r="D217" s="17" t="s">
        <v>83</v>
      </c>
      <c r="E217" s="17" t="s">
        <v>149</v>
      </c>
      <c r="F217" s="17" t="e" vm="35">
        <v>#VALUE!</v>
      </c>
      <c r="G217" s="44" t="s">
        <v>85</v>
      </c>
      <c r="H217" s="18">
        <v>2050</v>
      </c>
      <c r="I217" s="18" t="s">
        <v>86</v>
      </c>
      <c r="J217" s="9" t="s">
        <v>87</v>
      </c>
      <c r="K217" s="17" t="s">
        <v>88</v>
      </c>
      <c r="L217" s="54" t="s">
        <v>89</v>
      </c>
      <c r="M217" s="18" t="s">
        <v>89</v>
      </c>
      <c r="N217" s="20" t="str">
        <f t="shared" si="7"/>
        <v>Baixo</v>
      </c>
    </row>
    <row r="218" spans="1:16" x14ac:dyDescent="0.35">
      <c r="A218" s="17" t="str">
        <f t="shared" si="6"/>
        <v>PBEstadoAumento no nível do marEstado da Paraíba20504C</v>
      </c>
      <c r="B218" s="18" t="s">
        <v>113</v>
      </c>
      <c r="C218" s="18" t="s">
        <v>146</v>
      </c>
      <c r="D218" s="17" t="s">
        <v>83</v>
      </c>
      <c r="E218" s="17" t="s">
        <v>149</v>
      </c>
      <c r="F218" s="17" t="e" vm="35">
        <v>#VALUE!</v>
      </c>
      <c r="G218" s="44" t="s">
        <v>85</v>
      </c>
      <c r="H218" s="18">
        <v>2050</v>
      </c>
      <c r="I218" s="18" t="s">
        <v>90</v>
      </c>
      <c r="J218" s="9" t="s">
        <v>87</v>
      </c>
      <c r="K218" s="17" t="s">
        <v>88</v>
      </c>
      <c r="L218" s="54" t="s">
        <v>89</v>
      </c>
      <c r="M218" s="18" t="s">
        <v>89</v>
      </c>
      <c r="N218" s="20" t="str">
        <f t="shared" si="7"/>
        <v>Baixo</v>
      </c>
    </row>
    <row r="219" spans="1:16" x14ac:dyDescent="0.35">
      <c r="A219" s="17" t="str">
        <f t="shared" si="6"/>
        <v>PEEstadoAumento no nível do marEstado do Pernambuco20502C</v>
      </c>
      <c r="B219" s="18" t="s">
        <v>129</v>
      </c>
      <c r="C219" s="18" t="s">
        <v>146</v>
      </c>
      <c r="D219" s="17" t="s">
        <v>83</v>
      </c>
      <c r="E219" s="17" t="s">
        <v>167</v>
      </c>
      <c r="F219" s="17" t="e" vm="53">
        <v>#VALUE!</v>
      </c>
      <c r="G219" s="44" t="s">
        <v>85</v>
      </c>
      <c r="H219" s="18">
        <v>2050</v>
      </c>
      <c r="I219" s="18" t="s">
        <v>86</v>
      </c>
      <c r="J219" s="9" t="s">
        <v>87</v>
      </c>
      <c r="K219" s="17" t="s">
        <v>88</v>
      </c>
      <c r="L219" s="54" t="s">
        <v>89</v>
      </c>
      <c r="M219" s="18" t="s">
        <v>89</v>
      </c>
      <c r="N219" s="20" t="str">
        <f t="shared" si="7"/>
        <v>Baixo</v>
      </c>
    </row>
    <row r="220" spans="1:16" x14ac:dyDescent="0.35">
      <c r="A220" s="17" t="str">
        <f t="shared" si="6"/>
        <v>PEEstadoAumento no nível do marEstado do Pernambuco20504C</v>
      </c>
      <c r="B220" s="18" t="s">
        <v>129</v>
      </c>
      <c r="C220" s="18" t="s">
        <v>146</v>
      </c>
      <c r="D220" s="17" t="s">
        <v>83</v>
      </c>
      <c r="E220" s="17" t="s">
        <v>167</v>
      </c>
      <c r="F220" s="17" t="e" vm="53">
        <v>#VALUE!</v>
      </c>
      <c r="G220" s="44" t="s">
        <v>85</v>
      </c>
      <c r="H220" s="18">
        <v>2050</v>
      </c>
      <c r="I220" s="18" t="s">
        <v>90</v>
      </c>
      <c r="J220" s="9" t="s">
        <v>87</v>
      </c>
      <c r="K220" s="17" t="s">
        <v>88</v>
      </c>
      <c r="L220" s="54" t="s">
        <v>89</v>
      </c>
      <c r="M220" s="18" t="s">
        <v>89</v>
      </c>
      <c r="N220" s="20" t="str">
        <f t="shared" si="7"/>
        <v>Baixo</v>
      </c>
      <c r="P220" s="10"/>
    </row>
    <row r="221" spans="1:16" x14ac:dyDescent="0.35">
      <c r="A221" s="17" t="str">
        <f t="shared" si="6"/>
        <v>PIEstadoAumento no nível do marEstado do Piauí20502C</v>
      </c>
      <c r="B221" s="18" t="s">
        <v>139</v>
      </c>
      <c r="C221" s="18" t="s">
        <v>146</v>
      </c>
      <c r="D221" s="17" t="s">
        <v>83</v>
      </c>
      <c r="E221" s="17" t="s">
        <v>168</v>
      </c>
      <c r="F221" s="17" t="e" vm="54">
        <v>#VALUE!</v>
      </c>
      <c r="G221" s="44" t="s">
        <v>85</v>
      </c>
      <c r="H221" s="18">
        <v>2050</v>
      </c>
      <c r="I221" s="18" t="s">
        <v>86</v>
      </c>
      <c r="J221" s="9" t="s">
        <v>87</v>
      </c>
      <c r="K221" s="17" t="s">
        <v>88</v>
      </c>
      <c r="L221" s="54" t="s">
        <v>89</v>
      </c>
      <c r="M221" s="18" t="s">
        <v>89</v>
      </c>
      <c r="N221" s="20" t="str">
        <f t="shared" si="7"/>
        <v>Baixo</v>
      </c>
    </row>
    <row r="222" spans="1:16" x14ac:dyDescent="0.35">
      <c r="A222" s="17" t="str">
        <f t="shared" si="6"/>
        <v>PIEstadoAumento no nível do marEstado do Piauí20504C</v>
      </c>
      <c r="B222" s="18" t="s">
        <v>139</v>
      </c>
      <c r="C222" s="18" t="s">
        <v>146</v>
      </c>
      <c r="D222" s="17" t="s">
        <v>83</v>
      </c>
      <c r="E222" s="17" t="s">
        <v>168</v>
      </c>
      <c r="F222" s="17" t="e" vm="54">
        <v>#VALUE!</v>
      </c>
      <c r="G222" s="44" t="s">
        <v>85</v>
      </c>
      <c r="H222" s="18">
        <v>2050</v>
      </c>
      <c r="I222" s="18" t="s">
        <v>90</v>
      </c>
      <c r="J222" s="9" t="s">
        <v>87</v>
      </c>
      <c r="K222" s="17" t="s">
        <v>88</v>
      </c>
      <c r="L222" s="54" t="s">
        <v>89</v>
      </c>
      <c r="M222" s="18" t="s">
        <v>89</v>
      </c>
      <c r="N222" s="20" t="str">
        <f t="shared" si="7"/>
        <v>Baixo</v>
      </c>
    </row>
    <row r="223" spans="1:16" x14ac:dyDescent="0.35">
      <c r="A223" s="17" t="str">
        <f t="shared" si="6"/>
        <v>PREstadoAumento no nível do marEstado do Paraná20502C</v>
      </c>
      <c r="B223" s="18" t="s">
        <v>105</v>
      </c>
      <c r="C223" s="18" t="s">
        <v>146</v>
      </c>
      <c r="D223" s="17" t="s">
        <v>83</v>
      </c>
      <c r="E223" s="17" t="s">
        <v>166</v>
      </c>
      <c r="F223" s="17" t="e" vm="52">
        <v>#VALUE!</v>
      </c>
      <c r="G223" s="44" t="s">
        <v>85</v>
      </c>
      <c r="H223" s="18">
        <v>2050</v>
      </c>
      <c r="I223" s="18" t="s">
        <v>86</v>
      </c>
      <c r="J223" s="9" t="s">
        <v>87</v>
      </c>
      <c r="K223" s="17" t="s">
        <v>88</v>
      </c>
      <c r="L223" s="54" t="s">
        <v>89</v>
      </c>
      <c r="M223" s="18" t="s">
        <v>89</v>
      </c>
      <c r="N223" s="20" t="str">
        <f t="shared" si="7"/>
        <v>Baixo</v>
      </c>
    </row>
    <row r="224" spans="1:16" x14ac:dyDescent="0.35">
      <c r="A224" s="17" t="str">
        <f t="shared" si="6"/>
        <v>PREstadoAumento no nível do marEstado do Paraná20504C</v>
      </c>
      <c r="B224" s="18" t="s">
        <v>105</v>
      </c>
      <c r="C224" s="18" t="s">
        <v>146</v>
      </c>
      <c r="D224" s="17" t="s">
        <v>83</v>
      </c>
      <c r="E224" s="17" t="s">
        <v>166</v>
      </c>
      <c r="F224" s="17" t="e" vm="52">
        <v>#VALUE!</v>
      </c>
      <c r="G224" s="44" t="s">
        <v>85</v>
      </c>
      <c r="H224" s="18">
        <v>2050</v>
      </c>
      <c r="I224" s="18" t="s">
        <v>90</v>
      </c>
      <c r="J224" s="9" t="s">
        <v>87</v>
      </c>
      <c r="K224" s="17" t="s">
        <v>88</v>
      </c>
      <c r="L224" s="54" t="s">
        <v>89</v>
      </c>
      <c r="M224" s="18" t="s">
        <v>89</v>
      </c>
      <c r="N224" s="20" t="str">
        <f t="shared" si="7"/>
        <v>Baixo</v>
      </c>
    </row>
    <row r="225" spans="1:16" x14ac:dyDescent="0.35">
      <c r="A225" s="17" t="str">
        <f t="shared" si="6"/>
        <v>RJEstadoAumento no nível do marEstado do Rio de Janeiro20502C</v>
      </c>
      <c r="B225" s="18" t="s">
        <v>143</v>
      </c>
      <c r="C225" s="18" t="s">
        <v>146</v>
      </c>
      <c r="D225" s="17" t="s">
        <v>83</v>
      </c>
      <c r="E225" s="17" t="s">
        <v>169</v>
      </c>
      <c r="F225" s="17" t="e" vm="55">
        <v>#VALUE!</v>
      </c>
      <c r="G225" s="44" t="s">
        <v>85</v>
      </c>
      <c r="H225" s="18">
        <v>2050</v>
      </c>
      <c r="I225" s="18" t="s">
        <v>86</v>
      </c>
      <c r="J225" s="9" t="s">
        <v>87</v>
      </c>
      <c r="K225" s="17" t="s">
        <v>88</v>
      </c>
      <c r="L225" s="20" t="s">
        <v>145</v>
      </c>
      <c r="M225" s="18" t="s">
        <v>89</v>
      </c>
      <c r="N225" s="20" t="str">
        <f t="shared" si="7"/>
        <v>Baixo</v>
      </c>
    </row>
    <row r="226" spans="1:16" x14ac:dyDescent="0.35">
      <c r="A226" s="17" t="str">
        <f t="shared" si="6"/>
        <v>RJEstadoAumento no nível do marEstado do Rio de Janeiro20504C</v>
      </c>
      <c r="B226" s="18" t="s">
        <v>143</v>
      </c>
      <c r="C226" s="18" t="s">
        <v>146</v>
      </c>
      <c r="D226" s="17" t="s">
        <v>83</v>
      </c>
      <c r="E226" s="17" t="s">
        <v>169</v>
      </c>
      <c r="F226" s="17" t="e" vm="55">
        <v>#VALUE!</v>
      </c>
      <c r="G226" s="44" t="s">
        <v>85</v>
      </c>
      <c r="H226" s="18">
        <v>2050</v>
      </c>
      <c r="I226" s="18" t="s">
        <v>90</v>
      </c>
      <c r="J226" s="9" t="s">
        <v>87</v>
      </c>
      <c r="K226" s="17" t="s">
        <v>88</v>
      </c>
      <c r="L226" s="20" t="s">
        <v>145</v>
      </c>
      <c r="M226" s="18" t="s">
        <v>89</v>
      </c>
      <c r="N226" s="20" t="str">
        <f t="shared" si="7"/>
        <v>Baixo</v>
      </c>
    </row>
    <row r="227" spans="1:16" x14ac:dyDescent="0.35">
      <c r="A227" s="17" t="str">
        <f t="shared" si="6"/>
        <v>RNEstadoAumento no nível do marEstado do Rio Grande do Norte20502C</v>
      </c>
      <c r="B227" s="18" t="s">
        <v>121</v>
      </c>
      <c r="C227" s="18" t="s">
        <v>146</v>
      </c>
      <c r="D227" s="17" t="s">
        <v>83</v>
      </c>
      <c r="E227" s="17" t="s">
        <v>170</v>
      </c>
      <c r="F227" s="17" t="e" vm="56">
        <v>#VALUE!</v>
      </c>
      <c r="G227" s="44" t="s">
        <v>85</v>
      </c>
      <c r="H227" s="18">
        <v>2050</v>
      </c>
      <c r="I227" s="18" t="s">
        <v>86</v>
      </c>
      <c r="J227" s="9" t="s">
        <v>87</v>
      </c>
      <c r="K227" s="17" t="s">
        <v>88</v>
      </c>
      <c r="L227" s="54" t="s">
        <v>89</v>
      </c>
      <c r="M227" s="18" t="s">
        <v>89</v>
      </c>
      <c r="N227" s="20" t="str">
        <f t="shared" si="7"/>
        <v>Baixo</v>
      </c>
      <c r="P227" s="10"/>
    </row>
    <row r="228" spans="1:16" x14ac:dyDescent="0.35">
      <c r="A228" s="17" t="str">
        <f t="shared" si="6"/>
        <v>RNEstadoAumento no nível do marEstado do Rio Grande do Norte20504C</v>
      </c>
      <c r="B228" s="18" t="s">
        <v>121</v>
      </c>
      <c r="C228" s="18" t="s">
        <v>146</v>
      </c>
      <c r="D228" s="17" t="s">
        <v>83</v>
      </c>
      <c r="E228" s="17" t="s">
        <v>170</v>
      </c>
      <c r="F228" s="17" t="e" vm="56">
        <v>#VALUE!</v>
      </c>
      <c r="G228" s="44" t="s">
        <v>85</v>
      </c>
      <c r="H228" s="18">
        <v>2050</v>
      </c>
      <c r="I228" s="18" t="s">
        <v>90</v>
      </c>
      <c r="J228" s="9" t="s">
        <v>87</v>
      </c>
      <c r="K228" s="17" t="s">
        <v>88</v>
      </c>
      <c r="L228" s="54" t="s">
        <v>89</v>
      </c>
      <c r="M228" s="18" t="s">
        <v>89</v>
      </c>
      <c r="N228" s="20" t="str">
        <f t="shared" si="7"/>
        <v>Baixo</v>
      </c>
      <c r="P228" s="10"/>
    </row>
    <row r="229" spans="1:16" x14ac:dyDescent="0.35">
      <c r="A229" s="17" t="str">
        <f t="shared" si="6"/>
        <v>ROEstadoAumento no nível do marEstado da Rondônia20502C</v>
      </c>
      <c r="B229" s="18" t="s">
        <v>127</v>
      </c>
      <c r="C229" s="18" t="s">
        <v>146</v>
      </c>
      <c r="D229" s="17" t="s">
        <v>83</v>
      </c>
      <c r="E229" s="17" t="s">
        <v>150</v>
      </c>
      <c r="F229" s="17" t="e" vm="36">
        <v>#VALUE!</v>
      </c>
      <c r="G229" s="44" t="s">
        <v>95</v>
      </c>
      <c r="H229" s="18">
        <v>2050</v>
      </c>
      <c r="I229" s="18" t="s">
        <v>86</v>
      </c>
      <c r="J229" s="9" t="s">
        <v>87</v>
      </c>
      <c r="K229" s="17" t="s">
        <v>88</v>
      </c>
      <c r="L229" s="54" t="s">
        <v>89</v>
      </c>
      <c r="M229" s="18" t="s">
        <v>89</v>
      </c>
      <c r="N229" s="20" t="str">
        <f t="shared" si="7"/>
        <v>Não aplicável</v>
      </c>
      <c r="P229" s="10"/>
    </row>
    <row r="230" spans="1:16" x14ac:dyDescent="0.35">
      <c r="A230" s="17" t="str">
        <f t="shared" si="6"/>
        <v>ROEstadoAumento no nível do marEstado da Rondônia20504C</v>
      </c>
      <c r="B230" s="18" t="s">
        <v>127</v>
      </c>
      <c r="C230" s="18" t="s">
        <v>146</v>
      </c>
      <c r="D230" s="17" t="s">
        <v>83</v>
      </c>
      <c r="E230" s="17" t="s">
        <v>150</v>
      </c>
      <c r="F230" s="17" t="e" vm="36">
        <v>#VALUE!</v>
      </c>
      <c r="G230" s="44" t="s">
        <v>95</v>
      </c>
      <c r="H230" s="18">
        <v>2050</v>
      </c>
      <c r="I230" s="18" t="s">
        <v>90</v>
      </c>
      <c r="J230" s="9" t="s">
        <v>87</v>
      </c>
      <c r="K230" s="17" t="s">
        <v>88</v>
      </c>
      <c r="L230" s="54" t="s">
        <v>89</v>
      </c>
      <c r="M230" s="18" t="s">
        <v>89</v>
      </c>
      <c r="N230" s="20" t="str">
        <f t="shared" si="7"/>
        <v>Não aplicável</v>
      </c>
    </row>
    <row r="231" spans="1:16" x14ac:dyDescent="0.35">
      <c r="A231" s="17" t="str">
        <f t="shared" si="6"/>
        <v>RREstadoAumento no nível do marEstado da Roraima20502C</v>
      </c>
      <c r="B231" s="18" t="s">
        <v>97</v>
      </c>
      <c r="C231" s="18" t="s">
        <v>146</v>
      </c>
      <c r="D231" s="17" t="s">
        <v>83</v>
      </c>
      <c r="E231" s="17" t="s">
        <v>151</v>
      </c>
      <c r="F231" s="17" t="e" vm="37">
        <v>#VALUE!</v>
      </c>
      <c r="G231" s="44" t="s">
        <v>95</v>
      </c>
      <c r="H231" s="18">
        <v>2050</v>
      </c>
      <c r="I231" s="18" t="s">
        <v>86</v>
      </c>
      <c r="J231" s="9" t="s">
        <v>87</v>
      </c>
      <c r="K231" s="17" t="s">
        <v>88</v>
      </c>
      <c r="L231" s="54" t="s">
        <v>89</v>
      </c>
      <c r="M231" s="18" t="s">
        <v>89</v>
      </c>
      <c r="N231" s="20" t="str">
        <f t="shared" si="7"/>
        <v>Não aplicável</v>
      </c>
    </row>
    <row r="232" spans="1:16" x14ac:dyDescent="0.35">
      <c r="A232" s="17" t="str">
        <f t="shared" si="6"/>
        <v>RREstadoAumento no nível do marEstado da Roraima20504C</v>
      </c>
      <c r="B232" s="18" t="s">
        <v>97</v>
      </c>
      <c r="C232" s="18" t="s">
        <v>146</v>
      </c>
      <c r="D232" s="17" t="s">
        <v>83</v>
      </c>
      <c r="E232" s="17" t="s">
        <v>151</v>
      </c>
      <c r="F232" s="17" t="e" vm="37">
        <v>#VALUE!</v>
      </c>
      <c r="G232" s="44" t="s">
        <v>95</v>
      </c>
      <c r="H232" s="18">
        <v>2050</v>
      </c>
      <c r="I232" s="18" t="s">
        <v>90</v>
      </c>
      <c r="J232" s="9" t="s">
        <v>87</v>
      </c>
      <c r="K232" s="17" t="s">
        <v>88</v>
      </c>
      <c r="L232" s="54" t="s">
        <v>89</v>
      </c>
      <c r="M232" s="18" t="s">
        <v>89</v>
      </c>
      <c r="N232" s="20" t="str">
        <f t="shared" si="7"/>
        <v>Não aplicável</v>
      </c>
    </row>
    <row r="233" spans="1:16" x14ac:dyDescent="0.35">
      <c r="A233" s="17" t="str">
        <f t="shared" si="6"/>
        <v>RSEstadoAumento no nível do marEstado do Rio Grande do Sul20502C</v>
      </c>
      <c r="B233" s="18" t="s">
        <v>125</v>
      </c>
      <c r="C233" s="18" t="s">
        <v>146</v>
      </c>
      <c r="D233" s="17" t="s">
        <v>83</v>
      </c>
      <c r="E233" s="17" t="s">
        <v>171</v>
      </c>
      <c r="F233" s="17" t="e" vm="57">
        <v>#VALUE!</v>
      </c>
      <c r="G233" s="44" t="s">
        <v>85</v>
      </c>
      <c r="H233" s="18">
        <v>2050</v>
      </c>
      <c r="I233" s="18" t="s">
        <v>86</v>
      </c>
      <c r="J233" s="9" t="s">
        <v>87</v>
      </c>
      <c r="K233" s="17" t="s">
        <v>88</v>
      </c>
      <c r="L233" s="54" t="s">
        <v>89</v>
      </c>
      <c r="M233" s="18" t="s">
        <v>89</v>
      </c>
      <c r="N233" s="20" t="str">
        <f t="shared" si="7"/>
        <v>Baixo</v>
      </c>
    </row>
    <row r="234" spans="1:16" x14ac:dyDescent="0.35">
      <c r="A234" s="17" t="str">
        <f t="shared" si="6"/>
        <v>RSEstadoAumento no nível do marEstado do Rio Grande do Sul20504C</v>
      </c>
      <c r="B234" s="18" t="s">
        <v>125</v>
      </c>
      <c r="C234" s="18" t="s">
        <v>146</v>
      </c>
      <c r="D234" s="17" t="s">
        <v>83</v>
      </c>
      <c r="E234" s="17" t="s">
        <v>171</v>
      </c>
      <c r="F234" s="17" t="e" vm="57">
        <v>#VALUE!</v>
      </c>
      <c r="G234" s="44" t="s">
        <v>85</v>
      </c>
      <c r="H234" s="18">
        <v>2050</v>
      </c>
      <c r="I234" s="18" t="s">
        <v>90</v>
      </c>
      <c r="J234" s="9" t="s">
        <v>87</v>
      </c>
      <c r="K234" s="17" t="s">
        <v>88</v>
      </c>
      <c r="L234" s="54" t="s">
        <v>89</v>
      </c>
      <c r="M234" s="18" t="s">
        <v>89</v>
      </c>
      <c r="N234" s="20" t="str">
        <f t="shared" si="7"/>
        <v>Baixo</v>
      </c>
    </row>
    <row r="235" spans="1:16" x14ac:dyDescent="0.35">
      <c r="A235" s="17" t="str">
        <f t="shared" si="6"/>
        <v>SCEstadoAumento no nível do marEstado de Santa Catarina20502C</v>
      </c>
      <c r="B235" s="18" t="s">
        <v>107</v>
      </c>
      <c r="C235" s="18" t="s">
        <v>146</v>
      </c>
      <c r="D235" s="17" t="s">
        <v>83</v>
      </c>
      <c r="E235" s="17" t="s">
        <v>153</v>
      </c>
      <c r="F235" s="17" t="e" vm="39">
        <v>#VALUE!</v>
      </c>
      <c r="G235" s="44" t="s">
        <v>85</v>
      </c>
      <c r="H235" s="18">
        <v>2050</v>
      </c>
      <c r="I235" s="18" t="s">
        <v>86</v>
      </c>
      <c r="J235" s="9" t="s">
        <v>87</v>
      </c>
      <c r="K235" s="17" t="s">
        <v>88</v>
      </c>
      <c r="L235" s="54" t="s">
        <v>89</v>
      </c>
      <c r="M235" s="18" t="s">
        <v>89</v>
      </c>
      <c r="N235" s="20" t="str">
        <f t="shared" si="7"/>
        <v>Baixo</v>
      </c>
    </row>
    <row r="236" spans="1:16" x14ac:dyDescent="0.35">
      <c r="A236" s="17" t="str">
        <f t="shared" si="6"/>
        <v>SCEstadoAumento no nível do marEstado de Santa Catarina20504C</v>
      </c>
      <c r="B236" s="18" t="s">
        <v>107</v>
      </c>
      <c r="C236" s="18" t="s">
        <v>146</v>
      </c>
      <c r="D236" s="17" t="s">
        <v>83</v>
      </c>
      <c r="E236" s="17" t="s">
        <v>153</v>
      </c>
      <c r="F236" s="17" t="e" vm="39">
        <v>#VALUE!</v>
      </c>
      <c r="G236" s="44" t="s">
        <v>85</v>
      </c>
      <c r="H236" s="18">
        <v>2050</v>
      </c>
      <c r="I236" s="18" t="s">
        <v>90</v>
      </c>
      <c r="J236" s="9" t="s">
        <v>87</v>
      </c>
      <c r="K236" s="17" t="s">
        <v>88</v>
      </c>
      <c r="L236" s="54" t="s">
        <v>89</v>
      </c>
      <c r="M236" s="18" t="s">
        <v>89</v>
      </c>
      <c r="N236" s="20" t="str">
        <f t="shared" si="7"/>
        <v>Baixo</v>
      </c>
    </row>
    <row r="237" spans="1:16" x14ac:dyDescent="0.35">
      <c r="A237" s="17" t="str">
        <f t="shared" si="6"/>
        <v>SEEstadoAumento no nível do marEstado do Sergipe20502C</v>
      </c>
      <c r="B237" s="18" t="s">
        <v>81</v>
      </c>
      <c r="C237" s="18" t="s">
        <v>146</v>
      </c>
      <c r="D237" s="17" t="s">
        <v>83</v>
      </c>
      <c r="E237" s="17" t="s">
        <v>172</v>
      </c>
      <c r="F237" s="17" t="e" vm="58">
        <v>#VALUE!</v>
      </c>
      <c r="G237" s="44" t="s">
        <v>85</v>
      </c>
      <c r="H237" s="18">
        <v>2050</v>
      </c>
      <c r="I237" s="18" t="s">
        <v>86</v>
      </c>
      <c r="J237" s="9" t="s">
        <v>87</v>
      </c>
      <c r="K237" s="17" t="s">
        <v>88</v>
      </c>
      <c r="L237" s="54" t="s">
        <v>89</v>
      </c>
      <c r="M237" s="18" t="s">
        <v>89</v>
      </c>
      <c r="N237" s="20" t="str">
        <f t="shared" si="7"/>
        <v>Baixo</v>
      </c>
    </row>
    <row r="238" spans="1:16" x14ac:dyDescent="0.35">
      <c r="A238" s="17" t="str">
        <f t="shared" si="6"/>
        <v>SEEstadoAumento no nível do marEstado do Sergipe20504C</v>
      </c>
      <c r="B238" s="18" t="s">
        <v>81</v>
      </c>
      <c r="C238" s="18" t="s">
        <v>146</v>
      </c>
      <c r="D238" s="17" t="s">
        <v>83</v>
      </c>
      <c r="E238" s="17" t="s">
        <v>172</v>
      </c>
      <c r="F238" s="17" t="e" vm="58">
        <v>#VALUE!</v>
      </c>
      <c r="G238" s="44" t="s">
        <v>85</v>
      </c>
      <c r="H238" s="18">
        <v>2050</v>
      </c>
      <c r="I238" s="18" t="s">
        <v>90</v>
      </c>
      <c r="J238" s="9" t="s">
        <v>87</v>
      </c>
      <c r="K238" s="17" t="s">
        <v>88</v>
      </c>
      <c r="L238" s="54" t="s">
        <v>89</v>
      </c>
      <c r="M238" s="18" t="s">
        <v>89</v>
      </c>
      <c r="N238" s="20" t="str">
        <f t="shared" si="7"/>
        <v>Baixo</v>
      </c>
    </row>
    <row r="239" spans="1:16" x14ac:dyDescent="0.35">
      <c r="A239" s="17" t="str">
        <f t="shared" si="6"/>
        <v>SPEstadoAumento no nível do marEstado de São Paulo20502C</v>
      </c>
      <c r="B239" s="18" t="s">
        <v>137</v>
      </c>
      <c r="C239" s="18" t="s">
        <v>146</v>
      </c>
      <c r="D239" s="17" t="s">
        <v>83</v>
      </c>
      <c r="E239" s="17" t="s">
        <v>154</v>
      </c>
      <c r="F239" s="17" t="e" vm="40">
        <v>#VALUE!</v>
      </c>
      <c r="G239" s="44" t="s">
        <v>85</v>
      </c>
      <c r="H239" s="18">
        <v>2050</v>
      </c>
      <c r="I239" s="18" t="s">
        <v>86</v>
      </c>
      <c r="J239" s="9" t="s">
        <v>87</v>
      </c>
      <c r="K239" s="17" t="s">
        <v>88</v>
      </c>
      <c r="L239" s="20" t="s">
        <v>145</v>
      </c>
      <c r="M239" s="18" t="s">
        <v>89</v>
      </c>
      <c r="N239" s="20" t="str">
        <f t="shared" si="7"/>
        <v>Baixo</v>
      </c>
      <c r="P239" s="10"/>
    </row>
    <row r="240" spans="1:16" x14ac:dyDescent="0.35">
      <c r="A240" s="17" t="str">
        <f t="shared" si="6"/>
        <v>SPEstadoAumento no nível do marEstado de São Paulo20504C</v>
      </c>
      <c r="B240" s="18" t="s">
        <v>137</v>
      </c>
      <c r="C240" s="18" t="s">
        <v>146</v>
      </c>
      <c r="D240" s="17" t="s">
        <v>83</v>
      </c>
      <c r="E240" s="17" t="s">
        <v>154</v>
      </c>
      <c r="F240" s="17" t="e" vm="40">
        <v>#VALUE!</v>
      </c>
      <c r="G240" s="44" t="s">
        <v>85</v>
      </c>
      <c r="H240" s="18">
        <v>2050</v>
      </c>
      <c r="I240" s="18" t="s">
        <v>90</v>
      </c>
      <c r="J240" s="9" t="s">
        <v>87</v>
      </c>
      <c r="K240" s="17" t="s">
        <v>88</v>
      </c>
      <c r="L240" s="20" t="s">
        <v>145</v>
      </c>
      <c r="M240" s="18" t="s">
        <v>89</v>
      </c>
      <c r="N240" s="20" t="str">
        <f t="shared" si="7"/>
        <v>Baixo</v>
      </c>
      <c r="P240" s="10"/>
    </row>
    <row r="241" spans="1:16" x14ac:dyDescent="0.35">
      <c r="A241" s="17" t="str">
        <f t="shared" si="6"/>
        <v>TOEstadoAumento no nível do marEstado do Tocantins20502C</v>
      </c>
      <c r="B241" s="18" t="s">
        <v>123</v>
      </c>
      <c r="C241" s="18" t="s">
        <v>146</v>
      </c>
      <c r="D241" s="17" t="s">
        <v>83</v>
      </c>
      <c r="E241" s="17" t="s">
        <v>173</v>
      </c>
      <c r="F241" s="17" t="e" vm="59">
        <v>#VALUE!</v>
      </c>
      <c r="G241" s="44" t="s">
        <v>95</v>
      </c>
      <c r="H241" s="18">
        <v>2050</v>
      </c>
      <c r="I241" s="18" t="s">
        <v>86</v>
      </c>
      <c r="J241" s="9" t="s">
        <v>87</v>
      </c>
      <c r="K241" s="17" t="s">
        <v>88</v>
      </c>
      <c r="L241" s="54" t="s">
        <v>89</v>
      </c>
      <c r="M241" s="18" t="s">
        <v>89</v>
      </c>
      <c r="N241" s="20" t="str">
        <f t="shared" si="7"/>
        <v>Não aplicável</v>
      </c>
      <c r="P241" s="10"/>
    </row>
    <row r="242" spans="1:16" x14ac:dyDescent="0.35">
      <c r="A242" s="17" t="str">
        <f t="shared" si="6"/>
        <v>TOEstadoAumento no nível do marEstado do Tocantins20504C</v>
      </c>
      <c r="B242" s="18" t="s">
        <v>123</v>
      </c>
      <c r="C242" s="18" t="s">
        <v>146</v>
      </c>
      <c r="D242" s="17" t="s">
        <v>83</v>
      </c>
      <c r="E242" s="17" t="s">
        <v>173</v>
      </c>
      <c r="F242" s="17" t="e" vm="59">
        <v>#VALUE!</v>
      </c>
      <c r="G242" s="44" t="s">
        <v>95</v>
      </c>
      <c r="H242" s="18">
        <v>2050</v>
      </c>
      <c r="I242" s="18" t="s">
        <v>90</v>
      </c>
      <c r="J242" s="9" t="s">
        <v>87</v>
      </c>
      <c r="K242" s="17" t="s">
        <v>88</v>
      </c>
      <c r="L242" s="54" t="s">
        <v>89</v>
      </c>
      <c r="M242" s="18" t="s">
        <v>89</v>
      </c>
      <c r="N242" s="20" t="str">
        <f t="shared" si="7"/>
        <v>Não aplicável</v>
      </c>
    </row>
    <row r="243" spans="1:16" x14ac:dyDescent="0.35">
      <c r="A243" s="17" t="str">
        <f t="shared" ref="A243:A254" si="8">_xlfn.CONCAT(B243,C243,D243,E243,H243,I243,O243)</f>
        <v>BRPaísAumento no nível do marBrasil20302CUNEP FI</v>
      </c>
      <c r="B243" s="18" t="s">
        <v>174</v>
      </c>
      <c r="C243" s="18" t="s">
        <v>175</v>
      </c>
      <c r="D243" s="17" t="s">
        <v>83</v>
      </c>
      <c r="E243" s="17" t="s">
        <v>176</v>
      </c>
      <c r="F243" s="17" t="e" vm="60">
        <v>#VALUE!</v>
      </c>
      <c r="G243" s="44" t="s">
        <v>177</v>
      </c>
      <c r="H243" s="18">
        <v>2030</v>
      </c>
      <c r="I243" s="18" t="s">
        <v>86</v>
      </c>
      <c r="J243" s="9" t="s">
        <v>89</v>
      </c>
      <c r="K243" s="47" t="s">
        <v>178</v>
      </c>
      <c r="L243" s="54" t="s">
        <v>89</v>
      </c>
      <c r="M243" s="18" t="s">
        <v>89</v>
      </c>
      <c r="N243" s="20" t="str">
        <f t="shared" si="7"/>
        <v>Médio</v>
      </c>
      <c r="O243" s="17" t="s">
        <v>250</v>
      </c>
    </row>
    <row r="244" spans="1:16" x14ac:dyDescent="0.35">
      <c r="A244" s="17" t="str">
        <f t="shared" si="8"/>
        <v>BRPaísAumento no nível do marBrasil20304CUNEP FI</v>
      </c>
      <c r="B244" s="18" t="s">
        <v>174</v>
      </c>
      <c r="C244" s="18" t="s">
        <v>175</v>
      </c>
      <c r="D244" s="17" t="s">
        <v>83</v>
      </c>
      <c r="E244" s="17" t="s">
        <v>176</v>
      </c>
      <c r="F244" s="17" t="e" vm="60">
        <v>#VALUE!</v>
      </c>
      <c r="G244" s="44" t="s">
        <v>177</v>
      </c>
      <c r="H244" s="18">
        <v>2030</v>
      </c>
      <c r="I244" s="18" t="s">
        <v>90</v>
      </c>
      <c r="J244" s="9" t="s">
        <v>89</v>
      </c>
      <c r="K244" s="47" t="s">
        <v>178</v>
      </c>
      <c r="L244" s="54" t="s">
        <v>89</v>
      </c>
      <c r="M244" s="18" t="s">
        <v>89</v>
      </c>
      <c r="N244" s="20" t="str">
        <f t="shared" si="7"/>
        <v>Médio</v>
      </c>
      <c r="O244" s="17" t="s">
        <v>250</v>
      </c>
    </row>
    <row r="245" spans="1:16" x14ac:dyDescent="0.35">
      <c r="A245" s="17" t="str">
        <f t="shared" si="8"/>
        <v>BRPaísAumento no nível do marBrasil20502CUNEP FI</v>
      </c>
      <c r="B245" s="18" t="s">
        <v>174</v>
      </c>
      <c r="C245" s="18" t="s">
        <v>175</v>
      </c>
      <c r="D245" s="17" t="s">
        <v>83</v>
      </c>
      <c r="E245" s="17" t="s">
        <v>176</v>
      </c>
      <c r="F245" s="17" t="e" vm="60">
        <v>#VALUE!</v>
      </c>
      <c r="G245" s="44" t="s">
        <v>184</v>
      </c>
      <c r="H245" s="18">
        <v>2050</v>
      </c>
      <c r="I245" s="18" t="s">
        <v>86</v>
      </c>
      <c r="J245" s="9" t="s">
        <v>89</v>
      </c>
      <c r="K245" s="47" t="s">
        <v>178</v>
      </c>
      <c r="L245" s="54" t="s">
        <v>89</v>
      </c>
      <c r="M245" s="18" t="s">
        <v>89</v>
      </c>
      <c r="N245" s="20" t="str">
        <f t="shared" si="7"/>
        <v>Alto</v>
      </c>
      <c r="O245" s="17" t="s">
        <v>250</v>
      </c>
    </row>
    <row r="246" spans="1:16" x14ac:dyDescent="0.35">
      <c r="A246" s="17" t="str">
        <f t="shared" si="8"/>
        <v>BRPaísAumento no nível do marBrasil20504CUNEP FI</v>
      </c>
      <c r="B246" s="18" t="s">
        <v>174</v>
      </c>
      <c r="C246" s="18" t="s">
        <v>175</v>
      </c>
      <c r="D246" s="17" t="s">
        <v>83</v>
      </c>
      <c r="E246" s="17" t="s">
        <v>176</v>
      </c>
      <c r="F246" s="17" t="e" vm="60">
        <v>#VALUE!</v>
      </c>
      <c r="G246" s="44" t="s">
        <v>184</v>
      </c>
      <c r="H246" s="18">
        <v>2050</v>
      </c>
      <c r="I246" s="18" t="s">
        <v>90</v>
      </c>
      <c r="J246" s="9" t="s">
        <v>89</v>
      </c>
      <c r="K246" s="47" t="s">
        <v>178</v>
      </c>
      <c r="L246" s="54" t="s">
        <v>89</v>
      </c>
      <c r="M246" s="18" t="s">
        <v>89</v>
      </c>
      <c r="N246" s="20" t="str">
        <f t="shared" si="7"/>
        <v>Alto</v>
      </c>
      <c r="O246" s="17" t="s">
        <v>250</v>
      </c>
    </row>
    <row r="247" spans="1:16" x14ac:dyDescent="0.35">
      <c r="A247" s="44" t="str">
        <f t="shared" si="8"/>
        <v>BRPaísAumento no nível do marBrasil20302CWRI Water Risk</v>
      </c>
      <c r="B247" s="18" t="s">
        <v>174</v>
      </c>
      <c r="C247" s="18" t="s">
        <v>175</v>
      </c>
      <c r="D247" s="17" t="s">
        <v>83</v>
      </c>
      <c r="E247" s="17" t="s">
        <v>176</v>
      </c>
      <c r="F247" s="17" t="e" vm="60">
        <v>#VALUE!</v>
      </c>
      <c r="G247" s="44" t="str">
        <f>VLOOKUP(A247,'Método WRI'!AA:AH,8,0)</f>
        <v>Baixo</v>
      </c>
      <c r="H247" s="18">
        <v>2030</v>
      </c>
      <c r="I247" s="18" t="s">
        <v>86</v>
      </c>
      <c r="J247" s="9" t="s">
        <v>89</v>
      </c>
      <c r="K247" s="47"/>
      <c r="L247" s="48" t="s">
        <v>89</v>
      </c>
      <c r="M247" s="18" t="s">
        <v>89</v>
      </c>
      <c r="N247" s="20" t="str">
        <f t="shared" si="7"/>
        <v>Baixo</v>
      </c>
      <c r="O247" s="20" t="s">
        <v>246</v>
      </c>
    </row>
    <row r="248" spans="1:16" x14ac:dyDescent="0.35">
      <c r="A248" s="44" t="str">
        <f t="shared" si="8"/>
        <v>BRPaísAumento no nível do marBrasil20304CWRI Water Risk</v>
      </c>
      <c r="B248" s="18" t="s">
        <v>174</v>
      </c>
      <c r="C248" s="18" t="s">
        <v>175</v>
      </c>
      <c r="D248" s="17" t="s">
        <v>83</v>
      </c>
      <c r="E248" s="17" t="s">
        <v>176</v>
      </c>
      <c r="F248" s="17" t="e" vm="60">
        <v>#VALUE!</v>
      </c>
      <c r="G248" s="44" t="str">
        <f>VLOOKUP(A248,'Método WRI'!AA:AH,8,0)</f>
        <v>Baixo</v>
      </c>
      <c r="H248" s="18">
        <v>2030</v>
      </c>
      <c r="I248" s="18" t="s">
        <v>90</v>
      </c>
      <c r="J248" s="9" t="s">
        <v>89</v>
      </c>
      <c r="K248" s="47"/>
      <c r="L248" s="48" t="s">
        <v>89</v>
      </c>
      <c r="M248" s="18" t="s">
        <v>89</v>
      </c>
      <c r="N248" s="20" t="str">
        <f t="shared" si="7"/>
        <v>Baixo</v>
      </c>
      <c r="O248" s="20" t="s">
        <v>246</v>
      </c>
    </row>
    <row r="249" spans="1:16" x14ac:dyDescent="0.35">
      <c r="A249" s="44" t="str">
        <f t="shared" si="8"/>
        <v>BRPaísAumento no nível do marBrasil20502CWRI Water Risk</v>
      </c>
      <c r="B249" s="18" t="s">
        <v>174</v>
      </c>
      <c r="C249" s="18" t="s">
        <v>175</v>
      </c>
      <c r="D249" s="17" t="s">
        <v>83</v>
      </c>
      <c r="E249" s="17" t="s">
        <v>176</v>
      </c>
      <c r="F249" s="17" t="e" vm="60">
        <v>#VALUE!</v>
      </c>
      <c r="G249" s="44" t="str">
        <f>VLOOKUP(A249,'Método WRI'!AA:AH,8,0)</f>
        <v>Baixo</v>
      </c>
      <c r="H249" s="18">
        <v>2050</v>
      </c>
      <c r="I249" s="18" t="s">
        <v>86</v>
      </c>
      <c r="J249" s="9" t="s">
        <v>89</v>
      </c>
      <c r="K249" s="47"/>
      <c r="L249" s="48" t="s">
        <v>89</v>
      </c>
      <c r="M249" s="18" t="s">
        <v>89</v>
      </c>
      <c r="N249" s="20" t="str">
        <f t="shared" si="7"/>
        <v>Baixo</v>
      </c>
      <c r="O249" s="20" t="s">
        <v>246</v>
      </c>
    </row>
    <row r="250" spans="1:16" x14ac:dyDescent="0.35">
      <c r="A250" s="44" t="str">
        <f t="shared" si="8"/>
        <v>BRPaísAumento no nível do marBrasil20504CWRI Water Risk</v>
      </c>
      <c r="B250" s="18" t="s">
        <v>174</v>
      </c>
      <c r="C250" s="18" t="s">
        <v>175</v>
      </c>
      <c r="D250" s="17" t="s">
        <v>83</v>
      </c>
      <c r="E250" s="17" t="s">
        <v>176</v>
      </c>
      <c r="F250" s="17" t="e" vm="60">
        <v>#VALUE!</v>
      </c>
      <c r="G250" s="44" t="str">
        <f>VLOOKUP(A250,'Método WRI'!AA:AH,8,0)</f>
        <v>Baixo</v>
      </c>
      <c r="H250" s="18">
        <v>2050</v>
      </c>
      <c r="I250" s="18" t="s">
        <v>90</v>
      </c>
      <c r="J250" s="9" t="s">
        <v>89</v>
      </c>
      <c r="K250" s="47"/>
      <c r="L250" s="48" t="s">
        <v>89</v>
      </c>
      <c r="M250" s="18" t="s">
        <v>89</v>
      </c>
      <c r="N250" s="20" t="str">
        <f t="shared" si="7"/>
        <v>Baixo</v>
      </c>
      <c r="O250" s="20" t="s">
        <v>246</v>
      </c>
    </row>
    <row r="251" spans="1:16" x14ac:dyDescent="0.35">
      <c r="A251" s="44" t="str">
        <f t="shared" si="8"/>
        <v>BRPaísAumento no nível do marBrasil20302CThinkHazard</v>
      </c>
      <c r="B251" s="18" t="s">
        <v>174</v>
      </c>
      <c r="C251" s="18" t="s">
        <v>175</v>
      </c>
      <c r="D251" s="17" t="s">
        <v>83</v>
      </c>
      <c r="E251" s="17" t="s">
        <v>176</v>
      </c>
      <c r="F251" s="17" t="e" vm="60">
        <v>#VALUE!</v>
      </c>
      <c r="G251" s="1" t="s">
        <v>85</v>
      </c>
      <c r="H251" s="18">
        <v>2030</v>
      </c>
      <c r="I251" s="18" t="s">
        <v>86</v>
      </c>
      <c r="J251" s="9" t="s">
        <v>89</v>
      </c>
      <c r="K251" s="47" t="s">
        <v>252</v>
      </c>
      <c r="L251" s="48" t="s">
        <v>89</v>
      </c>
      <c r="M251" s="18" t="s">
        <v>89</v>
      </c>
      <c r="N251" s="20" t="str">
        <f>IF(OR(G251="Alto",G251="Médio", G251="Baixo", G251= "Não aplicável",G251="ND"),G251,M251)</f>
        <v>Baixo</v>
      </c>
      <c r="O251" s="20" t="s">
        <v>245</v>
      </c>
    </row>
    <row r="252" spans="1:16" x14ac:dyDescent="0.35">
      <c r="A252" s="44" t="str">
        <f t="shared" si="8"/>
        <v>BRPaísAumento no nível do marBrasil20304CThinkHazard</v>
      </c>
      <c r="B252" s="18" t="s">
        <v>174</v>
      </c>
      <c r="C252" s="18" t="s">
        <v>175</v>
      </c>
      <c r="D252" s="17" t="s">
        <v>83</v>
      </c>
      <c r="E252" s="17" t="s">
        <v>176</v>
      </c>
      <c r="F252" s="17" t="e" vm="60">
        <v>#VALUE!</v>
      </c>
      <c r="G252" s="1" t="s">
        <v>85</v>
      </c>
      <c r="H252" s="18">
        <v>2030</v>
      </c>
      <c r="I252" s="18" t="s">
        <v>90</v>
      </c>
      <c r="J252" s="9" t="s">
        <v>89</v>
      </c>
      <c r="K252" s="47" t="s">
        <v>252</v>
      </c>
      <c r="L252" s="48" t="s">
        <v>89</v>
      </c>
      <c r="M252" s="18" t="s">
        <v>89</v>
      </c>
      <c r="N252" s="20" t="str">
        <f>IF(OR(G252="Alto",G252="Médio", G252="Baixo", G252= "Não aplicável",G252="ND"),G252,M252)</f>
        <v>Baixo</v>
      </c>
      <c r="O252" s="20" t="s">
        <v>245</v>
      </c>
    </row>
    <row r="253" spans="1:16" x14ac:dyDescent="0.35">
      <c r="A253" s="44" t="str">
        <f t="shared" si="8"/>
        <v>BRPaísAumento no nível do marBrasil20502CThinkHazard</v>
      </c>
      <c r="B253" s="18" t="s">
        <v>174</v>
      </c>
      <c r="C253" s="18" t="s">
        <v>175</v>
      </c>
      <c r="D253" s="17" t="s">
        <v>83</v>
      </c>
      <c r="E253" s="17" t="s">
        <v>176</v>
      </c>
      <c r="F253" s="17" t="e" vm="60">
        <v>#VALUE!</v>
      </c>
      <c r="G253" s="1" t="s">
        <v>85</v>
      </c>
      <c r="H253" s="18">
        <v>2050</v>
      </c>
      <c r="I253" s="18" t="s">
        <v>86</v>
      </c>
      <c r="J253" s="9" t="s">
        <v>89</v>
      </c>
      <c r="K253" s="47" t="s">
        <v>252</v>
      </c>
      <c r="L253" s="48" t="s">
        <v>89</v>
      </c>
      <c r="M253" s="18" t="s">
        <v>89</v>
      </c>
      <c r="N253" s="20" t="str">
        <f>IF(OR(G253="Alto",G253="Médio", G253="Baixo", G253= "Não aplicável",G253="ND"),G253,M253)</f>
        <v>Baixo</v>
      </c>
      <c r="O253" s="20" t="s">
        <v>245</v>
      </c>
    </row>
    <row r="254" spans="1:16" x14ac:dyDescent="0.35">
      <c r="A254" s="44" t="str">
        <f t="shared" si="8"/>
        <v>BRPaísAumento no nível do marBrasil20504CThinkHazard</v>
      </c>
      <c r="B254" s="18" t="s">
        <v>174</v>
      </c>
      <c r="C254" s="18" t="s">
        <v>175</v>
      </c>
      <c r="D254" s="17" t="s">
        <v>83</v>
      </c>
      <c r="E254" s="17" t="s">
        <v>176</v>
      </c>
      <c r="F254" s="17" t="e" vm="60">
        <v>#VALUE!</v>
      </c>
      <c r="G254" s="1" t="s">
        <v>85</v>
      </c>
      <c r="H254" s="18">
        <v>2050</v>
      </c>
      <c r="I254" s="18" t="s">
        <v>90</v>
      </c>
      <c r="J254" s="9" t="s">
        <v>89</v>
      </c>
      <c r="K254" s="47" t="s">
        <v>252</v>
      </c>
      <c r="L254" s="48" t="s">
        <v>89</v>
      </c>
      <c r="M254" s="18" t="s">
        <v>89</v>
      </c>
      <c r="N254" s="20" t="str">
        <f>IF(OR(G254="Alto",G254="Médio", G254="Baixo", G254= "Não aplicável",G254="ND"),G254,M254)</f>
        <v>Baixo</v>
      </c>
      <c r="O254" s="20" t="s">
        <v>245</v>
      </c>
    </row>
    <row r="255" spans="1:16" x14ac:dyDescent="0.35">
      <c r="A255" s="44" t="str">
        <f t="shared" ref="A255:A318" si="9">_xlfn.CONCAT(B255,C255,D255,E255,H255,I255)</f>
        <v>ACcidadeInundações fluviaisCidade de Rio Branco20302C</v>
      </c>
      <c r="B255" s="18" t="s">
        <v>131</v>
      </c>
      <c r="C255" s="18" t="s">
        <v>82</v>
      </c>
      <c r="D255" s="17" t="s">
        <v>289</v>
      </c>
      <c r="E255" s="17" t="s">
        <v>132</v>
      </c>
      <c r="F255" s="17" t="e" vm="21">
        <v>#VALUE!</v>
      </c>
      <c r="G255" s="46">
        <v>2</v>
      </c>
      <c r="H255" s="18">
        <v>2030</v>
      </c>
      <c r="I255" s="18" t="s">
        <v>86</v>
      </c>
      <c r="J255" s="9" t="s">
        <v>185</v>
      </c>
      <c r="K255" s="17" t="s">
        <v>186</v>
      </c>
      <c r="L255" s="45" t="s">
        <v>89</v>
      </c>
      <c r="M255" s="18" t="str">
        <f t="shared" ref="M255:M286" si="10">IF(G255&lt;=5,"Baixo",IF(G255&gt;=20,"Alto","Médio"))</f>
        <v>Baixo</v>
      </c>
      <c r="N255" s="20" t="str">
        <f t="shared" ref="N255:N306" si="11">IF(OR(G255="Alto",G255="Médio", G255="Baixo", G255= "Não aplicável",G255="ND"),G255,M255)</f>
        <v>Baixo</v>
      </c>
    </row>
    <row r="256" spans="1:16" x14ac:dyDescent="0.35">
      <c r="A256" s="44" t="str">
        <f t="shared" si="9"/>
        <v>ACcidadeInundações fluviaisCidade de Rio Branco20304C</v>
      </c>
      <c r="B256" s="18" t="s">
        <v>131</v>
      </c>
      <c r="C256" s="18" t="s">
        <v>82</v>
      </c>
      <c r="D256" s="17" t="s">
        <v>289</v>
      </c>
      <c r="E256" s="17" t="s">
        <v>132</v>
      </c>
      <c r="F256" s="17" t="e" vm="21">
        <v>#VALUE!</v>
      </c>
      <c r="G256" s="46">
        <v>5</v>
      </c>
      <c r="H256" s="18">
        <v>2030</v>
      </c>
      <c r="I256" s="18" t="s">
        <v>90</v>
      </c>
      <c r="J256" s="9" t="s">
        <v>185</v>
      </c>
      <c r="K256" s="17" t="s">
        <v>186</v>
      </c>
      <c r="L256" s="45" t="s">
        <v>89</v>
      </c>
      <c r="M256" s="18" t="str">
        <f t="shared" si="10"/>
        <v>Baixo</v>
      </c>
      <c r="N256" s="20" t="str">
        <f t="shared" si="11"/>
        <v>Baixo</v>
      </c>
    </row>
    <row r="257" spans="1:14" x14ac:dyDescent="0.35">
      <c r="A257" s="44" t="str">
        <f t="shared" si="9"/>
        <v>ACcidadeInundações fluviaisCidade de Rio Branco20502C</v>
      </c>
      <c r="B257" s="18" t="s">
        <v>131</v>
      </c>
      <c r="C257" s="18" t="s">
        <v>82</v>
      </c>
      <c r="D257" s="17" t="s">
        <v>289</v>
      </c>
      <c r="E257" s="17" t="s">
        <v>132</v>
      </c>
      <c r="F257" s="17" t="e" vm="21">
        <v>#VALUE!</v>
      </c>
      <c r="G257" s="46">
        <v>2</v>
      </c>
      <c r="H257" s="18">
        <v>2050</v>
      </c>
      <c r="I257" s="18" t="s">
        <v>86</v>
      </c>
      <c r="J257" s="9" t="s">
        <v>185</v>
      </c>
      <c r="K257" s="17" t="s">
        <v>186</v>
      </c>
      <c r="L257" s="48" t="s">
        <v>89</v>
      </c>
      <c r="M257" s="18" t="str">
        <f t="shared" si="10"/>
        <v>Baixo</v>
      </c>
      <c r="N257" s="20" t="str">
        <f t="shared" si="11"/>
        <v>Baixo</v>
      </c>
    </row>
    <row r="258" spans="1:14" x14ac:dyDescent="0.35">
      <c r="A258" s="44" t="str">
        <f t="shared" si="9"/>
        <v>ACcidadeInundações fluviaisCidade de Rio Branco20504C</v>
      </c>
      <c r="B258" s="18" t="s">
        <v>131</v>
      </c>
      <c r="C258" s="18" t="s">
        <v>82</v>
      </c>
      <c r="D258" s="17" t="s">
        <v>289</v>
      </c>
      <c r="E258" s="17" t="s">
        <v>132</v>
      </c>
      <c r="F258" s="17" t="e" vm="21">
        <v>#VALUE!</v>
      </c>
      <c r="G258" s="46">
        <v>2</v>
      </c>
      <c r="H258" s="18">
        <v>2050</v>
      </c>
      <c r="I258" s="18" t="s">
        <v>90</v>
      </c>
      <c r="J258" s="9" t="s">
        <v>185</v>
      </c>
      <c r="K258" s="17" t="s">
        <v>186</v>
      </c>
      <c r="L258" s="48" t="s">
        <v>89</v>
      </c>
      <c r="M258" s="18" t="str">
        <f t="shared" si="10"/>
        <v>Baixo</v>
      </c>
      <c r="N258" s="20" t="str">
        <f t="shared" si="11"/>
        <v>Baixo</v>
      </c>
    </row>
    <row r="259" spans="1:14" x14ac:dyDescent="0.35">
      <c r="A259" s="44" t="str">
        <f t="shared" si="9"/>
        <v>ALcidadeInundações fluviaisCidade de Maceió20302C</v>
      </c>
      <c r="B259" s="18" t="s">
        <v>117</v>
      </c>
      <c r="C259" s="18" t="s">
        <v>82</v>
      </c>
      <c r="D259" s="17" t="s">
        <v>289</v>
      </c>
      <c r="E259" s="17" t="s">
        <v>118</v>
      </c>
      <c r="F259" s="17" t="e" vm="14">
        <v>#VALUE!</v>
      </c>
      <c r="G259" s="44" t="s">
        <v>95</v>
      </c>
      <c r="H259" s="18">
        <v>2030</v>
      </c>
      <c r="I259" s="18" t="s">
        <v>86</v>
      </c>
      <c r="J259" s="9" t="s">
        <v>185</v>
      </c>
      <c r="K259" s="17" t="s">
        <v>186</v>
      </c>
      <c r="L259" s="45" t="s">
        <v>89</v>
      </c>
      <c r="M259" s="18" t="str">
        <f t="shared" si="10"/>
        <v>Alto</v>
      </c>
      <c r="N259" s="20" t="str">
        <f t="shared" si="11"/>
        <v>Não aplicável</v>
      </c>
    </row>
    <row r="260" spans="1:14" x14ac:dyDescent="0.35">
      <c r="A260" s="44" t="str">
        <f t="shared" si="9"/>
        <v>ALcidadeInundações fluviaisCidade de Maceió20304C</v>
      </c>
      <c r="B260" s="18" t="s">
        <v>117</v>
      </c>
      <c r="C260" s="18" t="s">
        <v>82</v>
      </c>
      <c r="D260" s="17" t="s">
        <v>289</v>
      </c>
      <c r="E260" s="17" t="s">
        <v>118</v>
      </c>
      <c r="F260" s="17" t="e" vm="14">
        <v>#VALUE!</v>
      </c>
      <c r="G260" s="44" t="s">
        <v>95</v>
      </c>
      <c r="H260" s="18">
        <v>2030</v>
      </c>
      <c r="I260" s="18" t="s">
        <v>90</v>
      </c>
      <c r="J260" s="9" t="s">
        <v>185</v>
      </c>
      <c r="K260" s="17" t="s">
        <v>186</v>
      </c>
      <c r="L260" s="45" t="s">
        <v>89</v>
      </c>
      <c r="M260" s="18" t="str">
        <f t="shared" si="10"/>
        <v>Alto</v>
      </c>
      <c r="N260" s="20" t="str">
        <f t="shared" si="11"/>
        <v>Não aplicável</v>
      </c>
    </row>
    <row r="261" spans="1:14" x14ac:dyDescent="0.35">
      <c r="A261" s="44" t="str">
        <f t="shared" si="9"/>
        <v>ALcidadeInundações fluviaisCidade de Maceió20502C</v>
      </c>
      <c r="B261" s="18" t="s">
        <v>117</v>
      </c>
      <c r="C261" s="18" t="s">
        <v>82</v>
      </c>
      <c r="D261" s="17" t="s">
        <v>289</v>
      </c>
      <c r="E261" s="17" t="s">
        <v>118</v>
      </c>
      <c r="F261" s="17" t="e" vm="14">
        <v>#VALUE!</v>
      </c>
      <c r="G261" s="44" t="s">
        <v>95</v>
      </c>
      <c r="H261" s="18">
        <v>2050</v>
      </c>
      <c r="I261" s="18" t="s">
        <v>86</v>
      </c>
      <c r="J261" s="9" t="s">
        <v>185</v>
      </c>
      <c r="K261" s="17" t="s">
        <v>186</v>
      </c>
      <c r="L261" s="48" t="s">
        <v>89</v>
      </c>
      <c r="M261" s="18" t="str">
        <f t="shared" si="10"/>
        <v>Alto</v>
      </c>
      <c r="N261" s="20" t="str">
        <f t="shared" si="11"/>
        <v>Não aplicável</v>
      </c>
    </row>
    <row r="262" spans="1:14" x14ac:dyDescent="0.35">
      <c r="A262" s="44" t="str">
        <f t="shared" si="9"/>
        <v>ALcidadeInundações fluviaisCidade de Maceió20504C</v>
      </c>
      <c r="B262" s="18" t="s">
        <v>117</v>
      </c>
      <c r="C262" s="18" t="s">
        <v>82</v>
      </c>
      <c r="D262" s="17" t="s">
        <v>289</v>
      </c>
      <c r="E262" s="17" t="s">
        <v>118</v>
      </c>
      <c r="F262" s="17" t="e" vm="14">
        <v>#VALUE!</v>
      </c>
      <c r="G262" s="44" t="s">
        <v>95</v>
      </c>
      <c r="H262" s="18">
        <v>2050</v>
      </c>
      <c r="I262" s="18" t="s">
        <v>90</v>
      </c>
      <c r="J262" s="9" t="s">
        <v>185</v>
      </c>
      <c r="K262" s="17" t="s">
        <v>186</v>
      </c>
      <c r="L262" s="48" t="s">
        <v>89</v>
      </c>
      <c r="M262" s="18" t="str">
        <f t="shared" si="10"/>
        <v>Alto</v>
      </c>
      <c r="N262" s="20" t="str">
        <f t="shared" si="11"/>
        <v>Não aplicável</v>
      </c>
    </row>
    <row r="263" spans="1:14" x14ac:dyDescent="0.35">
      <c r="A263" s="44" t="str">
        <f t="shared" si="9"/>
        <v>AMcidadeInundações fluviaisCidade de Manaus20302C</v>
      </c>
      <c r="B263" s="18" t="s">
        <v>119</v>
      </c>
      <c r="C263" s="18" t="s">
        <v>82</v>
      </c>
      <c r="D263" s="17" t="s">
        <v>289</v>
      </c>
      <c r="E263" s="17" t="s">
        <v>120</v>
      </c>
      <c r="F263" s="17" t="e" vm="15">
        <v>#VALUE!</v>
      </c>
      <c r="G263" s="46">
        <v>5</v>
      </c>
      <c r="H263" s="18">
        <v>2030</v>
      </c>
      <c r="I263" s="18" t="s">
        <v>86</v>
      </c>
      <c r="J263" s="9" t="s">
        <v>185</v>
      </c>
      <c r="K263" s="17" t="s">
        <v>186</v>
      </c>
      <c r="L263" s="45" t="s">
        <v>89</v>
      </c>
      <c r="M263" s="18" t="str">
        <f t="shared" si="10"/>
        <v>Baixo</v>
      </c>
      <c r="N263" s="20" t="str">
        <f t="shared" si="11"/>
        <v>Baixo</v>
      </c>
    </row>
    <row r="264" spans="1:14" x14ac:dyDescent="0.35">
      <c r="A264" s="44" t="str">
        <f t="shared" si="9"/>
        <v>AMcidadeInundações fluviaisCidade de Manaus20304C</v>
      </c>
      <c r="B264" s="18" t="s">
        <v>119</v>
      </c>
      <c r="C264" s="18" t="s">
        <v>82</v>
      </c>
      <c r="D264" s="17" t="s">
        <v>289</v>
      </c>
      <c r="E264" s="17" t="s">
        <v>120</v>
      </c>
      <c r="F264" s="17" t="e" vm="15">
        <v>#VALUE!</v>
      </c>
      <c r="G264" s="46">
        <v>5</v>
      </c>
      <c r="H264" s="18">
        <v>2030</v>
      </c>
      <c r="I264" s="18" t="s">
        <v>90</v>
      </c>
      <c r="J264" s="9" t="s">
        <v>185</v>
      </c>
      <c r="K264" s="17" t="s">
        <v>186</v>
      </c>
      <c r="L264" s="45" t="s">
        <v>89</v>
      </c>
      <c r="M264" s="18" t="str">
        <f t="shared" si="10"/>
        <v>Baixo</v>
      </c>
      <c r="N264" s="20" t="str">
        <f t="shared" si="11"/>
        <v>Baixo</v>
      </c>
    </row>
    <row r="265" spans="1:14" x14ac:dyDescent="0.35">
      <c r="A265" s="44" t="str">
        <f t="shared" si="9"/>
        <v>AMcidadeInundações fluviaisCidade de Manaus20502C</v>
      </c>
      <c r="B265" s="18" t="s">
        <v>119</v>
      </c>
      <c r="C265" s="45" t="s">
        <v>82</v>
      </c>
      <c r="D265" s="44" t="s">
        <v>289</v>
      </c>
      <c r="E265" s="17" t="s">
        <v>120</v>
      </c>
      <c r="F265" s="17" t="e" vm="15">
        <v>#VALUE!</v>
      </c>
      <c r="G265" s="46">
        <v>5</v>
      </c>
      <c r="H265" s="18">
        <v>2050</v>
      </c>
      <c r="I265" s="18" t="s">
        <v>86</v>
      </c>
      <c r="J265" s="9" t="s">
        <v>185</v>
      </c>
      <c r="K265" s="17" t="s">
        <v>186</v>
      </c>
      <c r="L265" s="48" t="s">
        <v>89</v>
      </c>
      <c r="M265" s="18" t="str">
        <f t="shared" si="10"/>
        <v>Baixo</v>
      </c>
      <c r="N265" s="20" t="str">
        <f t="shared" si="11"/>
        <v>Baixo</v>
      </c>
    </row>
    <row r="266" spans="1:14" x14ac:dyDescent="0.35">
      <c r="A266" s="44" t="str">
        <f t="shared" si="9"/>
        <v>AMcidadeInundações fluviaisCidade de Manaus20504C</v>
      </c>
      <c r="B266" s="18" t="s">
        <v>119</v>
      </c>
      <c r="C266" s="45" t="s">
        <v>82</v>
      </c>
      <c r="D266" s="44" t="s">
        <v>289</v>
      </c>
      <c r="E266" s="17" t="s">
        <v>120</v>
      </c>
      <c r="F266" s="17" t="e" vm="15">
        <v>#VALUE!</v>
      </c>
      <c r="G266" s="46">
        <v>5</v>
      </c>
      <c r="H266" s="18">
        <v>2050</v>
      </c>
      <c r="I266" s="18" t="s">
        <v>90</v>
      </c>
      <c r="J266" s="9" t="s">
        <v>185</v>
      </c>
      <c r="K266" s="17" t="s">
        <v>186</v>
      </c>
      <c r="L266" s="48" t="s">
        <v>89</v>
      </c>
      <c r="M266" s="18" t="str">
        <f t="shared" si="10"/>
        <v>Baixo</v>
      </c>
      <c r="N266" s="20" t="str">
        <f t="shared" si="11"/>
        <v>Baixo</v>
      </c>
    </row>
    <row r="267" spans="1:14" x14ac:dyDescent="0.35">
      <c r="A267" s="44" t="str">
        <f t="shared" si="9"/>
        <v>APcidadeInundações fluviaisCidade de Macapá20302C</v>
      </c>
      <c r="B267" s="18" t="s">
        <v>115</v>
      </c>
      <c r="C267" s="45" t="s">
        <v>82</v>
      </c>
      <c r="D267" s="44" t="s">
        <v>289</v>
      </c>
      <c r="E267" s="17" t="s">
        <v>116</v>
      </c>
      <c r="F267" s="17" t="e" vm="13">
        <v>#VALUE!</v>
      </c>
      <c r="G267" s="46">
        <v>2</v>
      </c>
      <c r="H267" s="18">
        <v>2030</v>
      </c>
      <c r="I267" s="18" t="s">
        <v>86</v>
      </c>
      <c r="J267" s="9" t="s">
        <v>185</v>
      </c>
      <c r="K267" s="17" t="s">
        <v>186</v>
      </c>
      <c r="L267" s="45" t="s">
        <v>89</v>
      </c>
      <c r="M267" s="18" t="str">
        <f t="shared" si="10"/>
        <v>Baixo</v>
      </c>
      <c r="N267" s="20" t="str">
        <f t="shared" si="11"/>
        <v>Baixo</v>
      </c>
    </row>
    <row r="268" spans="1:14" x14ac:dyDescent="0.35">
      <c r="A268" s="44" t="str">
        <f t="shared" si="9"/>
        <v>APcidadeInundações fluviaisCidade de Macapá20304C</v>
      </c>
      <c r="B268" s="18" t="s">
        <v>115</v>
      </c>
      <c r="C268" s="45" t="s">
        <v>82</v>
      </c>
      <c r="D268" s="44" t="s">
        <v>289</v>
      </c>
      <c r="E268" s="17" t="s">
        <v>116</v>
      </c>
      <c r="F268" s="17" t="e" vm="13">
        <v>#VALUE!</v>
      </c>
      <c r="G268" s="46">
        <v>2</v>
      </c>
      <c r="H268" s="18">
        <v>2030</v>
      </c>
      <c r="I268" s="18" t="s">
        <v>90</v>
      </c>
      <c r="J268" s="9" t="s">
        <v>185</v>
      </c>
      <c r="K268" s="17" t="s">
        <v>186</v>
      </c>
      <c r="L268" s="45" t="s">
        <v>89</v>
      </c>
      <c r="M268" s="18" t="str">
        <f t="shared" si="10"/>
        <v>Baixo</v>
      </c>
      <c r="N268" s="20" t="str">
        <f t="shared" si="11"/>
        <v>Baixo</v>
      </c>
    </row>
    <row r="269" spans="1:14" x14ac:dyDescent="0.35">
      <c r="A269" s="44" t="str">
        <f t="shared" si="9"/>
        <v>APcidadeInundações fluviaisCidade de Macapá20502C</v>
      </c>
      <c r="B269" s="18" t="s">
        <v>115</v>
      </c>
      <c r="C269" s="45" t="s">
        <v>82</v>
      </c>
      <c r="D269" s="44" t="s">
        <v>289</v>
      </c>
      <c r="E269" s="17" t="s">
        <v>116</v>
      </c>
      <c r="F269" s="17" t="e" vm="13">
        <v>#VALUE!</v>
      </c>
      <c r="G269" s="46">
        <v>2</v>
      </c>
      <c r="H269" s="18">
        <v>2050</v>
      </c>
      <c r="I269" s="18" t="s">
        <v>86</v>
      </c>
      <c r="J269" s="9" t="s">
        <v>185</v>
      </c>
      <c r="K269" s="17" t="s">
        <v>186</v>
      </c>
      <c r="L269" s="48" t="s">
        <v>89</v>
      </c>
      <c r="M269" s="18" t="str">
        <f t="shared" si="10"/>
        <v>Baixo</v>
      </c>
      <c r="N269" s="20" t="str">
        <f t="shared" si="11"/>
        <v>Baixo</v>
      </c>
    </row>
    <row r="270" spans="1:14" x14ac:dyDescent="0.35">
      <c r="A270" s="44" t="str">
        <f t="shared" si="9"/>
        <v>APcidadeInundações fluviaisCidade de Macapá20504C</v>
      </c>
      <c r="B270" s="18" t="s">
        <v>115</v>
      </c>
      <c r="C270" s="45" t="s">
        <v>82</v>
      </c>
      <c r="D270" s="44" t="s">
        <v>289</v>
      </c>
      <c r="E270" s="17" t="s">
        <v>116</v>
      </c>
      <c r="F270" s="17" t="e" vm="13">
        <v>#VALUE!</v>
      </c>
      <c r="G270" s="46">
        <v>2</v>
      </c>
      <c r="H270" s="18">
        <v>2050</v>
      </c>
      <c r="I270" s="18" t="s">
        <v>90</v>
      </c>
      <c r="J270" s="9" t="s">
        <v>185</v>
      </c>
      <c r="K270" s="17" t="s">
        <v>186</v>
      </c>
      <c r="L270" s="48" t="s">
        <v>89</v>
      </c>
      <c r="M270" s="18" t="str">
        <f t="shared" si="10"/>
        <v>Baixo</v>
      </c>
      <c r="N270" s="20" t="str">
        <f t="shared" si="11"/>
        <v>Baixo</v>
      </c>
    </row>
    <row r="271" spans="1:14" x14ac:dyDescent="0.35">
      <c r="A271" s="44" t="str">
        <f t="shared" si="9"/>
        <v>BAcidadeInundações fluviaisCidade de Salvador20302C</v>
      </c>
      <c r="B271" s="18" t="s">
        <v>133</v>
      </c>
      <c r="C271" s="45" t="s">
        <v>82</v>
      </c>
      <c r="D271" s="44" t="s">
        <v>289</v>
      </c>
      <c r="E271" s="17" t="s">
        <v>134</v>
      </c>
      <c r="F271" s="17" t="e" vm="22">
        <v>#VALUE!</v>
      </c>
      <c r="G271" s="44" t="s">
        <v>95</v>
      </c>
      <c r="H271" s="18">
        <v>2030</v>
      </c>
      <c r="I271" s="18" t="s">
        <v>86</v>
      </c>
      <c r="J271" s="9" t="s">
        <v>185</v>
      </c>
      <c r="K271" s="17" t="s">
        <v>186</v>
      </c>
      <c r="L271" s="45" t="s">
        <v>89</v>
      </c>
      <c r="M271" s="18" t="str">
        <f t="shared" si="10"/>
        <v>Alto</v>
      </c>
      <c r="N271" s="20" t="str">
        <f t="shared" si="11"/>
        <v>Não aplicável</v>
      </c>
    </row>
    <row r="272" spans="1:14" x14ac:dyDescent="0.35">
      <c r="A272" s="44" t="str">
        <f t="shared" si="9"/>
        <v>BAcidadeInundações fluviaisCidade de Salvador20304C</v>
      </c>
      <c r="B272" s="18" t="s">
        <v>133</v>
      </c>
      <c r="C272" s="45" t="s">
        <v>82</v>
      </c>
      <c r="D272" s="44" t="s">
        <v>289</v>
      </c>
      <c r="E272" s="17" t="s">
        <v>134</v>
      </c>
      <c r="F272" s="17" t="e" vm="22">
        <v>#VALUE!</v>
      </c>
      <c r="G272" s="46">
        <v>2</v>
      </c>
      <c r="H272" s="18">
        <v>2030</v>
      </c>
      <c r="I272" s="18" t="s">
        <v>90</v>
      </c>
      <c r="J272" s="9" t="s">
        <v>185</v>
      </c>
      <c r="K272" s="17" t="s">
        <v>186</v>
      </c>
      <c r="L272" s="45" t="s">
        <v>89</v>
      </c>
      <c r="M272" s="18" t="str">
        <f t="shared" si="10"/>
        <v>Baixo</v>
      </c>
      <c r="N272" s="20" t="str">
        <f t="shared" si="11"/>
        <v>Baixo</v>
      </c>
    </row>
    <row r="273" spans="1:14" x14ac:dyDescent="0.35">
      <c r="A273" s="44" t="str">
        <f t="shared" si="9"/>
        <v>BAcidadeInundações fluviaisCidade de Salvador20502C</v>
      </c>
      <c r="B273" s="18" t="s">
        <v>133</v>
      </c>
      <c r="C273" s="45" t="s">
        <v>82</v>
      </c>
      <c r="D273" s="44" t="s">
        <v>289</v>
      </c>
      <c r="E273" s="17" t="s">
        <v>134</v>
      </c>
      <c r="F273" s="17" t="e" vm="22">
        <v>#VALUE!</v>
      </c>
      <c r="G273" s="46">
        <v>2</v>
      </c>
      <c r="H273" s="18">
        <v>2050</v>
      </c>
      <c r="I273" s="18" t="s">
        <v>86</v>
      </c>
      <c r="J273" s="9" t="s">
        <v>185</v>
      </c>
      <c r="K273" s="17" t="s">
        <v>186</v>
      </c>
      <c r="L273" s="48" t="s">
        <v>89</v>
      </c>
      <c r="M273" s="18" t="str">
        <f t="shared" si="10"/>
        <v>Baixo</v>
      </c>
      <c r="N273" s="20" t="str">
        <f t="shared" si="11"/>
        <v>Baixo</v>
      </c>
    </row>
    <row r="274" spans="1:14" x14ac:dyDescent="0.35">
      <c r="A274" s="44" t="str">
        <f t="shared" si="9"/>
        <v>BAcidadeInundações fluviaisCidade de Salvador20504C</v>
      </c>
      <c r="B274" s="18" t="s">
        <v>133</v>
      </c>
      <c r="C274" s="45" t="s">
        <v>82</v>
      </c>
      <c r="D274" s="44" t="s">
        <v>289</v>
      </c>
      <c r="E274" s="17" t="s">
        <v>134</v>
      </c>
      <c r="F274" s="17" t="e" vm="22">
        <v>#VALUE!</v>
      </c>
      <c r="G274" s="46">
        <v>2</v>
      </c>
      <c r="H274" s="18">
        <v>2050</v>
      </c>
      <c r="I274" s="18" t="s">
        <v>90</v>
      </c>
      <c r="J274" s="9" t="s">
        <v>185</v>
      </c>
      <c r="K274" s="17" t="s">
        <v>186</v>
      </c>
      <c r="L274" s="48" t="s">
        <v>89</v>
      </c>
      <c r="M274" s="18" t="str">
        <f t="shared" si="10"/>
        <v>Baixo</v>
      </c>
      <c r="N274" s="20" t="str">
        <f t="shared" si="11"/>
        <v>Baixo</v>
      </c>
    </row>
    <row r="275" spans="1:14" x14ac:dyDescent="0.35">
      <c r="A275" s="44" t="str">
        <f t="shared" si="9"/>
        <v>CEcidadeInundações fluviaisCidade de Fortaleza20302C</v>
      </c>
      <c r="B275" s="18" t="s">
        <v>109</v>
      </c>
      <c r="C275" s="45" t="s">
        <v>82</v>
      </c>
      <c r="D275" s="44" t="s">
        <v>289</v>
      </c>
      <c r="E275" s="17" t="s">
        <v>110</v>
      </c>
      <c r="F275" s="17" t="e" vm="10">
        <v>#VALUE!</v>
      </c>
      <c r="G275" s="46">
        <v>2</v>
      </c>
      <c r="H275" s="18">
        <v>2030</v>
      </c>
      <c r="I275" s="18" t="s">
        <v>86</v>
      </c>
      <c r="J275" s="9" t="s">
        <v>185</v>
      </c>
      <c r="K275" s="17" t="s">
        <v>186</v>
      </c>
      <c r="L275" s="45" t="s">
        <v>89</v>
      </c>
      <c r="M275" s="18" t="str">
        <f t="shared" si="10"/>
        <v>Baixo</v>
      </c>
      <c r="N275" s="20" t="str">
        <f t="shared" si="11"/>
        <v>Baixo</v>
      </c>
    </row>
    <row r="276" spans="1:14" x14ac:dyDescent="0.35">
      <c r="A276" s="44" t="str">
        <f t="shared" si="9"/>
        <v>CEcidadeInundações fluviaisCidade de Fortaleza20304C</v>
      </c>
      <c r="B276" s="18" t="s">
        <v>109</v>
      </c>
      <c r="C276" s="45" t="s">
        <v>82</v>
      </c>
      <c r="D276" s="44" t="s">
        <v>289</v>
      </c>
      <c r="E276" s="17" t="s">
        <v>110</v>
      </c>
      <c r="F276" s="17" t="e" vm="10">
        <v>#VALUE!</v>
      </c>
      <c r="G276" s="46">
        <v>2</v>
      </c>
      <c r="H276" s="18">
        <v>2030</v>
      </c>
      <c r="I276" s="18" t="s">
        <v>90</v>
      </c>
      <c r="J276" s="9" t="s">
        <v>185</v>
      </c>
      <c r="K276" s="17" t="s">
        <v>186</v>
      </c>
      <c r="L276" s="45" t="s">
        <v>89</v>
      </c>
      <c r="M276" s="18" t="str">
        <f t="shared" si="10"/>
        <v>Baixo</v>
      </c>
      <c r="N276" s="20" t="str">
        <f t="shared" si="11"/>
        <v>Baixo</v>
      </c>
    </row>
    <row r="277" spans="1:14" x14ac:dyDescent="0.35">
      <c r="A277" s="44" t="str">
        <f t="shared" si="9"/>
        <v>CEcidadeInundações fluviaisCidade de Fortaleza20502C</v>
      </c>
      <c r="B277" s="18" t="s">
        <v>109</v>
      </c>
      <c r="C277" s="18" t="s">
        <v>82</v>
      </c>
      <c r="D277" s="17" t="s">
        <v>289</v>
      </c>
      <c r="E277" s="17" t="s">
        <v>110</v>
      </c>
      <c r="F277" s="17" t="e" vm="10">
        <v>#VALUE!</v>
      </c>
      <c r="G277" s="46">
        <v>2</v>
      </c>
      <c r="H277" s="18">
        <v>2050</v>
      </c>
      <c r="I277" s="18" t="s">
        <v>86</v>
      </c>
      <c r="J277" s="9" t="s">
        <v>185</v>
      </c>
      <c r="K277" s="17" t="s">
        <v>186</v>
      </c>
      <c r="L277" s="48" t="s">
        <v>89</v>
      </c>
      <c r="M277" s="18" t="str">
        <f t="shared" si="10"/>
        <v>Baixo</v>
      </c>
      <c r="N277" s="20" t="str">
        <f t="shared" si="11"/>
        <v>Baixo</v>
      </c>
    </row>
    <row r="278" spans="1:14" x14ac:dyDescent="0.35">
      <c r="A278" s="44" t="str">
        <f t="shared" si="9"/>
        <v>CEcidadeInundações fluviaisCidade de Fortaleza20504C</v>
      </c>
      <c r="B278" s="18" t="s">
        <v>109</v>
      </c>
      <c r="C278" s="18" t="s">
        <v>82</v>
      </c>
      <c r="D278" s="17" t="s">
        <v>289</v>
      </c>
      <c r="E278" s="17" t="s">
        <v>110</v>
      </c>
      <c r="F278" s="17" t="e" vm="10">
        <v>#VALUE!</v>
      </c>
      <c r="G278" s="46">
        <v>2</v>
      </c>
      <c r="H278" s="18">
        <v>2050</v>
      </c>
      <c r="I278" s="18" t="s">
        <v>90</v>
      </c>
      <c r="J278" s="9" t="s">
        <v>185</v>
      </c>
      <c r="K278" s="17" t="s">
        <v>186</v>
      </c>
      <c r="L278" s="48" t="s">
        <v>89</v>
      </c>
      <c r="M278" s="18" t="str">
        <f t="shared" si="10"/>
        <v>Baixo</v>
      </c>
      <c r="N278" s="20" t="str">
        <f t="shared" si="11"/>
        <v>Baixo</v>
      </c>
    </row>
    <row r="279" spans="1:14" x14ac:dyDescent="0.35">
      <c r="A279" s="44" t="str">
        <f t="shared" si="9"/>
        <v>DFcidadeInundações fluviaisCidade de Brasília20302C</v>
      </c>
      <c r="B279" s="18" t="s">
        <v>99</v>
      </c>
      <c r="C279" s="18" t="s">
        <v>82</v>
      </c>
      <c r="D279" s="17" t="s">
        <v>289</v>
      </c>
      <c r="E279" s="17" t="s">
        <v>100</v>
      </c>
      <c r="F279" s="17" t="e" vm="5">
        <v>#VALUE!</v>
      </c>
      <c r="G279" s="44" t="s">
        <v>95</v>
      </c>
      <c r="H279" s="18">
        <v>2030</v>
      </c>
      <c r="I279" s="18" t="s">
        <v>86</v>
      </c>
      <c r="J279" s="9" t="s">
        <v>185</v>
      </c>
      <c r="K279" s="17" t="s">
        <v>186</v>
      </c>
      <c r="L279" s="45" t="s">
        <v>89</v>
      </c>
      <c r="M279" s="18" t="str">
        <f t="shared" si="10"/>
        <v>Alto</v>
      </c>
      <c r="N279" s="20" t="str">
        <f t="shared" si="11"/>
        <v>Não aplicável</v>
      </c>
    </row>
    <row r="280" spans="1:14" x14ac:dyDescent="0.35">
      <c r="A280" s="44" t="str">
        <f t="shared" si="9"/>
        <v>DFcidadeInundações fluviaisCidade de Brasília20304C</v>
      </c>
      <c r="B280" s="18" t="s">
        <v>99</v>
      </c>
      <c r="C280" s="18" t="s">
        <v>82</v>
      </c>
      <c r="D280" s="17" t="s">
        <v>289</v>
      </c>
      <c r="E280" s="17" t="s">
        <v>100</v>
      </c>
      <c r="F280" s="17" t="e" vm="5">
        <v>#VALUE!</v>
      </c>
      <c r="G280" s="44" t="s">
        <v>95</v>
      </c>
      <c r="H280" s="18">
        <v>2030</v>
      </c>
      <c r="I280" s="18" t="s">
        <v>90</v>
      </c>
      <c r="J280" s="9" t="s">
        <v>185</v>
      </c>
      <c r="K280" s="17" t="s">
        <v>186</v>
      </c>
      <c r="L280" s="45" t="s">
        <v>89</v>
      </c>
      <c r="M280" s="18" t="str">
        <f t="shared" si="10"/>
        <v>Alto</v>
      </c>
      <c r="N280" s="20" t="str">
        <f t="shared" si="11"/>
        <v>Não aplicável</v>
      </c>
    </row>
    <row r="281" spans="1:14" x14ac:dyDescent="0.35">
      <c r="A281" s="44" t="str">
        <f t="shared" si="9"/>
        <v>DFcidadeInundações fluviaisCidade de Brasília20502C</v>
      </c>
      <c r="B281" s="18" t="s">
        <v>99</v>
      </c>
      <c r="C281" s="18" t="s">
        <v>82</v>
      </c>
      <c r="D281" s="17" t="s">
        <v>289</v>
      </c>
      <c r="E281" s="17" t="s">
        <v>100</v>
      </c>
      <c r="F281" s="17" t="e" vm="5">
        <v>#VALUE!</v>
      </c>
      <c r="G281" s="44" t="s">
        <v>95</v>
      </c>
      <c r="H281" s="18">
        <v>2050</v>
      </c>
      <c r="I281" s="18" t="s">
        <v>86</v>
      </c>
      <c r="J281" s="9" t="s">
        <v>185</v>
      </c>
      <c r="K281" s="17" t="s">
        <v>186</v>
      </c>
      <c r="L281" s="48" t="s">
        <v>89</v>
      </c>
      <c r="M281" s="18" t="str">
        <f t="shared" si="10"/>
        <v>Alto</v>
      </c>
      <c r="N281" s="20" t="str">
        <f t="shared" si="11"/>
        <v>Não aplicável</v>
      </c>
    </row>
    <row r="282" spans="1:14" x14ac:dyDescent="0.35">
      <c r="A282" s="44" t="str">
        <f t="shared" si="9"/>
        <v>DFcidadeInundações fluviaisCidade de Brasília20504C</v>
      </c>
      <c r="B282" s="18" t="s">
        <v>99</v>
      </c>
      <c r="C282" s="18" t="s">
        <v>82</v>
      </c>
      <c r="D282" s="17" t="s">
        <v>289</v>
      </c>
      <c r="E282" s="17" t="s">
        <v>100</v>
      </c>
      <c r="F282" s="17" t="e" vm="5">
        <v>#VALUE!</v>
      </c>
      <c r="G282" s="44" t="s">
        <v>95</v>
      </c>
      <c r="H282" s="18">
        <v>2050</v>
      </c>
      <c r="I282" s="18" t="s">
        <v>90</v>
      </c>
      <c r="J282" s="9" t="s">
        <v>185</v>
      </c>
      <c r="K282" s="17" t="s">
        <v>186</v>
      </c>
      <c r="L282" s="48" t="s">
        <v>89</v>
      </c>
      <c r="M282" s="18" t="str">
        <f t="shared" si="10"/>
        <v>Alto</v>
      </c>
      <c r="N282" s="20" t="str">
        <f t="shared" si="11"/>
        <v>Não aplicável</v>
      </c>
    </row>
    <row r="283" spans="1:14" x14ac:dyDescent="0.35">
      <c r="A283" s="44" t="str">
        <f t="shared" si="9"/>
        <v>EScidadeInundações fluviaisCidade de Vitória20302C</v>
      </c>
      <c r="B283" s="18" t="s">
        <v>141</v>
      </c>
      <c r="C283" s="18" t="s">
        <v>82</v>
      </c>
      <c r="D283" s="17" t="s">
        <v>289</v>
      </c>
      <c r="E283" s="17" t="s">
        <v>142</v>
      </c>
      <c r="F283" s="17" t="e" vm="26">
        <v>#VALUE!</v>
      </c>
      <c r="G283" s="46">
        <v>2</v>
      </c>
      <c r="H283" s="18">
        <v>2030</v>
      </c>
      <c r="I283" s="18" t="s">
        <v>86</v>
      </c>
      <c r="J283" s="9" t="s">
        <v>185</v>
      </c>
      <c r="K283" s="17" t="s">
        <v>186</v>
      </c>
      <c r="L283" s="45" t="s">
        <v>89</v>
      </c>
      <c r="M283" s="18" t="str">
        <f t="shared" si="10"/>
        <v>Baixo</v>
      </c>
      <c r="N283" s="20" t="str">
        <f t="shared" si="11"/>
        <v>Baixo</v>
      </c>
    </row>
    <row r="284" spans="1:14" x14ac:dyDescent="0.35">
      <c r="A284" s="44" t="str">
        <f t="shared" si="9"/>
        <v>EScidadeInundações fluviaisCidade de Vitória20304C</v>
      </c>
      <c r="B284" s="18" t="s">
        <v>141</v>
      </c>
      <c r="C284" s="18" t="s">
        <v>82</v>
      </c>
      <c r="D284" s="17" t="s">
        <v>289</v>
      </c>
      <c r="E284" s="17" t="s">
        <v>142</v>
      </c>
      <c r="F284" s="17" t="e" vm="26">
        <v>#VALUE!</v>
      </c>
      <c r="G284" s="46">
        <v>2</v>
      </c>
      <c r="H284" s="18">
        <v>2030</v>
      </c>
      <c r="I284" s="18" t="s">
        <v>90</v>
      </c>
      <c r="J284" s="9" t="s">
        <v>185</v>
      </c>
      <c r="K284" s="17" t="s">
        <v>186</v>
      </c>
      <c r="L284" s="45" t="s">
        <v>89</v>
      </c>
      <c r="M284" s="18" t="str">
        <f t="shared" si="10"/>
        <v>Baixo</v>
      </c>
      <c r="N284" s="20" t="str">
        <f t="shared" si="11"/>
        <v>Baixo</v>
      </c>
    </row>
    <row r="285" spans="1:14" x14ac:dyDescent="0.35">
      <c r="A285" s="44" t="str">
        <f t="shared" si="9"/>
        <v>EScidadeInundações fluviaisCidade de Vitória20502C</v>
      </c>
      <c r="B285" s="18" t="s">
        <v>141</v>
      </c>
      <c r="C285" s="18" t="s">
        <v>82</v>
      </c>
      <c r="D285" s="17" t="s">
        <v>289</v>
      </c>
      <c r="E285" s="17" t="s">
        <v>142</v>
      </c>
      <c r="F285" s="17" t="e" vm="26">
        <v>#VALUE!</v>
      </c>
      <c r="G285" s="46">
        <v>5</v>
      </c>
      <c r="H285" s="18">
        <v>2050</v>
      </c>
      <c r="I285" s="18" t="s">
        <v>86</v>
      </c>
      <c r="J285" s="9" t="s">
        <v>185</v>
      </c>
      <c r="K285" s="17" t="s">
        <v>186</v>
      </c>
      <c r="L285" s="48" t="s">
        <v>89</v>
      </c>
      <c r="M285" s="18" t="str">
        <f t="shared" si="10"/>
        <v>Baixo</v>
      </c>
      <c r="N285" s="20" t="str">
        <f t="shared" si="11"/>
        <v>Baixo</v>
      </c>
    </row>
    <row r="286" spans="1:14" x14ac:dyDescent="0.35">
      <c r="A286" s="44" t="str">
        <f t="shared" si="9"/>
        <v>EScidadeInundações fluviaisCidade de Vitória20504C</v>
      </c>
      <c r="B286" s="18" t="s">
        <v>141</v>
      </c>
      <c r="C286" s="18" t="s">
        <v>82</v>
      </c>
      <c r="D286" s="17" t="s">
        <v>289</v>
      </c>
      <c r="E286" s="17" t="s">
        <v>142</v>
      </c>
      <c r="F286" s="17" t="e" vm="26">
        <v>#VALUE!</v>
      </c>
      <c r="G286" s="46">
        <v>2</v>
      </c>
      <c r="H286" s="18">
        <v>2050</v>
      </c>
      <c r="I286" s="18" t="s">
        <v>90</v>
      </c>
      <c r="J286" s="9" t="s">
        <v>185</v>
      </c>
      <c r="K286" s="17" t="s">
        <v>186</v>
      </c>
      <c r="L286" s="48" t="s">
        <v>89</v>
      </c>
      <c r="M286" s="18" t="str">
        <f t="shared" si="10"/>
        <v>Baixo</v>
      </c>
      <c r="N286" s="20" t="str">
        <f t="shared" si="11"/>
        <v>Baixo</v>
      </c>
    </row>
    <row r="287" spans="1:14" x14ac:dyDescent="0.35">
      <c r="A287" s="44" t="str">
        <f t="shared" si="9"/>
        <v>GOcidadeInundações fluviaisCidade de Goiânia20302C</v>
      </c>
      <c r="B287" s="18" t="s">
        <v>111</v>
      </c>
      <c r="C287" s="18" t="s">
        <v>82</v>
      </c>
      <c r="D287" s="17" t="s">
        <v>289</v>
      </c>
      <c r="E287" s="17" t="s">
        <v>112</v>
      </c>
      <c r="F287" s="17" t="e" vm="11">
        <v>#VALUE!</v>
      </c>
      <c r="G287" s="46">
        <v>5</v>
      </c>
      <c r="H287" s="18">
        <v>2030</v>
      </c>
      <c r="I287" s="18" t="s">
        <v>86</v>
      </c>
      <c r="J287" s="9" t="s">
        <v>185</v>
      </c>
      <c r="K287" s="17" t="s">
        <v>186</v>
      </c>
      <c r="L287" s="45" t="s">
        <v>89</v>
      </c>
      <c r="M287" s="18" t="str">
        <f t="shared" ref="M287:M318" si="12">IF(G287&lt;=5,"Baixo",IF(G287&gt;=20,"Alto","Médio"))</f>
        <v>Baixo</v>
      </c>
      <c r="N287" s="20" t="str">
        <f t="shared" si="11"/>
        <v>Baixo</v>
      </c>
    </row>
    <row r="288" spans="1:14" x14ac:dyDescent="0.35">
      <c r="A288" s="44" t="str">
        <f t="shared" si="9"/>
        <v>GOcidadeInundações fluviaisCidade de Goiânia20304C</v>
      </c>
      <c r="B288" s="18" t="s">
        <v>111</v>
      </c>
      <c r="C288" s="18" t="s">
        <v>82</v>
      </c>
      <c r="D288" s="17" t="s">
        <v>289</v>
      </c>
      <c r="E288" s="17" t="s">
        <v>112</v>
      </c>
      <c r="F288" s="17" t="e" vm="11">
        <v>#VALUE!</v>
      </c>
      <c r="G288" s="46">
        <v>5</v>
      </c>
      <c r="H288" s="18">
        <v>2030</v>
      </c>
      <c r="I288" s="18" t="s">
        <v>90</v>
      </c>
      <c r="J288" s="9" t="s">
        <v>185</v>
      </c>
      <c r="K288" s="17" t="s">
        <v>186</v>
      </c>
      <c r="L288" s="45" t="s">
        <v>89</v>
      </c>
      <c r="M288" s="18" t="str">
        <f t="shared" si="12"/>
        <v>Baixo</v>
      </c>
      <c r="N288" s="20" t="str">
        <f t="shared" si="11"/>
        <v>Baixo</v>
      </c>
    </row>
    <row r="289" spans="1:14" x14ac:dyDescent="0.35">
      <c r="A289" s="44" t="str">
        <f t="shared" si="9"/>
        <v>GOcidadeInundações fluviaisCidade de Goiânia20502C</v>
      </c>
      <c r="B289" s="18" t="s">
        <v>111</v>
      </c>
      <c r="C289" s="18" t="s">
        <v>82</v>
      </c>
      <c r="D289" s="17" t="s">
        <v>289</v>
      </c>
      <c r="E289" s="17" t="s">
        <v>112</v>
      </c>
      <c r="F289" s="17" t="e" vm="11">
        <v>#VALUE!</v>
      </c>
      <c r="G289" s="46">
        <v>5</v>
      </c>
      <c r="H289" s="18">
        <v>2050</v>
      </c>
      <c r="I289" s="18" t="s">
        <v>86</v>
      </c>
      <c r="J289" s="9" t="s">
        <v>185</v>
      </c>
      <c r="K289" s="17" t="s">
        <v>186</v>
      </c>
      <c r="L289" s="48" t="s">
        <v>89</v>
      </c>
      <c r="M289" s="18" t="str">
        <f t="shared" si="12"/>
        <v>Baixo</v>
      </c>
      <c r="N289" s="20" t="str">
        <f t="shared" si="11"/>
        <v>Baixo</v>
      </c>
    </row>
    <row r="290" spans="1:14" x14ac:dyDescent="0.35">
      <c r="A290" s="44" t="str">
        <f t="shared" si="9"/>
        <v>GOcidadeInundações fluviaisCidade de Goiânia20504C</v>
      </c>
      <c r="B290" s="18" t="s">
        <v>111</v>
      </c>
      <c r="C290" s="18" t="s">
        <v>82</v>
      </c>
      <c r="D290" s="17" t="s">
        <v>289</v>
      </c>
      <c r="E290" s="17" t="s">
        <v>112</v>
      </c>
      <c r="F290" s="17" t="e" vm="11">
        <v>#VALUE!</v>
      </c>
      <c r="G290" s="46">
        <v>5</v>
      </c>
      <c r="H290" s="18">
        <v>2050</v>
      </c>
      <c r="I290" s="18" t="s">
        <v>90</v>
      </c>
      <c r="J290" s="9" t="s">
        <v>185</v>
      </c>
      <c r="K290" s="17" t="s">
        <v>186</v>
      </c>
      <c r="L290" s="48" t="s">
        <v>89</v>
      </c>
      <c r="M290" s="18" t="str">
        <f t="shared" si="12"/>
        <v>Baixo</v>
      </c>
      <c r="N290" s="20" t="str">
        <f t="shared" si="11"/>
        <v>Baixo</v>
      </c>
    </row>
    <row r="291" spans="1:14" x14ac:dyDescent="0.35">
      <c r="A291" s="44" t="str">
        <f t="shared" si="9"/>
        <v>MAcidadeInundações fluviaisCidade de São Luiz20302C</v>
      </c>
      <c r="B291" s="18" t="s">
        <v>135</v>
      </c>
      <c r="C291" s="18" t="s">
        <v>82</v>
      </c>
      <c r="D291" s="17" t="s">
        <v>289</v>
      </c>
      <c r="E291" s="17" t="s">
        <v>136</v>
      </c>
      <c r="F291" s="17" t="e" vm="23">
        <v>#VALUE!</v>
      </c>
      <c r="G291" s="46">
        <v>2</v>
      </c>
      <c r="H291" s="18">
        <v>2030</v>
      </c>
      <c r="I291" s="18" t="s">
        <v>86</v>
      </c>
      <c r="J291" s="9" t="s">
        <v>185</v>
      </c>
      <c r="K291" s="17" t="s">
        <v>186</v>
      </c>
      <c r="L291" s="18" t="s">
        <v>89</v>
      </c>
      <c r="M291" s="18" t="str">
        <f t="shared" si="12"/>
        <v>Baixo</v>
      </c>
      <c r="N291" s="20" t="str">
        <f t="shared" si="11"/>
        <v>Baixo</v>
      </c>
    </row>
    <row r="292" spans="1:14" x14ac:dyDescent="0.35">
      <c r="A292" s="44" t="str">
        <f t="shared" si="9"/>
        <v>MAcidadeInundações fluviaisCidade de São Luiz20304C</v>
      </c>
      <c r="B292" s="18" t="s">
        <v>135</v>
      </c>
      <c r="C292" s="18" t="s">
        <v>82</v>
      </c>
      <c r="D292" s="17" t="s">
        <v>289</v>
      </c>
      <c r="E292" s="17" t="s">
        <v>136</v>
      </c>
      <c r="F292" s="17" t="e" vm="23">
        <v>#VALUE!</v>
      </c>
      <c r="G292" s="46">
        <v>2</v>
      </c>
      <c r="H292" s="18">
        <v>2030</v>
      </c>
      <c r="I292" s="18" t="s">
        <v>90</v>
      </c>
      <c r="J292" s="9" t="s">
        <v>185</v>
      </c>
      <c r="K292" s="17" t="s">
        <v>186</v>
      </c>
      <c r="L292" s="18" t="s">
        <v>89</v>
      </c>
      <c r="M292" s="18" t="str">
        <f t="shared" si="12"/>
        <v>Baixo</v>
      </c>
      <c r="N292" s="20" t="str">
        <f t="shared" si="11"/>
        <v>Baixo</v>
      </c>
    </row>
    <row r="293" spans="1:14" x14ac:dyDescent="0.35">
      <c r="A293" s="44" t="str">
        <f t="shared" si="9"/>
        <v>MAcidadeInundações fluviaisCidade de São Luiz20502C</v>
      </c>
      <c r="B293" s="18" t="s">
        <v>135</v>
      </c>
      <c r="C293" s="18" t="s">
        <v>82</v>
      </c>
      <c r="D293" s="17" t="s">
        <v>289</v>
      </c>
      <c r="E293" s="17" t="s">
        <v>136</v>
      </c>
      <c r="F293" s="17" t="e" vm="23">
        <v>#VALUE!</v>
      </c>
      <c r="G293" s="46">
        <v>2</v>
      </c>
      <c r="H293" s="18">
        <v>2050</v>
      </c>
      <c r="I293" s="18" t="s">
        <v>86</v>
      </c>
      <c r="J293" s="9" t="s">
        <v>185</v>
      </c>
      <c r="K293" s="17" t="s">
        <v>186</v>
      </c>
      <c r="L293" s="48" t="s">
        <v>89</v>
      </c>
      <c r="M293" s="18" t="str">
        <f t="shared" si="12"/>
        <v>Baixo</v>
      </c>
      <c r="N293" s="20" t="str">
        <f t="shared" si="11"/>
        <v>Baixo</v>
      </c>
    </row>
    <row r="294" spans="1:14" x14ac:dyDescent="0.35">
      <c r="A294" s="44" t="str">
        <f t="shared" si="9"/>
        <v>MAcidadeInundações fluviaisCidade de São Luiz20504C</v>
      </c>
      <c r="B294" s="18" t="s">
        <v>135</v>
      </c>
      <c r="C294" s="18" t="s">
        <v>82</v>
      </c>
      <c r="D294" s="17" t="s">
        <v>289</v>
      </c>
      <c r="E294" s="17" t="s">
        <v>136</v>
      </c>
      <c r="F294" s="17" t="e" vm="23">
        <v>#VALUE!</v>
      </c>
      <c r="G294" s="46">
        <v>2</v>
      </c>
      <c r="H294" s="18">
        <v>2050</v>
      </c>
      <c r="I294" s="18" t="s">
        <v>90</v>
      </c>
      <c r="J294" s="9" t="s">
        <v>185</v>
      </c>
      <c r="K294" s="17" t="s">
        <v>186</v>
      </c>
      <c r="L294" s="48" t="s">
        <v>89</v>
      </c>
      <c r="M294" s="18" t="str">
        <f t="shared" si="12"/>
        <v>Baixo</v>
      </c>
      <c r="N294" s="20" t="str">
        <f t="shared" si="11"/>
        <v>Baixo</v>
      </c>
    </row>
    <row r="295" spans="1:14" x14ac:dyDescent="0.35">
      <c r="A295" s="44" t="str">
        <f t="shared" si="9"/>
        <v>MGcidadeInundações fluviaisCidade de Belo Horizonte20302C</v>
      </c>
      <c r="B295" s="18" t="s">
        <v>93</v>
      </c>
      <c r="C295" s="18" t="s">
        <v>82</v>
      </c>
      <c r="D295" s="17" t="s">
        <v>289</v>
      </c>
      <c r="E295" s="17" t="s">
        <v>94</v>
      </c>
      <c r="F295" s="17" t="e" vm="3">
        <v>#VALUE!</v>
      </c>
      <c r="G295" s="44" t="s">
        <v>95</v>
      </c>
      <c r="H295" s="18">
        <v>2030</v>
      </c>
      <c r="I295" s="18" t="s">
        <v>86</v>
      </c>
      <c r="J295" s="9" t="s">
        <v>185</v>
      </c>
      <c r="K295" s="17" t="s">
        <v>186</v>
      </c>
      <c r="L295" s="45" t="s">
        <v>89</v>
      </c>
      <c r="M295" s="18" t="str">
        <f t="shared" si="12"/>
        <v>Alto</v>
      </c>
      <c r="N295" s="20" t="str">
        <f t="shared" si="11"/>
        <v>Não aplicável</v>
      </c>
    </row>
    <row r="296" spans="1:14" x14ac:dyDescent="0.35">
      <c r="A296" s="44" t="str">
        <f t="shared" si="9"/>
        <v>MGcidadeInundações fluviaisCidade de Belo Horizonte20304C</v>
      </c>
      <c r="B296" s="18" t="s">
        <v>93</v>
      </c>
      <c r="C296" s="18" t="s">
        <v>82</v>
      </c>
      <c r="D296" s="17" t="s">
        <v>289</v>
      </c>
      <c r="E296" s="17" t="s">
        <v>94</v>
      </c>
      <c r="F296" s="17" t="e" vm="3">
        <v>#VALUE!</v>
      </c>
      <c r="G296" s="44" t="s">
        <v>95</v>
      </c>
      <c r="H296" s="18">
        <v>2030</v>
      </c>
      <c r="I296" s="18" t="s">
        <v>90</v>
      </c>
      <c r="J296" s="9" t="s">
        <v>185</v>
      </c>
      <c r="K296" s="17" t="s">
        <v>186</v>
      </c>
      <c r="L296" s="45" t="s">
        <v>89</v>
      </c>
      <c r="M296" s="18" t="str">
        <f t="shared" si="12"/>
        <v>Alto</v>
      </c>
      <c r="N296" s="20" t="str">
        <f t="shared" si="11"/>
        <v>Não aplicável</v>
      </c>
    </row>
    <row r="297" spans="1:14" x14ac:dyDescent="0.35">
      <c r="A297" s="44" t="str">
        <f t="shared" si="9"/>
        <v>MGcidadeInundações fluviaisCidade de Belo Horizonte20502C</v>
      </c>
      <c r="B297" s="18" t="s">
        <v>93</v>
      </c>
      <c r="C297" s="18" t="s">
        <v>82</v>
      </c>
      <c r="D297" s="17" t="s">
        <v>289</v>
      </c>
      <c r="E297" s="17" t="s">
        <v>94</v>
      </c>
      <c r="F297" s="17" t="e" vm="3">
        <v>#VALUE!</v>
      </c>
      <c r="G297" s="44" t="s">
        <v>95</v>
      </c>
      <c r="H297" s="18">
        <v>2050</v>
      </c>
      <c r="I297" s="18" t="s">
        <v>86</v>
      </c>
      <c r="J297" s="9" t="s">
        <v>185</v>
      </c>
      <c r="K297" s="17" t="s">
        <v>186</v>
      </c>
      <c r="L297" s="48" t="s">
        <v>89</v>
      </c>
      <c r="M297" s="18" t="str">
        <f t="shared" si="12"/>
        <v>Alto</v>
      </c>
      <c r="N297" s="20" t="str">
        <f t="shared" si="11"/>
        <v>Não aplicável</v>
      </c>
    </row>
    <row r="298" spans="1:14" x14ac:dyDescent="0.35">
      <c r="A298" s="44" t="str">
        <f t="shared" si="9"/>
        <v>MGcidadeInundações fluviaisCidade de Belo Horizonte20504C</v>
      </c>
      <c r="B298" s="18" t="s">
        <v>93</v>
      </c>
      <c r="C298" s="18" t="s">
        <v>82</v>
      </c>
      <c r="D298" s="17" t="s">
        <v>289</v>
      </c>
      <c r="E298" s="17" t="s">
        <v>94</v>
      </c>
      <c r="F298" s="17" t="e" vm="3">
        <v>#VALUE!</v>
      </c>
      <c r="G298" s="44" t="s">
        <v>95</v>
      </c>
      <c r="H298" s="18">
        <v>2050</v>
      </c>
      <c r="I298" s="18" t="s">
        <v>90</v>
      </c>
      <c r="J298" s="9" t="s">
        <v>185</v>
      </c>
      <c r="K298" s="17" t="s">
        <v>186</v>
      </c>
      <c r="L298" s="48" t="s">
        <v>89</v>
      </c>
      <c r="M298" s="18" t="str">
        <f t="shared" si="12"/>
        <v>Alto</v>
      </c>
      <c r="N298" s="20" t="str">
        <f t="shared" si="11"/>
        <v>Não aplicável</v>
      </c>
    </row>
    <row r="299" spans="1:14" x14ac:dyDescent="0.35">
      <c r="A299" s="44" t="str">
        <f t="shared" si="9"/>
        <v>MScidadeInundações fluviaisCidade de Campo Grande20302C</v>
      </c>
      <c r="B299" s="18" t="s">
        <v>101</v>
      </c>
      <c r="C299" s="18" t="s">
        <v>82</v>
      </c>
      <c r="D299" s="17" t="s">
        <v>289</v>
      </c>
      <c r="E299" s="17" t="s">
        <v>102</v>
      </c>
      <c r="F299" s="17" t="e" vm="6">
        <v>#VALUE!</v>
      </c>
      <c r="G299" s="44" t="s">
        <v>95</v>
      </c>
      <c r="H299" s="18">
        <v>2030</v>
      </c>
      <c r="I299" s="18" t="s">
        <v>86</v>
      </c>
      <c r="J299" s="9" t="s">
        <v>185</v>
      </c>
      <c r="K299" s="17" t="s">
        <v>186</v>
      </c>
      <c r="L299" s="45" t="s">
        <v>89</v>
      </c>
      <c r="M299" s="18" t="str">
        <f t="shared" si="12"/>
        <v>Alto</v>
      </c>
      <c r="N299" s="20" t="str">
        <f t="shared" si="11"/>
        <v>Não aplicável</v>
      </c>
    </row>
    <row r="300" spans="1:14" x14ac:dyDescent="0.35">
      <c r="A300" s="44" t="str">
        <f t="shared" si="9"/>
        <v>MScidadeInundações fluviaisCidade de Dourados20302C</v>
      </c>
      <c r="B300" s="18" t="s">
        <v>101</v>
      </c>
      <c r="C300" s="18" t="s">
        <v>82</v>
      </c>
      <c r="D300" s="17" t="s">
        <v>289</v>
      </c>
      <c r="E300" s="17" t="s">
        <v>180</v>
      </c>
      <c r="F300" s="17" t="e" vm="28">
        <v>#VALUE!</v>
      </c>
      <c r="G300" s="44" t="s">
        <v>95</v>
      </c>
      <c r="H300" s="18">
        <v>2030</v>
      </c>
      <c r="I300" s="18" t="s">
        <v>86</v>
      </c>
      <c r="J300" s="9" t="s">
        <v>185</v>
      </c>
      <c r="K300" s="17" t="s">
        <v>186</v>
      </c>
      <c r="L300" s="45" t="s">
        <v>89</v>
      </c>
      <c r="M300" s="18" t="str">
        <f t="shared" si="12"/>
        <v>Alto</v>
      </c>
      <c r="N300" s="20" t="str">
        <f t="shared" si="11"/>
        <v>Não aplicável</v>
      </c>
    </row>
    <row r="301" spans="1:14" x14ac:dyDescent="0.35">
      <c r="A301" s="44" t="str">
        <f t="shared" si="9"/>
        <v>MScidadeInundações fluviaisCidade de Campo Grande20304C</v>
      </c>
      <c r="B301" s="18" t="s">
        <v>101</v>
      </c>
      <c r="C301" s="18" t="s">
        <v>82</v>
      </c>
      <c r="D301" s="17" t="s">
        <v>289</v>
      </c>
      <c r="E301" s="17" t="s">
        <v>102</v>
      </c>
      <c r="F301" s="17" t="e" vm="6">
        <v>#VALUE!</v>
      </c>
      <c r="G301" s="44" t="s">
        <v>95</v>
      </c>
      <c r="H301" s="18">
        <v>2030</v>
      </c>
      <c r="I301" s="18" t="s">
        <v>90</v>
      </c>
      <c r="J301" s="9" t="s">
        <v>185</v>
      </c>
      <c r="K301" s="17" t="s">
        <v>186</v>
      </c>
      <c r="L301" s="45" t="s">
        <v>89</v>
      </c>
      <c r="M301" s="18" t="str">
        <f t="shared" si="12"/>
        <v>Alto</v>
      </c>
      <c r="N301" s="20" t="str">
        <f t="shared" si="11"/>
        <v>Não aplicável</v>
      </c>
    </row>
    <row r="302" spans="1:14" x14ac:dyDescent="0.35">
      <c r="A302" s="44" t="str">
        <f t="shared" si="9"/>
        <v>MScidadeInundações fluviaisCidade de Dourados20304C</v>
      </c>
      <c r="B302" s="18" t="s">
        <v>101</v>
      </c>
      <c r="C302" s="18" t="s">
        <v>82</v>
      </c>
      <c r="D302" s="17" t="s">
        <v>289</v>
      </c>
      <c r="E302" s="17" t="s">
        <v>180</v>
      </c>
      <c r="F302" s="17" t="e" vm="28">
        <v>#VALUE!</v>
      </c>
      <c r="G302" s="44" t="s">
        <v>95</v>
      </c>
      <c r="H302" s="18">
        <v>2030</v>
      </c>
      <c r="I302" s="18" t="s">
        <v>90</v>
      </c>
      <c r="J302" s="9" t="s">
        <v>185</v>
      </c>
      <c r="K302" s="17" t="s">
        <v>186</v>
      </c>
      <c r="L302" s="45" t="s">
        <v>89</v>
      </c>
      <c r="M302" s="18" t="str">
        <f t="shared" si="12"/>
        <v>Alto</v>
      </c>
      <c r="N302" s="20" t="str">
        <f t="shared" si="11"/>
        <v>Não aplicável</v>
      </c>
    </row>
    <row r="303" spans="1:14" x14ac:dyDescent="0.35">
      <c r="A303" s="44" t="str">
        <f t="shared" si="9"/>
        <v>MScidadeInundações fluviaisCidade de Campo Grande20502C</v>
      </c>
      <c r="B303" s="18" t="s">
        <v>101</v>
      </c>
      <c r="C303" s="18" t="s">
        <v>82</v>
      </c>
      <c r="D303" s="17" t="s">
        <v>289</v>
      </c>
      <c r="E303" s="17" t="s">
        <v>102</v>
      </c>
      <c r="F303" s="17" t="e" vm="6">
        <v>#VALUE!</v>
      </c>
      <c r="G303" s="44" t="s">
        <v>95</v>
      </c>
      <c r="H303" s="18">
        <v>2050</v>
      </c>
      <c r="I303" s="18" t="s">
        <v>86</v>
      </c>
      <c r="J303" s="9" t="s">
        <v>185</v>
      </c>
      <c r="K303" s="17" t="s">
        <v>186</v>
      </c>
      <c r="L303" s="48" t="s">
        <v>89</v>
      </c>
      <c r="M303" s="18" t="str">
        <f t="shared" si="12"/>
        <v>Alto</v>
      </c>
      <c r="N303" s="20" t="str">
        <f t="shared" si="11"/>
        <v>Não aplicável</v>
      </c>
    </row>
    <row r="304" spans="1:14" x14ac:dyDescent="0.35">
      <c r="A304" s="44" t="str">
        <f t="shared" si="9"/>
        <v>MScidadeInundações fluviaisCidade de Dourados20502C</v>
      </c>
      <c r="B304" s="18" t="s">
        <v>101</v>
      </c>
      <c r="C304" s="18" t="s">
        <v>82</v>
      </c>
      <c r="D304" s="17" t="s">
        <v>289</v>
      </c>
      <c r="E304" s="17" t="s">
        <v>180</v>
      </c>
      <c r="F304" s="17" t="e" vm="28">
        <v>#VALUE!</v>
      </c>
      <c r="G304" s="44" t="s">
        <v>95</v>
      </c>
      <c r="H304" s="18">
        <v>2050</v>
      </c>
      <c r="I304" s="18" t="s">
        <v>86</v>
      </c>
      <c r="J304" s="9" t="s">
        <v>185</v>
      </c>
      <c r="K304" s="17" t="s">
        <v>186</v>
      </c>
      <c r="L304" s="45" t="s">
        <v>89</v>
      </c>
      <c r="M304" s="18" t="str">
        <f t="shared" si="12"/>
        <v>Alto</v>
      </c>
      <c r="N304" s="20" t="str">
        <f t="shared" si="11"/>
        <v>Não aplicável</v>
      </c>
    </row>
    <row r="305" spans="1:14" x14ac:dyDescent="0.35">
      <c r="A305" s="44" t="str">
        <f t="shared" si="9"/>
        <v>MScidadeInundações fluviaisCidade de Campo Grande20504C</v>
      </c>
      <c r="B305" s="18" t="s">
        <v>101</v>
      </c>
      <c r="C305" s="18" t="s">
        <v>82</v>
      </c>
      <c r="D305" s="17" t="s">
        <v>289</v>
      </c>
      <c r="E305" s="17" t="s">
        <v>102</v>
      </c>
      <c r="F305" s="17" t="e" vm="6">
        <v>#VALUE!</v>
      </c>
      <c r="G305" s="44" t="s">
        <v>95</v>
      </c>
      <c r="H305" s="18">
        <v>2050</v>
      </c>
      <c r="I305" s="18" t="s">
        <v>90</v>
      </c>
      <c r="J305" s="9" t="s">
        <v>185</v>
      </c>
      <c r="K305" s="17" t="s">
        <v>186</v>
      </c>
      <c r="L305" s="48" t="s">
        <v>89</v>
      </c>
      <c r="M305" s="18" t="str">
        <f t="shared" si="12"/>
        <v>Alto</v>
      </c>
      <c r="N305" s="20" t="str">
        <f t="shared" si="11"/>
        <v>Não aplicável</v>
      </c>
    </row>
    <row r="306" spans="1:14" x14ac:dyDescent="0.35">
      <c r="A306" s="44" t="str">
        <f t="shared" si="9"/>
        <v>MScidadeInundações fluviaisCidade de Dourados20504C</v>
      </c>
      <c r="B306" s="18" t="s">
        <v>101</v>
      </c>
      <c r="C306" s="18" t="s">
        <v>82</v>
      </c>
      <c r="D306" s="17" t="s">
        <v>289</v>
      </c>
      <c r="E306" s="17" t="s">
        <v>180</v>
      </c>
      <c r="F306" s="17" t="e" vm="28">
        <v>#VALUE!</v>
      </c>
      <c r="G306" s="44" t="s">
        <v>95</v>
      </c>
      <c r="H306" s="18">
        <v>2050</v>
      </c>
      <c r="I306" s="18" t="s">
        <v>90</v>
      </c>
      <c r="J306" s="9" t="s">
        <v>185</v>
      </c>
      <c r="K306" s="17" t="s">
        <v>186</v>
      </c>
      <c r="L306" s="45" t="s">
        <v>89</v>
      </c>
      <c r="M306" s="18" t="str">
        <f t="shared" si="12"/>
        <v>Alto</v>
      </c>
      <c r="N306" s="20" t="str">
        <f t="shared" si="11"/>
        <v>Não aplicável</v>
      </c>
    </row>
    <row r="307" spans="1:14" x14ac:dyDescent="0.35">
      <c r="A307" s="44" t="str">
        <f t="shared" si="9"/>
        <v>MTcidadeInundações fluviaisCidade de Cuiabá20302C</v>
      </c>
      <c r="B307" s="18" t="s">
        <v>103</v>
      </c>
      <c r="C307" s="18" t="s">
        <v>82</v>
      </c>
      <c r="D307" s="17" t="s">
        <v>289</v>
      </c>
      <c r="E307" s="17" t="s">
        <v>104</v>
      </c>
      <c r="F307" s="17" t="e" vm="7">
        <v>#VALUE!</v>
      </c>
      <c r="G307" s="46">
        <v>2</v>
      </c>
      <c r="H307" s="18">
        <v>2030</v>
      </c>
      <c r="I307" s="18" t="s">
        <v>86</v>
      </c>
      <c r="J307" s="9" t="s">
        <v>185</v>
      </c>
      <c r="K307" s="17" t="s">
        <v>186</v>
      </c>
      <c r="L307" s="45" t="s">
        <v>89</v>
      </c>
      <c r="M307" s="18" t="str">
        <f t="shared" si="12"/>
        <v>Baixo</v>
      </c>
      <c r="N307" s="20" t="str">
        <f t="shared" ref="N307:N370" si="13">IF(OR(G307="Alto",G307="Médio", G307="Baixo", G307= "Não aplicável",G307="ND"),G307,M307)</f>
        <v>Baixo</v>
      </c>
    </row>
    <row r="308" spans="1:14" x14ac:dyDescent="0.35">
      <c r="A308" s="44" t="str">
        <f t="shared" si="9"/>
        <v>MTcidadeInundações fluviaisCidade de Sorriso20302C</v>
      </c>
      <c r="B308" s="18" t="s">
        <v>103</v>
      </c>
      <c r="C308" s="18" t="s">
        <v>82</v>
      </c>
      <c r="D308" s="17" t="s">
        <v>289</v>
      </c>
      <c r="E308" s="17" t="s">
        <v>183</v>
      </c>
      <c r="F308" s="17" t="e" vm="29">
        <v>#VALUE!</v>
      </c>
      <c r="G308" s="46">
        <v>2</v>
      </c>
      <c r="H308" s="18">
        <v>2030</v>
      </c>
      <c r="I308" s="18" t="s">
        <v>86</v>
      </c>
      <c r="J308" s="9" t="s">
        <v>185</v>
      </c>
      <c r="K308" s="17" t="s">
        <v>186</v>
      </c>
      <c r="L308" s="45" t="s">
        <v>89</v>
      </c>
      <c r="M308" s="18" t="str">
        <f t="shared" si="12"/>
        <v>Baixo</v>
      </c>
      <c r="N308" s="20" t="str">
        <f t="shared" si="13"/>
        <v>Baixo</v>
      </c>
    </row>
    <row r="309" spans="1:14" x14ac:dyDescent="0.35">
      <c r="A309" s="44" t="str">
        <f t="shared" si="9"/>
        <v>MTcidadeInundações fluviaisCidade de Cuiabá20304C</v>
      </c>
      <c r="B309" s="18" t="s">
        <v>103</v>
      </c>
      <c r="C309" s="18" t="s">
        <v>82</v>
      </c>
      <c r="D309" s="17" t="s">
        <v>289</v>
      </c>
      <c r="E309" s="17" t="s">
        <v>104</v>
      </c>
      <c r="F309" s="17" t="e" vm="7">
        <v>#VALUE!</v>
      </c>
      <c r="G309" s="46">
        <v>2</v>
      </c>
      <c r="H309" s="18">
        <v>2030</v>
      </c>
      <c r="I309" s="18" t="s">
        <v>90</v>
      </c>
      <c r="J309" s="9" t="s">
        <v>185</v>
      </c>
      <c r="K309" s="17" t="s">
        <v>186</v>
      </c>
      <c r="L309" s="45" t="s">
        <v>89</v>
      </c>
      <c r="M309" s="18" t="str">
        <f t="shared" si="12"/>
        <v>Baixo</v>
      </c>
      <c r="N309" s="20" t="str">
        <f t="shared" si="13"/>
        <v>Baixo</v>
      </c>
    </row>
    <row r="310" spans="1:14" x14ac:dyDescent="0.35">
      <c r="A310" s="44" t="str">
        <f t="shared" si="9"/>
        <v>MTcidadeInundações fluviaisCidade de Sorriso20304C</v>
      </c>
      <c r="B310" s="18" t="s">
        <v>103</v>
      </c>
      <c r="C310" s="18" t="s">
        <v>82</v>
      </c>
      <c r="D310" s="17" t="s">
        <v>289</v>
      </c>
      <c r="E310" s="17" t="s">
        <v>183</v>
      </c>
      <c r="F310" s="17" t="e" vm="29">
        <v>#VALUE!</v>
      </c>
      <c r="G310" s="46">
        <v>10</v>
      </c>
      <c r="H310" s="18">
        <v>2030</v>
      </c>
      <c r="I310" s="18" t="s">
        <v>90</v>
      </c>
      <c r="J310" s="9" t="s">
        <v>185</v>
      </c>
      <c r="K310" s="17" t="s">
        <v>186</v>
      </c>
      <c r="L310" s="45" t="s">
        <v>89</v>
      </c>
      <c r="M310" s="18" t="str">
        <f t="shared" si="12"/>
        <v>Médio</v>
      </c>
      <c r="N310" s="20" t="str">
        <f t="shared" si="13"/>
        <v>Médio</v>
      </c>
    </row>
    <row r="311" spans="1:14" x14ac:dyDescent="0.35">
      <c r="A311" s="44" t="str">
        <f t="shared" si="9"/>
        <v>MTcidadeInundações fluviaisCidade de Sorriso20502C</v>
      </c>
      <c r="B311" s="18" t="s">
        <v>103</v>
      </c>
      <c r="C311" s="18" t="s">
        <v>82</v>
      </c>
      <c r="D311" s="17" t="s">
        <v>289</v>
      </c>
      <c r="E311" s="17" t="s">
        <v>183</v>
      </c>
      <c r="F311" s="17" t="e" vm="29">
        <v>#VALUE!</v>
      </c>
      <c r="G311" s="46">
        <v>10</v>
      </c>
      <c r="H311" s="18">
        <v>2050</v>
      </c>
      <c r="I311" s="18" t="s">
        <v>86</v>
      </c>
      <c r="J311" s="9" t="s">
        <v>185</v>
      </c>
      <c r="K311" s="17" t="s">
        <v>186</v>
      </c>
      <c r="L311" s="45" t="s">
        <v>89</v>
      </c>
      <c r="M311" s="18" t="str">
        <f t="shared" si="12"/>
        <v>Médio</v>
      </c>
      <c r="N311" s="20" t="str">
        <f t="shared" si="13"/>
        <v>Médio</v>
      </c>
    </row>
    <row r="312" spans="1:14" x14ac:dyDescent="0.35">
      <c r="A312" s="44" t="str">
        <f t="shared" si="9"/>
        <v>MTcidadeInundações fluviaisCidade de Sorriso20504C</v>
      </c>
      <c r="B312" s="18" t="s">
        <v>103</v>
      </c>
      <c r="C312" s="18" t="s">
        <v>82</v>
      </c>
      <c r="D312" s="17" t="s">
        <v>289</v>
      </c>
      <c r="E312" s="17" t="s">
        <v>183</v>
      </c>
      <c r="F312" s="17" t="e" vm="29">
        <v>#VALUE!</v>
      </c>
      <c r="G312" s="46">
        <v>10</v>
      </c>
      <c r="H312" s="18">
        <v>2050</v>
      </c>
      <c r="I312" s="18" t="s">
        <v>90</v>
      </c>
      <c r="J312" s="9" t="s">
        <v>185</v>
      </c>
      <c r="K312" s="17" t="s">
        <v>186</v>
      </c>
      <c r="L312" s="45" t="s">
        <v>89</v>
      </c>
      <c r="M312" s="18" t="str">
        <f t="shared" si="12"/>
        <v>Médio</v>
      </c>
      <c r="N312" s="20" t="str">
        <f t="shared" si="13"/>
        <v>Médio</v>
      </c>
    </row>
    <row r="313" spans="1:14" x14ac:dyDescent="0.35">
      <c r="A313" s="44" t="str">
        <f t="shared" si="9"/>
        <v>MTcidadeInundações fluviaisCidade de Cuiabá20502C</v>
      </c>
      <c r="B313" s="18" t="s">
        <v>103</v>
      </c>
      <c r="C313" s="18" t="s">
        <v>82</v>
      </c>
      <c r="D313" s="17" t="s">
        <v>289</v>
      </c>
      <c r="E313" s="17" t="s">
        <v>104</v>
      </c>
      <c r="F313" s="17" t="e" vm="7">
        <v>#VALUE!</v>
      </c>
      <c r="G313" s="44" t="s">
        <v>95</v>
      </c>
      <c r="H313" s="18">
        <v>2050</v>
      </c>
      <c r="I313" s="18" t="s">
        <v>86</v>
      </c>
      <c r="J313" s="9" t="s">
        <v>185</v>
      </c>
      <c r="K313" s="17" t="s">
        <v>186</v>
      </c>
      <c r="L313" s="48" t="s">
        <v>89</v>
      </c>
      <c r="M313" s="18" t="str">
        <f t="shared" si="12"/>
        <v>Alto</v>
      </c>
      <c r="N313" s="20" t="str">
        <f t="shared" si="13"/>
        <v>Não aplicável</v>
      </c>
    </row>
    <row r="314" spans="1:14" x14ac:dyDescent="0.35">
      <c r="A314" s="44" t="str">
        <f t="shared" si="9"/>
        <v>MTcidadeInundações fluviaisCidade de Cuiabá20504C</v>
      </c>
      <c r="B314" s="18" t="s">
        <v>103</v>
      </c>
      <c r="C314" s="18" t="s">
        <v>82</v>
      </c>
      <c r="D314" s="17" t="s">
        <v>289</v>
      </c>
      <c r="E314" s="17" t="s">
        <v>104</v>
      </c>
      <c r="F314" s="17" t="e" vm="7">
        <v>#VALUE!</v>
      </c>
      <c r="G314" s="44" t="s">
        <v>95</v>
      </c>
      <c r="H314" s="18">
        <v>2050</v>
      </c>
      <c r="I314" s="18" t="s">
        <v>90</v>
      </c>
      <c r="J314" s="9" t="s">
        <v>185</v>
      </c>
      <c r="K314" s="17" t="s">
        <v>186</v>
      </c>
      <c r="L314" s="48" t="s">
        <v>89</v>
      </c>
      <c r="M314" s="18" t="str">
        <f t="shared" si="12"/>
        <v>Alto</v>
      </c>
      <c r="N314" s="20" t="str">
        <f t="shared" si="13"/>
        <v>Não aplicável</v>
      </c>
    </row>
    <row r="315" spans="1:14" x14ac:dyDescent="0.35">
      <c r="A315" s="44" t="str">
        <f t="shared" si="9"/>
        <v>PAcidadeInundações fluviaisCidade de Belém20302C</v>
      </c>
      <c r="B315" s="18" t="s">
        <v>91</v>
      </c>
      <c r="C315" s="18" t="s">
        <v>82</v>
      </c>
      <c r="D315" s="17" t="s">
        <v>289</v>
      </c>
      <c r="E315" s="17" t="s">
        <v>92</v>
      </c>
      <c r="F315" s="17" t="e" vm="2">
        <v>#VALUE!</v>
      </c>
      <c r="G315" s="46">
        <v>15</v>
      </c>
      <c r="H315" s="18">
        <v>2030</v>
      </c>
      <c r="I315" s="18" t="s">
        <v>86</v>
      </c>
      <c r="J315" s="9" t="s">
        <v>185</v>
      </c>
      <c r="K315" s="17" t="s">
        <v>186</v>
      </c>
      <c r="L315" s="45" t="s">
        <v>89</v>
      </c>
      <c r="M315" s="18" t="str">
        <f t="shared" si="12"/>
        <v>Médio</v>
      </c>
      <c r="N315" s="20" t="str">
        <f t="shared" si="13"/>
        <v>Médio</v>
      </c>
    </row>
    <row r="316" spans="1:14" x14ac:dyDescent="0.35">
      <c r="A316" s="44" t="str">
        <f t="shared" si="9"/>
        <v>PAcidadeInundações fluviaisCidade de Belém20304C</v>
      </c>
      <c r="B316" s="18" t="s">
        <v>91</v>
      </c>
      <c r="C316" s="18" t="s">
        <v>82</v>
      </c>
      <c r="D316" s="17" t="s">
        <v>289</v>
      </c>
      <c r="E316" s="17" t="s">
        <v>92</v>
      </c>
      <c r="F316" s="17" t="e" vm="2">
        <v>#VALUE!</v>
      </c>
      <c r="G316" s="46">
        <v>2</v>
      </c>
      <c r="H316" s="18">
        <v>2030</v>
      </c>
      <c r="I316" s="18" t="s">
        <v>90</v>
      </c>
      <c r="J316" s="9" t="s">
        <v>185</v>
      </c>
      <c r="K316" s="17" t="s">
        <v>186</v>
      </c>
      <c r="L316" s="45" t="s">
        <v>89</v>
      </c>
      <c r="M316" s="18" t="str">
        <f t="shared" si="12"/>
        <v>Baixo</v>
      </c>
      <c r="N316" s="20" t="str">
        <f t="shared" si="13"/>
        <v>Baixo</v>
      </c>
    </row>
    <row r="317" spans="1:14" x14ac:dyDescent="0.35">
      <c r="A317" s="44" t="str">
        <f t="shared" si="9"/>
        <v>PAcidadeInundações fluviaisCidade de Belém20502C</v>
      </c>
      <c r="B317" s="18" t="s">
        <v>91</v>
      </c>
      <c r="C317" s="45" t="s">
        <v>82</v>
      </c>
      <c r="D317" s="44" t="s">
        <v>289</v>
      </c>
      <c r="E317" s="17" t="s">
        <v>92</v>
      </c>
      <c r="F317" s="17" t="e" vm="2">
        <v>#VALUE!</v>
      </c>
      <c r="G317" s="46">
        <v>10</v>
      </c>
      <c r="H317" s="18">
        <v>2050</v>
      </c>
      <c r="I317" s="18" t="s">
        <v>86</v>
      </c>
      <c r="J317" s="9" t="s">
        <v>185</v>
      </c>
      <c r="K317" s="17" t="s">
        <v>186</v>
      </c>
      <c r="L317" s="48" t="s">
        <v>89</v>
      </c>
      <c r="M317" s="18" t="str">
        <f t="shared" si="12"/>
        <v>Médio</v>
      </c>
      <c r="N317" s="20" t="str">
        <f t="shared" si="13"/>
        <v>Médio</v>
      </c>
    </row>
    <row r="318" spans="1:14" x14ac:dyDescent="0.35">
      <c r="A318" s="44" t="str">
        <f t="shared" si="9"/>
        <v>PAcidadeInundações fluviaisCidade de Belém20504C</v>
      </c>
      <c r="B318" s="18" t="s">
        <v>91</v>
      </c>
      <c r="C318" s="45" t="s">
        <v>82</v>
      </c>
      <c r="D318" s="44" t="s">
        <v>289</v>
      </c>
      <c r="E318" s="17" t="s">
        <v>92</v>
      </c>
      <c r="F318" s="17" t="e" vm="2">
        <v>#VALUE!</v>
      </c>
      <c r="G318" s="46">
        <v>10</v>
      </c>
      <c r="H318" s="18">
        <v>2050</v>
      </c>
      <c r="I318" s="18" t="s">
        <v>90</v>
      </c>
      <c r="J318" s="9" t="s">
        <v>185</v>
      </c>
      <c r="K318" s="17" t="s">
        <v>186</v>
      </c>
      <c r="L318" s="48" t="s">
        <v>89</v>
      </c>
      <c r="M318" s="18" t="str">
        <f t="shared" si="12"/>
        <v>Médio</v>
      </c>
      <c r="N318" s="20" t="str">
        <f t="shared" si="13"/>
        <v>Médio</v>
      </c>
    </row>
    <row r="319" spans="1:14" x14ac:dyDescent="0.35">
      <c r="A319" s="44" t="str">
        <f t="shared" ref="A319:A382" si="14">_xlfn.CONCAT(B319,C319,D319,E319,H319,I319)</f>
        <v>PBcidadeInundações fluviaisCidade de João Pessoa20302C</v>
      </c>
      <c r="B319" s="18" t="s">
        <v>113</v>
      </c>
      <c r="C319" s="45" t="s">
        <v>82</v>
      </c>
      <c r="D319" s="44" t="s">
        <v>289</v>
      </c>
      <c r="E319" s="17" t="s">
        <v>114</v>
      </c>
      <c r="F319" s="17" t="e" vm="12">
        <v>#VALUE!</v>
      </c>
      <c r="G319" s="46">
        <v>5</v>
      </c>
      <c r="H319" s="18">
        <v>2030</v>
      </c>
      <c r="I319" s="18" t="s">
        <v>86</v>
      </c>
      <c r="J319" s="9" t="s">
        <v>185</v>
      </c>
      <c r="K319" s="17" t="s">
        <v>186</v>
      </c>
      <c r="L319" s="45" t="s">
        <v>89</v>
      </c>
      <c r="M319" s="18" t="str">
        <f t="shared" ref="M319:M350" si="15">IF(G319&lt;=5,"Baixo",IF(G319&gt;=20,"Alto","Médio"))</f>
        <v>Baixo</v>
      </c>
      <c r="N319" s="20" t="str">
        <f t="shared" si="13"/>
        <v>Baixo</v>
      </c>
    </row>
    <row r="320" spans="1:14" x14ac:dyDescent="0.35">
      <c r="A320" s="44" t="str">
        <f t="shared" si="14"/>
        <v>PBcidadeInundações fluviaisCidade de João Pessoa20304C</v>
      </c>
      <c r="B320" s="18" t="s">
        <v>113</v>
      </c>
      <c r="C320" s="45" t="s">
        <v>82</v>
      </c>
      <c r="D320" s="44" t="s">
        <v>289</v>
      </c>
      <c r="E320" s="17" t="s">
        <v>114</v>
      </c>
      <c r="F320" s="17" t="e" vm="12">
        <v>#VALUE!</v>
      </c>
      <c r="G320" s="46">
        <v>3</v>
      </c>
      <c r="H320" s="18">
        <v>2030</v>
      </c>
      <c r="I320" s="18" t="s">
        <v>90</v>
      </c>
      <c r="J320" s="9" t="s">
        <v>185</v>
      </c>
      <c r="K320" s="17" t="s">
        <v>186</v>
      </c>
      <c r="L320" s="45" t="s">
        <v>89</v>
      </c>
      <c r="M320" s="18" t="str">
        <f t="shared" si="15"/>
        <v>Baixo</v>
      </c>
      <c r="N320" s="20" t="str">
        <f t="shared" si="13"/>
        <v>Baixo</v>
      </c>
    </row>
    <row r="321" spans="1:14" x14ac:dyDescent="0.35">
      <c r="A321" s="44" t="str">
        <f t="shared" si="14"/>
        <v>PBcidadeInundações fluviaisCidade de João Pessoa20502C</v>
      </c>
      <c r="B321" s="18" t="s">
        <v>113</v>
      </c>
      <c r="C321" s="45" t="s">
        <v>82</v>
      </c>
      <c r="D321" s="44" t="s">
        <v>289</v>
      </c>
      <c r="E321" s="17" t="s">
        <v>114</v>
      </c>
      <c r="F321" s="17" t="e" vm="12">
        <v>#VALUE!</v>
      </c>
      <c r="G321" s="46">
        <v>5</v>
      </c>
      <c r="H321" s="18">
        <v>2050</v>
      </c>
      <c r="I321" s="18" t="s">
        <v>86</v>
      </c>
      <c r="J321" s="9" t="s">
        <v>185</v>
      </c>
      <c r="K321" s="17" t="s">
        <v>186</v>
      </c>
      <c r="L321" s="54" t="s">
        <v>89</v>
      </c>
      <c r="M321" s="18" t="str">
        <f t="shared" si="15"/>
        <v>Baixo</v>
      </c>
      <c r="N321" s="20" t="str">
        <f t="shared" si="13"/>
        <v>Baixo</v>
      </c>
    </row>
    <row r="322" spans="1:14" x14ac:dyDescent="0.35">
      <c r="A322" s="44" t="str">
        <f t="shared" si="14"/>
        <v>PBcidadeInundações fluviaisCidade de João Pessoa20504C</v>
      </c>
      <c r="B322" s="18" t="s">
        <v>113</v>
      </c>
      <c r="C322" s="45" t="s">
        <v>82</v>
      </c>
      <c r="D322" s="44" t="s">
        <v>289</v>
      </c>
      <c r="E322" s="17" t="s">
        <v>114</v>
      </c>
      <c r="F322" s="17" t="e" vm="12">
        <v>#VALUE!</v>
      </c>
      <c r="G322" s="46">
        <v>2</v>
      </c>
      <c r="H322" s="18">
        <v>2050</v>
      </c>
      <c r="I322" s="18" t="s">
        <v>90</v>
      </c>
      <c r="J322" s="9" t="s">
        <v>185</v>
      </c>
      <c r="K322" s="17" t="s">
        <v>186</v>
      </c>
      <c r="L322" s="54" t="s">
        <v>89</v>
      </c>
      <c r="M322" s="18" t="str">
        <f t="shared" si="15"/>
        <v>Baixo</v>
      </c>
      <c r="N322" s="20" t="str">
        <f t="shared" si="13"/>
        <v>Baixo</v>
      </c>
    </row>
    <row r="323" spans="1:14" x14ac:dyDescent="0.35">
      <c r="A323" s="44" t="str">
        <f t="shared" si="14"/>
        <v>PEcidadeInundações fluviaisCidade de Recife20302C</v>
      </c>
      <c r="B323" s="18" t="s">
        <v>129</v>
      </c>
      <c r="C323" s="45" t="s">
        <v>82</v>
      </c>
      <c r="D323" s="44" t="s">
        <v>289</v>
      </c>
      <c r="E323" s="17" t="s">
        <v>130</v>
      </c>
      <c r="F323" s="17" t="e" vm="20">
        <v>#VALUE!</v>
      </c>
      <c r="G323" s="46">
        <v>5</v>
      </c>
      <c r="H323" s="18">
        <v>2030</v>
      </c>
      <c r="I323" s="18" t="s">
        <v>86</v>
      </c>
      <c r="J323" s="9" t="s">
        <v>185</v>
      </c>
      <c r="K323" s="17" t="s">
        <v>186</v>
      </c>
      <c r="L323" s="45" t="s">
        <v>89</v>
      </c>
      <c r="M323" s="18" t="str">
        <f t="shared" si="15"/>
        <v>Baixo</v>
      </c>
      <c r="N323" s="20" t="str">
        <f t="shared" si="13"/>
        <v>Baixo</v>
      </c>
    </row>
    <row r="324" spans="1:14" x14ac:dyDescent="0.35">
      <c r="A324" s="44" t="str">
        <f t="shared" si="14"/>
        <v>PEcidadeInundações fluviaisCidade de Recife20304C</v>
      </c>
      <c r="B324" s="18" t="s">
        <v>129</v>
      </c>
      <c r="C324" s="45" t="s">
        <v>82</v>
      </c>
      <c r="D324" s="44" t="s">
        <v>289</v>
      </c>
      <c r="E324" s="17" t="s">
        <v>130</v>
      </c>
      <c r="F324" s="17" t="e" vm="20">
        <v>#VALUE!</v>
      </c>
      <c r="G324" s="46">
        <v>2</v>
      </c>
      <c r="H324" s="18">
        <v>2030</v>
      </c>
      <c r="I324" s="18" t="s">
        <v>90</v>
      </c>
      <c r="J324" s="9" t="s">
        <v>185</v>
      </c>
      <c r="K324" s="17" t="s">
        <v>186</v>
      </c>
      <c r="L324" s="45" t="s">
        <v>89</v>
      </c>
      <c r="M324" s="18" t="str">
        <f t="shared" si="15"/>
        <v>Baixo</v>
      </c>
      <c r="N324" s="20" t="str">
        <f t="shared" si="13"/>
        <v>Baixo</v>
      </c>
    </row>
    <row r="325" spans="1:14" x14ac:dyDescent="0.35">
      <c r="A325" s="44" t="str">
        <f t="shared" si="14"/>
        <v>PEcidadeInundações fluviaisCidade de Recife20502C</v>
      </c>
      <c r="B325" s="18" t="s">
        <v>129</v>
      </c>
      <c r="C325" s="18" t="s">
        <v>82</v>
      </c>
      <c r="D325" s="17" t="s">
        <v>289</v>
      </c>
      <c r="E325" s="17" t="s">
        <v>130</v>
      </c>
      <c r="F325" s="17" t="e" vm="20">
        <v>#VALUE!</v>
      </c>
      <c r="G325" s="46">
        <v>2</v>
      </c>
      <c r="H325" s="18">
        <v>2050</v>
      </c>
      <c r="I325" s="18" t="s">
        <v>86</v>
      </c>
      <c r="J325" s="9" t="s">
        <v>185</v>
      </c>
      <c r="K325" s="17" t="s">
        <v>186</v>
      </c>
      <c r="L325" s="48" t="s">
        <v>89</v>
      </c>
      <c r="M325" s="18" t="str">
        <f t="shared" si="15"/>
        <v>Baixo</v>
      </c>
      <c r="N325" s="20" t="str">
        <f t="shared" si="13"/>
        <v>Baixo</v>
      </c>
    </row>
    <row r="326" spans="1:14" x14ac:dyDescent="0.35">
      <c r="A326" s="44" t="str">
        <f t="shared" si="14"/>
        <v>PEcidadeInundações fluviaisCidade de Recife20504C</v>
      </c>
      <c r="B326" s="18" t="s">
        <v>129</v>
      </c>
      <c r="C326" s="18" t="s">
        <v>82</v>
      </c>
      <c r="D326" s="17" t="s">
        <v>289</v>
      </c>
      <c r="E326" s="17" t="s">
        <v>130</v>
      </c>
      <c r="F326" s="17" t="e" vm="20">
        <v>#VALUE!</v>
      </c>
      <c r="G326" s="46">
        <v>2</v>
      </c>
      <c r="H326" s="18">
        <v>2050</v>
      </c>
      <c r="I326" s="18" t="s">
        <v>90</v>
      </c>
      <c r="J326" s="9" t="s">
        <v>185</v>
      </c>
      <c r="K326" s="17" t="s">
        <v>186</v>
      </c>
      <c r="L326" s="48" t="s">
        <v>89</v>
      </c>
      <c r="M326" s="18" t="str">
        <f t="shared" si="15"/>
        <v>Baixo</v>
      </c>
      <c r="N326" s="20" t="str">
        <f t="shared" si="13"/>
        <v>Baixo</v>
      </c>
    </row>
    <row r="327" spans="1:14" x14ac:dyDescent="0.35">
      <c r="A327" s="44" t="str">
        <f t="shared" si="14"/>
        <v>PIcidadeInundações fluviaisCidade de Teresina20302C</v>
      </c>
      <c r="B327" s="18" t="s">
        <v>139</v>
      </c>
      <c r="C327" s="18" t="s">
        <v>82</v>
      </c>
      <c r="D327" s="17" t="s">
        <v>289</v>
      </c>
      <c r="E327" s="17" t="s">
        <v>140</v>
      </c>
      <c r="F327" s="17" t="e" vm="25">
        <v>#VALUE!</v>
      </c>
      <c r="G327" s="46">
        <v>10</v>
      </c>
      <c r="H327" s="18">
        <v>2030</v>
      </c>
      <c r="I327" s="18" t="s">
        <v>86</v>
      </c>
      <c r="J327" s="9" t="s">
        <v>185</v>
      </c>
      <c r="K327" s="17" t="s">
        <v>186</v>
      </c>
      <c r="L327" s="45" t="s">
        <v>89</v>
      </c>
      <c r="M327" s="18" t="str">
        <f t="shared" si="15"/>
        <v>Médio</v>
      </c>
      <c r="N327" s="20" t="str">
        <f t="shared" si="13"/>
        <v>Médio</v>
      </c>
    </row>
    <row r="328" spans="1:14" x14ac:dyDescent="0.35">
      <c r="A328" s="44" t="str">
        <f t="shared" si="14"/>
        <v>PIcidadeInundações fluviaisCidade de Teresina20304C</v>
      </c>
      <c r="B328" s="18" t="s">
        <v>139</v>
      </c>
      <c r="C328" s="18" t="s">
        <v>82</v>
      </c>
      <c r="D328" s="17" t="s">
        <v>289</v>
      </c>
      <c r="E328" s="17" t="s">
        <v>140</v>
      </c>
      <c r="F328" s="17" t="e" vm="25">
        <v>#VALUE!</v>
      </c>
      <c r="G328" s="46">
        <v>7</v>
      </c>
      <c r="H328" s="18">
        <v>2030</v>
      </c>
      <c r="I328" s="18" t="s">
        <v>90</v>
      </c>
      <c r="J328" s="9" t="s">
        <v>185</v>
      </c>
      <c r="K328" s="17" t="s">
        <v>186</v>
      </c>
      <c r="L328" s="45" t="s">
        <v>89</v>
      </c>
      <c r="M328" s="18" t="str">
        <f t="shared" si="15"/>
        <v>Médio</v>
      </c>
      <c r="N328" s="20" t="str">
        <f t="shared" si="13"/>
        <v>Médio</v>
      </c>
    </row>
    <row r="329" spans="1:14" x14ac:dyDescent="0.35">
      <c r="A329" s="44" t="str">
        <f t="shared" si="14"/>
        <v>PIcidadeInundações fluviaisCidade de Teresina20502C</v>
      </c>
      <c r="B329" s="18" t="s">
        <v>139</v>
      </c>
      <c r="C329" s="18" t="s">
        <v>82</v>
      </c>
      <c r="D329" s="17" t="s">
        <v>289</v>
      </c>
      <c r="E329" s="17" t="s">
        <v>140</v>
      </c>
      <c r="F329" s="17" t="e" vm="25">
        <v>#VALUE!</v>
      </c>
      <c r="G329" s="46">
        <v>10</v>
      </c>
      <c r="H329" s="18">
        <v>2050</v>
      </c>
      <c r="I329" s="18" t="s">
        <v>86</v>
      </c>
      <c r="J329" s="9" t="s">
        <v>185</v>
      </c>
      <c r="K329" s="17" t="s">
        <v>186</v>
      </c>
      <c r="L329" s="48" t="s">
        <v>89</v>
      </c>
      <c r="M329" s="18" t="str">
        <f t="shared" si="15"/>
        <v>Médio</v>
      </c>
      <c r="N329" s="20" t="str">
        <f t="shared" si="13"/>
        <v>Médio</v>
      </c>
    </row>
    <row r="330" spans="1:14" x14ac:dyDescent="0.35">
      <c r="A330" s="44" t="str">
        <f t="shared" si="14"/>
        <v>PIcidadeInundações fluviaisCidade de Teresina20504C</v>
      </c>
      <c r="B330" s="18" t="s">
        <v>139</v>
      </c>
      <c r="C330" s="18" t="s">
        <v>82</v>
      </c>
      <c r="D330" s="17" t="s">
        <v>289</v>
      </c>
      <c r="E330" s="17" t="s">
        <v>140</v>
      </c>
      <c r="F330" s="17" t="e" vm="25">
        <v>#VALUE!</v>
      </c>
      <c r="G330" s="46">
        <v>7</v>
      </c>
      <c r="H330" s="18">
        <v>2050</v>
      </c>
      <c r="I330" s="18" t="s">
        <v>90</v>
      </c>
      <c r="J330" s="9" t="s">
        <v>185</v>
      </c>
      <c r="K330" s="17" t="s">
        <v>186</v>
      </c>
      <c r="L330" s="48" t="s">
        <v>89</v>
      </c>
      <c r="M330" s="18" t="str">
        <f t="shared" si="15"/>
        <v>Médio</v>
      </c>
      <c r="N330" s="20" t="str">
        <f t="shared" si="13"/>
        <v>Médio</v>
      </c>
    </row>
    <row r="331" spans="1:14" x14ac:dyDescent="0.35">
      <c r="A331" s="44" t="str">
        <f t="shared" si="14"/>
        <v>PRcidadeInundações fluviaisCidade de Curitiba20302C</v>
      </c>
      <c r="B331" s="18" t="s">
        <v>105</v>
      </c>
      <c r="C331" s="18" t="s">
        <v>82</v>
      </c>
      <c r="D331" s="17" t="s">
        <v>289</v>
      </c>
      <c r="E331" s="17" t="s">
        <v>106</v>
      </c>
      <c r="F331" s="17" t="e" vm="8">
        <v>#VALUE!</v>
      </c>
      <c r="G331" s="44" t="s">
        <v>95</v>
      </c>
      <c r="H331" s="18">
        <v>2030</v>
      </c>
      <c r="I331" s="18" t="s">
        <v>86</v>
      </c>
      <c r="J331" s="9" t="s">
        <v>185</v>
      </c>
      <c r="K331" s="17" t="s">
        <v>186</v>
      </c>
      <c r="L331" s="45" t="s">
        <v>89</v>
      </c>
      <c r="M331" s="18" t="str">
        <f t="shared" si="15"/>
        <v>Alto</v>
      </c>
      <c r="N331" s="20" t="str">
        <f t="shared" si="13"/>
        <v>Não aplicável</v>
      </c>
    </row>
    <row r="332" spans="1:14" x14ac:dyDescent="0.35">
      <c r="A332" s="44" t="str">
        <f t="shared" si="14"/>
        <v>PRcidadeInundações fluviaisCidade de Cascavel20302C</v>
      </c>
      <c r="B332" s="18" t="s">
        <v>105</v>
      </c>
      <c r="C332" s="18" t="s">
        <v>82</v>
      </c>
      <c r="D332" s="17" t="s">
        <v>289</v>
      </c>
      <c r="E332" s="17" t="s">
        <v>179</v>
      </c>
      <c r="F332" s="17" t="e" vm="30">
        <v>#VALUE!</v>
      </c>
      <c r="G332" s="44" t="s">
        <v>95</v>
      </c>
      <c r="H332" s="18">
        <v>2030</v>
      </c>
      <c r="I332" s="18" t="s">
        <v>86</v>
      </c>
      <c r="J332" s="9" t="s">
        <v>185</v>
      </c>
      <c r="K332" s="17" t="s">
        <v>186</v>
      </c>
      <c r="L332" s="45" t="s">
        <v>89</v>
      </c>
      <c r="M332" s="18" t="str">
        <f t="shared" si="15"/>
        <v>Alto</v>
      </c>
      <c r="N332" s="20" t="str">
        <f t="shared" si="13"/>
        <v>Não aplicável</v>
      </c>
    </row>
    <row r="333" spans="1:14" x14ac:dyDescent="0.35">
      <c r="A333" s="44" t="str">
        <f t="shared" si="14"/>
        <v>PRcidadeInundações fluviaisCidade de Curitiba20304C</v>
      </c>
      <c r="B333" s="18" t="s">
        <v>105</v>
      </c>
      <c r="C333" s="18" t="s">
        <v>82</v>
      </c>
      <c r="D333" s="17" t="s">
        <v>289</v>
      </c>
      <c r="E333" s="17" t="s">
        <v>106</v>
      </c>
      <c r="F333" s="17" t="e" vm="8">
        <v>#VALUE!</v>
      </c>
      <c r="G333" s="44" t="s">
        <v>95</v>
      </c>
      <c r="H333" s="18">
        <v>2030</v>
      </c>
      <c r="I333" s="18" t="s">
        <v>90</v>
      </c>
      <c r="J333" s="9" t="s">
        <v>185</v>
      </c>
      <c r="K333" s="17" t="s">
        <v>186</v>
      </c>
      <c r="L333" s="45" t="s">
        <v>89</v>
      </c>
      <c r="M333" s="18" t="str">
        <f t="shared" si="15"/>
        <v>Alto</v>
      </c>
      <c r="N333" s="20" t="str">
        <f t="shared" si="13"/>
        <v>Não aplicável</v>
      </c>
    </row>
    <row r="334" spans="1:14" x14ac:dyDescent="0.35">
      <c r="A334" s="44" t="str">
        <f t="shared" si="14"/>
        <v>PRcidadeInundações fluviaisCidade de Cascavel20304C</v>
      </c>
      <c r="B334" s="18" t="s">
        <v>105</v>
      </c>
      <c r="C334" s="18" t="s">
        <v>82</v>
      </c>
      <c r="D334" s="17" t="s">
        <v>289</v>
      </c>
      <c r="E334" s="17" t="s">
        <v>179</v>
      </c>
      <c r="F334" s="17" t="e" vm="30">
        <v>#VALUE!</v>
      </c>
      <c r="G334" s="44" t="s">
        <v>95</v>
      </c>
      <c r="H334" s="18">
        <v>2030</v>
      </c>
      <c r="I334" s="18" t="s">
        <v>90</v>
      </c>
      <c r="J334" s="9" t="s">
        <v>185</v>
      </c>
      <c r="K334" s="17" t="s">
        <v>186</v>
      </c>
      <c r="L334" s="45" t="s">
        <v>89</v>
      </c>
      <c r="M334" s="18" t="str">
        <f t="shared" si="15"/>
        <v>Alto</v>
      </c>
      <c r="N334" s="20" t="str">
        <f t="shared" si="13"/>
        <v>Não aplicável</v>
      </c>
    </row>
    <row r="335" spans="1:14" x14ac:dyDescent="0.35">
      <c r="A335" s="44" t="str">
        <f t="shared" si="14"/>
        <v>PRcidadeInundações fluviaisCidade de Curitiba20502C</v>
      </c>
      <c r="B335" s="18" t="s">
        <v>105</v>
      </c>
      <c r="C335" s="18" t="s">
        <v>82</v>
      </c>
      <c r="D335" s="17" t="s">
        <v>289</v>
      </c>
      <c r="E335" s="17" t="s">
        <v>106</v>
      </c>
      <c r="F335" s="17" t="e" vm="8">
        <v>#VALUE!</v>
      </c>
      <c r="G335" s="44" t="s">
        <v>95</v>
      </c>
      <c r="H335" s="18">
        <v>2050</v>
      </c>
      <c r="I335" s="18" t="s">
        <v>86</v>
      </c>
      <c r="J335" s="9" t="s">
        <v>185</v>
      </c>
      <c r="K335" s="17" t="s">
        <v>186</v>
      </c>
      <c r="L335" s="48" t="s">
        <v>89</v>
      </c>
      <c r="M335" s="18" t="str">
        <f t="shared" si="15"/>
        <v>Alto</v>
      </c>
      <c r="N335" s="20" t="str">
        <f t="shared" si="13"/>
        <v>Não aplicável</v>
      </c>
    </row>
    <row r="336" spans="1:14" x14ac:dyDescent="0.35">
      <c r="A336" s="44" t="str">
        <f t="shared" si="14"/>
        <v>PRcidadeInundações fluviaisCidade de Cascavel20502C</v>
      </c>
      <c r="B336" s="18" t="s">
        <v>105</v>
      </c>
      <c r="C336" s="18" t="s">
        <v>82</v>
      </c>
      <c r="D336" s="17" t="s">
        <v>289</v>
      </c>
      <c r="E336" s="17" t="s">
        <v>179</v>
      </c>
      <c r="F336" s="17" t="e" vm="30">
        <v>#VALUE!</v>
      </c>
      <c r="G336" s="44" t="s">
        <v>95</v>
      </c>
      <c r="H336" s="18">
        <v>2050</v>
      </c>
      <c r="I336" s="18" t="s">
        <v>86</v>
      </c>
      <c r="J336" s="9" t="s">
        <v>185</v>
      </c>
      <c r="K336" s="17" t="s">
        <v>186</v>
      </c>
      <c r="L336" s="45" t="s">
        <v>89</v>
      </c>
      <c r="M336" s="18" t="str">
        <f t="shared" si="15"/>
        <v>Alto</v>
      </c>
      <c r="N336" s="20" t="str">
        <f t="shared" si="13"/>
        <v>Não aplicável</v>
      </c>
    </row>
    <row r="337" spans="1:14" x14ac:dyDescent="0.35">
      <c r="A337" s="44" t="str">
        <f t="shared" si="14"/>
        <v>PRcidadeInundações fluviaisCidade de Curitiba20504C</v>
      </c>
      <c r="B337" s="18" t="s">
        <v>105</v>
      </c>
      <c r="C337" s="18" t="s">
        <v>82</v>
      </c>
      <c r="D337" s="17" t="s">
        <v>289</v>
      </c>
      <c r="E337" s="17" t="s">
        <v>106</v>
      </c>
      <c r="F337" s="17" t="e" vm="8">
        <v>#VALUE!</v>
      </c>
      <c r="G337" s="44" t="s">
        <v>95</v>
      </c>
      <c r="H337" s="18">
        <v>2050</v>
      </c>
      <c r="I337" s="18" t="s">
        <v>90</v>
      </c>
      <c r="J337" s="9" t="s">
        <v>185</v>
      </c>
      <c r="K337" s="17" t="s">
        <v>186</v>
      </c>
      <c r="L337" s="48" t="s">
        <v>89</v>
      </c>
      <c r="M337" s="18" t="str">
        <f t="shared" si="15"/>
        <v>Alto</v>
      </c>
      <c r="N337" s="20" t="str">
        <f t="shared" si="13"/>
        <v>Não aplicável</v>
      </c>
    </row>
    <row r="338" spans="1:14" x14ac:dyDescent="0.35">
      <c r="A338" s="44" t="str">
        <f t="shared" si="14"/>
        <v>PRcidadeInundações fluviaisCidade de Cascavel20504C</v>
      </c>
      <c r="B338" s="18" t="s">
        <v>105</v>
      </c>
      <c r="C338" s="18" t="s">
        <v>82</v>
      </c>
      <c r="D338" s="17" t="s">
        <v>289</v>
      </c>
      <c r="E338" s="17" t="s">
        <v>179</v>
      </c>
      <c r="F338" s="17" t="e" vm="30">
        <v>#VALUE!</v>
      </c>
      <c r="G338" s="44" t="s">
        <v>95</v>
      </c>
      <c r="H338" s="18">
        <v>2050</v>
      </c>
      <c r="I338" s="18" t="s">
        <v>90</v>
      </c>
      <c r="J338" s="9" t="s">
        <v>185</v>
      </c>
      <c r="K338" s="17" t="s">
        <v>186</v>
      </c>
      <c r="L338" s="45" t="s">
        <v>89</v>
      </c>
      <c r="M338" s="18" t="str">
        <f t="shared" si="15"/>
        <v>Alto</v>
      </c>
      <c r="N338" s="20" t="str">
        <f t="shared" si="13"/>
        <v>Não aplicável</v>
      </c>
    </row>
    <row r="339" spans="1:14" x14ac:dyDescent="0.35">
      <c r="A339" s="44" t="str">
        <f t="shared" si="14"/>
        <v>RJcidadeInundações fluviaisCidade do Rio de Janeiro20302C</v>
      </c>
      <c r="B339" s="18" t="s">
        <v>143</v>
      </c>
      <c r="C339" s="18" t="s">
        <v>82</v>
      </c>
      <c r="D339" s="17" t="s">
        <v>289</v>
      </c>
      <c r="E339" s="17" t="s">
        <v>144</v>
      </c>
      <c r="F339" s="17" t="e" vm="27">
        <v>#VALUE!</v>
      </c>
      <c r="G339" s="44" t="s">
        <v>95</v>
      </c>
      <c r="H339" s="18">
        <v>2030</v>
      </c>
      <c r="I339" s="18" t="s">
        <v>86</v>
      </c>
      <c r="J339" s="9" t="s">
        <v>185</v>
      </c>
      <c r="K339" s="17" t="s">
        <v>186</v>
      </c>
      <c r="L339" s="45" t="s">
        <v>89</v>
      </c>
      <c r="M339" s="18" t="str">
        <f t="shared" si="15"/>
        <v>Alto</v>
      </c>
      <c r="N339" s="20" t="str">
        <f t="shared" si="13"/>
        <v>Não aplicável</v>
      </c>
    </row>
    <row r="340" spans="1:14" x14ac:dyDescent="0.35">
      <c r="A340" s="44" t="str">
        <f t="shared" si="14"/>
        <v>RJcidadeInundações fluviaisCidade do Rio de Janeiro20304C</v>
      </c>
      <c r="B340" s="18" t="s">
        <v>143</v>
      </c>
      <c r="C340" s="18" t="s">
        <v>82</v>
      </c>
      <c r="D340" s="17" t="s">
        <v>289</v>
      </c>
      <c r="E340" s="17" t="s">
        <v>144</v>
      </c>
      <c r="F340" s="17" t="e" vm="27">
        <v>#VALUE!</v>
      </c>
      <c r="G340" s="44" t="s">
        <v>95</v>
      </c>
      <c r="H340" s="18">
        <v>2030</v>
      </c>
      <c r="I340" s="18" t="s">
        <v>90</v>
      </c>
      <c r="J340" s="9" t="s">
        <v>185</v>
      </c>
      <c r="K340" s="17" t="s">
        <v>186</v>
      </c>
      <c r="L340" s="45" t="s">
        <v>89</v>
      </c>
      <c r="M340" s="18" t="str">
        <f t="shared" si="15"/>
        <v>Alto</v>
      </c>
      <c r="N340" s="20" t="str">
        <f t="shared" si="13"/>
        <v>Não aplicável</v>
      </c>
    </row>
    <row r="341" spans="1:14" x14ac:dyDescent="0.35">
      <c r="A341" s="44" t="str">
        <f t="shared" si="14"/>
        <v>RJcidadeInundações fluviaisCidade do Rio de Janeiro20502C</v>
      </c>
      <c r="B341" s="18" t="s">
        <v>143</v>
      </c>
      <c r="C341" s="18" t="s">
        <v>82</v>
      </c>
      <c r="D341" s="17" t="s">
        <v>289</v>
      </c>
      <c r="E341" s="17" t="s">
        <v>144</v>
      </c>
      <c r="F341" s="17" t="e" vm="27">
        <v>#VALUE!</v>
      </c>
      <c r="G341" s="44" t="s">
        <v>95</v>
      </c>
      <c r="H341" s="18">
        <v>2050</v>
      </c>
      <c r="I341" s="18" t="s">
        <v>86</v>
      </c>
      <c r="J341" s="9" t="s">
        <v>185</v>
      </c>
      <c r="K341" s="17" t="s">
        <v>186</v>
      </c>
      <c r="L341" s="48" t="s">
        <v>89</v>
      </c>
      <c r="M341" s="18" t="str">
        <f t="shared" si="15"/>
        <v>Alto</v>
      </c>
      <c r="N341" s="20" t="str">
        <f t="shared" si="13"/>
        <v>Não aplicável</v>
      </c>
    </row>
    <row r="342" spans="1:14" x14ac:dyDescent="0.35">
      <c r="A342" s="44" t="str">
        <f t="shared" si="14"/>
        <v>RJcidadeInundações fluviaisCidade do Rio de Janeiro20504C</v>
      </c>
      <c r="B342" s="18" t="s">
        <v>143</v>
      </c>
      <c r="C342" s="18" t="s">
        <v>82</v>
      </c>
      <c r="D342" s="17" t="s">
        <v>289</v>
      </c>
      <c r="E342" s="17" t="s">
        <v>144</v>
      </c>
      <c r="F342" s="17" t="e" vm="27">
        <v>#VALUE!</v>
      </c>
      <c r="G342" s="44" t="s">
        <v>95</v>
      </c>
      <c r="H342" s="18">
        <v>2050</v>
      </c>
      <c r="I342" s="18" t="s">
        <v>90</v>
      </c>
      <c r="J342" s="9" t="s">
        <v>185</v>
      </c>
      <c r="K342" s="17" t="s">
        <v>186</v>
      </c>
      <c r="L342" s="48" t="s">
        <v>89</v>
      </c>
      <c r="M342" s="18" t="str">
        <f t="shared" si="15"/>
        <v>Alto</v>
      </c>
      <c r="N342" s="20" t="str">
        <f t="shared" si="13"/>
        <v>Não aplicável</v>
      </c>
    </row>
    <row r="343" spans="1:14" x14ac:dyDescent="0.35">
      <c r="A343" s="44" t="str">
        <f t="shared" si="14"/>
        <v>RNcidadeInundações fluviaisCidade de Natal20302C</v>
      </c>
      <c r="B343" s="18" t="s">
        <v>121</v>
      </c>
      <c r="C343" s="45" t="s">
        <v>82</v>
      </c>
      <c r="D343" s="44" t="s">
        <v>289</v>
      </c>
      <c r="E343" s="17" t="s">
        <v>122</v>
      </c>
      <c r="F343" s="17" t="e" vm="16">
        <v>#VALUE!</v>
      </c>
      <c r="G343" s="46">
        <v>2</v>
      </c>
      <c r="H343" s="18">
        <v>2030</v>
      </c>
      <c r="I343" s="18" t="s">
        <v>86</v>
      </c>
      <c r="J343" s="9" t="s">
        <v>185</v>
      </c>
      <c r="K343" s="17" t="s">
        <v>186</v>
      </c>
      <c r="L343" s="18" t="s">
        <v>89</v>
      </c>
      <c r="M343" s="18" t="str">
        <f t="shared" si="15"/>
        <v>Baixo</v>
      </c>
      <c r="N343" s="20" t="str">
        <f t="shared" si="13"/>
        <v>Baixo</v>
      </c>
    </row>
    <row r="344" spans="1:14" x14ac:dyDescent="0.35">
      <c r="A344" s="44" t="str">
        <f t="shared" si="14"/>
        <v>RNcidadeInundações fluviaisCidade de Natal20304C</v>
      </c>
      <c r="B344" s="18" t="s">
        <v>121</v>
      </c>
      <c r="C344" s="45" t="s">
        <v>82</v>
      </c>
      <c r="D344" s="44" t="s">
        <v>289</v>
      </c>
      <c r="E344" s="17" t="s">
        <v>122</v>
      </c>
      <c r="F344" s="17" t="e" vm="16">
        <v>#VALUE!</v>
      </c>
      <c r="G344" s="46">
        <v>2</v>
      </c>
      <c r="H344" s="18">
        <v>2030</v>
      </c>
      <c r="I344" s="18" t="s">
        <v>90</v>
      </c>
      <c r="J344" s="9" t="s">
        <v>185</v>
      </c>
      <c r="K344" s="17" t="s">
        <v>186</v>
      </c>
      <c r="L344" s="18" t="s">
        <v>89</v>
      </c>
      <c r="M344" s="18" t="str">
        <f t="shared" si="15"/>
        <v>Baixo</v>
      </c>
      <c r="N344" s="20" t="str">
        <f t="shared" si="13"/>
        <v>Baixo</v>
      </c>
    </row>
    <row r="345" spans="1:14" x14ac:dyDescent="0.35">
      <c r="A345" s="44" t="str">
        <f t="shared" si="14"/>
        <v>RNcidadeInundações fluviaisCidade de Natal20502C</v>
      </c>
      <c r="B345" s="18" t="s">
        <v>121</v>
      </c>
      <c r="C345" s="45" t="s">
        <v>82</v>
      </c>
      <c r="D345" s="44" t="s">
        <v>289</v>
      </c>
      <c r="E345" s="17" t="s">
        <v>122</v>
      </c>
      <c r="F345" s="17" t="e" vm="16">
        <v>#VALUE!</v>
      </c>
      <c r="G345" s="46">
        <v>2</v>
      </c>
      <c r="H345" s="18">
        <v>2050</v>
      </c>
      <c r="I345" s="18" t="s">
        <v>86</v>
      </c>
      <c r="J345" s="9" t="s">
        <v>185</v>
      </c>
      <c r="K345" s="17" t="s">
        <v>186</v>
      </c>
      <c r="L345" s="54" t="s">
        <v>89</v>
      </c>
      <c r="M345" s="18" t="str">
        <f t="shared" si="15"/>
        <v>Baixo</v>
      </c>
      <c r="N345" s="20" t="str">
        <f t="shared" si="13"/>
        <v>Baixo</v>
      </c>
    </row>
    <row r="346" spans="1:14" x14ac:dyDescent="0.35">
      <c r="A346" s="44" t="str">
        <f t="shared" si="14"/>
        <v>RNcidadeInundações fluviaisCidade de Natal20504C</v>
      </c>
      <c r="B346" s="18" t="s">
        <v>121</v>
      </c>
      <c r="C346" s="45" t="s">
        <v>82</v>
      </c>
      <c r="D346" s="44" t="s">
        <v>289</v>
      </c>
      <c r="E346" s="17" t="s">
        <v>122</v>
      </c>
      <c r="F346" s="17" t="e" vm="16">
        <v>#VALUE!</v>
      </c>
      <c r="G346" s="46">
        <v>2</v>
      </c>
      <c r="H346" s="18">
        <v>2050</v>
      </c>
      <c r="I346" s="18" t="s">
        <v>90</v>
      </c>
      <c r="J346" s="9" t="s">
        <v>185</v>
      </c>
      <c r="K346" s="17" t="s">
        <v>186</v>
      </c>
      <c r="L346" s="54" t="s">
        <v>89</v>
      </c>
      <c r="M346" s="18" t="str">
        <f t="shared" si="15"/>
        <v>Baixo</v>
      </c>
      <c r="N346" s="20" t="str">
        <f t="shared" si="13"/>
        <v>Baixo</v>
      </c>
    </row>
    <row r="347" spans="1:14" x14ac:dyDescent="0.35">
      <c r="A347" s="44" t="str">
        <f t="shared" si="14"/>
        <v>ROcidadeInundações fluviaisCidade de Porto Velho20302C</v>
      </c>
      <c r="B347" s="18" t="s">
        <v>127</v>
      </c>
      <c r="C347" s="45" t="s">
        <v>82</v>
      </c>
      <c r="D347" s="44" t="s">
        <v>289</v>
      </c>
      <c r="E347" s="17" t="s">
        <v>128</v>
      </c>
      <c r="F347" s="17" t="e" vm="19">
        <v>#VALUE!</v>
      </c>
      <c r="G347" s="46">
        <v>50</v>
      </c>
      <c r="H347" s="18">
        <v>2030</v>
      </c>
      <c r="I347" s="18" t="s">
        <v>86</v>
      </c>
      <c r="J347" s="9" t="s">
        <v>185</v>
      </c>
      <c r="K347" s="17" t="s">
        <v>186</v>
      </c>
      <c r="L347" s="18" t="s">
        <v>89</v>
      </c>
      <c r="M347" s="18" t="str">
        <f t="shared" si="15"/>
        <v>Alto</v>
      </c>
      <c r="N347" s="20" t="str">
        <f t="shared" si="13"/>
        <v>Alto</v>
      </c>
    </row>
    <row r="348" spans="1:14" x14ac:dyDescent="0.35">
      <c r="A348" s="44" t="str">
        <f t="shared" si="14"/>
        <v>ROcidadeInundações fluviaisCidade de Porto Velho20304C</v>
      </c>
      <c r="B348" s="18" t="s">
        <v>127</v>
      </c>
      <c r="C348" s="18" t="s">
        <v>82</v>
      </c>
      <c r="D348" s="17" t="s">
        <v>289</v>
      </c>
      <c r="E348" s="17" t="s">
        <v>128</v>
      </c>
      <c r="F348" s="17" t="e" vm="19">
        <v>#VALUE!</v>
      </c>
      <c r="G348" s="46">
        <v>5</v>
      </c>
      <c r="H348" s="18">
        <v>2030</v>
      </c>
      <c r="I348" s="18" t="s">
        <v>90</v>
      </c>
      <c r="J348" s="9" t="s">
        <v>185</v>
      </c>
      <c r="K348" s="17" t="s">
        <v>186</v>
      </c>
      <c r="L348" s="45" t="s">
        <v>89</v>
      </c>
      <c r="M348" s="18" t="str">
        <f t="shared" si="15"/>
        <v>Baixo</v>
      </c>
      <c r="N348" s="20" t="str">
        <f t="shared" si="13"/>
        <v>Baixo</v>
      </c>
    </row>
    <row r="349" spans="1:14" x14ac:dyDescent="0.35">
      <c r="A349" s="44" t="str">
        <f t="shared" si="14"/>
        <v>ROcidadeInundações fluviaisCidade de Porto Velho20502C</v>
      </c>
      <c r="B349" s="18" t="s">
        <v>127</v>
      </c>
      <c r="C349" s="18" t="s">
        <v>82</v>
      </c>
      <c r="D349" s="17" t="s">
        <v>289</v>
      </c>
      <c r="E349" s="17" t="s">
        <v>128</v>
      </c>
      <c r="F349" s="17" t="e" vm="19">
        <v>#VALUE!</v>
      </c>
      <c r="G349" s="46">
        <v>50</v>
      </c>
      <c r="H349" s="18">
        <v>2050</v>
      </c>
      <c r="I349" s="18" t="s">
        <v>86</v>
      </c>
      <c r="J349" s="9" t="s">
        <v>185</v>
      </c>
      <c r="K349" s="17" t="s">
        <v>186</v>
      </c>
      <c r="L349" s="48" t="s">
        <v>89</v>
      </c>
      <c r="M349" s="18" t="str">
        <f t="shared" si="15"/>
        <v>Alto</v>
      </c>
      <c r="N349" s="20" t="str">
        <f t="shared" si="13"/>
        <v>Alto</v>
      </c>
    </row>
    <row r="350" spans="1:14" x14ac:dyDescent="0.35">
      <c r="A350" s="44" t="str">
        <f t="shared" si="14"/>
        <v>ROcidadeInundações fluviaisCidade de Porto Velho20504C</v>
      </c>
      <c r="B350" s="18" t="s">
        <v>127</v>
      </c>
      <c r="C350" s="18" t="s">
        <v>82</v>
      </c>
      <c r="D350" s="17" t="s">
        <v>289</v>
      </c>
      <c r="E350" s="17" t="s">
        <v>128</v>
      </c>
      <c r="F350" s="17" t="e" vm="19">
        <v>#VALUE!</v>
      </c>
      <c r="G350" s="46">
        <v>50</v>
      </c>
      <c r="H350" s="18">
        <v>2050</v>
      </c>
      <c r="I350" s="18" t="s">
        <v>90</v>
      </c>
      <c r="J350" s="9" t="s">
        <v>185</v>
      </c>
      <c r="K350" s="17" t="s">
        <v>186</v>
      </c>
      <c r="L350" s="48" t="s">
        <v>89</v>
      </c>
      <c r="M350" s="18" t="str">
        <f t="shared" si="15"/>
        <v>Alto</v>
      </c>
      <c r="N350" s="20" t="str">
        <f t="shared" si="13"/>
        <v>Alto</v>
      </c>
    </row>
    <row r="351" spans="1:14" x14ac:dyDescent="0.35">
      <c r="A351" s="44" t="str">
        <f t="shared" si="14"/>
        <v>RRcidadeInundações fluviaisCidade de Boa Vista20302C</v>
      </c>
      <c r="B351" s="18" t="s">
        <v>97</v>
      </c>
      <c r="C351" s="18" t="s">
        <v>82</v>
      </c>
      <c r="D351" s="17" t="s">
        <v>289</v>
      </c>
      <c r="E351" s="17" t="s">
        <v>98</v>
      </c>
      <c r="F351" s="17" t="e" vm="4">
        <v>#VALUE!</v>
      </c>
      <c r="G351" s="46">
        <v>20</v>
      </c>
      <c r="H351" s="18">
        <v>2030</v>
      </c>
      <c r="I351" s="18" t="s">
        <v>86</v>
      </c>
      <c r="J351" s="9" t="s">
        <v>185</v>
      </c>
      <c r="K351" s="17" t="s">
        <v>186</v>
      </c>
      <c r="L351" s="45" t="s">
        <v>89</v>
      </c>
      <c r="M351" s="18" t="str">
        <f t="shared" ref="M351:M382" si="16">IF(G351&lt;=5,"Baixo",IF(G351&gt;=20,"Alto","Médio"))</f>
        <v>Alto</v>
      </c>
      <c r="N351" s="20" t="str">
        <f t="shared" si="13"/>
        <v>Alto</v>
      </c>
    </row>
    <row r="352" spans="1:14" x14ac:dyDescent="0.35">
      <c r="A352" s="44" t="str">
        <f t="shared" si="14"/>
        <v>RRcidadeInundações fluviaisCidade de Boa Vista20304C</v>
      </c>
      <c r="B352" s="18" t="s">
        <v>97</v>
      </c>
      <c r="C352" s="18" t="s">
        <v>82</v>
      </c>
      <c r="D352" s="17" t="s">
        <v>289</v>
      </c>
      <c r="E352" s="17" t="s">
        <v>98</v>
      </c>
      <c r="F352" s="17" t="e" vm="4">
        <v>#VALUE!</v>
      </c>
      <c r="G352" s="46">
        <v>10</v>
      </c>
      <c r="H352" s="18">
        <v>2030</v>
      </c>
      <c r="I352" s="18" t="s">
        <v>90</v>
      </c>
      <c r="J352" s="9" t="s">
        <v>185</v>
      </c>
      <c r="K352" s="17" t="s">
        <v>186</v>
      </c>
      <c r="L352" s="45" t="s">
        <v>89</v>
      </c>
      <c r="M352" s="18" t="str">
        <f t="shared" si="16"/>
        <v>Médio</v>
      </c>
      <c r="N352" s="20" t="str">
        <f t="shared" si="13"/>
        <v>Médio</v>
      </c>
    </row>
    <row r="353" spans="1:14" x14ac:dyDescent="0.35">
      <c r="A353" s="44" t="str">
        <f t="shared" si="14"/>
        <v>RRcidadeInundações fluviaisCidade de Boa Vista20502C</v>
      </c>
      <c r="B353" s="18" t="s">
        <v>97</v>
      </c>
      <c r="C353" s="18" t="s">
        <v>82</v>
      </c>
      <c r="D353" s="17" t="s">
        <v>289</v>
      </c>
      <c r="E353" s="17" t="s">
        <v>98</v>
      </c>
      <c r="F353" s="17" t="e" vm="4">
        <v>#VALUE!</v>
      </c>
      <c r="G353" s="46">
        <v>15</v>
      </c>
      <c r="H353" s="18">
        <v>2050</v>
      </c>
      <c r="I353" s="18" t="s">
        <v>86</v>
      </c>
      <c r="J353" s="9" t="s">
        <v>185</v>
      </c>
      <c r="K353" s="17" t="s">
        <v>186</v>
      </c>
      <c r="L353" s="48" t="s">
        <v>89</v>
      </c>
      <c r="M353" s="18" t="str">
        <f t="shared" si="16"/>
        <v>Médio</v>
      </c>
      <c r="N353" s="20" t="str">
        <f t="shared" si="13"/>
        <v>Médio</v>
      </c>
    </row>
    <row r="354" spans="1:14" x14ac:dyDescent="0.35">
      <c r="A354" s="44" t="str">
        <f t="shared" si="14"/>
        <v>RRcidadeInundações fluviaisCidade de Boa Vista20504C</v>
      </c>
      <c r="B354" s="18" t="s">
        <v>97</v>
      </c>
      <c r="C354" s="18" t="s">
        <v>82</v>
      </c>
      <c r="D354" s="17" t="s">
        <v>289</v>
      </c>
      <c r="E354" s="17" t="s">
        <v>98</v>
      </c>
      <c r="F354" s="17" t="e" vm="4">
        <v>#VALUE!</v>
      </c>
      <c r="G354" s="46">
        <v>15</v>
      </c>
      <c r="H354" s="18">
        <v>2050</v>
      </c>
      <c r="I354" s="18" t="s">
        <v>90</v>
      </c>
      <c r="J354" s="9" t="s">
        <v>185</v>
      </c>
      <c r="K354" s="17" t="s">
        <v>186</v>
      </c>
      <c r="L354" s="48" t="s">
        <v>89</v>
      </c>
      <c r="M354" s="18" t="str">
        <f t="shared" si="16"/>
        <v>Médio</v>
      </c>
      <c r="N354" s="20" t="str">
        <f t="shared" si="13"/>
        <v>Médio</v>
      </c>
    </row>
    <row r="355" spans="1:14" x14ac:dyDescent="0.35">
      <c r="A355" s="44" t="str">
        <f t="shared" si="14"/>
        <v>RScidadeInundações fluviaisCidade de Cruz Alta20302C</v>
      </c>
      <c r="B355" s="18" t="s">
        <v>125</v>
      </c>
      <c r="C355" s="18" t="s">
        <v>82</v>
      </c>
      <c r="D355" s="17" t="s">
        <v>289</v>
      </c>
      <c r="E355" s="17" t="s">
        <v>182</v>
      </c>
      <c r="F355" s="17" t="e" vm="31">
        <v>#VALUE!</v>
      </c>
      <c r="G355" s="44" t="s">
        <v>95</v>
      </c>
      <c r="H355" s="18">
        <v>2030</v>
      </c>
      <c r="I355" s="18" t="s">
        <v>86</v>
      </c>
      <c r="J355" s="9" t="s">
        <v>185</v>
      </c>
      <c r="K355" s="17" t="s">
        <v>186</v>
      </c>
      <c r="L355" s="45" t="s">
        <v>89</v>
      </c>
      <c r="M355" s="18" t="str">
        <f t="shared" si="16"/>
        <v>Alto</v>
      </c>
      <c r="N355" s="20" t="str">
        <f t="shared" si="13"/>
        <v>Não aplicável</v>
      </c>
    </row>
    <row r="356" spans="1:14" x14ac:dyDescent="0.35">
      <c r="A356" s="44" t="str">
        <f t="shared" si="14"/>
        <v>RScidadeInundações fluviaisCidade de Cruz Alta20304C</v>
      </c>
      <c r="B356" s="18" t="s">
        <v>125</v>
      </c>
      <c r="C356" s="18" t="s">
        <v>82</v>
      </c>
      <c r="D356" s="17" t="s">
        <v>289</v>
      </c>
      <c r="E356" s="17" t="s">
        <v>182</v>
      </c>
      <c r="F356" s="17" t="e" vm="31">
        <v>#VALUE!</v>
      </c>
      <c r="G356" s="44" t="s">
        <v>95</v>
      </c>
      <c r="H356" s="18">
        <v>2030</v>
      </c>
      <c r="I356" s="18" t="s">
        <v>90</v>
      </c>
      <c r="J356" s="9" t="s">
        <v>185</v>
      </c>
      <c r="K356" s="17" t="s">
        <v>186</v>
      </c>
      <c r="L356" s="45" t="s">
        <v>89</v>
      </c>
      <c r="M356" s="18" t="str">
        <f t="shared" si="16"/>
        <v>Alto</v>
      </c>
      <c r="N356" s="20" t="str">
        <f t="shared" si="13"/>
        <v>Não aplicável</v>
      </c>
    </row>
    <row r="357" spans="1:14" x14ac:dyDescent="0.35">
      <c r="A357" s="44" t="str">
        <f t="shared" si="14"/>
        <v>RScidadeInundações fluviaisCidade de Porto Alegre20302C</v>
      </c>
      <c r="B357" s="18" t="s">
        <v>125</v>
      </c>
      <c r="C357" s="18" t="s">
        <v>82</v>
      </c>
      <c r="D357" s="17" t="s">
        <v>289</v>
      </c>
      <c r="E357" s="17" t="s">
        <v>126</v>
      </c>
      <c r="F357" s="17" t="e" vm="18">
        <v>#VALUE!</v>
      </c>
      <c r="G357" s="46">
        <v>2</v>
      </c>
      <c r="H357" s="18">
        <v>2030</v>
      </c>
      <c r="I357" s="18" t="s">
        <v>86</v>
      </c>
      <c r="J357" s="9" t="s">
        <v>185</v>
      </c>
      <c r="K357" s="17" t="s">
        <v>186</v>
      </c>
      <c r="L357" s="45" t="s">
        <v>89</v>
      </c>
      <c r="M357" s="18" t="str">
        <f t="shared" si="16"/>
        <v>Baixo</v>
      </c>
      <c r="N357" s="20" t="str">
        <f t="shared" si="13"/>
        <v>Baixo</v>
      </c>
    </row>
    <row r="358" spans="1:14" x14ac:dyDescent="0.35">
      <c r="A358" s="44" t="str">
        <f t="shared" si="14"/>
        <v>RScidadeInundações fluviaisCidade de Porto Alegre20304C</v>
      </c>
      <c r="B358" s="18" t="s">
        <v>125</v>
      </c>
      <c r="C358" s="18" t="s">
        <v>82</v>
      </c>
      <c r="D358" s="17" t="s">
        <v>289</v>
      </c>
      <c r="E358" s="17" t="s">
        <v>126</v>
      </c>
      <c r="F358" s="17" t="e" vm="18">
        <v>#VALUE!</v>
      </c>
      <c r="G358" s="46">
        <v>2</v>
      </c>
      <c r="H358" s="18">
        <v>2030</v>
      </c>
      <c r="I358" s="18" t="s">
        <v>90</v>
      </c>
      <c r="J358" s="9" t="s">
        <v>185</v>
      </c>
      <c r="K358" s="17" t="s">
        <v>186</v>
      </c>
      <c r="L358" s="45" t="s">
        <v>89</v>
      </c>
      <c r="M358" s="18" t="str">
        <f t="shared" si="16"/>
        <v>Baixo</v>
      </c>
      <c r="N358" s="20" t="str">
        <f t="shared" si="13"/>
        <v>Baixo</v>
      </c>
    </row>
    <row r="359" spans="1:14" x14ac:dyDescent="0.35">
      <c r="A359" s="44" t="str">
        <f t="shared" si="14"/>
        <v>RScidadeInundações fluviaisCidade de Porto Alegre20502C</v>
      </c>
      <c r="B359" s="18" t="s">
        <v>125</v>
      </c>
      <c r="C359" s="18" t="s">
        <v>82</v>
      </c>
      <c r="D359" s="17" t="s">
        <v>289</v>
      </c>
      <c r="E359" s="17" t="s">
        <v>126</v>
      </c>
      <c r="F359" s="17" t="e" vm="18">
        <v>#VALUE!</v>
      </c>
      <c r="G359" s="46">
        <v>5</v>
      </c>
      <c r="H359" s="18">
        <v>2050</v>
      </c>
      <c r="I359" s="18" t="s">
        <v>86</v>
      </c>
      <c r="J359" s="9" t="s">
        <v>185</v>
      </c>
      <c r="K359" s="17" t="s">
        <v>186</v>
      </c>
      <c r="L359" s="48" t="s">
        <v>89</v>
      </c>
      <c r="M359" s="18" t="str">
        <f t="shared" si="16"/>
        <v>Baixo</v>
      </c>
      <c r="N359" s="20" t="str">
        <f t="shared" si="13"/>
        <v>Baixo</v>
      </c>
    </row>
    <row r="360" spans="1:14" x14ac:dyDescent="0.35">
      <c r="A360" s="44" t="str">
        <f t="shared" si="14"/>
        <v>RScidadeInundações fluviaisCidade de Porto Alegre20504C</v>
      </c>
      <c r="B360" s="18" t="s">
        <v>125</v>
      </c>
      <c r="C360" s="18" t="s">
        <v>82</v>
      </c>
      <c r="D360" s="17" t="s">
        <v>289</v>
      </c>
      <c r="E360" s="17" t="s">
        <v>126</v>
      </c>
      <c r="F360" s="17" t="e" vm="18">
        <v>#VALUE!</v>
      </c>
      <c r="G360" s="46">
        <v>5</v>
      </c>
      <c r="H360" s="18">
        <v>2050</v>
      </c>
      <c r="I360" s="18" t="s">
        <v>90</v>
      </c>
      <c r="J360" s="9" t="s">
        <v>185</v>
      </c>
      <c r="K360" s="17" t="s">
        <v>186</v>
      </c>
      <c r="L360" s="48" t="s">
        <v>89</v>
      </c>
      <c r="M360" s="18" t="str">
        <f t="shared" si="16"/>
        <v>Baixo</v>
      </c>
      <c r="N360" s="20" t="str">
        <f t="shared" si="13"/>
        <v>Baixo</v>
      </c>
    </row>
    <row r="361" spans="1:14" x14ac:dyDescent="0.35">
      <c r="A361" s="44" t="str">
        <f t="shared" si="14"/>
        <v>RScidadeInundações fluviaisCidade de Cruz Alta20502C</v>
      </c>
      <c r="B361" s="18" t="s">
        <v>125</v>
      </c>
      <c r="C361" s="18" t="s">
        <v>82</v>
      </c>
      <c r="D361" s="17" t="s">
        <v>289</v>
      </c>
      <c r="E361" s="17" t="s">
        <v>182</v>
      </c>
      <c r="F361" s="17" t="e" vm="31">
        <v>#VALUE!</v>
      </c>
      <c r="G361" s="44" t="s">
        <v>95</v>
      </c>
      <c r="H361" s="18">
        <v>2050</v>
      </c>
      <c r="I361" s="18" t="s">
        <v>86</v>
      </c>
      <c r="J361" s="9" t="s">
        <v>185</v>
      </c>
      <c r="K361" s="17" t="s">
        <v>186</v>
      </c>
      <c r="L361" s="45" t="s">
        <v>89</v>
      </c>
      <c r="M361" s="18" t="str">
        <f t="shared" si="16"/>
        <v>Alto</v>
      </c>
      <c r="N361" s="20" t="str">
        <f t="shared" si="13"/>
        <v>Não aplicável</v>
      </c>
    </row>
    <row r="362" spans="1:14" x14ac:dyDescent="0.35">
      <c r="A362" s="44" t="str">
        <f t="shared" si="14"/>
        <v>RScidadeInundações fluviaisCidade de Cruz Alta20504C</v>
      </c>
      <c r="B362" s="18" t="s">
        <v>125</v>
      </c>
      <c r="C362" s="18" t="s">
        <v>82</v>
      </c>
      <c r="D362" s="17" t="s">
        <v>289</v>
      </c>
      <c r="E362" s="17" t="s">
        <v>182</v>
      </c>
      <c r="F362" s="17" t="e" vm="31">
        <v>#VALUE!</v>
      </c>
      <c r="G362" s="44" t="s">
        <v>95</v>
      </c>
      <c r="H362" s="18">
        <v>2050</v>
      </c>
      <c r="I362" s="18" t="s">
        <v>90</v>
      </c>
      <c r="J362" s="9" t="s">
        <v>185</v>
      </c>
      <c r="K362" s="17" t="s">
        <v>186</v>
      </c>
      <c r="L362" s="45" t="s">
        <v>89</v>
      </c>
      <c r="M362" s="18" t="str">
        <f t="shared" si="16"/>
        <v>Alto</v>
      </c>
      <c r="N362" s="20" t="str">
        <f t="shared" si="13"/>
        <v>Não aplicável</v>
      </c>
    </row>
    <row r="363" spans="1:14" x14ac:dyDescent="0.35">
      <c r="A363" s="44" t="str">
        <f t="shared" si="14"/>
        <v>SCcidadeInundações fluviaisCidade de Florianópolis20302C</v>
      </c>
      <c r="B363" s="18" t="s">
        <v>107</v>
      </c>
      <c r="C363" s="18" t="s">
        <v>82</v>
      </c>
      <c r="D363" s="17" t="s">
        <v>289</v>
      </c>
      <c r="E363" s="17" t="s">
        <v>108</v>
      </c>
      <c r="F363" s="17" t="e" vm="9">
        <v>#VALUE!</v>
      </c>
      <c r="G363" s="44" t="s">
        <v>95</v>
      </c>
      <c r="H363" s="18">
        <v>2030</v>
      </c>
      <c r="I363" s="18" t="s">
        <v>86</v>
      </c>
      <c r="J363" s="9" t="s">
        <v>185</v>
      </c>
      <c r="K363" s="17" t="s">
        <v>186</v>
      </c>
      <c r="L363" s="45" t="s">
        <v>89</v>
      </c>
      <c r="M363" s="18" t="str">
        <f t="shared" si="16"/>
        <v>Alto</v>
      </c>
      <c r="N363" s="20" t="str">
        <f t="shared" si="13"/>
        <v>Não aplicável</v>
      </c>
    </row>
    <row r="364" spans="1:14" x14ac:dyDescent="0.35">
      <c r="A364" s="44" t="str">
        <f t="shared" si="14"/>
        <v>SCcidadeInundações fluviaisCidade de Florianópolis20304C</v>
      </c>
      <c r="B364" s="18" t="s">
        <v>107</v>
      </c>
      <c r="C364" s="18" t="s">
        <v>82</v>
      </c>
      <c r="D364" s="17" t="s">
        <v>289</v>
      </c>
      <c r="E364" s="17" t="s">
        <v>108</v>
      </c>
      <c r="F364" s="17" t="e" vm="9">
        <v>#VALUE!</v>
      </c>
      <c r="G364" s="44" t="s">
        <v>95</v>
      </c>
      <c r="H364" s="18">
        <v>2030</v>
      </c>
      <c r="I364" s="18" t="s">
        <v>90</v>
      </c>
      <c r="J364" s="9" t="s">
        <v>185</v>
      </c>
      <c r="K364" s="17" t="s">
        <v>186</v>
      </c>
      <c r="L364" s="45" t="s">
        <v>89</v>
      </c>
      <c r="M364" s="18" t="str">
        <f t="shared" si="16"/>
        <v>Alto</v>
      </c>
      <c r="N364" s="20" t="str">
        <f t="shared" si="13"/>
        <v>Não aplicável</v>
      </c>
    </row>
    <row r="365" spans="1:14" x14ac:dyDescent="0.35">
      <c r="A365" s="44" t="str">
        <f t="shared" si="14"/>
        <v>SCcidadeInundações fluviaisCidade de Florianópolis20502C</v>
      </c>
      <c r="B365" s="18" t="s">
        <v>107</v>
      </c>
      <c r="C365" s="18" t="s">
        <v>82</v>
      </c>
      <c r="D365" s="17" t="s">
        <v>289</v>
      </c>
      <c r="E365" s="17" t="s">
        <v>108</v>
      </c>
      <c r="F365" s="17" t="e" vm="9">
        <v>#VALUE!</v>
      </c>
      <c r="G365" s="44" t="s">
        <v>95</v>
      </c>
      <c r="H365" s="18">
        <v>2050</v>
      </c>
      <c r="I365" s="18" t="s">
        <v>86</v>
      </c>
      <c r="J365" s="9" t="s">
        <v>185</v>
      </c>
      <c r="K365" s="17" t="s">
        <v>186</v>
      </c>
      <c r="L365" s="48" t="s">
        <v>89</v>
      </c>
      <c r="M365" s="18" t="str">
        <f t="shared" si="16"/>
        <v>Alto</v>
      </c>
      <c r="N365" s="20" t="str">
        <f t="shared" si="13"/>
        <v>Não aplicável</v>
      </c>
    </row>
    <row r="366" spans="1:14" x14ac:dyDescent="0.35">
      <c r="A366" s="44" t="str">
        <f t="shared" si="14"/>
        <v>SCcidadeInundações fluviaisCidade de Florianópolis20504C</v>
      </c>
      <c r="B366" s="18" t="s">
        <v>107</v>
      </c>
      <c r="C366" s="18" t="s">
        <v>82</v>
      </c>
      <c r="D366" s="17" t="s">
        <v>289</v>
      </c>
      <c r="E366" s="17" t="s">
        <v>108</v>
      </c>
      <c r="F366" s="17" t="e" vm="9">
        <v>#VALUE!</v>
      </c>
      <c r="G366" s="44" t="s">
        <v>95</v>
      </c>
      <c r="H366" s="18">
        <v>2050</v>
      </c>
      <c r="I366" s="18" t="s">
        <v>90</v>
      </c>
      <c r="J366" s="9" t="s">
        <v>185</v>
      </c>
      <c r="K366" s="17" t="s">
        <v>186</v>
      </c>
      <c r="L366" s="48" t="s">
        <v>89</v>
      </c>
      <c r="M366" s="18" t="str">
        <f t="shared" si="16"/>
        <v>Alto</v>
      </c>
      <c r="N366" s="20" t="str">
        <f t="shared" si="13"/>
        <v>Não aplicável</v>
      </c>
    </row>
    <row r="367" spans="1:14" x14ac:dyDescent="0.35">
      <c r="A367" s="44" t="str">
        <f t="shared" si="14"/>
        <v>SEcidadeInundações fluviaisCidade de Aracajú20302C</v>
      </c>
      <c r="B367" s="18" t="s">
        <v>81</v>
      </c>
      <c r="C367" s="18" t="s">
        <v>82</v>
      </c>
      <c r="D367" s="17" t="s">
        <v>289</v>
      </c>
      <c r="E367" s="17" t="s">
        <v>84</v>
      </c>
      <c r="F367" s="17" t="e" vm="1">
        <v>#VALUE!</v>
      </c>
      <c r="G367" s="46">
        <v>2</v>
      </c>
      <c r="H367" s="18">
        <v>2030</v>
      </c>
      <c r="I367" s="18" t="s">
        <v>86</v>
      </c>
      <c r="J367" s="9" t="s">
        <v>185</v>
      </c>
      <c r="K367" s="17" t="s">
        <v>186</v>
      </c>
      <c r="L367" s="45" t="s">
        <v>89</v>
      </c>
      <c r="M367" s="18" t="str">
        <f t="shared" si="16"/>
        <v>Baixo</v>
      </c>
      <c r="N367" s="20" t="str">
        <f t="shared" si="13"/>
        <v>Baixo</v>
      </c>
    </row>
    <row r="368" spans="1:14" x14ac:dyDescent="0.35">
      <c r="A368" s="44" t="str">
        <f t="shared" si="14"/>
        <v>SEcidadeInundações fluviaisCidade de Aracajú20304C</v>
      </c>
      <c r="B368" s="18" t="s">
        <v>81</v>
      </c>
      <c r="C368" s="18" t="s">
        <v>82</v>
      </c>
      <c r="D368" s="17" t="s">
        <v>289</v>
      </c>
      <c r="E368" s="17" t="s">
        <v>84</v>
      </c>
      <c r="F368" s="17" t="e" vm="1">
        <v>#VALUE!</v>
      </c>
      <c r="G368" s="46">
        <v>2</v>
      </c>
      <c r="H368" s="18">
        <v>2030</v>
      </c>
      <c r="I368" s="18" t="s">
        <v>90</v>
      </c>
      <c r="J368" s="9" t="s">
        <v>185</v>
      </c>
      <c r="K368" s="17" t="s">
        <v>186</v>
      </c>
      <c r="L368" s="45" t="s">
        <v>89</v>
      </c>
      <c r="M368" s="18" t="str">
        <f t="shared" si="16"/>
        <v>Baixo</v>
      </c>
      <c r="N368" s="20" t="str">
        <f t="shared" si="13"/>
        <v>Baixo</v>
      </c>
    </row>
    <row r="369" spans="1:15" x14ac:dyDescent="0.35">
      <c r="A369" s="44" t="str">
        <f t="shared" si="14"/>
        <v>SEcidadeInundações fluviaisCidade de Aracajú20502C</v>
      </c>
      <c r="B369" s="18" t="s">
        <v>81</v>
      </c>
      <c r="C369" s="18" t="s">
        <v>82</v>
      </c>
      <c r="D369" s="17" t="s">
        <v>289</v>
      </c>
      <c r="E369" s="17" t="s">
        <v>84</v>
      </c>
      <c r="F369" s="17" t="e" vm="1">
        <v>#VALUE!</v>
      </c>
      <c r="G369" s="46">
        <v>2</v>
      </c>
      <c r="H369" s="18">
        <v>2050</v>
      </c>
      <c r="I369" s="18" t="s">
        <v>86</v>
      </c>
      <c r="J369" s="9" t="s">
        <v>185</v>
      </c>
      <c r="K369" s="17" t="s">
        <v>186</v>
      </c>
      <c r="L369" s="48" t="s">
        <v>89</v>
      </c>
      <c r="M369" s="18" t="str">
        <f t="shared" si="16"/>
        <v>Baixo</v>
      </c>
      <c r="N369" s="20" t="str">
        <f t="shared" si="13"/>
        <v>Baixo</v>
      </c>
      <c r="O369" s="1"/>
    </row>
    <row r="370" spans="1:15" x14ac:dyDescent="0.35">
      <c r="A370" s="44" t="str">
        <f t="shared" si="14"/>
        <v>SEcidadeInundações fluviaisCidade de Aracajú20504C</v>
      </c>
      <c r="B370" s="18" t="s">
        <v>81</v>
      </c>
      <c r="C370" s="45" t="s">
        <v>82</v>
      </c>
      <c r="D370" s="44" t="s">
        <v>289</v>
      </c>
      <c r="E370" s="17" t="s">
        <v>84</v>
      </c>
      <c r="F370" s="17" t="e" vm="1">
        <v>#VALUE!</v>
      </c>
      <c r="G370" s="46">
        <v>2</v>
      </c>
      <c r="H370" s="18">
        <v>2050</v>
      </c>
      <c r="I370" s="18" t="s">
        <v>90</v>
      </c>
      <c r="J370" s="9" t="s">
        <v>185</v>
      </c>
      <c r="K370" s="17" t="s">
        <v>186</v>
      </c>
      <c r="L370" s="48" t="s">
        <v>89</v>
      </c>
      <c r="M370" s="18" t="str">
        <f t="shared" si="16"/>
        <v>Baixo</v>
      </c>
      <c r="N370" s="20" t="str">
        <f t="shared" si="13"/>
        <v>Baixo</v>
      </c>
      <c r="O370" s="1"/>
    </row>
    <row r="371" spans="1:15" x14ac:dyDescent="0.35">
      <c r="A371" s="44" t="str">
        <f t="shared" si="14"/>
        <v>SPcidadeInundações fluviaisCidade de Ribeirão Preto20302C</v>
      </c>
      <c r="B371" s="18" t="s">
        <v>137</v>
      </c>
      <c r="C371" s="45" t="s">
        <v>82</v>
      </c>
      <c r="D371" s="44" t="s">
        <v>289</v>
      </c>
      <c r="E371" s="17" t="s">
        <v>181</v>
      </c>
      <c r="F371" s="17" t="e" vm="32">
        <v>#VALUE!</v>
      </c>
      <c r="G371" s="44" t="s">
        <v>95</v>
      </c>
      <c r="H371" s="18">
        <v>2030</v>
      </c>
      <c r="I371" s="18" t="s">
        <v>86</v>
      </c>
      <c r="J371" s="9" t="s">
        <v>185</v>
      </c>
      <c r="K371" s="17" t="s">
        <v>186</v>
      </c>
      <c r="L371" s="45" t="s">
        <v>89</v>
      </c>
      <c r="M371" s="18" t="str">
        <f t="shared" si="16"/>
        <v>Alto</v>
      </c>
      <c r="N371" s="20" t="str">
        <f t="shared" ref="N371:N434" si="17">IF(OR(G371="Alto",G371="Médio", G371="Baixo", G371= "Não aplicável",G371="ND"),G371,M371)</f>
        <v>Não aplicável</v>
      </c>
    </row>
    <row r="372" spans="1:15" x14ac:dyDescent="0.35">
      <c r="A372" s="44" t="str">
        <f t="shared" si="14"/>
        <v>SPcidadeInundações fluviaisCidade de Ribeirão Preto20304C</v>
      </c>
      <c r="B372" s="18" t="s">
        <v>137</v>
      </c>
      <c r="C372" s="45" t="s">
        <v>82</v>
      </c>
      <c r="D372" s="44" t="s">
        <v>289</v>
      </c>
      <c r="E372" s="17" t="s">
        <v>181</v>
      </c>
      <c r="F372" s="17" t="e" vm="32">
        <v>#VALUE!</v>
      </c>
      <c r="G372" s="44" t="s">
        <v>95</v>
      </c>
      <c r="H372" s="18">
        <v>2030</v>
      </c>
      <c r="I372" s="18" t="s">
        <v>90</v>
      </c>
      <c r="J372" s="9" t="s">
        <v>185</v>
      </c>
      <c r="K372" s="17" t="s">
        <v>186</v>
      </c>
      <c r="L372" s="45" t="s">
        <v>89</v>
      </c>
      <c r="M372" s="18" t="str">
        <f t="shared" si="16"/>
        <v>Alto</v>
      </c>
      <c r="N372" s="20" t="str">
        <f t="shared" si="17"/>
        <v>Não aplicável</v>
      </c>
    </row>
    <row r="373" spans="1:15" x14ac:dyDescent="0.35">
      <c r="A373" s="44" t="str">
        <f t="shared" si="14"/>
        <v>SPcidadeInundações fluviaisCidade de São Paulo20302C</v>
      </c>
      <c r="B373" s="18" t="s">
        <v>137</v>
      </c>
      <c r="C373" s="45" t="s">
        <v>82</v>
      </c>
      <c r="D373" s="44" t="s">
        <v>289</v>
      </c>
      <c r="E373" s="17" t="s">
        <v>138</v>
      </c>
      <c r="F373" s="17" t="e" vm="24">
        <v>#VALUE!</v>
      </c>
      <c r="G373" s="46">
        <v>2</v>
      </c>
      <c r="H373" s="18">
        <v>2030</v>
      </c>
      <c r="I373" s="18" t="s">
        <v>86</v>
      </c>
      <c r="J373" s="9" t="s">
        <v>185</v>
      </c>
      <c r="K373" s="17" t="s">
        <v>186</v>
      </c>
      <c r="L373" s="45" t="s">
        <v>89</v>
      </c>
      <c r="M373" s="18" t="str">
        <f t="shared" si="16"/>
        <v>Baixo</v>
      </c>
      <c r="N373" s="20" t="str">
        <f t="shared" si="17"/>
        <v>Baixo</v>
      </c>
    </row>
    <row r="374" spans="1:15" x14ac:dyDescent="0.35">
      <c r="A374" s="44" t="str">
        <f t="shared" si="14"/>
        <v>SPcidadeInundações fluviaisCidade de São Paulo20304C</v>
      </c>
      <c r="B374" s="18" t="s">
        <v>137</v>
      </c>
      <c r="C374" s="45" t="s">
        <v>82</v>
      </c>
      <c r="D374" s="44" t="s">
        <v>289</v>
      </c>
      <c r="E374" s="17" t="s">
        <v>138</v>
      </c>
      <c r="F374" s="17" t="e" vm="24">
        <v>#VALUE!</v>
      </c>
      <c r="G374" s="46">
        <v>2</v>
      </c>
      <c r="H374" s="18">
        <v>2030</v>
      </c>
      <c r="I374" s="18" t="s">
        <v>90</v>
      </c>
      <c r="J374" s="9" t="s">
        <v>185</v>
      </c>
      <c r="K374" s="17" t="s">
        <v>186</v>
      </c>
      <c r="L374" s="45" t="s">
        <v>89</v>
      </c>
      <c r="M374" s="18" t="str">
        <f t="shared" si="16"/>
        <v>Baixo</v>
      </c>
      <c r="N374" s="20" t="str">
        <f t="shared" si="17"/>
        <v>Baixo</v>
      </c>
    </row>
    <row r="375" spans="1:15" x14ac:dyDescent="0.35">
      <c r="A375" s="44" t="str">
        <f t="shared" si="14"/>
        <v>SPcidadeInundações fluviaisCidade de São Paulo20502C</v>
      </c>
      <c r="B375" s="18" t="s">
        <v>137</v>
      </c>
      <c r="C375" s="45" t="s">
        <v>82</v>
      </c>
      <c r="D375" s="44" t="s">
        <v>289</v>
      </c>
      <c r="E375" s="17" t="s">
        <v>138</v>
      </c>
      <c r="F375" s="17" t="e" vm="24">
        <v>#VALUE!</v>
      </c>
      <c r="G375" s="46">
        <v>2</v>
      </c>
      <c r="H375" s="18">
        <v>2050</v>
      </c>
      <c r="I375" s="18" t="s">
        <v>86</v>
      </c>
      <c r="J375" s="9" t="s">
        <v>185</v>
      </c>
      <c r="K375" s="17" t="s">
        <v>186</v>
      </c>
      <c r="L375" s="54" t="s">
        <v>89</v>
      </c>
      <c r="M375" s="18" t="str">
        <f t="shared" si="16"/>
        <v>Baixo</v>
      </c>
      <c r="N375" s="20" t="str">
        <f t="shared" si="17"/>
        <v>Baixo</v>
      </c>
    </row>
    <row r="376" spans="1:15" x14ac:dyDescent="0.35">
      <c r="A376" s="44" t="str">
        <f t="shared" si="14"/>
        <v>SPcidadeInundações fluviaisCidade de São Paulo20504C</v>
      </c>
      <c r="B376" s="18" t="s">
        <v>137</v>
      </c>
      <c r="C376" s="45" t="s">
        <v>82</v>
      </c>
      <c r="D376" s="44" t="s">
        <v>289</v>
      </c>
      <c r="E376" s="17" t="s">
        <v>138</v>
      </c>
      <c r="F376" s="17" t="e" vm="24">
        <v>#VALUE!</v>
      </c>
      <c r="G376" s="46">
        <v>2</v>
      </c>
      <c r="H376" s="18">
        <v>2050</v>
      </c>
      <c r="I376" s="18" t="s">
        <v>90</v>
      </c>
      <c r="J376" s="9" t="s">
        <v>185</v>
      </c>
      <c r="K376" s="17" t="s">
        <v>186</v>
      </c>
      <c r="L376" s="54" t="s">
        <v>89</v>
      </c>
      <c r="M376" s="18" t="str">
        <f t="shared" si="16"/>
        <v>Baixo</v>
      </c>
      <c r="N376" s="20" t="str">
        <f t="shared" si="17"/>
        <v>Baixo</v>
      </c>
    </row>
    <row r="377" spans="1:15" x14ac:dyDescent="0.35">
      <c r="A377" s="44" t="str">
        <f t="shared" si="14"/>
        <v>SPcidadeInundações fluviaisCidade de Ribeirão Preto20502C</v>
      </c>
      <c r="B377" s="18" t="s">
        <v>137</v>
      </c>
      <c r="C377" s="45" t="s">
        <v>82</v>
      </c>
      <c r="D377" s="44" t="s">
        <v>289</v>
      </c>
      <c r="E377" s="17" t="s">
        <v>181</v>
      </c>
      <c r="F377" s="17" t="e" vm="32">
        <v>#VALUE!</v>
      </c>
      <c r="G377" s="44" t="s">
        <v>95</v>
      </c>
      <c r="H377" s="18">
        <v>2050</v>
      </c>
      <c r="I377" s="18" t="s">
        <v>86</v>
      </c>
      <c r="J377" s="9" t="s">
        <v>185</v>
      </c>
      <c r="K377" s="17" t="s">
        <v>186</v>
      </c>
      <c r="L377" s="18" t="s">
        <v>89</v>
      </c>
      <c r="M377" s="18" t="str">
        <f t="shared" si="16"/>
        <v>Alto</v>
      </c>
      <c r="N377" s="20" t="str">
        <f t="shared" si="17"/>
        <v>Não aplicável</v>
      </c>
    </row>
    <row r="378" spans="1:15" x14ac:dyDescent="0.35">
      <c r="A378" s="44" t="str">
        <f t="shared" si="14"/>
        <v>SPcidadeInundações fluviaisCidade de Ribeirão Preto20504C</v>
      </c>
      <c r="B378" s="18" t="s">
        <v>137</v>
      </c>
      <c r="C378" s="45" t="s">
        <v>82</v>
      </c>
      <c r="D378" s="44" t="s">
        <v>289</v>
      </c>
      <c r="E378" s="17" t="s">
        <v>181</v>
      </c>
      <c r="F378" s="17" t="e" vm="32">
        <v>#VALUE!</v>
      </c>
      <c r="G378" s="44" t="s">
        <v>95</v>
      </c>
      <c r="H378" s="18">
        <v>2050</v>
      </c>
      <c r="I378" s="18" t="s">
        <v>90</v>
      </c>
      <c r="J378" s="9" t="s">
        <v>185</v>
      </c>
      <c r="K378" s="17" t="s">
        <v>186</v>
      </c>
      <c r="L378" s="18" t="s">
        <v>89</v>
      </c>
      <c r="M378" s="18" t="str">
        <f t="shared" si="16"/>
        <v>Alto</v>
      </c>
      <c r="N378" s="20" t="str">
        <f t="shared" si="17"/>
        <v>Não aplicável</v>
      </c>
    </row>
    <row r="379" spans="1:15" x14ac:dyDescent="0.35">
      <c r="A379" s="44" t="str">
        <f t="shared" si="14"/>
        <v>TOcidadeInundações fluviaisCidade de Palmas20302C</v>
      </c>
      <c r="B379" s="18" t="s">
        <v>123</v>
      </c>
      <c r="C379" s="45" t="s">
        <v>82</v>
      </c>
      <c r="D379" s="44" t="s">
        <v>289</v>
      </c>
      <c r="E379" s="17" t="s">
        <v>124</v>
      </c>
      <c r="F379" s="17" t="e" vm="17">
        <v>#VALUE!</v>
      </c>
      <c r="G379" s="46">
        <v>30</v>
      </c>
      <c r="H379" s="18">
        <v>2030</v>
      </c>
      <c r="I379" s="18" t="s">
        <v>86</v>
      </c>
      <c r="J379" s="9" t="s">
        <v>185</v>
      </c>
      <c r="K379" s="17" t="s">
        <v>186</v>
      </c>
      <c r="L379" s="18" t="s">
        <v>89</v>
      </c>
      <c r="M379" s="18" t="str">
        <f t="shared" si="16"/>
        <v>Alto</v>
      </c>
      <c r="N379" s="20" t="str">
        <f t="shared" si="17"/>
        <v>Alto</v>
      </c>
    </row>
    <row r="380" spans="1:15" x14ac:dyDescent="0.35">
      <c r="A380" s="44" t="str">
        <f t="shared" si="14"/>
        <v>TOcidadeInundações fluviaisCidade de Palmas20304C</v>
      </c>
      <c r="B380" s="18" t="s">
        <v>123</v>
      </c>
      <c r="C380" s="45" t="s">
        <v>82</v>
      </c>
      <c r="D380" s="44" t="s">
        <v>289</v>
      </c>
      <c r="E380" s="17" t="s">
        <v>124</v>
      </c>
      <c r="F380" s="17" t="e" vm="17">
        <v>#VALUE!</v>
      </c>
      <c r="G380" s="46">
        <v>30</v>
      </c>
      <c r="H380" s="18">
        <v>2030</v>
      </c>
      <c r="I380" s="18" t="s">
        <v>90</v>
      </c>
      <c r="J380" s="9" t="s">
        <v>185</v>
      </c>
      <c r="K380" s="17" t="s">
        <v>186</v>
      </c>
      <c r="L380" s="45" t="s">
        <v>89</v>
      </c>
      <c r="M380" s="18" t="str">
        <f t="shared" si="16"/>
        <v>Alto</v>
      </c>
      <c r="N380" s="20" t="str">
        <f t="shared" si="17"/>
        <v>Alto</v>
      </c>
    </row>
    <row r="381" spans="1:15" x14ac:dyDescent="0.35">
      <c r="A381" s="44" t="str">
        <f t="shared" si="14"/>
        <v>TOcidadeInundações fluviaisCidade de Palmas20502C</v>
      </c>
      <c r="B381" s="18" t="s">
        <v>123</v>
      </c>
      <c r="C381" s="45" t="s">
        <v>82</v>
      </c>
      <c r="D381" s="44" t="s">
        <v>289</v>
      </c>
      <c r="E381" s="17" t="s">
        <v>124</v>
      </c>
      <c r="F381" s="17" t="e" vm="17">
        <v>#VALUE!</v>
      </c>
      <c r="G381" s="46">
        <v>40</v>
      </c>
      <c r="H381" s="18">
        <v>2050</v>
      </c>
      <c r="I381" s="18" t="s">
        <v>86</v>
      </c>
      <c r="J381" s="9" t="s">
        <v>185</v>
      </c>
      <c r="K381" s="17" t="s">
        <v>186</v>
      </c>
      <c r="L381" s="48" t="s">
        <v>89</v>
      </c>
      <c r="M381" s="18" t="str">
        <f t="shared" si="16"/>
        <v>Alto</v>
      </c>
      <c r="N381" s="20" t="str">
        <f t="shared" si="17"/>
        <v>Alto</v>
      </c>
    </row>
    <row r="382" spans="1:15" x14ac:dyDescent="0.35">
      <c r="A382" s="44" t="str">
        <f t="shared" si="14"/>
        <v>TOcidadeInundações fluviaisCidade de Palmas20504C</v>
      </c>
      <c r="B382" s="18" t="s">
        <v>123</v>
      </c>
      <c r="C382" s="45" t="s">
        <v>82</v>
      </c>
      <c r="D382" s="44" t="s">
        <v>289</v>
      </c>
      <c r="E382" s="17" t="s">
        <v>124</v>
      </c>
      <c r="F382" s="17" t="e" vm="17">
        <v>#VALUE!</v>
      </c>
      <c r="G382" s="46">
        <v>40</v>
      </c>
      <c r="H382" s="18">
        <v>2050</v>
      </c>
      <c r="I382" s="18" t="s">
        <v>90</v>
      </c>
      <c r="J382" s="9" t="s">
        <v>185</v>
      </c>
      <c r="K382" s="17" t="s">
        <v>186</v>
      </c>
      <c r="L382" s="48" t="s">
        <v>89</v>
      </c>
      <c r="M382" s="18" t="str">
        <f t="shared" si="16"/>
        <v>Alto</v>
      </c>
      <c r="N382" s="20" t="str">
        <f t="shared" si="17"/>
        <v>Alto</v>
      </c>
    </row>
    <row r="383" spans="1:15" x14ac:dyDescent="0.35">
      <c r="A383" s="44" t="str">
        <f t="shared" ref="A383:A446" si="18">_xlfn.CONCAT(B383,C383,D383,E383,H383,I383)</f>
        <v>ACEstadoInundações fluviaisEstado do Acre20302C</v>
      </c>
      <c r="B383" s="18" t="s">
        <v>131</v>
      </c>
      <c r="C383" s="45" t="s">
        <v>146</v>
      </c>
      <c r="D383" s="44" t="s">
        <v>289</v>
      </c>
      <c r="E383" s="17" t="s">
        <v>155</v>
      </c>
      <c r="F383" s="17" t="e" vm="41">
        <v>#VALUE!</v>
      </c>
      <c r="G383" s="44" t="s">
        <v>187</v>
      </c>
      <c r="H383" s="18">
        <v>2030</v>
      </c>
      <c r="I383" s="18" t="s">
        <v>86</v>
      </c>
      <c r="J383" s="9" t="s">
        <v>185</v>
      </c>
      <c r="K383" s="17" t="s">
        <v>186</v>
      </c>
      <c r="L383" s="45" t="s">
        <v>89</v>
      </c>
      <c r="M383" s="18" t="s">
        <v>89</v>
      </c>
      <c r="N383" s="20" t="str">
        <f t="shared" si="17"/>
        <v>ND</v>
      </c>
    </row>
    <row r="384" spans="1:15" x14ac:dyDescent="0.35">
      <c r="A384" s="44" t="str">
        <f t="shared" si="18"/>
        <v>ACEstadoInundações fluviaisEstado do Acre20304C</v>
      </c>
      <c r="B384" s="18" t="s">
        <v>131</v>
      </c>
      <c r="C384" s="45" t="s">
        <v>146</v>
      </c>
      <c r="D384" s="44" t="s">
        <v>289</v>
      </c>
      <c r="E384" s="17" t="s">
        <v>155</v>
      </c>
      <c r="F384" s="17" t="e" vm="41">
        <v>#VALUE!</v>
      </c>
      <c r="G384" s="44" t="s">
        <v>187</v>
      </c>
      <c r="H384" s="18">
        <v>2030</v>
      </c>
      <c r="I384" s="18" t="s">
        <v>90</v>
      </c>
      <c r="J384" s="9" t="s">
        <v>185</v>
      </c>
      <c r="K384" s="17" t="s">
        <v>186</v>
      </c>
      <c r="L384" s="45" t="s">
        <v>89</v>
      </c>
      <c r="M384" s="18" t="s">
        <v>89</v>
      </c>
      <c r="N384" s="20" t="str">
        <f t="shared" si="17"/>
        <v>ND</v>
      </c>
    </row>
    <row r="385" spans="1:14" x14ac:dyDescent="0.35">
      <c r="A385" s="44" t="str">
        <f t="shared" si="18"/>
        <v>ACEstadoInundações fluviaisEstado do Acre20502C</v>
      </c>
      <c r="B385" s="18" t="s">
        <v>131</v>
      </c>
      <c r="C385" s="45" t="s">
        <v>146</v>
      </c>
      <c r="D385" s="44" t="s">
        <v>289</v>
      </c>
      <c r="E385" s="17" t="s">
        <v>155</v>
      </c>
      <c r="F385" s="17" t="e" vm="41">
        <v>#VALUE!</v>
      </c>
      <c r="G385" s="44" t="s">
        <v>187</v>
      </c>
      <c r="H385" s="18">
        <v>2050</v>
      </c>
      <c r="I385" s="18" t="s">
        <v>86</v>
      </c>
      <c r="J385" s="9" t="s">
        <v>185</v>
      </c>
      <c r="K385" s="17" t="s">
        <v>186</v>
      </c>
      <c r="L385" s="48" t="s">
        <v>89</v>
      </c>
      <c r="M385" s="18" t="s">
        <v>89</v>
      </c>
      <c r="N385" s="20" t="str">
        <f t="shared" si="17"/>
        <v>ND</v>
      </c>
    </row>
    <row r="386" spans="1:14" x14ac:dyDescent="0.35">
      <c r="A386" s="44" t="str">
        <f t="shared" si="18"/>
        <v>ACEstadoInundações fluviaisEstado do Acre20504C</v>
      </c>
      <c r="B386" s="18" t="s">
        <v>131</v>
      </c>
      <c r="C386" s="45" t="s">
        <v>146</v>
      </c>
      <c r="D386" s="44" t="s">
        <v>289</v>
      </c>
      <c r="E386" s="17" t="s">
        <v>155</v>
      </c>
      <c r="F386" s="17" t="e" vm="41">
        <v>#VALUE!</v>
      </c>
      <c r="G386" s="44" t="s">
        <v>187</v>
      </c>
      <c r="H386" s="18">
        <v>2050</v>
      </c>
      <c r="I386" s="18" t="s">
        <v>90</v>
      </c>
      <c r="J386" s="9" t="s">
        <v>185</v>
      </c>
      <c r="K386" s="17" t="s">
        <v>186</v>
      </c>
      <c r="L386" s="48" t="s">
        <v>89</v>
      </c>
      <c r="M386" s="18" t="s">
        <v>89</v>
      </c>
      <c r="N386" s="20" t="str">
        <f t="shared" si="17"/>
        <v>ND</v>
      </c>
    </row>
    <row r="387" spans="1:14" x14ac:dyDescent="0.35">
      <c r="A387" s="44" t="str">
        <f t="shared" si="18"/>
        <v>ALEstadoInundações fluviaisEstado do Alagoas20302C</v>
      </c>
      <c r="B387" s="18" t="s">
        <v>117</v>
      </c>
      <c r="C387" s="18" t="s">
        <v>146</v>
      </c>
      <c r="D387" s="17" t="s">
        <v>289</v>
      </c>
      <c r="E387" s="17" t="s">
        <v>156</v>
      </c>
      <c r="F387" s="17" t="e" vm="42">
        <v>#VALUE!</v>
      </c>
      <c r="G387" s="44" t="s">
        <v>187</v>
      </c>
      <c r="H387" s="18">
        <v>2030</v>
      </c>
      <c r="I387" s="18" t="s">
        <v>86</v>
      </c>
      <c r="J387" s="9" t="s">
        <v>185</v>
      </c>
      <c r="K387" s="17" t="s">
        <v>186</v>
      </c>
      <c r="L387" s="45" t="s">
        <v>89</v>
      </c>
      <c r="M387" s="18" t="s">
        <v>89</v>
      </c>
      <c r="N387" s="20" t="str">
        <f t="shared" si="17"/>
        <v>ND</v>
      </c>
    </row>
    <row r="388" spans="1:14" x14ac:dyDescent="0.35">
      <c r="A388" s="44" t="str">
        <f t="shared" si="18"/>
        <v>ALEstadoInundações fluviaisEstado do Alagoas20304C</v>
      </c>
      <c r="B388" s="18" t="s">
        <v>117</v>
      </c>
      <c r="C388" s="18" t="s">
        <v>146</v>
      </c>
      <c r="D388" s="17" t="s">
        <v>289</v>
      </c>
      <c r="E388" s="17" t="s">
        <v>156</v>
      </c>
      <c r="F388" s="17" t="e" vm="42">
        <v>#VALUE!</v>
      </c>
      <c r="G388" s="44" t="s">
        <v>187</v>
      </c>
      <c r="H388" s="18">
        <v>2030</v>
      </c>
      <c r="I388" s="18" t="s">
        <v>90</v>
      </c>
      <c r="J388" s="9" t="s">
        <v>185</v>
      </c>
      <c r="K388" s="17" t="s">
        <v>186</v>
      </c>
      <c r="L388" s="45" t="s">
        <v>89</v>
      </c>
      <c r="M388" s="18" t="s">
        <v>89</v>
      </c>
      <c r="N388" s="20" t="str">
        <f t="shared" si="17"/>
        <v>ND</v>
      </c>
    </row>
    <row r="389" spans="1:14" x14ac:dyDescent="0.35">
      <c r="A389" s="44" t="str">
        <f t="shared" si="18"/>
        <v>ALEstadoInundações fluviaisEstado do Alagoas20502C</v>
      </c>
      <c r="B389" s="18" t="s">
        <v>117</v>
      </c>
      <c r="C389" s="18" t="s">
        <v>146</v>
      </c>
      <c r="D389" s="17" t="s">
        <v>289</v>
      </c>
      <c r="E389" s="17" t="s">
        <v>156</v>
      </c>
      <c r="F389" s="17" t="e" vm="42">
        <v>#VALUE!</v>
      </c>
      <c r="G389" s="44" t="s">
        <v>187</v>
      </c>
      <c r="H389" s="18">
        <v>2050</v>
      </c>
      <c r="I389" s="18" t="s">
        <v>86</v>
      </c>
      <c r="J389" s="9" t="s">
        <v>185</v>
      </c>
      <c r="K389" s="17" t="s">
        <v>186</v>
      </c>
      <c r="L389" s="48" t="s">
        <v>89</v>
      </c>
      <c r="M389" s="18" t="s">
        <v>89</v>
      </c>
      <c r="N389" s="20" t="str">
        <f t="shared" si="17"/>
        <v>ND</v>
      </c>
    </row>
    <row r="390" spans="1:14" x14ac:dyDescent="0.35">
      <c r="A390" s="44" t="str">
        <f t="shared" si="18"/>
        <v>ALEstadoInundações fluviaisEstado do Alagoas20504C</v>
      </c>
      <c r="B390" s="18" t="s">
        <v>117</v>
      </c>
      <c r="C390" s="18" t="s">
        <v>146</v>
      </c>
      <c r="D390" s="17" t="s">
        <v>289</v>
      </c>
      <c r="E390" s="17" t="s">
        <v>156</v>
      </c>
      <c r="F390" s="17" t="e" vm="42">
        <v>#VALUE!</v>
      </c>
      <c r="G390" s="44" t="s">
        <v>187</v>
      </c>
      <c r="H390" s="18">
        <v>2050</v>
      </c>
      <c r="I390" s="18" t="s">
        <v>90</v>
      </c>
      <c r="J390" s="9" t="s">
        <v>185</v>
      </c>
      <c r="K390" s="17" t="s">
        <v>186</v>
      </c>
      <c r="L390" s="48" t="s">
        <v>89</v>
      </c>
      <c r="M390" s="18" t="s">
        <v>89</v>
      </c>
      <c r="N390" s="20" t="str">
        <f t="shared" si="17"/>
        <v>ND</v>
      </c>
    </row>
    <row r="391" spans="1:14" x14ac:dyDescent="0.35">
      <c r="A391" s="44" t="str">
        <f t="shared" si="18"/>
        <v>AMEstadoInundações fluviaisEstado do Amazonas20302C</v>
      </c>
      <c r="B391" s="18" t="s">
        <v>119</v>
      </c>
      <c r="C391" s="18" t="s">
        <v>146</v>
      </c>
      <c r="D391" s="17" t="s">
        <v>289</v>
      </c>
      <c r="E391" s="17" t="s">
        <v>158</v>
      </c>
      <c r="F391" s="17" t="e" vm="44">
        <v>#VALUE!</v>
      </c>
      <c r="G391" s="44" t="s">
        <v>187</v>
      </c>
      <c r="H391" s="18">
        <v>2030</v>
      </c>
      <c r="I391" s="18" t="s">
        <v>86</v>
      </c>
      <c r="J391" s="9" t="s">
        <v>185</v>
      </c>
      <c r="K391" s="17" t="s">
        <v>186</v>
      </c>
      <c r="L391" s="45" t="s">
        <v>89</v>
      </c>
      <c r="M391" s="18" t="s">
        <v>89</v>
      </c>
      <c r="N391" s="20" t="str">
        <f t="shared" si="17"/>
        <v>ND</v>
      </c>
    </row>
    <row r="392" spans="1:14" x14ac:dyDescent="0.35">
      <c r="A392" s="44" t="str">
        <f t="shared" si="18"/>
        <v>AMEstadoInundações fluviaisEstado do Amazonas20304C</v>
      </c>
      <c r="B392" s="18" t="s">
        <v>119</v>
      </c>
      <c r="C392" s="18" t="s">
        <v>146</v>
      </c>
      <c r="D392" s="17" t="s">
        <v>289</v>
      </c>
      <c r="E392" s="17" t="s">
        <v>158</v>
      </c>
      <c r="F392" s="17" t="e" vm="44">
        <v>#VALUE!</v>
      </c>
      <c r="G392" s="44" t="s">
        <v>187</v>
      </c>
      <c r="H392" s="18">
        <v>2030</v>
      </c>
      <c r="I392" s="18" t="s">
        <v>90</v>
      </c>
      <c r="J392" s="9" t="s">
        <v>185</v>
      </c>
      <c r="K392" s="17" t="s">
        <v>186</v>
      </c>
      <c r="L392" s="45" t="s">
        <v>89</v>
      </c>
      <c r="M392" s="18" t="s">
        <v>89</v>
      </c>
      <c r="N392" s="20" t="str">
        <f t="shared" si="17"/>
        <v>ND</v>
      </c>
    </row>
    <row r="393" spans="1:14" x14ac:dyDescent="0.35">
      <c r="A393" s="44" t="str">
        <f t="shared" si="18"/>
        <v>AMEstadoInundações fluviaisEstado do Amazonas20502C</v>
      </c>
      <c r="B393" s="18" t="s">
        <v>119</v>
      </c>
      <c r="C393" s="18" t="s">
        <v>146</v>
      </c>
      <c r="D393" s="17" t="s">
        <v>289</v>
      </c>
      <c r="E393" s="17" t="s">
        <v>158</v>
      </c>
      <c r="F393" s="17" t="e" vm="44">
        <v>#VALUE!</v>
      </c>
      <c r="G393" s="44" t="s">
        <v>187</v>
      </c>
      <c r="H393" s="18">
        <v>2050</v>
      </c>
      <c r="I393" s="18" t="s">
        <v>86</v>
      </c>
      <c r="J393" s="9" t="s">
        <v>185</v>
      </c>
      <c r="K393" s="17" t="s">
        <v>186</v>
      </c>
      <c r="L393" s="48" t="s">
        <v>89</v>
      </c>
      <c r="M393" s="18" t="s">
        <v>89</v>
      </c>
      <c r="N393" s="20" t="str">
        <f t="shared" si="17"/>
        <v>ND</v>
      </c>
    </row>
    <row r="394" spans="1:14" x14ac:dyDescent="0.35">
      <c r="A394" s="44" t="str">
        <f t="shared" si="18"/>
        <v>AMEstadoInundações fluviaisEstado do Amazonas20504C</v>
      </c>
      <c r="B394" s="18" t="s">
        <v>119</v>
      </c>
      <c r="C394" s="18" t="s">
        <v>146</v>
      </c>
      <c r="D394" s="17" t="s">
        <v>289</v>
      </c>
      <c r="E394" s="17" t="s">
        <v>158</v>
      </c>
      <c r="F394" s="17" t="e" vm="44">
        <v>#VALUE!</v>
      </c>
      <c r="G394" s="44" t="s">
        <v>187</v>
      </c>
      <c r="H394" s="18">
        <v>2050</v>
      </c>
      <c r="I394" s="18" t="s">
        <v>90</v>
      </c>
      <c r="J394" s="9" t="s">
        <v>185</v>
      </c>
      <c r="K394" s="17" t="s">
        <v>186</v>
      </c>
      <c r="L394" s="48" t="s">
        <v>89</v>
      </c>
      <c r="M394" s="18" t="s">
        <v>89</v>
      </c>
      <c r="N394" s="20" t="str">
        <f t="shared" si="17"/>
        <v>ND</v>
      </c>
    </row>
    <row r="395" spans="1:14" x14ac:dyDescent="0.35">
      <c r="A395" s="44" t="str">
        <f t="shared" si="18"/>
        <v>APEstadoInundações fluviaisEstado do Amapá20302C</v>
      </c>
      <c r="B395" s="18" t="s">
        <v>115</v>
      </c>
      <c r="C395" s="18" t="s">
        <v>146</v>
      </c>
      <c r="D395" s="17" t="s">
        <v>289</v>
      </c>
      <c r="E395" s="17" t="s">
        <v>157</v>
      </c>
      <c r="F395" s="17" t="e" vm="43">
        <v>#VALUE!</v>
      </c>
      <c r="G395" s="44" t="s">
        <v>187</v>
      </c>
      <c r="H395" s="18">
        <v>2030</v>
      </c>
      <c r="I395" s="18" t="s">
        <v>86</v>
      </c>
      <c r="J395" s="9" t="s">
        <v>185</v>
      </c>
      <c r="K395" s="17" t="s">
        <v>186</v>
      </c>
      <c r="L395" s="45" t="s">
        <v>89</v>
      </c>
      <c r="M395" s="18" t="s">
        <v>89</v>
      </c>
      <c r="N395" s="20" t="str">
        <f t="shared" si="17"/>
        <v>ND</v>
      </c>
    </row>
    <row r="396" spans="1:14" x14ac:dyDescent="0.35">
      <c r="A396" s="44" t="str">
        <f t="shared" si="18"/>
        <v>APEstadoInundações fluviaisEstado do Amapá20304C</v>
      </c>
      <c r="B396" s="18" t="s">
        <v>115</v>
      </c>
      <c r="C396" s="18" t="s">
        <v>146</v>
      </c>
      <c r="D396" s="17" t="s">
        <v>289</v>
      </c>
      <c r="E396" s="17" t="s">
        <v>157</v>
      </c>
      <c r="F396" s="17" t="e" vm="43">
        <v>#VALUE!</v>
      </c>
      <c r="G396" s="44" t="s">
        <v>187</v>
      </c>
      <c r="H396" s="18">
        <v>2030</v>
      </c>
      <c r="I396" s="18" t="s">
        <v>90</v>
      </c>
      <c r="J396" s="9" t="s">
        <v>185</v>
      </c>
      <c r="K396" s="17" t="s">
        <v>186</v>
      </c>
      <c r="L396" s="45" t="s">
        <v>89</v>
      </c>
      <c r="M396" s="18" t="s">
        <v>89</v>
      </c>
      <c r="N396" s="20" t="str">
        <f t="shared" si="17"/>
        <v>ND</v>
      </c>
    </row>
    <row r="397" spans="1:14" x14ac:dyDescent="0.35">
      <c r="A397" s="44" t="str">
        <f t="shared" si="18"/>
        <v>APEstadoInundações fluviaisEstado do Amapá20502C</v>
      </c>
      <c r="B397" s="18" t="s">
        <v>115</v>
      </c>
      <c r="C397" s="18" t="s">
        <v>146</v>
      </c>
      <c r="D397" s="17" t="s">
        <v>289</v>
      </c>
      <c r="E397" s="17" t="s">
        <v>157</v>
      </c>
      <c r="F397" s="17" t="e" vm="43">
        <v>#VALUE!</v>
      </c>
      <c r="G397" s="44" t="s">
        <v>187</v>
      </c>
      <c r="H397" s="18">
        <v>2050</v>
      </c>
      <c r="I397" s="18" t="s">
        <v>86</v>
      </c>
      <c r="J397" s="9" t="s">
        <v>185</v>
      </c>
      <c r="K397" s="17" t="s">
        <v>186</v>
      </c>
      <c r="L397" s="48" t="s">
        <v>89</v>
      </c>
      <c r="M397" s="18" t="s">
        <v>89</v>
      </c>
      <c r="N397" s="20" t="str">
        <f t="shared" si="17"/>
        <v>ND</v>
      </c>
    </row>
    <row r="398" spans="1:14" x14ac:dyDescent="0.35">
      <c r="A398" s="44" t="str">
        <f t="shared" si="18"/>
        <v>APEstadoInundações fluviaisEstado do Amapá20504C</v>
      </c>
      <c r="B398" s="18" t="s">
        <v>115</v>
      </c>
      <c r="C398" s="18" t="s">
        <v>146</v>
      </c>
      <c r="D398" s="17" t="s">
        <v>289</v>
      </c>
      <c r="E398" s="17" t="s">
        <v>157</v>
      </c>
      <c r="F398" s="17" t="e" vm="43">
        <v>#VALUE!</v>
      </c>
      <c r="G398" s="44" t="s">
        <v>187</v>
      </c>
      <c r="H398" s="18">
        <v>2050</v>
      </c>
      <c r="I398" s="18" t="s">
        <v>90</v>
      </c>
      <c r="J398" s="9" t="s">
        <v>185</v>
      </c>
      <c r="K398" s="17" t="s">
        <v>186</v>
      </c>
      <c r="L398" s="48" t="s">
        <v>89</v>
      </c>
      <c r="M398" s="18" t="s">
        <v>89</v>
      </c>
      <c r="N398" s="20" t="str">
        <f t="shared" si="17"/>
        <v>ND</v>
      </c>
    </row>
    <row r="399" spans="1:14" x14ac:dyDescent="0.35">
      <c r="A399" s="44" t="str">
        <f t="shared" si="18"/>
        <v>BAEstadoInundações fluviaisEstado da Bahia20302C</v>
      </c>
      <c r="B399" s="18" t="s">
        <v>133</v>
      </c>
      <c r="C399" s="18" t="s">
        <v>146</v>
      </c>
      <c r="D399" s="17" t="s">
        <v>289</v>
      </c>
      <c r="E399" s="17" t="s">
        <v>148</v>
      </c>
      <c r="F399" s="17" t="e" vm="34">
        <v>#VALUE!</v>
      </c>
      <c r="G399" s="44" t="s">
        <v>187</v>
      </c>
      <c r="H399" s="18">
        <v>2030</v>
      </c>
      <c r="I399" s="18" t="s">
        <v>86</v>
      </c>
      <c r="J399" s="9" t="s">
        <v>185</v>
      </c>
      <c r="K399" s="17" t="s">
        <v>186</v>
      </c>
      <c r="L399" s="45" t="s">
        <v>89</v>
      </c>
      <c r="M399" s="18" t="s">
        <v>89</v>
      </c>
      <c r="N399" s="20" t="str">
        <f t="shared" si="17"/>
        <v>ND</v>
      </c>
    </row>
    <row r="400" spans="1:14" x14ac:dyDescent="0.35">
      <c r="A400" s="44" t="str">
        <f t="shared" si="18"/>
        <v>BAEstadoInundações fluviaisEstado da Bahia20304C</v>
      </c>
      <c r="B400" s="18" t="s">
        <v>133</v>
      </c>
      <c r="C400" s="18" t="s">
        <v>146</v>
      </c>
      <c r="D400" s="17" t="s">
        <v>289</v>
      </c>
      <c r="E400" s="17" t="s">
        <v>148</v>
      </c>
      <c r="F400" s="17" t="e" vm="34">
        <v>#VALUE!</v>
      </c>
      <c r="G400" s="44" t="s">
        <v>187</v>
      </c>
      <c r="H400" s="18">
        <v>2030</v>
      </c>
      <c r="I400" s="18" t="s">
        <v>90</v>
      </c>
      <c r="J400" s="9" t="s">
        <v>185</v>
      </c>
      <c r="K400" s="17" t="s">
        <v>186</v>
      </c>
      <c r="L400" s="45" t="s">
        <v>89</v>
      </c>
      <c r="M400" s="18" t="s">
        <v>89</v>
      </c>
      <c r="N400" s="20" t="str">
        <f t="shared" si="17"/>
        <v>ND</v>
      </c>
    </row>
    <row r="401" spans="1:14" x14ac:dyDescent="0.35">
      <c r="A401" s="44" t="str">
        <f t="shared" si="18"/>
        <v>BAEstadoInundações fluviaisEstado da Bahia20502C</v>
      </c>
      <c r="B401" s="18" t="s">
        <v>133</v>
      </c>
      <c r="C401" s="18" t="s">
        <v>146</v>
      </c>
      <c r="D401" s="17" t="s">
        <v>289</v>
      </c>
      <c r="E401" s="17" t="s">
        <v>148</v>
      </c>
      <c r="F401" s="17" t="e" vm="34">
        <v>#VALUE!</v>
      </c>
      <c r="G401" s="44" t="s">
        <v>187</v>
      </c>
      <c r="H401" s="18">
        <v>2050</v>
      </c>
      <c r="I401" s="18" t="s">
        <v>86</v>
      </c>
      <c r="J401" s="9" t="s">
        <v>185</v>
      </c>
      <c r="K401" s="17" t="s">
        <v>186</v>
      </c>
      <c r="L401" s="48" t="s">
        <v>89</v>
      </c>
      <c r="M401" s="18" t="s">
        <v>89</v>
      </c>
      <c r="N401" s="20" t="str">
        <f t="shared" si="17"/>
        <v>ND</v>
      </c>
    </row>
    <row r="402" spans="1:14" x14ac:dyDescent="0.35">
      <c r="A402" s="44" t="str">
        <f t="shared" si="18"/>
        <v>BAEstadoInundações fluviaisEstado da Bahia20504C</v>
      </c>
      <c r="B402" s="18" t="s">
        <v>133</v>
      </c>
      <c r="C402" s="18" t="s">
        <v>146</v>
      </c>
      <c r="D402" s="17" t="s">
        <v>289</v>
      </c>
      <c r="E402" s="17" t="s">
        <v>148</v>
      </c>
      <c r="F402" s="17" t="e" vm="34">
        <v>#VALUE!</v>
      </c>
      <c r="G402" s="44" t="s">
        <v>187</v>
      </c>
      <c r="H402" s="18">
        <v>2050</v>
      </c>
      <c r="I402" s="18" t="s">
        <v>90</v>
      </c>
      <c r="J402" s="9" t="s">
        <v>185</v>
      </c>
      <c r="K402" s="17" t="s">
        <v>186</v>
      </c>
      <c r="L402" s="48" t="s">
        <v>89</v>
      </c>
      <c r="M402" s="18" t="s">
        <v>89</v>
      </c>
      <c r="N402" s="20" t="str">
        <f t="shared" si="17"/>
        <v>ND</v>
      </c>
    </row>
    <row r="403" spans="1:14" x14ac:dyDescent="0.35">
      <c r="A403" s="44" t="str">
        <f t="shared" si="18"/>
        <v>CEEstadoInundações fluviaisEstado do Ceará20302C</v>
      </c>
      <c r="B403" s="18" t="s">
        <v>109</v>
      </c>
      <c r="C403" s="18" t="s">
        <v>146</v>
      </c>
      <c r="D403" s="17" t="s">
        <v>289</v>
      </c>
      <c r="E403" s="17" t="s">
        <v>159</v>
      </c>
      <c r="F403" s="17" t="e" vm="45">
        <v>#VALUE!</v>
      </c>
      <c r="G403" s="44" t="s">
        <v>187</v>
      </c>
      <c r="H403" s="18">
        <v>2030</v>
      </c>
      <c r="I403" s="18" t="s">
        <v>86</v>
      </c>
      <c r="J403" s="9" t="s">
        <v>185</v>
      </c>
      <c r="K403" s="17" t="s">
        <v>186</v>
      </c>
      <c r="L403" s="45" t="s">
        <v>89</v>
      </c>
      <c r="M403" s="18" t="s">
        <v>89</v>
      </c>
      <c r="N403" s="20" t="str">
        <f t="shared" si="17"/>
        <v>ND</v>
      </c>
    </row>
    <row r="404" spans="1:14" x14ac:dyDescent="0.35">
      <c r="A404" s="44" t="str">
        <f t="shared" si="18"/>
        <v>CEEstadoInundações fluviaisEstado do Ceará20304C</v>
      </c>
      <c r="B404" s="18" t="s">
        <v>109</v>
      </c>
      <c r="C404" s="18" t="s">
        <v>146</v>
      </c>
      <c r="D404" s="17" t="s">
        <v>289</v>
      </c>
      <c r="E404" s="17" t="s">
        <v>159</v>
      </c>
      <c r="F404" s="17" t="e" vm="45">
        <v>#VALUE!</v>
      </c>
      <c r="G404" s="44" t="s">
        <v>187</v>
      </c>
      <c r="H404" s="18">
        <v>2030</v>
      </c>
      <c r="I404" s="18" t="s">
        <v>90</v>
      </c>
      <c r="J404" s="9" t="s">
        <v>185</v>
      </c>
      <c r="K404" s="17" t="s">
        <v>186</v>
      </c>
      <c r="L404" s="45" t="s">
        <v>89</v>
      </c>
      <c r="M404" s="18" t="s">
        <v>89</v>
      </c>
      <c r="N404" s="20" t="str">
        <f t="shared" si="17"/>
        <v>ND</v>
      </c>
    </row>
    <row r="405" spans="1:14" x14ac:dyDescent="0.35">
      <c r="A405" s="44" t="str">
        <f t="shared" si="18"/>
        <v>CEEstadoInundações fluviaisEstado do Ceará20502C</v>
      </c>
      <c r="B405" s="18" t="s">
        <v>109</v>
      </c>
      <c r="C405" s="18" t="s">
        <v>146</v>
      </c>
      <c r="D405" s="17" t="s">
        <v>289</v>
      </c>
      <c r="E405" s="17" t="s">
        <v>159</v>
      </c>
      <c r="F405" s="17" t="e" vm="45">
        <v>#VALUE!</v>
      </c>
      <c r="G405" s="44" t="s">
        <v>187</v>
      </c>
      <c r="H405" s="18">
        <v>2050</v>
      </c>
      <c r="I405" s="18" t="s">
        <v>86</v>
      </c>
      <c r="J405" s="9" t="s">
        <v>185</v>
      </c>
      <c r="K405" s="17" t="s">
        <v>186</v>
      </c>
      <c r="L405" s="54" t="s">
        <v>89</v>
      </c>
      <c r="M405" s="18" t="s">
        <v>89</v>
      </c>
      <c r="N405" s="20" t="str">
        <f t="shared" si="17"/>
        <v>ND</v>
      </c>
    </row>
    <row r="406" spans="1:14" x14ac:dyDescent="0.35">
      <c r="A406" s="44" t="str">
        <f t="shared" si="18"/>
        <v>CEEstadoInundações fluviaisEstado do Ceará20504C</v>
      </c>
      <c r="B406" s="18" t="s">
        <v>109</v>
      </c>
      <c r="C406" s="18" t="s">
        <v>146</v>
      </c>
      <c r="D406" s="17" t="s">
        <v>289</v>
      </c>
      <c r="E406" s="17" t="s">
        <v>159</v>
      </c>
      <c r="F406" s="17" t="e" vm="45">
        <v>#VALUE!</v>
      </c>
      <c r="G406" s="44" t="s">
        <v>187</v>
      </c>
      <c r="H406" s="18">
        <v>2050</v>
      </c>
      <c r="I406" s="18" t="s">
        <v>90</v>
      </c>
      <c r="J406" s="9" t="s">
        <v>185</v>
      </c>
      <c r="K406" s="17" t="s">
        <v>186</v>
      </c>
      <c r="L406" s="54" t="s">
        <v>89</v>
      </c>
      <c r="M406" s="18" t="s">
        <v>89</v>
      </c>
      <c r="N406" s="20" t="str">
        <f t="shared" si="17"/>
        <v>ND</v>
      </c>
    </row>
    <row r="407" spans="1:14" x14ac:dyDescent="0.35">
      <c r="A407" s="44" t="str">
        <f t="shared" si="18"/>
        <v>DFEstadoInundações fluviaisDistrito Federal20304C</v>
      </c>
      <c r="B407" s="18" t="s">
        <v>99</v>
      </c>
      <c r="C407" s="18" t="s">
        <v>146</v>
      </c>
      <c r="D407" s="17" t="s">
        <v>289</v>
      </c>
      <c r="E407" s="17" t="s">
        <v>147</v>
      </c>
      <c r="F407" s="17" t="e" vm="33">
        <v>#VALUE!</v>
      </c>
      <c r="G407" s="44" t="s">
        <v>187</v>
      </c>
      <c r="H407" s="18">
        <v>2030</v>
      </c>
      <c r="I407" s="18" t="s">
        <v>90</v>
      </c>
      <c r="J407" s="9" t="s">
        <v>185</v>
      </c>
      <c r="K407" s="17" t="s">
        <v>186</v>
      </c>
      <c r="L407" s="45" t="s">
        <v>89</v>
      </c>
      <c r="M407" s="18" t="s">
        <v>89</v>
      </c>
      <c r="N407" s="20" t="str">
        <f t="shared" si="17"/>
        <v>ND</v>
      </c>
    </row>
    <row r="408" spans="1:14" x14ac:dyDescent="0.35">
      <c r="A408" s="44" t="str">
        <f t="shared" si="18"/>
        <v>DFEstadoInundações fluviaisDistrito Federal20302C</v>
      </c>
      <c r="B408" s="18" t="s">
        <v>99</v>
      </c>
      <c r="C408" s="18" t="s">
        <v>146</v>
      </c>
      <c r="D408" s="17" t="s">
        <v>289</v>
      </c>
      <c r="E408" s="17" t="s">
        <v>147</v>
      </c>
      <c r="F408" s="17" t="e" vm="33">
        <v>#VALUE!</v>
      </c>
      <c r="G408" s="44" t="s">
        <v>187</v>
      </c>
      <c r="H408" s="18">
        <v>2030</v>
      </c>
      <c r="I408" s="18" t="s">
        <v>86</v>
      </c>
      <c r="J408" s="9" t="s">
        <v>185</v>
      </c>
      <c r="K408" s="17" t="s">
        <v>186</v>
      </c>
      <c r="L408" s="45" t="s">
        <v>89</v>
      </c>
      <c r="M408" s="18" t="s">
        <v>89</v>
      </c>
      <c r="N408" s="20" t="str">
        <f t="shared" si="17"/>
        <v>ND</v>
      </c>
    </row>
    <row r="409" spans="1:14" x14ac:dyDescent="0.35">
      <c r="A409" s="44" t="str">
        <f t="shared" si="18"/>
        <v>DFEstadoInundações fluviaisDistrito Federal20502C</v>
      </c>
      <c r="B409" s="18" t="s">
        <v>99</v>
      </c>
      <c r="C409" s="18" t="s">
        <v>146</v>
      </c>
      <c r="D409" s="17" t="s">
        <v>289</v>
      </c>
      <c r="E409" s="17" t="s">
        <v>147</v>
      </c>
      <c r="F409" s="17" t="e" vm="33">
        <v>#VALUE!</v>
      </c>
      <c r="G409" s="44" t="s">
        <v>187</v>
      </c>
      <c r="H409" s="18">
        <v>2050</v>
      </c>
      <c r="I409" s="18" t="s">
        <v>86</v>
      </c>
      <c r="J409" s="9" t="s">
        <v>185</v>
      </c>
      <c r="K409" s="17" t="s">
        <v>186</v>
      </c>
      <c r="L409" s="54" t="s">
        <v>89</v>
      </c>
      <c r="M409" s="18" t="s">
        <v>89</v>
      </c>
      <c r="N409" s="20" t="str">
        <f t="shared" si="17"/>
        <v>ND</v>
      </c>
    </row>
    <row r="410" spans="1:14" x14ac:dyDescent="0.35">
      <c r="A410" s="44" t="str">
        <f t="shared" si="18"/>
        <v>DFEstadoInundações fluviaisDistrito Federal20504C</v>
      </c>
      <c r="B410" s="18" t="s">
        <v>99</v>
      </c>
      <c r="C410" s="18" t="s">
        <v>146</v>
      </c>
      <c r="D410" s="17" t="s">
        <v>289</v>
      </c>
      <c r="E410" s="17" t="s">
        <v>147</v>
      </c>
      <c r="F410" s="17" t="e" vm="33">
        <v>#VALUE!</v>
      </c>
      <c r="G410" s="44" t="s">
        <v>187</v>
      </c>
      <c r="H410" s="18">
        <v>2050</v>
      </c>
      <c r="I410" s="18" t="s">
        <v>90</v>
      </c>
      <c r="J410" s="9" t="s">
        <v>185</v>
      </c>
      <c r="K410" s="17" t="s">
        <v>186</v>
      </c>
      <c r="L410" s="54" t="s">
        <v>89</v>
      </c>
      <c r="M410" s="18" t="s">
        <v>89</v>
      </c>
      <c r="N410" s="20" t="str">
        <f t="shared" si="17"/>
        <v>ND</v>
      </c>
    </row>
    <row r="411" spans="1:14" x14ac:dyDescent="0.35">
      <c r="A411" s="44" t="str">
        <f t="shared" si="18"/>
        <v>ESEstadoInundações fluviaisEstado do Espírito Santo20304C</v>
      </c>
      <c r="B411" s="18" t="s">
        <v>141</v>
      </c>
      <c r="C411" s="18" t="s">
        <v>146</v>
      </c>
      <c r="D411" s="17" t="s">
        <v>289</v>
      </c>
      <c r="E411" s="17" t="s">
        <v>160</v>
      </c>
      <c r="F411" s="17" t="e" vm="46">
        <v>#VALUE!</v>
      </c>
      <c r="G411" s="44" t="s">
        <v>187</v>
      </c>
      <c r="H411" s="18">
        <v>2030</v>
      </c>
      <c r="I411" s="18" t="s">
        <v>90</v>
      </c>
      <c r="J411" s="9" t="s">
        <v>185</v>
      </c>
      <c r="K411" s="17" t="s">
        <v>186</v>
      </c>
      <c r="L411" s="45" t="s">
        <v>89</v>
      </c>
      <c r="M411" s="18" t="s">
        <v>89</v>
      </c>
      <c r="N411" s="20" t="str">
        <f t="shared" si="17"/>
        <v>ND</v>
      </c>
    </row>
    <row r="412" spans="1:14" x14ac:dyDescent="0.35">
      <c r="A412" s="44" t="str">
        <f t="shared" si="18"/>
        <v>ESEstadoInundações fluviaisEstado do Espírito Santo20302C</v>
      </c>
      <c r="B412" s="18" t="s">
        <v>141</v>
      </c>
      <c r="C412" s="18" t="s">
        <v>146</v>
      </c>
      <c r="D412" s="17" t="s">
        <v>289</v>
      </c>
      <c r="E412" s="17" t="s">
        <v>160</v>
      </c>
      <c r="F412" s="17" t="e" vm="46">
        <v>#VALUE!</v>
      </c>
      <c r="G412" s="44" t="s">
        <v>187</v>
      </c>
      <c r="H412" s="18">
        <v>2030</v>
      </c>
      <c r="I412" s="18" t="s">
        <v>86</v>
      </c>
      <c r="J412" s="9" t="s">
        <v>185</v>
      </c>
      <c r="K412" s="17" t="s">
        <v>186</v>
      </c>
      <c r="L412" s="45" t="s">
        <v>89</v>
      </c>
      <c r="M412" s="18" t="s">
        <v>89</v>
      </c>
      <c r="N412" s="20" t="str">
        <f t="shared" si="17"/>
        <v>ND</v>
      </c>
    </row>
    <row r="413" spans="1:14" x14ac:dyDescent="0.35">
      <c r="A413" s="44" t="str">
        <f t="shared" si="18"/>
        <v>ESEstadoInundações fluviaisEstado do Espírito Santo20502C</v>
      </c>
      <c r="B413" s="18" t="s">
        <v>141</v>
      </c>
      <c r="C413" s="18" t="s">
        <v>146</v>
      </c>
      <c r="D413" s="17" t="s">
        <v>289</v>
      </c>
      <c r="E413" s="17" t="s">
        <v>160</v>
      </c>
      <c r="F413" s="17" t="e" vm="46">
        <v>#VALUE!</v>
      </c>
      <c r="G413" s="44" t="s">
        <v>187</v>
      </c>
      <c r="H413" s="18">
        <v>2050</v>
      </c>
      <c r="I413" s="18" t="s">
        <v>86</v>
      </c>
      <c r="J413" s="9" t="s">
        <v>185</v>
      </c>
      <c r="K413" s="17" t="s">
        <v>186</v>
      </c>
      <c r="L413" s="48" t="s">
        <v>89</v>
      </c>
      <c r="M413" s="18" t="s">
        <v>89</v>
      </c>
      <c r="N413" s="20" t="str">
        <f t="shared" si="17"/>
        <v>ND</v>
      </c>
    </row>
    <row r="414" spans="1:14" x14ac:dyDescent="0.35">
      <c r="A414" s="44" t="str">
        <f t="shared" si="18"/>
        <v>ESEstadoInundações fluviaisEstado do Espírito Santo20504C</v>
      </c>
      <c r="B414" s="18" t="s">
        <v>141</v>
      </c>
      <c r="C414" s="18" t="s">
        <v>146</v>
      </c>
      <c r="D414" s="17" t="s">
        <v>289</v>
      </c>
      <c r="E414" s="17" t="s">
        <v>160</v>
      </c>
      <c r="F414" s="17" t="e" vm="46">
        <v>#VALUE!</v>
      </c>
      <c r="G414" s="44" t="s">
        <v>187</v>
      </c>
      <c r="H414" s="18">
        <v>2050</v>
      </c>
      <c r="I414" s="18" t="s">
        <v>90</v>
      </c>
      <c r="J414" s="9" t="s">
        <v>185</v>
      </c>
      <c r="K414" s="17" t="s">
        <v>186</v>
      </c>
      <c r="L414" s="48" t="s">
        <v>89</v>
      </c>
      <c r="M414" s="18" t="s">
        <v>89</v>
      </c>
      <c r="N414" s="20" t="str">
        <f t="shared" si="17"/>
        <v>ND</v>
      </c>
    </row>
    <row r="415" spans="1:14" x14ac:dyDescent="0.35">
      <c r="A415" s="44" t="str">
        <f t="shared" si="18"/>
        <v>GOEstadoInundações fluviaisEstado do Goiás20304C</v>
      </c>
      <c r="B415" s="18" t="s">
        <v>111</v>
      </c>
      <c r="C415" s="18" t="s">
        <v>146</v>
      </c>
      <c r="D415" s="17" t="s">
        <v>289</v>
      </c>
      <c r="E415" s="17" t="s">
        <v>161</v>
      </c>
      <c r="F415" s="17" t="e" vm="47">
        <v>#VALUE!</v>
      </c>
      <c r="G415" s="44" t="s">
        <v>187</v>
      </c>
      <c r="H415" s="18">
        <v>2030</v>
      </c>
      <c r="I415" s="18" t="s">
        <v>90</v>
      </c>
      <c r="J415" s="9" t="s">
        <v>185</v>
      </c>
      <c r="K415" s="17" t="s">
        <v>186</v>
      </c>
      <c r="L415" s="45" t="s">
        <v>89</v>
      </c>
      <c r="M415" s="18" t="s">
        <v>89</v>
      </c>
      <c r="N415" s="20" t="str">
        <f t="shared" si="17"/>
        <v>ND</v>
      </c>
    </row>
    <row r="416" spans="1:14" x14ac:dyDescent="0.35">
      <c r="A416" s="44" t="str">
        <f t="shared" si="18"/>
        <v>GOEstadoInundações fluviaisEstado do Goiás20302C</v>
      </c>
      <c r="B416" s="18" t="s">
        <v>111</v>
      </c>
      <c r="C416" s="18" t="s">
        <v>146</v>
      </c>
      <c r="D416" s="17" t="s">
        <v>289</v>
      </c>
      <c r="E416" s="17" t="s">
        <v>161</v>
      </c>
      <c r="F416" s="17" t="e" vm="47">
        <v>#VALUE!</v>
      </c>
      <c r="G416" s="44" t="s">
        <v>187</v>
      </c>
      <c r="H416" s="18">
        <v>2030</v>
      </c>
      <c r="I416" s="18" t="s">
        <v>86</v>
      </c>
      <c r="J416" s="9" t="s">
        <v>185</v>
      </c>
      <c r="K416" s="17" t="s">
        <v>186</v>
      </c>
      <c r="L416" s="45" t="s">
        <v>89</v>
      </c>
      <c r="M416" s="18" t="s">
        <v>89</v>
      </c>
      <c r="N416" s="20" t="str">
        <f t="shared" si="17"/>
        <v>ND</v>
      </c>
    </row>
    <row r="417" spans="1:14" x14ac:dyDescent="0.35">
      <c r="A417" s="44" t="str">
        <f t="shared" si="18"/>
        <v>GOEstadoInundações fluviaisEstado do Goiás20502C</v>
      </c>
      <c r="B417" s="18" t="s">
        <v>111</v>
      </c>
      <c r="C417" s="18" t="s">
        <v>146</v>
      </c>
      <c r="D417" s="17" t="s">
        <v>289</v>
      </c>
      <c r="E417" s="17" t="s">
        <v>161</v>
      </c>
      <c r="F417" s="17" t="e" vm="47">
        <v>#VALUE!</v>
      </c>
      <c r="G417" s="44" t="s">
        <v>187</v>
      </c>
      <c r="H417" s="18">
        <v>2050</v>
      </c>
      <c r="I417" s="18" t="s">
        <v>86</v>
      </c>
      <c r="J417" s="9" t="s">
        <v>185</v>
      </c>
      <c r="K417" s="17" t="s">
        <v>186</v>
      </c>
      <c r="L417" s="48" t="s">
        <v>89</v>
      </c>
      <c r="M417" s="18" t="s">
        <v>89</v>
      </c>
      <c r="N417" s="20" t="str">
        <f t="shared" si="17"/>
        <v>ND</v>
      </c>
    </row>
    <row r="418" spans="1:14" x14ac:dyDescent="0.35">
      <c r="A418" s="44" t="str">
        <f t="shared" si="18"/>
        <v>GOEstadoInundações fluviaisEstado do Goiás20504C</v>
      </c>
      <c r="B418" s="18" t="s">
        <v>111</v>
      </c>
      <c r="C418" s="18" t="s">
        <v>146</v>
      </c>
      <c r="D418" s="17" t="s">
        <v>289</v>
      </c>
      <c r="E418" s="17" t="s">
        <v>161</v>
      </c>
      <c r="F418" s="17" t="e" vm="47">
        <v>#VALUE!</v>
      </c>
      <c r="G418" s="44" t="s">
        <v>187</v>
      </c>
      <c r="H418" s="18">
        <v>2050</v>
      </c>
      <c r="I418" s="18" t="s">
        <v>90</v>
      </c>
      <c r="J418" s="9" t="s">
        <v>185</v>
      </c>
      <c r="K418" s="17" t="s">
        <v>186</v>
      </c>
      <c r="L418" s="48" t="s">
        <v>89</v>
      </c>
      <c r="M418" s="18" t="s">
        <v>89</v>
      </c>
      <c r="N418" s="20" t="str">
        <f t="shared" si="17"/>
        <v>ND</v>
      </c>
    </row>
    <row r="419" spans="1:14" x14ac:dyDescent="0.35">
      <c r="A419" s="44" t="str">
        <f t="shared" si="18"/>
        <v>MAEstadoInundações fluviaisEstado do Maranhão20304C</v>
      </c>
      <c r="B419" s="18" t="s">
        <v>135</v>
      </c>
      <c r="C419" s="18" t="s">
        <v>146</v>
      </c>
      <c r="D419" s="17" t="s">
        <v>289</v>
      </c>
      <c r="E419" s="17" t="s">
        <v>162</v>
      </c>
      <c r="F419" s="17" t="e" vm="48">
        <v>#VALUE!</v>
      </c>
      <c r="G419" s="44" t="s">
        <v>187</v>
      </c>
      <c r="H419" s="18">
        <v>2030</v>
      </c>
      <c r="I419" s="18" t="s">
        <v>90</v>
      </c>
      <c r="J419" s="9" t="s">
        <v>185</v>
      </c>
      <c r="K419" s="17" t="s">
        <v>186</v>
      </c>
      <c r="L419" s="45" t="s">
        <v>89</v>
      </c>
      <c r="M419" s="18" t="s">
        <v>89</v>
      </c>
      <c r="N419" s="20" t="str">
        <f t="shared" si="17"/>
        <v>ND</v>
      </c>
    </row>
    <row r="420" spans="1:14" x14ac:dyDescent="0.35">
      <c r="A420" s="44" t="str">
        <f t="shared" si="18"/>
        <v>MAEstadoInundações fluviaisEstado do Maranhão20302C</v>
      </c>
      <c r="B420" s="18" t="s">
        <v>135</v>
      </c>
      <c r="C420" s="18" t="s">
        <v>146</v>
      </c>
      <c r="D420" s="17" t="s">
        <v>289</v>
      </c>
      <c r="E420" s="17" t="s">
        <v>162</v>
      </c>
      <c r="F420" s="17" t="e" vm="48">
        <v>#VALUE!</v>
      </c>
      <c r="G420" s="44" t="s">
        <v>187</v>
      </c>
      <c r="H420" s="18">
        <v>2030</v>
      </c>
      <c r="I420" s="18" t="s">
        <v>86</v>
      </c>
      <c r="J420" s="9" t="s">
        <v>185</v>
      </c>
      <c r="K420" s="17" t="s">
        <v>186</v>
      </c>
      <c r="L420" s="45" t="s">
        <v>89</v>
      </c>
      <c r="M420" s="18" t="s">
        <v>89</v>
      </c>
      <c r="N420" s="20" t="str">
        <f t="shared" si="17"/>
        <v>ND</v>
      </c>
    </row>
    <row r="421" spans="1:14" x14ac:dyDescent="0.35">
      <c r="A421" s="44" t="str">
        <f t="shared" si="18"/>
        <v>MAEstadoInundações fluviaisEstado do Maranhão20502C</v>
      </c>
      <c r="B421" s="18" t="s">
        <v>135</v>
      </c>
      <c r="C421" s="18" t="s">
        <v>146</v>
      </c>
      <c r="D421" s="17" t="s">
        <v>289</v>
      </c>
      <c r="E421" s="17" t="s">
        <v>162</v>
      </c>
      <c r="F421" s="17" t="e" vm="48">
        <v>#VALUE!</v>
      </c>
      <c r="G421" s="44" t="s">
        <v>187</v>
      </c>
      <c r="H421" s="18">
        <v>2050</v>
      </c>
      <c r="I421" s="18" t="s">
        <v>86</v>
      </c>
      <c r="J421" s="9" t="s">
        <v>185</v>
      </c>
      <c r="K421" s="17" t="s">
        <v>186</v>
      </c>
      <c r="L421" s="48" t="s">
        <v>89</v>
      </c>
      <c r="M421" s="18" t="s">
        <v>89</v>
      </c>
      <c r="N421" s="20" t="str">
        <f t="shared" si="17"/>
        <v>ND</v>
      </c>
    </row>
    <row r="422" spans="1:14" x14ac:dyDescent="0.35">
      <c r="A422" s="44" t="str">
        <f t="shared" si="18"/>
        <v>MAEstadoInundações fluviaisEstado do Maranhão20504C</v>
      </c>
      <c r="B422" s="18" t="s">
        <v>135</v>
      </c>
      <c r="C422" s="18" t="s">
        <v>146</v>
      </c>
      <c r="D422" s="17" t="s">
        <v>289</v>
      </c>
      <c r="E422" s="17" t="s">
        <v>162</v>
      </c>
      <c r="F422" s="17" t="e" vm="48">
        <v>#VALUE!</v>
      </c>
      <c r="G422" s="44" t="s">
        <v>187</v>
      </c>
      <c r="H422" s="18">
        <v>2050</v>
      </c>
      <c r="I422" s="18" t="s">
        <v>90</v>
      </c>
      <c r="J422" s="9" t="s">
        <v>185</v>
      </c>
      <c r="K422" s="17" t="s">
        <v>186</v>
      </c>
      <c r="L422" s="48" t="s">
        <v>89</v>
      </c>
      <c r="M422" s="18" t="s">
        <v>89</v>
      </c>
      <c r="N422" s="20" t="str">
        <f t="shared" si="17"/>
        <v>ND</v>
      </c>
    </row>
    <row r="423" spans="1:14" x14ac:dyDescent="0.35">
      <c r="A423" s="44" t="str">
        <f t="shared" si="18"/>
        <v>MGEstadoInundações fluviaisEstado de Minas Gerais20304C</v>
      </c>
      <c r="B423" s="18" t="s">
        <v>93</v>
      </c>
      <c r="C423" s="18" t="s">
        <v>146</v>
      </c>
      <c r="D423" s="17" t="s">
        <v>289</v>
      </c>
      <c r="E423" s="17" t="s">
        <v>152</v>
      </c>
      <c r="F423" s="17" t="e" vm="38">
        <v>#VALUE!</v>
      </c>
      <c r="G423" s="44" t="s">
        <v>187</v>
      </c>
      <c r="H423" s="18">
        <v>2030</v>
      </c>
      <c r="I423" s="18" t="s">
        <v>90</v>
      </c>
      <c r="J423" s="9" t="s">
        <v>185</v>
      </c>
      <c r="K423" s="17" t="s">
        <v>186</v>
      </c>
      <c r="L423" s="45" t="s">
        <v>89</v>
      </c>
      <c r="M423" s="18" t="s">
        <v>89</v>
      </c>
      <c r="N423" s="20" t="str">
        <f t="shared" si="17"/>
        <v>ND</v>
      </c>
    </row>
    <row r="424" spans="1:14" x14ac:dyDescent="0.35">
      <c r="A424" s="44" t="str">
        <f t="shared" si="18"/>
        <v>MGEstadoInundações fluviaisEstado de Minas Gerais20302C</v>
      </c>
      <c r="B424" s="18" t="s">
        <v>93</v>
      </c>
      <c r="C424" s="18" t="s">
        <v>146</v>
      </c>
      <c r="D424" s="17" t="s">
        <v>289</v>
      </c>
      <c r="E424" s="17" t="s">
        <v>152</v>
      </c>
      <c r="F424" s="17" t="e" vm="38">
        <v>#VALUE!</v>
      </c>
      <c r="G424" s="44" t="s">
        <v>187</v>
      </c>
      <c r="H424" s="18">
        <v>2030</v>
      </c>
      <c r="I424" s="18" t="s">
        <v>86</v>
      </c>
      <c r="J424" s="9" t="s">
        <v>185</v>
      </c>
      <c r="K424" s="17" t="s">
        <v>186</v>
      </c>
      <c r="L424" s="45" t="s">
        <v>89</v>
      </c>
      <c r="M424" s="18" t="s">
        <v>89</v>
      </c>
      <c r="N424" s="20" t="str">
        <f t="shared" si="17"/>
        <v>ND</v>
      </c>
    </row>
    <row r="425" spans="1:14" x14ac:dyDescent="0.35">
      <c r="A425" s="44" t="str">
        <f t="shared" si="18"/>
        <v>MGEstadoInundações fluviaisEstado de Minas Gerais20502C</v>
      </c>
      <c r="B425" s="18" t="s">
        <v>93</v>
      </c>
      <c r="C425" s="18" t="s">
        <v>146</v>
      </c>
      <c r="D425" s="17" t="s">
        <v>289</v>
      </c>
      <c r="E425" s="17" t="s">
        <v>152</v>
      </c>
      <c r="F425" s="17" t="e" vm="38">
        <v>#VALUE!</v>
      </c>
      <c r="G425" s="44" t="s">
        <v>187</v>
      </c>
      <c r="H425" s="18">
        <v>2050</v>
      </c>
      <c r="I425" s="18" t="s">
        <v>86</v>
      </c>
      <c r="J425" s="9" t="s">
        <v>185</v>
      </c>
      <c r="K425" s="17" t="s">
        <v>186</v>
      </c>
      <c r="L425" s="48" t="s">
        <v>89</v>
      </c>
      <c r="M425" s="18" t="s">
        <v>89</v>
      </c>
      <c r="N425" s="20" t="str">
        <f t="shared" si="17"/>
        <v>ND</v>
      </c>
    </row>
    <row r="426" spans="1:14" x14ac:dyDescent="0.35">
      <c r="A426" s="44" t="str">
        <f t="shared" si="18"/>
        <v>MGEstadoInundações fluviaisEstado de Minas Gerais20504C</v>
      </c>
      <c r="B426" s="18" t="s">
        <v>93</v>
      </c>
      <c r="C426" s="18" t="s">
        <v>146</v>
      </c>
      <c r="D426" s="17" t="s">
        <v>289</v>
      </c>
      <c r="E426" s="17" t="s">
        <v>152</v>
      </c>
      <c r="F426" s="17" t="e" vm="38">
        <v>#VALUE!</v>
      </c>
      <c r="G426" s="44" t="s">
        <v>187</v>
      </c>
      <c r="H426" s="18">
        <v>2050</v>
      </c>
      <c r="I426" s="18" t="s">
        <v>90</v>
      </c>
      <c r="J426" s="9" t="s">
        <v>185</v>
      </c>
      <c r="K426" s="17" t="s">
        <v>186</v>
      </c>
      <c r="L426" s="48" t="s">
        <v>89</v>
      </c>
      <c r="M426" s="18" t="s">
        <v>89</v>
      </c>
      <c r="N426" s="20" t="str">
        <f t="shared" si="17"/>
        <v>ND</v>
      </c>
    </row>
    <row r="427" spans="1:14" x14ac:dyDescent="0.35">
      <c r="A427" s="44" t="str">
        <f t="shared" si="18"/>
        <v>MSEstadoInundações fluviaisEstado do Mato Grosso do Sul20304C</v>
      </c>
      <c r="B427" s="18" t="s">
        <v>101</v>
      </c>
      <c r="C427" s="45" t="s">
        <v>146</v>
      </c>
      <c r="D427" s="44" t="s">
        <v>289</v>
      </c>
      <c r="E427" s="17" t="s">
        <v>164</v>
      </c>
      <c r="F427" s="17" t="e" vm="50">
        <v>#VALUE!</v>
      </c>
      <c r="G427" s="44" t="s">
        <v>187</v>
      </c>
      <c r="H427" s="18">
        <v>2030</v>
      </c>
      <c r="I427" s="18" t="s">
        <v>90</v>
      </c>
      <c r="J427" s="9" t="s">
        <v>185</v>
      </c>
      <c r="K427" s="17" t="s">
        <v>186</v>
      </c>
      <c r="L427" s="45" t="s">
        <v>89</v>
      </c>
      <c r="M427" s="18" t="s">
        <v>89</v>
      </c>
      <c r="N427" s="20" t="str">
        <f t="shared" si="17"/>
        <v>ND</v>
      </c>
    </row>
    <row r="428" spans="1:14" x14ac:dyDescent="0.35">
      <c r="A428" s="44" t="str">
        <f t="shared" si="18"/>
        <v>MSEstadoInundações fluviaisEstado do Mato Grosso do Sul20302C</v>
      </c>
      <c r="B428" s="18" t="s">
        <v>101</v>
      </c>
      <c r="C428" s="45" t="s">
        <v>146</v>
      </c>
      <c r="D428" s="44" t="s">
        <v>289</v>
      </c>
      <c r="E428" s="17" t="s">
        <v>164</v>
      </c>
      <c r="F428" s="17" t="e" vm="50">
        <v>#VALUE!</v>
      </c>
      <c r="G428" s="44" t="s">
        <v>187</v>
      </c>
      <c r="H428" s="18">
        <v>2030</v>
      </c>
      <c r="I428" s="18" t="s">
        <v>86</v>
      </c>
      <c r="J428" s="9" t="s">
        <v>185</v>
      </c>
      <c r="K428" s="17" t="s">
        <v>186</v>
      </c>
      <c r="L428" s="45" t="s">
        <v>89</v>
      </c>
      <c r="M428" s="18" t="s">
        <v>89</v>
      </c>
      <c r="N428" s="20" t="str">
        <f t="shared" si="17"/>
        <v>ND</v>
      </c>
    </row>
    <row r="429" spans="1:14" x14ac:dyDescent="0.35">
      <c r="A429" s="44" t="str">
        <f t="shared" si="18"/>
        <v>MSEstadoInundações fluviaisEstado do Mato Grosso do Sul20502C</v>
      </c>
      <c r="B429" s="18" t="s">
        <v>101</v>
      </c>
      <c r="C429" s="45" t="s">
        <v>146</v>
      </c>
      <c r="D429" s="44" t="s">
        <v>289</v>
      </c>
      <c r="E429" s="17" t="s">
        <v>164</v>
      </c>
      <c r="F429" s="17" t="e" vm="50">
        <v>#VALUE!</v>
      </c>
      <c r="G429" s="44" t="s">
        <v>187</v>
      </c>
      <c r="H429" s="18">
        <v>2050</v>
      </c>
      <c r="I429" s="18" t="s">
        <v>86</v>
      </c>
      <c r="J429" s="9" t="s">
        <v>185</v>
      </c>
      <c r="K429" s="17" t="s">
        <v>186</v>
      </c>
      <c r="L429" s="48" t="s">
        <v>89</v>
      </c>
      <c r="M429" s="18" t="s">
        <v>89</v>
      </c>
      <c r="N429" s="20" t="str">
        <f t="shared" si="17"/>
        <v>ND</v>
      </c>
    </row>
    <row r="430" spans="1:14" x14ac:dyDescent="0.35">
      <c r="A430" s="44" t="str">
        <f t="shared" si="18"/>
        <v>MSEstadoInundações fluviaisEstado do Mato Grosso do Sul20504C</v>
      </c>
      <c r="B430" s="18" t="s">
        <v>101</v>
      </c>
      <c r="C430" s="45" t="s">
        <v>146</v>
      </c>
      <c r="D430" s="44" t="s">
        <v>289</v>
      </c>
      <c r="E430" s="17" t="s">
        <v>164</v>
      </c>
      <c r="F430" s="17" t="e" vm="50">
        <v>#VALUE!</v>
      </c>
      <c r="G430" s="44" t="s">
        <v>187</v>
      </c>
      <c r="H430" s="18">
        <v>2050</v>
      </c>
      <c r="I430" s="18" t="s">
        <v>90</v>
      </c>
      <c r="J430" s="9" t="s">
        <v>185</v>
      </c>
      <c r="K430" s="17" t="s">
        <v>186</v>
      </c>
      <c r="L430" s="48" t="s">
        <v>89</v>
      </c>
      <c r="M430" s="18" t="s">
        <v>89</v>
      </c>
      <c r="N430" s="20" t="str">
        <f t="shared" si="17"/>
        <v>ND</v>
      </c>
    </row>
    <row r="431" spans="1:14" x14ac:dyDescent="0.35">
      <c r="A431" s="44" t="str">
        <f t="shared" si="18"/>
        <v>MTEstadoInundações fluviaisEstado do Mato Grosso20304C</v>
      </c>
      <c r="B431" s="18" t="s">
        <v>103</v>
      </c>
      <c r="C431" s="45" t="s">
        <v>146</v>
      </c>
      <c r="D431" s="44" t="s">
        <v>289</v>
      </c>
      <c r="E431" s="17" t="s">
        <v>163</v>
      </c>
      <c r="F431" s="17" t="e" vm="49">
        <v>#VALUE!</v>
      </c>
      <c r="G431" s="44" t="s">
        <v>187</v>
      </c>
      <c r="H431" s="18">
        <v>2030</v>
      </c>
      <c r="I431" s="18" t="s">
        <v>90</v>
      </c>
      <c r="J431" s="9" t="s">
        <v>185</v>
      </c>
      <c r="K431" s="17" t="s">
        <v>186</v>
      </c>
      <c r="L431" s="45" t="s">
        <v>89</v>
      </c>
      <c r="M431" s="18" t="s">
        <v>89</v>
      </c>
      <c r="N431" s="20" t="str">
        <f t="shared" si="17"/>
        <v>ND</v>
      </c>
    </row>
    <row r="432" spans="1:14" x14ac:dyDescent="0.35">
      <c r="A432" s="44" t="str">
        <f t="shared" si="18"/>
        <v>MTEstadoInundações fluviaisEstado do Mato Grosso20302C</v>
      </c>
      <c r="B432" s="18" t="s">
        <v>103</v>
      </c>
      <c r="C432" s="45" t="s">
        <v>146</v>
      </c>
      <c r="D432" s="44" t="s">
        <v>289</v>
      </c>
      <c r="E432" s="17" t="s">
        <v>163</v>
      </c>
      <c r="F432" s="17" t="e" vm="49">
        <v>#VALUE!</v>
      </c>
      <c r="G432" s="44" t="s">
        <v>187</v>
      </c>
      <c r="H432" s="18">
        <v>2030</v>
      </c>
      <c r="I432" s="18" t="s">
        <v>86</v>
      </c>
      <c r="J432" s="9" t="s">
        <v>185</v>
      </c>
      <c r="K432" s="17" t="s">
        <v>186</v>
      </c>
      <c r="L432" s="45" t="s">
        <v>89</v>
      </c>
      <c r="M432" s="18" t="s">
        <v>89</v>
      </c>
      <c r="N432" s="20" t="str">
        <f t="shared" si="17"/>
        <v>ND</v>
      </c>
    </row>
    <row r="433" spans="1:14" x14ac:dyDescent="0.35">
      <c r="A433" s="44" t="str">
        <f t="shared" si="18"/>
        <v>MTEstadoInundações fluviaisEstado do Mato Grosso20502C</v>
      </c>
      <c r="B433" s="18" t="s">
        <v>103</v>
      </c>
      <c r="C433" s="45" t="s">
        <v>146</v>
      </c>
      <c r="D433" s="44" t="s">
        <v>289</v>
      </c>
      <c r="E433" s="17" t="s">
        <v>163</v>
      </c>
      <c r="F433" s="17" t="e" vm="49">
        <v>#VALUE!</v>
      </c>
      <c r="G433" s="44" t="s">
        <v>187</v>
      </c>
      <c r="H433" s="18">
        <v>2050</v>
      </c>
      <c r="I433" s="18" t="s">
        <v>86</v>
      </c>
      <c r="J433" s="9" t="s">
        <v>185</v>
      </c>
      <c r="K433" s="17" t="s">
        <v>186</v>
      </c>
      <c r="L433" s="48" t="s">
        <v>89</v>
      </c>
      <c r="M433" s="18" t="s">
        <v>89</v>
      </c>
      <c r="N433" s="20" t="str">
        <f t="shared" si="17"/>
        <v>ND</v>
      </c>
    </row>
    <row r="434" spans="1:14" x14ac:dyDescent="0.35">
      <c r="A434" s="44" t="str">
        <f t="shared" si="18"/>
        <v>MTEstadoInundações fluviaisEstado do Mato Grosso20504C</v>
      </c>
      <c r="B434" s="18" t="s">
        <v>103</v>
      </c>
      <c r="C434" s="45" t="s">
        <v>146</v>
      </c>
      <c r="D434" s="44" t="s">
        <v>289</v>
      </c>
      <c r="E434" s="17" t="s">
        <v>163</v>
      </c>
      <c r="F434" s="17" t="e" vm="49">
        <v>#VALUE!</v>
      </c>
      <c r="G434" s="44" t="s">
        <v>187</v>
      </c>
      <c r="H434" s="18">
        <v>2050</v>
      </c>
      <c r="I434" s="18" t="s">
        <v>90</v>
      </c>
      <c r="J434" s="9" t="s">
        <v>185</v>
      </c>
      <c r="K434" s="17" t="s">
        <v>186</v>
      </c>
      <c r="L434" s="48" t="s">
        <v>89</v>
      </c>
      <c r="M434" s="18" t="s">
        <v>89</v>
      </c>
      <c r="N434" s="20" t="str">
        <f t="shared" si="17"/>
        <v>ND</v>
      </c>
    </row>
    <row r="435" spans="1:14" x14ac:dyDescent="0.35">
      <c r="A435" s="44" t="str">
        <f t="shared" si="18"/>
        <v>PAEstadoInundações fluviaisEstado do Pará20304C</v>
      </c>
      <c r="B435" s="18" t="s">
        <v>91</v>
      </c>
      <c r="C435" s="45" t="s">
        <v>146</v>
      </c>
      <c r="D435" s="44" t="s">
        <v>289</v>
      </c>
      <c r="E435" s="17" t="s">
        <v>165</v>
      </c>
      <c r="F435" s="17" t="e" vm="51">
        <v>#VALUE!</v>
      </c>
      <c r="G435" s="44" t="s">
        <v>187</v>
      </c>
      <c r="H435" s="18">
        <v>2030</v>
      </c>
      <c r="I435" s="18" t="s">
        <v>90</v>
      </c>
      <c r="J435" s="9" t="s">
        <v>185</v>
      </c>
      <c r="K435" s="17" t="s">
        <v>186</v>
      </c>
      <c r="L435" s="45" t="s">
        <v>89</v>
      </c>
      <c r="M435" s="18" t="s">
        <v>89</v>
      </c>
      <c r="N435" s="20" t="str">
        <f t="shared" ref="N435:N498" si="19">IF(OR(G435="Alto",G435="Médio", G435="Baixo", G435= "Não aplicável",G435="ND"),G435,M435)</f>
        <v>ND</v>
      </c>
    </row>
    <row r="436" spans="1:14" x14ac:dyDescent="0.35">
      <c r="A436" s="44" t="str">
        <f t="shared" si="18"/>
        <v>PAEstadoInundações fluviaisEstado do Pará20302C</v>
      </c>
      <c r="B436" s="18" t="s">
        <v>91</v>
      </c>
      <c r="C436" s="45" t="s">
        <v>146</v>
      </c>
      <c r="D436" s="44" t="s">
        <v>289</v>
      </c>
      <c r="E436" s="17" t="s">
        <v>165</v>
      </c>
      <c r="F436" s="17" t="e" vm="51">
        <v>#VALUE!</v>
      </c>
      <c r="G436" s="44" t="s">
        <v>187</v>
      </c>
      <c r="H436" s="18">
        <v>2030</v>
      </c>
      <c r="I436" s="18" t="s">
        <v>86</v>
      </c>
      <c r="J436" s="9" t="s">
        <v>185</v>
      </c>
      <c r="K436" s="17" t="s">
        <v>186</v>
      </c>
      <c r="L436" s="45" t="s">
        <v>89</v>
      </c>
      <c r="M436" s="18" t="s">
        <v>89</v>
      </c>
      <c r="N436" s="20" t="str">
        <f t="shared" si="19"/>
        <v>ND</v>
      </c>
    </row>
    <row r="437" spans="1:14" x14ac:dyDescent="0.35">
      <c r="A437" s="44" t="str">
        <f t="shared" si="18"/>
        <v>PAEstadoInundações fluviaisEstado do Pará20502C</v>
      </c>
      <c r="B437" s="18" t="s">
        <v>91</v>
      </c>
      <c r="C437" s="45" t="s">
        <v>146</v>
      </c>
      <c r="D437" s="44" t="s">
        <v>289</v>
      </c>
      <c r="E437" s="17" t="s">
        <v>165</v>
      </c>
      <c r="F437" s="17" t="e" vm="51">
        <v>#VALUE!</v>
      </c>
      <c r="G437" s="44" t="s">
        <v>187</v>
      </c>
      <c r="H437" s="18">
        <v>2050</v>
      </c>
      <c r="I437" s="18" t="s">
        <v>86</v>
      </c>
      <c r="J437" s="9" t="s">
        <v>185</v>
      </c>
      <c r="K437" s="17" t="s">
        <v>186</v>
      </c>
      <c r="L437" s="48" t="s">
        <v>89</v>
      </c>
      <c r="M437" s="18" t="s">
        <v>89</v>
      </c>
      <c r="N437" s="20" t="str">
        <f t="shared" si="19"/>
        <v>ND</v>
      </c>
    </row>
    <row r="438" spans="1:14" x14ac:dyDescent="0.35">
      <c r="A438" s="44" t="str">
        <f t="shared" si="18"/>
        <v>PAEstadoInundações fluviaisEstado do Pará20504C</v>
      </c>
      <c r="B438" s="18" t="s">
        <v>91</v>
      </c>
      <c r="C438" s="45" t="s">
        <v>146</v>
      </c>
      <c r="D438" s="44" t="s">
        <v>289</v>
      </c>
      <c r="E438" s="17" t="s">
        <v>165</v>
      </c>
      <c r="F438" s="17" t="e" vm="51">
        <v>#VALUE!</v>
      </c>
      <c r="G438" s="44" t="s">
        <v>187</v>
      </c>
      <c r="H438" s="18">
        <v>2050</v>
      </c>
      <c r="I438" s="18" t="s">
        <v>90</v>
      </c>
      <c r="J438" s="9" t="s">
        <v>185</v>
      </c>
      <c r="K438" s="17" t="s">
        <v>186</v>
      </c>
      <c r="L438" s="48" t="s">
        <v>89</v>
      </c>
      <c r="M438" s="18" t="s">
        <v>89</v>
      </c>
      <c r="N438" s="20" t="str">
        <f t="shared" si="19"/>
        <v>ND</v>
      </c>
    </row>
    <row r="439" spans="1:14" x14ac:dyDescent="0.35">
      <c r="A439" s="44" t="str">
        <f t="shared" si="18"/>
        <v>PBEstadoInundações fluviaisEstado da Paraíba20304C</v>
      </c>
      <c r="B439" s="18" t="s">
        <v>113</v>
      </c>
      <c r="C439" s="18" t="s">
        <v>146</v>
      </c>
      <c r="D439" s="17" t="s">
        <v>289</v>
      </c>
      <c r="E439" s="17" t="s">
        <v>149</v>
      </c>
      <c r="F439" s="17" t="e" vm="35">
        <v>#VALUE!</v>
      </c>
      <c r="G439" s="44" t="s">
        <v>187</v>
      </c>
      <c r="H439" s="18">
        <v>2030</v>
      </c>
      <c r="I439" s="18" t="s">
        <v>90</v>
      </c>
      <c r="J439" s="9" t="s">
        <v>185</v>
      </c>
      <c r="K439" s="17" t="s">
        <v>186</v>
      </c>
      <c r="L439" s="18" t="s">
        <v>89</v>
      </c>
      <c r="M439" s="18" t="s">
        <v>89</v>
      </c>
      <c r="N439" s="20" t="str">
        <f t="shared" si="19"/>
        <v>ND</v>
      </c>
    </row>
    <row r="440" spans="1:14" x14ac:dyDescent="0.35">
      <c r="A440" s="44" t="str">
        <f t="shared" si="18"/>
        <v>PBEstadoInundações fluviaisEstado da Paraíba20302C</v>
      </c>
      <c r="B440" s="18" t="s">
        <v>113</v>
      </c>
      <c r="C440" s="18" t="s">
        <v>146</v>
      </c>
      <c r="D440" s="17" t="s">
        <v>289</v>
      </c>
      <c r="E440" s="17" t="s">
        <v>149</v>
      </c>
      <c r="F440" s="17" t="e" vm="35">
        <v>#VALUE!</v>
      </c>
      <c r="G440" s="44" t="s">
        <v>187</v>
      </c>
      <c r="H440" s="18">
        <v>2030</v>
      </c>
      <c r="I440" s="18" t="s">
        <v>86</v>
      </c>
      <c r="J440" s="9" t="s">
        <v>185</v>
      </c>
      <c r="K440" s="17" t="s">
        <v>186</v>
      </c>
      <c r="L440" s="18" t="s">
        <v>89</v>
      </c>
      <c r="M440" s="18" t="s">
        <v>89</v>
      </c>
      <c r="N440" s="20" t="str">
        <f t="shared" si="19"/>
        <v>ND</v>
      </c>
    </row>
    <row r="441" spans="1:14" x14ac:dyDescent="0.35">
      <c r="A441" s="44" t="str">
        <f t="shared" si="18"/>
        <v>PBEstadoInundações fluviaisEstado da Paraíba20502C</v>
      </c>
      <c r="B441" s="18" t="s">
        <v>113</v>
      </c>
      <c r="C441" s="18" t="s">
        <v>146</v>
      </c>
      <c r="D441" s="17" t="s">
        <v>289</v>
      </c>
      <c r="E441" s="17" t="s">
        <v>149</v>
      </c>
      <c r="F441" s="17" t="e" vm="35">
        <v>#VALUE!</v>
      </c>
      <c r="G441" s="44" t="s">
        <v>187</v>
      </c>
      <c r="H441" s="18">
        <v>2050</v>
      </c>
      <c r="I441" s="18" t="s">
        <v>86</v>
      </c>
      <c r="J441" s="9" t="s">
        <v>185</v>
      </c>
      <c r="K441" s="17" t="s">
        <v>186</v>
      </c>
      <c r="L441" s="48" t="s">
        <v>89</v>
      </c>
      <c r="M441" s="18" t="s">
        <v>89</v>
      </c>
      <c r="N441" s="20" t="str">
        <f t="shared" si="19"/>
        <v>ND</v>
      </c>
    </row>
    <row r="442" spans="1:14" x14ac:dyDescent="0.35">
      <c r="A442" s="44" t="str">
        <f t="shared" si="18"/>
        <v>PBEstadoInundações fluviaisEstado da Paraíba20504C</v>
      </c>
      <c r="B442" s="18" t="s">
        <v>113</v>
      </c>
      <c r="C442" s="18" t="s">
        <v>146</v>
      </c>
      <c r="D442" s="17" t="s">
        <v>289</v>
      </c>
      <c r="E442" s="17" t="s">
        <v>149</v>
      </c>
      <c r="F442" s="17" t="e" vm="35">
        <v>#VALUE!</v>
      </c>
      <c r="G442" s="44" t="s">
        <v>187</v>
      </c>
      <c r="H442" s="18">
        <v>2050</v>
      </c>
      <c r="I442" s="18" t="s">
        <v>90</v>
      </c>
      <c r="J442" s="9" t="s">
        <v>185</v>
      </c>
      <c r="K442" s="17" t="s">
        <v>186</v>
      </c>
      <c r="L442" s="48" t="s">
        <v>89</v>
      </c>
      <c r="M442" s="18" t="s">
        <v>89</v>
      </c>
      <c r="N442" s="20" t="str">
        <f t="shared" si="19"/>
        <v>ND</v>
      </c>
    </row>
    <row r="443" spans="1:14" x14ac:dyDescent="0.35">
      <c r="A443" s="44" t="str">
        <f t="shared" si="18"/>
        <v>PEEstadoInundações fluviaisEstado do Pernambuco20304C</v>
      </c>
      <c r="B443" s="18" t="s">
        <v>129</v>
      </c>
      <c r="C443" s="18" t="s">
        <v>146</v>
      </c>
      <c r="D443" s="17" t="s">
        <v>289</v>
      </c>
      <c r="E443" s="17" t="s">
        <v>167</v>
      </c>
      <c r="F443" s="17" t="e" vm="53">
        <v>#VALUE!</v>
      </c>
      <c r="G443" s="44" t="s">
        <v>187</v>
      </c>
      <c r="H443" s="18">
        <v>2030</v>
      </c>
      <c r="I443" s="18" t="s">
        <v>90</v>
      </c>
      <c r="J443" s="9" t="s">
        <v>185</v>
      </c>
      <c r="K443" s="17" t="s">
        <v>186</v>
      </c>
      <c r="L443" s="45" t="s">
        <v>89</v>
      </c>
      <c r="M443" s="18" t="s">
        <v>89</v>
      </c>
      <c r="N443" s="20" t="str">
        <f t="shared" si="19"/>
        <v>ND</v>
      </c>
    </row>
    <row r="444" spans="1:14" x14ac:dyDescent="0.35">
      <c r="A444" s="44" t="str">
        <f t="shared" si="18"/>
        <v>PEEstadoInundações fluviaisEstado do Pernambuco20302C</v>
      </c>
      <c r="B444" s="18" t="s">
        <v>129</v>
      </c>
      <c r="C444" s="18" t="s">
        <v>146</v>
      </c>
      <c r="D444" s="17" t="s">
        <v>289</v>
      </c>
      <c r="E444" s="17" t="s">
        <v>167</v>
      </c>
      <c r="F444" s="17" t="e" vm="53">
        <v>#VALUE!</v>
      </c>
      <c r="G444" s="44" t="s">
        <v>187</v>
      </c>
      <c r="H444" s="18">
        <v>2030</v>
      </c>
      <c r="I444" s="18" t="s">
        <v>86</v>
      </c>
      <c r="J444" s="9" t="s">
        <v>185</v>
      </c>
      <c r="K444" s="17" t="s">
        <v>186</v>
      </c>
      <c r="L444" s="45" t="s">
        <v>89</v>
      </c>
      <c r="M444" s="18" t="s">
        <v>89</v>
      </c>
      <c r="N444" s="20" t="str">
        <f t="shared" si="19"/>
        <v>ND</v>
      </c>
    </row>
    <row r="445" spans="1:14" x14ac:dyDescent="0.35">
      <c r="A445" s="44" t="str">
        <f t="shared" si="18"/>
        <v>PEEstadoInundações fluviaisEstado do Pernambuco20502C</v>
      </c>
      <c r="B445" s="18" t="s">
        <v>129</v>
      </c>
      <c r="C445" s="18" t="s">
        <v>146</v>
      </c>
      <c r="D445" s="17" t="s">
        <v>289</v>
      </c>
      <c r="E445" s="17" t="s">
        <v>167</v>
      </c>
      <c r="F445" s="17" t="e" vm="53">
        <v>#VALUE!</v>
      </c>
      <c r="G445" s="44" t="s">
        <v>187</v>
      </c>
      <c r="H445" s="18">
        <v>2050</v>
      </c>
      <c r="I445" s="18" t="s">
        <v>86</v>
      </c>
      <c r="J445" s="9" t="s">
        <v>185</v>
      </c>
      <c r="K445" s="17" t="s">
        <v>186</v>
      </c>
      <c r="L445" s="48" t="s">
        <v>89</v>
      </c>
      <c r="M445" s="18" t="s">
        <v>89</v>
      </c>
      <c r="N445" s="20" t="str">
        <f t="shared" si="19"/>
        <v>ND</v>
      </c>
    </row>
    <row r="446" spans="1:14" x14ac:dyDescent="0.35">
      <c r="A446" s="44" t="str">
        <f t="shared" si="18"/>
        <v>PEEstadoInundações fluviaisEstado do Pernambuco20504C</v>
      </c>
      <c r="B446" s="18" t="s">
        <v>129</v>
      </c>
      <c r="C446" s="18" t="s">
        <v>146</v>
      </c>
      <c r="D446" s="17" t="s">
        <v>289</v>
      </c>
      <c r="E446" s="17" t="s">
        <v>167</v>
      </c>
      <c r="F446" s="17" t="e" vm="53">
        <v>#VALUE!</v>
      </c>
      <c r="G446" s="44" t="s">
        <v>187</v>
      </c>
      <c r="H446" s="18">
        <v>2050</v>
      </c>
      <c r="I446" s="18" t="s">
        <v>90</v>
      </c>
      <c r="J446" s="9" t="s">
        <v>185</v>
      </c>
      <c r="K446" s="17" t="s">
        <v>186</v>
      </c>
      <c r="L446" s="48" t="s">
        <v>89</v>
      </c>
      <c r="M446" s="18" t="s">
        <v>89</v>
      </c>
      <c r="N446" s="20" t="str">
        <f t="shared" si="19"/>
        <v>ND</v>
      </c>
    </row>
    <row r="447" spans="1:14" x14ac:dyDescent="0.35">
      <c r="A447" s="44" t="str">
        <f t="shared" ref="A447:A490" si="20">_xlfn.CONCAT(B447,C447,D447,E447,H447,I447)</f>
        <v>PIEstadoInundações fluviaisEstado do Piauí20304C</v>
      </c>
      <c r="B447" s="18" t="s">
        <v>139</v>
      </c>
      <c r="C447" s="18" t="s">
        <v>146</v>
      </c>
      <c r="D447" s="17" t="s">
        <v>289</v>
      </c>
      <c r="E447" s="17" t="s">
        <v>168</v>
      </c>
      <c r="F447" s="17" t="e" vm="54">
        <v>#VALUE!</v>
      </c>
      <c r="G447" s="44" t="s">
        <v>187</v>
      </c>
      <c r="H447" s="18">
        <v>2030</v>
      </c>
      <c r="I447" s="18" t="s">
        <v>90</v>
      </c>
      <c r="J447" s="9" t="s">
        <v>185</v>
      </c>
      <c r="K447" s="17" t="s">
        <v>186</v>
      </c>
      <c r="L447" s="45" t="s">
        <v>89</v>
      </c>
      <c r="M447" s="18" t="s">
        <v>89</v>
      </c>
      <c r="N447" s="20" t="str">
        <f t="shared" si="19"/>
        <v>ND</v>
      </c>
    </row>
    <row r="448" spans="1:14" x14ac:dyDescent="0.35">
      <c r="A448" s="44" t="str">
        <f t="shared" si="20"/>
        <v>PIEstadoInundações fluviaisEstado do Piauí20302C</v>
      </c>
      <c r="B448" s="18" t="s">
        <v>139</v>
      </c>
      <c r="C448" s="18" t="s">
        <v>146</v>
      </c>
      <c r="D448" s="17" t="s">
        <v>289</v>
      </c>
      <c r="E448" s="17" t="s">
        <v>168</v>
      </c>
      <c r="F448" s="17" t="e" vm="54">
        <v>#VALUE!</v>
      </c>
      <c r="G448" s="44" t="s">
        <v>187</v>
      </c>
      <c r="H448" s="18">
        <v>2030</v>
      </c>
      <c r="I448" s="18" t="s">
        <v>86</v>
      </c>
      <c r="J448" s="9" t="s">
        <v>185</v>
      </c>
      <c r="K448" s="17" t="s">
        <v>186</v>
      </c>
      <c r="L448" s="45" t="s">
        <v>89</v>
      </c>
      <c r="M448" s="18" t="s">
        <v>89</v>
      </c>
      <c r="N448" s="20" t="str">
        <f t="shared" si="19"/>
        <v>ND</v>
      </c>
    </row>
    <row r="449" spans="1:14" x14ac:dyDescent="0.35">
      <c r="A449" s="44" t="str">
        <f t="shared" si="20"/>
        <v>PIEstadoInundações fluviaisEstado do Piauí20502C</v>
      </c>
      <c r="B449" s="18" t="s">
        <v>139</v>
      </c>
      <c r="C449" s="18" t="s">
        <v>146</v>
      </c>
      <c r="D449" s="17" t="s">
        <v>289</v>
      </c>
      <c r="E449" s="17" t="s">
        <v>168</v>
      </c>
      <c r="F449" s="17" t="e" vm="54">
        <v>#VALUE!</v>
      </c>
      <c r="G449" s="44" t="s">
        <v>187</v>
      </c>
      <c r="H449" s="18">
        <v>2050</v>
      </c>
      <c r="I449" s="18" t="s">
        <v>86</v>
      </c>
      <c r="J449" s="9" t="s">
        <v>185</v>
      </c>
      <c r="K449" s="17" t="s">
        <v>186</v>
      </c>
      <c r="L449" s="54" t="s">
        <v>89</v>
      </c>
      <c r="M449" s="18" t="s">
        <v>89</v>
      </c>
      <c r="N449" s="20" t="str">
        <f t="shared" si="19"/>
        <v>ND</v>
      </c>
    </row>
    <row r="450" spans="1:14" x14ac:dyDescent="0.35">
      <c r="A450" s="44" t="str">
        <f t="shared" si="20"/>
        <v>PIEstadoInundações fluviaisEstado do Piauí20504C</v>
      </c>
      <c r="B450" s="18" t="s">
        <v>139</v>
      </c>
      <c r="C450" s="18" t="s">
        <v>146</v>
      </c>
      <c r="D450" s="17" t="s">
        <v>289</v>
      </c>
      <c r="E450" s="17" t="s">
        <v>168</v>
      </c>
      <c r="F450" s="17" t="e" vm="54">
        <v>#VALUE!</v>
      </c>
      <c r="G450" s="44" t="s">
        <v>187</v>
      </c>
      <c r="H450" s="18">
        <v>2050</v>
      </c>
      <c r="I450" s="18" t="s">
        <v>90</v>
      </c>
      <c r="J450" s="9" t="s">
        <v>185</v>
      </c>
      <c r="K450" s="17" t="s">
        <v>186</v>
      </c>
      <c r="L450" s="54" t="s">
        <v>89</v>
      </c>
      <c r="M450" s="18" t="s">
        <v>89</v>
      </c>
      <c r="N450" s="20" t="str">
        <f t="shared" si="19"/>
        <v>ND</v>
      </c>
    </row>
    <row r="451" spans="1:14" x14ac:dyDescent="0.35">
      <c r="A451" s="44" t="str">
        <f t="shared" si="20"/>
        <v>PREstadoInundações fluviaisEstado do Paraná20304C</v>
      </c>
      <c r="B451" s="18" t="s">
        <v>105</v>
      </c>
      <c r="C451" s="18" t="s">
        <v>146</v>
      </c>
      <c r="D451" s="17" t="s">
        <v>289</v>
      </c>
      <c r="E451" s="17" t="s">
        <v>166</v>
      </c>
      <c r="F451" s="17" t="e" vm="52">
        <v>#VALUE!</v>
      </c>
      <c r="G451" s="44" t="s">
        <v>187</v>
      </c>
      <c r="H451" s="18">
        <v>2030</v>
      </c>
      <c r="I451" s="18" t="s">
        <v>90</v>
      </c>
      <c r="J451" s="9" t="s">
        <v>185</v>
      </c>
      <c r="K451" s="17" t="s">
        <v>186</v>
      </c>
      <c r="L451" s="18" t="s">
        <v>89</v>
      </c>
      <c r="M451" s="18" t="s">
        <v>89</v>
      </c>
      <c r="N451" s="20" t="str">
        <f t="shared" si="19"/>
        <v>ND</v>
      </c>
    </row>
    <row r="452" spans="1:14" x14ac:dyDescent="0.35">
      <c r="A452" s="44" t="str">
        <f t="shared" si="20"/>
        <v>PREstadoInundações fluviaisEstado do Paraná20302C</v>
      </c>
      <c r="B452" s="18" t="s">
        <v>105</v>
      </c>
      <c r="C452" s="18" t="s">
        <v>146</v>
      </c>
      <c r="D452" s="17" t="s">
        <v>289</v>
      </c>
      <c r="E452" s="17" t="s">
        <v>166</v>
      </c>
      <c r="F452" s="17" t="e" vm="52">
        <v>#VALUE!</v>
      </c>
      <c r="G452" s="44" t="s">
        <v>187</v>
      </c>
      <c r="H452" s="18">
        <v>2030</v>
      </c>
      <c r="I452" s="18" t="s">
        <v>86</v>
      </c>
      <c r="J452" s="9" t="s">
        <v>185</v>
      </c>
      <c r="K452" s="17" t="s">
        <v>186</v>
      </c>
      <c r="L452" s="18" t="s">
        <v>89</v>
      </c>
      <c r="M452" s="18" t="s">
        <v>89</v>
      </c>
      <c r="N452" s="20" t="str">
        <f t="shared" si="19"/>
        <v>ND</v>
      </c>
    </row>
    <row r="453" spans="1:14" x14ac:dyDescent="0.35">
      <c r="A453" s="44" t="str">
        <f t="shared" si="20"/>
        <v>PREstadoInundações fluviaisEstado do Paraná20502C</v>
      </c>
      <c r="B453" s="18" t="s">
        <v>105</v>
      </c>
      <c r="C453" s="18" t="s">
        <v>146</v>
      </c>
      <c r="D453" s="17" t="s">
        <v>289</v>
      </c>
      <c r="E453" s="17" t="s">
        <v>166</v>
      </c>
      <c r="F453" s="17" t="e" vm="52">
        <v>#VALUE!</v>
      </c>
      <c r="G453" s="44" t="s">
        <v>187</v>
      </c>
      <c r="H453" s="18">
        <v>2050</v>
      </c>
      <c r="I453" s="18" t="s">
        <v>86</v>
      </c>
      <c r="J453" s="9" t="s">
        <v>185</v>
      </c>
      <c r="K453" s="17" t="s">
        <v>186</v>
      </c>
      <c r="L453" s="54" t="s">
        <v>89</v>
      </c>
      <c r="M453" s="18" t="s">
        <v>89</v>
      </c>
      <c r="N453" s="20" t="str">
        <f t="shared" si="19"/>
        <v>ND</v>
      </c>
    </row>
    <row r="454" spans="1:14" x14ac:dyDescent="0.35">
      <c r="A454" s="44" t="str">
        <f t="shared" si="20"/>
        <v>PREstadoInundações fluviaisEstado do Paraná20504C</v>
      </c>
      <c r="B454" s="18" t="s">
        <v>105</v>
      </c>
      <c r="C454" s="18" t="s">
        <v>146</v>
      </c>
      <c r="D454" s="17" t="s">
        <v>289</v>
      </c>
      <c r="E454" s="17" t="s">
        <v>166</v>
      </c>
      <c r="F454" s="17" t="e" vm="52">
        <v>#VALUE!</v>
      </c>
      <c r="G454" s="44" t="s">
        <v>187</v>
      </c>
      <c r="H454" s="18">
        <v>2050</v>
      </c>
      <c r="I454" s="18" t="s">
        <v>90</v>
      </c>
      <c r="J454" s="9" t="s">
        <v>185</v>
      </c>
      <c r="K454" s="17" t="s">
        <v>186</v>
      </c>
      <c r="L454" s="48" t="s">
        <v>89</v>
      </c>
      <c r="M454" s="18" t="s">
        <v>89</v>
      </c>
      <c r="N454" s="20" t="str">
        <f t="shared" si="19"/>
        <v>ND</v>
      </c>
    </row>
    <row r="455" spans="1:14" x14ac:dyDescent="0.35">
      <c r="A455" s="44" t="str">
        <f t="shared" si="20"/>
        <v>RJEstadoInundações fluviaisEstado do Rio de Janeiro20304C</v>
      </c>
      <c r="B455" s="18" t="s">
        <v>143</v>
      </c>
      <c r="C455" s="18" t="s">
        <v>146</v>
      </c>
      <c r="D455" s="17" t="s">
        <v>289</v>
      </c>
      <c r="E455" s="17" t="s">
        <v>169</v>
      </c>
      <c r="F455" s="17" t="e" vm="55">
        <v>#VALUE!</v>
      </c>
      <c r="G455" s="44" t="s">
        <v>187</v>
      </c>
      <c r="H455" s="18">
        <v>2030</v>
      </c>
      <c r="I455" s="18" t="s">
        <v>90</v>
      </c>
      <c r="J455" s="9" t="s">
        <v>185</v>
      </c>
      <c r="K455" s="17" t="s">
        <v>186</v>
      </c>
      <c r="L455" s="45" t="s">
        <v>89</v>
      </c>
      <c r="M455" s="18" t="s">
        <v>89</v>
      </c>
      <c r="N455" s="20" t="str">
        <f t="shared" si="19"/>
        <v>ND</v>
      </c>
    </row>
    <row r="456" spans="1:14" x14ac:dyDescent="0.35">
      <c r="A456" s="44" t="str">
        <f t="shared" si="20"/>
        <v>RJEstadoInundações fluviaisEstado do Rio de Janeiro20302C</v>
      </c>
      <c r="B456" s="18" t="s">
        <v>143</v>
      </c>
      <c r="C456" s="18" t="s">
        <v>146</v>
      </c>
      <c r="D456" s="17" t="s">
        <v>289</v>
      </c>
      <c r="E456" s="17" t="s">
        <v>169</v>
      </c>
      <c r="F456" s="17" t="e" vm="55">
        <v>#VALUE!</v>
      </c>
      <c r="G456" s="44" t="s">
        <v>187</v>
      </c>
      <c r="H456" s="18">
        <v>2030</v>
      </c>
      <c r="I456" s="18" t="s">
        <v>86</v>
      </c>
      <c r="J456" s="9" t="s">
        <v>185</v>
      </c>
      <c r="K456" s="17" t="s">
        <v>186</v>
      </c>
      <c r="L456" s="45" t="s">
        <v>89</v>
      </c>
      <c r="M456" s="18" t="s">
        <v>89</v>
      </c>
      <c r="N456" s="20" t="str">
        <f t="shared" si="19"/>
        <v>ND</v>
      </c>
    </row>
    <row r="457" spans="1:14" x14ac:dyDescent="0.35">
      <c r="A457" s="44" t="str">
        <f t="shared" si="20"/>
        <v>RJEstadoInundações fluviaisEstado do Rio de Janeiro20502C</v>
      </c>
      <c r="B457" s="18" t="s">
        <v>143</v>
      </c>
      <c r="C457" s="18" t="s">
        <v>146</v>
      </c>
      <c r="D457" s="17" t="s">
        <v>289</v>
      </c>
      <c r="E457" s="17" t="s">
        <v>169</v>
      </c>
      <c r="F457" s="17" t="e" vm="55">
        <v>#VALUE!</v>
      </c>
      <c r="G457" s="44" t="s">
        <v>187</v>
      </c>
      <c r="H457" s="18">
        <v>2050</v>
      </c>
      <c r="I457" s="18" t="s">
        <v>86</v>
      </c>
      <c r="J457" s="9" t="s">
        <v>185</v>
      </c>
      <c r="K457" s="17" t="s">
        <v>186</v>
      </c>
      <c r="L457" s="48" t="s">
        <v>89</v>
      </c>
      <c r="M457" s="18" t="s">
        <v>89</v>
      </c>
      <c r="N457" s="20" t="str">
        <f t="shared" si="19"/>
        <v>ND</v>
      </c>
    </row>
    <row r="458" spans="1:14" x14ac:dyDescent="0.35">
      <c r="A458" s="44" t="str">
        <f t="shared" si="20"/>
        <v>RJEstadoInundações fluviaisEstado do Rio de Janeiro20504C</v>
      </c>
      <c r="B458" s="18" t="s">
        <v>143</v>
      </c>
      <c r="C458" s="18" t="s">
        <v>146</v>
      </c>
      <c r="D458" s="17" t="s">
        <v>289</v>
      </c>
      <c r="E458" s="17" t="s">
        <v>169</v>
      </c>
      <c r="F458" s="17" t="e" vm="55">
        <v>#VALUE!</v>
      </c>
      <c r="G458" s="44" t="s">
        <v>187</v>
      </c>
      <c r="H458" s="18">
        <v>2050</v>
      </c>
      <c r="I458" s="18" t="s">
        <v>90</v>
      </c>
      <c r="J458" s="9" t="s">
        <v>185</v>
      </c>
      <c r="K458" s="17" t="s">
        <v>186</v>
      </c>
      <c r="L458" s="54" t="s">
        <v>89</v>
      </c>
      <c r="M458" s="18" t="s">
        <v>89</v>
      </c>
      <c r="N458" s="20" t="str">
        <f t="shared" si="19"/>
        <v>ND</v>
      </c>
    </row>
    <row r="459" spans="1:14" x14ac:dyDescent="0.35">
      <c r="A459" s="44" t="str">
        <f t="shared" si="20"/>
        <v>RNEstadoInundações fluviaisEstado do Rio Grande do Norte20304C</v>
      </c>
      <c r="B459" s="18" t="s">
        <v>121</v>
      </c>
      <c r="C459" s="18" t="s">
        <v>146</v>
      </c>
      <c r="D459" s="17" t="s">
        <v>289</v>
      </c>
      <c r="E459" s="17" t="s">
        <v>170</v>
      </c>
      <c r="F459" s="17" t="e" vm="56">
        <v>#VALUE!</v>
      </c>
      <c r="G459" s="44" t="s">
        <v>187</v>
      </c>
      <c r="H459" s="18">
        <v>2030</v>
      </c>
      <c r="I459" s="18" t="s">
        <v>90</v>
      </c>
      <c r="J459" s="9" t="s">
        <v>185</v>
      </c>
      <c r="K459" s="17" t="s">
        <v>186</v>
      </c>
      <c r="L459" s="18" t="s">
        <v>89</v>
      </c>
      <c r="M459" s="18" t="s">
        <v>89</v>
      </c>
      <c r="N459" s="20" t="str">
        <f t="shared" si="19"/>
        <v>ND</v>
      </c>
    </row>
    <row r="460" spans="1:14" x14ac:dyDescent="0.35">
      <c r="A460" s="44" t="str">
        <f t="shared" si="20"/>
        <v>RNEstadoInundações fluviaisEstado do Rio Grande do Norte20302C</v>
      </c>
      <c r="B460" s="18" t="s">
        <v>121</v>
      </c>
      <c r="C460" s="18" t="s">
        <v>146</v>
      </c>
      <c r="D460" s="17" t="s">
        <v>289</v>
      </c>
      <c r="E460" s="17" t="s">
        <v>170</v>
      </c>
      <c r="F460" s="17" t="e" vm="56">
        <v>#VALUE!</v>
      </c>
      <c r="G460" s="44" t="s">
        <v>187</v>
      </c>
      <c r="H460" s="18">
        <v>2030</v>
      </c>
      <c r="I460" s="18" t="s">
        <v>86</v>
      </c>
      <c r="J460" s="9" t="s">
        <v>185</v>
      </c>
      <c r="K460" s="17" t="s">
        <v>186</v>
      </c>
      <c r="L460" s="18" t="s">
        <v>89</v>
      </c>
      <c r="M460" s="18" t="s">
        <v>89</v>
      </c>
      <c r="N460" s="20" t="str">
        <f t="shared" si="19"/>
        <v>ND</v>
      </c>
    </row>
    <row r="461" spans="1:14" x14ac:dyDescent="0.35">
      <c r="A461" s="44" t="str">
        <f t="shared" si="20"/>
        <v>RNEstadoInundações fluviaisEstado do Rio Grande do Norte20502C</v>
      </c>
      <c r="B461" s="18" t="s">
        <v>121</v>
      </c>
      <c r="C461" s="18" t="s">
        <v>146</v>
      </c>
      <c r="D461" s="17" t="s">
        <v>289</v>
      </c>
      <c r="E461" s="17" t="s">
        <v>170</v>
      </c>
      <c r="F461" s="17" t="e" vm="56">
        <v>#VALUE!</v>
      </c>
      <c r="G461" s="44" t="s">
        <v>187</v>
      </c>
      <c r="H461" s="18">
        <v>2050</v>
      </c>
      <c r="I461" s="18" t="s">
        <v>86</v>
      </c>
      <c r="J461" s="9" t="s">
        <v>185</v>
      </c>
      <c r="K461" s="17" t="s">
        <v>186</v>
      </c>
      <c r="L461" s="54" t="s">
        <v>89</v>
      </c>
      <c r="M461" s="18" t="s">
        <v>89</v>
      </c>
      <c r="N461" s="20" t="str">
        <f t="shared" si="19"/>
        <v>ND</v>
      </c>
    </row>
    <row r="462" spans="1:14" x14ac:dyDescent="0.35">
      <c r="A462" s="44" t="str">
        <f t="shared" si="20"/>
        <v>RNEstadoInundações fluviaisEstado do Rio Grande do Norte20504C</v>
      </c>
      <c r="B462" s="18" t="s">
        <v>121</v>
      </c>
      <c r="C462" s="18" t="s">
        <v>146</v>
      </c>
      <c r="D462" s="17" t="s">
        <v>289</v>
      </c>
      <c r="E462" s="17" t="s">
        <v>170</v>
      </c>
      <c r="F462" s="17" t="e" vm="56">
        <v>#VALUE!</v>
      </c>
      <c r="G462" s="44" t="s">
        <v>187</v>
      </c>
      <c r="H462" s="18">
        <v>2050</v>
      </c>
      <c r="I462" s="18" t="s">
        <v>90</v>
      </c>
      <c r="J462" s="9" t="s">
        <v>185</v>
      </c>
      <c r="K462" s="17" t="s">
        <v>186</v>
      </c>
      <c r="L462" s="54" t="s">
        <v>89</v>
      </c>
      <c r="M462" s="18" t="s">
        <v>89</v>
      </c>
      <c r="N462" s="20" t="str">
        <f t="shared" si="19"/>
        <v>ND</v>
      </c>
    </row>
    <row r="463" spans="1:14" x14ac:dyDescent="0.35">
      <c r="A463" s="44" t="str">
        <f t="shared" si="20"/>
        <v>ROEstadoInundações fluviaisEstado da Rondônia20304C</v>
      </c>
      <c r="B463" s="18" t="s">
        <v>127</v>
      </c>
      <c r="C463" s="18" t="s">
        <v>146</v>
      </c>
      <c r="D463" s="17" t="s">
        <v>289</v>
      </c>
      <c r="E463" s="17" t="s">
        <v>150</v>
      </c>
      <c r="F463" s="17" t="e" vm="36">
        <v>#VALUE!</v>
      </c>
      <c r="G463" s="44" t="s">
        <v>187</v>
      </c>
      <c r="H463" s="18">
        <v>2030</v>
      </c>
      <c r="I463" s="18" t="s">
        <v>90</v>
      </c>
      <c r="J463" s="9" t="s">
        <v>185</v>
      </c>
      <c r="K463" s="17" t="s">
        <v>186</v>
      </c>
      <c r="L463" s="18" t="s">
        <v>89</v>
      </c>
      <c r="M463" s="18" t="s">
        <v>89</v>
      </c>
      <c r="N463" s="20" t="str">
        <f t="shared" si="19"/>
        <v>ND</v>
      </c>
    </row>
    <row r="464" spans="1:14" x14ac:dyDescent="0.35">
      <c r="A464" s="44" t="str">
        <f t="shared" si="20"/>
        <v>ROEstadoInundações fluviaisEstado da Rondônia20302C</v>
      </c>
      <c r="B464" s="18" t="s">
        <v>127</v>
      </c>
      <c r="C464" s="18" t="s">
        <v>146</v>
      </c>
      <c r="D464" s="17" t="s">
        <v>289</v>
      </c>
      <c r="E464" s="17" t="s">
        <v>150</v>
      </c>
      <c r="F464" s="17" t="e" vm="36">
        <v>#VALUE!</v>
      </c>
      <c r="G464" s="44" t="s">
        <v>187</v>
      </c>
      <c r="H464" s="18">
        <v>2030</v>
      </c>
      <c r="I464" s="18" t="s">
        <v>86</v>
      </c>
      <c r="J464" s="9" t="s">
        <v>185</v>
      </c>
      <c r="K464" s="17" t="s">
        <v>186</v>
      </c>
      <c r="L464" s="18" t="s">
        <v>89</v>
      </c>
      <c r="M464" s="18" t="s">
        <v>89</v>
      </c>
      <c r="N464" s="20" t="str">
        <f t="shared" si="19"/>
        <v>ND</v>
      </c>
    </row>
    <row r="465" spans="1:15" x14ac:dyDescent="0.35">
      <c r="A465" s="44" t="str">
        <f t="shared" si="20"/>
        <v>ROEstadoInundações fluviaisEstado da Rondônia20502C</v>
      </c>
      <c r="B465" s="18" t="s">
        <v>127</v>
      </c>
      <c r="C465" s="18" t="s">
        <v>146</v>
      </c>
      <c r="D465" s="17" t="s">
        <v>289</v>
      </c>
      <c r="E465" s="17" t="s">
        <v>150</v>
      </c>
      <c r="F465" s="17" t="e" vm="36">
        <v>#VALUE!</v>
      </c>
      <c r="G465" s="44" t="s">
        <v>187</v>
      </c>
      <c r="H465" s="18">
        <v>2050</v>
      </c>
      <c r="I465" s="18" t="s">
        <v>86</v>
      </c>
      <c r="J465" s="9" t="s">
        <v>185</v>
      </c>
      <c r="K465" s="17" t="s">
        <v>186</v>
      </c>
      <c r="L465" s="54" t="s">
        <v>89</v>
      </c>
      <c r="M465" s="18" t="s">
        <v>89</v>
      </c>
      <c r="N465" s="20" t="str">
        <f t="shared" si="19"/>
        <v>ND</v>
      </c>
    </row>
    <row r="466" spans="1:15" x14ac:dyDescent="0.35">
      <c r="A466" s="44" t="str">
        <f t="shared" si="20"/>
        <v>ROEstadoInundações fluviaisEstado da Rondônia20504C</v>
      </c>
      <c r="B466" s="18" t="s">
        <v>127</v>
      </c>
      <c r="C466" s="18" t="s">
        <v>146</v>
      </c>
      <c r="D466" s="17" t="s">
        <v>289</v>
      </c>
      <c r="E466" s="17" t="s">
        <v>150</v>
      </c>
      <c r="F466" s="17" t="e" vm="36">
        <v>#VALUE!</v>
      </c>
      <c r="G466" s="44" t="s">
        <v>187</v>
      </c>
      <c r="H466" s="18">
        <v>2050</v>
      </c>
      <c r="I466" s="18" t="s">
        <v>90</v>
      </c>
      <c r="J466" s="9" t="s">
        <v>185</v>
      </c>
      <c r="K466" s="17" t="s">
        <v>186</v>
      </c>
      <c r="L466" s="54" t="s">
        <v>89</v>
      </c>
      <c r="M466" s="18" t="s">
        <v>89</v>
      </c>
      <c r="N466" s="20" t="str">
        <f t="shared" si="19"/>
        <v>ND</v>
      </c>
    </row>
    <row r="467" spans="1:15" x14ac:dyDescent="0.35">
      <c r="A467" s="44" t="str">
        <f t="shared" si="20"/>
        <v>RREstadoInundações fluviaisEstado da Roraima20304C</v>
      </c>
      <c r="B467" s="18" t="s">
        <v>97</v>
      </c>
      <c r="C467" s="18" t="s">
        <v>146</v>
      </c>
      <c r="D467" s="17" t="s">
        <v>289</v>
      </c>
      <c r="E467" s="17" t="s">
        <v>151</v>
      </c>
      <c r="F467" s="17" t="e" vm="37">
        <v>#VALUE!</v>
      </c>
      <c r="G467" s="44" t="s">
        <v>187</v>
      </c>
      <c r="H467" s="18">
        <v>2030</v>
      </c>
      <c r="I467" s="18" t="s">
        <v>90</v>
      </c>
      <c r="J467" s="9" t="s">
        <v>185</v>
      </c>
      <c r="K467" s="17" t="s">
        <v>186</v>
      </c>
      <c r="L467" s="18" t="s">
        <v>89</v>
      </c>
      <c r="M467" s="18" t="s">
        <v>89</v>
      </c>
      <c r="N467" s="20" t="str">
        <f t="shared" si="19"/>
        <v>ND</v>
      </c>
    </row>
    <row r="468" spans="1:15" x14ac:dyDescent="0.35">
      <c r="A468" s="44" t="str">
        <f t="shared" si="20"/>
        <v>RREstadoInundações fluviaisEstado da Roraima20302C</v>
      </c>
      <c r="B468" s="18" t="s">
        <v>97</v>
      </c>
      <c r="C468" s="18" t="s">
        <v>146</v>
      </c>
      <c r="D468" s="17" t="s">
        <v>289</v>
      </c>
      <c r="E468" s="17" t="s">
        <v>151</v>
      </c>
      <c r="F468" s="17" t="e" vm="37">
        <v>#VALUE!</v>
      </c>
      <c r="G468" s="44" t="s">
        <v>187</v>
      </c>
      <c r="H468" s="18">
        <v>2030</v>
      </c>
      <c r="I468" s="18" t="s">
        <v>86</v>
      </c>
      <c r="J468" s="9" t="s">
        <v>185</v>
      </c>
      <c r="K468" s="17" t="s">
        <v>186</v>
      </c>
      <c r="L468" s="18" t="s">
        <v>89</v>
      </c>
      <c r="M468" s="18" t="s">
        <v>89</v>
      </c>
      <c r="N468" s="20" t="str">
        <f t="shared" si="19"/>
        <v>ND</v>
      </c>
    </row>
    <row r="469" spans="1:15" x14ac:dyDescent="0.35">
      <c r="A469" s="44" t="str">
        <f t="shared" si="20"/>
        <v>RREstadoInundações fluviaisEstado da Roraima20502C</v>
      </c>
      <c r="B469" s="18" t="s">
        <v>97</v>
      </c>
      <c r="C469" s="18" t="s">
        <v>146</v>
      </c>
      <c r="D469" s="17" t="s">
        <v>289</v>
      </c>
      <c r="E469" s="17" t="s">
        <v>151</v>
      </c>
      <c r="F469" s="17" t="e" vm="37">
        <v>#VALUE!</v>
      </c>
      <c r="G469" s="44" t="s">
        <v>187</v>
      </c>
      <c r="H469" s="18">
        <v>2050</v>
      </c>
      <c r="I469" s="18" t="s">
        <v>86</v>
      </c>
      <c r="J469" s="9" t="s">
        <v>185</v>
      </c>
      <c r="K469" s="17" t="s">
        <v>186</v>
      </c>
      <c r="L469" s="54" t="s">
        <v>89</v>
      </c>
      <c r="M469" s="18" t="s">
        <v>89</v>
      </c>
      <c r="N469" s="20" t="str">
        <f t="shared" si="19"/>
        <v>ND</v>
      </c>
    </row>
    <row r="470" spans="1:15" x14ac:dyDescent="0.35">
      <c r="A470" s="44" t="str">
        <f t="shared" si="20"/>
        <v>RREstadoInundações fluviaisEstado da Roraima20504C</v>
      </c>
      <c r="B470" s="18" t="s">
        <v>97</v>
      </c>
      <c r="C470" s="18" t="s">
        <v>146</v>
      </c>
      <c r="D470" s="17" t="s">
        <v>289</v>
      </c>
      <c r="E470" s="17" t="s">
        <v>151</v>
      </c>
      <c r="F470" s="17" t="e" vm="37">
        <v>#VALUE!</v>
      </c>
      <c r="G470" s="44" t="s">
        <v>187</v>
      </c>
      <c r="H470" s="18">
        <v>2050</v>
      </c>
      <c r="I470" s="18" t="s">
        <v>90</v>
      </c>
      <c r="J470" s="9" t="s">
        <v>185</v>
      </c>
      <c r="K470" s="17" t="s">
        <v>186</v>
      </c>
      <c r="L470" s="54" t="s">
        <v>89</v>
      </c>
      <c r="M470" s="18" t="s">
        <v>89</v>
      </c>
      <c r="N470" s="20" t="str">
        <f t="shared" si="19"/>
        <v>ND</v>
      </c>
    </row>
    <row r="471" spans="1:15" x14ac:dyDescent="0.35">
      <c r="A471" s="44" t="str">
        <f t="shared" si="20"/>
        <v>RSEstadoInundações fluviaisEstado do Rio Grande do Sul20304C</v>
      </c>
      <c r="B471" s="18" t="s">
        <v>125</v>
      </c>
      <c r="C471" s="18" t="s">
        <v>146</v>
      </c>
      <c r="D471" s="17" t="s">
        <v>289</v>
      </c>
      <c r="E471" s="17" t="s">
        <v>171</v>
      </c>
      <c r="F471" s="17" t="e" vm="57">
        <v>#VALUE!</v>
      </c>
      <c r="G471" s="44" t="s">
        <v>187</v>
      </c>
      <c r="H471" s="18">
        <v>2030</v>
      </c>
      <c r="I471" s="18" t="s">
        <v>90</v>
      </c>
      <c r="J471" s="9" t="s">
        <v>185</v>
      </c>
      <c r="K471" s="17" t="s">
        <v>186</v>
      </c>
      <c r="L471" s="18" t="s">
        <v>89</v>
      </c>
      <c r="M471" s="18" t="s">
        <v>89</v>
      </c>
      <c r="N471" s="20" t="str">
        <f t="shared" si="19"/>
        <v>ND</v>
      </c>
    </row>
    <row r="472" spans="1:15" x14ac:dyDescent="0.35">
      <c r="A472" s="44" t="str">
        <f t="shared" si="20"/>
        <v>RSEstadoInundações fluviaisEstado do Rio Grande do Sul20302C</v>
      </c>
      <c r="B472" s="18" t="s">
        <v>125</v>
      </c>
      <c r="C472" s="18" t="s">
        <v>146</v>
      </c>
      <c r="D472" s="17" t="s">
        <v>289</v>
      </c>
      <c r="E472" s="17" t="s">
        <v>171</v>
      </c>
      <c r="F472" s="17" t="e" vm="57">
        <v>#VALUE!</v>
      </c>
      <c r="G472" s="44" t="s">
        <v>187</v>
      </c>
      <c r="H472" s="18">
        <v>2030</v>
      </c>
      <c r="I472" s="18" t="s">
        <v>86</v>
      </c>
      <c r="J472" s="9" t="s">
        <v>185</v>
      </c>
      <c r="K472" s="17" t="s">
        <v>186</v>
      </c>
      <c r="L472" s="18" t="s">
        <v>89</v>
      </c>
      <c r="M472" s="18" t="s">
        <v>89</v>
      </c>
      <c r="N472" s="20" t="str">
        <f t="shared" si="19"/>
        <v>ND</v>
      </c>
    </row>
    <row r="473" spans="1:15" x14ac:dyDescent="0.35">
      <c r="A473" s="44" t="str">
        <f t="shared" si="20"/>
        <v>RSEstadoInundações fluviaisEstado do Rio Grande do Sul20502C</v>
      </c>
      <c r="B473" s="18" t="s">
        <v>125</v>
      </c>
      <c r="C473" s="18" t="s">
        <v>146</v>
      </c>
      <c r="D473" s="17" t="s">
        <v>289</v>
      </c>
      <c r="E473" s="17" t="s">
        <v>171</v>
      </c>
      <c r="F473" s="17" t="e" vm="57">
        <v>#VALUE!</v>
      </c>
      <c r="G473" s="44" t="s">
        <v>187</v>
      </c>
      <c r="H473" s="18">
        <v>2050</v>
      </c>
      <c r="I473" s="18" t="s">
        <v>86</v>
      </c>
      <c r="J473" s="9" t="s">
        <v>185</v>
      </c>
      <c r="K473" s="17" t="s">
        <v>186</v>
      </c>
      <c r="L473" s="54" t="s">
        <v>89</v>
      </c>
      <c r="M473" s="18" t="s">
        <v>89</v>
      </c>
      <c r="N473" s="20" t="str">
        <f t="shared" si="19"/>
        <v>ND</v>
      </c>
    </row>
    <row r="474" spans="1:15" x14ac:dyDescent="0.35">
      <c r="A474" s="44" t="str">
        <f t="shared" si="20"/>
        <v>RSEstadoInundações fluviaisEstado do Rio Grande do Sul20504C</v>
      </c>
      <c r="B474" s="18" t="s">
        <v>125</v>
      </c>
      <c r="C474" s="18" t="s">
        <v>146</v>
      </c>
      <c r="D474" s="17" t="s">
        <v>289</v>
      </c>
      <c r="E474" s="17" t="s">
        <v>171</v>
      </c>
      <c r="F474" s="17" t="e" vm="57">
        <v>#VALUE!</v>
      </c>
      <c r="G474" s="44" t="s">
        <v>187</v>
      </c>
      <c r="H474" s="18">
        <v>2050</v>
      </c>
      <c r="I474" s="18" t="s">
        <v>90</v>
      </c>
      <c r="J474" s="9" t="s">
        <v>185</v>
      </c>
      <c r="K474" s="17" t="s">
        <v>186</v>
      </c>
      <c r="L474" s="54" t="s">
        <v>89</v>
      </c>
      <c r="M474" s="18" t="s">
        <v>89</v>
      </c>
      <c r="N474" s="20" t="str">
        <f t="shared" si="19"/>
        <v>ND</v>
      </c>
    </row>
    <row r="475" spans="1:15" x14ac:dyDescent="0.35">
      <c r="A475" s="44" t="str">
        <f t="shared" si="20"/>
        <v>SCEstadoInundações fluviaisEstado de Santa Catarina20304C</v>
      </c>
      <c r="B475" s="18" t="s">
        <v>107</v>
      </c>
      <c r="C475" s="18" t="s">
        <v>146</v>
      </c>
      <c r="D475" s="17" t="s">
        <v>289</v>
      </c>
      <c r="E475" s="17" t="s">
        <v>153</v>
      </c>
      <c r="F475" s="17" t="e" vm="39">
        <v>#VALUE!</v>
      </c>
      <c r="G475" s="44" t="s">
        <v>187</v>
      </c>
      <c r="H475" s="18">
        <v>2030</v>
      </c>
      <c r="I475" s="18" t="s">
        <v>90</v>
      </c>
      <c r="J475" s="9" t="s">
        <v>185</v>
      </c>
      <c r="K475" s="17" t="s">
        <v>186</v>
      </c>
      <c r="L475" s="18" t="s">
        <v>89</v>
      </c>
      <c r="M475" s="18" t="s">
        <v>89</v>
      </c>
      <c r="N475" s="20" t="str">
        <f t="shared" si="19"/>
        <v>ND</v>
      </c>
    </row>
    <row r="476" spans="1:15" x14ac:dyDescent="0.35">
      <c r="A476" s="44" t="str">
        <f t="shared" si="20"/>
        <v>SCEstadoInundações fluviaisEstado de Santa Catarina20302C</v>
      </c>
      <c r="B476" s="18" t="s">
        <v>107</v>
      </c>
      <c r="C476" s="18" t="s">
        <v>146</v>
      </c>
      <c r="D476" s="17" t="s">
        <v>289</v>
      </c>
      <c r="E476" s="17" t="s">
        <v>153</v>
      </c>
      <c r="F476" s="17" t="e" vm="39">
        <v>#VALUE!</v>
      </c>
      <c r="G476" s="44" t="s">
        <v>187</v>
      </c>
      <c r="H476" s="18">
        <v>2030</v>
      </c>
      <c r="I476" s="18" t="s">
        <v>86</v>
      </c>
      <c r="J476" s="9" t="s">
        <v>185</v>
      </c>
      <c r="K476" s="17" t="s">
        <v>186</v>
      </c>
      <c r="L476" s="18" t="s">
        <v>89</v>
      </c>
      <c r="M476" s="18" t="s">
        <v>89</v>
      </c>
      <c r="N476" s="20" t="str">
        <f t="shared" si="19"/>
        <v>ND</v>
      </c>
    </row>
    <row r="477" spans="1:15" x14ac:dyDescent="0.35">
      <c r="A477" s="44" t="str">
        <f t="shared" si="20"/>
        <v>SCEstadoInundações fluviaisEstado de Santa Catarina20502C</v>
      </c>
      <c r="B477" s="18" t="s">
        <v>107</v>
      </c>
      <c r="C477" s="18" t="s">
        <v>146</v>
      </c>
      <c r="D477" s="17" t="s">
        <v>289</v>
      </c>
      <c r="E477" s="17" t="s">
        <v>153</v>
      </c>
      <c r="F477" s="17" t="e" vm="39">
        <v>#VALUE!</v>
      </c>
      <c r="G477" s="44" t="s">
        <v>187</v>
      </c>
      <c r="H477" s="18">
        <v>2050</v>
      </c>
      <c r="I477" s="18" t="s">
        <v>86</v>
      </c>
      <c r="J477" s="9" t="s">
        <v>185</v>
      </c>
      <c r="K477" s="17" t="s">
        <v>186</v>
      </c>
      <c r="L477" s="54" t="s">
        <v>89</v>
      </c>
      <c r="M477" s="18" t="s">
        <v>89</v>
      </c>
      <c r="N477" s="20" t="str">
        <f t="shared" si="19"/>
        <v>ND</v>
      </c>
    </row>
    <row r="478" spans="1:15" x14ac:dyDescent="0.35">
      <c r="A478" s="44" t="str">
        <f t="shared" si="20"/>
        <v>SCEstadoInundações fluviaisEstado de Santa Catarina20504C</v>
      </c>
      <c r="B478" s="18" t="s">
        <v>107</v>
      </c>
      <c r="C478" s="18" t="s">
        <v>146</v>
      </c>
      <c r="D478" s="17" t="s">
        <v>289</v>
      </c>
      <c r="E478" s="17" t="s">
        <v>153</v>
      </c>
      <c r="F478" s="17" t="e" vm="39">
        <v>#VALUE!</v>
      </c>
      <c r="G478" s="44" t="s">
        <v>187</v>
      </c>
      <c r="H478" s="18">
        <v>2050</v>
      </c>
      <c r="I478" s="18" t="s">
        <v>90</v>
      </c>
      <c r="J478" s="9" t="s">
        <v>185</v>
      </c>
      <c r="K478" s="17" t="s">
        <v>186</v>
      </c>
      <c r="L478" s="54" t="s">
        <v>89</v>
      </c>
      <c r="M478" s="18" t="s">
        <v>89</v>
      </c>
      <c r="N478" s="20" t="str">
        <f t="shared" si="19"/>
        <v>ND</v>
      </c>
    </row>
    <row r="479" spans="1:15" x14ac:dyDescent="0.35">
      <c r="A479" s="44" t="str">
        <f t="shared" si="20"/>
        <v>SEEstadoInundações fluviaisEstado do Sergipe20304C</v>
      </c>
      <c r="B479" s="18" t="s">
        <v>81</v>
      </c>
      <c r="C479" s="18" t="s">
        <v>146</v>
      </c>
      <c r="D479" s="17" t="s">
        <v>289</v>
      </c>
      <c r="E479" s="17" t="s">
        <v>172</v>
      </c>
      <c r="F479" s="17" t="e" vm="58">
        <v>#VALUE!</v>
      </c>
      <c r="G479" s="44" t="s">
        <v>187</v>
      </c>
      <c r="H479" s="18">
        <v>2030</v>
      </c>
      <c r="I479" s="18" t="s">
        <v>90</v>
      </c>
      <c r="J479" s="9" t="s">
        <v>185</v>
      </c>
      <c r="K479" s="17" t="s">
        <v>186</v>
      </c>
      <c r="L479" s="18" t="s">
        <v>89</v>
      </c>
      <c r="M479" s="18" t="s">
        <v>89</v>
      </c>
      <c r="N479" s="20" t="str">
        <f t="shared" si="19"/>
        <v>ND</v>
      </c>
      <c r="O479" s="1"/>
    </row>
    <row r="480" spans="1:15" x14ac:dyDescent="0.35">
      <c r="A480" s="44" t="str">
        <f t="shared" si="20"/>
        <v>SEEstadoInundações fluviaisEstado do Sergipe20302C</v>
      </c>
      <c r="B480" s="18" t="s">
        <v>81</v>
      </c>
      <c r="C480" s="18" t="s">
        <v>146</v>
      </c>
      <c r="D480" s="17" t="s">
        <v>289</v>
      </c>
      <c r="E480" s="17" t="s">
        <v>172</v>
      </c>
      <c r="F480" s="17" t="e" vm="58">
        <v>#VALUE!</v>
      </c>
      <c r="G480" s="44" t="s">
        <v>187</v>
      </c>
      <c r="H480" s="18">
        <v>2030</v>
      </c>
      <c r="I480" s="18" t="s">
        <v>86</v>
      </c>
      <c r="J480" s="9" t="s">
        <v>185</v>
      </c>
      <c r="K480" s="17" t="s">
        <v>186</v>
      </c>
      <c r="L480" s="18" t="s">
        <v>89</v>
      </c>
      <c r="M480" s="18" t="s">
        <v>89</v>
      </c>
      <c r="N480" s="20" t="str">
        <f t="shared" si="19"/>
        <v>ND</v>
      </c>
    </row>
    <row r="481" spans="1:15" x14ac:dyDescent="0.35">
      <c r="A481" s="44" t="str">
        <f t="shared" si="20"/>
        <v>SEEstadoInundações fluviaisEstado do Sergipe20502C</v>
      </c>
      <c r="B481" s="18" t="s">
        <v>81</v>
      </c>
      <c r="C481" s="45" t="s">
        <v>146</v>
      </c>
      <c r="D481" s="44" t="s">
        <v>289</v>
      </c>
      <c r="E481" s="17" t="s">
        <v>172</v>
      </c>
      <c r="F481" s="17" t="e" vm="58">
        <v>#VALUE!</v>
      </c>
      <c r="G481" s="44" t="s">
        <v>187</v>
      </c>
      <c r="H481" s="18">
        <v>2050</v>
      </c>
      <c r="I481" s="18" t="s">
        <v>86</v>
      </c>
      <c r="J481" s="9" t="s">
        <v>185</v>
      </c>
      <c r="K481" s="17" t="s">
        <v>186</v>
      </c>
      <c r="L481" s="54" t="s">
        <v>89</v>
      </c>
      <c r="M481" s="18" t="s">
        <v>89</v>
      </c>
      <c r="N481" s="20" t="str">
        <f t="shared" si="19"/>
        <v>ND</v>
      </c>
      <c r="O481" s="1"/>
    </row>
    <row r="482" spans="1:15" x14ac:dyDescent="0.35">
      <c r="A482" s="44" t="str">
        <f t="shared" si="20"/>
        <v>SEEstadoInundações fluviaisEstado do Sergipe20504C</v>
      </c>
      <c r="B482" s="18" t="s">
        <v>81</v>
      </c>
      <c r="C482" s="45" t="s">
        <v>146</v>
      </c>
      <c r="D482" s="44" t="s">
        <v>289</v>
      </c>
      <c r="E482" s="17" t="s">
        <v>172</v>
      </c>
      <c r="F482" s="17" t="e" vm="58">
        <v>#VALUE!</v>
      </c>
      <c r="G482" s="44" t="s">
        <v>187</v>
      </c>
      <c r="H482" s="18">
        <v>2050</v>
      </c>
      <c r="I482" s="18" t="s">
        <v>90</v>
      </c>
      <c r="J482" s="9" t="s">
        <v>185</v>
      </c>
      <c r="K482" s="17" t="s">
        <v>186</v>
      </c>
      <c r="L482" s="54" t="s">
        <v>89</v>
      </c>
      <c r="M482" s="18" t="s">
        <v>89</v>
      </c>
      <c r="N482" s="20" t="str">
        <f t="shared" si="19"/>
        <v>ND</v>
      </c>
    </row>
    <row r="483" spans="1:15" x14ac:dyDescent="0.35">
      <c r="A483" s="44" t="str">
        <f t="shared" si="20"/>
        <v>SPEstadoInundações fluviaisEstado de São Paulo20304C</v>
      </c>
      <c r="B483" s="18" t="s">
        <v>137</v>
      </c>
      <c r="C483" s="45" t="s">
        <v>146</v>
      </c>
      <c r="D483" s="44" t="s">
        <v>289</v>
      </c>
      <c r="E483" s="17" t="s">
        <v>154</v>
      </c>
      <c r="F483" s="17" t="e" vm="40">
        <v>#VALUE!</v>
      </c>
      <c r="G483" s="44" t="s">
        <v>187</v>
      </c>
      <c r="H483" s="18">
        <v>2030</v>
      </c>
      <c r="I483" s="18" t="s">
        <v>90</v>
      </c>
      <c r="J483" s="9" t="s">
        <v>185</v>
      </c>
      <c r="K483" s="17" t="s">
        <v>186</v>
      </c>
      <c r="L483" s="18" t="s">
        <v>89</v>
      </c>
      <c r="M483" s="18" t="s">
        <v>89</v>
      </c>
      <c r="N483" s="20" t="str">
        <f t="shared" si="19"/>
        <v>ND</v>
      </c>
    </row>
    <row r="484" spans="1:15" x14ac:dyDescent="0.35">
      <c r="A484" s="44" t="str">
        <f t="shared" si="20"/>
        <v>SPEstadoInundações fluviaisEstado de São Paulo20302C</v>
      </c>
      <c r="B484" s="18" t="s">
        <v>137</v>
      </c>
      <c r="C484" s="45" t="s">
        <v>146</v>
      </c>
      <c r="D484" s="44" t="s">
        <v>289</v>
      </c>
      <c r="E484" s="17" t="s">
        <v>154</v>
      </c>
      <c r="F484" s="17" t="e" vm="40">
        <v>#VALUE!</v>
      </c>
      <c r="G484" s="44" t="s">
        <v>187</v>
      </c>
      <c r="H484" s="18">
        <v>2030</v>
      </c>
      <c r="I484" s="18" t="s">
        <v>86</v>
      </c>
      <c r="J484" s="9" t="s">
        <v>185</v>
      </c>
      <c r="K484" s="17" t="s">
        <v>186</v>
      </c>
      <c r="L484" s="18" t="s">
        <v>89</v>
      </c>
      <c r="M484" s="18" t="s">
        <v>89</v>
      </c>
      <c r="N484" s="20" t="str">
        <f t="shared" si="19"/>
        <v>ND</v>
      </c>
    </row>
    <row r="485" spans="1:15" x14ac:dyDescent="0.35">
      <c r="A485" s="44" t="str">
        <f t="shared" si="20"/>
        <v>SPEstadoInundações fluviaisEstado de São Paulo20502C</v>
      </c>
      <c r="B485" s="18" t="s">
        <v>137</v>
      </c>
      <c r="C485" s="45" t="s">
        <v>146</v>
      </c>
      <c r="D485" s="44" t="s">
        <v>289</v>
      </c>
      <c r="E485" s="17" t="s">
        <v>154</v>
      </c>
      <c r="F485" s="17" t="e" vm="40">
        <v>#VALUE!</v>
      </c>
      <c r="G485" s="44" t="s">
        <v>187</v>
      </c>
      <c r="H485" s="18">
        <v>2050</v>
      </c>
      <c r="I485" s="18" t="s">
        <v>86</v>
      </c>
      <c r="J485" s="9" t="s">
        <v>185</v>
      </c>
      <c r="K485" s="17" t="s">
        <v>186</v>
      </c>
      <c r="L485" s="54" t="s">
        <v>89</v>
      </c>
      <c r="M485" s="18" t="s">
        <v>89</v>
      </c>
      <c r="N485" s="20" t="str">
        <f t="shared" si="19"/>
        <v>ND</v>
      </c>
    </row>
    <row r="486" spans="1:15" x14ac:dyDescent="0.35">
      <c r="A486" s="44" t="str">
        <f t="shared" si="20"/>
        <v>SPEstadoInundações fluviaisEstado de São Paulo20504C</v>
      </c>
      <c r="B486" s="18" t="s">
        <v>137</v>
      </c>
      <c r="C486" s="45" t="s">
        <v>146</v>
      </c>
      <c r="D486" s="44" t="s">
        <v>289</v>
      </c>
      <c r="E486" s="17" t="s">
        <v>154</v>
      </c>
      <c r="F486" s="17" t="e" vm="40">
        <v>#VALUE!</v>
      </c>
      <c r="G486" s="44" t="s">
        <v>187</v>
      </c>
      <c r="H486" s="18">
        <v>2050</v>
      </c>
      <c r="I486" s="18" t="s">
        <v>90</v>
      </c>
      <c r="J486" s="9" t="s">
        <v>185</v>
      </c>
      <c r="K486" s="17" t="s">
        <v>186</v>
      </c>
      <c r="L486" s="54" t="s">
        <v>89</v>
      </c>
      <c r="M486" s="18" t="s">
        <v>89</v>
      </c>
      <c r="N486" s="20" t="str">
        <f t="shared" si="19"/>
        <v>ND</v>
      </c>
    </row>
    <row r="487" spans="1:15" x14ac:dyDescent="0.35">
      <c r="A487" s="44" t="str">
        <f t="shared" si="20"/>
        <v>TOEstadoInundações fluviaisEstado do Tocantins20304C</v>
      </c>
      <c r="B487" s="18" t="s">
        <v>123</v>
      </c>
      <c r="C487" s="45" t="s">
        <v>146</v>
      </c>
      <c r="D487" s="44" t="s">
        <v>289</v>
      </c>
      <c r="E487" s="17" t="s">
        <v>173</v>
      </c>
      <c r="F487" s="17" t="e" vm="59">
        <v>#VALUE!</v>
      </c>
      <c r="G487" s="44" t="s">
        <v>187</v>
      </c>
      <c r="H487" s="18">
        <v>2030</v>
      </c>
      <c r="I487" s="18" t="s">
        <v>90</v>
      </c>
      <c r="J487" s="9" t="s">
        <v>185</v>
      </c>
      <c r="K487" s="17" t="s">
        <v>186</v>
      </c>
      <c r="L487" s="18" t="s">
        <v>89</v>
      </c>
      <c r="M487" s="18" t="s">
        <v>89</v>
      </c>
      <c r="N487" s="20" t="str">
        <f t="shared" si="19"/>
        <v>ND</v>
      </c>
    </row>
    <row r="488" spans="1:15" x14ac:dyDescent="0.35">
      <c r="A488" s="44" t="str">
        <f t="shared" si="20"/>
        <v>TOEstadoInundações fluviaisEstado do Tocantins20302C</v>
      </c>
      <c r="B488" s="18" t="s">
        <v>123</v>
      </c>
      <c r="C488" s="45" t="s">
        <v>146</v>
      </c>
      <c r="D488" s="44" t="s">
        <v>289</v>
      </c>
      <c r="E488" s="17" t="s">
        <v>173</v>
      </c>
      <c r="F488" s="17" t="e" vm="59">
        <v>#VALUE!</v>
      </c>
      <c r="G488" s="44" t="s">
        <v>187</v>
      </c>
      <c r="H488" s="18">
        <v>2030</v>
      </c>
      <c r="I488" s="18" t="s">
        <v>86</v>
      </c>
      <c r="J488" s="9" t="s">
        <v>185</v>
      </c>
      <c r="K488" s="17" t="s">
        <v>186</v>
      </c>
      <c r="L488" s="18" t="s">
        <v>89</v>
      </c>
      <c r="M488" s="18" t="s">
        <v>89</v>
      </c>
      <c r="N488" s="20" t="str">
        <f t="shared" si="19"/>
        <v>ND</v>
      </c>
    </row>
    <row r="489" spans="1:15" x14ac:dyDescent="0.35">
      <c r="A489" s="44" t="str">
        <f t="shared" si="20"/>
        <v>TOEstadoInundações fluviaisEstado do Tocantins20502C</v>
      </c>
      <c r="B489" s="18" t="s">
        <v>123</v>
      </c>
      <c r="C489" s="45" t="s">
        <v>146</v>
      </c>
      <c r="D489" s="44" t="s">
        <v>289</v>
      </c>
      <c r="E489" s="17" t="s">
        <v>173</v>
      </c>
      <c r="F489" s="17" t="e" vm="59">
        <v>#VALUE!</v>
      </c>
      <c r="G489" s="44" t="s">
        <v>187</v>
      </c>
      <c r="H489" s="18">
        <v>2050</v>
      </c>
      <c r="I489" s="18" t="s">
        <v>86</v>
      </c>
      <c r="J489" s="9" t="s">
        <v>185</v>
      </c>
      <c r="K489" s="17" t="s">
        <v>186</v>
      </c>
      <c r="L489" s="54" t="s">
        <v>89</v>
      </c>
      <c r="M489" s="18" t="s">
        <v>89</v>
      </c>
      <c r="N489" s="20" t="str">
        <f t="shared" si="19"/>
        <v>ND</v>
      </c>
    </row>
    <row r="490" spans="1:15" x14ac:dyDescent="0.35">
      <c r="A490" s="44" t="str">
        <f t="shared" si="20"/>
        <v>TOEstadoInundações fluviaisEstado do Tocantins20504C</v>
      </c>
      <c r="B490" s="18" t="s">
        <v>123</v>
      </c>
      <c r="C490" s="45" t="s">
        <v>146</v>
      </c>
      <c r="D490" s="44" t="s">
        <v>289</v>
      </c>
      <c r="E490" s="17" t="s">
        <v>173</v>
      </c>
      <c r="F490" s="17" t="e" vm="59">
        <v>#VALUE!</v>
      </c>
      <c r="G490" s="44" t="s">
        <v>187</v>
      </c>
      <c r="H490" s="18">
        <v>2050</v>
      </c>
      <c r="I490" s="18" t="s">
        <v>90</v>
      </c>
      <c r="J490" s="9" t="s">
        <v>185</v>
      </c>
      <c r="K490" s="17" t="s">
        <v>186</v>
      </c>
      <c r="L490" s="54" t="s">
        <v>89</v>
      </c>
      <c r="M490" s="18" t="s">
        <v>89</v>
      </c>
      <c r="N490" s="20" t="str">
        <f t="shared" si="19"/>
        <v>ND</v>
      </c>
    </row>
    <row r="491" spans="1:15" x14ac:dyDescent="0.35">
      <c r="A491" s="44" t="str">
        <f t="shared" ref="A491:A502" si="21">_xlfn.CONCAT(B491,C491,D491,E491,H491,I491,O491)</f>
        <v>BRPaísInundações fluviaisBrasil20302CUNEP FI</v>
      </c>
      <c r="B491" s="18" t="s">
        <v>174</v>
      </c>
      <c r="C491" s="45" t="s">
        <v>175</v>
      </c>
      <c r="D491" s="44" t="s">
        <v>289</v>
      </c>
      <c r="E491" s="17" t="s">
        <v>176</v>
      </c>
      <c r="F491" s="17" t="e" vm="60">
        <v>#VALUE!</v>
      </c>
      <c r="G491" s="44" t="s">
        <v>184</v>
      </c>
      <c r="H491" s="18">
        <v>2030</v>
      </c>
      <c r="I491" s="18" t="s">
        <v>86</v>
      </c>
      <c r="J491" s="9" t="s">
        <v>89</v>
      </c>
      <c r="K491" s="47" t="s">
        <v>178</v>
      </c>
      <c r="L491" s="54" t="s">
        <v>89</v>
      </c>
      <c r="M491" s="18" t="s">
        <v>89</v>
      </c>
      <c r="N491" s="20" t="str">
        <f t="shared" si="19"/>
        <v>Alto</v>
      </c>
      <c r="O491" s="17" t="s">
        <v>250</v>
      </c>
    </row>
    <row r="492" spans="1:15" x14ac:dyDescent="0.35">
      <c r="A492" s="44" t="str">
        <f t="shared" si="21"/>
        <v>BRPaísInundações fluviaisBrasil20304CUNEP FI</v>
      </c>
      <c r="B492" s="18" t="s">
        <v>174</v>
      </c>
      <c r="C492" s="45" t="s">
        <v>175</v>
      </c>
      <c r="D492" s="44" t="s">
        <v>289</v>
      </c>
      <c r="E492" s="17" t="s">
        <v>176</v>
      </c>
      <c r="F492" s="17" t="e" vm="60">
        <v>#VALUE!</v>
      </c>
      <c r="G492" s="44" t="s">
        <v>184</v>
      </c>
      <c r="H492" s="18">
        <v>2030</v>
      </c>
      <c r="I492" s="18" t="s">
        <v>90</v>
      </c>
      <c r="J492" s="9" t="s">
        <v>89</v>
      </c>
      <c r="K492" s="47" t="s">
        <v>178</v>
      </c>
      <c r="L492" s="54" t="s">
        <v>89</v>
      </c>
      <c r="M492" s="18" t="s">
        <v>89</v>
      </c>
      <c r="N492" s="20" t="str">
        <f t="shared" si="19"/>
        <v>Alto</v>
      </c>
      <c r="O492" s="17" t="s">
        <v>250</v>
      </c>
    </row>
    <row r="493" spans="1:15" x14ac:dyDescent="0.35">
      <c r="A493" s="44" t="str">
        <f t="shared" si="21"/>
        <v>BRPaísInundações fluviaisBrasil20502CUNEP FI</v>
      </c>
      <c r="B493" s="18" t="s">
        <v>174</v>
      </c>
      <c r="C493" s="18" t="s">
        <v>175</v>
      </c>
      <c r="D493" s="17" t="s">
        <v>289</v>
      </c>
      <c r="E493" s="17" t="s">
        <v>176</v>
      </c>
      <c r="F493" s="17" t="e" vm="60">
        <v>#VALUE!</v>
      </c>
      <c r="G493" s="44" t="s">
        <v>184</v>
      </c>
      <c r="H493" s="18">
        <v>2050</v>
      </c>
      <c r="I493" s="18" t="s">
        <v>86</v>
      </c>
      <c r="J493" s="9" t="s">
        <v>89</v>
      </c>
      <c r="K493" s="47" t="s">
        <v>178</v>
      </c>
      <c r="L493" s="54" t="s">
        <v>89</v>
      </c>
      <c r="M493" s="18" t="s">
        <v>89</v>
      </c>
      <c r="N493" s="20" t="str">
        <f t="shared" si="19"/>
        <v>Alto</v>
      </c>
      <c r="O493" s="17" t="s">
        <v>250</v>
      </c>
    </row>
    <row r="494" spans="1:15" x14ac:dyDescent="0.35">
      <c r="A494" s="44" t="str">
        <f t="shared" si="21"/>
        <v>BRPaísInundações fluviaisBrasil20504CUNEP FI</v>
      </c>
      <c r="B494" s="18" t="s">
        <v>174</v>
      </c>
      <c r="C494" s="18" t="s">
        <v>175</v>
      </c>
      <c r="D494" s="17" t="s">
        <v>289</v>
      </c>
      <c r="E494" s="17" t="s">
        <v>176</v>
      </c>
      <c r="F494" s="17" t="e" vm="60">
        <v>#VALUE!</v>
      </c>
      <c r="G494" s="44" t="s">
        <v>184</v>
      </c>
      <c r="H494" s="18">
        <v>2050</v>
      </c>
      <c r="I494" s="18" t="s">
        <v>90</v>
      </c>
      <c r="J494" s="9" t="s">
        <v>89</v>
      </c>
      <c r="K494" s="47" t="s">
        <v>178</v>
      </c>
      <c r="L494" s="54" t="s">
        <v>89</v>
      </c>
      <c r="M494" s="18" t="s">
        <v>89</v>
      </c>
      <c r="N494" s="20" t="str">
        <f t="shared" si="19"/>
        <v>Alto</v>
      </c>
      <c r="O494" s="17" t="s">
        <v>250</v>
      </c>
    </row>
    <row r="495" spans="1:15" x14ac:dyDescent="0.35">
      <c r="A495" s="44" t="str">
        <f t="shared" si="21"/>
        <v>BRPaísInundações fluviaisBrasil20302CWRI Water Risk</v>
      </c>
      <c r="B495" s="18" t="s">
        <v>174</v>
      </c>
      <c r="C495" s="18" t="s">
        <v>175</v>
      </c>
      <c r="D495" s="17" t="s">
        <v>289</v>
      </c>
      <c r="E495" s="17" t="s">
        <v>176</v>
      </c>
      <c r="F495" s="17" t="e" vm="60">
        <v>#VALUE!</v>
      </c>
      <c r="G495" s="44" t="str">
        <f>VLOOKUP(A495,'Método WRI'!AA:AH,8,0)</f>
        <v>ND</v>
      </c>
      <c r="H495" s="18">
        <v>2030</v>
      </c>
      <c r="I495" s="18" t="s">
        <v>86</v>
      </c>
      <c r="J495" s="9" t="s">
        <v>89</v>
      </c>
      <c r="K495" s="17" t="s">
        <v>186</v>
      </c>
      <c r="L495" s="54" t="s">
        <v>89</v>
      </c>
      <c r="M495" s="18" t="s">
        <v>89</v>
      </c>
      <c r="N495" s="20" t="str">
        <f t="shared" si="19"/>
        <v>ND</v>
      </c>
      <c r="O495" s="20" t="s">
        <v>246</v>
      </c>
    </row>
    <row r="496" spans="1:15" x14ac:dyDescent="0.35">
      <c r="A496" s="44" t="str">
        <f t="shared" si="21"/>
        <v>BRPaísInundações fluviaisBrasil20304CWRI Water Risk</v>
      </c>
      <c r="B496" s="18" t="s">
        <v>174</v>
      </c>
      <c r="C496" s="18" t="s">
        <v>175</v>
      </c>
      <c r="D496" s="17" t="s">
        <v>289</v>
      </c>
      <c r="E496" s="17" t="s">
        <v>176</v>
      </c>
      <c r="F496" s="17" t="e" vm="60">
        <v>#VALUE!</v>
      </c>
      <c r="G496" s="44" t="str">
        <f>VLOOKUP(A496,'Método WRI'!AA:AH,8,0)</f>
        <v>ND</v>
      </c>
      <c r="H496" s="18">
        <v>2030</v>
      </c>
      <c r="I496" s="18" t="s">
        <v>90</v>
      </c>
      <c r="J496" s="9" t="s">
        <v>89</v>
      </c>
      <c r="K496" s="17" t="s">
        <v>186</v>
      </c>
      <c r="L496" s="54" t="s">
        <v>89</v>
      </c>
      <c r="M496" s="18" t="s">
        <v>89</v>
      </c>
      <c r="N496" s="20" t="str">
        <f t="shared" si="19"/>
        <v>ND</v>
      </c>
      <c r="O496" s="20" t="s">
        <v>246</v>
      </c>
    </row>
    <row r="497" spans="1:15" x14ac:dyDescent="0.35">
      <c r="A497" s="44" t="str">
        <f t="shared" si="21"/>
        <v>BRPaísInundações fluviaisBrasil20502CWRI Water Risk</v>
      </c>
      <c r="B497" s="18" t="s">
        <v>174</v>
      </c>
      <c r="C497" s="18" t="s">
        <v>175</v>
      </c>
      <c r="D497" s="17" t="s">
        <v>289</v>
      </c>
      <c r="E497" s="17" t="s">
        <v>176</v>
      </c>
      <c r="F497" s="17" t="e" vm="60">
        <v>#VALUE!</v>
      </c>
      <c r="G497" s="44" t="str">
        <f>VLOOKUP(A497,'Método WRI'!AA:AH,8,0)</f>
        <v>ND</v>
      </c>
      <c r="H497" s="18">
        <v>2050</v>
      </c>
      <c r="I497" s="18" t="s">
        <v>86</v>
      </c>
      <c r="J497" s="9" t="s">
        <v>89</v>
      </c>
      <c r="K497" s="17" t="s">
        <v>186</v>
      </c>
      <c r="L497" s="54" t="s">
        <v>89</v>
      </c>
      <c r="M497" s="18" t="s">
        <v>89</v>
      </c>
      <c r="N497" s="20" t="str">
        <f t="shared" si="19"/>
        <v>ND</v>
      </c>
      <c r="O497" s="20" t="s">
        <v>246</v>
      </c>
    </row>
    <row r="498" spans="1:15" x14ac:dyDescent="0.35">
      <c r="A498" s="44" t="str">
        <f t="shared" si="21"/>
        <v>BRPaísInundações fluviaisBrasil20504CWRI Water Risk</v>
      </c>
      <c r="B498" s="18" t="s">
        <v>174</v>
      </c>
      <c r="C498" s="18" t="s">
        <v>175</v>
      </c>
      <c r="D498" s="17" t="s">
        <v>289</v>
      </c>
      <c r="E498" s="17" t="s">
        <v>176</v>
      </c>
      <c r="F498" s="17" t="e" vm="60">
        <v>#VALUE!</v>
      </c>
      <c r="G498" s="44" t="str">
        <f>VLOOKUP(A498,'Método WRI'!AA:AH,8,0)</f>
        <v>ND</v>
      </c>
      <c r="H498" s="18">
        <v>2050</v>
      </c>
      <c r="I498" s="18" t="s">
        <v>90</v>
      </c>
      <c r="J498" s="9" t="s">
        <v>89</v>
      </c>
      <c r="K498" s="17" t="s">
        <v>186</v>
      </c>
      <c r="L498" s="54" t="s">
        <v>89</v>
      </c>
      <c r="M498" s="18" t="s">
        <v>89</v>
      </c>
      <c r="N498" s="20" t="str">
        <f t="shared" si="19"/>
        <v>ND</v>
      </c>
      <c r="O498" s="20" t="s">
        <v>246</v>
      </c>
    </row>
    <row r="499" spans="1:15" x14ac:dyDescent="0.35">
      <c r="A499" s="44" t="str">
        <f t="shared" si="21"/>
        <v>BRPaísInundações fluviaisBrasil20302CThinkHazard</v>
      </c>
      <c r="B499" s="18" t="s">
        <v>174</v>
      </c>
      <c r="C499" s="18" t="s">
        <v>175</v>
      </c>
      <c r="D499" s="17" t="s">
        <v>289</v>
      </c>
      <c r="E499" s="17" t="s">
        <v>176</v>
      </c>
      <c r="F499" s="17" t="e" vm="60">
        <v>#VALUE!</v>
      </c>
      <c r="G499" s="44" t="s">
        <v>187</v>
      </c>
      <c r="H499" s="18">
        <v>2030</v>
      </c>
      <c r="I499" s="18" t="s">
        <v>86</v>
      </c>
      <c r="J499" s="9" t="s">
        <v>89</v>
      </c>
      <c r="K499" s="47" t="s">
        <v>252</v>
      </c>
      <c r="L499" s="54" t="s">
        <v>89</v>
      </c>
      <c r="M499" s="18" t="s">
        <v>89</v>
      </c>
      <c r="N499" s="20" t="str">
        <f t="shared" ref="N499:N562" si="22">IF(OR(G499="Alto",G499="Médio", G499="Baixo", G499= "Não aplicável",G499="ND"),G499,M499)</f>
        <v>ND</v>
      </c>
      <c r="O499" s="20" t="s">
        <v>245</v>
      </c>
    </row>
    <row r="500" spans="1:15" x14ac:dyDescent="0.35">
      <c r="A500" s="44" t="str">
        <f t="shared" si="21"/>
        <v>BRPaísInundações fluviaisBrasil20304CThinkHazard</v>
      </c>
      <c r="B500" s="18" t="s">
        <v>174</v>
      </c>
      <c r="C500" s="18" t="s">
        <v>175</v>
      </c>
      <c r="D500" s="17" t="s">
        <v>289</v>
      </c>
      <c r="E500" s="17" t="s">
        <v>176</v>
      </c>
      <c r="F500" s="17" t="e" vm="60">
        <v>#VALUE!</v>
      </c>
      <c r="G500" s="44" t="s">
        <v>187</v>
      </c>
      <c r="H500" s="18">
        <v>2030</v>
      </c>
      <c r="I500" s="18" t="s">
        <v>90</v>
      </c>
      <c r="J500" s="9" t="s">
        <v>89</v>
      </c>
      <c r="K500" s="47" t="s">
        <v>252</v>
      </c>
      <c r="L500" s="54" t="s">
        <v>89</v>
      </c>
      <c r="M500" s="18" t="s">
        <v>89</v>
      </c>
      <c r="N500" s="20" t="str">
        <f t="shared" si="22"/>
        <v>ND</v>
      </c>
      <c r="O500" s="20" t="s">
        <v>245</v>
      </c>
    </row>
    <row r="501" spans="1:15" x14ac:dyDescent="0.35">
      <c r="A501" s="44" t="str">
        <f t="shared" si="21"/>
        <v>BRPaísInundações fluviaisBrasil20502CThinkHazard</v>
      </c>
      <c r="B501" s="18" t="s">
        <v>174</v>
      </c>
      <c r="C501" s="18" t="s">
        <v>175</v>
      </c>
      <c r="D501" s="17" t="s">
        <v>289</v>
      </c>
      <c r="E501" s="17" t="s">
        <v>176</v>
      </c>
      <c r="F501" s="17" t="e" vm="60">
        <v>#VALUE!</v>
      </c>
      <c r="G501" s="44" t="s">
        <v>187</v>
      </c>
      <c r="H501" s="18">
        <v>2050</v>
      </c>
      <c r="I501" s="18" t="s">
        <v>86</v>
      </c>
      <c r="J501" s="9" t="s">
        <v>89</v>
      </c>
      <c r="K501" s="47" t="s">
        <v>252</v>
      </c>
      <c r="L501" s="54" t="s">
        <v>89</v>
      </c>
      <c r="M501" s="18" t="s">
        <v>89</v>
      </c>
      <c r="N501" s="20" t="str">
        <f t="shared" si="22"/>
        <v>ND</v>
      </c>
      <c r="O501" s="20" t="s">
        <v>245</v>
      </c>
    </row>
    <row r="502" spans="1:15" x14ac:dyDescent="0.35">
      <c r="A502" s="44" t="str">
        <f t="shared" si="21"/>
        <v>BRPaísInundações fluviaisBrasil20504CThinkHazard</v>
      </c>
      <c r="B502" s="18" t="s">
        <v>174</v>
      </c>
      <c r="C502" s="18" t="s">
        <v>175</v>
      </c>
      <c r="D502" s="17" t="s">
        <v>289</v>
      </c>
      <c r="E502" s="17" t="s">
        <v>176</v>
      </c>
      <c r="F502" s="17" t="e" vm="60">
        <v>#VALUE!</v>
      </c>
      <c r="G502" s="44" t="s">
        <v>187</v>
      </c>
      <c r="H502" s="18">
        <v>2050</v>
      </c>
      <c r="I502" s="18" t="s">
        <v>90</v>
      </c>
      <c r="J502" s="9" t="s">
        <v>89</v>
      </c>
      <c r="K502" s="47" t="s">
        <v>252</v>
      </c>
      <c r="L502" s="54" t="s">
        <v>89</v>
      </c>
      <c r="M502" s="18" t="s">
        <v>89</v>
      </c>
      <c r="N502" s="20" t="str">
        <f t="shared" si="22"/>
        <v>ND</v>
      </c>
      <c r="O502" s="20" t="s">
        <v>245</v>
      </c>
    </row>
    <row r="503" spans="1:15" x14ac:dyDescent="0.35">
      <c r="A503" s="44" t="str">
        <f t="shared" ref="A503:A566" si="23">_xlfn.CONCAT(B503,C503,D503,E503,H503,I503)</f>
        <v>ACcidadeInundações UrbanasCidade de Rio Branco20302C</v>
      </c>
      <c r="B503" s="18" t="s">
        <v>131</v>
      </c>
      <c r="C503" s="18" t="s">
        <v>82</v>
      </c>
      <c r="D503" s="17" t="s">
        <v>288</v>
      </c>
      <c r="E503" s="17" t="s">
        <v>132</v>
      </c>
      <c r="F503" s="17" t="e" vm="21">
        <v>#VALUE!</v>
      </c>
      <c r="G503" s="46">
        <v>-10</v>
      </c>
      <c r="H503" s="18">
        <v>2030</v>
      </c>
      <c r="I503" s="18" t="s">
        <v>86</v>
      </c>
      <c r="J503" s="9" t="s">
        <v>188</v>
      </c>
      <c r="K503" s="17" t="s">
        <v>189</v>
      </c>
      <c r="L503" s="54" t="s">
        <v>89</v>
      </c>
      <c r="M503" s="20" t="str" cm="1">
        <f t="array" ref="M503">_xlfn.IFS(G503&gt;5,"Alto",G503&gt;-5,"Médio",G503&lt;=-5,"Baixo")</f>
        <v>Baixo</v>
      </c>
      <c r="N503" s="20" t="str">
        <f t="shared" si="22"/>
        <v>Baixo</v>
      </c>
    </row>
    <row r="504" spans="1:15" x14ac:dyDescent="0.35">
      <c r="A504" s="44" t="str">
        <f t="shared" si="23"/>
        <v>ACcidadeInundações UrbanasCidade de Rio Branco20304C</v>
      </c>
      <c r="B504" s="18" t="s">
        <v>131</v>
      </c>
      <c r="C504" s="18" t="s">
        <v>82</v>
      </c>
      <c r="D504" s="17" t="s">
        <v>288</v>
      </c>
      <c r="E504" s="17" t="s">
        <v>132</v>
      </c>
      <c r="F504" s="17" t="e" vm="21">
        <v>#VALUE!</v>
      </c>
      <c r="G504" s="46">
        <v>-10</v>
      </c>
      <c r="H504" s="18">
        <v>2030</v>
      </c>
      <c r="I504" s="18" t="s">
        <v>90</v>
      </c>
      <c r="J504" s="9" t="s">
        <v>188</v>
      </c>
      <c r="K504" s="17" t="s">
        <v>189</v>
      </c>
      <c r="L504" s="54" t="s">
        <v>89</v>
      </c>
      <c r="M504" s="20" t="str" cm="1">
        <f t="array" ref="M504">_xlfn.IFS(G504&gt;5,"Alto",G504&gt;-5,"Médio",G504&lt;=-5,"Baixo")</f>
        <v>Baixo</v>
      </c>
      <c r="N504" s="20" t="str">
        <f t="shared" si="22"/>
        <v>Baixo</v>
      </c>
    </row>
    <row r="505" spans="1:15" x14ac:dyDescent="0.35">
      <c r="A505" s="44" t="str">
        <f t="shared" si="23"/>
        <v>ACcidadeInundações UrbanasCidade de Rio Branco20502C</v>
      </c>
      <c r="B505" s="18" t="s">
        <v>131</v>
      </c>
      <c r="C505" s="18" t="s">
        <v>82</v>
      </c>
      <c r="D505" s="17" t="s">
        <v>288</v>
      </c>
      <c r="E505" s="17" t="s">
        <v>132</v>
      </c>
      <c r="F505" s="17" t="e" vm="21">
        <v>#VALUE!</v>
      </c>
      <c r="G505" s="46">
        <v>-10</v>
      </c>
      <c r="H505" s="18">
        <v>2050</v>
      </c>
      <c r="I505" s="18" t="s">
        <v>86</v>
      </c>
      <c r="J505" s="9" t="s">
        <v>188</v>
      </c>
      <c r="K505" s="17" t="s">
        <v>189</v>
      </c>
      <c r="L505" s="54" t="s">
        <v>89</v>
      </c>
      <c r="M505" s="20" t="str" cm="1">
        <f t="array" ref="M505">_xlfn.IFS(G505&gt;5,"Alto",G505&gt;-5,"Médio",G505&lt;=-5,"Baixo")</f>
        <v>Baixo</v>
      </c>
      <c r="N505" s="20" t="str">
        <f t="shared" si="22"/>
        <v>Baixo</v>
      </c>
    </row>
    <row r="506" spans="1:15" x14ac:dyDescent="0.35">
      <c r="A506" s="44" t="str">
        <f t="shared" si="23"/>
        <v>ACcidadeInundações UrbanasCidade de Rio Branco20504C</v>
      </c>
      <c r="B506" s="18" t="s">
        <v>131</v>
      </c>
      <c r="C506" s="18" t="s">
        <v>82</v>
      </c>
      <c r="D506" s="17" t="s">
        <v>288</v>
      </c>
      <c r="E506" s="17" t="s">
        <v>132</v>
      </c>
      <c r="F506" s="17" t="e" vm="21">
        <v>#VALUE!</v>
      </c>
      <c r="G506" s="46">
        <v>-5</v>
      </c>
      <c r="H506" s="18">
        <v>2050</v>
      </c>
      <c r="I506" s="18" t="s">
        <v>90</v>
      </c>
      <c r="J506" s="9" t="s">
        <v>188</v>
      </c>
      <c r="K506" s="17" t="s">
        <v>189</v>
      </c>
      <c r="L506" s="54" t="s">
        <v>89</v>
      </c>
      <c r="M506" s="20" t="str" cm="1">
        <f t="array" ref="M506">_xlfn.IFS(G506&gt;5,"Alto",G506&gt;-5,"Médio",G506&lt;=-5,"Baixo")</f>
        <v>Baixo</v>
      </c>
      <c r="N506" s="20" t="str">
        <f t="shared" si="22"/>
        <v>Baixo</v>
      </c>
    </row>
    <row r="507" spans="1:15" x14ac:dyDescent="0.35">
      <c r="A507" s="44" t="str">
        <f t="shared" si="23"/>
        <v>ALcidadeInundações UrbanasCidade de Maceió20302C</v>
      </c>
      <c r="B507" s="18" t="s">
        <v>117</v>
      </c>
      <c r="C507" s="18" t="s">
        <v>82</v>
      </c>
      <c r="D507" s="17" t="s">
        <v>288</v>
      </c>
      <c r="E507" s="17" t="s">
        <v>118</v>
      </c>
      <c r="F507" s="17" t="e" vm="14">
        <v>#VALUE!</v>
      </c>
      <c r="G507" s="163">
        <v>5</v>
      </c>
      <c r="H507" s="18">
        <v>2030</v>
      </c>
      <c r="I507" s="18" t="s">
        <v>86</v>
      </c>
      <c r="J507" s="9" t="s">
        <v>188</v>
      </c>
      <c r="K507" s="17" t="s">
        <v>189</v>
      </c>
      <c r="L507" s="54" t="s">
        <v>89</v>
      </c>
      <c r="M507" s="20" t="str" cm="1">
        <f t="array" ref="M507">_xlfn.IFS(G507&gt;5,"Alto",G507&gt;-5,"Médio",G507&lt;=-5,"Baixo")</f>
        <v>Médio</v>
      </c>
      <c r="N507" s="20" t="str">
        <f t="shared" si="22"/>
        <v>Médio</v>
      </c>
    </row>
    <row r="508" spans="1:15" x14ac:dyDescent="0.35">
      <c r="A508" s="44" t="str">
        <f t="shared" si="23"/>
        <v>ALcidadeInundações UrbanasCidade de Maceió20304C</v>
      </c>
      <c r="B508" s="18" t="s">
        <v>117</v>
      </c>
      <c r="C508" s="18" t="s">
        <v>82</v>
      </c>
      <c r="D508" s="17" t="s">
        <v>288</v>
      </c>
      <c r="E508" s="17" t="s">
        <v>118</v>
      </c>
      <c r="F508" s="17" t="e" vm="14">
        <v>#VALUE!</v>
      </c>
      <c r="G508" s="163">
        <v>3</v>
      </c>
      <c r="H508" s="18">
        <v>2030</v>
      </c>
      <c r="I508" s="18" t="s">
        <v>90</v>
      </c>
      <c r="J508" s="9" t="s">
        <v>188</v>
      </c>
      <c r="K508" s="17" t="s">
        <v>189</v>
      </c>
      <c r="L508" s="54" t="s">
        <v>89</v>
      </c>
      <c r="M508" s="20" t="str" cm="1">
        <f t="array" ref="M508">_xlfn.IFS(G508&gt;5,"Alto",G508&gt;-5,"Médio",G508&lt;=-5,"Baixo")</f>
        <v>Médio</v>
      </c>
      <c r="N508" s="20" t="str">
        <f t="shared" si="22"/>
        <v>Médio</v>
      </c>
    </row>
    <row r="509" spans="1:15" x14ac:dyDescent="0.35">
      <c r="A509" s="44" t="str">
        <f t="shared" si="23"/>
        <v>ALcidadeInundações UrbanasCidade de Maceió20502C</v>
      </c>
      <c r="B509" s="18" t="s">
        <v>117</v>
      </c>
      <c r="C509" s="18" t="s">
        <v>82</v>
      </c>
      <c r="D509" s="17" t="s">
        <v>288</v>
      </c>
      <c r="E509" s="17" t="s">
        <v>118</v>
      </c>
      <c r="F509" s="17" t="e" vm="14">
        <v>#VALUE!</v>
      </c>
      <c r="G509" s="163">
        <v>-5</v>
      </c>
      <c r="H509" s="18">
        <v>2050</v>
      </c>
      <c r="I509" s="18" t="s">
        <v>86</v>
      </c>
      <c r="J509" s="9" t="s">
        <v>188</v>
      </c>
      <c r="K509" s="17" t="s">
        <v>189</v>
      </c>
      <c r="L509" s="54" t="s">
        <v>89</v>
      </c>
      <c r="M509" s="20" t="str" cm="1">
        <f t="array" ref="M509">_xlfn.IFS(G509&gt;5,"Alto",G509&gt;-5,"Médio",G509&lt;=-5,"Baixo")</f>
        <v>Baixo</v>
      </c>
      <c r="N509" s="20" t="str">
        <f t="shared" si="22"/>
        <v>Baixo</v>
      </c>
    </row>
    <row r="510" spans="1:15" x14ac:dyDescent="0.35">
      <c r="A510" s="44" t="str">
        <f t="shared" si="23"/>
        <v>ALcidadeInundações UrbanasCidade de Maceió20504C</v>
      </c>
      <c r="B510" s="18" t="s">
        <v>117</v>
      </c>
      <c r="C510" s="18" t="s">
        <v>82</v>
      </c>
      <c r="D510" s="17" t="s">
        <v>288</v>
      </c>
      <c r="E510" s="17" t="s">
        <v>118</v>
      </c>
      <c r="F510" s="17" t="e" vm="14">
        <v>#VALUE!</v>
      </c>
      <c r="G510" s="163">
        <v>-5</v>
      </c>
      <c r="H510" s="18">
        <v>2050</v>
      </c>
      <c r="I510" s="18" t="s">
        <v>90</v>
      </c>
      <c r="J510" s="9" t="s">
        <v>188</v>
      </c>
      <c r="K510" s="17" t="s">
        <v>189</v>
      </c>
      <c r="L510" s="54" t="s">
        <v>89</v>
      </c>
      <c r="M510" s="20" t="str" cm="1">
        <f t="array" ref="M510">_xlfn.IFS(G510&gt;5,"Alto",G510&gt;-5,"Médio",G510&lt;=-5,"Baixo")</f>
        <v>Baixo</v>
      </c>
      <c r="N510" s="20" t="str">
        <f t="shared" si="22"/>
        <v>Baixo</v>
      </c>
    </row>
    <row r="511" spans="1:15" x14ac:dyDescent="0.35">
      <c r="A511" s="44" t="str">
        <f t="shared" si="23"/>
        <v>AMcidadeInundações UrbanasCidade de Manaus20302C</v>
      </c>
      <c r="B511" s="18" t="s">
        <v>119</v>
      </c>
      <c r="C511" s="18" t="s">
        <v>82</v>
      </c>
      <c r="D511" s="17" t="s">
        <v>288</v>
      </c>
      <c r="E511" s="17" t="s">
        <v>120</v>
      </c>
      <c r="F511" s="17" t="e" vm="15">
        <v>#VALUE!</v>
      </c>
      <c r="G511" s="163">
        <v>-5</v>
      </c>
      <c r="H511" s="18">
        <v>2030</v>
      </c>
      <c r="I511" s="18" t="s">
        <v>86</v>
      </c>
      <c r="J511" s="9" t="s">
        <v>188</v>
      </c>
      <c r="K511" s="17" t="s">
        <v>189</v>
      </c>
      <c r="L511" s="54" t="s">
        <v>89</v>
      </c>
      <c r="M511" s="20" t="str" cm="1">
        <f t="array" ref="M511">_xlfn.IFS(G511&gt;5,"Alto",G511&gt;-5,"Médio",G511&lt;=-5,"Baixo")</f>
        <v>Baixo</v>
      </c>
      <c r="N511" s="20" t="str">
        <f t="shared" si="22"/>
        <v>Baixo</v>
      </c>
    </row>
    <row r="512" spans="1:15" x14ac:dyDescent="0.35">
      <c r="A512" s="44" t="str">
        <f t="shared" si="23"/>
        <v>AMcidadeInundações UrbanasCidade de Manaus20304C</v>
      </c>
      <c r="B512" s="18" t="s">
        <v>119</v>
      </c>
      <c r="C512" s="18" t="s">
        <v>82</v>
      </c>
      <c r="D512" s="17" t="s">
        <v>288</v>
      </c>
      <c r="E512" s="17" t="s">
        <v>120</v>
      </c>
      <c r="F512" s="17" t="e" vm="15">
        <v>#VALUE!</v>
      </c>
      <c r="G512" s="163">
        <v>-5</v>
      </c>
      <c r="H512" s="18">
        <v>2030</v>
      </c>
      <c r="I512" s="18" t="s">
        <v>90</v>
      </c>
      <c r="J512" s="9" t="s">
        <v>188</v>
      </c>
      <c r="K512" s="17" t="s">
        <v>189</v>
      </c>
      <c r="L512" s="54" t="s">
        <v>89</v>
      </c>
      <c r="M512" s="20" t="str" cm="1">
        <f t="array" ref="M512">_xlfn.IFS(G512&gt;5,"Alto",G512&gt;-5,"Médio",G512&lt;=-5,"Baixo")</f>
        <v>Baixo</v>
      </c>
      <c r="N512" s="20" t="str">
        <f t="shared" si="22"/>
        <v>Baixo</v>
      </c>
    </row>
    <row r="513" spans="1:14" x14ac:dyDescent="0.35">
      <c r="A513" s="44" t="str">
        <f t="shared" si="23"/>
        <v>AMcidadeInundações UrbanasCidade de Manaus20502C</v>
      </c>
      <c r="B513" s="18" t="s">
        <v>119</v>
      </c>
      <c r="C513" s="18" t="s">
        <v>82</v>
      </c>
      <c r="D513" s="17" t="s">
        <v>288</v>
      </c>
      <c r="E513" s="17" t="s">
        <v>120</v>
      </c>
      <c r="F513" s="17" t="e" vm="15">
        <v>#VALUE!</v>
      </c>
      <c r="G513" s="163">
        <v>-5</v>
      </c>
      <c r="H513" s="18">
        <v>2050</v>
      </c>
      <c r="I513" s="18" t="s">
        <v>86</v>
      </c>
      <c r="J513" s="9" t="s">
        <v>188</v>
      </c>
      <c r="K513" s="17" t="s">
        <v>189</v>
      </c>
      <c r="L513" s="54" t="s">
        <v>89</v>
      </c>
      <c r="M513" s="20" t="str" cm="1">
        <f t="array" ref="M513">_xlfn.IFS(G513&gt;5,"Alto",G513&gt;-5,"Médio",G513&lt;=-5,"Baixo")</f>
        <v>Baixo</v>
      </c>
      <c r="N513" s="20" t="str">
        <f t="shared" si="22"/>
        <v>Baixo</v>
      </c>
    </row>
    <row r="514" spans="1:14" x14ac:dyDescent="0.35">
      <c r="A514" s="44" t="str">
        <f t="shared" si="23"/>
        <v>AMcidadeInundações UrbanasCidade de Manaus20504C</v>
      </c>
      <c r="B514" s="18" t="s">
        <v>119</v>
      </c>
      <c r="C514" s="18" t="s">
        <v>82</v>
      </c>
      <c r="D514" s="17" t="s">
        <v>288</v>
      </c>
      <c r="E514" s="17" t="s">
        <v>120</v>
      </c>
      <c r="F514" s="17" t="e" vm="15">
        <v>#VALUE!</v>
      </c>
      <c r="G514" s="163">
        <v>-5</v>
      </c>
      <c r="H514" s="18">
        <v>2050</v>
      </c>
      <c r="I514" s="18" t="s">
        <v>90</v>
      </c>
      <c r="J514" s="9" t="s">
        <v>188</v>
      </c>
      <c r="K514" s="17" t="s">
        <v>189</v>
      </c>
      <c r="L514" s="54" t="s">
        <v>89</v>
      </c>
      <c r="M514" s="20" t="str" cm="1">
        <f t="array" ref="M514">_xlfn.IFS(G514&gt;5,"Alto",G514&gt;-5,"Médio",G514&lt;=-5,"Baixo")</f>
        <v>Baixo</v>
      </c>
      <c r="N514" s="20" t="str">
        <f t="shared" si="22"/>
        <v>Baixo</v>
      </c>
    </row>
    <row r="515" spans="1:14" x14ac:dyDescent="0.35">
      <c r="A515" s="44" t="str">
        <f t="shared" si="23"/>
        <v>APcidadeInundações UrbanasCidade de Macapá20302C</v>
      </c>
      <c r="B515" s="18" t="s">
        <v>115</v>
      </c>
      <c r="C515" s="18" t="s">
        <v>82</v>
      </c>
      <c r="D515" s="17" t="s">
        <v>288</v>
      </c>
      <c r="E515" s="17" t="s">
        <v>116</v>
      </c>
      <c r="F515" s="17" t="e" vm="13">
        <v>#VALUE!</v>
      </c>
      <c r="G515" s="163">
        <v>-3</v>
      </c>
      <c r="H515" s="18">
        <v>2030</v>
      </c>
      <c r="I515" s="18" t="s">
        <v>86</v>
      </c>
      <c r="J515" s="9" t="s">
        <v>188</v>
      </c>
      <c r="K515" s="17" t="s">
        <v>189</v>
      </c>
      <c r="L515" s="54" t="s">
        <v>89</v>
      </c>
      <c r="M515" s="20" t="str" cm="1">
        <f t="array" ref="M515">_xlfn.IFS(G515&gt;5,"Alto",G515&gt;-5,"Médio",G515&lt;=-5,"Baixo")</f>
        <v>Médio</v>
      </c>
      <c r="N515" s="20" t="str">
        <f t="shared" si="22"/>
        <v>Médio</v>
      </c>
    </row>
    <row r="516" spans="1:14" x14ac:dyDescent="0.35">
      <c r="A516" s="44" t="str">
        <f t="shared" si="23"/>
        <v>APcidadeInundações UrbanasCidade de Macapá20304C</v>
      </c>
      <c r="B516" s="18" t="s">
        <v>115</v>
      </c>
      <c r="C516" s="18" t="s">
        <v>82</v>
      </c>
      <c r="D516" s="17" t="s">
        <v>288</v>
      </c>
      <c r="E516" s="17" t="s">
        <v>116</v>
      </c>
      <c r="F516" s="17" t="e" vm="13">
        <v>#VALUE!</v>
      </c>
      <c r="G516" s="163">
        <v>-5</v>
      </c>
      <c r="H516" s="18">
        <v>2030</v>
      </c>
      <c r="I516" s="18" t="s">
        <v>90</v>
      </c>
      <c r="J516" s="9" t="s">
        <v>188</v>
      </c>
      <c r="K516" s="17" t="s">
        <v>189</v>
      </c>
      <c r="L516" s="54" t="s">
        <v>89</v>
      </c>
      <c r="M516" s="20" t="str" cm="1">
        <f t="array" ref="M516">_xlfn.IFS(G516&gt;5,"Alto",G516&gt;-5,"Médio",G516&lt;=-5,"Baixo")</f>
        <v>Baixo</v>
      </c>
      <c r="N516" s="20" t="str">
        <f t="shared" si="22"/>
        <v>Baixo</v>
      </c>
    </row>
    <row r="517" spans="1:14" x14ac:dyDescent="0.35">
      <c r="A517" s="44" t="str">
        <f t="shared" si="23"/>
        <v>APcidadeInundações UrbanasCidade de Macapá20502C</v>
      </c>
      <c r="B517" s="18" t="s">
        <v>115</v>
      </c>
      <c r="C517" s="18" t="s">
        <v>82</v>
      </c>
      <c r="D517" s="17" t="s">
        <v>288</v>
      </c>
      <c r="E517" s="17" t="s">
        <v>116</v>
      </c>
      <c r="F517" s="17" t="e" vm="13">
        <v>#VALUE!</v>
      </c>
      <c r="G517" s="163">
        <v>-3</v>
      </c>
      <c r="H517" s="18">
        <v>2050</v>
      </c>
      <c r="I517" s="18" t="s">
        <v>86</v>
      </c>
      <c r="J517" s="9" t="s">
        <v>188</v>
      </c>
      <c r="K517" s="17" t="s">
        <v>189</v>
      </c>
      <c r="L517" s="54" t="s">
        <v>89</v>
      </c>
      <c r="M517" s="20" t="str" cm="1">
        <f t="array" ref="M517">_xlfn.IFS(G517&gt;5,"Alto",G517&gt;-5,"Médio",G517&lt;=-5,"Baixo")</f>
        <v>Médio</v>
      </c>
      <c r="N517" s="20" t="str">
        <f t="shared" si="22"/>
        <v>Médio</v>
      </c>
    </row>
    <row r="518" spans="1:14" x14ac:dyDescent="0.35">
      <c r="A518" s="44" t="str">
        <f t="shared" si="23"/>
        <v>APcidadeInundações UrbanasCidade de Macapá20504C</v>
      </c>
      <c r="B518" s="18" t="s">
        <v>115</v>
      </c>
      <c r="C518" s="18" t="s">
        <v>82</v>
      </c>
      <c r="D518" s="17" t="s">
        <v>288</v>
      </c>
      <c r="E518" s="17" t="s">
        <v>116</v>
      </c>
      <c r="F518" s="17" t="e" vm="13">
        <v>#VALUE!</v>
      </c>
      <c r="G518" s="163">
        <v>-3</v>
      </c>
      <c r="H518" s="18">
        <v>2050</v>
      </c>
      <c r="I518" s="18" t="s">
        <v>90</v>
      </c>
      <c r="J518" s="9" t="s">
        <v>188</v>
      </c>
      <c r="K518" s="17" t="s">
        <v>189</v>
      </c>
      <c r="L518" s="54" t="s">
        <v>89</v>
      </c>
      <c r="M518" s="20" t="str" cm="1">
        <f t="array" ref="M518">_xlfn.IFS(G518&gt;5,"Alto",G518&gt;-5,"Médio",G518&lt;=-5,"Baixo")</f>
        <v>Médio</v>
      </c>
      <c r="N518" s="20" t="str">
        <f t="shared" si="22"/>
        <v>Médio</v>
      </c>
    </row>
    <row r="519" spans="1:14" x14ac:dyDescent="0.35">
      <c r="A519" s="44" t="str">
        <f t="shared" si="23"/>
        <v>BAcidadeInundações UrbanasCidade de Salvador20302C</v>
      </c>
      <c r="B519" s="18" t="s">
        <v>133</v>
      </c>
      <c r="C519" s="18" t="s">
        <v>82</v>
      </c>
      <c r="D519" s="17" t="s">
        <v>288</v>
      </c>
      <c r="E519" s="17" t="s">
        <v>134</v>
      </c>
      <c r="F519" s="17" t="e" vm="22">
        <v>#VALUE!</v>
      </c>
      <c r="G519" s="46">
        <v>-3</v>
      </c>
      <c r="H519" s="18">
        <v>2030</v>
      </c>
      <c r="I519" s="18" t="s">
        <v>86</v>
      </c>
      <c r="J519" s="9" t="s">
        <v>188</v>
      </c>
      <c r="K519" s="17" t="s">
        <v>189</v>
      </c>
      <c r="L519" s="54" t="s">
        <v>89</v>
      </c>
      <c r="M519" s="20" t="str" cm="1">
        <f t="array" ref="M519">_xlfn.IFS(G519&gt;5,"Alto",G519&gt;-5,"Médio",G519&lt;=-5,"Baixo")</f>
        <v>Médio</v>
      </c>
      <c r="N519" s="20" t="str">
        <f t="shared" si="22"/>
        <v>Médio</v>
      </c>
    </row>
    <row r="520" spans="1:14" x14ac:dyDescent="0.35">
      <c r="A520" s="44" t="str">
        <f t="shared" si="23"/>
        <v>BAcidadeInundações UrbanasCidade de Salvador20304C</v>
      </c>
      <c r="B520" s="18" t="s">
        <v>133</v>
      </c>
      <c r="C520" s="18" t="s">
        <v>82</v>
      </c>
      <c r="D520" s="17" t="s">
        <v>288</v>
      </c>
      <c r="E520" s="17" t="s">
        <v>134</v>
      </c>
      <c r="F520" s="17" t="e" vm="22">
        <v>#VALUE!</v>
      </c>
      <c r="G520" s="46">
        <v>-5</v>
      </c>
      <c r="H520" s="18">
        <v>2030</v>
      </c>
      <c r="I520" s="18" t="s">
        <v>90</v>
      </c>
      <c r="J520" s="9" t="s">
        <v>188</v>
      </c>
      <c r="K520" s="17" t="s">
        <v>189</v>
      </c>
      <c r="L520" s="54" t="s">
        <v>89</v>
      </c>
      <c r="M520" s="20" t="str" cm="1">
        <f t="array" ref="M520">_xlfn.IFS(G520&gt;5,"Alto",G520&gt;-5,"Médio",G520&lt;=-5,"Baixo")</f>
        <v>Baixo</v>
      </c>
      <c r="N520" s="20" t="str">
        <f t="shared" si="22"/>
        <v>Baixo</v>
      </c>
    </row>
    <row r="521" spans="1:14" x14ac:dyDescent="0.35">
      <c r="A521" s="44" t="str">
        <f t="shared" si="23"/>
        <v>BAcidadeInundações UrbanasCidade de Salvador20502C</v>
      </c>
      <c r="B521" s="18" t="s">
        <v>133</v>
      </c>
      <c r="C521" s="18" t="s">
        <v>82</v>
      </c>
      <c r="D521" s="17" t="s">
        <v>288</v>
      </c>
      <c r="E521" s="17" t="s">
        <v>134</v>
      </c>
      <c r="F521" s="17" t="e" vm="22">
        <v>#VALUE!</v>
      </c>
      <c r="G521" s="46">
        <v>-5</v>
      </c>
      <c r="H521" s="18">
        <v>2050</v>
      </c>
      <c r="I521" s="18" t="s">
        <v>86</v>
      </c>
      <c r="J521" s="9" t="s">
        <v>188</v>
      </c>
      <c r="K521" s="17" t="s">
        <v>189</v>
      </c>
      <c r="L521" s="54" t="s">
        <v>89</v>
      </c>
      <c r="M521" s="20" t="str" cm="1">
        <f t="array" ref="M521">_xlfn.IFS(G521&gt;5,"Alto",G521&gt;-5,"Médio",G521&lt;=-5,"Baixo")</f>
        <v>Baixo</v>
      </c>
      <c r="N521" s="20" t="str">
        <f t="shared" si="22"/>
        <v>Baixo</v>
      </c>
    </row>
    <row r="522" spans="1:14" x14ac:dyDescent="0.35">
      <c r="A522" s="44" t="str">
        <f t="shared" si="23"/>
        <v>BAcidadeInundações UrbanasCidade de Salvador20504C</v>
      </c>
      <c r="B522" s="18" t="s">
        <v>133</v>
      </c>
      <c r="C522" s="18" t="s">
        <v>82</v>
      </c>
      <c r="D522" s="17" t="s">
        <v>288</v>
      </c>
      <c r="E522" s="17" t="s">
        <v>134</v>
      </c>
      <c r="F522" s="17" t="e" vm="22">
        <v>#VALUE!</v>
      </c>
      <c r="G522" s="46">
        <v>-10</v>
      </c>
      <c r="H522" s="18">
        <v>2050</v>
      </c>
      <c r="I522" s="18" t="s">
        <v>90</v>
      </c>
      <c r="J522" s="9" t="s">
        <v>188</v>
      </c>
      <c r="K522" s="17" t="s">
        <v>189</v>
      </c>
      <c r="L522" s="54" t="s">
        <v>89</v>
      </c>
      <c r="M522" s="20" t="str" cm="1">
        <f t="array" ref="M522">_xlfn.IFS(G522&gt;5,"Alto",G522&gt;-5,"Médio",G522&lt;=-5,"Baixo")</f>
        <v>Baixo</v>
      </c>
      <c r="N522" s="20" t="str">
        <f t="shared" si="22"/>
        <v>Baixo</v>
      </c>
    </row>
    <row r="523" spans="1:14" x14ac:dyDescent="0.35">
      <c r="A523" s="44" t="str">
        <f t="shared" si="23"/>
        <v>CEcidadeInundações UrbanasCidade de Fortaleza20302C</v>
      </c>
      <c r="B523" s="18" t="s">
        <v>109</v>
      </c>
      <c r="C523" s="18" t="s">
        <v>82</v>
      </c>
      <c r="D523" s="17" t="s">
        <v>288</v>
      </c>
      <c r="E523" s="17" t="s">
        <v>110</v>
      </c>
      <c r="F523" s="17" t="e" vm="10">
        <v>#VALUE!</v>
      </c>
      <c r="G523" s="46">
        <v>3</v>
      </c>
      <c r="H523" s="18">
        <v>2030</v>
      </c>
      <c r="I523" s="18" t="s">
        <v>86</v>
      </c>
      <c r="J523" s="9" t="s">
        <v>188</v>
      </c>
      <c r="K523" s="17" t="s">
        <v>189</v>
      </c>
      <c r="L523" s="54" t="s">
        <v>89</v>
      </c>
      <c r="M523" s="20" t="str" cm="1">
        <f t="array" ref="M523">_xlfn.IFS(G523&gt;5,"Alto",G523&gt;-5,"Médio",G523&lt;=-5,"Baixo")</f>
        <v>Médio</v>
      </c>
      <c r="N523" s="20" t="str">
        <f t="shared" si="22"/>
        <v>Médio</v>
      </c>
    </row>
    <row r="524" spans="1:14" x14ac:dyDescent="0.35">
      <c r="A524" s="44" t="str">
        <f t="shared" si="23"/>
        <v>CEcidadeInundações UrbanasCidade de Fortaleza20304C</v>
      </c>
      <c r="B524" s="18" t="s">
        <v>109</v>
      </c>
      <c r="C524" s="18" t="s">
        <v>82</v>
      </c>
      <c r="D524" s="17" t="s">
        <v>288</v>
      </c>
      <c r="E524" s="17" t="s">
        <v>110</v>
      </c>
      <c r="F524" s="17" t="e" vm="10">
        <v>#VALUE!</v>
      </c>
      <c r="G524" s="46">
        <v>3</v>
      </c>
      <c r="H524" s="18">
        <v>2030</v>
      </c>
      <c r="I524" s="18" t="s">
        <v>90</v>
      </c>
      <c r="J524" s="9" t="s">
        <v>188</v>
      </c>
      <c r="K524" s="17" t="s">
        <v>189</v>
      </c>
      <c r="L524" s="54" t="s">
        <v>89</v>
      </c>
      <c r="M524" s="20" t="str" cm="1">
        <f t="array" ref="M524">_xlfn.IFS(G524&gt;5,"Alto",G524&gt;-5,"Médio",G524&lt;=-5,"Baixo")</f>
        <v>Médio</v>
      </c>
      <c r="N524" s="20" t="str">
        <f t="shared" si="22"/>
        <v>Médio</v>
      </c>
    </row>
    <row r="525" spans="1:14" x14ac:dyDescent="0.35">
      <c r="A525" s="44" t="str">
        <f t="shared" si="23"/>
        <v>CEcidadeInundações UrbanasCidade de Fortaleza20502C</v>
      </c>
      <c r="B525" s="18" t="s">
        <v>109</v>
      </c>
      <c r="C525" s="18" t="s">
        <v>82</v>
      </c>
      <c r="D525" s="17" t="s">
        <v>288</v>
      </c>
      <c r="E525" s="17" t="s">
        <v>110</v>
      </c>
      <c r="F525" s="17" t="e" vm="10">
        <v>#VALUE!</v>
      </c>
      <c r="G525" s="46">
        <v>3</v>
      </c>
      <c r="H525" s="18">
        <v>2050</v>
      </c>
      <c r="I525" s="18" t="s">
        <v>86</v>
      </c>
      <c r="J525" s="9" t="s">
        <v>188</v>
      </c>
      <c r="K525" s="17" t="s">
        <v>189</v>
      </c>
      <c r="L525" s="54" t="s">
        <v>89</v>
      </c>
      <c r="M525" s="20" t="str" cm="1">
        <f t="array" ref="M525">_xlfn.IFS(G525&gt;5,"Alto",G525&gt;-5,"Médio",G525&lt;=-5,"Baixo")</f>
        <v>Médio</v>
      </c>
      <c r="N525" s="20" t="str">
        <f t="shared" si="22"/>
        <v>Médio</v>
      </c>
    </row>
    <row r="526" spans="1:14" x14ac:dyDescent="0.35">
      <c r="A526" s="44" t="str">
        <f t="shared" si="23"/>
        <v>CEcidadeInundações UrbanasCidade de Fortaleza20504C</v>
      </c>
      <c r="B526" s="18" t="s">
        <v>109</v>
      </c>
      <c r="C526" s="18" t="s">
        <v>82</v>
      </c>
      <c r="D526" s="17" t="s">
        <v>288</v>
      </c>
      <c r="E526" s="17" t="s">
        <v>110</v>
      </c>
      <c r="F526" s="17" t="e" vm="10">
        <v>#VALUE!</v>
      </c>
      <c r="G526" s="46">
        <v>10</v>
      </c>
      <c r="H526" s="18">
        <v>2050</v>
      </c>
      <c r="I526" s="18" t="s">
        <v>90</v>
      </c>
      <c r="J526" s="9" t="s">
        <v>188</v>
      </c>
      <c r="K526" s="17" t="s">
        <v>189</v>
      </c>
      <c r="L526" s="54" t="s">
        <v>89</v>
      </c>
      <c r="M526" s="20" t="str" cm="1">
        <f t="array" ref="M526">_xlfn.IFS(G526&gt;5,"Alto",G526&gt;-5,"Médio",G526&lt;=-5,"Baixo")</f>
        <v>Alto</v>
      </c>
      <c r="N526" s="20" t="str">
        <f t="shared" si="22"/>
        <v>Alto</v>
      </c>
    </row>
    <row r="527" spans="1:14" x14ac:dyDescent="0.35">
      <c r="A527" s="44" t="str">
        <f t="shared" si="23"/>
        <v>DFcidadeInundações UrbanasCidade de Brasília20302C</v>
      </c>
      <c r="B527" s="18" t="s">
        <v>99</v>
      </c>
      <c r="C527" s="18" t="s">
        <v>82</v>
      </c>
      <c r="D527" s="17" t="s">
        <v>288</v>
      </c>
      <c r="E527" s="17" t="s">
        <v>100</v>
      </c>
      <c r="F527" s="17" t="e" vm="5">
        <v>#VALUE!</v>
      </c>
      <c r="G527" s="162">
        <v>-5</v>
      </c>
      <c r="H527" s="18">
        <v>2030</v>
      </c>
      <c r="I527" s="18" t="s">
        <v>86</v>
      </c>
      <c r="J527" s="9" t="s">
        <v>188</v>
      </c>
      <c r="K527" s="17" t="s">
        <v>189</v>
      </c>
      <c r="L527" s="54" t="s">
        <v>89</v>
      </c>
      <c r="M527" s="20" t="str" cm="1">
        <f t="array" ref="M527">_xlfn.IFS(G527&gt;5,"Alto",G527&gt;-5,"Médio",G527&lt;=-5,"Baixo")</f>
        <v>Baixo</v>
      </c>
      <c r="N527" s="20" t="str">
        <f t="shared" si="22"/>
        <v>Baixo</v>
      </c>
    </row>
    <row r="528" spans="1:14" x14ac:dyDescent="0.35">
      <c r="A528" s="44" t="str">
        <f t="shared" si="23"/>
        <v>DFcidadeInundações UrbanasCidade de Brasília20304C</v>
      </c>
      <c r="B528" s="18" t="s">
        <v>99</v>
      </c>
      <c r="C528" s="18" t="s">
        <v>82</v>
      </c>
      <c r="D528" s="17" t="s">
        <v>288</v>
      </c>
      <c r="E528" s="17" t="s">
        <v>100</v>
      </c>
      <c r="F528" s="17" t="e" vm="5">
        <v>#VALUE!</v>
      </c>
      <c r="G528" s="162">
        <v>-5</v>
      </c>
      <c r="H528" s="18">
        <v>2030</v>
      </c>
      <c r="I528" s="18" t="s">
        <v>90</v>
      </c>
      <c r="J528" s="9" t="s">
        <v>188</v>
      </c>
      <c r="K528" s="17" t="s">
        <v>189</v>
      </c>
      <c r="L528" s="54" t="s">
        <v>89</v>
      </c>
      <c r="M528" s="20" t="str" cm="1">
        <f t="array" ref="M528">_xlfn.IFS(G528&gt;5,"Alto",G528&gt;-5,"Médio",G528&lt;=-5,"Baixo")</f>
        <v>Baixo</v>
      </c>
      <c r="N528" s="20" t="str">
        <f t="shared" si="22"/>
        <v>Baixo</v>
      </c>
    </row>
    <row r="529" spans="1:14" x14ac:dyDescent="0.35">
      <c r="A529" s="44" t="str">
        <f t="shared" si="23"/>
        <v>DFcidadeInundações UrbanasCidade de Brasília20502C</v>
      </c>
      <c r="B529" s="18" t="s">
        <v>99</v>
      </c>
      <c r="C529" s="18" t="s">
        <v>82</v>
      </c>
      <c r="D529" s="17" t="s">
        <v>288</v>
      </c>
      <c r="E529" s="17" t="s">
        <v>100</v>
      </c>
      <c r="F529" s="17" t="e" vm="5">
        <v>#VALUE!</v>
      </c>
      <c r="G529" s="162">
        <v>-3</v>
      </c>
      <c r="H529" s="18">
        <v>2050</v>
      </c>
      <c r="I529" s="18" t="s">
        <v>86</v>
      </c>
      <c r="J529" s="9" t="s">
        <v>188</v>
      </c>
      <c r="K529" s="17" t="s">
        <v>189</v>
      </c>
      <c r="L529" s="54" t="s">
        <v>89</v>
      </c>
      <c r="M529" s="20" t="str" cm="1">
        <f t="array" ref="M529">_xlfn.IFS(G529&gt;5,"Alto",G529&gt;-5,"Médio",G529&lt;=-5,"Baixo")</f>
        <v>Médio</v>
      </c>
      <c r="N529" s="20" t="str">
        <f t="shared" si="22"/>
        <v>Médio</v>
      </c>
    </row>
    <row r="530" spans="1:14" x14ac:dyDescent="0.35">
      <c r="A530" s="44" t="str">
        <f t="shared" si="23"/>
        <v>DFcidadeInundações UrbanasCidade de Brasília20504C</v>
      </c>
      <c r="B530" s="18" t="s">
        <v>99</v>
      </c>
      <c r="C530" s="18" t="s">
        <v>82</v>
      </c>
      <c r="D530" s="17" t="s">
        <v>288</v>
      </c>
      <c r="E530" s="17" t="s">
        <v>100</v>
      </c>
      <c r="F530" s="17" t="e" vm="5">
        <v>#VALUE!</v>
      </c>
      <c r="G530" s="162">
        <v>-3</v>
      </c>
      <c r="H530" s="18">
        <v>2050</v>
      </c>
      <c r="I530" s="18" t="s">
        <v>90</v>
      </c>
      <c r="J530" s="9" t="s">
        <v>188</v>
      </c>
      <c r="K530" s="17" t="s">
        <v>189</v>
      </c>
      <c r="L530" s="54" t="s">
        <v>89</v>
      </c>
      <c r="M530" s="20" t="str" cm="1">
        <f t="array" ref="M530">_xlfn.IFS(G530&gt;5,"Alto",G530&gt;-5,"Médio",G530&lt;=-5,"Baixo")</f>
        <v>Médio</v>
      </c>
      <c r="N530" s="20" t="str">
        <f t="shared" si="22"/>
        <v>Médio</v>
      </c>
    </row>
    <row r="531" spans="1:14" x14ac:dyDescent="0.35">
      <c r="A531" s="44" t="str">
        <f t="shared" si="23"/>
        <v>EScidadeInundações UrbanasCidade de Vitória20302C</v>
      </c>
      <c r="B531" s="18" t="s">
        <v>141</v>
      </c>
      <c r="C531" s="18" t="s">
        <v>82</v>
      </c>
      <c r="D531" s="17" t="s">
        <v>288</v>
      </c>
      <c r="E531" s="17" t="s">
        <v>142</v>
      </c>
      <c r="F531" s="17" t="e" vm="26">
        <v>#VALUE!</v>
      </c>
      <c r="G531" s="46">
        <v>-10</v>
      </c>
      <c r="H531" s="18">
        <v>2030</v>
      </c>
      <c r="I531" s="18" t="s">
        <v>86</v>
      </c>
      <c r="J531" s="9" t="s">
        <v>188</v>
      </c>
      <c r="K531" s="17" t="s">
        <v>189</v>
      </c>
      <c r="L531" s="54" t="s">
        <v>89</v>
      </c>
      <c r="M531" s="20" t="str" cm="1">
        <f t="array" ref="M531">_xlfn.IFS(G531&gt;5,"Alto",G531&gt;-5,"Médio",G531&lt;=-5,"Baixo")</f>
        <v>Baixo</v>
      </c>
      <c r="N531" s="20" t="str">
        <f t="shared" si="22"/>
        <v>Baixo</v>
      </c>
    </row>
    <row r="532" spans="1:14" x14ac:dyDescent="0.35">
      <c r="A532" s="44" t="str">
        <f t="shared" si="23"/>
        <v>EScidadeInundações UrbanasCidade de Vitória20304C</v>
      </c>
      <c r="B532" s="18" t="s">
        <v>141</v>
      </c>
      <c r="C532" s="18" t="s">
        <v>82</v>
      </c>
      <c r="D532" s="17" t="s">
        <v>288</v>
      </c>
      <c r="E532" s="17" t="s">
        <v>142</v>
      </c>
      <c r="F532" s="17" t="e" vm="26">
        <v>#VALUE!</v>
      </c>
      <c r="G532" s="46">
        <v>-20</v>
      </c>
      <c r="H532" s="18">
        <v>2030</v>
      </c>
      <c r="I532" s="18" t="s">
        <v>90</v>
      </c>
      <c r="J532" s="9" t="s">
        <v>188</v>
      </c>
      <c r="K532" s="17" t="s">
        <v>189</v>
      </c>
      <c r="L532" s="54" t="s">
        <v>89</v>
      </c>
      <c r="M532" s="20" t="str" cm="1">
        <f t="array" ref="M532">_xlfn.IFS(G532&gt;5,"Alto",G532&gt;-5,"Médio",G532&lt;=-5,"Baixo")</f>
        <v>Baixo</v>
      </c>
      <c r="N532" s="20" t="str">
        <f t="shared" si="22"/>
        <v>Baixo</v>
      </c>
    </row>
    <row r="533" spans="1:14" x14ac:dyDescent="0.35">
      <c r="A533" s="44" t="str">
        <f t="shared" si="23"/>
        <v>EScidadeInundações UrbanasCidade de Vitória20502C</v>
      </c>
      <c r="B533" s="18" t="s">
        <v>141</v>
      </c>
      <c r="C533" s="45" t="s">
        <v>82</v>
      </c>
      <c r="D533" s="44" t="s">
        <v>288</v>
      </c>
      <c r="E533" s="17" t="s">
        <v>142</v>
      </c>
      <c r="F533" s="17" t="e" vm="26">
        <v>#VALUE!</v>
      </c>
      <c r="G533" s="46">
        <v>-5</v>
      </c>
      <c r="H533" s="18">
        <v>2050</v>
      </c>
      <c r="I533" s="18" t="s">
        <v>86</v>
      </c>
      <c r="J533" s="9" t="s">
        <v>188</v>
      </c>
      <c r="K533" s="17" t="s">
        <v>189</v>
      </c>
      <c r="L533" s="54" t="s">
        <v>89</v>
      </c>
      <c r="M533" s="20" t="str" cm="1">
        <f t="array" ref="M533">_xlfn.IFS(G533&gt;5,"Alto",G533&gt;-5,"Médio",G533&lt;=-5,"Baixo")</f>
        <v>Baixo</v>
      </c>
      <c r="N533" s="20" t="str">
        <f t="shared" si="22"/>
        <v>Baixo</v>
      </c>
    </row>
    <row r="534" spans="1:14" x14ac:dyDescent="0.35">
      <c r="A534" s="44" t="str">
        <f t="shared" si="23"/>
        <v>EScidadeInundações UrbanasCidade de Vitória20504C</v>
      </c>
      <c r="B534" s="18" t="s">
        <v>141</v>
      </c>
      <c r="C534" s="45" t="s">
        <v>82</v>
      </c>
      <c r="D534" s="44" t="s">
        <v>288</v>
      </c>
      <c r="E534" s="17" t="s">
        <v>142</v>
      </c>
      <c r="F534" s="17" t="e" vm="26">
        <v>#VALUE!</v>
      </c>
      <c r="G534" s="46">
        <v>-10</v>
      </c>
      <c r="H534" s="18">
        <v>2050</v>
      </c>
      <c r="I534" s="18" t="s">
        <v>90</v>
      </c>
      <c r="J534" s="9" t="s">
        <v>188</v>
      </c>
      <c r="K534" s="17" t="s">
        <v>189</v>
      </c>
      <c r="L534" s="54" t="s">
        <v>89</v>
      </c>
      <c r="M534" s="20" t="str" cm="1">
        <f t="array" ref="M534">_xlfn.IFS(G534&gt;5,"Alto",G534&gt;-5,"Médio",G534&lt;=-5,"Baixo")</f>
        <v>Baixo</v>
      </c>
      <c r="N534" s="20" t="str">
        <f t="shared" si="22"/>
        <v>Baixo</v>
      </c>
    </row>
    <row r="535" spans="1:14" x14ac:dyDescent="0.35">
      <c r="A535" s="44" t="str">
        <f t="shared" si="23"/>
        <v>GOcidadeInundações UrbanasCidade de Goiânia20302C</v>
      </c>
      <c r="B535" s="18" t="s">
        <v>111</v>
      </c>
      <c r="C535" s="45" t="s">
        <v>82</v>
      </c>
      <c r="D535" s="44" t="s">
        <v>288</v>
      </c>
      <c r="E535" s="17" t="s">
        <v>112</v>
      </c>
      <c r="F535" s="17" t="e" vm="11">
        <v>#VALUE!</v>
      </c>
      <c r="G535" s="46">
        <v>-3</v>
      </c>
      <c r="H535" s="18">
        <v>2030</v>
      </c>
      <c r="I535" s="18" t="s">
        <v>86</v>
      </c>
      <c r="J535" s="9" t="s">
        <v>188</v>
      </c>
      <c r="K535" s="17" t="s">
        <v>189</v>
      </c>
      <c r="L535" s="54" t="s">
        <v>89</v>
      </c>
      <c r="M535" s="20" t="str" cm="1">
        <f t="array" ref="M535">_xlfn.IFS(G535&gt;5,"Alto",G535&gt;-5,"Médio",G535&lt;=-5,"Baixo")</f>
        <v>Médio</v>
      </c>
      <c r="N535" s="20" t="str">
        <f t="shared" si="22"/>
        <v>Médio</v>
      </c>
    </row>
    <row r="536" spans="1:14" x14ac:dyDescent="0.35">
      <c r="A536" s="44" t="str">
        <f t="shared" si="23"/>
        <v>GOcidadeInundações UrbanasCidade de Goiânia20304C</v>
      </c>
      <c r="B536" s="18" t="s">
        <v>111</v>
      </c>
      <c r="C536" s="45" t="s">
        <v>82</v>
      </c>
      <c r="D536" s="44" t="s">
        <v>288</v>
      </c>
      <c r="E536" s="17" t="s">
        <v>112</v>
      </c>
      <c r="F536" s="17" t="e" vm="11">
        <v>#VALUE!</v>
      </c>
      <c r="G536" s="46">
        <v>-5</v>
      </c>
      <c r="H536" s="18">
        <v>2030</v>
      </c>
      <c r="I536" s="18" t="s">
        <v>90</v>
      </c>
      <c r="J536" s="9" t="s">
        <v>188</v>
      </c>
      <c r="K536" s="17" t="s">
        <v>189</v>
      </c>
      <c r="L536" s="54" t="s">
        <v>89</v>
      </c>
      <c r="M536" s="20" t="str" cm="1">
        <f t="array" ref="M536">_xlfn.IFS(G536&gt;5,"Alto",G536&gt;-5,"Médio",G536&lt;=-5,"Baixo")</f>
        <v>Baixo</v>
      </c>
      <c r="N536" s="20" t="str">
        <f t="shared" si="22"/>
        <v>Baixo</v>
      </c>
    </row>
    <row r="537" spans="1:14" x14ac:dyDescent="0.35">
      <c r="A537" s="44" t="str">
        <f t="shared" si="23"/>
        <v>GOcidadeInundações UrbanasCidade de Goiânia20502C</v>
      </c>
      <c r="B537" s="18" t="s">
        <v>111</v>
      </c>
      <c r="C537" s="45" t="s">
        <v>82</v>
      </c>
      <c r="D537" s="44" t="s">
        <v>288</v>
      </c>
      <c r="E537" s="17" t="s">
        <v>112</v>
      </c>
      <c r="F537" s="17" t="e" vm="11">
        <v>#VALUE!</v>
      </c>
      <c r="G537" s="46">
        <v>-3</v>
      </c>
      <c r="H537" s="18">
        <v>2050</v>
      </c>
      <c r="I537" s="18" t="s">
        <v>86</v>
      </c>
      <c r="J537" s="9" t="s">
        <v>188</v>
      </c>
      <c r="K537" s="17" t="s">
        <v>189</v>
      </c>
      <c r="L537" s="54" t="s">
        <v>89</v>
      </c>
      <c r="M537" s="20" t="str" cm="1">
        <f t="array" ref="M537">_xlfn.IFS(G537&gt;5,"Alto",G537&gt;-5,"Médio",G537&lt;=-5,"Baixo")</f>
        <v>Médio</v>
      </c>
      <c r="N537" s="20" t="str">
        <f t="shared" si="22"/>
        <v>Médio</v>
      </c>
    </row>
    <row r="538" spans="1:14" x14ac:dyDescent="0.35">
      <c r="A538" s="44" t="str">
        <f t="shared" si="23"/>
        <v>GOcidadeInundações UrbanasCidade de Goiânia20504C</v>
      </c>
      <c r="B538" s="18" t="s">
        <v>111</v>
      </c>
      <c r="C538" s="45" t="s">
        <v>82</v>
      </c>
      <c r="D538" s="44" t="s">
        <v>288</v>
      </c>
      <c r="E538" s="17" t="s">
        <v>112</v>
      </c>
      <c r="F538" s="17" t="e" vm="11">
        <v>#VALUE!</v>
      </c>
      <c r="G538" s="46">
        <v>-3</v>
      </c>
      <c r="H538" s="18">
        <v>2050</v>
      </c>
      <c r="I538" s="18" t="s">
        <v>90</v>
      </c>
      <c r="J538" s="9" t="s">
        <v>188</v>
      </c>
      <c r="K538" s="17" t="s">
        <v>189</v>
      </c>
      <c r="L538" s="54" t="s">
        <v>89</v>
      </c>
      <c r="M538" s="20" t="str" cm="1">
        <f t="array" ref="M538">_xlfn.IFS(G538&gt;5,"Alto",G538&gt;-5,"Médio",G538&lt;=-5,"Baixo")</f>
        <v>Médio</v>
      </c>
      <c r="N538" s="20" t="str">
        <f t="shared" si="22"/>
        <v>Médio</v>
      </c>
    </row>
    <row r="539" spans="1:14" x14ac:dyDescent="0.35">
      <c r="A539" s="44" t="str">
        <f t="shared" si="23"/>
        <v>MAcidadeInundações UrbanasCidade de São Luiz20302C</v>
      </c>
      <c r="B539" s="18" t="s">
        <v>135</v>
      </c>
      <c r="C539" s="45" t="s">
        <v>82</v>
      </c>
      <c r="D539" s="44" t="s">
        <v>288</v>
      </c>
      <c r="E539" s="17" t="s">
        <v>136</v>
      </c>
      <c r="F539" s="17" t="e" vm="23">
        <v>#VALUE!</v>
      </c>
      <c r="G539" s="46">
        <v>-5</v>
      </c>
      <c r="H539" s="18">
        <v>2030</v>
      </c>
      <c r="I539" s="18" t="s">
        <v>86</v>
      </c>
      <c r="J539" s="9" t="s">
        <v>188</v>
      </c>
      <c r="K539" s="17" t="s">
        <v>189</v>
      </c>
      <c r="L539" s="54" t="s">
        <v>89</v>
      </c>
      <c r="M539" s="20" t="str" cm="1">
        <f t="array" ref="M539">_xlfn.IFS(G539&gt;5,"Alto",G539&gt;-5,"Médio",G539&lt;=-5,"Baixo")</f>
        <v>Baixo</v>
      </c>
      <c r="N539" s="20" t="str">
        <f t="shared" si="22"/>
        <v>Baixo</v>
      </c>
    </row>
    <row r="540" spans="1:14" x14ac:dyDescent="0.35">
      <c r="A540" s="44" t="str">
        <f t="shared" si="23"/>
        <v>MAcidadeInundações UrbanasCidade de São Luiz20304C</v>
      </c>
      <c r="B540" s="18" t="s">
        <v>135</v>
      </c>
      <c r="C540" s="45" t="s">
        <v>82</v>
      </c>
      <c r="D540" s="44" t="s">
        <v>288</v>
      </c>
      <c r="E540" s="17" t="s">
        <v>136</v>
      </c>
      <c r="F540" s="17" t="e" vm="23">
        <v>#VALUE!</v>
      </c>
      <c r="G540" s="46">
        <v>-5</v>
      </c>
      <c r="H540" s="18">
        <v>2030</v>
      </c>
      <c r="I540" s="18" t="s">
        <v>90</v>
      </c>
      <c r="J540" s="9" t="s">
        <v>188</v>
      </c>
      <c r="K540" s="17" t="s">
        <v>189</v>
      </c>
      <c r="L540" s="54" t="s">
        <v>89</v>
      </c>
      <c r="M540" s="20" t="str" cm="1">
        <f t="array" ref="M540">_xlfn.IFS(G540&gt;5,"Alto",G540&gt;-5,"Médio",G540&lt;=-5,"Baixo")</f>
        <v>Baixo</v>
      </c>
      <c r="N540" s="20" t="str">
        <f t="shared" si="22"/>
        <v>Baixo</v>
      </c>
    </row>
    <row r="541" spans="1:14" x14ac:dyDescent="0.35">
      <c r="A541" s="44" t="str">
        <f t="shared" si="23"/>
        <v>MAcidadeInundações UrbanasCidade de São Luiz20502C</v>
      </c>
      <c r="B541" s="18" t="s">
        <v>135</v>
      </c>
      <c r="C541" s="45" t="s">
        <v>82</v>
      </c>
      <c r="D541" s="44" t="s">
        <v>288</v>
      </c>
      <c r="E541" s="17" t="s">
        <v>136</v>
      </c>
      <c r="F541" s="17" t="e" vm="23">
        <v>#VALUE!</v>
      </c>
      <c r="G541" s="46">
        <v>-3</v>
      </c>
      <c r="H541" s="18">
        <v>2050</v>
      </c>
      <c r="I541" s="18" t="s">
        <v>86</v>
      </c>
      <c r="J541" s="9" t="s">
        <v>188</v>
      </c>
      <c r="K541" s="17" t="s">
        <v>189</v>
      </c>
      <c r="L541" s="54" t="s">
        <v>89</v>
      </c>
      <c r="M541" s="20" t="str" cm="1">
        <f t="array" ref="M541">_xlfn.IFS(G541&gt;5,"Alto",G541&gt;-5,"Médio",G541&lt;=-5,"Baixo")</f>
        <v>Médio</v>
      </c>
      <c r="N541" s="20" t="str">
        <f t="shared" si="22"/>
        <v>Médio</v>
      </c>
    </row>
    <row r="542" spans="1:14" x14ac:dyDescent="0.35">
      <c r="A542" s="44" t="str">
        <f t="shared" si="23"/>
        <v>MAcidadeInundações UrbanasCidade de São Luiz20504C</v>
      </c>
      <c r="B542" s="18" t="s">
        <v>135</v>
      </c>
      <c r="C542" s="127" t="s">
        <v>82</v>
      </c>
      <c r="D542" s="90" t="s">
        <v>288</v>
      </c>
      <c r="E542" s="17" t="s">
        <v>136</v>
      </c>
      <c r="F542" s="17" t="e" vm="23">
        <v>#VALUE!</v>
      </c>
      <c r="G542" s="46">
        <v>-3</v>
      </c>
      <c r="H542" s="18">
        <v>2050</v>
      </c>
      <c r="I542" s="18" t="s">
        <v>90</v>
      </c>
      <c r="J542" s="9" t="s">
        <v>188</v>
      </c>
      <c r="K542" s="17" t="s">
        <v>189</v>
      </c>
      <c r="L542" s="54" t="s">
        <v>89</v>
      </c>
      <c r="M542" s="20" t="str" cm="1">
        <f t="array" ref="M542">_xlfn.IFS(G542&gt;5,"Alto",G542&gt;-5,"Médio",G542&lt;=-5,"Baixo")</f>
        <v>Médio</v>
      </c>
      <c r="N542" s="20" t="str">
        <f t="shared" si="22"/>
        <v>Médio</v>
      </c>
    </row>
    <row r="543" spans="1:14" x14ac:dyDescent="0.35">
      <c r="A543" s="44" t="str">
        <f t="shared" si="23"/>
        <v>MGcidadeInundações UrbanasCidade de Belo Horizonte20302C</v>
      </c>
      <c r="B543" s="18" t="s">
        <v>93</v>
      </c>
      <c r="C543" s="18" t="s">
        <v>82</v>
      </c>
      <c r="D543" s="17" t="s">
        <v>288</v>
      </c>
      <c r="E543" s="17" t="s">
        <v>94</v>
      </c>
      <c r="F543" s="17" t="e" vm="3">
        <v>#VALUE!</v>
      </c>
      <c r="G543" s="162">
        <v>-10</v>
      </c>
      <c r="H543" s="18">
        <v>2030</v>
      </c>
      <c r="I543" s="18" t="s">
        <v>86</v>
      </c>
      <c r="J543" s="9" t="s">
        <v>188</v>
      </c>
      <c r="K543" s="17" t="s">
        <v>189</v>
      </c>
      <c r="L543" s="54" t="s">
        <v>89</v>
      </c>
      <c r="M543" s="20" t="str" cm="1">
        <f t="array" ref="M543">_xlfn.IFS(G543&gt;5,"Alto",G543&gt;-5,"Médio",G543&lt;=-5,"Baixo")</f>
        <v>Baixo</v>
      </c>
      <c r="N543" s="20" t="str">
        <f t="shared" si="22"/>
        <v>Baixo</v>
      </c>
    </row>
    <row r="544" spans="1:14" x14ac:dyDescent="0.35">
      <c r="A544" s="44" t="str">
        <f t="shared" si="23"/>
        <v>MGcidadeInundações UrbanasCidade de Belo Horizonte20304C</v>
      </c>
      <c r="B544" s="18" t="s">
        <v>93</v>
      </c>
      <c r="C544" s="18" t="s">
        <v>82</v>
      </c>
      <c r="D544" s="17" t="s">
        <v>288</v>
      </c>
      <c r="E544" s="17" t="s">
        <v>94</v>
      </c>
      <c r="F544" s="17" t="e" vm="3">
        <v>#VALUE!</v>
      </c>
      <c r="G544" s="162">
        <v>-10</v>
      </c>
      <c r="H544" s="18">
        <v>2030</v>
      </c>
      <c r="I544" s="18" t="s">
        <v>90</v>
      </c>
      <c r="J544" s="9" t="s">
        <v>188</v>
      </c>
      <c r="K544" s="17" t="s">
        <v>189</v>
      </c>
      <c r="L544" s="54" t="s">
        <v>89</v>
      </c>
      <c r="M544" s="20" t="str" cm="1">
        <f t="array" ref="M544">_xlfn.IFS(G544&gt;5,"Alto",G544&gt;-5,"Médio",G544&lt;=-5,"Baixo")</f>
        <v>Baixo</v>
      </c>
      <c r="N544" s="20" t="str">
        <f t="shared" si="22"/>
        <v>Baixo</v>
      </c>
    </row>
    <row r="545" spans="1:14" x14ac:dyDescent="0.35">
      <c r="A545" s="44" t="str">
        <f t="shared" si="23"/>
        <v>MGcidadeInundações UrbanasCidade de Belo Horizonte20502C</v>
      </c>
      <c r="B545" s="18" t="s">
        <v>93</v>
      </c>
      <c r="C545" s="18" t="s">
        <v>82</v>
      </c>
      <c r="D545" s="17" t="s">
        <v>288</v>
      </c>
      <c r="E545" s="17" t="s">
        <v>94</v>
      </c>
      <c r="F545" s="17" t="e" vm="3">
        <v>#VALUE!</v>
      </c>
      <c r="G545" s="162">
        <v>-3</v>
      </c>
      <c r="H545" s="18">
        <v>2050</v>
      </c>
      <c r="I545" s="18" t="s">
        <v>86</v>
      </c>
      <c r="J545" s="9" t="s">
        <v>188</v>
      </c>
      <c r="K545" s="17" t="s">
        <v>189</v>
      </c>
      <c r="L545" s="54" t="s">
        <v>89</v>
      </c>
      <c r="M545" s="20" t="str" cm="1">
        <f t="array" ref="M545">_xlfn.IFS(G545&gt;5,"Alto",G545&gt;-5,"Médio",G545&lt;=-5,"Baixo")</f>
        <v>Médio</v>
      </c>
      <c r="N545" s="20" t="str">
        <f t="shared" si="22"/>
        <v>Médio</v>
      </c>
    </row>
    <row r="546" spans="1:14" x14ac:dyDescent="0.35">
      <c r="A546" s="44" t="str">
        <f t="shared" si="23"/>
        <v>MGcidadeInundações UrbanasCidade de Belo Horizonte20504C</v>
      </c>
      <c r="B546" s="18" t="s">
        <v>93</v>
      </c>
      <c r="C546" s="18" t="s">
        <v>82</v>
      </c>
      <c r="D546" s="17" t="s">
        <v>288</v>
      </c>
      <c r="E546" s="17" t="s">
        <v>94</v>
      </c>
      <c r="F546" s="17" t="e" vm="3">
        <v>#VALUE!</v>
      </c>
      <c r="G546" s="162">
        <v>-3</v>
      </c>
      <c r="H546" s="18">
        <v>2050</v>
      </c>
      <c r="I546" s="18" t="s">
        <v>90</v>
      </c>
      <c r="J546" s="9" t="s">
        <v>188</v>
      </c>
      <c r="K546" s="17" t="s">
        <v>189</v>
      </c>
      <c r="L546" s="54" t="s">
        <v>89</v>
      </c>
      <c r="M546" s="20" t="str" cm="1">
        <f t="array" ref="M546">_xlfn.IFS(G546&gt;5,"Alto",G546&gt;-5,"Médio",G546&lt;=-5,"Baixo")</f>
        <v>Médio</v>
      </c>
      <c r="N546" s="20" t="str">
        <f t="shared" si="22"/>
        <v>Médio</v>
      </c>
    </row>
    <row r="547" spans="1:14" x14ac:dyDescent="0.35">
      <c r="A547" s="44" t="str">
        <f t="shared" si="23"/>
        <v>MScidadeInundações UrbanasCidade de Campo Grande20302C</v>
      </c>
      <c r="B547" s="18" t="s">
        <v>101</v>
      </c>
      <c r="C547" s="18" t="s">
        <v>82</v>
      </c>
      <c r="D547" s="17" t="s">
        <v>288</v>
      </c>
      <c r="E547" s="17" t="s">
        <v>102</v>
      </c>
      <c r="F547" s="17" t="e" vm="6">
        <v>#VALUE!</v>
      </c>
      <c r="G547" s="162">
        <v>3</v>
      </c>
      <c r="H547" s="18">
        <v>2030</v>
      </c>
      <c r="I547" s="18" t="s">
        <v>86</v>
      </c>
      <c r="J547" s="9" t="s">
        <v>188</v>
      </c>
      <c r="K547" s="17" t="s">
        <v>189</v>
      </c>
      <c r="L547" s="54" t="s">
        <v>89</v>
      </c>
      <c r="M547" s="20" t="str" cm="1">
        <f t="array" ref="M547">_xlfn.IFS(G547&gt;5,"Alto",G547&gt;-5,"Médio",G547&lt;=-5,"Baixo")</f>
        <v>Médio</v>
      </c>
      <c r="N547" s="20" t="str">
        <f t="shared" si="22"/>
        <v>Médio</v>
      </c>
    </row>
    <row r="548" spans="1:14" x14ac:dyDescent="0.35">
      <c r="A548" s="44" t="str">
        <f t="shared" si="23"/>
        <v>MSCidadeInundações UrbanasCidade de Dourados20302C</v>
      </c>
      <c r="B548" s="111" t="s">
        <v>101</v>
      </c>
      <c r="C548" s="111" t="s">
        <v>190</v>
      </c>
      <c r="D548" s="17" t="s">
        <v>288</v>
      </c>
      <c r="E548" s="83" t="s">
        <v>180</v>
      </c>
      <c r="F548" s="83" t="e" vm="28">
        <v>#VALUE!</v>
      </c>
      <c r="G548" s="165">
        <v>3</v>
      </c>
      <c r="H548" s="18">
        <v>2030</v>
      </c>
      <c r="I548" s="18" t="s">
        <v>86</v>
      </c>
      <c r="J548" s="9" t="s">
        <v>188</v>
      </c>
      <c r="K548" s="17" t="s">
        <v>189</v>
      </c>
      <c r="L548" s="54" t="s">
        <v>89</v>
      </c>
      <c r="M548" s="20" t="str" cm="1">
        <f t="array" ref="M548">_xlfn.IFS(G548&gt;5,"Alto",G548&gt;-5,"Médio",G548&lt;=-5,"Baixo")</f>
        <v>Médio</v>
      </c>
      <c r="N548" s="20" t="str">
        <f t="shared" si="22"/>
        <v>Médio</v>
      </c>
    </row>
    <row r="549" spans="1:14" x14ac:dyDescent="0.35">
      <c r="A549" s="44" t="str">
        <f t="shared" si="23"/>
        <v>MScidadeInundações UrbanasCidade de Campo Grande20304C</v>
      </c>
      <c r="B549" s="18" t="s">
        <v>101</v>
      </c>
      <c r="C549" s="18" t="s">
        <v>82</v>
      </c>
      <c r="D549" s="17" t="s">
        <v>288</v>
      </c>
      <c r="E549" s="17" t="s">
        <v>102</v>
      </c>
      <c r="F549" s="17" t="e" vm="6">
        <v>#VALUE!</v>
      </c>
      <c r="G549" s="162">
        <v>-3</v>
      </c>
      <c r="H549" s="18">
        <v>2030</v>
      </c>
      <c r="I549" s="18" t="s">
        <v>90</v>
      </c>
      <c r="J549" s="9" t="s">
        <v>188</v>
      </c>
      <c r="K549" s="17" t="s">
        <v>189</v>
      </c>
      <c r="L549" s="54" t="s">
        <v>89</v>
      </c>
      <c r="M549" s="20" t="str" cm="1">
        <f t="array" ref="M549">_xlfn.IFS(G549&gt;5,"Alto",G549&gt;-5,"Médio",G549&lt;=-5,"Baixo")</f>
        <v>Médio</v>
      </c>
      <c r="N549" s="20" t="str">
        <f t="shared" si="22"/>
        <v>Médio</v>
      </c>
    </row>
    <row r="550" spans="1:14" x14ac:dyDescent="0.35">
      <c r="A550" s="44" t="str">
        <f t="shared" si="23"/>
        <v>MSCidadeInundações UrbanasCidade de Dourados20304C</v>
      </c>
      <c r="B550" s="111" t="s">
        <v>101</v>
      </c>
      <c r="C550" s="111" t="s">
        <v>190</v>
      </c>
      <c r="D550" s="17" t="s">
        <v>288</v>
      </c>
      <c r="E550" s="83" t="s">
        <v>180</v>
      </c>
      <c r="F550" s="83" t="e" vm="28">
        <v>#VALUE!</v>
      </c>
      <c r="G550" s="165">
        <v>-3</v>
      </c>
      <c r="H550" s="18">
        <v>2030</v>
      </c>
      <c r="I550" s="18" t="s">
        <v>90</v>
      </c>
      <c r="J550" s="9" t="s">
        <v>188</v>
      </c>
      <c r="K550" s="17" t="s">
        <v>189</v>
      </c>
      <c r="L550" s="54" t="s">
        <v>89</v>
      </c>
      <c r="M550" s="20" t="str" cm="1">
        <f t="array" ref="M550">_xlfn.IFS(G550&gt;5,"Alto",G550&gt;-5,"Médio",G550&lt;=-5,"Baixo")</f>
        <v>Médio</v>
      </c>
      <c r="N550" s="20" t="str">
        <f t="shared" si="22"/>
        <v>Médio</v>
      </c>
    </row>
    <row r="551" spans="1:14" x14ac:dyDescent="0.35">
      <c r="A551" s="44" t="str">
        <f t="shared" si="23"/>
        <v>MScidadeInundações UrbanasCidade de Campo Grande20502C</v>
      </c>
      <c r="B551" s="18" t="s">
        <v>101</v>
      </c>
      <c r="C551" s="18" t="s">
        <v>82</v>
      </c>
      <c r="D551" s="17" t="s">
        <v>288</v>
      </c>
      <c r="E551" s="17" t="s">
        <v>102</v>
      </c>
      <c r="F551" s="17" t="e" vm="6">
        <v>#VALUE!</v>
      </c>
      <c r="G551" s="162">
        <v>3</v>
      </c>
      <c r="H551" s="18">
        <v>2050</v>
      </c>
      <c r="I551" s="18" t="s">
        <v>86</v>
      </c>
      <c r="J551" s="9" t="s">
        <v>188</v>
      </c>
      <c r="K551" s="17" t="s">
        <v>189</v>
      </c>
      <c r="L551" s="54" t="s">
        <v>89</v>
      </c>
      <c r="M551" s="20" t="str" cm="1">
        <f t="array" ref="M551">_xlfn.IFS(G551&gt;5,"Alto",G551&gt;-5,"Médio",G551&lt;=-5,"Baixo")</f>
        <v>Médio</v>
      </c>
      <c r="N551" s="20" t="str">
        <f t="shared" si="22"/>
        <v>Médio</v>
      </c>
    </row>
    <row r="552" spans="1:14" x14ac:dyDescent="0.35">
      <c r="A552" s="44" t="str">
        <f t="shared" si="23"/>
        <v>MSCidadeInundações UrbanasCidade de Dourados20502C</v>
      </c>
      <c r="B552" s="111" t="s">
        <v>101</v>
      </c>
      <c r="C552" s="111" t="s">
        <v>190</v>
      </c>
      <c r="D552" s="17" t="s">
        <v>288</v>
      </c>
      <c r="E552" s="83" t="s">
        <v>180</v>
      </c>
      <c r="F552" s="83" t="e" vm="28">
        <v>#VALUE!</v>
      </c>
      <c r="G552" s="165">
        <v>5</v>
      </c>
      <c r="H552" s="18">
        <v>2050</v>
      </c>
      <c r="I552" s="18" t="s">
        <v>86</v>
      </c>
      <c r="J552" s="9" t="s">
        <v>188</v>
      </c>
      <c r="K552" s="17" t="s">
        <v>189</v>
      </c>
      <c r="L552" s="54" t="s">
        <v>89</v>
      </c>
      <c r="M552" s="20" t="str" cm="1">
        <f t="array" ref="M552">_xlfn.IFS(G552&gt;5,"Alto",G552&gt;-5,"Médio",G552&lt;=-5,"Baixo")</f>
        <v>Médio</v>
      </c>
      <c r="N552" s="20" t="str">
        <f t="shared" si="22"/>
        <v>Médio</v>
      </c>
    </row>
    <row r="553" spans="1:14" x14ac:dyDescent="0.35">
      <c r="A553" s="44" t="str">
        <f t="shared" si="23"/>
        <v>MScidadeInundações UrbanasCidade de Campo Grande20504C</v>
      </c>
      <c r="B553" s="18" t="s">
        <v>101</v>
      </c>
      <c r="C553" s="18" t="s">
        <v>82</v>
      </c>
      <c r="D553" s="17" t="s">
        <v>288</v>
      </c>
      <c r="E553" s="17" t="s">
        <v>102</v>
      </c>
      <c r="F553" s="17" t="e" vm="6">
        <v>#VALUE!</v>
      </c>
      <c r="G553" s="162">
        <v>-3</v>
      </c>
      <c r="H553" s="18">
        <v>2050</v>
      </c>
      <c r="I553" s="18" t="s">
        <v>90</v>
      </c>
      <c r="J553" s="9" t="s">
        <v>188</v>
      </c>
      <c r="K553" s="17" t="s">
        <v>189</v>
      </c>
      <c r="L553" s="54" t="s">
        <v>89</v>
      </c>
      <c r="M553" s="20" t="str" cm="1">
        <f t="array" ref="M553">_xlfn.IFS(G553&gt;5,"Alto",G553&gt;-5,"Médio",G553&lt;=-5,"Baixo")</f>
        <v>Médio</v>
      </c>
      <c r="N553" s="20" t="str">
        <f t="shared" si="22"/>
        <v>Médio</v>
      </c>
    </row>
    <row r="554" spans="1:14" x14ac:dyDescent="0.35">
      <c r="A554" s="44" t="str">
        <f t="shared" si="23"/>
        <v>MSCidadeInundações UrbanasCidade de Dourados20504C</v>
      </c>
      <c r="B554" s="111" t="s">
        <v>101</v>
      </c>
      <c r="C554" s="111" t="s">
        <v>190</v>
      </c>
      <c r="D554" s="17" t="s">
        <v>288</v>
      </c>
      <c r="E554" s="83" t="s">
        <v>180</v>
      </c>
      <c r="F554" s="83" t="e" vm="28">
        <v>#VALUE!</v>
      </c>
      <c r="G554" s="163">
        <v>3</v>
      </c>
      <c r="H554" s="18">
        <v>2050</v>
      </c>
      <c r="I554" s="18" t="s">
        <v>90</v>
      </c>
      <c r="J554" s="9" t="s">
        <v>188</v>
      </c>
      <c r="K554" s="17" t="s">
        <v>189</v>
      </c>
      <c r="L554" s="54" t="s">
        <v>89</v>
      </c>
      <c r="M554" s="20" t="str" cm="1">
        <f t="array" ref="M554">_xlfn.IFS(G554&gt;5,"Alto",G554&gt;-5,"Médio",G554&lt;=-5,"Baixo")</f>
        <v>Médio</v>
      </c>
      <c r="N554" s="20" t="str">
        <f t="shared" si="22"/>
        <v>Médio</v>
      </c>
    </row>
    <row r="555" spans="1:14" x14ac:dyDescent="0.35">
      <c r="A555" s="44" t="str">
        <f t="shared" si="23"/>
        <v>MTcidadeInundações UrbanasCidade de Cuiabá20302C</v>
      </c>
      <c r="B555" s="18" t="s">
        <v>103</v>
      </c>
      <c r="C555" s="18" t="s">
        <v>82</v>
      </c>
      <c r="D555" s="17" t="s">
        <v>288</v>
      </c>
      <c r="E555" s="17" t="s">
        <v>104</v>
      </c>
      <c r="F555" s="17" t="e" vm="7">
        <v>#VALUE!</v>
      </c>
      <c r="G555" s="46">
        <v>-3</v>
      </c>
      <c r="H555" s="18">
        <v>2030</v>
      </c>
      <c r="I555" s="18" t="s">
        <v>86</v>
      </c>
      <c r="J555" s="9" t="s">
        <v>188</v>
      </c>
      <c r="K555" s="17" t="s">
        <v>189</v>
      </c>
      <c r="L555" s="54" t="s">
        <v>89</v>
      </c>
      <c r="M555" s="20" t="str" cm="1">
        <f t="array" ref="M555">_xlfn.IFS(G555&gt;5,"Alto",G555&gt;-5,"Médio",G555&lt;=-5,"Baixo")</f>
        <v>Médio</v>
      </c>
      <c r="N555" s="20" t="str">
        <f t="shared" si="22"/>
        <v>Médio</v>
      </c>
    </row>
    <row r="556" spans="1:14" x14ac:dyDescent="0.35">
      <c r="A556" s="44" t="str">
        <f t="shared" si="23"/>
        <v>MTCidadeInundações UrbanasCidade de Sorriso20302C</v>
      </c>
      <c r="B556" s="111" t="s">
        <v>103</v>
      </c>
      <c r="C556" s="111" t="s">
        <v>190</v>
      </c>
      <c r="D556" s="17" t="s">
        <v>288</v>
      </c>
      <c r="E556" s="83" t="s">
        <v>183</v>
      </c>
      <c r="F556" s="83" t="e" vm="29">
        <v>#VALUE!</v>
      </c>
      <c r="G556" s="163">
        <v>-5</v>
      </c>
      <c r="H556" s="18">
        <v>2030</v>
      </c>
      <c r="I556" s="18" t="s">
        <v>86</v>
      </c>
      <c r="J556" s="9" t="s">
        <v>188</v>
      </c>
      <c r="K556" s="17" t="s">
        <v>189</v>
      </c>
      <c r="L556" s="54" t="s">
        <v>89</v>
      </c>
      <c r="M556" s="20" t="str" cm="1">
        <f t="array" ref="M556">_xlfn.IFS(G556&gt;5,"Alto",G556&gt;-5,"Médio",G556&lt;=-5,"Baixo")</f>
        <v>Baixo</v>
      </c>
      <c r="N556" s="20" t="str">
        <f t="shared" si="22"/>
        <v>Baixo</v>
      </c>
    </row>
    <row r="557" spans="1:14" x14ac:dyDescent="0.35">
      <c r="A557" s="44" t="str">
        <f t="shared" si="23"/>
        <v>MTcidadeInundações UrbanasCidade de Cuiabá20304C</v>
      </c>
      <c r="B557" s="18" t="s">
        <v>103</v>
      </c>
      <c r="C557" s="18" t="s">
        <v>82</v>
      </c>
      <c r="D557" s="17" t="s">
        <v>288</v>
      </c>
      <c r="E557" s="17" t="s">
        <v>104</v>
      </c>
      <c r="F557" s="17" t="e" vm="7">
        <v>#VALUE!</v>
      </c>
      <c r="G557" s="162">
        <v>-5</v>
      </c>
      <c r="H557" s="18">
        <v>2030</v>
      </c>
      <c r="I557" s="18" t="s">
        <v>90</v>
      </c>
      <c r="J557" s="9" t="s">
        <v>188</v>
      </c>
      <c r="K557" s="17" t="s">
        <v>189</v>
      </c>
      <c r="L557" s="54" t="s">
        <v>89</v>
      </c>
      <c r="M557" s="20" t="str" cm="1">
        <f t="array" ref="M557">_xlfn.IFS(G557&gt;5,"Alto",G557&gt;-5,"Médio",G557&lt;=-5,"Baixo")</f>
        <v>Baixo</v>
      </c>
      <c r="N557" s="20" t="str">
        <f t="shared" si="22"/>
        <v>Baixo</v>
      </c>
    </row>
    <row r="558" spans="1:14" x14ac:dyDescent="0.35">
      <c r="A558" s="44" t="str">
        <f t="shared" si="23"/>
        <v>MTCidadeInundações UrbanasCidade de Sorriso20304C</v>
      </c>
      <c r="B558" s="111" t="s">
        <v>103</v>
      </c>
      <c r="C558" s="111" t="s">
        <v>190</v>
      </c>
      <c r="D558" s="17" t="s">
        <v>288</v>
      </c>
      <c r="E558" s="83" t="s">
        <v>183</v>
      </c>
      <c r="F558" s="83" t="e" vm="29">
        <v>#VALUE!</v>
      </c>
      <c r="G558" s="165">
        <v>-5</v>
      </c>
      <c r="H558" s="18">
        <v>2030</v>
      </c>
      <c r="I558" s="18" t="s">
        <v>90</v>
      </c>
      <c r="J558" s="9" t="s">
        <v>188</v>
      </c>
      <c r="K558" s="17" t="s">
        <v>189</v>
      </c>
      <c r="L558" s="54" t="s">
        <v>89</v>
      </c>
      <c r="M558" s="20" t="str" cm="1">
        <f t="array" ref="M558">_xlfn.IFS(G558&gt;5,"Alto",G558&gt;-5,"Médio",G558&lt;=-5,"Baixo")</f>
        <v>Baixo</v>
      </c>
      <c r="N558" s="20" t="str">
        <f t="shared" si="22"/>
        <v>Baixo</v>
      </c>
    </row>
    <row r="559" spans="1:14" x14ac:dyDescent="0.35">
      <c r="A559" s="44" t="str">
        <f t="shared" si="23"/>
        <v>MTcidadeInundações UrbanasCidade de Cuiabá20502C</v>
      </c>
      <c r="B559" s="18" t="s">
        <v>103</v>
      </c>
      <c r="C559" s="18" t="s">
        <v>82</v>
      </c>
      <c r="D559" s="17" t="s">
        <v>288</v>
      </c>
      <c r="E559" s="17" t="s">
        <v>104</v>
      </c>
      <c r="F559" s="17" t="e" vm="7">
        <v>#VALUE!</v>
      </c>
      <c r="G559" s="162">
        <v>-3</v>
      </c>
      <c r="H559" s="18">
        <v>2050</v>
      </c>
      <c r="I559" s="18" t="s">
        <v>86</v>
      </c>
      <c r="J559" s="9" t="s">
        <v>188</v>
      </c>
      <c r="K559" s="17" t="s">
        <v>189</v>
      </c>
      <c r="L559" s="54" t="s">
        <v>89</v>
      </c>
      <c r="M559" s="20" t="str" cm="1">
        <f t="array" ref="M559">_xlfn.IFS(G559&gt;5,"Alto",G559&gt;-5,"Médio",G559&lt;=-5,"Baixo")</f>
        <v>Médio</v>
      </c>
      <c r="N559" s="20" t="str">
        <f t="shared" si="22"/>
        <v>Médio</v>
      </c>
    </row>
    <row r="560" spans="1:14" x14ac:dyDescent="0.35">
      <c r="A560" s="44" t="str">
        <f t="shared" si="23"/>
        <v>MTCidadeInundações UrbanasCidade de Sorriso20502C</v>
      </c>
      <c r="B560" s="111" t="s">
        <v>103</v>
      </c>
      <c r="C560" s="111" t="s">
        <v>190</v>
      </c>
      <c r="D560" s="17" t="s">
        <v>288</v>
      </c>
      <c r="E560" s="83" t="s">
        <v>183</v>
      </c>
      <c r="F560" s="83" t="e" vm="29">
        <v>#VALUE!</v>
      </c>
      <c r="G560" s="165">
        <v>-3</v>
      </c>
      <c r="H560" s="18">
        <v>2050</v>
      </c>
      <c r="I560" s="18" t="s">
        <v>86</v>
      </c>
      <c r="J560" s="9" t="s">
        <v>188</v>
      </c>
      <c r="K560" s="17" t="s">
        <v>189</v>
      </c>
      <c r="L560" s="54" t="s">
        <v>89</v>
      </c>
      <c r="M560" s="20" t="str" cm="1">
        <f t="array" ref="M560">_xlfn.IFS(G560&gt;5,"Alto",G560&gt;-5,"Médio",G560&lt;=-5,"Baixo")</f>
        <v>Médio</v>
      </c>
      <c r="N560" s="20" t="str">
        <f t="shared" si="22"/>
        <v>Médio</v>
      </c>
    </row>
    <row r="561" spans="1:15" x14ac:dyDescent="0.35">
      <c r="A561" s="44" t="str">
        <f t="shared" si="23"/>
        <v>MTcidadeInundações UrbanasCidade de Cuiabá20504C</v>
      </c>
      <c r="B561" s="18" t="s">
        <v>103</v>
      </c>
      <c r="C561" s="18" t="s">
        <v>82</v>
      </c>
      <c r="D561" s="17" t="s">
        <v>288</v>
      </c>
      <c r="E561" s="17" t="s">
        <v>104</v>
      </c>
      <c r="F561" s="17" t="e" vm="7">
        <v>#VALUE!</v>
      </c>
      <c r="G561" s="162">
        <v>-3</v>
      </c>
      <c r="H561" s="18">
        <v>2050</v>
      </c>
      <c r="I561" s="18" t="s">
        <v>90</v>
      </c>
      <c r="J561" s="9" t="s">
        <v>188</v>
      </c>
      <c r="K561" s="17" t="s">
        <v>189</v>
      </c>
      <c r="L561" s="54" t="s">
        <v>89</v>
      </c>
      <c r="M561" s="20" t="str" cm="1">
        <f t="array" ref="M561">_xlfn.IFS(G561&gt;5,"Alto",G561&gt;-5,"Médio",G561&lt;=-5,"Baixo")</f>
        <v>Médio</v>
      </c>
      <c r="N561" s="20" t="str">
        <f t="shared" si="22"/>
        <v>Médio</v>
      </c>
    </row>
    <row r="562" spans="1:15" x14ac:dyDescent="0.35">
      <c r="A562" s="44" t="str">
        <f t="shared" si="23"/>
        <v>MTCidadeInundações UrbanasCidade de Sorriso20504C</v>
      </c>
      <c r="B562" s="111" t="s">
        <v>103</v>
      </c>
      <c r="C562" s="111" t="s">
        <v>190</v>
      </c>
      <c r="D562" s="17" t="s">
        <v>288</v>
      </c>
      <c r="E562" s="83" t="s">
        <v>183</v>
      </c>
      <c r="F562" s="83" t="e" vm="29">
        <v>#VALUE!</v>
      </c>
      <c r="G562" s="165">
        <v>-5</v>
      </c>
      <c r="H562" s="18">
        <v>2050</v>
      </c>
      <c r="I562" s="18" t="s">
        <v>90</v>
      </c>
      <c r="J562" s="9" t="s">
        <v>188</v>
      </c>
      <c r="K562" s="17" t="s">
        <v>189</v>
      </c>
      <c r="L562" s="54" t="s">
        <v>89</v>
      </c>
      <c r="M562" s="20" t="str" cm="1">
        <f t="array" ref="M562">_xlfn.IFS(G562&gt;5,"Alto",G562&gt;-5,"Médio",G562&lt;=-5,"Baixo")</f>
        <v>Baixo</v>
      </c>
      <c r="N562" s="20" t="str">
        <f t="shared" si="22"/>
        <v>Baixo</v>
      </c>
    </row>
    <row r="563" spans="1:15" x14ac:dyDescent="0.35">
      <c r="A563" s="44" t="str">
        <f t="shared" si="23"/>
        <v>PAcidadeInundações UrbanasCidade de Belém20302C</v>
      </c>
      <c r="B563" s="18" t="s">
        <v>91</v>
      </c>
      <c r="C563" s="18" t="s">
        <v>82</v>
      </c>
      <c r="D563" s="17" t="s">
        <v>288</v>
      </c>
      <c r="E563" s="17" t="s">
        <v>92</v>
      </c>
      <c r="F563" s="17" t="e" vm="2">
        <v>#VALUE!</v>
      </c>
      <c r="G563" s="162">
        <v>-5</v>
      </c>
      <c r="H563" s="18">
        <v>2030</v>
      </c>
      <c r="I563" s="18" t="s">
        <v>86</v>
      </c>
      <c r="J563" s="9" t="s">
        <v>188</v>
      </c>
      <c r="K563" s="17" t="s">
        <v>189</v>
      </c>
      <c r="L563" s="54" t="s">
        <v>89</v>
      </c>
      <c r="M563" s="20" t="str" cm="1">
        <f t="array" ref="M563">_xlfn.IFS(G563&gt;5,"Alto",G563&gt;-5,"Médio",G563&lt;=-5,"Baixo")</f>
        <v>Baixo</v>
      </c>
      <c r="N563" s="20" t="str">
        <f t="shared" ref="N563:N626" si="24">IF(OR(G563="Alto",G563="Médio", G563="Baixo", G563= "Não aplicável",G563="ND"),G563,M563)</f>
        <v>Baixo</v>
      </c>
    </row>
    <row r="564" spans="1:15" x14ac:dyDescent="0.35">
      <c r="A564" s="44" t="str">
        <f t="shared" si="23"/>
        <v>PAcidadeInundações UrbanasCidade de Belém20304C</v>
      </c>
      <c r="B564" s="18" t="s">
        <v>91</v>
      </c>
      <c r="C564" s="18" t="s">
        <v>82</v>
      </c>
      <c r="D564" s="17" t="s">
        <v>288</v>
      </c>
      <c r="E564" s="17" t="s">
        <v>92</v>
      </c>
      <c r="F564" s="17" t="e" vm="2">
        <v>#VALUE!</v>
      </c>
      <c r="G564" s="162">
        <v>-3</v>
      </c>
      <c r="H564" s="18">
        <v>2030</v>
      </c>
      <c r="I564" s="18" t="s">
        <v>90</v>
      </c>
      <c r="J564" s="9" t="s">
        <v>188</v>
      </c>
      <c r="K564" s="17" t="s">
        <v>189</v>
      </c>
      <c r="L564" s="54" t="s">
        <v>89</v>
      </c>
      <c r="M564" s="20" t="str" cm="1">
        <f t="array" ref="M564">_xlfn.IFS(G564&gt;5,"Alto",G564&gt;-5,"Médio",G564&lt;=-5,"Baixo")</f>
        <v>Médio</v>
      </c>
      <c r="N564" s="20" t="str">
        <f t="shared" si="24"/>
        <v>Médio</v>
      </c>
    </row>
    <row r="565" spans="1:15" x14ac:dyDescent="0.35">
      <c r="A565" s="44" t="str">
        <f t="shared" si="23"/>
        <v>PAcidadeInundações UrbanasCidade de Belém20502C</v>
      </c>
      <c r="B565" s="18" t="s">
        <v>91</v>
      </c>
      <c r="C565" s="18" t="s">
        <v>82</v>
      </c>
      <c r="D565" s="17" t="s">
        <v>288</v>
      </c>
      <c r="E565" s="17" t="s">
        <v>92</v>
      </c>
      <c r="F565" s="17" t="e" vm="2">
        <v>#VALUE!</v>
      </c>
      <c r="G565" s="162">
        <v>-5</v>
      </c>
      <c r="H565" s="18">
        <v>2050</v>
      </c>
      <c r="I565" s="18" t="s">
        <v>86</v>
      </c>
      <c r="J565" s="9" t="s">
        <v>188</v>
      </c>
      <c r="K565" s="17" t="s">
        <v>189</v>
      </c>
      <c r="L565" s="54" t="s">
        <v>89</v>
      </c>
      <c r="M565" s="20" t="str" cm="1">
        <f t="array" ref="M565">_xlfn.IFS(G565&gt;5,"Alto",G565&gt;-5,"Médio",G565&lt;=-5,"Baixo")</f>
        <v>Baixo</v>
      </c>
      <c r="N565" s="20" t="str">
        <f t="shared" si="24"/>
        <v>Baixo</v>
      </c>
    </row>
    <row r="566" spans="1:15" x14ac:dyDescent="0.35">
      <c r="A566" s="44" t="str">
        <f t="shared" si="23"/>
        <v>PAcidadeInundações UrbanasCidade de Belém20504C</v>
      </c>
      <c r="B566" s="18" t="s">
        <v>91</v>
      </c>
      <c r="C566" s="18" t="s">
        <v>82</v>
      </c>
      <c r="D566" s="17" t="s">
        <v>288</v>
      </c>
      <c r="E566" s="17" t="s">
        <v>92</v>
      </c>
      <c r="F566" s="17" t="e" vm="2">
        <v>#VALUE!</v>
      </c>
      <c r="G566" s="162">
        <v>-5</v>
      </c>
      <c r="H566" s="18">
        <v>2050</v>
      </c>
      <c r="I566" s="18" t="s">
        <v>90</v>
      </c>
      <c r="J566" s="9" t="s">
        <v>188</v>
      </c>
      <c r="K566" s="17" t="s">
        <v>189</v>
      </c>
      <c r="L566" s="54" t="s">
        <v>89</v>
      </c>
      <c r="M566" s="20" t="str" cm="1">
        <f t="array" ref="M566">_xlfn.IFS(G566&gt;5,"Alto",G566&gt;-5,"Médio",G566&lt;=-5,"Baixo")</f>
        <v>Baixo</v>
      </c>
      <c r="N566" s="20" t="str">
        <f t="shared" si="24"/>
        <v>Baixo</v>
      </c>
    </row>
    <row r="567" spans="1:15" x14ac:dyDescent="0.35">
      <c r="A567" s="44" t="str">
        <f t="shared" ref="A567:A630" si="25">_xlfn.CONCAT(B567,C567,D567,E567,H567,I567)</f>
        <v>PBcidadeInundações UrbanasCidade de João Pessoa20302C</v>
      </c>
      <c r="B567" s="18" t="s">
        <v>113</v>
      </c>
      <c r="C567" s="18" t="s">
        <v>82</v>
      </c>
      <c r="D567" s="17" t="s">
        <v>288</v>
      </c>
      <c r="E567" s="17" t="s">
        <v>114</v>
      </c>
      <c r="F567" s="17" t="e" vm="12">
        <v>#VALUE!</v>
      </c>
      <c r="G567" s="165">
        <v>-20</v>
      </c>
      <c r="H567" s="18">
        <v>2030</v>
      </c>
      <c r="I567" s="18" t="s">
        <v>86</v>
      </c>
      <c r="J567" s="9" t="s">
        <v>188</v>
      </c>
      <c r="K567" s="17" t="s">
        <v>189</v>
      </c>
      <c r="L567" s="54" t="s">
        <v>89</v>
      </c>
      <c r="M567" s="20" t="str" cm="1">
        <f t="array" ref="M567">_xlfn.IFS(G567&gt;5,"Alto",G567&gt;-5,"Médio",G567&lt;=-5,"Baixo")</f>
        <v>Baixo</v>
      </c>
      <c r="N567" s="20" t="str">
        <f t="shared" si="24"/>
        <v>Baixo</v>
      </c>
    </row>
    <row r="568" spans="1:15" x14ac:dyDescent="0.35">
      <c r="A568" s="44" t="str">
        <f t="shared" si="25"/>
        <v>PBcidadeInundações UrbanasCidade de João Pessoa20304C</v>
      </c>
      <c r="B568" s="18" t="s">
        <v>113</v>
      </c>
      <c r="C568" s="18" t="s">
        <v>82</v>
      </c>
      <c r="D568" s="17" t="s">
        <v>288</v>
      </c>
      <c r="E568" s="17" t="s">
        <v>114</v>
      </c>
      <c r="F568" s="17" t="e" vm="12">
        <v>#VALUE!</v>
      </c>
      <c r="G568" s="165">
        <v>-20</v>
      </c>
      <c r="H568" s="18">
        <v>2030</v>
      </c>
      <c r="I568" s="18" t="s">
        <v>90</v>
      </c>
      <c r="J568" s="9" t="s">
        <v>188</v>
      </c>
      <c r="K568" s="17" t="s">
        <v>189</v>
      </c>
      <c r="L568" s="54" t="s">
        <v>89</v>
      </c>
      <c r="M568" s="20" t="str" cm="1">
        <f t="array" ref="M568">_xlfn.IFS(G568&gt;5,"Alto",G568&gt;-5,"Médio",G568&lt;=-5,"Baixo")</f>
        <v>Baixo</v>
      </c>
      <c r="N568" s="20" t="str">
        <f t="shared" si="24"/>
        <v>Baixo</v>
      </c>
    </row>
    <row r="569" spans="1:15" x14ac:dyDescent="0.35">
      <c r="A569" s="44" t="str">
        <f t="shared" si="25"/>
        <v>PBcidadeInundações UrbanasCidade de João Pessoa20502C</v>
      </c>
      <c r="B569" s="18" t="s">
        <v>113</v>
      </c>
      <c r="C569" s="18" t="s">
        <v>82</v>
      </c>
      <c r="D569" s="17" t="s">
        <v>288</v>
      </c>
      <c r="E569" s="17" t="s">
        <v>114</v>
      </c>
      <c r="F569" s="17" t="e" vm="12">
        <v>#VALUE!</v>
      </c>
      <c r="G569" s="165">
        <v>-20</v>
      </c>
      <c r="H569" s="18">
        <v>2050</v>
      </c>
      <c r="I569" s="18" t="s">
        <v>86</v>
      </c>
      <c r="J569" s="9" t="s">
        <v>188</v>
      </c>
      <c r="K569" s="17" t="s">
        <v>189</v>
      </c>
      <c r="L569" s="54" t="s">
        <v>89</v>
      </c>
      <c r="M569" s="20" t="str" cm="1">
        <f t="array" ref="M569">_xlfn.IFS(G569&gt;5,"Alto",G569&gt;-5,"Médio",G569&lt;=-5,"Baixo")</f>
        <v>Baixo</v>
      </c>
      <c r="N569" s="20" t="str">
        <f t="shared" si="24"/>
        <v>Baixo</v>
      </c>
    </row>
    <row r="570" spans="1:15" x14ac:dyDescent="0.35">
      <c r="A570" s="44" t="str">
        <f t="shared" si="25"/>
        <v>PBcidadeInundações UrbanasCidade de João Pessoa20504C</v>
      </c>
      <c r="B570" s="18" t="s">
        <v>113</v>
      </c>
      <c r="C570" s="18" t="s">
        <v>82</v>
      </c>
      <c r="D570" s="17" t="s">
        <v>288</v>
      </c>
      <c r="E570" s="17" t="s">
        <v>114</v>
      </c>
      <c r="F570" s="17" t="e" vm="12">
        <v>#VALUE!</v>
      </c>
      <c r="G570" s="165">
        <v>-20</v>
      </c>
      <c r="H570" s="18">
        <v>2050</v>
      </c>
      <c r="I570" s="18" t="s">
        <v>90</v>
      </c>
      <c r="J570" s="9" t="s">
        <v>188</v>
      </c>
      <c r="K570" s="17" t="s">
        <v>189</v>
      </c>
      <c r="L570" s="54" t="s">
        <v>89</v>
      </c>
      <c r="M570" s="20" t="str" cm="1">
        <f t="array" ref="M570">_xlfn.IFS(G570&gt;5,"Alto",G570&gt;-5,"Médio",G570&lt;=-5,"Baixo")</f>
        <v>Baixo</v>
      </c>
      <c r="N570" s="20" t="str">
        <f t="shared" si="24"/>
        <v>Baixo</v>
      </c>
    </row>
    <row r="571" spans="1:15" x14ac:dyDescent="0.35">
      <c r="A571" s="44" t="str">
        <f t="shared" si="25"/>
        <v>PEcidadeInundações UrbanasCidade de Recife20302C</v>
      </c>
      <c r="B571" s="18" t="s">
        <v>129</v>
      </c>
      <c r="C571" s="18" t="s">
        <v>82</v>
      </c>
      <c r="D571" s="17" t="s">
        <v>288</v>
      </c>
      <c r="E571" s="17" t="s">
        <v>130</v>
      </c>
      <c r="F571" s="17" t="e" vm="20">
        <v>#VALUE!</v>
      </c>
      <c r="G571" s="162">
        <v>-3</v>
      </c>
      <c r="H571" s="18">
        <v>2030</v>
      </c>
      <c r="I571" s="18" t="s">
        <v>86</v>
      </c>
      <c r="J571" s="9" t="s">
        <v>188</v>
      </c>
      <c r="K571" s="17" t="s">
        <v>189</v>
      </c>
      <c r="L571" s="54" t="s">
        <v>89</v>
      </c>
      <c r="M571" s="20" t="str" cm="1">
        <f t="array" ref="M571">_xlfn.IFS(G571&gt;5,"Alto",G571&gt;-5,"Médio",G571&lt;=-5,"Baixo")</f>
        <v>Médio</v>
      </c>
      <c r="N571" s="20" t="str">
        <f t="shared" si="24"/>
        <v>Médio</v>
      </c>
      <c r="O571" s="1"/>
    </row>
    <row r="572" spans="1:15" x14ac:dyDescent="0.35">
      <c r="A572" s="44" t="str">
        <f t="shared" si="25"/>
        <v>PEcidadeInundações UrbanasCidade de Recife20304C</v>
      </c>
      <c r="B572" s="18" t="s">
        <v>129</v>
      </c>
      <c r="C572" s="18" t="s">
        <v>82</v>
      </c>
      <c r="D572" s="17" t="s">
        <v>288</v>
      </c>
      <c r="E572" s="17" t="s">
        <v>130</v>
      </c>
      <c r="F572" s="17" t="e" vm="20">
        <v>#VALUE!</v>
      </c>
      <c r="G572" s="162">
        <v>-3</v>
      </c>
      <c r="H572" s="18">
        <v>2030</v>
      </c>
      <c r="I572" s="18" t="s">
        <v>90</v>
      </c>
      <c r="J572" s="9" t="s">
        <v>188</v>
      </c>
      <c r="K572" s="17" t="s">
        <v>189</v>
      </c>
      <c r="L572" s="54" t="s">
        <v>89</v>
      </c>
      <c r="M572" s="20" t="str" cm="1">
        <f t="array" ref="M572">_xlfn.IFS(G572&gt;5,"Alto",G572&gt;-5,"Médio",G572&lt;=-5,"Baixo")</f>
        <v>Médio</v>
      </c>
      <c r="N572" s="20" t="str">
        <f t="shared" si="24"/>
        <v>Médio</v>
      </c>
      <c r="O572" s="1"/>
    </row>
    <row r="573" spans="1:15" x14ac:dyDescent="0.35">
      <c r="A573" s="44" t="str">
        <f t="shared" si="25"/>
        <v>PEcidadeInundações UrbanasCidade de Recife20502C</v>
      </c>
      <c r="B573" s="18" t="s">
        <v>129</v>
      </c>
      <c r="C573" s="18" t="s">
        <v>82</v>
      </c>
      <c r="D573" s="17" t="s">
        <v>288</v>
      </c>
      <c r="E573" s="17" t="s">
        <v>130</v>
      </c>
      <c r="F573" s="17" t="e" vm="20">
        <v>#VALUE!</v>
      </c>
      <c r="G573" s="162">
        <v>-5</v>
      </c>
      <c r="H573" s="18">
        <v>2050</v>
      </c>
      <c r="I573" s="18" t="s">
        <v>86</v>
      </c>
      <c r="J573" s="9" t="s">
        <v>188</v>
      </c>
      <c r="K573" s="17" t="s">
        <v>189</v>
      </c>
      <c r="L573" s="54" t="s">
        <v>89</v>
      </c>
      <c r="M573" s="20" t="str" cm="1">
        <f t="array" ref="M573">_xlfn.IFS(G573&gt;5,"Alto",G573&gt;-5,"Médio",G573&lt;=-5,"Baixo")</f>
        <v>Baixo</v>
      </c>
      <c r="N573" s="20" t="str">
        <f t="shared" si="24"/>
        <v>Baixo</v>
      </c>
      <c r="O573" s="1"/>
    </row>
    <row r="574" spans="1:15" x14ac:dyDescent="0.35">
      <c r="A574" s="44" t="str">
        <f t="shared" si="25"/>
        <v>PEcidadeInundações UrbanasCidade de Recife20504C</v>
      </c>
      <c r="B574" s="18" t="s">
        <v>129</v>
      </c>
      <c r="C574" s="18" t="s">
        <v>82</v>
      </c>
      <c r="D574" s="17" t="s">
        <v>288</v>
      </c>
      <c r="E574" s="17" t="s">
        <v>130</v>
      </c>
      <c r="F574" s="17" t="e" vm="20">
        <v>#VALUE!</v>
      </c>
      <c r="G574" s="162">
        <v>-10</v>
      </c>
      <c r="H574" s="18">
        <v>2050</v>
      </c>
      <c r="I574" s="18" t="s">
        <v>90</v>
      </c>
      <c r="J574" s="9" t="s">
        <v>188</v>
      </c>
      <c r="K574" s="17" t="s">
        <v>189</v>
      </c>
      <c r="L574" s="54" t="s">
        <v>89</v>
      </c>
      <c r="M574" s="20" t="str" cm="1">
        <f t="array" ref="M574">_xlfn.IFS(G574&gt;5,"Alto",G574&gt;-5,"Médio",G574&lt;=-5,"Baixo")</f>
        <v>Baixo</v>
      </c>
      <c r="N574" s="20" t="str">
        <f t="shared" si="24"/>
        <v>Baixo</v>
      </c>
    </row>
    <row r="575" spans="1:15" x14ac:dyDescent="0.35">
      <c r="A575" s="44" t="str">
        <f t="shared" si="25"/>
        <v>PIcidadeInundações UrbanasCidade de Teresina20302C</v>
      </c>
      <c r="B575" s="18" t="s">
        <v>139</v>
      </c>
      <c r="C575" s="18" t="s">
        <v>82</v>
      </c>
      <c r="D575" s="17" t="s">
        <v>288</v>
      </c>
      <c r="E575" s="17" t="s">
        <v>140</v>
      </c>
      <c r="F575" s="17" t="e" vm="25">
        <v>#VALUE!</v>
      </c>
      <c r="G575" s="162">
        <v>-3</v>
      </c>
      <c r="H575" s="18">
        <v>2030</v>
      </c>
      <c r="I575" s="18" t="s">
        <v>86</v>
      </c>
      <c r="J575" s="9" t="s">
        <v>188</v>
      </c>
      <c r="K575" s="17" t="s">
        <v>189</v>
      </c>
      <c r="L575" s="54" t="s">
        <v>89</v>
      </c>
      <c r="M575" s="20" t="str" cm="1">
        <f t="array" ref="M575">_xlfn.IFS(G575&gt;5,"Alto",G575&gt;-5,"Médio",G575&lt;=-5,"Baixo")</f>
        <v>Médio</v>
      </c>
      <c r="N575" s="20" t="str">
        <f t="shared" si="24"/>
        <v>Médio</v>
      </c>
    </row>
    <row r="576" spans="1:15" x14ac:dyDescent="0.35">
      <c r="A576" s="44" t="str">
        <f t="shared" si="25"/>
        <v>PIcidadeInundações UrbanasCidade de Teresina20304C</v>
      </c>
      <c r="B576" s="18" t="s">
        <v>139</v>
      </c>
      <c r="C576" s="18" t="s">
        <v>82</v>
      </c>
      <c r="D576" s="17" t="s">
        <v>288</v>
      </c>
      <c r="E576" s="17" t="s">
        <v>140</v>
      </c>
      <c r="F576" s="17" t="e" vm="25">
        <v>#VALUE!</v>
      </c>
      <c r="G576" s="162">
        <v>0</v>
      </c>
      <c r="H576" s="18">
        <v>2030</v>
      </c>
      <c r="I576" s="18" t="s">
        <v>90</v>
      </c>
      <c r="J576" s="9" t="s">
        <v>188</v>
      </c>
      <c r="K576" s="17" t="s">
        <v>189</v>
      </c>
      <c r="L576" s="54" t="s">
        <v>89</v>
      </c>
      <c r="M576" s="20" t="str" cm="1">
        <f t="array" ref="M576">_xlfn.IFS(G576&gt;5,"Alto",G576&gt;-5,"Médio",G576&lt;=-5,"Baixo")</f>
        <v>Médio</v>
      </c>
      <c r="N576" s="20" t="str">
        <f t="shared" si="24"/>
        <v>Médio</v>
      </c>
    </row>
    <row r="577" spans="1:15" x14ac:dyDescent="0.35">
      <c r="A577" s="44" t="str">
        <f t="shared" si="25"/>
        <v>PIcidadeInundações UrbanasCidade de Teresina20502C</v>
      </c>
      <c r="B577" s="18" t="s">
        <v>139</v>
      </c>
      <c r="C577" s="18" t="s">
        <v>82</v>
      </c>
      <c r="D577" s="17" t="s">
        <v>288</v>
      </c>
      <c r="E577" s="17" t="s">
        <v>140</v>
      </c>
      <c r="F577" s="17" t="e" vm="25">
        <v>#VALUE!</v>
      </c>
      <c r="G577" s="162">
        <v>-3</v>
      </c>
      <c r="H577" s="18">
        <v>2050</v>
      </c>
      <c r="I577" s="18" t="s">
        <v>86</v>
      </c>
      <c r="J577" s="9" t="s">
        <v>188</v>
      </c>
      <c r="K577" s="17" t="s">
        <v>189</v>
      </c>
      <c r="L577" s="54" t="s">
        <v>89</v>
      </c>
      <c r="M577" s="20" t="str" cm="1">
        <f t="array" ref="M577">_xlfn.IFS(G577&gt;5,"Alto",G577&gt;-5,"Médio",G577&lt;=-5,"Baixo")</f>
        <v>Médio</v>
      </c>
      <c r="N577" s="20" t="str">
        <f t="shared" si="24"/>
        <v>Médio</v>
      </c>
    </row>
    <row r="578" spans="1:15" x14ac:dyDescent="0.35">
      <c r="A578" s="44" t="str">
        <f t="shared" si="25"/>
        <v>PIcidadeInundações UrbanasCidade de Teresina20504C</v>
      </c>
      <c r="B578" s="18" t="s">
        <v>139</v>
      </c>
      <c r="C578" s="18" t="s">
        <v>82</v>
      </c>
      <c r="D578" s="17" t="s">
        <v>288</v>
      </c>
      <c r="E578" s="17" t="s">
        <v>140</v>
      </c>
      <c r="F578" s="17" t="e" vm="25">
        <v>#VALUE!</v>
      </c>
      <c r="G578" s="162">
        <v>-3</v>
      </c>
      <c r="H578" s="18">
        <v>2050</v>
      </c>
      <c r="I578" s="18" t="s">
        <v>90</v>
      </c>
      <c r="J578" s="9" t="s">
        <v>188</v>
      </c>
      <c r="K578" s="17" t="s">
        <v>189</v>
      </c>
      <c r="L578" s="54" t="s">
        <v>89</v>
      </c>
      <c r="M578" s="20" t="str" cm="1">
        <f t="array" ref="M578">_xlfn.IFS(G578&gt;5,"Alto",G578&gt;-5,"Médio",G578&lt;=-5,"Baixo")</f>
        <v>Médio</v>
      </c>
      <c r="N578" s="20" t="str">
        <f t="shared" si="24"/>
        <v>Médio</v>
      </c>
    </row>
    <row r="579" spans="1:15" x14ac:dyDescent="0.35">
      <c r="A579" s="44" t="str">
        <f t="shared" si="25"/>
        <v>PRcidadeInundações UrbanasCidade de Curitiba20302C</v>
      </c>
      <c r="B579" s="18" t="s">
        <v>105</v>
      </c>
      <c r="C579" s="18" t="s">
        <v>82</v>
      </c>
      <c r="D579" s="17" t="s">
        <v>288</v>
      </c>
      <c r="E579" s="17" t="s">
        <v>106</v>
      </c>
      <c r="F579" s="17" t="e" vm="8">
        <v>#VALUE!</v>
      </c>
      <c r="G579" s="162">
        <v>3</v>
      </c>
      <c r="H579" s="18">
        <v>2030</v>
      </c>
      <c r="I579" s="18" t="s">
        <v>86</v>
      </c>
      <c r="J579" s="9" t="s">
        <v>188</v>
      </c>
      <c r="K579" s="17" t="s">
        <v>189</v>
      </c>
      <c r="L579" s="54" t="s">
        <v>89</v>
      </c>
      <c r="M579" s="20" t="str" cm="1">
        <f t="array" ref="M579">_xlfn.IFS(G579&gt;5,"Alto",G579&gt;-5,"Médio",G579&lt;=-5,"Baixo")</f>
        <v>Médio</v>
      </c>
      <c r="N579" s="20" t="str">
        <f t="shared" si="24"/>
        <v>Médio</v>
      </c>
    </row>
    <row r="580" spans="1:15" x14ac:dyDescent="0.35">
      <c r="A580" s="44" t="str">
        <f t="shared" si="25"/>
        <v>PRCidadeInundações UrbanasCidade de Cascavel20302C</v>
      </c>
      <c r="B580" s="111" t="s">
        <v>105</v>
      </c>
      <c r="C580" s="111" t="s">
        <v>190</v>
      </c>
      <c r="D580" s="17" t="s">
        <v>288</v>
      </c>
      <c r="E580" s="83" t="s">
        <v>179</v>
      </c>
      <c r="F580" s="83" t="e" vm="30">
        <v>#VALUE!</v>
      </c>
      <c r="G580" s="165">
        <v>5</v>
      </c>
      <c r="H580" s="18">
        <v>2030</v>
      </c>
      <c r="I580" s="18" t="s">
        <v>86</v>
      </c>
      <c r="J580" s="9" t="s">
        <v>188</v>
      </c>
      <c r="K580" s="17" t="s">
        <v>189</v>
      </c>
      <c r="L580" s="54" t="s">
        <v>89</v>
      </c>
      <c r="M580" s="20" t="str" cm="1">
        <f t="array" ref="M580">_xlfn.IFS(G580&gt;5,"Alto",G580&gt;-5,"Médio",G580&lt;=-5,"Baixo")</f>
        <v>Médio</v>
      </c>
      <c r="N580" s="20" t="str">
        <f t="shared" si="24"/>
        <v>Médio</v>
      </c>
    </row>
    <row r="581" spans="1:15" x14ac:dyDescent="0.35">
      <c r="A581" s="44" t="str">
        <f t="shared" si="25"/>
        <v>PRcidadeInundações UrbanasCidade de Curitiba20304C</v>
      </c>
      <c r="B581" s="18" t="s">
        <v>105</v>
      </c>
      <c r="C581" s="18" t="s">
        <v>82</v>
      </c>
      <c r="D581" s="17" t="s">
        <v>288</v>
      </c>
      <c r="E581" s="17" t="s">
        <v>106</v>
      </c>
      <c r="F581" s="17" t="e" vm="8">
        <v>#VALUE!</v>
      </c>
      <c r="G581" s="162">
        <v>3</v>
      </c>
      <c r="H581" s="18">
        <v>2030</v>
      </c>
      <c r="I581" s="18" t="s">
        <v>90</v>
      </c>
      <c r="J581" s="9" t="s">
        <v>188</v>
      </c>
      <c r="K581" s="17" t="s">
        <v>189</v>
      </c>
      <c r="L581" s="54" t="s">
        <v>89</v>
      </c>
      <c r="M581" s="20" t="str" cm="1">
        <f t="array" ref="M581">_xlfn.IFS(G581&gt;5,"Alto",G581&gt;-5,"Médio",G581&lt;=-5,"Baixo")</f>
        <v>Médio</v>
      </c>
      <c r="N581" s="20" t="str">
        <f t="shared" si="24"/>
        <v>Médio</v>
      </c>
    </row>
    <row r="582" spans="1:15" x14ac:dyDescent="0.35">
      <c r="A582" s="44" t="str">
        <f t="shared" si="25"/>
        <v>PRCidadeInundações UrbanasCidade de Cascavel20304C</v>
      </c>
      <c r="B582" s="111" t="s">
        <v>105</v>
      </c>
      <c r="C582" s="111" t="s">
        <v>190</v>
      </c>
      <c r="D582" s="17" t="s">
        <v>288</v>
      </c>
      <c r="E582" s="83" t="s">
        <v>179</v>
      </c>
      <c r="F582" s="83" t="e" vm="30">
        <v>#VALUE!</v>
      </c>
      <c r="G582" s="165">
        <v>3</v>
      </c>
      <c r="H582" s="18">
        <v>2030</v>
      </c>
      <c r="I582" s="18" t="s">
        <v>90</v>
      </c>
      <c r="J582" s="9" t="s">
        <v>188</v>
      </c>
      <c r="K582" s="17" t="s">
        <v>189</v>
      </c>
      <c r="L582" s="54" t="s">
        <v>89</v>
      </c>
      <c r="M582" s="20" t="str" cm="1">
        <f t="array" ref="M582">_xlfn.IFS(G582&gt;5,"Alto",G582&gt;-5,"Médio",G582&lt;=-5,"Baixo")</f>
        <v>Médio</v>
      </c>
      <c r="N582" s="20" t="str">
        <f t="shared" si="24"/>
        <v>Médio</v>
      </c>
    </row>
    <row r="583" spans="1:15" x14ac:dyDescent="0.35">
      <c r="A583" s="44" t="str">
        <f t="shared" si="25"/>
        <v>PRcidadeInundações UrbanasCidade de Curitiba20502C</v>
      </c>
      <c r="B583" s="18" t="s">
        <v>105</v>
      </c>
      <c r="C583" s="18" t="s">
        <v>82</v>
      </c>
      <c r="D583" s="17" t="s">
        <v>288</v>
      </c>
      <c r="E583" s="17" t="s">
        <v>106</v>
      </c>
      <c r="F583" s="17" t="e" vm="8">
        <v>#VALUE!</v>
      </c>
      <c r="G583" s="162">
        <v>3</v>
      </c>
      <c r="H583" s="18">
        <v>2050</v>
      </c>
      <c r="I583" s="18" t="s">
        <v>86</v>
      </c>
      <c r="J583" s="9" t="s">
        <v>188</v>
      </c>
      <c r="K583" s="17" t="s">
        <v>189</v>
      </c>
      <c r="L583" s="54" t="s">
        <v>89</v>
      </c>
      <c r="M583" s="20" t="str" cm="1">
        <f t="array" ref="M583">_xlfn.IFS(G583&gt;5,"Alto",G583&gt;-5,"Médio",G583&lt;=-5,"Baixo")</f>
        <v>Médio</v>
      </c>
      <c r="N583" s="20" t="str">
        <f t="shared" si="24"/>
        <v>Médio</v>
      </c>
    </row>
    <row r="584" spans="1:15" x14ac:dyDescent="0.35">
      <c r="A584" s="44" t="str">
        <f t="shared" si="25"/>
        <v>PRCidadeInundações UrbanasCidade de Cascavel20502C</v>
      </c>
      <c r="B584" s="111" t="s">
        <v>105</v>
      </c>
      <c r="C584" s="111" t="s">
        <v>190</v>
      </c>
      <c r="D584" s="17" t="s">
        <v>288</v>
      </c>
      <c r="E584" s="83" t="s">
        <v>179</v>
      </c>
      <c r="F584" s="83" t="e" vm="30">
        <v>#VALUE!</v>
      </c>
      <c r="G584" s="165">
        <v>10</v>
      </c>
      <c r="H584" s="18">
        <v>2050</v>
      </c>
      <c r="I584" s="18" t="s">
        <v>86</v>
      </c>
      <c r="J584" s="9" t="s">
        <v>188</v>
      </c>
      <c r="K584" s="17" t="s">
        <v>189</v>
      </c>
      <c r="L584" s="54" t="s">
        <v>89</v>
      </c>
      <c r="M584" s="20" t="str" cm="1">
        <f t="array" ref="M584">_xlfn.IFS(G584&gt;5,"Alto",G584&gt;-5,"Médio",G584&lt;=-5,"Baixo")</f>
        <v>Alto</v>
      </c>
      <c r="N584" s="20" t="str">
        <f t="shared" si="24"/>
        <v>Alto</v>
      </c>
      <c r="O584" s="1"/>
    </row>
    <row r="585" spans="1:15" x14ac:dyDescent="0.35">
      <c r="A585" s="44" t="str">
        <f t="shared" si="25"/>
        <v>PRcidadeInundações UrbanasCidade de Curitiba20504C</v>
      </c>
      <c r="B585" s="18" t="s">
        <v>105</v>
      </c>
      <c r="C585" s="45" t="s">
        <v>82</v>
      </c>
      <c r="D585" s="44" t="s">
        <v>288</v>
      </c>
      <c r="E585" s="17" t="s">
        <v>106</v>
      </c>
      <c r="F585" s="17" t="e" vm="8">
        <v>#VALUE!</v>
      </c>
      <c r="G585" s="162">
        <v>10</v>
      </c>
      <c r="H585" s="18">
        <v>2050</v>
      </c>
      <c r="I585" s="18" t="s">
        <v>90</v>
      </c>
      <c r="J585" s="9" t="s">
        <v>188</v>
      </c>
      <c r="K585" s="17" t="s">
        <v>189</v>
      </c>
      <c r="L585" s="54" t="s">
        <v>89</v>
      </c>
      <c r="M585" s="20" t="str" cm="1">
        <f t="array" ref="M585">_xlfn.IFS(G585&gt;5,"Alto",G585&gt;-5,"Médio",G585&lt;=-5,"Baixo")</f>
        <v>Alto</v>
      </c>
      <c r="N585" s="20" t="str">
        <f t="shared" si="24"/>
        <v>Alto</v>
      </c>
      <c r="O585" s="1"/>
    </row>
    <row r="586" spans="1:15" x14ac:dyDescent="0.35">
      <c r="A586" s="44" t="str">
        <f t="shared" si="25"/>
        <v>PRCidadeInundações UrbanasCidade de Cascavel20504C</v>
      </c>
      <c r="B586" s="111" t="s">
        <v>105</v>
      </c>
      <c r="C586" s="114" t="s">
        <v>190</v>
      </c>
      <c r="D586" s="44" t="s">
        <v>288</v>
      </c>
      <c r="E586" s="83" t="s">
        <v>179</v>
      </c>
      <c r="F586" s="83" t="e" vm="30">
        <v>#VALUE!</v>
      </c>
      <c r="G586" s="163">
        <v>10</v>
      </c>
      <c r="H586" s="18">
        <v>2050</v>
      </c>
      <c r="I586" s="18" t="s">
        <v>90</v>
      </c>
      <c r="J586" s="9" t="s">
        <v>188</v>
      </c>
      <c r="K586" s="17" t="s">
        <v>189</v>
      </c>
      <c r="L586" s="54" t="s">
        <v>89</v>
      </c>
      <c r="M586" s="20" t="str" cm="1">
        <f t="array" ref="M586">_xlfn.IFS(G586&gt;5,"Alto",G586&gt;-5,"Médio",G586&lt;=-5,"Baixo")</f>
        <v>Alto</v>
      </c>
      <c r="N586" s="20" t="str">
        <f t="shared" si="24"/>
        <v>Alto</v>
      </c>
    </row>
    <row r="587" spans="1:15" x14ac:dyDescent="0.35">
      <c r="A587" s="44" t="str">
        <f t="shared" si="25"/>
        <v>RJcidadeInundações UrbanasCidade do Rio de Janeiro20302C</v>
      </c>
      <c r="B587" s="18" t="s">
        <v>143</v>
      </c>
      <c r="C587" s="45" t="s">
        <v>82</v>
      </c>
      <c r="D587" s="44" t="s">
        <v>288</v>
      </c>
      <c r="E587" s="17" t="s">
        <v>144</v>
      </c>
      <c r="F587" s="17" t="e" vm="27">
        <v>#VALUE!</v>
      </c>
      <c r="G587" s="46">
        <v>-3</v>
      </c>
      <c r="H587" s="18">
        <v>2030</v>
      </c>
      <c r="I587" s="18" t="s">
        <v>86</v>
      </c>
      <c r="J587" s="9" t="s">
        <v>188</v>
      </c>
      <c r="K587" s="17" t="s">
        <v>189</v>
      </c>
      <c r="L587" s="54" t="s">
        <v>89</v>
      </c>
      <c r="M587" s="20" t="str" cm="1">
        <f t="array" ref="M587">_xlfn.IFS(G587&gt;5,"Alto",G587&gt;-5,"Médio",G587&lt;=-5,"Baixo")</f>
        <v>Médio</v>
      </c>
      <c r="N587" s="20" t="str">
        <f t="shared" si="24"/>
        <v>Médio</v>
      </c>
    </row>
    <row r="588" spans="1:15" x14ac:dyDescent="0.35">
      <c r="A588" s="44" t="str">
        <f t="shared" si="25"/>
        <v>RJcidadeInundações UrbanasCidade do Rio de Janeiro20304C</v>
      </c>
      <c r="B588" s="18" t="s">
        <v>143</v>
      </c>
      <c r="C588" s="45" t="s">
        <v>82</v>
      </c>
      <c r="D588" s="44" t="s">
        <v>288</v>
      </c>
      <c r="E588" s="17" t="s">
        <v>144</v>
      </c>
      <c r="F588" s="17" t="e" vm="27">
        <v>#VALUE!</v>
      </c>
      <c r="G588" s="46">
        <v>-3</v>
      </c>
      <c r="H588" s="18">
        <v>2030</v>
      </c>
      <c r="I588" s="18" t="s">
        <v>90</v>
      </c>
      <c r="J588" s="9" t="s">
        <v>188</v>
      </c>
      <c r="K588" s="17" t="s">
        <v>189</v>
      </c>
      <c r="L588" s="54" t="s">
        <v>89</v>
      </c>
      <c r="M588" s="20" t="str" cm="1">
        <f t="array" ref="M588">_xlfn.IFS(G588&gt;5,"Alto",G588&gt;-5,"Médio",G588&lt;=-5,"Baixo")</f>
        <v>Médio</v>
      </c>
      <c r="N588" s="20" t="str">
        <f t="shared" si="24"/>
        <v>Médio</v>
      </c>
    </row>
    <row r="589" spans="1:15" x14ac:dyDescent="0.35">
      <c r="A589" s="44" t="str">
        <f t="shared" si="25"/>
        <v>RJcidadeInundações UrbanasCidade do Rio de Janeiro20502C</v>
      </c>
      <c r="B589" s="18" t="s">
        <v>143</v>
      </c>
      <c r="C589" s="45" t="s">
        <v>82</v>
      </c>
      <c r="D589" s="44" t="s">
        <v>288</v>
      </c>
      <c r="E589" s="17" t="s">
        <v>144</v>
      </c>
      <c r="F589" s="17" t="e" vm="27">
        <v>#VALUE!</v>
      </c>
      <c r="G589" s="46">
        <v>3</v>
      </c>
      <c r="H589" s="18">
        <v>2050</v>
      </c>
      <c r="I589" s="18" t="s">
        <v>86</v>
      </c>
      <c r="J589" s="9" t="s">
        <v>188</v>
      </c>
      <c r="K589" s="17" t="s">
        <v>189</v>
      </c>
      <c r="L589" s="54" t="s">
        <v>89</v>
      </c>
      <c r="M589" s="20" t="str" cm="1">
        <f t="array" ref="M589">_xlfn.IFS(G589&gt;5,"Alto",G589&gt;-5,"Médio",G589&lt;=-5,"Baixo")</f>
        <v>Médio</v>
      </c>
      <c r="N589" s="20" t="str">
        <f t="shared" si="24"/>
        <v>Médio</v>
      </c>
    </row>
    <row r="590" spans="1:15" x14ac:dyDescent="0.35">
      <c r="A590" s="44" t="str">
        <f t="shared" si="25"/>
        <v>RJcidadeInundações UrbanasCidade do Rio de Janeiro20504C</v>
      </c>
      <c r="B590" s="18" t="s">
        <v>143</v>
      </c>
      <c r="C590" s="45" t="s">
        <v>82</v>
      </c>
      <c r="D590" s="44" t="s">
        <v>288</v>
      </c>
      <c r="E590" s="17" t="s">
        <v>144</v>
      </c>
      <c r="F590" s="17" t="e" vm="27">
        <v>#VALUE!</v>
      </c>
      <c r="G590" s="46">
        <v>3</v>
      </c>
      <c r="H590" s="18">
        <v>2050</v>
      </c>
      <c r="I590" s="18" t="s">
        <v>90</v>
      </c>
      <c r="J590" s="9" t="s">
        <v>188</v>
      </c>
      <c r="K590" s="17" t="s">
        <v>189</v>
      </c>
      <c r="L590" s="54" t="s">
        <v>89</v>
      </c>
      <c r="M590" s="20" t="str" cm="1">
        <f t="array" ref="M590">_xlfn.IFS(G590&gt;5,"Alto",G590&gt;-5,"Médio",G590&lt;=-5,"Baixo")</f>
        <v>Médio</v>
      </c>
      <c r="N590" s="20" t="str">
        <f t="shared" si="24"/>
        <v>Médio</v>
      </c>
      <c r="O590" s="1"/>
    </row>
    <row r="591" spans="1:15" x14ac:dyDescent="0.35">
      <c r="A591" s="44" t="str">
        <f t="shared" si="25"/>
        <v>RNcidadeInundações UrbanasCidade de Natal20302C</v>
      </c>
      <c r="B591" s="18" t="s">
        <v>121</v>
      </c>
      <c r="C591" s="45" t="s">
        <v>82</v>
      </c>
      <c r="D591" s="44" t="s">
        <v>288</v>
      </c>
      <c r="E591" s="17" t="s">
        <v>122</v>
      </c>
      <c r="F591" s="17" t="e" vm="16">
        <v>#VALUE!</v>
      </c>
      <c r="G591" s="163">
        <v>-10</v>
      </c>
      <c r="H591" s="18">
        <v>2030</v>
      </c>
      <c r="I591" s="18" t="s">
        <v>86</v>
      </c>
      <c r="J591" s="9" t="s">
        <v>188</v>
      </c>
      <c r="K591" s="17" t="s">
        <v>189</v>
      </c>
      <c r="L591" s="54" t="s">
        <v>89</v>
      </c>
      <c r="M591" s="20" t="str" cm="1">
        <f t="array" ref="M591">_xlfn.IFS(G591&gt;5,"Alto",G591&gt;-5,"Médio",G591&lt;=-5,"Baixo")</f>
        <v>Baixo</v>
      </c>
      <c r="N591" s="20" t="str">
        <f t="shared" si="24"/>
        <v>Baixo</v>
      </c>
    </row>
    <row r="592" spans="1:15" x14ac:dyDescent="0.35">
      <c r="A592" s="44" t="str">
        <f t="shared" si="25"/>
        <v>RNcidadeInundações UrbanasCidade de Natal20304C</v>
      </c>
      <c r="B592" s="18" t="s">
        <v>121</v>
      </c>
      <c r="C592" s="45" t="s">
        <v>82</v>
      </c>
      <c r="D592" s="44" t="s">
        <v>288</v>
      </c>
      <c r="E592" s="17" t="s">
        <v>122</v>
      </c>
      <c r="F592" s="17" t="e" vm="16">
        <v>#VALUE!</v>
      </c>
      <c r="G592" s="163">
        <v>-10</v>
      </c>
      <c r="H592" s="18">
        <v>2030</v>
      </c>
      <c r="I592" s="18" t="s">
        <v>90</v>
      </c>
      <c r="J592" s="9" t="s">
        <v>188</v>
      </c>
      <c r="K592" s="17" t="s">
        <v>189</v>
      </c>
      <c r="L592" s="54" t="s">
        <v>89</v>
      </c>
      <c r="M592" s="20" t="str" cm="1">
        <f t="array" ref="M592">_xlfn.IFS(G592&gt;5,"Alto",G592&gt;-5,"Médio",G592&lt;=-5,"Baixo")</f>
        <v>Baixo</v>
      </c>
      <c r="N592" s="20" t="str">
        <f t="shared" si="24"/>
        <v>Baixo</v>
      </c>
    </row>
    <row r="593" spans="1:14" x14ac:dyDescent="0.35">
      <c r="A593" s="44" t="str">
        <f t="shared" si="25"/>
        <v>RNcidadeInundações UrbanasCidade de Natal20502C</v>
      </c>
      <c r="B593" s="18" t="s">
        <v>121</v>
      </c>
      <c r="C593" s="45" t="s">
        <v>82</v>
      </c>
      <c r="D593" s="44" t="s">
        <v>288</v>
      </c>
      <c r="E593" s="17" t="s">
        <v>122</v>
      </c>
      <c r="F593" s="17" t="e" vm="16">
        <v>#VALUE!</v>
      </c>
      <c r="G593" s="163">
        <v>-5</v>
      </c>
      <c r="H593" s="18">
        <v>2050</v>
      </c>
      <c r="I593" s="18" t="s">
        <v>86</v>
      </c>
      <c r="J593" s="9" t="s">
        <v>188</v>
      </c>
      <c r="K593" s="17" t="s">
        <v>189</v>
      </c>
      <c r="L593" s="54" t="s">
        <v>89</v>
      </c>
      <c r="M593" s="20" t="str" cm="1">
        <f t="array" ref="M593">_xlfn.IFS(G593&gt;5,"Alto",G593&gt;-5,"Médio",G593&lt;=-5,"Baixo")</f>
        <v>Baixo</v>
      </c>
      <c r="N593" s="20" t="str">
        <f t="shared" si="24"/>
        <v>Baixo</v>
      </c>
    </row>
    <row r="594" spans="1:14" x14ac:dyDescent="0.35">
      <c r="A594" s="44" t="str">
        <f t="shared" si="25"/>
        <v>RNcidadeInundações UrbanasCidade de Natal20504C</v>
      </c>
      <c r="B594" s="18" t="s">
        <v>121</v>
      </c>
      <c r="C594" s="45" t="s">
        <v>82</v>
      </c>
      <c r="D594" s="44" t="s">
        <v>288</v>
      </c>
      <c r="E594" s="17" t="s">
        <v>122</v>
      </c>
      <c r="F594" s="17" t="e" vm="16">
        <v>#VALUE!</v>
      </c>
      <c r="G594" s="163">
        <v>-5</v>
      </c>
      <c r="H594" s="18">
        <v>2050</v>
      </c>
      <c r="I594" s="18" t="s">
        <v>90</v>
      </c>
      <c r="J594" s="9" t="s">
        <v>188</v>
      </c>
      <c r="K594" s="17" t="s">
        <v>189</v>
      </c>
      <c r="L594" s="54" t="s">
        <v>89</v>
      </c>
      <c r="M594" s="20" t="str" cm="1">
        <f t="array" ref="M594">_xlfn.IFS(G594&gt;5,"Alto",G594&gt;-5,"Médio",G594&lt;=-5,"Baixo")</f>
        <v>Baixo</v>
      </c>
      <c r="N594" s="20" t="str">
        <f t="shared" si="24"/>
        <v>Baixo</v>
      </c>
    </row>
    <row r="595" spans="1:14" x14ac:dyDescent="0.35">
      <c r="A595" s="44" t="str">
        <f t="shared" si="25"/>
        <v>ROcidadeInundações UrbanasCidade de Porto Velho20302C</v>
      </c>
      <c r="B595" s="18" t="s">
        <v>127</v>
      </c>
      <c r="C595" s="45" t="s">
        <v>82</v>
      </c>
      <c r="D595" s="44" t="s">
        <v>288</v>
      </c>
      <c r="E595" s="17" t="s">
        <v>128</v>
      </c>
      <c r="F595" s="17" t="e" vm="19">
        <v>#VALUE!</v>
      </c>
      <c r="G595" s="46">
        <v>-10</v>
      </c>
      <c r="H595" s="18">
        <v>2030</v>
      </c>
      <c r="I595" s="18" t="s">
        <v>86</v>
      </c>
      <c r="J595" s="9" t="s">
        <v>188</v>
      </c>
      <c r="K595" s="17" t="s">
        <v>189</v>
      </c>
      <c r="L595" s="54" t="s">
        <v>89</v>
      </c>
      <c r="M595" s="20" t="str" cm="1">
        <f t="array" ref="M595">_xlfn.IFS(G595&gt;5,"Alto",G595&gt;-5,"Médio",G595&lt;=-5,"Baixo")</f>
        <v>Baixo</v>
      </c>
      <c r="N595" s="20" t="str">
        <f t="shared" si="24"/>
        <v>Baixo</v>
      </c>
    </row>
    <row r="596" spans="1:14" x14ac:dyDescent="0.35">
      <c r="A596" s="44" t="str">
        <f t="shared" si="25"/>
        <v>ROcidadeInundações UrbanasCidade de Porto Velho20304C</v>
      </c>
      <c r="B596" s="18" t="s">
        <v>127</v>
      </c>
      <c r="C596" s="45" t="s">
        <v>82</v>
      </c>
      <c r="D596" s="44" t="s">
        <v>288</v>
      </c>
      <c r="E596" s="17" t="s">
        <v>128</v>
      </c>
      <c r="F596" s="17" t="e" vm="19">
        <v>#VALUE!</v>
      </c>
      <c r="G596" s="46">
        <v>-10</v>
      </c>
      <c r="H596" s="18">
        <v>2030</v>
      </c>
      <c r="I596" s="18" t="s">
        <v>90</v>
      </c>
      <c r="J596" s="9" t="s">
        <v>188</v>
      </c>
      <c r="K596" s="17" t="s">
        <v>189</v>
      </c>
      <c r="L596" s="54" t="s">
        <v>89</v>
      </c>
      <c r="M596" s="20" t="str" cm="1">
        <f t="array" ref="M596">_xlfn.IFS(G596&gt;5,"Alto",G596&gt;-5,"Médio",G596&lt;=-5,"Baixo")</f>
        <v>Baixo</v>
      </c>
      <c r="N596" s="20" t="str">
        <f t="shared" si="24"/>
        <v>Baixo</v>
      </c>
    </row>
    <row r="597" spans="1:14" x14ac:dyDescent="0.35">
      <c r="A597" s="44" t="str">
        <f t="shared" si="25"/>
        <v>ROcidadeInundações UrbanasCidade de Porto Velho20502C</v>
      </c>
      <c r="B597" s="18" t="s">
        <v>127</v>
      </c>
      <c r="C597" s="18" t="s">
        <v>82</v>
      </c>
      <c r="D597" s="17" t="s">
        <v>288</v>
      </c>
      <c r="E597" s="17" t="s">
        <v>128</v>
      </c>
      <c r="F597" s="17" t="e" vm="19">
        <v>#VALUE!</v>
      </c>
      <c r="G597" s="162">
        <v>-10</v>
      </c>
      <c r="H597" s="18">
        <v>2050</v>
      </c>
      <c r="I597" s="18" t="s">
        <v>86</v>
      </c>
      <c r="J597" s="9" t="s">
        <v>188</v>
      </c>
      <c r="K597" s="17" t="s">
        <v>189</v>
      </c>
      <c r="L597" s="54" t="s">
        <v>89</v>
      </c>
      <c r="M597" s="20" t="str" cm="1">
        <f t="array" ref="M597">_xlfn.IFS(G597&gt;5,"Alto",G597&gt;-5,"Médio",G597&lt;=-5,"Baixo")</f>
        <v>Baixo</v>
      </c>
      <c r="N597" s="20" t="str">
        <f t="shared" si="24"/>
        <v>Baixo</v>
      </c>
    </row>
    <row r="598" spans="1:14" x14ac:dyDescent="0.35">
      <c r="A598" s="44" t="str">
        <f t="shared" si="25"/>
        <v>ROcidadeInundações UrbanasCidade de Porto Velho20504C</v>
      </c>
      <c r="B598" s="18" t="s">
        <v>127</v>
      </c>
      <c r="C598" s="18" t="s">
        <v>82</v>
      </c>
      <c r="D598" s="17" t="s">
        <v>288</v>
      </c>
      <c r="E598" s="17" t="s">
        <v>128</v>
      </c>
      <c r="F598" s="17" t="e" vm="19">
        <v>#VALUE!</v>
      </c>
      <c r="G598" s="162">
        <v>-5</v>
      </c>
      <c r="H598" s="18">
        <v>2050</v>
      </c>
      <c r="I598" s="18" t="s">
        <v>90</v>
      </c>
      <c r="J598" s="9" t="s">
        <v>188</v>
      </c>
      <c r="K598" s="17" t="s">
        <v>189</v>
      </c>
      <c r="L598" s="54" t="s">
        <v>89</v>
      </c>
      <c r="M598" s="20" t="str" cm="1">
        <f t="array" ref="M598">_xlfn.IFS(G598&gt;5,"Alto",G598&gt;-5,"Médio",G598&lt;=-5,"Baixo")</f>
        <v>Baixo</v>
      </c>
      <c r="N598" s="20" t="str">
        <f t="shared" si="24"/>
        <v>Baixo</v>
      </c>
    </row>
    <row r="599" spans="1:14" x14ac:dyDescent="0.35">
      <c r="A599" s="44" t="str">
        <f t="shared" si="25"/>
        <v>RRcidadeInundações UrbanasCidade de Boa Vista20302C</v>
      </c>
      <c r="B599" s="18" t="s">
        <v>97</v>
      </c>
      <c r="C599" s="18" t="s">
        <v>82</v>
      </c>
      <c r="D599" s="17" t="s">
        <v>288</v>
      </c>
      <c r="E599" s="17" t="s">
        <v>98</v>
      </c>
      <c r="F599" s="17" t="e" vm="4">
        <v>#VALUE!</v>
      </c>
      <c r="G599" s="162">
        <v>-3</v>
      </c>
      <c r="H599" s="18">
        <v>2030</v>
      </c>
      <c r="I599" s="18" t="s">
        <v>86</v>
      </c>
      <c r="J599" s="9" t="s">
        <v>188</v>
      </c>
      <c r="K599" s="17" t="s">
        <v>189</v>
      </c>
      <c r="L599" s="54" t="s">
        <v>89</v>
      </c>
      <c r="M599" s="20" t="str" cm="1">
        <f t="array" ref="M599">_xlfn.IFS(G599&gt;5,"Alto",G599&gt;-5,"Médio",G599&lt;=-5,"Baixo")</f>
        <v>Médio</v>
      </c>
      <c r="N599" s="20" t="str">
        <f t="shared" si="24"/>
        <v>Médio</v>
      </c>
    </row>
    <row r="600" spans="1:14" x14ac:dyDescent="0.35">
      <c r="A600" s="44" t="str">
        <f t="shared" si="25"/>
        <v>RRcidadeInundações UrbanasCidade de Boa Vista20304C</v>
      </c>
      <c r="B600" s="18" t="s">
        <v>97</v>
      </c>
      <c r="C600" s="18" t="s">
        <v>82</v>
      </c>
      <c r="D600" s="17" t="s">
        <v>288</v>
      </c>
      <c r="E600" s="17" t="s">
        <v>98</v>
      </c>
      <c r="F600" s="17" t="e" vm="4">
        <v>#VALUE!</v>
      </c>
      <c r="G600" s="162">
        <v>-3</v>
      </c>
      <c r="H600" s="18">
        <v>2030</v>
      </c>
      <c r="I600" s="18" t="s">
        <v>90</v>
      </c>
      <c r="J600" s="9" t="s">
        <v>188</v>
      </c>
      <c r="K600" s="17" t="s">
        <v>189</v>
      </c>
      <c r="L600" s="54" t="s">
        <v>89</v>
      </c>
      <c r="M600" s="20" t="str" cm="1">
        <f t="array" ref="M600">_xlfn.IFS(G600&gt;5,"Alto",G600&gt;-5,"Médio",G600&lt;=-5,"Baixo")</f>
        <v>Médio</v>
      </c>
      <c r="N600" s="20" t="str">
        <f t="shared" si="24"/>
        <v>Médio</v>
      </c>
    </row>
    <row r="601" spans="1:14" x14ac:dyDescent="0.35">
      <c r="A601" s="44" t="str">
        <f t="shared" si="25"/>
        <v>RRcidadeInundações UrbanasCidade de Boa Vista20502C</v>
      </c>
      <c r="B601" s="18" t="s">
        <v>97</v>
      </c>
      <c r="C601" s="18" t="s">
        <v>82</v>
      </c>
      <c r="D601" s="17" t="s">
        <v>288</v>
      </c>
      <c r="E601" s="17" t="s">
        <v>98</v>
      </c>
      <c r="F601" s="17" t="e" vm="4">
        <v>#VALUE!</v>
      </c>
      <c r="G601" s="162">
        <v>-3</v>
      </c>
      <c r="H601" s="18">
        <v>2050</v>
      </c>
      <c r="I601" s="18" t="s">
        <v>86</v>
      </c>
      <c r="J601" s="9" t="s">
        <v>188</v>
      </c>
      <c r="K601" s="17" t="s">
        <v>189</v>
      </c>
      <c r="L601" s="54" t="s">
        <v>89</v>
      </c>
      <c r="M601" s="20" t="str" cm="1">
        <f t="array" ref="M601">_xlfn.IFS(G601&gt;5,"Alto",G601&gt;-5,"Médio",G601&lt;=-5,"Baixo")</f>
        <v>Médio</v>
      </c>
      <c r="N601" s="20" t="str">
        <f t="shared" si="24"/>
        <v>Médio</v>
      </c>
    </row>
    <row r="602" spans="1:14" x14ac:dyDescent="0.35">
      <c r="A602" s="44" t="str">
        <f t="shared" si="25"/>
        <v>RRcidadeInundações UrbanasCidade de Boa Vista20504C</v>
      </c>
      <c r="B602" s="18" t="s">
        <v>97</v>
      </c>
      <c r="C602" s="18" t="s">
        <v>82</v>
      </c>
      <c r="D602" s="17" t="s">
        <v>288</v>
      </c>
      <c r="E602" s="17" t="s">
        <v>98</v>
      </c>
      <c r="F602" s="17" t="e" vm="4">
        <v>#VALUE!</v>
      </c>
      <c r="G602" s="162">
        <v>-3</v>
      </c>
      <c r="H602" s="18">
        <v>2050</v>
      </c>
      <c r="I602" s="18" t="s">
        <v>90</v>
      </c>
      <c r="J602" s="9" t="s">
        <v>188</v>
      </c>
      <c r="K602" s="17" t="s">
        <v>189</v>
      </c>
      <c r="L602" s="54" t="s">
        <v>89</v>
      </c>
      <c r="M602" s="20" t="str" cm="1">
        <f t="array" ref="M602">_xlfn.IFS(G602&gt;5,"Alto",G602&gt;-5,"Médio",G602&lt;=-5,"Baixo")</f>
        <v>Médio</v>
      </c>
      <c r="N602" s="20" t="str">
        <f t="shared" si="24"/>
        <v>Médio</v>
      </c>
    </row>
    <row r="603" spans="1:14" x14ac:dyDescent="0.35">
      <c r="A603" s="44" t="str">
        <f t="shared" si="25"/>
        <v>RSCidadeInundações UrbanasCidade de Cruz Alta20302C</v>
      </c>
      <c r="B603" s="111" t="s">
        <v>125</v>
      </c>
      <c r="C603" s="111" t="s">
        <v>190</v>
      </c>
      <c r="D603" s="17" t="s">
        <v>288</v>
      </c>
      <c r="E603" s="83" t="s">
        <v>182</v>
      </c>
      <c r="F603" s="83" t="e" vm="31">
        <v>#VALUE!</v>
      </c>
      <c r="G603" s="165">
        <v>5</v>
      </c>
      <c r="H603" s="18">
        <v>2030</v>
      </c>
      <c r="I603" s="18" t="s">
        <v>86</v>
      </c>
      <c r="J603" s="9" t="s">
        <v>188</v>
      </c>
      <c r="K603" s="17" t="s">
        <v>189</v>
      </c>
      <c r="L603" s="54" t="s">
        <v>89</v>
      </c>
      <c r="M603" s="20" t="str" cm="1">
        <f t="array" ref="M603">_xlfn.IFS(G603&gt;5,"Alto",G603&gt;-5,"Médio",G603&lt;=-5,"Baixo")</f>
        <v>Médio</v>
      </c>
      <c r="N603" s="20" t="str">
        <f t="shared" si="24"/>
        <v>Médio</v>
      </c>
    </row>
    <row r="604" spans="1:14" x14ac:dyDescent="0.35">
      <c r="A604" s="44" t="str">
        <f t="shared" si="25"/>
        <v>RScidadeInundações UrbanasCidade de Porto Alegre20302C</v>
      </c>
      <c r="B604" s="18" t="s">
        <v>125</v>
      </c>
      <c r="C604" s="18" t="s">
        <v>82</v>
      </c>
      <c r="D604" s="17" t="s">
        <v>288</v>
      </c>
      <c r="E604" s="17" t="s">
        <v>126</v>
      </c>
      <c r="F604" s="17" t="e" vm="18">
        <v>#VALUE!</v>
      </c>
      <c r="G604" s="162">
        <v>5</v>
      </c>
      <c r="H604" s="18">
        <v>2030</v>
      </c>
      <c r="I604" s="18" t="s">
        <v>86</v>
      </c>
      <c r="J604" s="9" t="s">
        <v>188</v>
      </c>
      <c r="K604" s="17" t="s">
        <v>189</v>
      </c>
      <c r="L604" s="54" t="s">
        <v>89</v>
      </c>
      <c r="M604" s="20" t="str" cm="1">
        <f t="array" ref="M604">_xlfn.IFS(G604&gt;5,"Alto",G604&gt;-5,"Médio",G604&lt;=-5,"Baixo")</f>
        <v>Médio</v>
      </c>
      <c r="N604" s="20" t="str">
        <f t="shared" si="24"/>
        <v>Médio</v>
      </c>
    </row>
    <row r="605" spans="1:14" x14ac:dyDescent="0.35">
      <c r="A605" s="44" t="str">
        <f t="shared" si="25"/>
        <v>RSCidadeInundações UrbanasCidade de Cruz Alta20304C</v>
      </c>
      <c r="B605" s="111" t="s">
        <v>125</v>
      </c>
      <c r="C605" s="111" t="s">
        <v>190</v>
      </c>
      <c r="D605" s="17" t="s">
        <v>288</v>
      </c>
      <c r="E605" s="83" t="s">
        <v>182</v>
      </c>
      <c r="F605" s="83" t="e" vm="31">
        <v>#VALUE!</v>
      </c>
      <c r="G605" s="165">
        <v>3</v>
      </c>
      <c r="H605" s="18">
        <v>2030</v>
      </c>
      <c r="I605" s="18" t="s">
        <v>90</v>
      </c>
      <c r="J605" s="9" t="s">
        <v>188</v>
      </c>
      <c r="K605" s="17" t="s">
        <v>189</v>
      </c>
      <c r="L605" s="54" t="s">
        <v>89</v>
      </c>
      <c r="M605" s="20" t="str" cm="1">
        <f t="array" ref="M605">_xlfn.IFS(G605&gt;5,"Alto",G605&gt;-5,"Médio",G605&lt;=-5,"Baixo")</f>
        <v>Médio</v>
      </c>
      <c r="N605" s="20" t="str">
        <f t="shared" si="24"/>
        <v>Médio</v>
      </c>
    </row>
    <row r="606" spans="1:14" x14ac:dyDescent="0.35">
      <c r="A606" s="44" t="str">
        <f t="shared" si="25"/>
        <v>RScidadeInundações UrbanasCidade de Porto Alegre20304C</v>
      </c>
      <c r="B606" s="18" t="s">
        <v>125</v>
      </c>
      <c r="C606" s="18" t="s">
        <v>82</v>
      </c>
      <c r="D606" s="17" t="s">
        <v>288</v>
      </c>
      <c r="E606" s="17" t="s">
        <v>126</v>
      </c>
      <c r="F606" s="17" t="e" vm="18">
        <v>#VALUE!</v>
      </c>
      <c r="G606" s="162">
        <v>5</v>
      </c>
      <c r="H606" s="18">
        <v>2030</v>
      </c>
      <c r="I606" s="18" t="s">
        <v>90</v>
      </c>
      <c r="J606" s="9" t="s">
        <v>188</v>
      </c>
      <c r="K606" s="17" t="s">
        <v>189</v>
      </c>
      <c r="L606" s="54" t="s">
        <v>89</v>
      </c>
      <c r="M606" s="20" t="str" cm="1">
        <f t="array" ref="M606">_xlfn.IFS(G606&gt;5,"Alto",G606&gt;-5,"Médio",G606&lt;=-5,"Baixo")</f>
        <v>Médio</v>
      </c>
      <c r="N606" s="20" t="str">
        <f t="shared" si="24"/>
        <v>Médio</v>
      </c>
    </row>
    <row r="607" spans="1:14" x14ac:dyDescent="0.35">
      <c r="A607" s="44" t="str">
        <f t="shared" si="25"/>
        <v>RSCidadeInundações UrbanasCidade de Cruz Alta20502C</v>
      </c>
      <c r="B607" s="111" t="s">
        <v>125</v>
      </c>
      <c r="C607" s="111" t="s">
        <v>190</v>
      </c>
      <c r="D607" s="17" t="s">
        <v>288</v>
      </c>
      <c r="E607" s="83" t="s">
        <v>182</v>
      </c>
      <c r="F607" s="83" t="e" vm="31">
        <v>#VALUE!</v>
      </c>
      <c r="G607" s="165">
        <v>10</v>
      </c>
      <c r="H607" s="18">
        <v>2050</v>
      </c>
      <c r="I607" s="18" t="s">
        <v>86</v>
      </c>
      <c r="J607" s="9" t="s">
        <v>188</v>
      </c>
      <c r="K607" s="17" t="s">
        <v>189</v>
      </c>
      <c r="L607" s="54" t="s">
        <v>89</v>
      </c>
      <c r="M607" s="20" t="str" cm="1">
        <f t="array" ref="M607">_xlfn.IFS(G607&gt;5,"Alto",G607&gt;-5,"Médio",G607&lt;=-5,"Baixo")</f>
        <v>Alto</v>
      </c>
      <c r="N607" s="20" t="str">
        <f t="shared" si="24"/>
        <v>Alto</v>
      </c>
    </row>
    <row r="608" spans="1:14" x14ac:dyDescent="0.35">
      <c r="A608" s="44" t="str">
        <f t="shared" si="25"/>
        <v>RScidadeInundações UrbanasCidade de Porto Alegre20502C</v>
      </c>
      <c r="B608" s="18" t="s">
        <v>125</v>
      </c>
      <c r="C608" s="18" t="s">
        <v>82</v>
      </c>
      <c r="D608" s="17" t="s">
        <v>288</v>
      </c>
      <c r="E608" s="17" t="s">
        <v>126</v>
      </c>
      <c r="F608" s="17" t="e" vm="18">
        <v>#VALUE!</v>
      </c>
      <c r="G608" s="162">
        <v>5</v>
      </c>
      <c r="H608" s="18">
        <v>2050</v>
      </c>
      <c r="I608" s="18" t="s">
        <v>86</v>
      </c>
      <c r="J608" s="9" t="s">
        <v>188</v>
      </c>
      <c r="K608" s="17" t="s">
        <v>189</v>
      </c>
      <c r="L608" s="54" t="s">
        <v>89</v>
      </c>
      <c r="M608" s="20" t="str" cm="1">
        <f t="array" ref="M608">_xlfn.IFS(G608&gt;5,"Alto",G608&gt;-5,"Médio",G608&lt;=-5,"Baixo")</f>
        <v>Médio</v>
      </c>
      <c r="N608" s="20" t="str">
        <f t="shared" si="24"/>
        <v>Médio</v>
      </c>
    </row>
    <row r="609" spans="1:14" x14ac:dyDescent="0.35">
      <c r="A609" s="44" t="str">
        <f t="shared" si="25"/>
        <v>RSCidadeInundações UrbanasCidade de Cruz Alta20504C</v>
      </c>
      <c r="B609" s="111" t="s">
        <v>125</v>
      </c>
      <c r="C609" s="111" t="s">
        <v>190</v>
      </c>
      <c r="D609" s="17" t="s">
        <v>288</v>
      </c>
      <c r="E609" s="83" t="s">
        <v>182</v>
      </c>
      <c r="F609" s="83" t="e" vm="31">
        <v>#VALUE!</v>
      </c>
      <c r="G609" s="165">
        <v>10</v>
      </c>
      <c r="H609" s="18">
        <v>2050</v>
      </c>
      <c r="I609" s="18" t="s">
        <v>90</v>
      </c>
      <c r="J609" s="9" t="s">
        <v>188</v>
      </c>
      <c r="K609" s="17" t="s">
        <v>189</v>
      </c>
      <c r="L609" s="54" t="s">
        <v>89</v>
      </c>
      <c r="M609" s="20" t="str" cm="1">
        <f t="array" ref="M609">_xlfn.IFS(G609&gt;5,"Alto",G609&gt;-5,"Médio",G609&lt;=-5,"Baixo")</f>
        <v>Alto</v>
      </c>
      <c r="N609" s="20" t="str">
        <f t="shared" si="24"/>
        <v>Alto</v>
      </c>
    </row>
    <row r="610" spans="1:14" x14ac:dyDescent="0.35">
      <c r="A610" s="44" t="str">
        <f t="shared" si="25"/>
        <v>RScidadeInundações UrbanasCidade de Porto Alegre20504C</v>
      </c>
      <c r="B610" s="18" t="s">
        <v>125</v>
      </c>
      <c r="C610" s="18" t="s">
        <v>82</v>
      </c>
      <c r="D610" s="17" t="s">
        <v>288</v>
      </c>
      <c r="E610" s="17" t="s">
        <v>126</v>
      </c>
      <c r="F610" s="17" t="e" vm="18">
        <v>#VALUE!</v>
      </c>
      <c r="G610" s="162">
        <v>10</v>
      </c>
      <c r="H610" s="18">
        <v>2050</v>
      </c>
      <c r="I610" s="18" t="s">
        <v>90</v>
      </c>
      <c r="J610" s="9" t="s">
        <v>188</v>
      </c>
      <c r="K610" s="17" t="s">
        <v>189</v>
      </c>
      <c r="L610" s="54" t="s">
        <v>89</v>
      </c>
      <c r="M610" s="20" t="str" cm="1">
        <f t="array" ref="M610">_xlfn.IFS(G610&gt;5,"Alto",G610&gt;-5,"Médio",G610&lt;=-5,"Baixo")</f>
        <v>Alto</v>
      </c>
      <c r="N610" s="20" t="str">
        <f t="shared" si="24"/>
        <v>Alto</v>
      </c>
    </row>
    <row r="611" spans="1:14" x14ac:dyDescent="0.35">
      <c r="A611" s="44" t="str">
        <f t="shared" si="25"/>
        <v>SCcidadeInundações UrbanasCidade de Florianópolis20302C</v>
      </c>
      <c r="B611" s="18" t="s">
        <v>107</v>
      </c>
      <c r="C611" s="18" t="s">
        <v>82</v>
      </c>
      <c r="D611" s="17" t="s">
        <v>288</v>
      </c>
      <c r="E611" s="17" t="s">
        <v>108</v>
      </c>
      <c r="F611" s="17" t="e" vm="9">
        <v>#VALUE!</v>
      </c>
      <c r="G611" s="162">
        <v>3</v>
      </c>
      <c r="H611" s="18">
        <v>2030</v>
      </c>
      <c r="I611" s="18" t="s">
        <v>86</v>
      </c>
      <c r="J611" s="9" t="s">
        <v>188</v>
      </c>
      <c r="K611" s="17" t="s">
        <v>189</v>
      </c>
      <c r="L611" s="54" t="s">
        <v>89</v>
      </c>
      <c r="M611" s="20" t="str" cm="1">
        <f t="array" ref="M611">_xlfn.IFS(G611&gt;5,"Alto",G611&gt;-5,"Médio",G611&lt;=-5,"Baixo")</f>
        <v>Médio</v>
      </c>
      <c r="N611" s="20" t="str">
        <f t="shared" si="24"/>
        <v>Médio</v>
      </c>
    </row>
    <row r="612" spans="1:14" x14ac:dyDescent="0.35">
      <c r="A612" s="44" t="str">
        <f t="shared" si="25"/>
        <v>SCcidadeInundações UrbanasCidade de Florianópolis20304C</v>
      </c>
      <c r="B612" s="18" t="s">
        <v>107</v>
      </c>
      <c r="C612" s="18" t="s">
        <v>82</v>
      </c>
      <c r="D612" s="17" t="s">
        <v>288</v>
      </c>
      <c r="E612" s="17" t="s">
        <v>108</v>
      </c>
      <c r="F612" s="17" t="e" vm="9">
        <v>#VALUE!</v>
      </c>
      <c r="G612" s="162">
        <v>3</v>
      </c>
      <c r="H612" s="18">
        <v>2030</v>
      </c>
      <c r="I612" s="18" t="s">
        <v>90</v>
      </c>
      <c r="J612" s="9" t="s">
        <v>188</v>
      </c>
      <c r="K612" s="17" t="s">
        <v>189</v>
      </c>
      <c r="L612" s="54" t="s">
        <v>89</v>
      </c>
      <c r="M612" s="20" t="str" cm="1">
        <f t="array" ref="M612">_xlfn.IFS(G612&gt;5,"Alto",G612&gt;-5,"Médio",G612&lt;=-5,"Baixo")</f>
        <v>Médio</v>
      </c>
      <c r="N612" s="20" t="str">
        <f t="shared" si="24"/>
        <v>Médio</v>
      </c>
    </row>
    <row r="613" spans="1:14" x14ac:dyDescent="0.35">
      <c r="A613" s="44" t="str">
        <f t="shared" si="25"/>
        <v>SCcidadeInundações UrbanasCidade de Florianópolis20502C</v>
      </c>
      <c r="B613" s="18" t="s">
        <v>107</v>
      </c>
      <c r="C613" s="18" t="s">
        <v>82</v>
      </c>
      <c r="D613" s="17" t="s">
        <v>288</v>
      </c>
      <c r="E613" s="17" t="s">
        <v>108</v>
      </c>
      <c r="F613" s="17" t="e" vm="9">
        <v>#VALUE!</v>
      </c>
      <c r="G613" s="46">
        <v>5</v>
      </c>
      <c r="H613" s="18">
        <v>2050</v>
      </c>
      <c r="I613" s="18" t="s">
        <v>86</v>
      </c>
      <c r="J613" s="9" t="s">
        <v>188</v>
      </c>
      <c r="K613" s="17" t="s">
        <v>189</v>
      </c>
      <c r="L613" s="54" t="s">
        <v>89</v>
      </c>
      <c r="M613" s="20" t="str" cm="1">
        <f t="array" ref="M613">_xlfn.IFS(G613&gt;5,"Alto",G613&gt;-5,"Médio",G613&lt;=-5,"Baixo")</f>
        <v>Médio</v>
      </c>
      <c r="N613" s="20" t="str">
        <f t="shared" si="24"/>
        <v>Médio</v>
      </c>
    </row>
    <row r="614" spans="1:14" x14ac:dyDescent="0.35">
      <c r="A614" s="44" t="str">
        <f t="shared" si="25"/>
        <v>SCcidadeInundações UrbanasCidade de Florianópolis20504C</v>
      </c>
      <c r="B614" s="18" t="s">
        <v>107</v>
      </c>
      <c r="C614" s="18" t="s">
        <v>82</v>
      </c>
      <c r="D614" s="17" t="s">
        <v>288</v>
      </c>
      <c r="E614" s="17" t="s">
        <v>108</v>
      </c>
      <c r="F614" s="17" t="e" vm="9">
        <v>#VALUE!</v>
      </c>
      <c r="G614" s="46">
        <v>10</v>
      </c>
      <c r="H614" s="18">
        <v>2050</v>
      </c>
      <c r="I614" s="18" t="s">
        <v>90</v>
      </c>
      <c r="J614" s="9" t="s">
        <v>188</v>
      </c>
      <c r="K614" s="17" t="s">
        <v>189</v>
      </c>
      <c r="L614" s="54" t="s">
        <v>89</v>
      </c>
      <c r="M614" s="20" t="str" cm="1">
        <f t="array" ref="M614">_xlfn.IFS(G614&gt;5,"Alto",G614&gt;-5,"Médio",G614&lt;=-5,"Baixo")</f>
        <v>Alto</v>
      </c>
      <c r="N614" s="20" t="str">
        <f t="shared" si="24"/>
        <v>Alto</v>
      </c>
    </row>
    <row r="615" spans="1:14" x14ac:dyDescent="0.35">
      <c r="A615" s="44" t="str">
        <f t="shared" si="25"/>
        <v>SEcidadeInundações UrbanasCidade de Aracajú20302C</v>
      </c>
      <c r="B615" s="18" t="s">
        <v>81</v>
      </c>
      <c r="C615" s="18" t="s">
        <v>82</v>
      </c>
      <c r="D615" s="17" t="s">
        <v>288</v>
      </c>
      <c r="E615" s="17" t="s">
        <v>84</v>
      </c>
      <c r="F615" s="17" t="e" vm="1">
        <v>#VALUE!</v>
      </c>
      <c r="G615" s="46">
        <v>3</v>
      </c>
      <c r="H615" s="18">
        <v>2030</v>
      </c>
      <c r="I615" s="18" t="s">
        <v>86</v>
      </c>
      <c r="J615" s="9" t="s">
        <v>188</v>
      </c>
      <c r="K615" s="17" t="s">
        <v>189</v>
      </c>
      <c r="L615" s="54" t="s">
        <v>89</v>
      </c>
      <c r="M615" s="20" t="str" cm="1">
        <f t="array" ref="M615">_xlfn.IFS(G615&gt;5,"Alto",G615&gt;-5,"Médio",G615&lt;=-5,"Baixo")</f>
        <v>Médio</v>
      </c>
      <c r="N615" s="20" t="str">
        <f t="shared" si="24"/>
        <v>Médio</v>
      </c>
    </row>
    <row r="616" spans="1:14" x14ac:dyDescent="0.35">
      <c r="A616" s="44" t="str">
        <f t="shared" si="25"/>
        <v>SEcidadeInundações UrbanasCidade de Aracajú20304C</v>
      </c>
      <c r="B616" s="18" t="s">
        <v>81</v>
      </c>
      <c r="C616" s="18" t="s">
        <v>82</v>
      </c>
      <c r="D616" s="17" t="s">
        <v>288</v>
      </c>
      <c r="E616" s="17" t="s">
        <v>84</v>
      </c>
      <c r="F616" s="17" t="e" vm="1">
        <v>#VALUE!</v>
      </c>
      <c r="G616" s="46">
        <v>3</v>
      </c>
      <c r="H616" s="18">
        <v>2030</v>
      </c>
      <c r="I616" s="18" t="s">
        <v>90</v>
      </c>
      <c r="J616" s="9" t="s">
        <v>188</v>
      </c>
      <c r="K616" s="17" t="s">
        <v>189</v>
      </c>
      <c r="L616" s="54" t="s">
        <v>89</v>
      </c>
      <c r="M616" s="20" t="str" cm="1">
        <f t="array" ref="M616">_xlfn.IFS(G616&gt;5,"Alto",G616&gt;-5,"Médio",G616&lt;=-5,"Baixo")</f>
        <v>Médio</v>
      </c>
      <c r="N616" s="20" t="str">
        <f t="shared" si="24"/>
        <v>Médio</v>
      </c>
    </row>
    <row r="617" spans="1:14" x14ac:dyDescent="0.35">
      <c r="A617" s="44" t="str">
        <f t="shared" si="25"/>
        <v>SEcidadeInundações UrbanasCidade de Aracajú20502C</v>
      </c>
      <c r="B617" s="18" t="s">
        <v>81</v>
      </c>
      <c r="C617" s="18" t="s">
        <v>82</v>
      </c>
      <c r="D617" s="17" t="s">
        <v>288</v>
      </c>
      <c r="E617" s="17" t="s">
        <v>84</v>
      </c>
      <c r="F617" s="17" t="e" vm="1">
        <v>#VALUE!</v>
      </c>
      <c r="G617" s="162">
        <v>-3</v>
      </c>
      <c r="H617" s="18">
        <v>2050</v>
      </c>
      <c r="I617" s="18" t="s">
        <v>86</v>
      </c>
      <c r="J617" s="9" t="s">
        <v>188</v>
      </c>
      <c r="K617" s="17" t="s">
        <v>189</v>
      </c>
      <c r="L617" s="54" t="s">
        <v>89</v>
      </c>
      <c r="M617" s="20" t="str" cm="1">
        <f t="array" ref="M617">_xlfn.IFS(G617&gt;5,"Alto",G617&gt;-5,"Médio",G617&lt;=-5,"Baixo")</f>
        <v>Médio</v>
      </c>
      <c r="N617" s="20" t="str">
        <f t="shared" si="24"/>
        <v>Médio</v>
      </c>
    </row>
    <row r="618" spans="1:14" x14ac:dyDescent="0.35">
      <c r="A618" s="44" t="str">
        <f t="shared" si="25"/>
        <v>SEcidadeInundações UrbanasCidade de Aracajú20504C</v>
      </c>
      <c r="B618" s="18" t="s">
        <v>81</v>
      </c>
      <c r="C618" s="18" t="s">
        <v>82</v>
      </c>
      <c r="D618" s="17" t="s">
        <v>288</v>
      </c>
      <c r="E618" s="17" t="s">
        <v>84</v>
      </c>
      <c r="F618" s="17" t="e" vm="1">
        <v>#VALUE!</v>
      </c>
      <c r="G618" s="162">
        <v>-10</v>
      </c>
      <c r="H618" s="18">
        <v>2050</v>
      </c>
      <c r="I618" s="18" t="s">
        <v>90</v>
      </c>
      <c r="J618" s="9" t="s">
        <v>188</v>
      </c>
      <c r="K618" s="17" t="s">
        <v>189</v>
      </c>
      <c r="L618" s="54" t="s">
        <v>89</v>
      </c>
      <c r="M618" s="20" t="str" cm="1">
        <f t="array" ref="M618">_xlfn.IFS(G618&gt;5,"Alto",G618&gt;-5,"Médio",G618&lt;=-5,"Baixo")</f>
        <v>Baixo</v>
      </c>
      <c r="N618" s="20" t="str">
        <f t="shared" si="24"/>
        <v>Baixo</v>
      </c>
    </row>
    <row r="619" spans="1:14" x14ac:dyDescent="0.35">
      <c r="A619" s="44" t="str">
        <f t="shared" si="25"/>
        <v>SPCidadeInundações UrbanasCidade de Ribeirão Preto20302C</v>
      </c>
      <c r="B619" s="111" t="s">
        <v>137</v>
      </c>
      <c r="C619" s="111" t="s">
        <v>190</v>
      </c>
      <c r="D619" s="17" t="s">
        <v>288</v>
      </c>
      <c r="E619" s="83" t="s">
        <v>181</v>
      </c>
      <c r="F619" s="83" t="e" vm="32">
        <v>#VALUE!</v>
      </c>
      <c r="G619" s="165">
        <v>3</v>
      </c>
      <c r="H619" s="18">
        <v>2030</v>
      </c>
      <c r="I619" s="18" t="s">
        <v>86</v>
      </c>
      <c r="J619" s="9" t="s">
        <v>188</v>
      </c>
      <c r="K619" s="17" t="s">
        <v>189</v>
      </c>
      <c r="L619" s="54" t="s">
        <v>89</v>
      </c>
      <c r="M619" s="20" t="str" cm="1">
        <f t="array" ref="M619">_xlfn.IFS(G619&gt;5,"Alto",G619&gt;-5,"Médio",G619&lt;=-5,"Baixo")</f>
        <v>Médio</v>
      </c>
      <c r="N619" s="20" t="str">
        <f t="shared" si="24"/>
        <v>Médio</v>
      </c>
    </row>
    <row r="620" spans="1:14" x14ac:dyDescent="0.35">
      <c r="A620" s="44" t="str">
        <f t="shared" si="25"/>
        <v>SPcidadeInundações UrbanasCidade de São Paulo20302C</v>
      </c>
      <c r="B620" s="18" t="s">
        <v>137</v>
      </c>
      <c r="C620" s="18" t="s">
        <v>82</v>
      </c>
      <c r="D620" s="17" t="s">
        <v>288</v>
      </c>
      <c r="E620" s="17" t="s">
        <v>138</v>
      </c>
      <c r="F620" s="17" t="e" vm="24">
        <v>#VALUE!</v>
      </c>
      <c r="G620" s="162">
        <v>-3</v>
      </c>
      <c r="H620" s="18">
        <v>2030</v>
      </c>
      <c r="I620" s="18" t="s">
        <v>86</v>
      </c>
      <c r="J620" s="9" t="s">
        <v>188</v>
      </c>
      <c r="K620" s="17" t="s">
        <v>189</v>
      </c>
      <c r="L620" s="54" t="s">
        <v>89</v>
      </c>
      <c r="M620" s="20" t="str" cm="1">
        <f t="array" ref="M620">_xlfn.IFS(G620&gt;5,"Alto",G620&gt;-5,"Médio",G620&lt;=-5,"Baixo")</f>
        <v>Médio</v>
      </c>
      <c r="N620" s="20" t="str">
        <f t="shared" si="24"/>
        <v>Médio</v>
      </c>
    </row>
    <row r="621" spans="1:14" x14ac:dyDescent="0.35">
      <c r="A621" s="44" t="str">
        <f t="shared" si="25"/>
        <v>SPCidadeInundações UrbanasCidade de Ribeirão Preto20304C</v>
      </c>
      <c r="B621" s="111" t="s">
        <v>137</v>
      </c>
      <c r="C621" s="111" t="s">
        <v>190</v>
      </c>
      <c r="D621" s="17" t="s">
        <v>288</v>
      </c>
      <c r="E621" s="83" t="s">
        <v>181</v>
      </c>
      <c r="F621" s="83" t="e" vm="32">
        <v>#VALUE!</v>
      </c>
      <c r="G621" s="165">
        <v>-3</v>
      </c>
      <c r="H621" s="18">
        <v>2030</v>
      </c>
      <c r="I621" s="18" t="s">
        <v>90</v>
      </c>
      <c r="J621" s="9" t="s">
        <v>188</v>
      </c>
      <c r="K621" s="17" t="s">
        <v>189</v>
      </c>
      <c r="L621" s="54" t="s">
        <v>89</v>
      </c>
      <c r="M621" s="20" t="str" cm="1">
        <f t="array" ref="M621">_xlfn.IFS(G621&gt;5,"Alto",G621&gt;-5,"Médio",G621&lt;=-5,"Baixo")</f>
        <v>Médio</v>
      </c>
      <c r="N621" s="20" t="str">
        <f t="shared" si="24"/>
        <v>Médio</v>
      </c>
    </row>
    <row r="622" spans="1:14" x14ac:dyDescent="0.35">
      <c r="A622" s="44" t="str">
        <f t="shared" si="25"/>
        <v>SPcidadeInundações UrbanasCidade de São Paulo20304C</v>
      </c>
      <c r="B622" s="18" t="s">
        <v>137</v>
      </c>
      <c r="C622" s="18" t="s">
        <v>82</v>
      </c>
      <c r="D622" s="17" t="s">
        <v>288</v>
      </c>
      <c r="E622" s="17" t="s">
        <v>138</v>
      </c>
      <c r="F622" s="17" t="e" vm="24">
        <v>#VALUE!</v>
      </c>
      <c r="G622" s="162">
        <v>-3</v>
      </c>
      <c r="H622" s="18">
        <v>2030</v>
      </c>
      <c r="I622" s="18" t="s">
        <v>90</v>
      </c>
      <c r="J622" s="9" t="s">
        <v>188</v>
      </c>
      <c r="K622" s="17" t="s">
        <v>189</v>
      </c>
      <c r="L622" s="54" t="s">
        <v>89</v>
      </c>
      <c r="M622" s="20" t="str" cm="1">
        <f t="array" ref="M622">_xlfn.IFS(G622&gt;5,"Alto",G622&gt;-5,"Médio",G622&lt;=-5,"Baixo")</f>
        <v>Médio</v>
      </c>
      <c r="N622" s="20" t="str">
        <f t="shared" si="24"/>
        <v>Médio</v>
      </c>
    </row>
    <row r="623" spans="1:14" x14ac:dyDescent="0.35">
      <c r="A623" s="44" t="str">
        <f t="shared" si="25"/>
        <v>SPCidadeInundações UrbanasCidade de Ribeirão Preto20502C</v>
      </c>
      <c r="B623" s="111" t="s">
        <v>137</v>
      </c>
      <c r="C623" s="111" t="s">
        <v>190</v>
      </c>
      <c r="D623" s="17" t="s">
        <v>288</v>
      </c>
      <c r="E623" s="83" t="s">
        <v>181</v>
      </c>
      <c r="F623" s="83" t="e" vm="32">
        <v>#VALUE!</v>
      </c>
      <c r="G623" s="165">
        <v>5</v>
      </c>
      <c r="H623" s="18">
        <v>2050</v>
      </c>
      <c r="I623" s="18" t="s">
        <v>86</v>
      </c>
      <c r="J623" s="9" t="s">
        <v>188</v>
      </c>
      <c r="K623" s="17" t="s">
        <v>189</v>
      </c>
      <c r="L623" s="54" t="s">
        <v>89</v>
      </c>
      <c r="M623" s="20" t="str" cm="1">
        <f t="array" ref="M623">_xlfn.IFS(G623&gt;5,"Alto",G623&gt;-5,"Médio",G623&lt;=-5,"Baixo")</f>
        <v>Médio</v>
      </c>
      <c r="N623" s="20" t="str">
        <f t="shared" si="24"/>
        <v>Médio</v>
      </c>
    </row>
    <row r="624" spans="1:14" x14ac:dyDescent="0.35">
      <c r="A624" s="44" t="str">
        <f t="shared" si="25"/>
        <v>SPcidadeInundações UrbanasCidade de São Paulo20502C</v>
      </c>
      <c r="B624" s="18" t="s">
        <v>137</v>
      </c>
      <c r="C624" s="18" t="s">
        <v>82</v>
      </c>
      <c r="D624" s="17" t="s">
        <v>288</v>
      </c>
      <c r="E624" s="17" t="s">
        <v>138</v>
      </c>
      <c r="F624" s="17" t="e" vm="24">
        <v>#VALUE!</v>
      </c>
      <c r="G624" s="162">
        <v>5</v>
      </c>
      <c r="H624" s="18">
        <v>2050</v>
      </c>
      <c r="I624" s="18" t="s">
        <v>86</v>
      </c>
      <c r="J624" s="9" t="s">
        <v>188</v>
      </c>
      <c r="K624" s="17" t="s">
        <v>189</v>
      </c>
      <c r="L624" s="54" t="s">
        <v>89</v>
      </c>
      <c r="M624" s="20" t="str" cm="1">
        <f t="array" ref="M624">_xlfn.IFS(G624&gt;5,"Alto",G624&gt;-5,"Médio",G624&lt;=-5,"Baixo")</f>
        <v>Médio</v>
      </c>
      <c r="N624" s="20" t="str">
        <f t="shared" si="24"/>
        <v>Médio</v>
      </c>
    </row>
    <row r="625" spans="1:14" x14ac:dyDescent="0.35">
      <c r="A625" s="44" t="str">
        <f t="shared" si="25"/>
        <v>SPCidadeInundações UrbanasCidade de Ribeirão Preto20504C</v>
      </c>
      <c r="B625" s="111" t="s">
        <v>137</v>
      </c>
      <c r="C625" s="111" t="s">
        <v>190</v>
      </c>
      <c r="D625" s="17" t="s">
        <v>288</v>
      </c>
      <c r="E625" s="83" t="s">
        <v>181</v>
      </c>
      <c r="F625" s="83" t="e" vm="32">
        <v>#VALUE!</v>
      </c>
      <c r="G625" s="165">
        <v>3</v>
      </c>
      <c r="H625" s="18">
        <v>2050</v>
      </c>
      <c r="I625" s="18" t="s">
        <v>90</v>
      </c>
      <c r="J625" s="9" t="s">
        <v>188</v>
      </c>
      <c r="K625" s="17" t="s">
        <v>189</v>
      </c>
      <c r="L625" s="54" t="s">
        <v>89</v>
      </c>
      <c r="M625" s="20" t="str" cm="1">
        <f t="array" ref="M625">_xlfn.IFS(G625&gt;5,"Alto",G625&gt;-5,"Médio",G625&lt;=-5,"Baixo")</f>
        <v>Médio</v>
      </c>
      <c r="N625" s="20" t="str">
        <f t="shared" si="24"/>
        <v>Médio</v>
      </c>
    </row>
    <row r="626" spans="1:14" x14ac:dyDescent="0.35">
      <c r="A626" s="44" t="str">
        <f t="shared" si="25"/>
        <v>SPcidadeInundações UrbanasCidade de São Paulo20504C</v>
      </c>
      <c r="B626" s="18" t="s">
        <v>137</v>
      </c>
      <c r="C626" s="18" t="s">
        <v>82</v>
      </c>
      <c r="D626" s="17" t="s">
        <v>288</v>
      </c>
      <c r="E626" s="17" t="s">
        <v>138</v>
      </c>
      <c r="F626" s="17" t="e" vm="24">
        <v>#VALUE!</v>
      </c>
      <c r="G626" s="162">
        <v>5</v>
      </c>
      <c r="H626" s="18">
        <v>2050</v>
      </c>
      <c r="I626" s="18" t="s">
        <v>90</v>
      </c>
      <c r="J626" s="9" t="s">
        <v>188</v>
      </c>
      <c r="K626" s="17" t="s">
        <v>189</v>
      </c>
      <c r="L626" s="54" t="s">
        <v>89</v>
      </c>
      <c r="M626" s="20" t="str" cm="1">
        <f t="array" ref="M626">_xlfn.IFS(G626&gt;5,"Alto",G626&gt;-5,"Médio",G626&lt;=-5,"Baixo")</f>
        <v>Médio</v>
      </c>
      <c r="N626" s="20" t="str">
        <f t="shared" si="24"/>
        <v>Médio</v>
      </c>
    </row>
    <row r="627" spans="1:14" x14ac:dyDescent="0.35">
      <c r="A627" s="44" t="str">
        <f t="shared" si="25"/>
        <v>TOcidadeInundações UrbanasCidade de Palmas20302C</v>
      </c>
      <c r="B627" s="18" t="s">
        <v>123</v>
      </c>
      <c r="C627" s="18" t="s">
        <v>82</v>
      </c>
      <c r="D627" s="17" t="s">
        <v>288</v>
      </c>
      <c r="E627" s="17" t="s">
        <v>124</v>
      </c>
      <c r="F627" s="17" t="e" vm="17">
        <v>#VALUE!</v>
      </c>
      <c r="G627" s="165">
        <v>-10</v>
      </c>
      <c r="H627" s="18">
        <v>2030</v>
      </c>
      <c r="I627" s="18" t="s">
        <v>86</v>
      </c>
      <c r="J627" s="9" t="s">
        <v>188</v>
      </c>
      <c r="K627" s="17" t="s">
        <v>189</v>
      </c>
      <c r="L627" s="54" t="s">
        <v>89</v>
      </c>
      <c r="M627" s="20" t="str" cm="1">
        <f t="array" ref="M627">_xlfn.IFS(G627&gt;5,"Alto",G627&gt;-5,"Médio",G627&lt;=-5,"Baixo")</f>
        <v>Baixo</v>
      </c>
      <c r="N627" s="20" t="str">
        <f t="shared" ref="N627:N690" si="26">IF(OR(G627="Alto",G627="Médio", G627="Baixo", G627= "Não aplicável",G627="ND"),G627,M627)</f>
        <v>Baixo</v>
      </c>
    </row>
    <row r="628" spans="1:14" x14ac:dyDescent="0.35">
      <c r="A628" s="44" t="str">
        <f t="shared" si="25"/>
        <v>TOcidadeInundações UrbanasCidade de Palmas20304C</v>
      </c>
      <c r="B628" s="18" t="s">
        <v>123</v>
      </c>
      <c r="C628" s="18" t="s">
        <v>82</v>
      </c>
      <c r="D628" s="17" t="s">
        <v>288</v>
      </c>
      <c r="E628" s="17" t="s">
        <v>124</v>
      </c>
      <c r="F628" s="17" t="e" vm="17">
        <v>#VALUE!</v>
      </c>
      <c r="G628" s="165">
        <v>-10</v>
      </c>
      <c r="H628" s="18">
        <v>2030</v>
      </c>
      <c r="I628" s="18" t="s">
        <v>90</v>
      </c>
      <c r="J628" s="9" t="s">
        <v>188</v>
      </c>
      <c r="K628" s="17" t="s">
        <v>189</v>
      </c>
      <c r="L628" s="54" t="s">
        <v>89</v>
      </c>
      <c r="M628" s="20" t="str" cm="1">
        <f t="array" ref="M628">_xlfn.IFS(G628&gt;5,"Alto",G628&gt;-5,"Médio",G628&lt;=-5,"Baixo")</f>
        <v>Baixo</v>
      </c>
      <c r="N628" s="20" t="str">
        <f t="shared" si="26"/>
        <v>Baixo</v>
      </c>
    </row>
    <row r="629" spans="1:14" x14ac:dyDescent="0.35">
      <c r="A629" s="44" t="str">
        <f t="shared" si="25"/>
        <v>TOcidadeInundações UrbanasCidade de Palmas20502C</v>
      </c>
      <c r="B629" s="18" t="s">
        <v>123</v>
      </c>
      <c r="C629" s="18" t="s">
        <v>82</v>
      </c>
      <c r="D629" s="17" t="s">
        <v>288</v>
      </c>
      <c r="E629" s="17" t="s">
        <v>124</v>
      </c>
      <c r="F629" s="17" t="e" vm="17">
        <v>#VALUE!</v>
      </c>
      <c r="G629" s="165">
        <v>-10</v>
      </c>
      <c r="H629" s="18">
        <v>2050</v>
      </c>
      <c r="I629" s="18" t="s">
        <v>86</v>
      </c>
      <c r="J629" s="9" t="s">
        <v>188</v>
      </c>
      <c r="K629" s="17" t="s">
        <v>189</v>
      </c>
      <c r="L629" s="54" t="s">
        <v>89</v>
      </c>
      <c r="M629" s="20" t="str" cm="1">
        <f t="array" ref="M629">_xlfn.IFS(G629&gt;5,"Alto",G629&gt;-5,"Médio",G629&lt;=-5,"Baixo")</f>
        <v>Baixo</v>
      </c>
      <c r="N629" s="20" t="str">
        <f t="shared" si="26"/>
        <v>Baixo</v>
      </c>
    </row>
    <row r="630" spans="1:14" x14ac:dyDescent="0.35">
      <c r="A630" s="44" t="str">
        <f t="shared" si="25"/>
        <v>TOcidadeInundações UrbanasCidade de Palmas20504C</v>
      </c>
      <c r="B630" s="18" t="s">
        <v>123</v>
      </c>
      <c r="C630" s="18" t="s">
        <v>82</v>
      </c>
      <c r="D630" s="17" t="s">
        <v>288</v>
      </c>
      <c r="E630" s="17" t="s">
        <v>124</v>
      </c>
      <c r="F630" s="17" t="e" vm="17">
        <v>#VALUE!</v>
      </c>
      <c r="G630" s="165">
        <v>-10</v>
      </c>
      <c r="H630" s="18">
        <v>2050</v>
      </c>
      <c r="I630" s="18" t="s">
        <v>90</v>
      </c>
      <c r="J630" s="9" t="s">
        <v>188</v>
      </c>
      <c r="K630" s="17" t="s">
        <v>189</v>
      </c>
      <c r="L630" s="54" t="s">
        <v>89</v>
      </c>
      <c r="M630" s="20" t="str" cm="1">
        <f t="array" ref="M630">_xlfn.IFS(G630&gt;5,"Alto",G630&gt;-5,"Médio",G630&lt;=-5,"Baixo")</f>
        <v>Baixo</v>
      </c>
      <c r="N630" s="20" t="str">
        <f t="shared" si="26"/>
        <v>Baixo</v>
      </c>
    </row>
    <row r="631" spans="1:14" x14ac:dyDescent="0.35">
      <c r="A631" s="44" t="str">
        <f t="shared" ref="A631:A694" si="27">_xlfn.CONCAT(B631,C631,D631,E631,H631,I631)</f>
        <v>ACEstadoInundações UrbanasEstado do Acre20302C</v>
      </c>
      <c r="B631" s="18" t="s">
        <v>131</v>
      </c>
      <c r="C631" s="18" t="s">
        <v>146</v>
      </c>
      <c r="D631" s="17" t="s">
        <v>288</v>
      </c>
      <c r="E631" s="17" t="s">
        <v>155</v>
      </c>
      <c r="F631" s="17" t="e" vm="41">
        <v>#VALUE!</v>
      </c>
      <c r="G631" s="162">
        <v>-4.6088571428571425</v>
      </c>
      <c r="H631" s="18">
        <v>2030</v>
      </c>
      <c r="I631" s="18" t="s">
        <v>86</v>
      </c>
      <c r="J631" s="9" t="s">
        <v>188</v>
      </c>
      <c r="K631" s="17" t="s">
        <v>189</v>
      </c>
      <c r="L631" s="54" t="s">
        <v>89</v>
      </c>
      <c r="M631" s="20" t="str" cm="1">
        <f t="array" ref="M631">_xlfn.IFS(G631&gt;5,"Alto",G631&gt;-5,"Médio",G631&lt;=-5,"Baixo")</f>
        <v>Médio</v>
      </c>
      <c r="N631" s="20" t="str">
        <f t="shared" si="26"/>
        <v>Médio</v>
      </c>
    </row>
    <row r="632" spans="1:14" x14ac:dyDescent="0.35">
      <c r="A632" s="44" t="str">
        <f t="shared" si="27"/>
        <v>ACEstadoInundações UrbanasEstado do Acre20304C</v>
      </c>
      <c r="B632" s="18" t="s">
        <v>131</v>
      </c>
      <c r="C632" s="18" t="s">
        <v>146</v>
      </c>
      <c r="D632" s="17" t="s">
        <v>288</v>
      </c>
      <c r="E632" s="17" t="s">
        <v>155</v>
      </c>
      <c r="F632" s="17" t="e" vm="41">
        <v>#VALUE!</v>
      </c>
      <c r="G632" s="162">
        <v>-5.0768571428571416</v>
      </c>
      <c r="H632" s="18">
        <v>2030</v>
      </c>
      <c r="I632" s="18" t="s">
        <v>90</v>
      </c>
      <c r="J632" s="9" t="s">
        <v>188</v>
      </c>
      <c r="K632" s="17" t="s">
        <v>189</v>
      </c>
      <c r="L632" s="54" t="s">
        <v>89</v>
      </c>
      <c r="M632" s="20" t="str" cm="1">
        <f t="array" ref="M632">_xlfn.IFS(G632&gt;5,"Alto",G632&gt;-5,"Médio",G632&lt;=-5,"Baixo")</f>
        <v>Baixo</v>
      </c>
      <c r="N632" s="20" t="str">
        <f t="shared" si="26"/>
        <v>Baixo</v>
      </c>
    </row>
    <row r="633" spans="1:14" x14ac:dyDescent="0.35">
      <c r="A633" s="44" t="str">
        <f t="shared" si="27"/>
        <v>ACEstadoInundações UrbanasEstado do Acre20502C</v>
      </c>
      <c r="B633" s="18" t="s">
        <v>131</v>
      </c>
      <c r="C633" s="18" t="s">
        <v>146</v>
      </c>
      <c r="D633" s="17" t="s">
        <v>288</v>
      </c>
      <c r="E633" s="17" t="s">
        <v>155</v>
      </c>
      <c r="F633" s="17" t="e" vm="41">
        <v>#VALUE!</v>
      </c>
      <c r="G633" s="162">
        <v>-4.1506666666666661</v>
      </c>
      <c r="H633" s="18">
        <v>2050</v>
      </c>
      <c r="I633" s="18" t="s">
        <v>86</v>
      </c>
      <c r="J633" s="9" t="s">
        <v>188</v>
      </c>
      <c r="K633" s="17" t="s">
        <v>189</v>
      </c>
      <c r="L633" s="54" t="s">
        <v>89</v>
      </c>
      <c r="M633" s="20" t="str" cm="1">
        <f t="array" ref="M633">_xlfn.IFS(G633&gt;5,"Alto",G633&gt;-5,"Médio",G633&lt;=-5,"Baixo")</f>
        <v>Médio</v>
      </c>
      <c r="N633" s="20" t="str">
        <f t="shared" si="26"/>
        <v>Médio</v>
      </c>
    </row>
    <row r="634" spans="1:14" x14ac:dyDescent="0.35">
      <c r="A634" s="44" t="str">
        <f t="shared" si="27"/>
        <v>ACEstadoInundações UrbanasEstado do Acre20504C</v>
      </c>
      <c r="B634" s="18" t="s">
        <v>131</v>
      </c>
      <c r="C634" s="18" t="s">
        <v>146</v>
      </c>
      <c r="D634" s="17" t="s">
        <v>288</v>
      </c>
      <c r="E634" s="17" t="s">
        <v>155</v>
      </c>
      <c r="F634" s="17" t="e" vm="41">
        <v>#VALUE!</v>
      </c>
      <c r="G634" s="162">
        <v>-4.3239999999999998</v>
      </c>
      <c r="H634" s="18">
        <v>2050</v>
      </c>
      <c r="I634" s="18" t="s">
        <v>90</v>
      </c>
      <c r="J634" s="9" t="s">
        <v>188</v>
      </c>
      <c r="K634" s="17" t="s">
        <v>189</v>
      </c>
      <c r="L634" s="54" t="s">
        <v>89</v>
      </c>
      <c r="M634" s="20" t="str" cm="1">
        <f t="array" ref="M634">_xlfn.IFS(G634&gt;5,"Alto",G634&gt;-5,"Médio",G634&lt;=-5,"Baixo")</f>
        <v>Médio</v>
      </c>
      <c r="N634" s="20" t="str">
        <f t="shared" si="26"/>
        <v>Médio</v>
      </c>
    </row>
    <row r="635" spans="1:14" x14ac:dyDescent="0.35">
      <c r="A635" s="44" t="str">
        <f t="shared" si="27"/>
        <v>ALEstadoInundações UrbanasEstado do Alagoas20302C</v>
      </c>
      <c r="B635" s="18" t="s">
        <v>117</v>
      </c>
      <c r="C635" s="18" t="s">
        <v>146</v>
      </c>
      <c r="D635" s="17" t="s">
        <v>288</v>
      </c>
      <c r="E635" s="17" t="s">
        <v>156</v>
      </c>
      <c r="F635" s="17" t="e" vm="42">
        <v>#VALUE!</v>
      </c>
      <c r="G635" s="162">
        <v>2.1599999999999997</v>
      </c>
      <c r="H635" s="18">
        <v>2030</v>
      </c>
      <c r="I635" s="18" t="s">
        <v>86</v>
      </c>
      <c r="J635" s="9" t="s">
        <v>188</v>
      </c>
      <c r="K635" s="17" t="s">
        <v>189</v>
      </c>
      <c r="L635" s="54" t="s">
        <v>89</v>
      </c>
      <c r="M635" s="20" t="str" cm="1">
        <f t="array" ref="M635">_xlfn.IFS(G635&gt;5,"Alto",G635&gt;-5,"Médio",G635&lt;=-5,"Baixo")</f>
        <v>Médio</v>
      </c>
      <c r="N635" s="20" t="str">
        <f t="shared" si="26"/>
        <v>Médio</v>
      </c>
    </row>
    <row r="636" spans="1:14" x14ac:dyDescent="0.35">
      <c r="A636" s="44" t="str">
        <f t="shared" si="27"/>
        <v>ALEstadoInundações UrbanasEstado do Alagoas20304C</v>
      </c>
      <c r="B636" s="18" t="s">
        <v>117</v>
      </c>
      <c r="C636" s="18" t="s">
        <v>146</v>
      </c>
      <c r="D636" s="17" t="s">
        <v>288</v>
      </c>
      <c r="E636" s="17" t="s">
        <v>156</v>
      </c>
      <c r="F636" s="17" t="e" vm="42">
        <v>#VALUE!</v>
      </c>
      <c r="G636" s="162">
        <v>1.2165714285714282</v>
      </c>
      <c r="H636" s="18">
        <v>2030</v>
      </c>
      <c r="I636" s="18" t="s">
        <v>90</v>
      </c>
      <c r="J636" s="9" t="s">
        <v>188</v>
      </c>
      <c r="K636" s="17" t="s">
        <v>189</v>
      </c>
      <c r="L636" s="54" t="s">
        <v>89</v>
      </c>
      <c r="M636" s="20" t="str" cm="1">
        <f t="array" ref="M636">_xlfn.IFS(G636&gt;5,"Alto",G636&gt;-5,"Médio",G636&lt;=-5,"Baixo")</f>
        <v>Médio</v>
      </c>
      <c r="N636" s="20" t="str">
        <f t="shared" si="26"/>
        <v>Médio</v>
      </c>
    </row>
    <row r="637" spans="1:14" x14ac:dyDescent="0.35">
      <c r="A637" s="44" t="str">
        <f t="shared" si="27"/>
        <v>ALEstadoInundações UrbanasEstado do Alagoas20502C</v>
      </c>
      <c r="B637" s="18" t="s">
        <v>117</v>
      </c>
      <c r="C637" s="45" t="s">
        <v>146</v>
      </c>
      <c r="D637" s="44" t="s">
        <v>288</v>
      </c>
      <c r="E637" s="17" t="s">
        <v>156</v>
      </c>
      <c r="F637" s="17" t="e" vm="42">
        <v>#VALUE!</v>
      </c>
      <c r="G637" s="162">
        <v>-0.55466666666666664</v>
      </c>
      <c r="H637" s="18">
        <v>2050</v>
      </c>
      <c r="I637" s="18" t="s">
        <v>86</v>
      </c>
      <c r="J637" s="9" t="s">
        <v>188</v>
      </c>
      <c r="K637" s="17" t="s">
        <v>189</v>
      </c>
      <c r="L637" s="54" t="s">
        <v>89</v>
      </c>
      <c r="M637" s="20" t="str" cm="1">
        <f t="array" ref="M637">_xlfn.IFS(G637&gt;5,"Alto",G637&gt;-5,"Médio",G637&lt;=-5,"Baixo")</f>
        <v>Médio</v>
      </c>
      <c r="N637" s="20" t="str">
        <f t="shared" si="26"/>
        <v>Médio</v>
      </c>
    </row>
    <row r="638" spans="1:14" x14ac:dyDescent="0.35">
      <c r="A638" s="44" t="str">
        <f t="shared" si="27"/>
        <v>ALEstadoInundações UrbanasEstado do Alagoas20504C</v>
      </c>
      <c r="B638" s="18" t="s">
        <v>117</v>
      </c>
      <c r="C638" s="45" t="s">
        <v>146</v>
      </c>
      <c r="D638" s="44" t="s">
        <v>288</v>
      </c>
      <c r="E638" s="17" t="s">
        <v>156</v>
      </c>
      <c r="F638" s="17" t="e" vm="42">
        <v>#VALUE!</v>
      </c>
      <c r="G638" s="162">
        <v>-1.0913333333333337</v>
      </c>
      <c r="H638" s="18">
        <v>2050</v>
      </c>
      <c r="I638" s="18" t="s">
        <v>90</v>
      </c>
      <c r="J638" s="9" t="s">
        <v>188</v>
      </c>
      <c r="K638" s="17" t="s">
        <v>189</v>
      </c>
      <c r="L638" s="54" t="s">
        <v>89</v>
      </c>
      <c r="M638" s="20" t="str" cm="1">
        <f t="array" ref="M638">_xlfn.IFS(G638&gt;5,"Alto",G638&gt;-5,"Médio",G638&lt;=-5,"Baixo")</f>
        <v>Médio</v>
      </c>
      <c r="N638" s="20" t="str">
        <f t="shared" si="26"/>
        <v>Médio</v>
      </c>
    </row>
    <row r="639" spans="1:14" x14ac:dyDescent="0.35">
      <c r="A639" s="44" t="str">
        <f t="shared" si="27"/>
        <v>AMEstadoInundações UrbanasEstado do Amazonas20302C</v>
      </c>
      <c r="B639" s="18" t="s">
        <v>119</v>
      </c>
      <c r="C639" s="45" t="s">
        <v>146</v>
      </c>
      <c r="D639" s="44" t="s">
        <v>288</v>
      </c>
      <c r="E639" s="17" t="s">
        <v>158</v>
      </c>
      <c r="F639" s="17" t="e" vm="44">
        <v>#VALUE!</v>
      </c>
      <c r="G639" s="162">
        <v>-3.9245714285714279</v>
      </c>
      <c r="H639" s="18">
        <v>2030</v>
      </c>
      <c r="I639" s="18" t="s">
        <v>86</v>
      </c>
      <c r="J639" s="9" t="s">
        <v>188</v>
      </c>
      <c r="K639" s="17" t="s">
        <v>189</v>
      </c>
      <c r="L639" s="54" t="s">
        <v>89</v>
      </c>
      <c r="M639" s="20" t="str" cm="1">
        <f t="array" ref="M639">_xlfn.IFS(G639&gt;5,"Alto",G639&gt;-5,"Médio",G639&lt;=-5,"Baixo")</f>
        <v>Médio</v>
      </c>
      <c r="N639" s="20" t="str">
        <f t="shared" si="26"/>
        <v>Médio</v>
      </c>
    </row>
    <row r="640" spans="1:14" x14ac:dyDescent="0.35">
      <c r="A640" s="44" t="str">
        <f t="shared" si="27"/>
        <v>AMEstadoInundações UrbanasEstado do Amazonas20304C</v>
      </c>
      <c r="B640" s="18" t="s">
        <v>119</v>
      </c>
      <c r="C640" s="45" t="s">
        <v>146</v>
      </c>
      <c r="D640" s="44" t="s">
        <v>288</v>
      </c>
      <c r="E640" s="17" t="s">
        <v>158</v>
      </c>
      <c r="F640" s="17" t="e" vm="44">
        <v>#VALUE!</v>
      </c>
      <c r="G640" s="162">
        <v>-4.5825714285714287</v>
      </c>
      <c r="H640" s="18">
        <v>2030</v>
      </c>
      <c r="I640" s="18" t="s">
        <v>90</v>
      </c>
      <c r="J640" s="9" t="s">
        <v>188</v>
      </c>
      <c r="K640" s="17" t="s">
        <v>189</v>
      </c>
      <c r="L640" s="54" t="s">
        <v>89</v>
      </c>
      <c r="M640" s="20" t="str" cm="1">
        <f t="array" ref="M640">_xlfn.IFS(G640&gt;5,"Alto",G640&gt;-5,"Médio",G640&lt;=-5,"Baixo")</f>
        <v>Médio</v>
      </c>
      <c r="N640" s="20" t="str">
        <f t="shared" si="26"/>
        <v>Médio</v>
      </c>
    </row>
    <row r="641" spans="1:14" x14ac:dyDescent="0.35">
      <c r="A641" s="44" t="str">
        <f t="shared" si="27"/>
        <v>AMEstadoInundações UrbanasEstado do Amazonas20502C</v>
      </c>
      <c r="B641" s="18" t="s">
        <v>119</v>
      </c>
      <c r="C641" s="45" t="s">
        <v>146</v>
      </c>
      <c r="D641" s="44" t="s">
        <v>288</v>
      </c>
      <c r="E641" s="17" t="s">
        <v>158</v>
      </c>
      <c r="F641" s="17" t="e" vm="44">
        <v>#VALUE!</v>
      </c>
      <c r="G641" s="162">
        <v>-3.200333333333333</v>
      </c>
      <c r="H641" s="18">
        <v>2050</v>
      </c>
      <c r="I641" s="18" t="s">
        <v>86</v>
      </c>
      <c r="J641" s="9" t="s">
        <v>188</v>
      </c>
      <c r="K641" s="17" t="s">
        <v>189</v>
      </c>
      <c r="L641" s="54" t="s">
        <v>89</v>
      </c>
      <c r="M641" s="20" t="str" cm="1">
        <f t="array" ref="M641">_xlfn.IFS(G641&gt;5,"Alto",G641&gt;-5,"Médio",G641&lt;=-5,"Baixo")</f>
        <v>Médio</v>
      </c>
      <c r="N641" s="20" t="str">
        <f t="shared" si="26"/>
        <v>Médio</v>
      </c>
    </row>
    <row r="642" spans="1:14" x14ac:dyDescent="0.35">
      <c r="A642" s="44" t="str">
        <f t="shared" si="27"/>
        <v>AMEstadoInundações UrbanasEstado do Amazonas20504C</v>
      </c>
      <c r="B642" s="18" t="s">
        <v>119</v>
      </c>
      <c r="C642" s="45" t="s">
        <v>146</v>
      </c>
      <c r="D642" s="44" t="s">
        <v>288</v>
      </c>
      <c r="E642" s="17" t="s">
        <v>158</v>
      </c>
      <c r="F642" s="17" t="e" vm="44">
        <v>#VALUE!</v>
      </c>
      <c r="G642" s="162">
        <v>-3.4273333333333329</v>
      </c>
      <c r="H642" s="18">
        <v>2050</v>
      </c>
      <c r="I642" s="18" t="s">
        <v>90</v>
      </c>
      <c r="J642" s="9" t="s">
        <v>188</v>
      </c>
      <c r="K642" s="17" t="s">
        <v>189</v>
      </c>
      <c r="L642" s="54" t="s">
        <v>89</v>
      </c>
      <c r="M642" s="20" t="str" cm="1">
        <f t="array" ref="M642">_xlfn.IFS(G642&gt;5,"Alto",G642&gt;-5,"Médio",G642&lt;=-5,"Baixo")</f>
        <v>Médio</v>
      </c>
      <c r="N642" s="20" t="str">
        <f t="shared" si="26"/>
        <v>Médio</v>
      </c>
    </row>
    <row r="643" spans="1:14" x14ac:dyDescent="0.35">
      <c r="A643" s="44" t="str">
        <f t="shared" si="27"/>
        <v>APEstadoInundações UrbanasEstado do Amapá20302C</v>
      </c>
      <c r="B643" s="18" t="s">
        <v>115</v>
      </c>
      <c r="C643" s="45" t="s">
        <v>146</v>
      </c>
      <c r="D643" s="44" t="s">
        <v>288</v>
      </c>
      <c r="E643" s="17" t="s">
        <v>157</v>
      </c>
      <c r="F643" s="17" t="e" vm="43">
        <v>#VALUE!</v>
      </c>
      <c r="G643" s="162">
        <v>-2.5451428571428565</v>
      </c>
      <c r="H643" s="18">
        <v>2030</v>
      </c>
      <c r="I643" s="18" t="s">
        <v>86</v>
      </c>
      <c r="J643" s="9" t="s">
        <v>188</v>
      </c>
      <c r="K643" s="17" t="s">
        <v>189</v>
      </c>
      <c r="L643" s="54" t="s">
        <v>89</v>
      </c>
      <c r="M643" s="20" t="str" cm="1">
        <f t="array" ref="M643">_xlfn.IFS(G643&gt;5,"Alto",G643&gt;-5,"Médio",G643&lt;=-5,"Baixo")</f>
        <v>Médio</v>
      </c>
      <c r="N643" s="20" t="str">
        <f t="shared" si="26"/>
        <v>Médio</v>
      </c>
    </row>
    <row r="644" spans="1:14" x14ac:dyDescent="0.35">
      <c r="A644" s="44" t="str">
        <f t="shared" si="27"/>
        <v>APEstadoInundações UrbanasEstado do Amapá20304C</v>
      </c>
      <c r="B644" s="18" t="s">
        <v>115</v>
      </c>
      <c r="C644" s="45" t="s">
        <v>146</v>
      </c>
      <c r="D644" s="44" t="s">
        <v>288</v>
      </c>
      <c r="E644" s="17" t="s">
        <v>157</v>
      </c>
      <c r="F644" s="17" t="e" vm="43">
        <v>#VALUE!</v>
      </c>
      <c r="G644" s="162">
        <v>-4.4340000000000019</v>
      </c>
      <c r="H644" s="18">
        <v>2030</v>
      </c>
      <c r="I644" s="18" t="s">
        <v>90</v>
      </c>
      <c r="J644" s="9" t="s">
        <v>188</v>
      </c>
      <c r="K644" s="17" t="s">
        <v>189</v>
      </c>
      <c r="L644" s="54" t="s">
        <v>89</v>
      </c>
      <c r="M644" s="20" t="str" cm="1">
        <f t="array" ref="M644">_xlfn.IFS(G644&gt;5,"Alto",G644&gt;-5,"Médio",G644&lt;=-5,"Baixo")</f>
        <v>Médio</v>
      </c>
      <c r="N644" s="20" t="str">
        <f t="shared" si="26"/>
        <v>Médio</v>
      </c>
    </row>
    <row r="645" spans="1:14" x14ac:dyDescent="0.35">
      <c r="A645" s="44" t="str">
        <f t="shared" si="27"/>
        <v>APEstadoInundações UrbanasEstado do Amapá20502C</v>
      </c>
      <c r="B645" s="18" t="s">
        <v>115</v>
      </c>
      <c r="C645" s="45" t="s">
        <v>146</v>
      </c>
      <c r="D645" s="44" t="s">
        <v>288</v>
      </c>
      <c r="E645" s="17" t="s">
        <v>157</v>
      </c>
      <c r="F645" s="17" t="e" vm="43">
        <v>#VALUE!</v>
      </c>
      <c r="G645" s="162">
        <v>-2.8126666666666664</v>
      </c>
      <c r="H645" s="18">
        <v>2050</v>
      </c>
      <c r="I645" s="18" t="s">
        <v>86</v>
      </c>
      <c r="J645" s="9" t="s">
        <v>188</v>
      </c>
      <c r="K645" s="17" t="s">
        <v>189</v>
      </c>
      <c r="L645" s="54" t="s">
        <v>89</v>
      </c>
      <c r="M645" s="20" t="str" cm="1">
        <f t="array" ref="M645">_xlfn.IFS(G645&gt;5,"Alto",G645&gt;-5,"Médio",G645&lt;=-5,"Baixo")</f>
        <v>Médio</v>
      </c>
      <c r="N645" s="20" t="str">
        <f t="shared" si="26"/>
        <v>Médio</v>
      </c>
    </row>
    <row r="646" spans="1:14" x14ac:dyDescent="0.35">
      <c r="A646" s="44" t="str">
        <f t="shared" si="27"/>
        <v>APEstadoInundações UrbanasEstado do Amapá20504C</v>
      </c>
      <c r="B646" s="18" t="s">
        <v>115</v>
      </c>
      <c r="C646" s="45" t="s">
        <v>146</v>
      </c>
      <c r="D646" s="44" t="s">
        <v>288</v>
      </c>
      <c r="E646" s="17" t="s">
        <v>157</v>
      </c>
      <c r="F646" s="17" t="e" vm="43">
        <v>#VALUE!</v>
      </c>
      <c r="G646" s="162">
        <v>-3.2843333333333335</v>
      </c>
      <c r="H646" s="18">
        <v>2050</v>
      </c>
      <c r="I646" s="18" t="s">
        <v>90</v>
      </c>
      <c r="J646" s="9" t="s">
        <v>188</v>
      </c>
      <c r="K646" s="17" t="s">
        <v>189</v>
      </c>
      <c r="L646" s="54" t="s">
        <v>89</v>
      </c>
      <c r="M646" s="20" t="str" cm="1">
        <f t="array" ref="M646">_xlfn.IFS(G646&gt;5,"Alto",G646&gt;-5,"Médio",G646&lt;=-5,"Baixo")</f>
        <v>Médio</v>
      </c>
      <c r="N646" s="20" t="str">
        <f t="shared" si="26"/>
        <v>Médio</v>
      </c>
    </row>
    <row r="647" spans="1:14" x14ac:dyDescent="0.35">
      <c r="A647" s="44" t="str">
        <f t="shared" si="27"/>
        <v>BAEstadoInundações UrbanasEstado da Bahia20302C</v>
      </c>
      <c r="B647" s="18" t="s">
        <v>133</v>
      </c>
      <c r="C647" s="45" t="s">
        <v>146</v>
      </c>
      <c r="D647" s="44" t="s">
        <v>288</v>
      </c>
      <c r="E647" s="17" t="s">
        <v>148</v>
      </c>
      <c r="F647" s="17" t="e" vm="34">
        <v>#VALUE!</v>
      </c>
      <c r="G647" s="162">
        <v>-1.7400000000000002</v>
      </c>
      <c r="H647" s="18">
        <v>2030</v>
      </c>
      <c r="I647" s="18" t="s">
        <v>86</v>
      </c>
      <c r="J647" s="9" t="s">
        <v>188</v>
      </c>
      <c r="K647" s="17" t="s">
        <v>189</v>
      </c>
      <c r="L647" s="54" t="s">
        <v>89</v>
      </c>
      <c r="M647" s="20" t="str" cm="1">
        <f t="array" ref="M647">_xlfn.IFS(G647&gt;5,"Alto",G647&gt;-5,"Médio",G647&lt;=-5,"Baixo")</f>
        <v>Médio</v>
      </c>
      <c r="N647" s="20" t="str">
        <f t="shared" si="26"/>
        <v>Médio</v>
      </c>
    </row>
    <row r="648" spans="1:14" x14ac:dyDescent="0.35">
      <c r="A648" s="44" t="str">
        <f t="shared" si="27"/>
        <v>BAEstadoInundações UrbanasEstado da Bahia20304C</v>
      </c>
      <c r="B648" s="18" t="s">
        <v>133</v>
      </c>
      <c r="C648" s="45" t="s">
        <v>146</v>
      </c>
      <c r="D648" s="44" t="s">
        <v>288</v>
      </c>
      <c r="E648" s="17" t="s">
        <v>148</v>
      </c>
      <c r="F648" s="17" t="e" vm="34">
        <v>#VALUE!</v>
      </c>
      <c r="G648" s="162">
        <v>-3.0205714285714289</v>
      </c>
      <c r="H648" s="18">
        <v>2030</v>
      </c>
      <c r="I648" s="18" t="s">
        <v>90</v>
      </c>
      <c r="J648" s="9" t="s">
        <v>188</v>
      </c>
      <c r="K648" s="17" t="s">
        <v>189</v>
      </c>
      <c r="L648" s="54" t="s">
        <v>89</v>
      </c>
      <c r="M648" s="20" t="str" cm="1">
        <f t="array" ref="M648">_xlfn.IFS(G648&gt;5,"Alto",G648&gt;-5,"Médio",G648&lt;=-5,"Baixo")</f>
        <v>Médio</v>
      </c>
      <c r="N648" s="20" t="str">
        <f t="shared" si="26"/>
        <v>Médio</v>
      </c>
    </row>
    <row r="649" spans="1:14" x14ac:dyDescent="0.35">
      <c r="A649" s="44" t="str">
        <f t="shared" si="27"/>
        <v>BAEstadoInundações UrbanasEstado da Bahia20502C</v>
      </c>
      <c r="B649" s="18" t="s">
        <v>133</v>
      </c>
      <c r="C649" s="18" t="s">
        <v>146</v>
      </c>
      <c r="D649" s="17" t="s">
        <v>288</v>
      </c>
      <c r="E649" s="17" t="s">
        <v>148</v>
      </c>
      <c r="F649" s="17" t="e" vm="34">
        <v>#VALUE!</v>
      </c>
      <c r="G649" s="162">
        <v>-2.3159999999999998</v>
      </c>
      <c r="H649" s="18">
        <v>2050</v>
      </c>
      <c r="I649" s="18" t="s">
        <v>86</v>
      </c>
      <c r="J649" s="9" t="s">
        <v>188</v>
      </c>
      <c r="K649" s="17" t="s">
        <v>189</v>
      </c>
      <c r="L649" s="54" t="s">
        <v>89</v>
      </c>
      <c r="M649" s="20" t="str" cm="1">
        <f t="array" ref="M649">_xlfn.IFS(G649&gt;5,"Alto",G649&gt;-5,"Médio",G649&lt;=-5,"Baixo")</f>
        <v>Médio</v>
      </c>
      <c r="N649" s="20" t="str">
        <f t="shared" si="26"/>
        <v>Médio</v>
      </c>
    </row>
    <row r="650" spans="1:14" x14ac:dyDescent="0.35">
      <c r="A650" s="44" t="str">
        <f t="shared" si="27"/>
        <v>BAEstadoInundações UrbanasEstado da Bahia20504C</v>
      </c>
      <c r="B650" s="18" t="s">
        <v>133</v>
      </c>
      <c r="C650" s="18" t="s">
        <v>146</v>
      </c>
      <c r="D650" s="17" t="s">
        <v>288</v>
      </c>
      <c r="E650" s="17" t="s">
        <v>148</v>
      </c>
      <c r="F650" s="17" t="e" vm="34">
        <v>#VALUE!</v>
      </c>
      <c r="G650" s="162">
        <v>-3.5740000000000012</v>
      </c>
      <c r="H650" s="18">
        <v>2050</v>
      </c>
      <c r="I650" s="18" t="s">
        <v>90</v>
      </c>
      <c r="J650" s="9" t="s">
        <v>188</v>
      </c>
      <c r="K650" s="17" t="s">
        <v>189</v>
      </c>
      <c r="L650" s="54" t="s">
        <v>89</v>
      </c>
      <c r="M650" s="20" t="str" cm="1">
        <f t="array" ref="M650">_xlfn.IFS(G650&gt;5,"Alto",G650&gt;-5,"Médio",G650&lt;=-5,"Baixo")</f>
        <v>Médio</v>
      </c>
      <c r="N650" s="20" t="str">
        <f t="shared" si="26"/>
        <v>Médio</v>
      </c>
    </row>
    <row r="651" spans="1:14" x14ac:dyDescent="0.35">
      <c r="A651" s="44" t="str">
        <f t="shared" si="27"/>
        <v>CEEstadoInundações UrbanasEstado do Ceará20302C</v>
      </c>
      <c r="B651" s="18" t="s">
        <v>109</v>
      </c>
      <c r="C651" s="18" t="s">
        <v>146</v>
      </c>
      <c r="D651" s="17" t="s">
        <v>288</v>
      </c>
      <c r="E651" s="17" t="s">
        <v>159</v>
      </c>
      <c r="F651" s="17" t="e" vm="45">
        <v>#VALUE!</v>
      </c>
      <c r="G651" s="162">
        <v>-0.47714285714285704</v>
      </c>
      <c r="H651" s="18">
        <v>2030</v>
      </c>
      <c r="I651" s="18" t="s">
        <v>86</v>
      </c>
      <c r="J651" s="9" t="s">
        <v>188</v>
      </c>
      <c r="K651" s="17" t="s">
        <v>189</v>
      </c>
      <c r="L651" s="54" t="s">
        <v>89</v>
      </c>
      <c r="M651" s="20" t="str" cm="1">
        <f t="array" ref="M651">_xlfn.IFS(G651&gt;5,"Alto",G651&gt;-5,"Médio",G651&lt;=-5,"Baixo")</f>
        <v>Médio</v>
      </c>
      <c r="N651" s="20" t="str">
        <f t="shared" si="26"/>
        <v>Médio</v>
      </c>
    </row>
    <row r="652" spans="1:14" x14ac:dyDescent="0.35">
      <c r="A652" s="44" t="str">
        <f t="shared" si="27"/>
        <v>CEEstadoInundações UrbanasEstado do Ceará20304C</v>
      </c>
      <c r="B652" s="18" t="s">
        <v>109</v>
      </c>
      <c r="C652" s="18" t="s">
        <v>146</v>
      </c>
      <c r="D652" s="17" t="s">
        <v>288</v>
      </c>
      <c r="E652" s="17" t="s">
        <v>159</v>
      </c>
      <c r="F652" s="17" t="e" vm="45">
        <v>#VALUE!</v>
      </c>
      <c r="G652" s="162">
        <v>-0.25457142857142845</v>
      </c>
      <c r="H652" s="18">
        <v>2030</v>
      </c>
      <c r="I652" s="18" t="s">
        <v>90</v>
      </c>
      <c r="J652" s="9" t="s">
        <v>188</v>
      </c>
      <c r="K652" s="17" t="s">
        <v>189</v>
      </c>
      <c r="L652" s="54" t="s">
        <v>89</v>
      </c>
      <c r="M652" s="20" t="str" cm="1">
        <f t="array" ref="M652">_xlfn.IFS(G652&gt;5,"Alto",G652&gt;-5,"Médio",G652&lt;=-5,"Baixo")</f>
        <v>Médio</v>
      </c>
      <c r="N652" s="20" t="str">
        <f t="shared" si="26"/>
        <v>Médio</v>
      </c>
    </row>
    <row r="653" spans="1:14" x14ac:dyDescent="0.35">
      <c r="A653" s="44" t="str">
        <f t="shared" si="27"/>
        <v>CEEstadoInundações UrbanasEstado do Ceará20502C</v>
      </c>
      <c r="B653" s="18" t="s">
        <v>109</v>
      </c>
      <c r="C653" s="18" t="s">
        <v>146</v>
      </c>
      <c r="D653" s="17" t="s">
        <v>288</v>
      </c>
      <c r="E653" s="17" t="s">
        <v>159</v>
      </c>
      <c r="F653" s="17" t="e" vm="45">
        <v>#VALUE!</v>
      </c>
      <c r="G653" s="162">
        <v>-0.70133333333333325</v>
      </c>
      <c r="H653" s="18">
        <v>2050</v>
      </c>
      <c r="I653" s="18" t="s">
        <v>86</v>
      </c>
      <c r="J653" s="9" t="s">
        <v>188</v>
      </c>
      <c r="K653" s="17" t="s">
        <v>189</v>
      </c>
      <c r="L653" s="54" t="s">
        <v>89</v>
      </c>
      <c r="M653" s="20" t="str" cm="1">
        <f t="array" ref="M653">_xlfn.IFS(G653&gt;5,"Alto",G653&gt;-5,"Médio",G653&lt;=-5,"Baixo")</f>
        <v>Médio</v>
      </c>
      <c r="N653" s="20" t="str">
        <f t="shared" si="26"/>
        <v>Médio</v>
      </c>
    </row>
    <row r="654" spans="1:14" x14ac:dyDescent="0.35">
      <c r="A654" s="44" t="str">
        <f t="shared" si="27"/>
        <v>CEEstadoInundações UrbanasEstado do Ceará20504C</v>
      </c>
      <c r="B654" s="18" t="s">
        <v>109</v>
      </c>
      <c r="C654" s="18" t="s">
        <v>146</v>
      </c>
      <c r="D654" s="17" t="s">
        <v>288</v>
      </c>
      <c r="E654" s="17" t="s">
        <v>159</v>
      </c>
      <c r="F654" s="17" t="e" vm="45">
        <v>#VALUE!</v>
      </c>
      <c r="G654" s="162">
        <v>-0.32233333333333325</v>
      </c>
      <c r="H654" s="18">
        <v>2050</v>
      </c>
      <c r="I654" s="18" t="s">
        <v>90</v>
      </c>
      <c r="J654" s="9" t="s">
        <v>188</v>
      </c>
      <c r="K654" s="17" t="s">
        <v>189</v>
      </c>
      <c r="L654" s="54" t="s">
        <v>89</v>
      </c>
      <c r="M654" s="20" t="str" cm="1">
        <f t="array" ref="M654">_xlfn.IFS(G654&gt;5,"Alto",G654&gt;-5,"Médio",G654&lt;=-5,"Baixo")</f>
        <v>Médio</v>
      </c>
      <c r="N654" s="20" t="str">
        <f t="shared" si="26"/>
        <v>Médio</v>
      </c>
    </row>
    <row r="655" spans="1:14" x14ac:dyDescent="0.35">
      <c r="A655" s="44" t="str">
        <f t="shared" si="27"/>
        <v>DFEstadoInundações UrbanasDistrito Federal20302C</v>
      </c>
      <c r="B655" s="18" t="s">
        <v>99</v>
      </c>
      <c r="C655" s="18" t="s">
        <v>146</v>
      </c>
      <c r="D655" s="17" t="s">
        <v>288</v>
      </c>
      <c r="E655" s="17" t="s">
        <v>147</v>
      </c>
      <c r="F655" s="17" t="e" vm="33">
        <v>#VALUE!</v>
      </c>
      <c r="G655" s="162">
        <v>-3.201428571428572</v>
      </c>
      <c r="H655" s="18">
        <v>2030</v>
      </c>
      <c r="I655" s="18" t="s">
        <v>86</v>
      </c>
      <c r="J655" s="9" t="s">
        <v>188</v>
      </c>
      <c r="K655" s="17" t="s">
        <v>189</v>
      </c>
      <c r="L655" s="54" t="s">
        <v>89</v>
      </c>
      <c r="M655" s="20" t="str" cm="1">
        <f t="array" ref="M655">_xlfn.IFS(G655&gt;5,"Alto",G655&gt;-5,"Médio",G655&lt;=-5,"Baixo")</f>
        <v>Médio</v>
      </c>
      <c r="N655" s="20" t="str">
        <f t="shared" si="26"/>
        <v>Médio</v>
      </c>
    </row>
    <row r="656" spans="1:14" x14ac:dyDescent="0.35">
      <c r="A656" s="44" t="str">
        <f t="shared" si="27"/>
        <v>DFEstadoInundações UrbanasDistrito Federal20304C</v>
      </c>
      <c r="B656" s="18" t="s">
        <v>99</v>
      </c>
      <c r="C656" s="18" t="s">
        <v>146</v>
      </c>
      <c r="D656" s="17" t="s">
        <v>288</v>
      </c>
      <c r="E656" s="17" t="s">
        <v>147</v>
      </c>
      <c r="F656" s="17" t="e" vm="33">
        <v>#VALUE!</v>
      </c>
      <c r="G656" s="162">
        <v>-3.9128571428571433</v>
      </c>
      <c r="H656" s="18">
        <v>2030</v>
      </c>
      <c r="I656" s="18" t="s">
        <v>90</v>
      </c>
      <c r="J656" s="9" t="s">
        <v>188</v>
      </c>
      <c r="K656" s="17" t="s">
        <v>189</v>
      </c>
      <c r="L656" s="54" t="s">
        <v>89</v>
      </c>
      <c r="M656" s="20" t="str" cm="1">
        <f t="array" ref="M656">_xlfn.IFS(G656&gt;5,"Alto",G656&gt;-5,"Médio",G656&lt;=-5,"Baixo")</f>
        <v>Médio</v>
      </c>
      <c r="N656" s="20" t="str">
        <f t="shared" si="26"/>
        <v>Médio</v>
      </c>
    </row>
    <row r="657" spans="1:14" x14ac:dyDescent="0.35">
      <c r="A657" s="44" t="str">
        <f t="shared" si="27"/>
        <v>DFEstadoInundações UrbanasDistrito Federal20502C</v>
      </c>
      <c r="B657" s="18" t="s">
        <v>99</v>
      </c>
      <c r="C657" s="18" t="s">
        <v>146</v>
      </c>
      <c r="D657" s="17" t="s">
        <v>288</v>
      </c>
      <c r="E657" s="17" t="s">
        <v>147</v>
      </c>
      <c r="F657" s="17" t="e" vm="33">
        <v>#VALUE!</v>
      </c>
      <c r="G657" s="162">
        <v>-0.89666666666666672</v>
      </c>
      <c r="H657" s="18">
        <v>2050</v>
      </c>
      <c r="I657" s="18" t="s">
        <v>86</v>
      </c>
      <c r="J657" s="9" t="s">
        <v>188</v>
      </c>
      <c r="K657" s="17" t="s">
        <v>189</v>
      </c>
      <c r="L657" s="54" t="s">
        <v>89</v>
      </c>
      <c r="M657" s="20" t="str" cm="1">
        <f t="array" ref="M657">_xlfn.IFS(G657&gt;5,"Alto",G657&gt;-5,"Médio",G657&lt;=-5,"Baixo")</f>
        <v>Médio</v>
      </c>
      <c r="N657" s="20" t="str">
        <f t="shared" si="26"/>
        <v>Médio</v>
      </c>
    </row>
    <row r="658" spans="1:14" x14ac:dyDescent="0.35">
      <c r="A658" s="44" t="str">
        <f t="shared" si="27"/>
        <v>DFEstadoInundações UrbanasDistrito Federal20504C</v>
      </c>
      <c r="B658" s="18" t="s">
        <v>99</v>
      </c>
      <c r="C658" s="18" t="s">
        <v>146</v>
      </c>
      <c r="D658" s="17" t="s">
        <v>288</v>
      </c>
      <c r="E658" s="17" t="s">
        <v>147</v>
      </c>
      <c r="F658" s="17" t="e" vm="33">
        <v>#VALUE!</v>
      </c>
      <c r="G658" s="162">
        <v>-1.1599999999999997</v>
      </c>
      <c r="H658" s="18">
        <v>2050</v>
      </c>
      <c r="I658" s="18" t="s">
        <v>90</v>
      </c>
      <c r="J658" s="9" t="s">
        <v>188</v>
      </c>
      <c r="K658" s="17" t="s">
        <v>189</v>
      </c>
      <c r="L658" s="54" t="s">
        <v>89</v>
      </c>
      <c r="M658" s="20" t="str" cm="1">
        <f t="array" ref="M658">_xlfn.IFS(G658&gt;5,"Alto",G658&gt;-5,"Médio",G658&lt;=-5,"Baixo")</f>
        <v>Médio</v>
      </c>
      <c r="N658" s="20" t="str">
        <f t="shared" si="26"/>
        <v>Médio</v>
      </c>
    </row>
    <row r="659" spans="1:14" x14ac:dyDescent="0.35">
      <c r="A659" s="44" t="str">
        <f t="shared" si="27"/>
        <v>ESEstadoInundações UrbanasEstado do Espírito Santo20302C</v>
      </c>
      <c r="B659" s="18" t="s">
        <v>141</v>
      </c>
      <c r="C659" s="18" t="s">
        <v>146</v>
      </c>
      <c r="D659" s="17" t="s">
        <v>288</v>
      </c>
      <c r="E659" s="17" t="s">
        <v>160</v>
      </c>
      <c r="F659" s="17" t="e" vm="46">
        <v>#VALUE!</v>
      </c>
      <c r="G659" s="162">
        <v>-6.9645714285714302</v>
      </c>
      <c r="H659" s="18">
        <v>2030</v>
      </c>
      <c r="I659" s="18" t="s">
        <v>86</v>
      </c>
      <c r="J659" s="9" t="s">
        <v>188</v>
      </c>
      <c r="K659" s="17" t="s">
        <v>189</v>
      </c>
      <c r="L659" s="54" t="s">
        <v>89</v>
      </c>
      <c r="M659" s="20" t="str" cm="1">
        <f t="array" ref="M659">_xlfn.IFS(G659&gt;5,"Alto",G659&gt;-5,"Médio",G659&lt;=-5,"Baixo")</f>
        <v>Baixo</v>
      </c>
      <c r="N659" s="20" t="str">
        <f t="shared" si="26"/>
        <v>Baixo</v>
      </c>
    </row>
    <row r="660" spans="1:14" x14ac:dyDescent="0.35">
      <c r="A660" s="44" t="str">
        <f t="shared" si="27"/>
        <v>ESEstadoInundações UrbanasEstado do Espírito Santo20304C</v>
      </c>
      <c r="B660" s="18" t="s">
        <v>141</v>
      </c>
      <c r="C660" s="18" t="s">
        <v>146</v>
      </c>
      <c r="D660" s="17" t="s">
        <v>288</v>
      </c>
      <c r="E660" s="17" t="s">
        <v>160</v>
      </c>
      <c r="F660" s="17" t="e" vm="46">
        <v>#VALUE!</v>
      </c>
      <c r="G660" s="162">
        <v>-7.3365714285714292</v>
      </c>
      <c r="H660" s="18">
        <v>2030</v>
      </c>
      <c r="I660" s="18" t="s">
        <v>90</v>
      </c>
      <c r="J660" s="9" t="s">
        <v>188</v>
      </c>
      <c r="K660" s="17" t="s">
        <v>189</v>
      </c>
      <c r="L660" s="54" t="s">
        <v>89</v>
      </c>
      <c r="M660" s="20" t="str" cm="1">
        <f t="array" ref="M660">_xlfn.IFS(G660&gt;5,"Alto",G660&gt;-5,"Médio",G660&lt;=-5,"Baixo")</f>
        <v>Baixo</v>
      </c>
      <c r="N660" s="20" t="str">
        <f t="shared" si="26"/>
        <v>Baixo</v>
      </c>
    </row>
    <row r="661" spans="1:14" x14ac:dyDescent="0.35">
      <c r="A661" s="44" t="str">
        <f t="shared" si="27"/>
        <v>ESEstadoInundações UrbanasEstado do Espírito Santo20502C</v>
      </c>
      <c r="B661" s="18" t="s">
        <v>141</v>
      </c>
      <c r="C661" s="18" t="s">
        <v>146</v>
      </c>
      <c r="D661" s="17" t="s">
        <v>288</v>
      </c>
      <c r="E661" s="17" t="s">
        <v>160</v>
      </c>
      <c r="F661" s="17" t="e" vm="46">
        <v>#VALUE!</v>
      </c>
      <c r="G661" s="162">
        <v>-3.6206666666666667</v>
      </c>
      <c r="H661" s="18">
        <v>2050</v>
      </c>
      <c r="I661" s="18" t="s">
        <v>86</v>
      </c>
      <c r="J661" s="9" t="s">
        <v>188</v>
      </c>
      <c r="K661" s="17" t="s">
        <v>189</v>
      </c>
      <c r="L661" s="54" t="s">
        <v>89</v>
      </c>
      <c r="M661" s="20" t="str" cm="1">
        <f t="array" ref="M661">_xlfn.IFS(G661&gt;5,"Alto",G661&gt;-5,"Médio",G661&lt;=-5,"Baixo")</f>
        <v>Médio</v>
      </c>
      <c r="N661" s="20" t="str">
        <f t="shared" si="26"/>
        <v>Médio</v>
      </c>
    </row>
    <row r="662" spans="1:14" x14ac:dyDescent="0.35">
      <c r="A662" s="44" t="str">
        <f t="shared" si="27"/>
        <v>ESEstadoInundações UrbanasEstado do Espírito Santo20504C</v>
      </c>
      <c r="B662" s="18" t="s">
        <v>141</v>
      </c>
      <c r="C662" s="18" t="s">
        <v>146</v>
      </c>
      <c r="D662" s="17" t="s">
        <v>288</v>
      </c>
      <c r="E662" s="17" t="s">
        <v>160</v>
      </c>
      <c r="F662" s="17" t="e" vm="46">
        <v>#VALUE!</v>
      </c>
      <c r="G662" s="162">
        <v>-5.2136666666666658</v>
      </c>
      <c r="H662" s="18">
        <v>2050</v>
      </c>
      <c r="I662" s="18" t="s">
        <v>90</v>
      </c>
      <c r="J662" s="9" t="s">
        <v>188</v>
      </c>
      <c r="K662" s="17" t="s">
        <v>189</v>
      </c>
      <c r="L662" s="48" t="s">
        <v>89</v>
      </c>
      <c r="M662" s="20" t="str" cm="1">
        <f t="array" ref="M662">_xlfn.IFS(G662&gt;5,"Alto",G662&gt;-5,"Médio",G662&lt;=-5,"Baixo")</f>
        <v>Baixo</v>
      </c>
      <c r="N662" s="20" t="str">
        <f t="shared" si="26"/>
        <v>Baixo</v>
      </c>
    </row>
    <row r="663" spans="1:14" x14ac:dyDescent="0.35">
      <c r="A663" s="44" t="str">
        <f t="shared" si="27"/>
        <v>GOEstadoInundações UrbanasEstado do Goiás20302C</v>
      </c>
      <c r="B663" s="18" t="s">
        <v>111</v>
      </c>
      <c r="C663" s="18" t="s">
        <v>146</v>
      </c>
      <c r="D663" s="17" t="s">
        <v>288</v>
      </c>
      <c r="E663" s="17" t="s">
        <v>161</v>
      </c>
      <c r="F663" s="17" t="e" vm="47">
        <v>#VALUE!</v>
      </c>
      <c r="G663" s="162">
        <v>-5.0611428571428574</v>
      </c>
      <c r="H663" s="18">
        <v>2030</v>
      </c>
      <c r="I663" s="18" t="s">
        <v>86</v>
      </c>
      <c r="J663" s="9" t="s">
        <v>188</v>
      </c>
      <c r="K663" s="17" t="s">
        <v>189</v>
      </c>
      <c r="L663" s="48" t="s">
        <v>89</v>
      </c>
      <c r="M663" s="20" t="str" cm="1">
        <f t="array" ref="M663">_xlfn.IFS(G663&gt;5,"Alto",G663&gt;-5,"Médio",G663&lt;=-5,"Baixo")</f>
        <v>Baixo</v>
      </c>
      <c r="N663" s="20" t="str">
        <f t="shared" si="26"/>
        <v>Baixo</v>
      </c>
    </row>
    <row r="664" spans="1:14" x14ac:dyDescent="0.35">
      <c r="A664" s="44" t="str">
        <f t="shared" si="27"/>
        <v>GOEstadoInundações UrbanasEstado do Goiás20304C</v>
      </c>
      <c r="B664" s="18" t="s">
        <v>111</v>
      </c>
      <c r="C664" s="18" t="s">
        <v>146</v>
      </c>
      <c r="D664" s="17" t="s">
        <v>288</v>
      </c>
      <c r="E664" s="17" t="s">
        <v>161</v>
      </c>
      <c r="F664" s="17" t="e" vm="47">
        <v>#VALUE!</v>
      </c>
      <c r="G664" s="162">
        <v>-6.9005714285714292</v>
      </c>
      <c r="H664" s="18">
        <v>2030</v>
      </c>
      <c r="I664" s="18" t="s">
        <v>90</v>
      </c>
      <c r="J664" s="9" t="s">
        <v>188</v>
      </c>
      <c r="K664" s="17" t="s">
        <v>189</v>
      </c>
      <c r="L664" s="48" t="s">
        <v>89</v>
      </c>
      <c r="M664" s="20" t="str" cm="1">
        <f t="array" ref="M664">_xlfn.IFS(G664&gt;5,"Alto",G664&gt;-5,"Médio",G664&lt;=-5,"Baixo")</f>
        <v>Baixo</v>
      </c>
      <c r="N664" s="20" t="str">
        <f t="shared" si="26"/>
        <v>Baixo</v>
      </c>
    </row>
    <row r="665" spans="1:14" x14ac:dyDescent="0.35">
      <c r="A665" s="44" t="str">
        <f t="shared" si="27"/>
        <v>GOEstadoInundações UrbanasEstado do Goiás20502C</v>
      </c>
      <c r="B665" s="18" t="s">
        <v>111</v>
      </c>
      <c r="C665" s="18" t="s">
        <v>146</v>
      </c>
      <c r="D665" s="17" t="s">
        <v>288</v>
      </c>
      <c r="E665" s="17" t="s">
        <v>161</v>
      </c>
      <c r="F665" s="17" t="e" vm="47">
        <v>#VALUE!</v>
      </c>
      <c r="G665" s="162">
        <v>-5.6013333333333319</v>
      </c>
      <c r="H665" s="18">
        <v>2050</v>
      </c>
      <c r="I665" s="18" t="s">
        <v>86</v>
      </c>
      <c r="J665" s="9" t="s">
        <v>188</v>
      </c>
      <c r="K665" s="17" t="s">
        <v>189</v>
      </c>
      <c r="L665" s="54" t="s">
        <v>89</v>
      </c>
      <c r="M665" s="20" t="str" cm="1">
        <f t="array" ref="M665">_xlfn.IFS(G665&gt;5,"Alto",G665&gt;-5,"Médio",G665&lt;=-5,"Baixo")</f>
        <v>Baixo</v>
      </c>
      <c r="N665" s="20" t="str">
        <f t="shared" si="26"/>
        <v>Baixo</v>
      </c>
    </row>
    <row r="666" spans="1:14" x14ac:dyDescent="0.35">
      <c r="A666" s="44" t="str">
        <f t="shared" si="27"/>
        <v>GOEstadoInundações UrbanasEstado do Goiás20504C</v>
      </c>
      <c r="B666" s="18" t="s">
        <v>111</v>
      </c>
      <c r="C666" s="18" t="s">
        <v>146</v>
      </c>
      <c r="D666" s="17" t="s">
        <v>288</v>
      </c>
      <c r="E666" s="17" t="s">
        <v>161</v>
      </c>
      <c r="F666" s="17" t="e" vm="47">
        <v>#VALUE!</v>
      </c>
      <c r="G666" s="162">
        <v>-5.926333333333333</v>
      </c>
      <c r="H666" s="18">
        <v>2050</v>
      </c>
      <c r="I666" s="18" t="s">
        <v>90</v>
      </c>
      <c r="J666" s="9" t="s">
        <v>188</v>
      </c>
      <c r="K666" s="17" t="s">
        <v>189</v>
      </c>
      <c r="L666" s="54" t="s">
        <v>89</v>
      </c>
      <c r="M666" s="20" t="str" cm="1">
        <f t="array" ref="M666">_xlfn.IFS(G666&gt;5,"Alto",G666&gt;-5,"Médio",G666&lt;=-5,"Baixo")</f>
        <v>Baixo</v>
      </c>
      <c r="N666" s="20" t="str">
        <f t="shared" si="26"/>
        <v>Baixo</v>
      </c>
    </row>
    <row r="667" spans="1:14" x14ac:dyDescent="0.35">
      <c r="A667" s="44" t="str">
        <f t="shared" si="27"/>
        <v>MAEstadoInundações UrbanasEstado do Maranhão20302C</v>
      </c>
      <c r="B667" s="18" t="s">
        <v>135</v>
      </c>
      <c r="C667" s="18" t="s">
        <v>146</v>
      </c>
      <c r="D667" s="17" t="s">
        <v>288</v>
      </c>
      <c r="E667" s="17" t="s">
        <v>162</v>
      </c>
      <c r="F667" s="17" t="e" vm="48">
        <v>#VALUE!</v>
      </c>
      <c r="G667" s="162">
        <v>-2.1508571428571428</v>
      </c>
      <c r="H667" s="18">
        <v>2030</v>
      </c>
      <c r="I667" s="18" t="s">
        <v>86</v>
      </c>
      <c r="J667" s="9" t="s">
        <v>188</v>
      </c>
      <c r="K667" s="17" t="s">
        <v>189</v>
      </c>
      <c r="L667" s="54" t="s">
        <v>89</v>
      </c>
      <c r="M667" s="20" t="str" cm="1">
        <f t="array" ref="M667">_xlfn.IFS(G667&gt;5,"Alto",G667&gt;-5,"Médio",G667&lt;=-5,"Baixo")</f>
        <v>Médio</v>
      </c>
      <c r="N667" s="20" t="str">
        <f t="shared" si="26"/>
        <v>Médio</v>
      </c>
    </row>
    <row r="668" spans="1:14" x14ac:dyDescent="0.35">
      <c r="A668" s="44" t="str">
        <f t="shared" si="27"/>
        <v>MAEstadoInundações UrbanasEstado do Maranhão20304C</v>
      </c>
      <c r="B668" s="18" t="s">
        <v>135</v>
      </c>
      <c r="C668" s="18" t="s">
        <v>146</v>
      </c>
      <c r="D668" s="17" t="s">
        <v>288</v>
      </c>
      <c r="E668" s="17" t="s">
        <v>162</v>
      </c>
      <c r="F668" s="17" t="e" vm="48">
        <v>#VALUE!</v>
      </c>
      <c r="G668" s="162">
        <v>-3.0657142857142858</v>
      </c>
      <c r="H668" s="18">
        <v>2030</v>
      </c>
      <c r="I668" s="18" t="s">
        <v>90</v>
      </c>
      <c r="J668" s="9" t="s">
        <v>188</v>
      </c>
      <c r="K668" s="17" t="s">
        <v>189</v>
      </c>
      <c r="L668" s="54" t="s">
        <v>89</v>
      </c>
      <c r="M668" s="20" t="str" cm="1">
        <f t="array" ref="M668">_xlfn.IFS(G668&gt;5,"Alto",G668&gt;-5,"Médio",G668&lt;=-5,"Baixo")</f>
        <v>Médio</v>
      </c>
      <c r="N668" s="20" t="str">
        <f t="shared" si="26"/>
        <v>Médio</v>
      </c>
    </row>
    <row r="669" spans="1:14" x14ac:dyDescent="0.35">
      <c r="A669" s="44" t="str">
        <f t="shared" si="27"/>
        <v>MAEstadoInundações UrbanasEstado do Maranhão20502C</v>
      </c>
      <c r="B669" s="18" t="s">
        <v>135</v>
      </c>
      <c r="C669" s="18" t="s">
        <v>146</v>
      </c>
      <c r="D669" s="17" t="s">
        <v>288</v>
      </c>
      <c r="E669" s="17" t="s">
        <v>162</v>
      </c>
      <c r="F669" s="17" t="e" vm="48">
        <v>#VALUE!</v>
      </c>
      <c r="G669" s="162">
        <v>-2.4253333333333331</v>
      </c>
      <c r="H669" s="18">
        <v>2050</v>
      </c>
      <c r="I669" s="18" t="s">
        <v>86</v>
      </c>
      <c r="J669" s="9" t="s">
        <v>188</v>
      </c>
      <c r="K669" s="17" t="s">
        <v>189</v>
      </c>
      <c r="L669" s="54" t="s">
        <v>89</v>
      </c>
      <c r="M669" s="20" t="str" cm="1">
        <f t="array" ref="M669">_xlfn.IFS(G669&gt;5,"Alto",G669&gt;-5,"Médio",G669&lt;=-5,"Baixo")</f>
        <v>Médio</v>
      </c>
      <c r="N669" s="20" t="str">
        <f t="shared" si="26"/>
        <v>Médio</v>
      </c>
    </row>
    <row r="670" spans="1:14" x14ac:dyDescent="0.35">
      <c r="A670" s="44" t="str">
        <f t="shared" si="27"/>
        <v>MAEstadoInundações UrbanasEstado do Maranhão20504C</v>
      </c>
      <c r="B670" s="18" t="s">
        <v>135</v>
      </c>
      <c r="C670" s="18" t="s">
        <v>146</v>
      </c>
      <c r="D670" s="17" t="s">
        <v>288</v>
      </c>
      <c r="E670" s="17" t="s">
        <v>162</v>
      </c>
      <c r="F670" s="17" t="e" vm="48">
        <v>#VALUE!</v>
      </c>
      <c r="G670" s="162">
        <v>-2.6636666666666664</v>
      </c>
      <c r="H670" s="18">
        <v>2050</v>
      </c>
      <c r="I670" s="18" t="s">
        <v>90</v>
      </c>
      <c r="J670" s="9" t="s">
        <v>188</v>
      </c>
      <c r="K670" s="17" t="s">
        <v>189</v>
      </c>
      <c r="L670" s="54" t="s">
        <v>89</v>
      </c>
      <c r="M670" s="20" t="str" cm="1">
        <f t="array" ref="M670">_xlfn.IFS(G670&gt;5,"Alto",G670&gt;-5,"Médio",G670&lt;=-5,"Baixo")</f>
        <v>Médio</v>
      </c>
      <c r="N670" s="20" t="str">
        <f t="shared" si="26"/>
        <v>Médio</v>
      </c>
    </row>
    <row r="671" spans="1:14" x14ac:dyDescent="0.35">
      <c r="A671" s="44" t="str">
        <f t="shared" si="27"/>
        <v>MGEstadoInundações UrbanasEstado de Minas Gerais20302C</v>
      </c>
      <c r="B671" s="18" t="s">
        <v>93</v>
      </c>
      <c r="C671" s="18" t="s">
        <v>146</v>
      </c>
      <c r="D671" s="17" t="s">
        <v>288</v>
      </c>
      <c r="E671" s="17" t="s">
        <v>152</v>
      </c>
      <c r="F671" s="17" t="e" vm="38">
        <v>#VALUE!</v>
      </c>
      <c r="G671" s="162">
        <v>-5.0342857142857147</v>
      </c>
      <c r="H671" s="18">
        <v>2030</v>
      </c>
      <c r="I671" s="18" t="s">
        <v>86</v>
      </c>
      <c r="J671" s="9" t="s">
        <v>188</v>
      </c>
      <c r="K671" s="17" t="s">
        <v>189</v>
      </c>
      <c r="L671" s="54" t="s">
        <v>89</v>
      </c>
      <c r="M671" s="20" t="str" cm="1">
        <f t="array" ref="M671">_xlfn.IFS(G671&gt;5,"Alto",G671&gt;-5,"Médio",G671&lt;=-5,"Baixo")</f>
        <v>Baixo</v>
      </c>
      <c r="N671" s="20" t="str">
        <f t="shared" si="26"/>
        <v>Baixo</v>
      </c>
    </row>
    <row r="672" spans="1:14" x14ac:dyDescent="0.35">
      <c r="A672" s="44" t="str">
        <f t="shared" si="27"/>
        <v>MGEstadoInundações UrbanasEstado de Minas Gerais20304C</v>
      </c>
      <c r="B672" s="18" t="s">
        <v>93</v>
      </c>
      <c r="C672" s="18" t="s">
        <v>146</v>
      </c>
      <c r="D672" s="17" t="s">
        <v>288</v>
      </c>
      <c r="E672" s="17" t="s">
        <v>152</v>
      </c>
      <c r="F672" s="17" t="e" vm="38">
        <v>#VALUE!</v>
      </c>
      <c r="G672" s="162">
        <v>-5.9577142857142862</v>
      </c>
      <c r="H672" s="18">
        <v>2030</v>
      </c>
      <c r="I672" s="18" t="s">
        <v>90</v>
      </c>
      <c r="J672" s="9" t="s">
        <v>188</v>
      </c>
      <c r="K672" s="17" t="s">
        <v>189</v>
      </c>
      <c r="L672" s="54" t="s">
        <v>89</v>
      </c>
      <c r="M672" s="20" t="str" cm="1">
        <f t="array" ref="M672">_xlfn.IFS(G672&gt;5,"Alto",G672&gt;-5,"Médio",G672&lt;=-5,"Baixo")</f>
        <v>Baixo</v>
      </c>
      <c r="N672" s="20" t="str">
        <f t="shared" si="26"/>
        <v>Baixo</v>
      </c>
    </row>
    <row r="673" spans="1:14" x14ac:dyDescent="0.35">
      <c r="A673" s="44" t="str">
        <f t="shared" si="27"/>
        <v>MGEstadoInundações UrbanasEstado de Minas Gerais20502C</v>
      </c>
      <c r="B673" s="18" t="s">
        <v>93</v>
      </c>
      <c r="C673" s="18" t="s">
        <v>146</v>
      </c>
      <c r="D673" s="17" t="s">
        <v>288</v>
      </c>
      <c r="E673" s="17" t="s">
        <v>152</v>
      </c>
      <c r="F673" s="17" t="e" vm="38">
        <v>#VALUE!</v>
      </c>
      <c r="G673" s="162">
        <v>-3.2</v>
      </c>
      <c r="H673" s="18">
        <v>2050</v>
      </c>
      <c r="I673" s="18" t="s">
        <v>86</v>
      </c>
      <c r="J673" s="9" t="s">
        <v>188</v>
      </c>
      <c r="K673" s="17" t="s">
        <v>189</v>
      </c>
      <c r="L673" s="54" t="s">
        <v>89</v>
      </c>
      <c r="M673" s="20" t="str" cm="1">
        <f t="array" ref="M673">_xlfn.IFS(G673&gt;5,"Alto",G673&gt;-5,"Médio",G673&lt;=-5,"Baixo")</f>
        <v>Médio</v>
      </c>
      <c r="N673" s="20" t="str">
        <f t="shared" si="26"/>
        <v>Médio</v>
      </c>
    </row>
    <row r="674" spans="1:14" x14ac:dyDescent="0.35">
      <c r="A674" s="44" t="str">
        <f t="shared" si="27"/>
        <v>MGEstadoInundações UrbanasEstado de Minas Gerais20504C</v>
      </c>
      <c r="B674" s="18" t="s">
        <v>93</v>
      </c>
      <c r="C674" s="18" t="s">
        <v>146</v>
      </c>
      <c r="D674" s="17" t="s">
        <v>288</v>
      </c>
      <c r="E674" s="17" t="s">
        <v>152</v>
      </c>
      <c r="F674" s="17" t="e" vm="38">
        <v>#VALUE!</v>
      </c>
      <c r="G674" s="162">
        <v>-3.2693333333333334</v>
      </c>
      <c r="H674" s="18">
        <v>2050</v>
      </c>
      <c r="I674" s="18" t="s">
        <v>90</v>
      </c>
      <c r="J674" s="9" t="s">
        <v>188</v>
      </c>
      <c r="K674" s="17" t="s">
        <v>189</v>
      </c>
      <c r="L674" s="48" t="s">
        <v>89</v>
      </c>
      <c r="M674" s="20" t="str" cm="1">
        <f t="array" ref="M674">_xlfn.IFS(G674&gt;5,"Alto",G674&gt;-5,"Médio",G674&lt;=-5,"Baixo")</f>
        <v>Médio</v>
      </c>
      <c r="N674" s="20" t="str">
        <f t="shared" si="26"/>
        <v>Médio</v>
      </c>
    </row>
    <row r="675" spans="1:14" x14ac:dyDescent="0.35">
      <c r="A675" s="44" t="str">
        <f t="shared" si="27"/>
        <v>MSEstadoInundações UrbanasEstado do Mato Grosso do Sul20302C</v>
      </c>
      <c r="B675" s="18" t="s">
        <v>101</v>
      </c>
      <c r="C675" s="18" t="s">
        <v>146</v>
      </c>
      <c r="D675" s="17" t="s">
        <v>288</v>
      </c>
      <c r="E675" s="17" t="s">
        <v>164</v>
      </c>
      <c r="F675" s="17" t="e" vm="50">
        <v>#VALUE!</v>
      </c>
      <c r="G675" s="162">
        <v>0.68428571428571439</v>
      </c>
      <c r="H675" s="18">
        <v>2030</v>
      </c>
      <c r="I675" s="18" t="s">
        <v>86</v>
      </c>
      <c r="J675" s="9" t="s">
        <v>188</v>
      </c>
      <c r="K675" s="17" t="s">
        <v>189</v>
      </c>
      <c r="L675" s="54" t="s">
        <v>89</v>
      </c>
      <c r="M675" s="20" t="str" cm="1">
        <f t="array" ref="M675">_xlfn.IFS(G675&gt;5,"Alto",G675&gt;-5,"Médio",G675&lt;=-5,"Baixo")</f>
        <v>Médio</v>
      </c>
      <c r="N675" s="20" t="str">
        <f t="shared" si="26"/>
        <v>Médio</v>
      </c>
    </row>
    <row r="676" spans="1:14" x14ac:dyDescent="0.35">
      <c r="A676" s="44" t="str">
        <f t="shared" si="27"/>
        <v>MSEstadoInundações UrbanasEstado do Mato Grosso do Sul20304C</v>
      </c>
      <c r="B676" s="18" t="s">
        <v>101</v>
      </c>
      <c r="C676" s="18" t="s">
        <v>146</v>
      </c>
      <c r="D676" s="17" t="s">
        <v>288</v>
      </c>
      <c r="E676" s="17" t="s">
        <v>164</v>
      </c>
      <c r="F676" s="17" t="e" vm="50">
        <v>#VALUE!</v>
      </c>
      <c r="G676" s="162">
        <v>-1.1542857142857141</v>
      </c>
      <c r="H676" s="18">
        <v>2030</v>
      </c>
      <c r="I676" s="18" t="s">
        <v>90</v>
      </c>
      <c r="J676" s="9" t="s">
        <v>188</v>
      </c>
      <c r="K676" s="17" t="s">
        <v>189</v>
      </c>
      <c r="L676" s="48" t="s">
        <v>89</v>
      </c>
      <c r="M676" s="20" t="str" cm="1">
        <f t="array" ref="M676">_xlfn.IFS(G676&gt;5,"Alto",G676&gt;-5,"Médio",G676&lt;=-5,"Baixo")</f>
        <v>Médio</v>
      </c>
      <c r="N676" s="20" t="str">
        <f t="shared" si="26"/>
        <v>Médio</v>
      </c>
    </row>
    <row r="677" spans="1:14" x14ac:dyDescent="0.35">
      <c r="A677" s="44" t="str">
        <f t="shared" si="27"/>
        <v>MSEstadoInundações UrbanasEstado do Mato Grosso do Sul20502C</v>
      </c>
      <c r="B677" s="18" t="s">
        <v>101</v>
      </c>
      <c r="C677" s="18" t="s">
        <v>146</v>
      </c>
      <c r="D677" s="17" t="s">
        <v>288</v>
      </c>
      <c r="E677" s="17" t="s">
        <v>164</v>
      </c>
      <c r="F677" s="17" t="e" vm="50">
        <v>#VALUE!</v>
      </c>
      <c r="G677" s="162">
        <v>1.2030000000000001</v>
      </c>
      <c r="H677" s="18">
        <v>2050</v>
      </c>
      <c r="I677" s="18" t="s">
        <v>86</v>
      </c>
      <c r="J677" s="9" t="s">
        <v>188</v>
      </c>
      <c r="K677" s="17" t="s">
        <v>189</v>
      </c>
      <c r="L677" s="48" t="s">
        <v>89</v>
      </c>
      <c r="M677" s="20" t="str" cm="1">
        <f t="array" ref="M677">_xlfn.IFS(G677&gt;5,"Alto",G677&gt;-5,"Médio",G677&lt;=-5,"Baixo")</f>
        <v>Médio</v>
      </c>
      <c r="N677" s="20" t="str">
        <f t="shared" si="26"/>
        <v>Médio</v>
      </c>
    </row>
    <row r="678" spans="1:14" x14ac:dyDescent="0.35">
      <c r="A678" s="44" t="str">
        <f t="shared" si="27"/>
        <v>MSEstadoInundações UrbanasEstado do Mato Grosso do Sul20504C</v>
      </c>
      <c r="B678" s="18" t="s">
        <v>101</v>
      </c>
      <c r="C678" s="18" t="s">
        <v>146</v>
      </c>
      <c r="D678" s="17" t="s">
        <v>288</v>
      </c>
      <c r="E678" s="17" t="s">
        <v>164</v>
      </c>
      <c r="F678" s="17" t="e" vm="50">
        <v>#VALUE!</v>
      </c>
      <c r="G678" s="162">
        <v>7.1333333333333318E-2</v>
      </c>
      <c r="H678" s="18">
        <v>2050</v>
      </c>
      <c r="I678" s="18" t="s">
        <v>90</v>
      </c>
      <c r="J678" s="9" t="s">
        <v>188</v>
      </c>
      <c r="K678" s="17" t="s">
        <v>189</v>
      </c>
      <c r="L678" s="48" t="s">
        <v>89</v>
      </c>
      <c r="M678" s="20" t="str" cm="1">
        <f t="array" ref="M678">_xlfn.IFS(G678&gt;5,"Alto",G678&gt;-5,"Médio",G678&lt;=-5,"Baixo")</f>
        <v>Médio</v>
      </c>
      <c r="N678" s="20" t="str">
        <f t="shared" si="26"/>
        <v>Médio</v>
      </c>
    </row>
    <row r="679" spans="1:14" x14ac:dyDescent="0.35">
      <c r="A679" s="44" t="str">
        <f t="shared" si="27"/>
        <v>MTEstadoInundações UrbanasEstado do Mato Grosso20302C</v>
      </c>
      <c r="B679" s="18" t="s">
        <v>103</v>
      </c>
      <c r="C679" s="18" t="s">
        <v>146</v>
      </c>
      <c r="D679" s="17" t="s">
        <v>288</v>
      </c>
      <c r="E679" s="17" t="s">
        <v>163</v>
      </c>
      <c r="F679" s="17" t="e" vm="49">
        <v>#VALUE!</v>
      </c>
      <c r="G679" s="162">
        <v>-3.6788571428571424</v>
      </c>
      <c r="H679" s="18">
        <v>2030</v>
      </c>
      <c r="I679" s="18" t="s">
        <v>86</v>
      </c>
      <c r="J679" s="9" t="s">
        <v>188</v>
      </c>
      <c r="K679" s="17" t="s">
        <v>189</v>
      </c>
      <c r="L679" s="48" t="s">
        <v>89</v>
      </c>
      <c r="M679" s="20" t="str" cm="1">
        <f t="array" ref="M679">_xlfn.IFS(G679&gt;5,"Alto",G679&gt;-5,"Médio",G679&lt;=-5,"Baixo")</f>
        <v>Médio</v>
      </c>
      <c r="N679" s="20" t="str">
        <f t="shared" si="26"/>
        <v>Médio</v>
      </c>
    </row>
    <row r="680" spans="1:14" x14ac:dyDescent="0.35">
      <c r="A680" s="44" t="str">
        <f t="shared" si="27"/>
        <v>MTEstadoInundações UrbanasEstado do Mato Grosso20304C</v>
      </c>
      <c r="B680" s="18" t="s">
        <v>103</v>
      </c>
      <c r="C680" s="18" t="s">
        <v>146</v>
      </c>
      <c r="D680" s="17" t="s">
        <v>288</v>
      </c>
      <c r="E680" s="17" t="s">
        <v>163</v>
      </c>
      <c r="F680" s="17" t="e" vm="49">
        <v>#VALUE!</v>
      </c>
      <c r="G680" s="162">
        <v>-4.5962857142857141</v>
      </c>
      <c r="H680" s="18">
        <v>2030</v>
      </c>
      <c r="I680" s="18" t="s">
        <v>90</v>
      </c>
      <c r="J680" s="9" t="s">
        <v>188</v>
      </c>
      <c r="K680" s="17" t="s">
        <v>189</v>
      </c>
      <c r="L680" s="48" t="s">
        <v>89</v>
      </c>
      <c r="M680" s="20" t="str" cm="1">
        <f t="array" ref="M680">_xlfn.IFS(G680&gt;5,"Alto",G680&gt;-5,"Médio",G680&lt;=-5,"Baixo")</f>
        <v>Médio</v>
      </c>
      <c r="N680" s="20" t="str">
        <f t="shared" si="26"/>
        <v>Médio</v>
      </c>
    </row>
    <row r="681" spans="1:14" x14ac:dyDescent="0.35">
      <c r="A681" s="44" t="str">
        <f t="shared" si="27"/>
        <v>MTEstadoInundações UrbanasEstado do Mato Grosso20502C</v>
      </c>
      <c r="B681" s="18" t="s">
        <v>103</v>
      </c>
      <c r="C681" s="18" t="s">
        <v>146</v>
      </c>
      <c r="D681" s="17" t="s">
        <v>288</v>
      </c>
      <c r="E681" s="17" t="s">
        <v>163</v>
      </c>
      <c r="F681" s="17" t="e" vm="49">
        <v>#VALUE!</v>
      </c>
      <c r="G681" s="162">
        <v>-3.8083333333333331</v>
      </c>
      <c r="H681" s="18">
        <v>2050</v>
      </c>
      <c r="I681" s="18" t="s">
        <v>86</v>
      </c>
      <c r="J681" s="9" t="s">
        <v>188</v>
      </c>
      <c r="K681" s="17" t="s">
        <v>189</v>
      </c>
      <c r="L681" s="48" t="s">
        <v>89</v>
      </c>
      <c r="M681" s="20" t="str" cm="1">
        <f t="array" ref="M681">_xlfn.IFS(G681&gt;5,"Alto",G681&gt;-5,"Médio",G681&lt;=-5,"Baixo")</f>
        <v>Médio</v>
      </c>
      <c r="N681" s="20" t="str">
        <f t="shared" si="26"/>
        <v>Médio</v>
      </c>
    </row>
    <row r="682" spans="1:14" x14ac:dyDescent="0.35">
      <c r="A682" s="44" t="str">
        <f t="shared" si="27"/>
        <v>MTEstadoInundações UrbanasEstado do Mato Grosso20504C</v>
      </c>
      <c r="B682" s="18" t="s">
        <v>103</v>
      </c>
      <c r="C682" s="18" t="s">
        <v>146</v>
      </c>
      <c r="D682" s="17" t="s">
        <v>288</v>
      </c>
      <c r="E682" s="17" t="s">
        <v>163</v>
      </c>
      <c r="F682" s="17" t="e" vm="49">
        <v>#VALUE!</v>
      </c>
      <c r="G682" s="162">
        <v>-4.1873333333333331</v>
      </c>
      <c r="H682" s="18">
        <v>2050</v>
      </c>
      <c r="I682" s="18" t="s">
        <v>90</v>
      </c>
      <c r="J682" s="9" t="s">
        <v>188</v>
      </c>
      <c r="K682" s="17" t="s">
        <v>189</v>
      </c>
      <c r="L682" s="48" t="s">
        <v>89</v>
      </c>
      <c r="M682" s="20" t="str" cm="1">
        <f t="array" ref="M682">_xlfn.IFS(G682&gt;5,"Alto",G682&gt;-5,"Médio",G682&lt;=-5,"Baixo")</f>
        <v>Médio</v>
      </c>
      <c r="N682" s="20" t="str">
        <f t="shared" si="26"/>
        <v>Médio</v>
      </c>
    </row>
    <row r="683" spans="1:14" x14ac:dyDescent="0.35">
      <c r="A683" s="44" t="str">
        <f t="shared" si="27"/>
        <v>PAEstadoInundações UrbanasEstado do Pará20302C</v>
      </c>
      <c r="B683" s="18" t="s">
        <v>91</v>
      </c>
      <c r="C683" s="18" t="s">
        <v>146</v>
      </c>
      <c r="D683" s="17" t="s">
        <v>288</v>
      </c>
      <c r="E683" s="17" t="s">
        <v>165</v>
      </c>
      <c r="F683" s="17" t="e" vm="51">
        <v>#VALUE!</v>
      </c>
      <c r="G683" s="162">
        <v>-4.3965714285714288</v>
      </c>
      <c r="H683" s="18">
        <v>2030</v>
      </c>
      <c r="I683" s="18" t="s">
        <v>86</v>
      </c>
      <c r="J683" s="9" t="s">
        <v>188</v>
      </c>
      <c r="K683" s="17" t="s">
        <v>189</v>
      </c>
      <c r="L683" s="48" t="s">
        <v>89</v>
      </c>
      <c r="M683" s="20" t="str" cm="1">
        <f t="array" ref="M683">_xlfn.IFS(G683&gt;5,"Alto",G683&gt;-5,"Médio",G683&lt;=-5,"Baixo")</f>
        <v>Médio</v>
      </c>
      <c r="N683" s="20" t="str">
        <f t="shared" si="26"/>
        <v>Médio</v>
      </c>
    </row>
    <row r="684" spans="1:14" x14ac:dyDescent="0.35">
      <c r="A684" s="44" t="str">
        <f t="shared" si="27"/>
        <v>PAEstadoInundações UrbanasEstado do Pará20304C</v>
      </c>
      <c r="B684" s="18" t="s">
        <v>91</v>
      </c>
      <c r="C684" s="18" t="s">
        <v>146</v>
      </c>
      <c r="D684" s="17" t="s">
        <v>288</v>
      </c>
      <c r="E684" s="17" t="s">
        <v>165</v>
      </c>
      <c r="F684" s="17" t="e" vm="51">
        <v>#VALUE!</v>
      </c>
      <c r="G684" s="162">
        <v>-5.4577142857142871</v>
      </c>
      <c r="H684" s="18">
        <v>2030</v>
      </c>
      <c r="I684" s="18" t="s">
        <v>90</v>
      </c>
      <c r="J684" s="9" t="s">
        <v>188</v>
      </c>
      <c r="K684" s="17" t="s">
        <v>189</v>
      </c>
      <c r="L684" s="48" t="s">
        <v>89</v>
      </c>
      <c r="M684" s="20" t="str" cm="1">
        <f t="array" ref="M684">_xlfn.IFS(G684&gt;5,"Alto",G684&gt;-5,"Médio",G684&lt;=-5,"Baixo")</f>
        <v>Baixo</v>
      </c>
      <c r="N684" s="20" t="str">
        <f t="shared" si="26"/>
        <v>Baixo</v>
      </c>
    </row>
    <row r="685" spans="1:14" x14ac:dyDescent="0.35">
      <c r="A685" s="44" t="str">
        <f t="shared" si="27"/>
        <v>PAEstadoInundações UrbanasEstado do Pará20502C</v>
      </c>
      <c r="B685" s="18" t="s">
        <v>91</v>
      </c>
      <c r="C685" s="18" t="s">
        <v>146</v>
      </c>
      <c r="D685" s="17" t="s">
        <v>288</v>
      </c>
      <c r="E685" s="17" t="s">
        <v>165</v>
      </c>
      <c r="F685" s="17" t="e" vm="51">
        <v>#VALUE!</v>
      </c>
      <c r="G685" s="162">
        <v>-4.7859999999999996</v>
      </c>
      <c r="H685" s="18">
        <v>2050</v>
      </c>
      <c r="I685" s="18" t="s">
        <v>86</v>
      </c>
      <c r="J685" s="9" t="s">
        <v>188</v>
      </c>
      <c r="K685" s="17" t="s">
        <v>189</v>
      </c>
      <c r="L685" s="48" t="s">
        <v>89</v>
      </c>
      <c r="M685" s="20" t="str" cm="1">
        <f t="array" ref="M685">_xlfn.IFS(G685&gt;5,"Alto",G685&gt;-5,"Médio",G685&lt;=-5,"Baixo")</f>
        <v>Médio</v>
      </c>
      <c r="N685" s="20" t="str">
        <f t="shared" si="26"/>
        <v>Médio</v>
      </c>
    </row>
    <row r="686" spans="1:14" x14ac:dyDescent="0.35">
      <c r="A686" s="44" t="str">
        <f t="shared" si="27"/>
        <v>PAEstadoInundações UrbanasEstado do Pará20504C</v>
      </c>
      <c r="B686" s="18" t="s">
        <v>91</v>
      </c>
      <c r="C686" s="18" t="s">
        <v>146</v>
      </c>
      <c r="D686" s="17" t="s">
        <v>288</v>
      </c>
      <c r="E686" s="17" t="s">
        <v>165</v>
      </c>
      <c r="F686" s="17" t="e" vm="51">
        <v>#VALUE!</v>
      </c>
      <c r="G686" s="162">
        <v>-5.352666666666666</v>
      </c>
      <c r="H686" s="18">
        <v>2050</v>
      </c>
      <c r="I686" s="18" t="s">
        <v>90</v>
      </c>
      <c r="J686" s="9" t="s">
        <v>188</v>
      </c>
      <c r="K686" s="17" t="s">
        <v>189</v>
      </c>
      <c r="L686" s="48" t="s">
        <v>89</v>
      </c>
      <c r="M686" s="20" t="str" cm="1">
        <f t="array" ref="M686">_xlfn.IFS(G686&gt;5,"Alto",G686&gt;-5,"Médio",G686&lt;=-5,"Baixo")</f>
        <v>Baixo</v>
      </c>
      <c r="N686" s="20" t="str">
        <f t="shared" si="26"/>
        <v>Baixo</v>
      </c>
    </row>
    <row r="687" spans="1:14" x14ac:dyDescent="0.35">
      <c r="A687" s="44" t="str">
        <f t="shared" si="27"/>
        <v>PBEstadoInundações UrbanasEstado da Paraíba20302C</v>
      </c>
      <c r="B687" s="18" t="s">
        <v>113</v>
      </c>
      <c r="C687" s="18" t="s">
        <v>146</v>
      </c>
      <c r="D687" s="17" t="s">
        <v>288</v>
      </c>
      <c r="E687" s="17" t="s">
        <v>149</v>
      </c>
      <c r="F687" s="17" t="e" vm="35">
        <v>#VALUE!</v>
      </c>
      <c r="G687" s="162">
        <v>-0.72028571428571431</v>
      </c>
      <c r="H687" s="18">
        <v>2030</v>
      </c>
      <c r="I687" s="18" t="s">
        <v>86</v>
      </c>
      <c r="J687" s="9" t="s">
        <v>188</v>
      </c>
      <c r="K687" s="17" t="s">
        <v>189</v>
      </c>
      <c r="L687" s="48" t="s">
        <v>89</v>
      </c>
      <c r="M687" s="20" t="str" cm="1">
        <f t="array" ref="M687">_xlfn.IFS(G687&gt;5,"Alto",G687&gt;-5,"Médio",G687&lt;=-5,"Baixo")</f>
        <v>Médio</v>
      </c>
      <c r="N687" s="20" t="str">
        <f t="shared" si="26"/>
        <v>Médio</v>
      </c>
    </row>
    <row r="688" spans="1:14" x14ac:dyDescent="0.35">
      <c r="A688" s="44" t="str">
        <f t="shared" si="27"/>
        <v>PBEstadoInundações UrbanasEstado da Paraíba20304C</v>
      </c>
      <c r="B688" s="18" t="s">
        <v>113</v>
      </c>
      <c r="C688" s="45" t="s">
        <v>146</v>
      </c>
      <c r="D688" s="44" t="s">
        <v>288</v>
      </c>
      <c r="E688" s="17" t="s">
        <v>149</v>
      </c>
      <c r="F688" s="17" t="e" vm="35">
        <v>#VALUE!</v>
      </c>
      <c r="G688" s="162">
        <v>-0.67799999999999994</v>
      </c>
      <c r="H688" s="18">
        <v>2030</v>
      </c>
      <c r="I688" s="18" t="s">
        <v>90</v>
      </c>
      <c r="J688" s="9" t="s">
        <v>188</v>
      </c>
      <c r="K688" s="17" t="s">
        <v>189</v>
      </c>
      <c r="L688" s="48" t="s">
        <v>89</v>
      </c>
      <c r="M688" s="20" t="str" cm="1">
        <f t="array" ref="M688">_xlfn.IFS(G688&gt;5,"Alto",G688&gt;-5,"Médio",G688&lt;=-5,"Baixo")</f>
        <v>Médio</v>
      </c>
      <c r="N688" s="20" t="str">
        <f t="shared" si="26"/>
        <v>Médio</v>
      </c>
    </row>
    <row r="689" spans="1:15" x14ac:dyDescent="0.35">
      <c r="A689" s="44" t="str">
        <f t="shared" si="27"/>
        <v>PBEstadoInundações UrbanasEstado da Paraíba20502C</v>
      </c>
      <c r="B689" s="18" t="s">
        <v>113</v>
      </c>
      <c r="C689" s="45" t="s">
        <v>146</v>
      </c>
      <c r="D689" s="44" t="s">
        <v>288</v>
      </c>
      <c r="E689" s="17" t="s">
        <v>149</v>
      </c>
      <c r="F689" s="17" t="e" vm="35">
        <v>#VALUE!</v>
      </c>
      <c r="G689" s="162">
        <v>-0.65866666666666662</v>
      </c>
      <c r="H689" s="18">
        <v>2050</v>
      </c>
      <c r="I689" s="18" t="s">
        <v>86</v>
      </c>
      <c r="J689" s="9" t="s">
        <v>188</v>
      </c>
      <c r="K689" s="17" t="s">
        <v>189</v>
      </c>
      <c r="L689" s="48" t="s">
        <v>89</v>
      </c>
      <c r="M689" s="20" t="str" cm="1">
        <f t="array" ref="M689">_xlfn.IFS(G689&gt;5,"Alto",G689&gt;-5,"Médio",G689&lt;=-5,"Baixo")</f>
        <v>Médio</v>
      </c>
      <c r="N689" s="20" t="str">
        <f t="shared" si="26"/>
        <v>Médio</v>
      </c>
    </row>
    <row r="690" spans="1:15" x14ac:dyDescent="0.35">
      <c r="A690" s="44" t="str">
        <f t="shared" si="27"/>
        <v>PBEstadoInundações UrbanasEstado da Paraíba20504C</v>
      </c>
      <c r="B690" s="18" t="s">
        <v>113</v>
      </c>
      <c r="C690" s="45" t="s">
        <v>146</v>
      </c>
      <c r="D690" s="44" t="s">
        <v>288</v>
      </c>
      <c r="E690" s="17" t="s">
        <v>149</v>
      </c>
      <c r="F690" s="17" t="e" vm="35">
        <v>#VALUE!</v>
      </c>
      <c r="G690" s="162">
        <v>-0.68699999999999983</v>
      </c>
      <c r="H690" s="18">
        <v>2050</v>
      </c>
      <c r="I690" s="18" t="s">
        <v>90</v>
      </c>
      <c r="J690" s="9" t="s">
        <v>188</v>
      </c>
      <c r="K690" s="17" t="s">
        <v>189</v>
      </c>
      <c r="L690" s="48" t="s">
        <v>89</v>
      </c>
      <c r="M690" s="20" t="str" cm="1">
        <f t="array" ref="M690">_xlfn.IFS(G690&gt;5,"Alto",G690&gt;-5,"Médio",G690&lt;=-5,"Baixo")</f>
        <v>Médio</v>
      </c>
      <c r="N690" s="20" t="str">
        <f t="shared" si="26"/>
        <v>Médio</v>
      </c>
    </row>
    <row r="691" spans="1:15" x14ac:dyDescent="0.35">
      <c r="A691" s="44" t="str">
        <f t="shared" si="27"/>
        <v>PEEstadoInundações UrbanasEstado do Pernambuco20302C</v>
      </c>
      <c r="B691" s="18" t="s">
        <v>129</v>
      </c>
      <c r="C691" s="45" t="s">
        <v>146</v>
      </c>
      <c r="D691" s="44" t="s">
        <v>288</v>
      </c>
      <c r="E691" s="17" t="s">
        <v>167</v>
      </c>
      <c r="F691" s="17" t="e" vm="53">
        <v>#VALUE!</v>
      </c>
      <c r="G691" s="162">
        <v>-0.27371428571428574</v>
      </c>
      <c r="H691" s="18">
        <v>2030</v>
      </c>
      <c r="I691" s="18" t="s">
        <v>86</v>
      </c>
      <c r="J691" s="9" t="s">
        <v>188</v>
      </c>
      <c r="K691" s="17" t="s">
        <v>189</v>
      </c>
      <c r="L691" s="48" t="s">
        <v>89</v>
      </c>
      <c r="M691" s="20" t="str" cm="1">
        <f t="array" ref="M691">_xlfn.IFS(G691&gt;5,"Alto",G691&gt;-5,"Médio",G691&lt;=-5,"Baixo")</f>
        <v>Médio</v>
      </c>
      <c r="N691" s="20" t="str">
        <f t="shared" ref="N691:N746" si="28">IF(OR(G691="Alto",G691="Médio", G691="Baixo", G691= "Não aplicável",G691="ND"),G691,M691)</f>
        <v>Médio</v>
      </c>
    </row>
    <row r="692" spans="1:15" x14ac:dyDescent="0.35">
      <c r="A692" s="44" t="str">
        <f t="shared" si="27"/>
        <v>PEEstadoInundações UrbanasEstado do Pernambuco20304C</v>
      </c>
      <c r="B692" s="18" t="s">
        <v>129</v>
      </c>
      <c r="C692" s="45" t="s">
        <v>146</v>
      </c>
      <c r="D692" s="44" t="s">
        <v>288</v>
      </c>
      <c r="E692" s="17" t="s">
        <v>167</v>
      </c>
      <c r="F692" s="17" t="e" vm="53">
        <v>#VALUE!</v>
      </c>
      <c r="G692" s="162">
        <v>-0.32971428571428568</v>
      </c>
      <c r="H692" s="18">
        <v>2030</v>
      </c>
      <c r="I692" s="18" t="s">
        <v>90</v>
      </c>
      <c r="J692" s="9" t="s">
        <v>188</v>
      </c>
      <c r="K692" s="17" t="s">
        <v>189</v>
      </c>
      <c r="L692" s="48" t="s">
        <v>89</v>
      </c>
      <c r="M692" s="20" t="str" cm="1">
        <f t="array" ref="M692">_xlfn.IFS(G692&gt;5,"Alto",G692&gt;-5,"Médio",G692&lt;=-5,"Baixo")</f>
        <v>Médio</v>
      </c>
      <c r="N692" s="20" t="str">
        <f t="shared" si="28"/>
        <v>Médio</v>
      </c>
      <c r="O692" s="1"/>
    </row>
    <row r="693" spans="1:15" x14ac:dyDescent="0.35">
      <c r="A693" s="44" t="str">
        <f t="shared" si="27"/>
        <v>PEEstadoInundações UrbanasEstado do Pernambuco20502C</v>
      </c>
      <c r="B693" s="18" t="s">
        <v>129</v>
      </c>
      <c r="C693" s="45" t="s">
        <v>146</v>
      </c>
      <c r="D693" s="44" t="s">
        <v>288</v>
      </c>
      <c r="E693" s="17" t="s">
        <v>167</v>
      </c>
      <c r="F693" s="17" t="e" vm="53">
        <v>#VALUE!</v>
      </c>
      <c r="G693" s="162">
        <v>-0.46866666666666668</v>
      </c>
      <c r="H693" s="18">
        <v>2050</v>
      </c>
      <c r="I693" s="18" t="s">
        <v>86</v>
      </c>
      <c r="J693" s="9" t="s">
        <v>188</v>
      </c>
      <c r="K693" s="17" t="s">
        <v>189</v>
      </c>
      <c r="L693" s="48" t="s">
        <v>89</v>
      </c>
      <c r="M693" s="20" t="str" cm="1">
        <f t="array" ref="M693">_xlfn.IFS(G693&gt;5,"Alto",G693&gt;-5,"Médio",G693&lt;=-5,"Baixo")</f>
        <v>Médio</v>
      </c>
      <c r="N693" s="20" t="str">
        <f t="shared" si="28"/>
        <v>Médio</v>
      </c>
    </row>
    <row r="694" spans="1:15" x14ac:dyDescent="0.35">
      <c r="A694" s="44" t="str">
        <f t="shared" si="27"/>
        <v>PEEstadoInundações UrbanasEstado do Pernambuco20504C</v>
      </c>
      <c r="B694" s="18" t="s">
        <v>129</v>
      </c>
      <c r="C694" s="45" t="s">
        <v>146</v>
      </c>
      <c r="D694" s="44" t="s">
        <v>288</v>
      </c>
      <c r="E694" s="17" t="s">
        <v>167</v>
      </c>
      <c r="F694" s="17" t="e" vm="53">
        <v>#VALUE!</v>
      </c>
      <c r="G694" s="162">
        <v>-0.84866666666666657</v>
      </c>
      <c r="H694" s="18">
        <v>2050</v>
      </c>
      <c r="I694" s="18" t="s">
        <v>90</v>
      </c>
      <c r="J694" s="9" t="s">
        <v>188</v>
      </c>
      <c r="K694" s="17" t="s">
        <v>189</v>
      </c>
      <c r="L694" s="48" t="s">
        <v>89</v>
      </c>
      <c r="M694" s="20" t="str" cm="1">
        <f t="array" ref="M694">_xlfn.IFS(G694&gt;5,"Alto",G694&gt;-5,"Médio",G694&lt;=-5,"Baixo")</f>
        <v>Médio</v>
      </c>
      <c r="N694" s="20" t="str">
        <f t="shared" si="28"/>
        <v>Médio</v>
      </c>
    </row>
    <row r="695" spans="1:15" x14ac:dyDescent="0.35">
      <c r="A695" s="44" t="str">
        <f t="shared" ref="A695:A738" si="29">_xlfn.CONCAT(B695,C695,D695,E695,H695,I695)</f>
        <v>PIEstadoInundações UrbanasEstado do Piauí20302C</v>
      </c>
      <c r="B695" s="18" t="s">
        <v>139</v>
      </c>
      <c r="C695" s="45" t="s">
        <v>146</v>
      </c>
      <c r="D695" s="44" t="s">
        <v>288</v>
      </c>
      <c r="E695" s="17" t="s">
        <v>168</v>
      </c>
      <c r="F695" s="17" t="e" vm="54">
        <v>#VALUE!</v>
      </c>
      <c r="G695" s="162">
        <v>-1.2282857142857144</v>
      </c>
      <c r="H695" s="18">
        <v>2030</v>
      </c>
      <c r="I695" s="18" t="s">
        <v>86</v>
      </c>
      <c r="J695" s="9" t="s">
        <v>188</v>
      </c>
      <c r="K695" s="17" t="s">
        <v>189</v>
      </c>
      <c r="L695" s="48" t="s">
        <v>89</v>
      </c>
      <c r="M695" s="20" t="str" cm="1">
        <f t="array" ref="M695">_xlfn.IFS(G695&gt;5,"Alto",G695&gt;-5,"Médio",G695&lt;=-5,"Baixo")</f>
        <v>Médio</v>
      </c>
      <c r="N695" s="20" t="str">
        <f t="shared" si="28"/>
        <v>Médio</v>
      </c>
    </row>
    <row r="696" spans="1:15" x14ac:dyDescent="0.35">
      <c r="A696" s="44" t="str">
        <f t="shared" si="29"/>
        <v>PIEstadoInundações UrbanasEstado do Piauí20304C</v>
      </c>
      <c r="B696" s="18" t="s">
        <v>139</v>
      </c>
      <c r="C696" s="45" t="s">
        <v>146</v>
      </c>
      <c r="D696" s="44" t="s">
        <v>288</v>
      </c>
      <c r="E696" s="17" t="s">
        <v>168</v>
      </c>
      <c r="F696" s="17" t="e" vm="54">
        <v>#VALUE!</v>
      </c>
      <c r="G696" s="162">
        <v>-1.7394285714285718</v>
      </c>
      <c r="H696" s="18">
        <v>2030</v>
      </c>
      <c r="I696" s="18" t="s">
        <v>90</v>
      </c>
      <c r="J696" s="9" t="s">
        <v>188</v>
      </c>
      <c r="K696" s="17" t="s">
        <v>189</v>
      </c>
      <c r="L696" s="48" t="s">
        <v>89</v>
      </c>
      <c r="M696" s="20" t="str" cm="1">
        <f t="array" ref="M696">_xlfn.IFS(G696&gt;5,"Alto",G696&gt;-5,"Médio",G696&lt;=-5,"Baixo")</f>
        <v>Médio</v>
      </c>
      <c r="N696" s="20" t="str">
        <f t="shared" si="28"/>
        <v>Médio</v>
      </c>
    </row>
    <row r="697" spans="1:15" x14ac:dyDescent="0.35">
      <c r="A697" s="44" t="str">
        <f t="shared" si="29"/>
        <v>PIEstadoInundações UrbanasEstado do Piauí20502C</v>
      </c>
      <c r="B697" s="18" t="s">
        <v>139</v>
      </c>
      <c r="C697" s="45" t="s">
        <v>146</v>
      </c>
      <c r="D697" s="44" t="s">
        <v>288</v>
      </c>
      <c r="E697" s="17" t="s">
        <v>168</v>
      </c>
      <c r="F697" s="17" t="e" vm="54">
        <v>#VALUE!</v>
      </c>
      <c r="G697" s="162">
        <v>-1.5680000000000001</v>
      </c>
      <c r="H697" s="18">
        <v>2050</v>
      </c>
      <c r="I697" s="18" t="s">
        <v>86</v>
      </c>
      <c r="J697" s="9" t="s">
        <v>188</v>
      </c>
      <c r="K697" s="17" t="s">
        <v>189</v>
      </c>
      <c r="L697" s="48" t="s">
        <v>89</v>
      </c>
      <c r="M697" s="20" t="str" cm="1">
        <f t="array" ref="M697">_xlfn.IFS(G697&gt;5,"Alto",G697&gt;-5,"Médio",G697&lt;=-5,"Baixo")</f>
        <v>Médio</v>
      </c>
      <c r="N697" s="20" t="str">
        <f t="shared" si="28"/>
        <v>Médio</v>
      </c>
    </row>
    <row r="698" spans="1:15" x14ac:dyDescent="0.35">
      <c r="A698" s="44" t="str">
        <f t="shared" si="29"/>
        <v>PIEstadoInundações UrbanasEstado do Piauí20504C</v>
      </c>
      <c r="B698" s="18" t="s">
        <v>139</v>
      </c>
      <c r="C698" s="45" t="s">
        <v>146</v>
      </c>
      <c r="D698" s="44" t="s">
        <v>288</v>
      </c>
      <c r="E698" s="17" t="s">
        <v>168</v>
      </c>
      <c r="F698" s="17" t="e" vm="54">
        <v>#VALUE!</v>
      </c>
      <c r="G698" s="162">
        <v>-2.3296666666666672</v>
      </c>
      <c r="H698" s="18">
        <v>2050</v>
      </c>
      <c r="I698" s="18" t="s">
        <v>90</v>
      </c>
      <c r="J698" s="9" t="s">
        <v>188</v>
      </c>
      <c r="K698" s="17" t="s">
        <v>189</v>
      </c>
      <c r="L698" s="48" t="s">
        <v>89</v>
      </c>
      <c r="M698" s="20" t="str" cm="1">
        <f t="array" ref="M698">_xlfn.IFS(G698&gt;5,"Alto",G698&gt;-5,"Médio",G698&lt;=-5,"Baixo")</f>
        <v>Médio</v>
      </c>
      <c r="N698" s="20" t="str">
        <f t="shared" si="28"/>
        <v>Médio</v>
      </c>
    </row>
    <row r="699" spans="1:15" x14ac:dyDescent="0.35">
      <c r="A699" s="44" t="str">
        <f t="shared" si="29"/>
        <v>PREstadoInundações UrbanasEstado do Paraná20302C</v>
      </c>
      <c r="B699" s="18" t="s">
        <v>105</v>
      </c>
      <c r="C699" s="45" t="s">
        <v>146</v>
      </c>
      <c r="D699" s="44" t="s">
        <v>288</v>
      </c>
      <c r="E699" s="17" t="s">
        <v>166</v>
      </c>
      <c r="F699" s="17" t="e" vm="52">
        <v>#VALUE!</v>
      </c>
      <c r="G699" s="162">
        <v>1.9900000000000007</v>
      </c>
      <c r="H699" s="18">
        <v>2030</v>
      </c>
      <c r="I699" s="18" t="s">
        <v>86</v>
      </c>
      <c r="J699" s="9" t="s">
        <v>188</v>
      </c>
      <c r="K699" s="17" t="s">
        <v>189</v>
      </c>
      <c r="L699" s="48" t="s">
        <v>89</v>
      </c>
      <c r="M699" s="20" t="str" cm="1">
        <f t="array" ref="M699">_xlfn.IFS(G699&gt;5,"Alto",G699&gt;-5,"Médio",G699&lt;=-5,"Baixo")</f>
        <v>Médio</v>
      </c>
      <c r="N699" s="20" t="str">
        <f t="shared" si="28"/>
        <v>Médio</v>
      </c>
    </row>
    <row r="700" spans="1:15" x14ac:dyDescent="0.35">
      <c r="A700" s="44" t="str">
        <f t="shared" si="29"/>
        <v>PREstadoInundações UrbanasEstado do Paraná20304C</v>
      </c>
      <c r="B700" s="18" t="s">
        <v>105</v>
      </c>
      <c r="C700" s="18" t="s">
        <v>146</v>
      </c>
      <c r="D700" s="17" t="s">
        <v>288</v>
      </c>
      <c r="E700" s="17" t="s">
        <v>166</v>
      </c>
      <c r="F700" s="17" t="e" vm="52">
        <v>#VALUE!</v>
      </c>
      <c r="G700" s="162">
        <v>0.7757142857142858</v>
      </c>
      <c r="H700" s="18">
        <v>2030</v>
      </c>
      <c r="I700" s="18" t="s">
        <v>90</v>
      </c>
      <c r="J700" s="9" t="s">
        <v>188</v>
      </c>
      <c r="K700" s="17" t="s">
        <v>189</v>
      </c>
      <c r="L700" s="48" t="s">
        <v>89</v>
      </c>
      <c r="M700" s="20" t="str" cm="1">
        <f t="array" ref="M700">_xlfn.IFS(G700&gt;5,"Alto",G700&gt;-5,"Médio",G700&lt;=-5,"Baixo")</f>
        <v>Médio</v>
      </c>
      <c r="N700" s="20" t="str">
        <f t="shared" si="28"/>
        <v>Médio</v>
      </c>
      <c r="O700" s="1"/>
    </row>
    <row r="701" spans="1:15" x14ac:dyDescent="0.35">
      <c r="A701" s="44" t="str">
        <f t="shared" si="29"/>
        <v>PREstadoInundações UrbanasEstado do Paraná20502C</v>
      </c>
      <c r="B701" s="18" t="s">
        <v>105</v>
      </c>
      <c r="C701" s="18" t="s">
        <v>146</v>
      </c>
      <c r="D701" s="17" t="s">
        <v>288</v>
      </c>
      <c r="E701" s="17" t="s">
        <v>166</v>
      </c>
      <c r="F701" s="17" t="e" vm="52">
        <v>#VALUE!</v>
      </c>
      <c r="G701" s="162">
        <v>5.423</v>
      </c>
      <c r="H701" s="18">
        <v>2050</v>
      </c>
      <c r="I701" s="18" t="s">
        <v>86</v>
      </c>
      <c r="J701" s="9" t="s">
        <v>188</v>
      </c>
      <c r="K701" s="17" t="s">
        <v>189</v>
      </c>
      <c r="L701" s="48" t="s">
        <v>89</v>
      </c>
      <c r="M701" s="20" t="str" cm="1">
        <f t="array" ref="M701">_xlfn.IFS(G701&gt;5,"Alto",G701&gt;-5,"Médio",G701&lt;=-5,"Baixo")</f>
        <v>Alto</v>
      </c>
      <c r="N701" s="20" t="str">
        <f t="shared" si="28"/>
        <v>Alto</v>
      </c>
      <c r="O701" s="1"/>
    </row>
    <row r="702" spans="1:15" x14ac:dyDescent="0.35">
      <c r="A702" s="44" t="str">
        <f t="shared" si="29"/>
        <v>PREstadoInundações UrbanasEstado do Paraná20504C</v>
      </c>
      <c r="B702" s="18" t="s">
        <v>105</v>
      </c>
      <c r="C702" s="18" t="s">
        <v>146</v>
      </c>
      <c r="D702" s="17" t="s">
        <v>288</v>
      </c>
      <c r="E702" s="17" t="s">
        <v>166</v>
      </c>
      <c r="F702" s="17" t="e" vm="52">
        <v>#VALUE!</v>
      </c>
      <c r="G702" s="162">
        <v>4.5773333333333346</v>
      </c>
      <c r="H702" s="18">
        <v>2050</v>
      </c>
      <c r="I702" s="18" t="s">
        <v>90</v>
      </c>
      <c r="J702" s="9" t="s">
        <v>188</v>
      </c>
      <c r="K702" s="17" t="s">
        <v>189</v>
      </c>
      <c r="L702" s="48" t="s">
        <v>89</v>
      </c>
      <c r="M702" s="20" t="str" cm="1">
        <f t="array" ref="M702">_xlfn.IFS(G702&gt;5,"Alto",G702&gt;-5,"Médio",G702&lt;=-5,"Baixo")</f>
        <v>Médio</v>
      </c>
      <c r="N702" s="20" t="str">
        <f t="shared" si="28"/>
        <v>Médio</v>
      </c>
    </row>
    <row r="703" spans="1:15" x14ac:dyDescent="0.35">
      <c r="A703" s="44" t="str">
        <f t="shared" si="29"/>
        <v>RJEstadoInundações UrbanasEstado do Rio de Janeiro20302C</v>
      </c>
      <c r="B703" s="18" t="s">
        <v>143</v>
      </c>
      <c r="C703" s="18" t="s">
        <v>146</v>
      </c>
      <c r="D703" s="17" t="s">
        <v>288</v>
      </c>
      <c r="E703" s="17" t="s">
        <v>169</v>
      </c>
      <c r="F703" s="17" t="e" vm="55">
        <v>#VALUE!</v>
      </c>
      <c r="G703" s="162">
        <v>-3.0562857142857141</v>
      </c>
      <c r="H703" s="18">
        <v>2030</v>
      </c>
      <c r="I703" s="18" t="s">
        <v>86</v>
      </c>
      <c r="J703" s="9" t="s">
        <v>188</v>
      </c>
      <c r="K703" s="17" t="s">
        <v>189</v>
      </c>
      <c r="L703" s="48" t="s">
        <v>89</v>
      </c>
      <c r="M703" s="20" t="str" cm="1">
        <f t="array" ref="M703">_xlfn.IFS(G703&gt;5,"Alto",G703&gt;-5,"Médio",G703&lt;=-5,"Baixo")</f>
        <v>Médio</v>
      </c>
      <c r="N703" s="20" t="str">
        <f t="shared" si="28"/>
        <v>Médio</v>
      </c>
    </row>
    <row r="704" spans="1:15" x14ac:dyDescent="0.35">
      <c r="A704" s="44" t="str">
        <f t="shared" si="29"/>
        <v>RJEstadoInundações UrbanasEstado do Rio de Janeiro20304C</v>
      </c>
      <c r="B704" s="18" t="s">
        <v>143</v>
      </c>
      <c r="C704" s="18" t="s">
        <v>146</v>
      </c>
      <c r="D704" s="17" t="s">
        <v>288</v>
      </c>
      <c r="E704" s="17" t="s">
        <v>169</v>
      </c>
      <c r="F704" s="17" t="e" vm="55">
        <v>#VALUE!</v>
      </c>
      <c r="G704" s="162">
        <v>-3.3048571428571427</v>
      </c>
      <c r="H704" s="18">
        <v>2030</v>
      </c>
      <c r="I704" s="18" t="s">
        <v>90</v>
      </c>
      <c r="J704" s="9" t="s">
        <v>188</v>
      </c>
      <c r="K704" s="17" t="s">
        <v>189</v>
      </c>
      <c r="L704" s="48" t="s">
        <v>89</v>
      </c>
      <c r="M704" s="20" t="str" cm="1">
        <f t="array" ref="M704">_xlfn.IFS(G704&gt;5,"Alto",G704&gt;-5,"Médio",G704&lt;=-5,"Baixo")</f>
        <v>Médio</v>
      </c>
      <c r="N704" s="20" t="str">
        <f t="shared" si="28"/>
        <v>Médio</v>
      </c>
      <c r="O704" s="1"/>
    </row>
    <row r="705" spans="1:15" x14ac:dyDescent="0.35">
      <c r="A705" s="44" t="str">
        <f t="shared" si="29"/>
        <v>RJEstadoInundações UrbanasEstado do Rio de Janeiro20502C</v>
      </c>
      <c r="B705" s="18" t="s">
        <v>143</v>
      </c>
      <c r="C705" s="18" t="s">
        <v>146</v>
      </c>
      <c r="D705" s="17" t="s">
        <v>288</v>
      </c>
      <c r="E705" s="17" t="s">
        <v>169</v>
      </c>
      <c r="F705" s="17" t="e" vm="55">
        <v>#VALUE!</v>
      </c>
      <c r="G705" s="162">
        <v>0.43966666666666643</v>
      </c>
      <c r="H705" s="18">
        <v>2050</v>
      </c>
      <c r="I705" s="18" t="s">
        <v>86</v>
      </c>
      <c r="J705" s="9" t="s">
        <v>188</v>
      </c>
      <c r="K705" s="17" t="s">
        <v>189</v>
      </c>
      <c r="L705" s="48" t="s">
        <v>89</v>
      </c>
      <c r="M705" s="20" t="str" cm="1">
        <f t="array" ref="M705">_xlfn.IFS(G705&gt;5,"Alto",G705&gt;-5,"Médio",G705&lt;=-5,"Baixo")</f>
        <v>Médio</v>
      </c>
      <c r="N705" s="20" t="str">
        <f t="shared" si="28"/>
        <v>Médio</v>
      </c>
      <c r="O705" s="1"/>
    </row>
    <row r="706" spans="1:15" x14ac:dyDescent="0.35">
      <c r="A706" s="44" t="str">
        <f t="shared" si="29"/>
        <v>RJEstadoInundações UrbanasEstado do Rio de Janeiro20504C</v>
      </c>
      <c r="B706" s="18" t="s">
        <v>143</v>
      </c>
      <c r="C706" s="18" t="s">
        <v>146</v>
      </c>
      <c r="D706" s="17" t="s">
        <v>288</v>
      </c>
      <c r="E706" s="17" t="s">
        <v>169</v>
      </c>
      <c r="F706" s="17" t="e" vm="55">
        <v>#VALUE!</v>
      </c>
      <c r="G706" s="162">
        <v>1.3820000000000006</v>
      </c>
      <c r="H706" s="18">
        <v>2050</v>
      </c>
      <c r="I706" s="18" t="s">
        <v>90</v>
      </c>
      <c r="J706" s="9" t="s">
        <v>188</v>
      </c>
      <c r="K706" s="17" t="s">
        <v>189</v>
      </c>
      <c r="L706" s="48" t="s">
        <v>89</v>
      </c>
      <c r="M706" s="20" t="str" cm="1">
        <f t="array" ref="M706">_xlfn.IFS(G706&gt;5,"Alto",G706&gt;-5,"Médio",G706&lt;=-5,"Baixo")</f>
        <v>Médio</v>
      </c>
      <c r="N706" s="20" t="str">
        <f t="shared" si="28"/>
        <v>Médio</v>
      </c>
      <c r="O706" s="1"/>
    </row>
    <row r="707" spans="1:15" x14ac:dyDescent="0.35">
      <c r="A707" s="44" t="str">
        <f t="shared" si="29"/>
        <v>RNEstadoInundações UrbanasEstado do Rio Grande do Norte20302C</v>
      </c>
      <c r="B707" s="18" t="s">
        <v>121</v>
      </c>
      <c r="C707" s="18" t="s">
        <v>146</v>
      </c>
      <c r="D707" s="17" t="s">
        <v>288</v>
      </c>
      <c r="E707" s="17" t="s">
        <v>170</v>
      </c>
      <c r="F707" s="17" t="e" vm="56">
        <v>#VALUE!</v>
      </c>
      <c r="G707" s="162">
        <v>0.16085714285714281</v>
      </c>
      <c r="H707" s="18">
        <v>2030</v>
      </c>
      <c r="I707" s="18" t="s">
        <v>86</v>
      </c>
      <c r="J707" s="9" t="s">
        <v>188</v>
      </c>
      <c r="K707" s="17" t="s">
        <v>189</v>
      </c>
      <c r="L707" s="48" t="s">
        <v>89</v>
      </c>
      <c r="M707" s="20" t="str" cm="1">
        <f t="array" ref="M707">_xlfn.IFS(G707&gt;5,"Alto",G707&gt;-5,"Médio",G707&lt;=-5,"Baixo")</f>
        <v>Médio</v>
      </c>
      <c r="N707" s="20" t="str">
        <f t="shared" si="28"/>
        <v>Médio</v>
      </c>
    </row>
    <row r="708" spans="1:15" x14ac:dyDescent="0.35">
      <c r="A708" s="44" t="str">
        <f t="shared" si="29"/>
        <v>RNEstadoInundações UrbanasEstado do Rio Grande do Norte20304C</v>
      </c>
      <c r="B708" s="18" t="s">
        <v>121</v>
      </c>
      <c r="C708" s="18" t="s">
        <v>146</v>
      </c>
      <c r="D708" s="17" t="s">
        <v>288</v>
      </c>
      <c r="E708" s="17" t="s">
        <v>170</v>
      </c>
      <c r="F708" s="17" t="e" vm="56">
        <v>#VALUE!</v>
      </c>
      <c r="G708" s="162">
        <v>0.46314285714285719</v>
      </c>
      <c r="H708" s="18">
        <v>2030</v>
      </c>
      <c r="I708" s="18" t="s">
        <v>90</v>
      </c>
      <c r="J708" s="9" t="s">
        <v>188</v>
      </c>
      <c r="K708" s="17" t="s">
        <v>189</v>
      </c>
      <c r="L708" s="48" t="s">
        <v>89</v>
      </c>
      <c r="M708" s="20" t="str" cm="1">
        <f t="array" ref="M708">_xlfn.IFS(G708&gt;5,"Alto",G708&gt;-5,"Médio",G708&lt;=-5,"Baixo")</f>
        <v>Médio</v>
      </c>
      <c r="N708" s="20" t="str">
        <f t="shared" si="28"/>
        <v>Médio</v>
      </c>
    </row>
    <row r="709" spans="1:15" x14ac:dyDescent="0.35">
      <c r="A709" s="44" t="str">
        <f t="shared" si="29"/>
        <v>RNEstadoInundações UrbanasEstado do Rio Grande do Norte20502C</v>
      </c>
      <c r="B709" s="18" t="s">
        <v>121</v>
      </c>
      <c r="C709" s="18" t="s">
        <v>146</v>
      </c>
      <c r="D709" s="17" t="s">
        <v>288</v>
      </c>
      <c r="E709" s="17" t="s">
        <v>170</v>
      </c>
      <c r="F709" s="17" t="e" vm="56">
        <v>#VALUE!</v>
      </c>
      <c r="G709" s="162">
        <v>0.12466666666666677</v>
      </c>
      <c r="H709" s="18">
        <v>2050</v>
      </c>
      <c r="I709" s="18" t="s">
        <v>86</v>
      </c>
      <c r="J709" s="9" t="s">
        <v>188</v>
      </c>
      <c r="K709" s="17" t="s">
        <v>189</v>
      </c>
      <c r="L709" s="48" t="s">
        <v>89</v>
      </c>
      <c r="M709" s="20" t="str" cm="1">
        <f t="array" ref="M709">_xlfn.IFS(G709&gt;5,"Alto",G709&gt;-5,"Médio",G709&lt;=-5,"Baixo")</f>
        <v>Médio</v>
      </c>
      <c r="N709" s="20" t="str">
        <f t="shared" si="28"/>
        <v>Médio</v>
      </c>
    </row>
    <row r="710" spans="1:15" x14ac:dyDescent="0.35">
      <c r="A710" s="44" t="str">
        <f t="shared" si="29"/>
        <v>RNEstadoInundações UrbanasEstado do Rio Grande do Norte20504C</v>
      </c>
      <c r="B710" s="18" t="s">
        <v>121</v>
      </c>
      <c r="C710" s="18" t="s">
        <v>146</v>
      </c>
      <c r="D710" s="17" t="s">
        <v>288</v>
      </c>
      <c r="E710" s="17" t="s">
        <v>170</v>
      </c>
      <c r="F710" s="17" t="e" vm="56">
        <v>#VALUE!</v>
      </c>
      <c r="G710" s="162">
        <v>0.31900000000000001</v>
      </c>
      <c r="H710" s="18">
        <v>2050</v>
      </c>
      <c r="I710" s="18" t="s">
        <v>90</v>
      </c>
      <c r="J710" s="9" t="s">
        <v>188</v>
      </c>
      <c r="K710" s="17" t="s">
        <v>189</v>
      </c>
      <c r="L710" s="48" t="s">
        <v>89</v>
      </c>
      <c r="M710" s="20" t="str" cm="1">
        <f t="array" ref="M710">_xlfn.IFS(G710&gt;5,"Alto",G710&gt;-5,"Médio",G710&lt;=-5,"Baixo")</f>
        <v>Médio</v>
      </c>
      <c r="N710" s="20" t="str">
        <f t="shared" si="28"/>
        <v>Médio</v>
      </c>
    </row>
    <row r="711" spans="1:15" x14ac:dyDescent="0.35">
      <c r="A711" s="44" t="str">
        <f t="shared" si="29"/>
        <v>ROEstadoInundações UrbanasEstado da Rondônia20302C</v>
      </c>
      <c r="B711" s="18" t="s">
        <v>127</v>
      </c>
      <c r="C711" s="18" t="s">
        <v>146</v>
      </c>
      <c r="D711" s="17" t="s">
        <v>288</v>
      </c>
      <c r="E711" s="17" t="s">
        <v>150</v>
      </c>
      <c r="F711" s="17" t="e" vm="36">
        <v>#VALUE!</v>
      </c>
      <c r="G711" s="162">
        <v>-4.0968571428571421</v>
      </c>
      <c r="H711" s="18">
        <v>2030</v>
      </c>
      <c r="I711" s="18" t="s">
        <v>86</v>
      </c>
      <c r="J711" s="9" t="s">
        <v>188</v>
      </c>
      <c r="K711" s="17" t="s">
        <v>189</v>
      </c>
      <c r="L711" s="48" t="s">
        <v>89</v>
      </c>
      <c r="M711" s="20" t="str" cm="1">
        <f t="array" ref="M711">_xlfn.IFS(G711&gt;5,"Alto",G711&gt;-5,"Médio",G711&lt;=-5,"Baixo")</f>
        <v>Médio</v>
      </c>
      <c r="N711" s="20" t="str">
        <f t="shared" si="28"/>
        <v>Médio</v>
      </c>
    </row>
    <row r="712" spans="1:15" x14ac:dyDescent="0.35">
      <c r="A712" s="44" t="str">
        <f t="shared" si="29"/>
        <v>ROEstadoInundações UrbanasEstado da Rondônia20304C</v>
      </c>
      <c r="B712" s="18" t="s">
        <v>127</v>
      </c>
      <c r="C712" s="18" t="s">
        <v>146</v>
      </c>
      <c r="D712" s="17" t="s">
        <v>288</v>
      </c>
      <c r="E712" s="17" t="s">
        <v>150</v>
      </c>
      <c r="F712" s="17" t="e" vm="36">
        <v>#VALUE!</v>
      </c>
      <c r="G712" s="162">
        <v>-5.4140000000000006</v>
      </c>
      <c r="H712" s="18">
        <v>2030</v>
      </c>
      <c r="I712" s="18" t="s">
        <v>90</v>
      </c>
      <c r="J712" s="9" t="s">
        <v>188</v>
      </c>
      <c r="K712" s="17" t="s">
        <v>189</v>
      </c>
      <c r="L712" s="48" t="s">
        <v>89</v>
      </c>
      <c r="M712" s="20" t="str" cm="1">
        <f t="array" ref="M712">_xlfn.IFS(G712&gt;5,"Alto",G712&gt;-5,"Médio",G712&lt;=-5,"Baixo")</f>
        <v>Baixo</v>
      </c>
      <c r="N712" s="20" t="str">
        <f t="shared" si="28"/>
        <v>Baixo</v>
      </c>
    </row>
    <row r="713" spans="1:15" x14ac:dyDescent="0.35">
      <c r="A713" s="44" t="str">
        <f t="shared" si="29"/>
        <v>ROEstadoInundações UrbanasEstado da Rondônia20502C</v>
      </c>
      <c r="B713" s="18" t="s">
        <v>127</v>
      </c>
      <c r="C713" s="18" t="s">
        <v>146</v>
      </c>
      <c r="D713" s="17" t="s">
        <v>288</v>
      </c>
      <c r="E713" s="17" t="s">
        <v>150</v>
      </c>
      <c r="F713" s="17" t="e" vm="36">
        <v>#VALUE!</v>
      </c>
      <c r="G713" s="162">
        <v>-4.0243333333333338</v>
      </c>
      <c r="H713" s="18">
        <v>2050</v>
      </c>
      <c r="I713" s="18" t="s">
        <v>86</v>
      </c>
      <c r="J713" s="9" t="s">
        <v>188</v>
      </c>
      <c r="K713" s="17" t="s">
        <v>189</v>
      </c>
      <c r="L713" s="48" t="s">
        <v>89</v>
      </c>
      <c r="M713" s="20" t="str" cm="1">
        <f t="array" ref="M713">_xlfn.IFS(G713&gt;5,"Alto",G713&gt;-5,"Médio",G713&lt;=-5,"Baixo")</f>
        <v>Médio</v>
      </c>
      <c r="N713" s="20" t="str">
        <f t="shared" si="28"/>
        <v>Médio</v>
      </c>
    </row>
    <row r="714" spans="1:15" x14ac:dyDescent="0.35">
      <c r="A714" s="44" t="str">
        <f t="shared" si="29"/>
        <v>ROEstadoInundações UrbanasEstado da Rondônia20504C</v>
      </c>
      <c r="B714" s="18" t="s">
        <v>127</v>
      </c>
      <c r="C714" s="18" t="s">
        <v>146</v>
      </c>
      <c r="D714" s="17" t="s">
        <v>288</v>
      </c>
      <c r="E714" s="17" t="s">
        <v>150</v>
      </c>
      <c r="F714" s="17" t="e" vm="36">
        <v>#VALUE!</v>
      </c>
      <c r="G714" s="162">
        <v>-4.0736666666666661</v>
      </c>
      <c r="H714" s="18">
        <v>2050</v>
      </c>
      <c r="I714" s="18" t="s">
        <v>90</v>
      </c>
      <c r="J714" s="9" t="s">
        <v>188</v>
      </c>
      <c r="K714" s="17" t="s">
        <v>189</v>
      </c>
      <c r="L714" s="48" t="s">
        <v>89</v>
      </c>
      <c r="M714" s="20" t="str" cm="1">
        <f t="array" ref="M714">_xlfn.IFS(G714&gt;5,"Alto",G714&gt;-5,"Médio",G714&lt;=-5,"Baixo")</f>
        <v>Médio</v>
      </c>
      <c r="N714" s="20" t="str">
        <f t="shared" si="28"/>
        <v>Médio</v>
      </c>
    </row>
    <row r="715" spans="1:15" x14ac:dyDescent="0.35">
      <c r="A715" s="44" t="str">
        <f t="shared" si="29"/>
        <v>RREstadoInundações UrbanasEstado da Roraima20302C</v>
      </c>
      <c r="B715" s="18" t="s">
        <v>97</v>
      </c>
      <c r="C715" s="18" t="s">
        <v>146</v>
      </c>
      <c r="D715" s="17" t="s">
        <v>288</v>
      </c>
      <c r="E715" s="17" t="s">
        <v>151</v>
      </c>
      <c r="F715" s="17" t="e" vm="37">
        <v>#VALUE!</v>
      </c>
      <c r="G715" s="162">
        <v>-4.661142857142857</v>
      </c>
      <c r="H715" s="18">
        <v>2030</v>
      </c>
      <c r="I715" s="18" t="s">
        <v>86</v>
      </c>
      <c r="J715" s="9" t="s">
        <v>188</v>
      </c>
      <c r="K715" s="17" t="s">
        <v>189</v>
      </c>
      <c r="L715" s="48" t="s">
        <v>89</v>
      </c>
      <c r="M715" s="20" t="str" cm="1">
        <f t="array" ref="M715">_xlfn.IFS(G715&gt;5,"Alto",G715&gt;-5,"Médio",G715&lt;=-5,"Baixo")</f>
        <v>Médio</v>
      </c>
      <c r="N715" s="20" t="str">
        <f t="shared" si="28"/>
        <v>Médio</v>
      </c>
    </row>
    <row r="716" spans="1:15" x14ac:dyDescent="0.35">
      <c r="A716" s="44" t="str">
        <f t="shared" si="29"/>
        <v>RREstadoInundações UrbanasEstado da Roraima20304C</v>
      </c>
      <c r="B716" s="18" t="s">
        <v>97</v>
      </c>
      <c r="C716" s="18" t="s">
        <v>146</v>
      </c>
      <c r="D716" s="17" t="s">
        <v>288</v>
      </c>
      <c r="E716" s="17" t="s">
        <v>151</v>
      </c>
      <c r="F716" s="17" t="e" vm="37">
        <v>#VALUE!</v>
      </c>
      <c r="G716" s="162">
        <v>-5.4302857142857137</v>
      </c>
      <c r="H716" s="18">
        <v>2030</v>
      </c>
      <c r="I716" s="18" t="s">
        <v>90</v>
      </c>
      <c r="J716" s="9" t="s">
        <v>188</v>
      </c>
      <c r="K716" s="17" t="s">
        <v>189</v>
      </c>
      <c r="L716" s="48" t="s">
        <v>89</v>
      </c>
      <c r="M716" s="20" t="str" cm="1">
        <f t="array" ref="M716">_xlfn.IFS(G716&gt;5,"Alto",G716&gt;-5,"Médio",G716&lt;=-5,"Baixo")</f>
        <v>Baixo</v>
      </c>
      <c r="N716" s="20" t="str">
        <f t="shared" si="28"/>
        <v>Baixo</v>
      </c>
    </row>
    <row r="717" spans="1:15" x14ac:dyDescent="0.35">
      <c r="A717" s="44" t="str">
        <f t="shared" si="29"/>
        <v>RREstadoInundações UrbanasEstado da Roraima20502C</v>
      </c>
      <c r="B717" s="18" t="s">
        <v>97</v>
      </c>
      <c r="C717" s="18" t="s">
        <v>146</v>
      </c>
      <c r="D717" s="17" t="s">
        <v>288</v>
      </c>
      <c r="E717" s="17" t="s">
        <v>151</v>
      </c>
      <c r="F717" s="17" t="e" vm="37">
        <v>#VALUE!</v>
      </c>
      <c r="G717" s="162">
        <v>-4.2103333333333337</v>
      </c>
      <c r="H717" s="18">
        <v>2050</v>
      </c>
      <c r="I717" s="18" t="s">
        <v>86</v>
      </c>
      <c r="J717" s="9" t="s">
        <v>188</v>
      </c>
      <c r="K717" s="17" t="s">
        <v>189</v>
      </c>
      <c r="L717" s="48" t="s">
        <v>89</v>
      </c>
      <c r="M717" s="20" t="str" cm="1">
        <f t="array" ref="M717">_xlfn.IFS(G717&gt;5,"Alto",G717&gt;-5,"Médio",G717&lt;=-5,"Baixo")</f>
        <v>Médio</v>
      </c>
      <c r="N717" s="20" t="str">
        <f t="shared" si="28"/>
        <v>Médio</v>
      </c>
    </row>
    <row r="718" spans="1:15" x14ac:dyDescent="0.35">
      <c r="A718" s="44" t="str">
        <f t="shared" si="29"/>
        <v>RREstadoInundações UrbanasEstado da Roraima20504C</v>
      </c>
      <c r="B718" s="18" t="s">
        <v>97</v>
      </c>
      <c r="C718" s="18" t="s">
        <v>146</v>
      </c>
      <c r="D718" s="17" t="s">
        <v>288</v>
      </c>
      <c r="E718" s="17" t="s">
        <v>151</v>
      </c>
      <c r="F718" s="17" t="e" vm="37">
        <v>#VALUE!</v>
      </c>
      <c r="G718" s="162">
        <v>-4.0250000000000004</v>
      </c>
      <c r="H718" s="18">
        <v>2050</v>
      </c>
      <c r="I718" s="18" t="s">
        <v>90</v>
      </c>
      <c r="J718" s="9" t="s">
        <v>188</v>
      </c>
      <c r="K718" s="17" t="s">
        <v>189</v>
      </c>
      <c r="L718" s="48" t="s">
        <v>89</v>
      </c>
      <c r="M718" s="20" t="str" cm="1">
        <f t="array" ref="M718">_xlfn.IFS(G718&gt;5,"Alto",G718&gt;-5,"Médio",G718&lt;=-5,"Baixo")</f>
        <v>Médio</v>
      </c>
      <c r="N718" s="20" t="str">
        <f t="shared" si="28"/>
        <v>Médio</v>
      </c>
    </row>
    <row r="719" spans="1:15" x14ac:dyDescent="0.35">
      <c r="A719" s="44" t="str">
        <f t="shared" si="29"/>
        <v>RSEstadoInundações UrbanasEstado do Rio Grande do Sul20302C</v>
      </c>
      <c r="B719" s="18" t="s">
        <v>125</v>
      </c>
      <c r="C719" s="18" t="s">
        <v>146</v>
      </c>
      <c r="D719" s="17" t="s">
        <v>288</v>
      </c>
      <c r="E719" s="17" t="s">
        <v>171</v>
      </c>
      <c r="F719" s="17" t="e" vm="57">
        <v>#VALUE!</v>
      </c>
      <c r="G719" s="162">
        <v>3.1279999999999997</v>
      </c>
      <c r="H719" s="18">
        <v>2030</v>
      </c>
      <c r="I719" s="18" t="s">
        <v>86</v>
      </c>
      <c r="J719" s="9" t="s">
        <v>188</v>
      </c>
      <c r="K719" s="17" t="s">
        <v>189</v>
      </c>
      <c r="L719" s="48" t="s">
        <v>89</v>
      </c>
      <c r="M719" s="20" t="str" cm="1">
        <f t="array" ref="M719">_xlfn.IFS(G719&gt;5,"Alto",G719&gt;-5,"Médio",G719&lt;=-5,"Baixo")</f>
        <v>Médio</v>
      </c>
      <c r="N719" s="20" t="str">
        <f t="shared" si="28"/>
        <v>Médio</v>
      </c>
    </row>
    <row r="720" spans="1:15" x14ac:dyDescent="0.35">
      <c r="A720" s="44" t="str">
        <f t="shared" si="29"/>
        <v>RSEstadoInundações UrbanasEstado do Rio Grande do Sul20304C</v>
      </c>
      <c r="B720" s="18" t="s">
        <v>125</v>
      </c>
      <c r="C720" s="18" t="s">
        <v>146</v>
      </c>
      <c r="D720" s="17" t="s">
        <v>288</v>
      </c>
      <c r="E720" s="17" t="s">
        <v>171</v>
      </c>
      <c r="F720" s="17" t="e" vm="57">
        <v>#VALUE!</v>
      </c>
      <c r="G720" s="162">
        <v>3.3568571428571419</v>
      </c>
      <c r="H720" s="18">
        <v>2030</v>
      </c>
      <c r="I720" s="18" t="s">
        <v>90</v>
      </c>
      <c r="J720" s="9" t="s">
        <v>188</v>
      </c>
      <c r="K720" s="17" t="s">
        <v>189</v>
      </c>
      <c r="L720" s="48" t="s">
        <v>89</v>
      </c>
      <c r="M720" s="20" t="str" cm="1">
        <f t="array" ref="M720">_xlfn.IFS(G720&gt;5,"Alto",G720&gt;-5,"Médio",G720&lt;=-5,"Baixo")</f>
        <v>Médio</v>
      </c>
      <c r="N720" s="20" t="str">
        <f t="shared" si="28"/>
        <v>Médio</v>
      </c>
    </row>
    <row r="721" spans="1:14" x14ac:dyDescent="0.35">
      <c r="A721" s="44" t="str">
        <f t="shared" si="29"/>
        <v>RSEstadoInundações UrbanasEstado do Rio Grande do Sul20502C</v>
      </c>
      <c r="B721" s="18" t="s">
        <v>125</v>
      </c>
      <c r="C721" s="18" t="s">
        <v>146</v>
      </c>
      <c r="D721" s="17" t="s">
        <v>288</v>
      </c>
      <c r="E721" s="17" t="s">
        <v>171</v>
      </c>
      <c r="F721" s="17" t="e" vm="57">
        <v>#VALUE!</v>
      </c>
      <c r="G721" s="162">
        <v>4.2383333333333324</v>
      </c>
      <c r="H721" s="18">
        <v>2050</v>
      </c>
      <c r="I721" s="18" t="s">
        <v>86</v>
      </c>
      <c r="J721" s="9" t="s">
        <v>188</v>
      </c>
      <c r="K721" s="17" t="s">
        <v>189</v>
      </c>
      <c r="L721" s="48" t="s">
        <v>89</v>
      </c>
      <c r="M721" s="20" t="str" cm="1">
        <f t="array" ref="M721">_xlfn.IFS(G721&gt;5,"Alto",G721&gt;-5,"Médio",G721&lt;=-5,"Baixo")</f>
        <v>Médio</v>
      </c>
      <c r="N721" s="20" t="str">
        <f t="shared" si="28"/>
        <v>Médio</v>
      </c>
    </row>
    <row r="722" spans="1:14" x14ac:dyDescent="0.35">
      <c r="A722" s="44" t="str">
        <f t="shared" si="29"/>
        <v>RSEstadoInundações UrbanasEstado do Rio Grande do Sul20504C</v>
      </c>
      <c r="B722" s="18" t="s">
        <v>125</v>
      </c>
      <c r="C722" s="18" t="s">
        <v>146</v>
      </c>
      <c r="D722" s="17" t="s">
        <v>288</v>
      </c>
      <c r="E722" s="17" t="s">
        <v>171</v>
      </c>
      <c r="F722" s="17" t="e" vm="57">
        <v>#VALUE!</v>
      </c>
      <c r="G722" s="162">
        <v>4.8739999999999997</v>
      </c>
      <c r="H722" s="18">
        <v>2050</v>
      </c>
      <c r="I722" s="18" t="s">
        <v>90</v>
      </c>
      <c r="J722" s="9" t="s">
        <v>188</v>
      </c>
      <c r="K722" s="17" t="s">
        <v>189</v>
      </c>
      <c r="L722" s="48" t="s">
        <v>89</v>
      </c>
      <c r="M722" s="20" t="str" cm="1">
        <f t="array" ref="M722">_xlfn.IFS(G722&gt;5,"Alto",G722&gt;-5,"Médio",G722&lt;=-5,"Baixo")</f>
        <v>Médio</v>
      </c>
      <c r="N722" s="20" t="str">
        <f t="shared" si="28"/>
        <v>Médio</v>
      </c>
    </row>
    <row r="723" spans="1:14" x14ac:dyDescent="0.35">
      <c r="A723" s="44" t="str">
        <f t="shared" si="29"/>
        <v>SCEstadoInundações UrbanasEstado de Santa Catarina20302C</v>
      </c>
      <c r="B723" s="18" t="s">
        <v>107</v>
      </c>
      <c r="C723" s="18" t="s">
        <v>146</v>
      </c>
      <c r="D723" s="17" t="s">
        <v>288</v>
      </c>
      <c r="E723" s="17" t="s">
        <v>153</v>
      </c>
      <c r="F723" s="17" t="e" vm="39">
        <v>#VALUE!</v>
      </c>
      <c r="G723" s="162">
        <v>1.6180000000000003</v>
      </c>
      <c r="H723" s="18">
        <v>2030</v>
      </c>
      <c r="I723" s="18" t="s">
        <v>86</v>
      </c>
      <c r="J723" s="9" t="s">
        <v>188</v>
      </c>
      <c r="K723" s="17" t="s">
        <v>189</v>
      </c>
      <c r="L723" s="48" t="s">
        <v>89</v>
      </c>
      <c r="M723" s="20" t="str" cm="1">
        <f t="array" ref="M723">_xlfn.IFS(G723&gt;5,"Alto",G723&gt;-5,"Médio",G723&lt;=-5,"Baixo")</f>
        <v>Médio</v>
      </c>
      <c r="N723" s="20" t="str">
        <f t="shared" si="28"/>
        <v>Médio</v>
      </c>
    </row>
    <row r="724" spans="1:14" x14ac:dyDescent="0.35">
      <c r="A724" s="44" t="str">
        <f t="shared" si="29"/>
        <v>SCEstadoInundações UrbanasEstado de Santa Catarina20304C</v>
      </c>
      <c r="B724" s="18" t="s">
        <v>107</v>
      </c>
      <c r="C724" s="18" t="s">
        <v>146</v>
      </c>
      <c r="D724" s="17" t="s">
        <v>288</v>
      </c>
      <c r="E724" s="17" t="s">
        <v>153</v>
      </c>
      <c r="F724" s="17" t="e" vm="39">
        <v>#VALUE!</v>
      </c>
      <c r="G724" s="162">
        <v>2.3788571428571421</v>
      </c>
      <c r="H724" s="18">
        <v>2030</v>
      </c>
      <c r="I724" s="18" t="s">
        <v>90</v>
      </c>
      <c r="J724" s="9" t="s">
        <v>188</v>
      </c>
      <c r="K724" s="17" t="s">
        <v>189</v>
      </c>
      <c r="L724" s="48" t="s">
        <v>89</v>
      </c>
      <c r="M724" s="20" t="str" cm="1">
        <f t="array" ref="M724">_xlfn.IFS(G724&gt;5,"Alto",G724&gt;-5,"Médio",G724&lt;=-5,"Baixo")</f>
        <v>Médio</v>
      </c>
      <c r="N724" s="20" t="str">
        <f t="shared" si="28"/>
        <v>Médio</v>
      </c>
    </row>
    <row r="725" spans="1:14" x14ac:dyDescent="0.35">
      <c r="A725" s="44" t="str">
        <f t="shared" si="29"/>
        <v>SCEstadoInundações UrbanasEstado de Santa Catarina20502C</v>
      </c>
      <c r="B725" s="18" t="s">
        <v>107</v>
      </c>
      <c r="C725" s="18" t="s">
        <v>146</v>
      </c>
      <c r="D725" s="17" t="s">
        <v>288</v>
      </c>
      <c r="E725" s="17" t="s">
        <v>153</v>
      </c>
      <c r="F725" s="17" t="e" vm="39">
        <v>#VALUE!</v>
      </c>
      <c r="G725" s="162">
        <v>4.339999999999999</v>
      </c>
      <c r="H725" s="18">
        <v>2050</v>
      </c>
      <c r="I725" s="18" t="s">
        <v>86</v>
      </c>
      <c r="J725" s="9" t="s">
        <v>188</v>
      </c>
      <c r="K725" s="17" t="s">
        <v>189</v>
      </c>
      <c r="L725" s="48" t="s">
        <v>89</v>
      </c>
      <c r="M725" s="20" t="str" cm="1">
        <f t="array" ref="M725">_xlfn.IFS(G725&gt;5,"Alto",G725&gt;-5,"Médio",G725&lt;=-5,"Baixo")</f>
        <v>Médio</v>
      </c>
      <c r="N725" s="20" t="str">
        <f t="shared" si="28"/>
        <v>Médio</v>
      </c>
    </row>
    <row r="726" spans="1:14" x14ac:dyDescent="0.35">
      <c r="A726" s="44" t="str">
        <f t="shared" si="29"/>
        <v>SCEstadoInundações UrbanasEstado de Santa Catarina20504C</v>
      </c>
      <c r="B726" s="18" t="s">
        <v>107</v>
      </c>
      <c r="C726" s="18" t="s">
        <v>146</v>
      </c>
      <c r="D726" s="17" t="s">
        <v>288</v>
      </c>
      <c r="E726" s="17" t="s">
        <v>153</v>
      </c>
      <c r="F726" s="17" t="e" vm="39">
        <v>#VALUE!</v>
      </c>
      <c r="G726" s="162">
        <v>5.4183333333333339</v>
      </c>
      <c r="H726" s="18">
        <v>2050</v>
      </c>
      <c r="I726" s="18" t="s">
        <v>90</v>
      </c>
      <c r="J726" s="9" t="s">
        <v>188</v>
      </c>
      <c r="K726" s="17" t="s">
        <v>189</v>
      </c>
      <c r="L726" s="48" t="s">
        <v>89</v>
      </c>
      <c r="M726" s="20" t="str" cm="1">
        <f t="array" ref="M726">_xlfn.IFS(G726&gt;5,"Alto",G726&gt;-5,"Médio",G726&lt;=-5,"Baixo")</f>
        <v>Alto</v>
      </c>
      <c r="N726" s="20" t="str">
        <f t="shared" si="28"/>
        <v>Alto</v>
      </c>
    </row>
    <row r="727" spans="1:14" x14ac:dyDescent="0.35">
      <c r="A727" s="44" t="str">
        <f t="shared" si="29"/>
        <v>SEEstadoInundações UrbanasEstado do Sergipe20302C</v>
      </c>
      <c r="B727" s="18" t="s">
        <v>81</v>
      </c>
      <c r="C727" s="18" t="s">
        <v>146</v>
      </c>
      <c r="D727" s="17" t="s">
        <v>288</v>
      </c>
      <c r="E727" s="17" t="s">
        <v>172</v>
      </c>
      <c r="F727" s="17" t="e" vm="58">
        <v>#VALUE!</v>
      </c>
      <c r="G727" s="162">
        <v>2.6548571428571432</v>
      </c>
      <c r="H727" s="18">
        <v>2030</v>
      </c>
      <c r="I727" s="18" t="s">
        <v>86</v>
      </c>
      <c r="J727" s="9" t="s">
        <v>188</v>
      </c>
      <c r="K727" s="17" t="s">
        <v>189</v>
      </c>
      <c r="L727" s="48" t="s">
        <v>89</v>
      </c>
      <c r="M727" s="20" t="str" cm="1">
        <f t="array" ref="M727">_xlfn.IFS(G727&gt;5,"Alto",G727&gt;-5,"Médio",G727&lt;=-5,"Baixo")</f>
        <v>Médio</v>
      </c>
      <c r="N727" s="20" t="str">
        <f t="shared" si="28"/>
        <v>Médio</v>
      </c>
    </row>
    <row r="728" spans="1:14" x14ac:dyDescent="0.35">
      <c r="A728" s="44" t="str">
        <f t="shared" si="29"/>
        <v>SEEstadoInundações UrbanasEstado do Sergipe20304C</v>
      </c>
      <c r="B728" s="18" t="s">
        <v>81</v>
      </c>
      <c r="C728" s="18" t="s">
        <v>146</v>
      </c>
      <c r="D728" s="17" t="s">
        <v>288</v>
      </c>
      <c r="E728" s="17" t="s">
        <v>172</v>
      </c>
      <c r="F728" s="17" t="e" vm="58">
        <v>#VALUE!</v>
      </c>
      <c r="G728" s="162">
        <v>0.67800000000000016</v>
      </c>
      <c r="H728" s="18">
        <v>2030</v>
      </c>
      <c r="I728" s="18" t="s">
        <v>90</v>
      </c>
      <c r="J728" s="9" t="s">
        <v>188</v>
      </c>
      <c r="K728" s="17" t="s">
        <v>189</v>
      </c>
      <c r="L728" s="48" t="s">
        <v>89</v>
      </c>
      <c r="M728" s="20" t="str" cm="1">
        <f t="array" ref="M728">_xlfn.IFS(G728&gt;5,"Alto",G728&gt;-5,"Médio",G728&lt;=-5,"Baixo")</f>
        <v>Médio</v>
      </c>
      <c r="N728" s="20" t="str">
        <f t="shared" si="28"/>
        <v>Médio</v>
      </c>
    </row>
    <row r="729" spans="1:14" x14ac:dyDescent="0.35">
      <c r="A729" s="44" t="str">
        <f t="shared" si="29"/>
        <v>SEEstadoInundações UrbanasEstado do Sergipe20502C</v>
      </c>
      <c r="B729" s="18" t="s">
        <v>81</v>
      </c>
      <c r="C729" s="18" t="s">
        <v>146</v>
      </c>
      <c r="D729" s="17" t="s">
        <v>288</v>
      </c>
      <c r="E729" s="17" t="s">
        <v>172</v>
      </c>
      <c r="F729" s="17" t="e" vm="58">
        <v>#VALUE!</v>
      </c>
      <c r="G729" s="162">
        <v>-0.22866666666666666</v>
      </c>
      <c r="H729" s="18">
        <v>2050</v>
      </c>
      <c r="I729" s="18" t="s">
        <v>86</v>
      </c>
      <c r="J729" s="9" t="s">
        <v>188</v>
      </c>
      <c r="K729" s="17" t="s">
        <v>189</v>
      </c>
      <c r="L729" s="48" t="s">
        <v>89</v>
      </c>
      <c r="M729" s="20" t="str" cm="1">
        <f t="array" ref="M729">_xlfn.IFS(G729&gt;5,"Alto",G729&gt;-5,"Médio",G729&lt;=-5,"Baixo")</f>
        <v>Médio</v>
      </c>
      <c r="N729" s="20" t="str">
        <f t="shared" si="28"/>
        <v>Médio</v>
      </c>
    </row>
    <row r="730" spans="1:14" x14ac:dyDescent="0.35">
      <c r="A730" s="44" t="str">
        <f t="shared" si="29"/>
        <v>SEEstadoInundações UrbanasEstado do Sergipe20504C</v>
      </c>
      <c r="B730" s="18" t="s">
        <v>81</v>
      </c>
      <c r="C730" s="18" t="s">
        <v>146</v>
      </c>
      <c r="D730" s="17" t="s">
        <v>288</v>
      </c>
      <c r="E730" s="17" t="s">
        <v>172</v>
      </c>
      <c r="F730" s="17" t="e" vm="58">
        <v>#VALUE!</v>
      </c>
      <c r="G730" s="162">
        <v>-1.8263333333333336</v>
      </c>
      <c r="H730" s="18">
        <v>2050</v>
      </c>
      <c r="I730" s="18" t="s">
        <v>90</v>
      </c>
      <c r="J730" s="9" t="s">
        <v>188</v>
      </c>
      <c r="K730" s="17" t="s">
        <v>189</v>
      </c>
      <c r="L730" s="48" t="s">
        <v>89</v>
      </c>
      <c r="M730" s="20" t="str" cm="1">
        <f t="array" ref="M730">_xlfn.IFS(G730&gt;5,"Alto",G730&gt;-5,"Médio",G730&lt;=-5,"Baixo")</f>
        <v>Médio</v>
      </c>
      <c r="N730" s="20" t="str">
        <f t="shared" si="28"/>
        <v>Médio</v>
      </c>
    </row>
    <row r="731" spans="1:14" x14ac:dyDescent="0.35">
      <c r="A731" s="44" t="str">
        <f t="shared" si="29"/>
        <v>SPEstadoInundações UrbanasEstado de São Paulo20302C</v>
      </c>
      <c r="B731" s="18" t="s">
        <v>137</v>
      </c>
      <c r="C731" s="18" t="s">
        <v>146</v>
      </c>
      <c r="D731" s="17" t="s">
        <v>288</v>
      </c>
      <c r="E731" s="17" t="s">
        <v>154</v>
      </c>
      <c r="F731" s="17" t="e" vm="40">
        <v>#VALUE!</v>
      </c>
      <c r="G731" s="162">
        <v>-0.12085714285714293</v>
      </c>
      <c r="H731" s="18">
        <v>2030</v>
      </c>
      <c r="I731" s="18" t="s">
        <v>86</v>
      </c>
      <c r="J731" s="9" t="s">
        <v>188</v>
      </c>
      <c r="K731" s="17" t="s">
        <v>189</v>
      </c>
      <c r="L731" s="48" t="s">
        <v>89</v>
      </c>
      <c r="M731" s="20" t="str" cm="1">
        <f t="array" ref="M731">_xlfn.IFS(G731&gt;5,"Alto",G731&gt;-5,"Médio",G731&lt;=-5,"Baixo")</f>
        <v>Médio</v>
      </c>
      <c r="N731" s="20" t="str">
        <f t="shared" si="28"/>
        <v>Médio</v>
      </c>
    </row>
    <row r="732" spans="1:14" x14ac:dyDescent="0.35">
      <c r="A732" s="44" t="str">
        <f t="shared" si="29"/>
        <v>SPEstadoInundações UrbanasEstado de São Paulo20304C</v>
      </c>
      <c r="B732" s="18" t="s">
        <v>137</v>
      </c>
      <c r="C732" s="18" t="s">
        <v>146</v>
      </c>
      <c r="D732" s="17" t="s">
        <v>288</v>
      </c>
      <c r="E732" s="17" t="s">
        <v>154</v>
      </c>
      <c r="F732" s="17" t="e" vm="40">
        <v>#VALUE!</v>
      </c>
      <c r="G732" s="162">
        <v>-2.8391428571428574</v>
      </c>
      <c r="H732" s="18">
        <v>2030</v>
      </c>
      <c r="I732" s="18" t="s">
        <v>90</v>
      </c>
      <c r="J732" s="9" t="s">
        <v>188</v>
      </c>
      <c r="K732" s="17" t="s">
        <v>189</v>
      </c>
      <c r="L732" s="48" t="s">
        <v>89</v>
      </c>
      <c r="M732" s="20" t="str" cm="1">
        <f t="array" ref="M732">_xlfn.IFS(G732&gt;5,"Alto",G732&gt;-5,"Médio",G732&lt;=-5,"Baixo")</f>
        <v>Médio</v>
      </c>
      <c r="N732" s="20" t="str">
        <f t="shared" si="28"/>
        <v>Médio</v>
      </c>
    </row>
    <row r="733" spans="1:14" x14ac:dyDescent="0.35">
      <c r="A733" s="44" t="str">
        <f t="shared" si="29"/>
        <v>SPEstadoInundações UrbanasEstado de São Paulo20502C</v>
      </c>
      <c r="B733" s="18" t="s">
        <v>137</v>
      </c>
      <c r="C733" s="18" t="s">
        <v>146</v>
      </c>
      <c r="D733" s="17" t="s">
        <v>288</v>
      </c>
      <c r="E733" s="17" t="s">
        <v>154</v>
      </c>
      <c r="F733" s="17" t="e" vm="40">
        <v>#VALUE!</v>
      </c>
      <c r="G733" s="162">
        <v>3.5513333333333335</v>
      </c>
      <c r="H733" s="18">
        <v>2050</v>
      </c>
      <c r="I733" s="18" t="s">
        <v>86</v>
      </c>
      <c r="J733" s="9" t="s">
        <v>188</v>
      </c>
      <c r="K733" s="17" t="s">
        <v>189</v>
      </c>
      <c r="L733" s="48" t="s">
        <v>89</v>
      </c>
      <c r="M733" s="20" t="str" cm="1">
        <f t="array" ref="M733">_xlfn.IFS(G733&gt;5,"Alto",G733&gt;-5,"Médio",G733&lt;=-5,"Baixo")</f>
        <v>Médio</v>
      </c>
      <c r="N733" s="20" t="str">
        <f t="shared" si="28"/>
        <v>Médio</v>
      </c>
    </row>
    <row r="734" spans="1:14" x14ac:dyDescent="0.35">
      <c r="A734" s="44" t="str">
        <f t="shared" si="29"/>
        <v>SPEstadoInundações UrbanasEstado de São Paulo20504C</v>
      </c>
      <c r="B734" s="18" t="s">
        <v>137</v>
      </c>
      <c r="C734" s="18" t="s">
        <v>146</v>
      </c>
      <c r="D734" s="17" t="s">
        <v>288</v>
      </c>
      <c r="E734" s="17" t="s">
        <v>154</v>
      </c>
      <c r="F734" s="17" t="e" vm="40">
        <v>#VALUE!</v>
      </c>
      <c r="G734" s="162">
        <v>1.2326666666666664</v>
      </c>
      <c r="H734" s="18">
        <v>2050</v>
      </c>
      <c r="I734" s="18" t="s">
        <v>90</v>
      </c>
      <c r="J734" s="9" t="s">
        <v>188</v>
      </c>
      <c r="K734" s="17" t="s">
        <v>189</v>
      </c>
      <c r="L734" s="48" t="s">
        <v>89</v>
      </c>
      <c r="M734" s="20" t="str" cm="1">
        <f t="array" ref="M734">_xlfn.IFS(G734&gt;5,"Alto",G734&gt;-5,"Médio",G734&lt;=-5,"Baixo")</f>
        <v>Médio</v>
      </c>
      <c r="N734" s="20" t="str">
        <f t="shared" si="28"/>
        <v>Médio</v>
      </c>
    </row>
    <row r="735" spans="1:14" x14ac:dyDescent="0.35">
      <c r="A735" s="44" t="str">
        <f t="shared" si="29"/>
        <v>TOEstadoInundações UrbanasEstado do Tocantins20302C</v>
      </c>
      <c r="B735" s="18" t="s">
        <v>123</v>
      </c>
      <c r="C735" s="18" t="s">
        <v>146</v>
      </c>
      <c r="D735" s="17" t="s">
        <v>288</v>
      </c>
      <c r="E735" s="17" t="s">
        <v>173</v>
      </c>
      <c r="F735" s="17" t="e" vm="59">
        <v>#VALUE!</v>
      </c>
      <c r="G735" s="162">
        <v>-4.2534285714285716</v>
      </c>
      <c r="H735" s="18">
        <v>2030</v>
      </c>
      <c r="I735" s="18" t="s">
        <v>86</v>
      </c>
      <c r="J735" s="9" t="s">
        <v>188</v>
      </c>
      <c r="K735" s="17" t="s">
        <v>189</v>
      </c>
      <c r="L735" s="48" t="s">
        <v>89</v>
      </c>
      <c r="M735" s="20" t="str" cm="1">
        <f t="array" ref="M735">_xlfn.IFS(G735&gt;5,"Alto",G735&gt;-5,"Médio",G735&lt;=-5,"Baixo")</f>
        <v>Médio</v>
      </c>
      <c r="N735" s="20" t="str">
        <f t="shared" si="28"/>
        <v>Médio</v>
      </c>
    </row>
    <row r="736" spans="1:14" x14ac:dyDescent="0.35">
      <c r="A736" s="44" t="str">
        <f t="shared" si="29"/>
        <v>TOEstadoInundações UrbanasEstado do Tocantins20304C</v>
      </c>
      <c r="B736" s="18" t="s">
        <v>123</v>
      </c>
      <c r="C736" s="18" t="s">
        <v>146</v>
      </c>
      <c r="D736" s="17" t="s">
        <v>288</v>
      </c>
      <c r="E736" s="17" t="s">
        <v>173</v>
      </c>
      <c r="F736" s="17" t="e" vm="59">
        <v>#VALUE!</v>
      </c>
      <c r="G736" s="162">
        <v>-5.5514285714285716</v>
      </c>
      <c r="H736" s="18">
        <v>2030</v>
      </c>
      <c r="I736" s="18" t="s">
        <v>90</v>
      </c>
      <c r="J736" s="9" t="s">
        <v>188</v>
      </c>
      <c r="K736" s="17" t="s">
        <v>189</v>
      </c>
      <c r="L736" s="48" t="s">
        <v>89</v>
      </c>
      <c r="M736" s="20" t="str" cm="1">
        <f t="array" ref="M736">_xlfn.IFS(G736&gt;5,"Alto",G736&gt;-5,"Médio",G736&lt;=-5,"Baixo")</f>
        <v>Baixo</v>
      </c>
      <c r="N736" s="20" t="str">
        <f t="shared" si="28"/>
        <v>Baixo</v>
      </c>
    </row>
    <row r="737" spans="1:15" x14ac:dyDescent="0.35">
      <c r="A737" s="44" t="str">
        <f t="shared" si="29"/>
        <v>TOEstadoInundações UrbanasEstado do Tocantins20502C</v>
      </c>
      <c r="B737" s="18" t="s">
        <v>123</v>
      </c>
      <c r="C737" s="18" t="s">
        <v>146</v>
      </c>
      <c r="D737" s="17" t="s">
        <v>288</v>
      </c>
      <c r="E737" s="17" t="s">
        <v>173</v>
      </c>
      <c r="F737" s="17" t="e" vm="59">
        <v>#VALUE!</v>
      </c>
      <c r="G737" s="162">
        <v>-5.2056666666666667</v>
      </c>
      <c r="H737" s="18">
        <v>2050</v>
      </c>
      <c r="I737" s="18" t="s">
        <v>86</v>
      </c>
      <c r="J737" s="9" t="s">
        <v>188</v>
      </c>
      <c r="K737" s="17" t="s">
        <v>189</v>
      </c>
      <c r="L737" s="48" t="s">
        <v>89</v>
      </c>
      <c r="M737" s="20" t="str" cm="1">
        <f t="array" ref="M737">_xlfn.IFS(G737&gt;5,"Alto",G737&gt;-5,"Médio",G737&lt;=-5,"Baixo")</f>
        <v>Baixo</v>
      </c>
      <c r="N737" s="20" t="str">
        <f t="shared" si="28"/>
        <v>Baixo</v>
      </c>
    </row>
    <row r="738" spans="1:15" x14ac:dyDescent="0.35">
      <c r="A738" s="44" t="str">
        <f t="shared" si="29"/>
        <v>TOEstadoInundações UrbanasEstado do Tocantins20504C</v>
      </c>
      <c r="B738" s="18" t="s">
        <v>123</v>
      </c>
      <c r="C738" s="18" t="s">
        <v>146</v>
      </c>
      <c r="D738" s="17" t="s">
        <v>288</v>
      </c>
      <c r="E738" s="17" t="s">
        <v>173</v>
      </c>
      <c r="F738" s="17" t="e" vm="59">
        <v>#VALUE!</v>
      </c>
      <c r="G738" s="162">
        <v>-6.5763333333333343</v>
      </c>
      <c r="H738" s="18">
        <v>2050</v>
      </c>
      <c r="I738" s="18" t="s">
        <v>90</v>
      </c>
      <c r="J738" s="9" t="s">
        <v>188</v>
      </c>
      <c r="K738" s="17" t="s">
        <v>189</v>
      </c>
      <c r="L738" s="48" t="s">
        <v>89</v>
      </c>
      <c r="M738" s="20" t="str" cm="1">
        <f t="array" ref="M738">_xlfn.IFS(G738&gt;5,"Alto",G738&gt;-5,"Médio",G738&lt;=-5,"Baixo")</f>
        <v>Baixo</v>
      </c>
      <c r="N738" s="20" t="str">
        <f t="shared" si="28"/>
        <v>Baixo</v>
      </c>
    </row>
    <row r="739" spans="1:15" x14ac:dyDescent="0.35">
      <c r="A739" s="44" t="str">
        <f t="shared" ref="A739:A750" si="30">_xlfn.CONCAT(B739,C739,D739,E739,H739,I739,O739)</f>
        <v>BRPaísInundações urbanasBrasil20302CUNEP FI</v>
      </c>
      <c r="B739" s="18" t="s">
        <v>174</v>
      </c>
      <c r="C739" s="18" t="s">
        <v>175</v>
      </c>
      <c r="D739" s="17" t="s">
        <v>290</v>
      </c>
      <c r="E739" s="17" t="s">
        <v>176</v>
      </c>
      <c r="F739" s="17" t="e" vm="60">
        <v>#VALUE!</v>
      </c>
      <c r="G739" s="44" t="s">
        <v>184</v>
      </c>
      <c r="H739" s="18">
        <v>2030</v>
      </c>
      <c r="I739" s="18" t="s">
        <v>86</v>
      </c>
      <c r="J739" s="9" t="s">
        <v>89</v>
      </c>
      <c r="K739" s="17" t="s">
        <v>178</v>
      </c>
      <c r="L739" s="48" t="s">
        <v>89</v>
      </c>
      <c r="M739" s="18" t="s">
        <v>89</v>
      </c>
      <c r="N739" s="20" t="str">
        <f t="shared" si="28"/>
        <v>Alto</v>
      </c>
      <c r="O739" s="17" t="s">
        <v>250</v>
      </c>
    </row>
    <row r="740" spans="1:15" x14ac:dyDescent="0.35">
      <c r="A740" s="44" t="str">
        <f t="shared" si="30"/>
        <v>BRPaísInundações urbanasBrasil20304CUNEP FI</v>
      </c>
      <c r="B740" s="18" t="s">
        <v>174</v>
      </c>
      <c r="C740" s="45" t="s">
        <v>175</v>
      </c>
      <c r="D740" s="44" t="s">
        <v>290</v>
      </c>
      <c r="E740" s="17" t="s">
        <v>176</v>
      </c>
      <c r="F740" s="17" t="e" vm="60">
        <v>#VALUE!</v>
      </c>
      <c r="G740" s="44" t="s">
        <v>184</v>
      </c>
      <c r="H740" s="18">
        <v>2030</v>
      </c>
      <c r="I740" s="18" t="s">
        <v>90</v>
      </c>
      <c r="J740" s="9" t="s">
        <v>89</v>
      </c>
      <c r="K740" s="17" t="s">
        <v>178</v>
      </c>
      <c r="L740" s="48" t="s">
        <v>89</v>
      </c>
      <c r="M740" s="18" t="s">
        <v>89</v>
      </c>
      <c r="N740" s="20" t="str">
        <f t="shared" si="28"/>
        <v>Alto</v>
      </c>
      <c r="O740" s="17" t="s">
        <v>250</v>
      </c>
    </row>
    <row r="741" spans="1:15" x14ac:dyDescent="0.35">
      <c r="A741" s="44" t="str">
        <f t="shared" si="30"/>
        <v>BRPaísInundações urbanasBrasil20502CUNEP FI</v>
      </c>
      <c r="B741" s="18" t="s">
        <v>174</v>
      </c>
      <c r="C741" s="45" t="s">
        <v>175</v>
      </c>
      <c r="D741" s="44" t="s">
        <v>290</v>
      </c>
      <c r="E741" s="17" t="s">
        <v>176</v>
      </c>
      <c r="F741" s="17" t="e" vm="60">
        <v>#VALUE!</v>
      </c>
      <c r="G741" s="44" t="s">
        <v>184</v>
      </c>
      <c r="H741" s="18">
        <v>2050</v>
      </c>
      <c r="I741" s="18" t="s">
        <v>86</v>
      </c>
      <c r="J741" s="9" t="s">
        <v>89</v>
      </c>
      <c r="K741" s="47" t="s">
        <v>178</v>
      </c>
      <c r="L741" s="48" t="s">
        <v>89</v>
      </c>
      <c r="M741" s="18" t="s">
        <v>89</v>
      </c>
      <c r="N741" s="20" t="str">
        <f t="shared" si="28"/>
        <v>Alto</v>
      </c>
      <c r="O741" s="17" t="s">
        <v>250</v>
      </c>
    </row>
    <row r="742" spans="1:15" x14ac:dyDescent="0.35">
      <c r="A742" s="44" t="str">
        <f t="shared" si="30"/>
        <v>BRPaísInundações urbanasBrasil20504CUNEP FI</v>
      </c>
      <c r="B742" s="18" t="s">
        <v>174</v>
      </c>
      <c r="C742" s="45" t="s">
        <v>175</v>
      </c>
      <c r="D742" s="44" t="s">
        <v>290</v>
      </c>
      <c r="E742" s="17" t="s">
        <v>176</v>
      </c>
      <c r="F742" s="17" t="e" vm="60">
        <v>#VALUE!</v>
      </c>
      <c r="G742" s="44" t="s">
        <v>184</v>
      </c>
      <c r="H742" s="18">
        <v>2050</v>
      </c>
      <c r="I742" s="18" t="s">
        <v>90</v>
      </c>
      <c r="J742" s="9" t="s">
        <v>89</v>
      </c>
      <c r="K742" s="47" t="s">
        <v>178</v>
      </c>
      <c r="L742" s="48" t="s">
        <v>89</v>
      </c>
      <c r="M742" s="18" t="s">
        <v>89</v>
      </c>
      <c r="N742" s="20" t="str">
        <f t="shared" si="28"/>
        <v>Alto</v>
      </c>
      <c r="O742" s="17" t="s">
        <v>250</v>
      </c>
    </row>
    <row r="743" spans="1:15" x14ac:dyDescent="0.35">
      <c r="A743" s="44" t="str">
        <f t="shared" si="30"/>
        <v>BRPaísInundações urbanasBrasil20302CWRI Water Risk</v>
      </c>
      <c r="B743" s="18" t="s">
        <v>174</v>
      </c>
      <c r="C743" s="45" t="s">
        <v>175</v>
      </c>
      <c r="D743" s="44" t="s">
        <v>290</v>
      </c>
      <c r="E743" s="17" t="s">
        <v>176</v>
      </c>
      <c r="F743" s="17" t="e" vm="60">
        <v>#VALUE!</v>
      </c>
      <c r="G743" s="44" t="str">
        <f>VLOOKUP(A743,'Método WRI'!AA:AH,8,0)</f>
        <v>Médio</v>
      </c>
      <c r="H743" s="18">
        <v>2030</v>
      </c>
      <c r="I743" s="18" t="s">
        <v>86</v>
      </c>
      <c r="J743" s="9" t="s">
        <v>89</v>
      </c>
      <c r="L743" s="48" t="s">
        <v>89</v>
      </c>
      <c r="M743" s="18" t="s">
        <v>89</v>
      </c>
      <c r="N743" s="20" t="str">
        <f t="shared" si="28"/>
        <v>Médio</v>
      </c>
      <c r="O743" s="20" t="s">
        <v>246</v>
      </c>
    </row>
    <row r="744" spans="1:15" x14ac:dyDescent="0.35">
      <c r="A744" s="44" t="str">
        <f t="shared" si="30"/>
        <v>BRPaísInundações urbanasBrasil20304CWRI Water Risk</v>
      </c>
      <c r="B744" s="18" t="s">
        <v>174</v>
      </c>
      <c r="C744" s="45" t="s">
        <v>175</v>
      </c>
      <c r="D744" s="44" t="s">
        <v>290</v>
      </c>
      <c r="E744" s="17" t="s">
        <v>176</v>
      </c>
      <c r="F744" s="17" t="e" vm="60">
        <v>#VALUE!</v>
      </c>
      <c r="G744" s="44" t="str">
        <f>VLOOKUP(A744,'Método WRI'!AA:AH,8,0)</f>
        <v>Médio</v>
      </c>
      <c r="H744" s="18">
        <v>2030</v>
      </c>
      <c r="I744" s="18" t="s">
        <v>90</v>
      </c>
      <c r="J744" s="9" t="s">
        <v>89</v>
      </c>
      <c r="L744" s="48" t="s">
        <v>89</v>
      </c>
      <c r="M744" s="18" t="s">
        <v>89</v>
      </c>
      <c r="N744" s="20" t="str">
        <f t="shared" si="28"/>
        <v>Médio</v>
      </c>
      <c r="O744" s="20" t="s">
        <v>246</v>
      </c>
    </row>
    <row r="745" spans="1:15" x14ac:dyDescent="0.35">
      <c r="A745" s="44" t="str">
        <f t="shared" si="30"/>
        <v>BRPaísInundações urbanasBrasil20502CWRI Water Risk</v>
      </c>
      <c r="B745" s="18" t="s">
        <v>174</v>
      </c>
      <c r="C745" s="45" t="s">
        <v>175</v>
      </c>
      <c r="D745" s="44" t="s">
        <v>290</v>
      </c>
      <c r="E745" s="17" t="s">
        <v>176</v>
      </c>
      <c r="F745" s="17" t="e" vm="60">
        <v>#VALUE!</v>
      </c>
      <c r="G745" s="44" t="str">
        <f>VLOOKUP(A745,'Método WRI'!AA:AH,8,0)</f>
        <v>Médio</v>
      </c>
      <c r="H745" s="18">
        <v>2050</v>
      </c>
      <c r="I745" s="18" t="s">
        <v>86</v>
      </c>
      <c r="J745" s="9" t="s">
        <v>89</v>
      </c>
      <c r="K745" s="47"/>
      <c r="L745" s="48" t="s">
        <v>89</v>
      </c>
      <c r="M745" s="18" t="s">
        <v>89</v>
      </c>
      <c r="N745" s="20" t="str">
        <f t="shared" si="28"/>
        <v>Médio</v>
      </c>
      <c r="O745" s="20" t="s">
        <v>246</v>
      </c>
    </row>
    <row r="746" spans="1:15" x14ac:dyDescent="0.35">
      <c r="A746" s="44" t="str">
        <f t="shared" si="30"/>
        <v>BRPaísInundações urbanasBrasil20504CWRI Water Risk</v>
      </c>
      <c r="B746" s="18" t="s">
        <v>174</v>
      </c>
      <c r="C746" s="45" t="s">
        <v>175</v>
      </c>
      <c r="D746" s="44" t="s">
        <v>290</v>
      </c>
      <c r="E746" s="17" t="s">
        <v>176</v>
      </c>
      <c r="F746" s="17" t="e" vm="60">
        <v>#VALUE!</v>
      </c>
      <c r="G746" s="44" t="str">
        <f>VLOOKUP(A746,'Método WRI'!AA:AH,8,0)</f>
        <v>Médio</v>
      </c>
      <c r="H746" s="18">
        <v>2050</v>
      </c>
      <c r="I746" s="18" t="s">
        <v>90</v>
      </c>
      <c r="J746" s="9" t="s">
        <v>89</v>
      </c>
      <c r="K746" s="47"/>
      <c r="L746" s="48" t="s">
        <v>89</v>
      </c>
      <c r="M746" s="18" t="s">
        <v>89</v>
      </c>
      <c r="N746" s="20" t="str">
        <f t="shared" si="28"/>
        <v>Médio</v>
      </c>
      <c r="O746" s="20" t="s">
        <v>246</v>
      </c>
    </row>
    <row r="747" spans="1:15" x14ac:dyDescent="0.35">
      <c r="A747" s="44" t="str">
        <f t="shared" si="30"/>
        <v>BRPaísInundações urbanasBrasil20302CThinkHazard</v>
      </c>
      <c r="B747" s="18" t="s">
        <v>174</v>
      </c>
      <c r="C747" s="45" t="s">
        <v>175</v>
      </c>
      <c r="D747" s="44" t="s">
        <v>290</v>
      </c>
      <c r="E747" s="17" t="s">
        <v>176</v>
      </c>
      <c r="F747" s="17" t="e" vm="60">
        <v>#VALUE!</v>
      </c>
      <c r="G747" s="17" t="s">
        <v>177</v>
      </c>
      <c r="H747" s="18">
        <v>2030</v>
      </c>
      <c r="I747" s="18" t="s">
        <v>86</v>
      </c>
      <c r="J747" s="9" t="s">
        <v>89</v>
      </c>
      <c r="K747" s="47" t="s">
        <v>252</v>
      </c>
      <c r="L747" s="48" t="s">
        <v>89</v>
      </c>
      <c r="M747" s="18" t="s">
        <v>89</v>
      </c>
      <c r="N747" s="20" t="str">
        <f>IF(OR(G747="Alto",G747="Médio", G747="Baixo", G747= "Não aplicável",G747="ND"),G747,M747)</f>
        <v>Médio</v>
      </c>
      <c r="O747" s="20" t="s">
        <v>245</v>
      </c>
    </row>
    <row r="748" spans="1:15" x14ac:dyDescent="0.35">
      <c r="A748" s="44" t="str">
        <f t="shared" si="30"/>
        <v>BRPaísInundações urbanasBrasil20304CThinkHazard</v>
      </c>
      <c r="B748" s="18" t="s">
        <v>174</v>
      </c>
      <c r="C748" s="45" t="s">
        <v>175</v>
      </c>
      <c r="D748" s="44" t="s">
        <v>290</v>
      </c>
      <c r="E748" s="17" t="s">
        <v>176</v>
      </c>
      <c r="F748" s="17" t="e" vm="60">
        <v>#VALUE!</v>
      </c>
      <c r="G748" s="17" t="s">
        <v>177</v>
      </c>
      <c r="H748" s="18">
        <v>2030</v>
      </c>
      <c r="I748" s="18" t="s">
        <v>90</v>
      </c>
      <c r="J748" s="9" t="s">
        <v>89</v>
      </c>
      <c r="K748" s="47" t="s">
        <v>252</v>
      </c>
      <c r="L748" s="48" t="s">
        <v>89</v>
      </c>
      <c r="M748" s="18" t="s">
        <v>89</v>
      </c>
      <c r="N748" s="20" t="str">
        <f>IF(OR(G748="Alto",G748="Médio", G748="Baixo", G748= "Não aplicável",G748="ND"),G748,M748)</f>
        <v>Médio</v>
      </c>
      <c r="O748" s="20" t="s">
        <v>245</v>
      </c>
    </row>
    <row r="749" spans="1:15" x14ac:dyDescent="0.35">
      <c r="A749" s="44" t="str">
        <f t="shared" si="30"/>
        <v>BRPaísInundações urbanasBrasil20502CThinkHazard</v>
      </c>
      <c r="B749" s="18" t="s">
        <v>174</v>
      </c>
      <c r="C749" s="45" t="s">
        <v>175</v>
      </c>
      <c r="D749" s="44" t="s">
        <v>290</v>
      </c>
      <c r="E749" s="17" t="s">
        <v>176</v>
      </c>
      <c r="F749" s="17" t="e" vm="60">
        <v>#VALUE!</v>
      </c>
      <c r="G749" s="17" t="s">
        <v>184</v>
      </c>
      <c r="H749" s="18">
        <v>2050</v>
      </c>
      <c r="I749" s="18" t="s">
        <v>86</v>
      </c>
      <c r="J749" s="9" t="s">
        <v>89</v>
      </c>
      <c r="K749" s="47" t="s">
        <v>252</v>
      </c>
      <c r="L749" s="48" t="s">
        <v>89</v>
      </c>
      <c r="M749" s="18" t="s">
        <v>89</v>
      </c>
      <c r="N749" s="20" t="str">
        <f>IF(OR(G749="Alto",G749="Médio", G749="Baixo", G749= "Não aplicável",G749="ND"),G749,M749)</f>
        <v>Alto</v>
      </c>
      <c r="O749" s="20" t="s">
        <v>245</v>
      </c>
    </row>
    <row r="750" spans="1:15" x14ac:dyDescent="0.35">
      <c r="A750" s="44" t="str">
        <f t="shared" si="30"/>
        <v>BRPaísInundações urbanasBrasil20504CThinkHazard</v>
      </c>
      <c r="B750" s="18" t="s">
        <v>174</v>
      </c>
      <c r="C750" s="45" t="s">
        <v>175</v>
      </c>
      <c r="D750" s="44" t="s">
        <v>290</v>
      </c>
      <c r="E750" s="17" t="s">
        <v>176</v>
      </c>
      <c r="F750" s="17" t="e" vm="60">
        <v>#VALUE!</v>
      </c>
      <c r="G750" s="17" t="s">
        <v>184</v>
      </c>
      <c r="H750" s="18">
        <v>2050</v>
      </c>
      <c r="I750" s="18" t="s">
        <v>90</v>
      </c>
      <c r="J750" s="9" t="s">
        <v>89</v>
      </c>
      <c r="K750" s="47" t="s">
        <v>252</v>
      </c>
      <c r="L750" s="48" t="s">
        <v>89</v>
      </c>
      <c r="M750" s="18" t="s">
        <v>89</v>
      </c>
      <c r="N750" s="20" t="str">
        <f>IF(OR(G750="Alto",G750="Médio", G750="Baixo", G750= "Não aplicável",G750="ND"),G750,M750)</f>
        <v>Alto</v>
      </c>
      <c r="O750" s="20" t="s">
        <v>245</v>
      </c>
    </row>
    <row r="751" spans="1:15" x14ac:dyDescent="0.35">
      <c r="A751" s="44" t="str">
        <f t="shared" ref="A751:A814" si="31">_xlfn.CONCAT(B751,C751,D751,E751,H751,I751)</f>
        <v>ACcidadeEstresse hídricoCidade de Rio Branco20302C</v>
      </c>
      <c r="B751" s="18" t="s">
        <v>131</v>
      </c>
      <c r="C751" s="45" t="s">
        <v>82</v>
      </c>
      <c r="D751" s="44" t="s">
        <v>191</v>
      </c>
      <c r="E751" s="17" t="s">
        <v>132</v>
      </c>
      <c r="F751" s="17" t="e" vm="21">
        <v>#VALUE!</v>
      </c>
      <c r="G751" s="44" t="s">
        <v>85</v>
      </c>
      <c r="H751" s="18">
        <v>2030</v>
      </c>
      <c r="I751" s="18" t="s">
        <v>86</v>
      </c>
      <c r="J751" s="9" t="s">
        <v>192</v>
      </c>
      <c r="K751" s="17" t="s">
        <v>193</v>
      </c>
      <c r="L751" s="45" t="s">
        <v>89</v>
      </c>
      <c r="M751" s="18" t="s">
        <v>89</v>
      </c>
      <c r="N751" s="20" t="str">
        <f t="shared" ref="N751:N814" si="32">IF(OR(G751="Alto",G751="Médio", G751="Baixo", G751= "Não aplicável",G751="ND"),G751,M751)</f>
        <v>Baixo</v>
      </c>
    </row>
    <row r="752" spans="1:15" x14ac:dyDescent="0.35">
      <c r="A752" s="44" t="str">
        <f t="shared" si="31"/>
        <v>ACcidadeEstresse hídricoCidade de Rio Branco20304C</v>
      </c>
      <c r="B752" s="18" t="s">
        <v>131</v>
      </c>
      <c r="C752" s="18" t="s">
        <v>82</v>
      </c>
      <c r="D752" s="17" t="s">
        <v>191</v>
      </c>
      <c r="E752" s="17" t="s">
        <v>132</v>
      </c>
      <c r="F752" s="17" t="e" vm="21">
        <v>#VALUE!</v>
      </c>
      <c r="G752" s="44" t="s">
        <v>85</v>
      </c>
      <c r="H752" s="18">
        <v>2030</v>
      </c>
      <c r="I752" s="18" t="s">
        <v>90</v>
      </c>
      <c r="J752" s="9" t="s">
        <v>192</v>
      </c>
      <c r="K752" s="17" t="s">
        <v>193</v>
      </c>
      <c r="L752" s="45" t="s">
        <v>89</v>
      </c>
      <c r="M752" s="18" t="s">
        <v>89</v>
      </c>
      <c r="N752" s="20" t="str">
        <f t="shared" si="32"/>
        <v>Baixo</v>
      </c>
    </row>
    <row r="753" spans="1:14" x14ac:dyDescent="0.35">
      <c r="A753" s="44" t="str">
        <f t="shared" si="31"/>
        <v>ACcidadeEstresse hídricoCidade de Rio Branco20502C</v>
      </c>
      <c r="B753" s="18" t="s">
        <v>131</v>
      </c>
      <c r="C753" s="18" t="s">
        <v>82</v>
      </c>
      <c r="D753" s="17" t="s">
        <v>191</v>
      </c>
      <c r="E753" s="17" t="s">
        <v>132</v>
      </c>
      <c r="F753" s="17" t="e" vm="21">
        <v>#VALUE!</v>
      </c>
      <c r="G753" s="44" t="s">
        <v>85</v>
      </c>
      <c r="H753" s="18">
        <v>2050</v>
      </c>
      <c r="I753" s="18" t="s">
        <v>86</v>
      </c>
      <c r="J753" s="9" t="s">
        <v>192</v>
      </c>
      <c r="K753" s="17" t="s">
        <v>193</v>
      </c>
      <c r="L753" s="45" t="s">
        <v>89</v>
      </c>
      <c r="M753" s="18" t="s">
        <v>89</v>
      </c>
      <c r="N753" s="20" t="str">
        <f t="shared" si="32"/>
        <v>Baixo</v>
      </c>
    </row>
    <row r="754" spans="1:14" x14ac:dyDescent="0.35">
      <c r="A754" s="44" t="str">
        <f t="shared" si="31"/>
        <v>ACcidadeEstresse hídricoCidade de Rio Branco20504C</v>
      </c>
      <c r="B754" s="18" t="s">
        <v>131</v>
      </c>
      <c r="C754" s="18" t="s">
        <v>82</v>
      </c>
      <c r="D754" s="17" t="s">
        <v>191</v>
      </c>
      <c r="E754" s="17" t="s">
        <v>132</v>
      </c>
      <c r="F754" s="17" t="e" vm="21">
        <v>#VALUE!</v>
      </c>
      <c r="G754" s="44" t="s">
        <v>85</v>
      </c>
      <c r="H754" s="18">
        <v>2050</v>
      </c>
      <c r="I754" s="18" t="s">
        <v>90</v>
      </c>
      <c r="J754" s="9" t="s">
        <v>192</v>
      </c>
      <c r="K754" s="17" t="s">
        <v>193</v>
      </c>
      <c r="L754" s="45" t="s">
        <v>89</v>
      </c>
      <c r="M754" s="18" t="s">
        <v>89</v>
      </c>
      <c r="N754" s="20" t="str">
        <f t="shared" si="32"/>
        <v>Baixo</v>
      </c>
    </row>
    <row r="755" spans="1:14" x14ac:dyDescent="0.35">
      <c r="A755" s="44" t="str">
        <f t="shared" si="31"/>
        <v>ALcidadeEstresse hídricoCidade de Maceió20302C</v>
      </c>
      <c r="B755" s="18" t="s">
        <v>117</v>
      </c>
      <c r="C755" s="18" t="s">
        <v>82</v>
      </c>
      <c r="D755" s="17" t="s">
        <v>191</v>
      </c>
      <c r="E755" s="17" t="s">
        <v>118</v>
      </c>
      <c r="F755" s="17" t="e" vm="14">
        <v>#VALUE!</v>
      </c>
      <c r="G755" s="44" t="s">
        <v>184</v>
      </c>
      <c r="H755" s="18">
        <v>2030</v>
      </c>
      <c r="I755" s="18" t="s">
        <v>86</v>
      </c>
      <c r="J755" s="9" t="s">
        <v>192</v>
      </c>
      <c r="K755" s="17" t="s">
        <v>193</v>
      </c>
      <c r="L755" s="45" t="s">
        <v>89</v>
      </c>
      <c r="M755" s="18" t="s">
        <v>89</v>
      </c>
      <c r="N755" s="20" t="str">
        <f t="shared" si="32"/>
        <v>Alto</v>
      </c>
    </row>
    <row r="756" spans="1:14" x14ac:dyDescent="0.35">
      <c r="A756" s="44" t="str">
        <f t="shared" si="31"/>
        <v>ALcidadeEstresse hídricoCidade de Maceió20304C</v>
      </c>
      <c r="B756" s="18" t="s">
        <v>117</v>
      </c>
      <c r="C756" s="18" t="s">
        <v>82</v>
      </c>
      <c r="D756" s="17" t="s">
        <v>191</v>
      </c>
      <c r="E756" s="17" t="s">
        <v>118</v>
      </c>
      <c r="F756" s="17" t="e" vm="14">
        <v>#VALUE!</v>
      </c>
      <c r="G756" s="44" t="s">
        <v>184</v>
      </c>
      <c r="H756" s="18">
        <v>2030</v>
      </c>
      <c r="I756" s="18" t="s">
        <v>90</v>
      </c>
      <c r="J756" s="9" t="s">
        <v>192</v>
      </c>
      <c r="K756" s="17" t="s">
        <v>193</v>
      </c>
      <c r="L756" s="45" t="s">
        <v>89</v>
      </c>
      <c r="M756" s="18" t="s">
        <v>89</v>
      </c>
      <c r="N756" s="20" t="str">
        <f t="shared" si="32"/>
        <v>Alto</v>
      </c>
    </row>
    <row r="757" spans="1:14" x14ac:dyDescent="0.35">
      <c r="A757" s="44" t="str">
        <f t="shared" si="31"/>
        <v>ALcidadeEstresse hídricoCidade de Maceió20502C</v>
      </c>
      <c r="B757" s="18" t="s">
        <v>117</v>
      </c>
      <c r="C757" s="18" t="s">
        <v>82</v>
      </c>
      <c r="D757" s="17" t="s">
        <v>191</v>
      </c>
      <c r="E757" s="17" t="s">
        <v>118</v>
      </c>
      <c r="F757" s="17" t="e" vm="14">
        <v>#VALUE!</v>
      </c>
      <c r="G757" s="44" t="s">
        <v>184</v>
      </c>
      <c r="H757" s="18">
        <v>2050</v>
      </c>
      <c r="I757" s="18" t="s">
        <v>86</v>
      </c>
      <c r="J757" s="9" t="s">
        <v>192</v>
      </c>
      <c r="K757" s="17" t="s">
        <v>193</v>
      </c>
      <c r="L757" s="45" t="s">
        <v>89</v>
      </c>
      <c r="M757" s="18" t="s">
        <v>89</v>
      </c>
      <c r="N757" s="20" t="str">
        <f t="shared" si="32"/>
        <v>Alto</v>
      </c>
    </row>
    <row r="758" spans="1:14" x14ac:dyDescent="0.35">
      <c r="A758" s="44" t="str">
        <f t="shared" si="31"/>
        <v>ALcidadeEstresse hídricoCidade de Maceió20504C</v>
      </c>
      <c r="B758" s="18" t="s">
        <v>117</v>
      </c>
      <c r="C758" s="18" t="s">
        <v>82</v>
      </c>
      <c r="D758" s="17" t="s">
        <v>191</v>
      </c>
      <c r="E758" s="17" t="s">
        <v>118</v>
      </c>
      <c r="F758" s="17" t="e" vm="14">
        <v>#VALUE!</v>
      </c>
      <c r="G758" s="44" t="s">
        <v>184</v>
      </c>
      <c r="H758" s="18">
        <v>2050</v>
      </c>
      <c r="I758" s="18" t="s">
        <v>90</v>
      </c>
      <c r="J758" s="9" t="s">
        <v>192</v>
      </c>
      <c r="K758" s="17" t="s">
        <v>193</v>
      </c>
      <c r="L758" s="45" t="s">
        <v>89</v>
      </c>
      <c r="M758" s="18" t="s">
        <v>89</v>
      </c>
      <c r="N758" s="20" t="str">
        <f t="shared" si="32"/>
        <v>Alto</v>
      </c>
    </row>
    <row r="759" spans="1:14" x14ac:dyDescent="0.35">
      <c r="A759" s="44" t="str">
        <f t="shared" si="31"/>
        <v>AMcidadeEstresse hídricoCidade de Manaus20302C</v>
      </c>
      <c r="B759" s="18" t="s">
        <v>119</v>
      </c>
      <c r="C759" s="18" t="s">
        <v>82</v>
      </c>
      <c r="D759" s="17" t="s">
        <v>191</v>
      </c>
      <c r="E759" s="17" t="s">
        <v>120</v>
      </c>
      <c r="F759" s="17" t="e" vm="15">
        <v>#VALUE!</v>
      </c>
      <c r="G759" s="44" t="s">
        <v>85</v>
      </c>
      <c r="H759" s="18">
        <v>2030</v>
      </c>
      <c r="I759" s="18" t="s">
        <v>86</v>
      </c>
      <c r="J759" s="9" t="s">
        <v>192</v>
      </c>
      <c r="K759" s="17" t="s">
        <v>193</v>
      </c>
      <c r="L759" s="45" t="s">
        <v>89</v>
      </c>
      <c r="M759" s="18" t="s">
        <v>89</v>
      </c>
      <c r="N759" s="20" t="str">
        <f t="shared" si="32"/>
        <v>Baixo</v>
      </c>
    </row>
    <row r="760" spans="1:14" x14ac:dyDescent="0.35">
      <c r="A760" s="44" t="str">
        <f t="shared" si="31"/>
        <v>AMcidadeEstresse hídricoCidade de Manaus20304C</v>
      </c>
      <c r="B760" s="18" t="s">
        <v>119</v>
      </c>
      <c r="C760" s="18" t="s">
        <v>82</v>
      </c>
      <c r="D760" s="17" t="s">
        <v>191</v>
      </c>
      <c r="E760" s="17" t="s">
        <v>120</v>
      </c>
      <c r="F760" s="17" t="e" vm="15">
        <v>#VALUE!</v>
      </c>
      <c r="G760" s="44" t="s">
        <v>85</v>
      </c>
      <c r="H760" s="18">
        <v>2030</v>
      </c>
      <c r="I760" s="18" t="s">
        <v>90</v>
      </c>
      <c r="J760" s="9" t="s">
        <v>192</v>
      </c>
      <c r="K760" s="17" t="s">
        <v>193</v>
      </c>
      <c r="L760" s="45" t="s">
        <v>89</v>
      </c>
      <c r="M760" s="18" t="s">
        <v>89</v>
      </c>
      <c r="N760" s="20" t="str">
        <f t="shared" si="32"/>
        <v>Baixo</v>
      </c>
    </row>
    <row r="761" spans="1:14" x14ac:dyDescent="0.35">
      <c r="A761" s="44" t="str">
        <f t="shared" si="31"/>
        <v>AMcidadeEstresse hídricoCidade de Manaus20502C</v>
      </c>
      <c r="B761" s="18" t="s">
        <v>119</v>
      </c>
      <c r="C761" s="18" t="s">
        <v>82</v>
      </c>
      <c r="D761" s="17" t="s">
        <v>191</v>
      </c>
      <c r="E761" s="17" t="s">
        <v>120</v>
      </c>
      <c r="F761" s="17" t="e" vm="15">
        <v>#VALUE!</v>
      </c>
      <c r="G761" s="44" t="s">
        <v>85</v>
      </c>
      <c r="H761" s="18">
        <v>2050</v>
      </c>
      <c r="I761" s="18" t="s">
        <v>86</v>
      </c>
      <c r="J761" s="9" t="s">
        <v>192</v>
      </c>
      <c r="K761" s="17" t="s">
        <v>193</v>
      </c>
      <c r="L761" s="45" t="s">
        <v>89</v>
      </c>
      <c r="M761" s="18" t="s">
        <v>89</v>
      </c>
      <c r="N761" s="20" t="str">
        <f t="shared" si="32"/>
        <v>Baixo</v>
      </c>
    </row>
    <row r="762" spans="1:14" x14ac:dyDescent="0.35">
      <c r="A762" s="44" t="str">
        <f t="shared" si="31"/>
        <v>AMcidadeEstresse hídricoCidade de Manaus20504C</v>
      </c>
      <c r="B762" s="18" t="s">
        <v>119</v>
      </c>
      <c r="C762" s="18" t="s">
        <v>82</v>
      </c>
      <c r="D762" s="17" t="s">
        <v>191</v>
      </c>
      <c r="E762" s="17" t="s">
        <v>120</v>
      </c>
      <c r="F762" s="17" t="e" vm="15">
        <v>#VALUE!</v>
      </c>
      <c r="G762" s="44" t="s">
        <v>85</v>
      </c>
      <c r="H762" s="18">
        <v>2050</v>
      </c>
      <c r="I762" s="18" t="s">
        <v>90</v>
      </c>
      <c r="J762" s="9" t="s">
        <v>192</v>
      </c>
      <c r="K762" s="17" t="s">
        <v>193</v>
      </c>
      <c r="L762" s="45" t="s">
        <v>89</v>
      </c>
      <c r="M762" s="18" t="s">
        <v>89</v>
      </c>
      <c r="N762" s="20" t="str">
        <f t="shared" si="32"/>
        <v>Baixo</v>
      </c>
    </row>
    <row r="763" spans="1:14" x14ac:dyDescent="0.35">
      <c r="A763" s="44" t="str">
        <f t="shared" si="31"/>
        <v>APcidadeEstresse hídricoCidade de Macapá20302C</v>
      </c>
      <c r="B763" s="18" t="s">
        <v>115</v>
      </c>
      <c r="C763" s="18" t="s">
        <v>82</v>
      </c>
      <c r="D763" s="17" t="s">
        <v>191</v>
      </c>
      <c r="E763" s="17" t="s">
        <v>116</v>
      </c>
      <c r="F763" s="17" t="e" vm="13">
        <v>#VALUE!</v>
      </c>
      <c r="G763" s="44" t="s">
        <v>85</v>
      </c>
      <c r="H763" s="18">
        <v>2030</v>
      </c>
      <c r="I763" s="18" t="s">
        <v>86</v>
      </c>
      <c r="J763" s="9" t="s">
        <v>192</v>
      </c>
      <c r="K763" s="17" t="s">
        <v>193</v>
      </c>
      <c r="L763" s="45" t="s">
        <v>89</v>
      </c>
      <c r="M763" s="18" t="s">
        <v>89</v>
      </c>
      <c r="N763" s="20" t="str">
        <f t="shared" si="32"/>
        <v>Baixo</v>
      </c>
    </row>
    <row r="764" spans="1:14" x14ac:dyDescent="0.35">
      <c r="A764" s="44" t="str">
        <f t="shared" si="31"/>
        <v>APcidadeEstresse hídricoCidade de Macapá20304C</v>
      </c>
      <c r="B764" s="18" t="s">
        <v>115</v>
      </c>
      <c r="C764" s="18" t="s">
        <v>82</v>
      </c>
      <c r="D764" s="17" t="s">
        <v>191</v>
      </c>
      <c r="E764" s="17" t="s">
        <v>116</v>
      </c>
      <c r="F764" s="17" t="e" vm="13">
        <v>#VALUE!</v>
      </c>
      <c r="G764" s="44" t="s">
        <v>85</v>
      </c>
      <c r="H764" s="18">
        <v>2030</v>
      </c>
      <c r="I764" s="18" t="s">
        <v>90</v>
      </c>
      <c r="J764" s="9" t="s">
        <v>192</v>
      </c>
      <c r="K764" s="17" t="s">
        <v>193</v>
      </c>
      <c r="L764" s="45" t="s">
        <v>89</v>
      </c>
      <c r="M764" s="18" t="s">
        <v>89</v>
      </c>
      <c r="N764" s="20" t="str">
        <f t="shared" si="32"/>
        <v>Baixo</v>
      </c>
    </row>
    <row r="765" spans="1:14" x14ac:dyDescent="0.35">
      <c r="A765" s="44" t="str">
        <f t="shared" si="31"/>
        <v>APcidadeEstresse hídricoCidade de Macapá20502C</v>
      </c>
      <c r="B765" s="18" t="s">
        <v>115</v>
      </c>
      <c r="C765" s="18" t="s">
        <v>82</v>
      </c>
      <c r="D765" s="17" t="s">
        <v>191</v>
      </c>
      <c r="E765" s="17" t="s">
        <v>116</v>
      </c>
      <c r="F765" s="17" t="e" vm="13">
        <v>#VALUE!</v>
      </c>
      <c r="G765" s="44" t="s">
        <v>85</v>
      </c>
      <c r="H765" s="18">
        <v>2050</v>
      </c>
      <c r="I765" s="18" t="s">
        <v>86</v>
      </c>
      <c r="J765" s="9" t="s">
        <v>192</v>
      </c>
      <c r="K765" s="17" t="s">
        <v>193</v>
      </c>
      <c r="L765" s="45" t="s">
        <v>89</v>
      </c>
      <c r="M765" s="18" t="s">
        <v>89</v>
      </c>
      <c r="N765" s="20" t="str">
        <f t="shared" si="32"/>
        <v>Baixo</v>
      </c>
    </row>
    <row r="766" spans="1:14" x14ac:dyDescent="0.35">
      <c r="A766" s="44" t="str">
        <f t="shared" si="31"/>
        <v>APcidadeEstresse hídricoCidade de Macapá20504C</v>
      </c>
      <c r="B766" s="18" t="s">
        <v>115</v>
      </c>
      <c r="C766" s="18" t="s">
        <v>82</v>
      </c>
      <c r="D766" s="17" t="s">
        <v>191</v>
      </c>
      <c r="E766" s="17" t="s">
        <v>116</v>
      </c>
      <c r="F766" s="17" t="e" vm="13">
        <v>#VALUE!</v>
      </c>
      <c r="G766" s="44" t="s">
        <v>85</v>
      </c>
      <c r="H766" s="18">
        <v>2050</v>
      </c>
      <c r="I766" s="18" t="s">
        <v>90</v>
      </c>
      <c r="J766" s="9" t="s">
        <v>192</v>
      </c>
      <c r="K766" s="17" t="s">
        <v>193</v>
      </c>
      <c r="L766" s="45" t="s">
        <v>89</v>
      </c>
      <c r="M766" s="18" t="s">
        <v>89</v>
      </c>
      <c r="N766" s="20" t="str">
        <f t="shared" si="32"/>
        <v>Baixo</v>
      </c>
    </row>
    <row r="767" spans="1:14" x14ac:dyDescent="0.35">
      <c r="A767" s="44" t="str">
        <f t="shared" si="31"/>
        <v>BAcidadeEstresse hídricoCidade de Salvador20302C</v>
      </c>
      <c r="B767" s="18" t="s">
        <v>133</v>
      </c>
      <c r="C767" s="18" t="s">
        <v>82</v>
      </c>
      <c r="D767" s="17" t="s">
        <v>191</v>
      </c>
      <c r="E767" s="17" t="s">
        <v>134</v>
      </c>
      <c r="F767" s="17" t="e" vm="22">
        <v>#VALUE!</v>
      </c>
      <c r="G767" s="44" t="s">
        <v>177</v>
      </c>
      <c r="H767" s="18">
        <v>2030</v>
      </c>
      <c r="I767" s="18" t="s">
        <v>86</v>
      </c>
      <c r="J767" s="9" t="s">
        <v>192</v>
      </c>
      <c r="K767" s="17" t="s">
        <v>193</v>
      </c>
      <c r="L767" s="45" t="s">
        <v>89</v>
      </c>
      <c r="M767" s="18" t="s">
        <v>89</v>
      </c>
      <c r="N767" s="20" t="str">
        <f t="shared" si="32"/>
        <v>Médio</v>
      </c>
    </row>
    <row r="768" spans="1:14" x14ac:dyDescent="0.35">
      <c r="A768" s="44" t="str">
        <f t="shared" si="31"/>
        <v>BAcidadeEstresse hídricoCidade de Salvador20304C</v>
      </c>
      <c r="B768" s="18" t="s">
        <v>133</v>
      </c>
      <c r="C768" s="18" t="s">
        <v>82</v>
      </c>
      <c r="D768" s="17" t="s">
        <v>191</v>
      </c>
      <c r="E768" s="17" t="s">
        <v>134</v>
      </c>
      <c r="F768" s="17" t="e" vm="22">
        <v>#VALUE!</v>
      </c>
      <c r="G768" s="44" t="s">
        <v>177</v>
      </c>
      <c r="H768" s="18">
        <v>2030</v>
      </c>
      <c r="I768" s="18" t="s">
        <v>90</v>
      </c>
      <c r="J768" s="9" t="s">
        <v>192</v>
      </c>
      <c r="K768" s="17" t="s">
        <v>193</v>
      </c>
      <c r="L768" s="45" t="s">
        <v>89</v>
      </c>
      <c r="M768" s="18" t="s">
        <v>89</v>
      </c>
      <c r="N768" s="20" t="str">
        <f t="shared" si="32"/>
        <v>Médio</v>
      </c>
    </row>
    <row r="769" spans="1:14" x14ac:dyDescent="0.35">
      <c r="A769" s="44" t="str">
        <f t="shared" si="31"/>
        <v>BAcidadeEstresse hídricoCidade de Salvador20502C</v>
      </c>
      <c r="B769" s="18" t="s">
        <v>133</v>
      </c>
      <c r="C769" s="18" t="s">
        <v>82</v>
      </c>
      <c r="D769" s="17" t="s">
        <v>191</v>
      </c>
      <c r="E769" s="17" t="s">
        <v>134</v>
      </c>
      <c r="F769" s="17" t="e" vm="22">
        <v>#VALUE!</v>
      </c>
      <c r="G769" s="44" t="s">
        <v>177</v>
      </c>
      <c r="H769" s="18">
        <v>2050</v>
      </c>
      <c r="I769" s="18" t="s">
        <v>86</v>
      </c>
      <c r="J769" s="9" t="s">
        <v>192</v>
      </c>
      <c r="K769" s="17" t="s">
        <v>193</v>
      </c>
      <c r="L769" s="45" t="s">
        <v>89</v>
      </c>
      <c r="M769" s="18" t="s">
        <v>89</v>
      </c>
      <c r="N769" s="20" t="str">
        <f t="shared" si="32"/>
        <v>Médio</v>
      </c>
    </row>
    <row r="770" spans="1:14" x14ac:dyDescent="0.35">
      <c r="A770" s="44" t="str">
        <f t="shared" si="31"/>
        <v>BAcidadeEstresse hídricoCidade de Salvador20504C</v>
      </c>
      <c r="B770" s="18" t="s">
        <v>133</v>
      </c>
      <c r="C770" s="18" t="s">
        <v>82</v>
      </c>
      <c r="D770" s="17" t="s">
        <v>191</v>
      </c>
      <c r="E770" s="17" t="s">
        <v>134</v>
      </c>
      <c r="F770" s="17" t="e" vm="22">
        <v>#VALUE!</v>
      </c>
      <c r="G770" s="44" t="s">
        <v>177</v>
      </c>
      <c r="H770" s="18">
        <v>2050</v>
      </c>
      <c r="I770" s="18" t="s">
        <v>90</v>
      </c>
      <c r="J770" s="9" t="s">
        <v>192</v>
      </c>
      <c r="K770" s="17" t="s">
        <v>193</v>
      </c>
      <c r="L770" s="45" t="s">
        <v>89</v>
      </c>
      <c r="M770" s="18" t="s">
        <v>89</v>
      </c>
      <c r="N770" s="20" t="str">
        <f t="shared" si="32"/>
        <v>Médio</v>
      </c>
    </row>
    <row r="771" spans="1:14" x14ac:dyDescent="0.35">
      <c r="A771" s="44" t="str">
        <f t="shared" si="31"/>
        <v>CEcidadeEstresse hídricoCidade de Fortaleza20302C</v>
      </c>
      <c r="B771" s="18" t="s">
        <v>109</v>
      </c>
      <c r="C771" s="18" t="s">
        <v>82</v>
      </c>
      <c r="D771" s="17" t="s">
        <v>191</v>
      </c>
      <c r="E771" s="17" t="s">
        <v>110</v>
      </c>
      <c r="F771" s="17" t="e" vm="10">
        <v>#VALUE!</v>
      </c>
      <c r="G771" s="44" t="s">
        <v>184</v>
      </c>
      <c r="H771" s="18">
        <v>2030</v>
      </c>
      <c r="I771" s="18" t="s">
        <v>86</v>
      </c>
      <c r="J771" s="9" t="s">
        <v>192</v>
      </c>
      <c r="K771" s="17" t="s">
        <v>193</v>
      </c>
      <c r="L771" s="45" t="s">
        <v>89</v>
      </c>
      <c r="M771" s="18" t="s">
        <v>89</v>
      </c>
      <c r="N771" s="20" t="str">
        <f t="shared" si="32"/>
        <v>Alto</v>
      </c>
    </row>
    <row r="772" spans="1:14" x14ac:dyDescent="0.35">
      <c r="A772" s="44" t="str">
        <f t="shared" si="31"/>
        <v>CEcidadeEstresse hídricoCidade de Fortaleza20304C</v>
      </c>
      <c r="B772" s="18" t="s">
        <v>109</v>
      </c>
      <c r="C772" s="18" t="s">
        <v>82</v>
      </c>
      <c r="D772" s="17" t="s">
        <v>191</v>
      </c>
      <c r="E772" s="17" t="s">
        <v>110</v>
      </c>
      <c r="F772" s="17" t="e" vm="10">
        <v>#VALUE!</v>
      </c>
      <c r="G772" s="44" t="s">
        <v>184</v>
      </c>
      <c r="H772" s="18">
        <v>2030</v>
      </c>
      <c r="I772" s="18" t="s">
        <v>90</v>
      </c>
      <c r="J772" s="9" t="s">
        <v>192</v>
      </c>
      <c r="K772" s="17" t="s">
        <v>193</v>
      </c>
      <c r="L772" s="45" t="s">
        <v>89</v>
      </c>
      <c r="M772" s="18" t="s">
        <v>89</v>
      </c>
      <c r="N772" s="20" t="str">
        <f t="shared" si="32"/>
        <v>Alto</v>
      </c>
    </row>
    <row r="773" spans="1:14" x14ac:dyDescent="0.35">
      <c r="A773" s="44" t="str">
        <f t="shared" si="31"/>
        <v>CEcidadeEstresse hídricoCidade de Fortaleza20502C</v>
      </c>
      <c r="B773" s="18" t="s">
        <v>109</v>
      </c>
      <c r="C773" s="18" t="s">
        <v>82</v>
      </c>
      <c r="D773" s="17" t="s">
        <v>191</v>
      </c>
      <c r="E773" s="17" t="s">
        <v>110</v>
      </c>
      <c r="F773" s="17" t="e" vm="10">
        <v>#VALUE!</v>
      </c>
      <c r="G773" s="44" t="s">
        <v>184</v>
      </c>
      <c r="H773" s="18">
        <v>2050</v>
      </c>
      <c r="I773" s="18" t="s">
        <v>86</v>
      </c>
      <c r="J773" s="9" t="s">
        <v>192</v>
      </c>
      <c r="K773" s="17" t="s">
        <v>193</v>
      </c>
      <c r="L773" s="45" t="s">
        <v>89</v>
      </c>
      <c r="M773" s="18" t="s">
        <v>89</v>
      </c>
      <c r="N773" s="20" t="str">
        <f t="shared" si="32"/>
        <v>Alto</v>
      </c>
    </row>
    <row r="774" spans="1:14" x14ac:dyDescent="0.35">
      <c r="A774" s="44" t="str">
        <f t="shared" si="31"/>
        <v>CEcidadeEstresse hídricoCidade de Fortaleza20504C</v>
      </c>
      <c r="B774" s="18" t="s">
        <v>109</v>
      </c>
      <c r="C774" s="18" t="s">
        <v>82</v>
      </c>
      <c r="D774" s="17" t="s">
        <v>191</v>
      </c>
      <c r="E774" s="17" t="s">
        <v>110</v>
      </c>
      <c r="F774" s="17" t="e" vm="10">
        <v>#VALUE!</v>
      </c>
      <c r="G774" s="44" t="s">
        <v>184</v>
      </c>
      <c r="H774" s="18">
        <v>2050</v>
      </c>
      <c r="I774" s="18" t="s">
        <v>90</v>
      </c>
      <c r="J774" s="9" t="s">
        <v>192</v>
      </c>
      <c r="K774" s="17" t="s">
        <v>193</v>
      </c>
      <c r="L774" s="45" t="s">
        <v>89</v>
      </c>
      <c r="M774" s="18" t="s">
        <v>89</v>
      </c>
      <c r="N774" s="20" t="str">
        <f t="shared" si="32"/>
        <v>Alto</v>
      </c>
    </row>
    <row r="775" spans="1:14" x14ac:dyDescent="0.35">
      <c r="A775" s="44" t="str">
        <f t="shared" si="31"/>
        <v>DFcidadeEstresse hídricoCidade de Brasília20302C</v>
      </c>
      <c r="B775" s="18" t="s">
        <v>99</v>
      </c>
      <c r="C775" s="18" t="s">
        <v>82</v>
      </c>
      <c r="D775" s="17" t="s">
        <v>191</v>
      </c>
      <c r="E775" s="17" t="s">
        <v>100</v>
      </c>
      <c r="F775" s="17" t="e" vm="5">
        <v>#VALUE!</v>
      </c>
      <c r="G775" s="44" t="s">
        <v>85</v>
      </c>
      <c r="H775" s="18">
        <v>2030</v>
      </c>
      <c r="I775" s="18" t="s">
        <v>86</v>
      </c>
      <c r="J775" s="9" t="s">
        <v>192</v>
      </c>
      <c r="K775" s="17" t="s">
        <v>193</v>
      </c>
      <c r="L775" s="45" t="s">
        <v>89</v>
      </c>
      <c r="M775" s="18" t="s">
        <v>89</v>
      </c>
      <c r="N775" s="20" t="str">
        <f t="shared" si="32"/>
        <v>Baixo</v>
      </c>
    </row>
    <row r="776" spans="1:14" x14ac:dyDescent="0.35">
      <c r="A776" s="44" t="str">
        <f t="shared" si="31"/>
        <v>DFcidadeEstresse hídricoCidade de Brasília20304C</v>
      </c>
      <c r="B776" s="18" t="s">
        <v>99</v>
      </c>
      <c r="C776" s="18" t="s">
        <v>82</v>
      </c>
      <c r="D776" s="17" t="s">
        <v>191</v>
      </c>
      <c r="E776" s="17" t="s">
        <v>100</v>
      </c>
      <c r="F776" s="17" t="e" vm="5">
        <v>#VALUE!</v>
      </c>
      <c r="G776" s="44" t="s">
        <v>85</v>
      </c>
      <c r="H776" s="18">
        <v>2030</v>
      </c>
      <c r="I776" s="18" t="s">
        <v>90</v>
      </c>
      <c r="J776" s="9" t="s">
        <v>192</v>
      </c>
      <c r="K776" s="17" t="s">
        <v>193</v>
      </c>
      <c r="L776" s="45" t="s">
        <v>89</v>
      </c>
      <c r="M776" s="18" t="s">
        <v>89</v>
      </c>
      <c r="N776" s="20" t="str">
        <f t="shared" si="32"/>
        <v>Baixo</v>
      </c>
    </row>
    <row r="777" spans="1:14" x14ac:dyDescent="0.35">
      <c r="A777" s="44" t="str">
        <f t="shared" si="31"/>
        <v>DFcidadeEstresse hídricoCidade de Brasília20502C</v>
      </c>
      <c r="B777" s="18" t="s">
        <v>99</v>
      </c>
      <c r="C777" s="18" t="s">
        <v>82</v>
      </c>
      <c r="D777" s="17" t="s">
        <v>191</v>
      </c>
      <c r="E777" s="17" t="s">
        <v>100</v>
      </c>
      <c r="F777" s="17" t="e" vm="5">
        <v>#VALUE!</v>
      </c>
      <c r="G777" s="44" t="s">
        <v>85</v>
      </c>
      <c r="H777" s="18">
        <v>2050</v>
      </c>
      <c r="I777" s="18" t="s">
        <v>86</v>
      </c>
      <c r="J777" s="9" t="s">
        <v>192</v>
      </c>
      <c r="K777" s="17" t="s">
        <v>193</v>
      </c>
      <c r="L777" s="45" t="s">
        <v>89</v>
      </c>
      <c r="M777" s="18" t="s">
        <v>89</v>
      </c>
      <c r="N777" s="20" t="str">
        <f t="shared" si="32"/>
        <v>Baixo</v>
      </c>
    </row>
    <row r="778" spans="1:14" x14ac:dyDescent="0.35">
      <c r="A778" s="44" t="str">
        <f t="shared" si="31"/>
        <v>DFcidadeEstresse hídricoCidade de Brasília20504C</v>
      </c>
      <c r="B778" s="18" t="s">
        <v>99</v>
      </c>
      <c r="C778" s="18" t="s">
        <v>82</v>
      </c>
      <c r="D778" s="17" t="s">
        <v>191</v>
      </c>
      <c r="E778" s="17" t="s">
        <v>100</v>
      </c>
      <c r="F778" s="17" t="e" vm="5">
        <v>#VALUE!</v>
      </c>
      <c r="G778" s="44" t="s">
        <v>85</v>
      </c>
      <c r="H778" s="18">
        <v>2050</v>
      </c>
      <c r="I778" s="18" t="s">
        <v>90</v>
      </c>
      <c r="J778" s="9" t="s">
        <v>192</v>
      </c>
      <c r="K778" s="17" t="s">
        <v>193</v>
      </c>
      <c r="L778" s="45" t="s">
        <v>89</v>
      </c>
      <c r="M778" s="18" t="s">
        <v>89</v>
      </c>
      <c r="N778" s="20" t="str">
        <f t="shared" si="32"/>
        <v>Baixo</v>
      </c>
    </row>
    <row r="779" spans="1:14" x14ac:dyDescent="0.35">
      <c r="A779" s="44" t="str">
        <f t="shared" si="31"/>
        <v>EScidadeEstresse hídricoCidade de Vitória20304C</v>
      </c>
      <c r="B779" s="18" t="s">
        <v>141</v>
      </c>
      <c r="C779" s="18" t="s">
        <v>82</v>
      </c>
      <c r="D779" s="17" t="s">
        <v>191</v>
      </c>
      <c r="E779" s="17" t="s">
        <v>142</v>
      </c>
      <c r="F779" s="17" t="e" vm="26">
        <v>#VALUE!</v>
      </c>
      <c r="G779" s="44" t="s">
        <v>184</v>
      </c>
      <c r="H779" s="18">
        <v>2030</v>
      </c>
      <c r="I779" s="18" t="s">
        <v>90</v>
      </c>
      <c r="J779" s="9" t="s">
        <v>192</v>
      </c>
      <c r="K779" s="17" t="s">
        <v>193</v>
      </c>
      <c r="L779" s="45" t="s">
        <v>89</v>
      </c>
      <c r="M779" s="18" t="s">
        <v>89</v>
      </c>
      <c r="N779" s="20" t="str">
        <f t="shared" si="32"/>
        <v>Alto</v>
      </c>
    </row>
    <row r="780" spans="1:14" x14ac:dyDescent="0.35">
      <c r="A780" s="44" t="str">
        <f t="shared" si="31"/>
        <v>EScidadeEstresse hídricoCidade de Vitória20302C</v>
      </c>
      <c r="B780" s="18" t="s">
        <v>141</v>
      </c>
      <c r="C780" s="18" t="s">
        <v>82</v>
      </c>
      <c r="D780" s="17" t="s">
        <v>191</v>
      </c>
      <c r="E780" s="17" t="s">
        <v>142</v>
      </c>
      <c r="F780" s="17" t="e" vm="26">
        <v>#VALUE!</v>
      </c>
      <c r="G780" s="44" t="s">
        <v>184</v>
      </c>
      <c r="H780" s="18">
        <v>2030</v>
      </c>
      <c r="I780" s="18" t="s">
        <v>86</v>
      </c>
      <c r="J780" s="9" t="s">
        <v>192</v>
      </c>
      <c r="K780" s="17" t="s">
        <v>193</v>
      </c>
      <c r="L780" s="45" t="s">
        <v>89</v>
      </c>
      <c r="M780" s="18" t="s">
        <v>89</v>
      </c>
      <c r="N780" s="20" t="str">
        <f t="shared" si="32"/>
        <v>Alto</v>
      </c>
    </row>
    <row r="781" spans="1:14" x14ac:dyDescent="0.35">
      <c r="A781" s="44" t="str">
        <f t="shared" si="31"/>
        <v>EScidadeEstresse hídricoCidade de Vitória20502C</v>
      </c>
      <c r="B781" s="18" t="s">
        <v>141</v>
      </c>
      <c r="C781" s="18" t="s">
        <v>82</v>
      </c>
      <c r="D781" s="17" t="s">
        <v>191</v>
      </c>
      <c r="E781" s="17" t="s">
        <v>142</v>
      </c>
      <c r="F781" s="17" t="e" vm="26">
        <v>#VALUE!</v>
      </c>
      <c r="G781" s="44" t="s">
        <v>184</v>
      </c>
      <c r="H781" s="18">
        <v>2050</v>
      </c>
      <c r="I781" s="18" t="s">
        <v>86</v>
      </c>
      <c r="J781" s="9" t="s">
        <v>192</v>
      </c>
      <c r="K781" s="17" t="s">
        <v>193</v>
      </c>
      <c r="L781" s="45" t="s">
        <v>89</v>
      </c>
      <c r="M781" s="18" t="s">
        <v>89</v>
      </c>
      <c r="N781" s="20" t="str">
        <f t="shared" si="32"/>
        <v>Alto</v>
      </c>
    </row>
    <row r="782" spans="1:14" x14ac:dyDescent="0.35">
      <c r="A782" s="44" t="str">
        <f t="shared" si="31"/>
        <v>EScidadeEstresse hídricoCidade de Vitória20504C</v>
      </c>
      <c r="B782" s="18" t="s">
        <v>141</v>
      </c>
      <c r="C782" s="18" t="s">
        <v>82</v>
      </c>
      <c r="D782" s="17" t="s">
        <v>191</v>
      </c>
      <c r="E782" s="17" t="s">
        <v>142</v>
      </c>
      <c r="F782" s="17" t="e" vm="26">
        <v>#VALUE!</v>
      </c>
      <c r="G782" s="44" t="s">
        <v>184</v>
      </c>
      <c r="H782" s="18">
        <v>2050</v>
      </c>
      <c r="I782" s="18" t="s">
        <v>90</v>
      </c>
      <c r="J782" s="9" t="s">
        <v>192</v>
      </c>
      <c r="K782" s="17" t="s">
        <v>193</v>
      </c>
      <c r="L782" s="45" t="s">
        <v>89</v>
      </c>
      <c r="M782" s="18" t="s">
        <v>89</v>
      </c>
      <c r="N782" s="20" t="str">
        <f t="shared" si="32"/>
        <v>Alto</v>
      </c>
    </row>
    <row r="783" spans="1:14" x14ac:dyDescent="0.35">
      <c r="A783" s="44" t="str">
        <f t="shared" si="31"/>
        <v>GOcidadeEstresse hídricoCidade de Goiânia20302C</v>
      </c>
      <c r="B783" s="18" t="s">
        <v>111</v>
      </c>
      <c r="C783" s="18" t="s">
        <v>82</v>
      </c>
      <c r="D783" s="17" t="s">
        <v>191</v>
      </c>
      <c r="E783" s="17" t="s">
        <v>112</v>
      </c>
      <c r="F783" s="17" t="e" vm="11">
        <v>#VALUE!</v>
      </c>
      <c r="G783" s="44" t="s">
        <v>85</v>
      </c>
      <c r="H783" s="18">
        <v>2030</v>
      </c>
      <c r="I783" s="18" t="s">
        <v>86</v>
      </c>
      <c r="J783" s="9" t="s">
        <v>192</v>
      </c>
      <c r="K783" s="17" t="s">
        <v>193</v>
      </c>
      <c r="L783" s="45" t="s">
        <v>89</v>
      </c>
      <c r="M783" s="18" t="s">
        <v>89</v>
      </c>
      <c r="N783" s="20" t="str">
        <f t="shared" si="32"/>
        <v>Baixo</v>
      </c>
    </row>
    <row r="784" spans="1:14" x14ac:dyDescent="0.35">
      <c r="A784" s="44" t="str">
        <f t="shared" si="31"/>
        <v>GOcidadeEstresse hídricoCidade de Goiânia20304C</v>
      </c>
      <c r="B784" s="18" t="s">
        <v>111</v>
      </c>
      <c r="C784" s="18" t="s">
        <v>82</v>
      </c>
      <c r="D784" s="17" t="s">
        <v>191</v>
      </c>
      <c r="E784" s="17" t="s">
        <v>112</v>
      </c>
      <c r="F784" s="17" t="e" vm="11">
        <v>#VALUE!</v>
      </c>
      <c r="G784" s="44" t="s">
        <v>85</v>
      </c>
      <c r="H784" s="18">
        <v>2030</v>
      </c>
      <c r="I784" s="18" t="s">
        <v>90</v>
      </c>
      <c r="J784" s="9" t="s">
        <v>192</v>
      </c>
      <c r="K784" s="17" t="s">
        <v>193</v>
      </c>
      <c r="L784" s="45" t="s">
        <v>89</v>
      </c>
      <c r="M784" s="18" t="s">
        <v>89</v>
      </c>
      <c r="N784" s="20" t="str">
        <f t="shared" si="32"/>
        <v>Baixo</v>
      </c>
    </row>
    <row r="785" spans="1:14" x14ac:dyDescent="0.35">
      <c r="A785" s="44" t="str">
        <f t="shared" si="31"/>
        <v>GOcidadeEstresse hídricoCidade de Goiânia20502C</v>
      </c>
      <c r="B785" s="18" t="s">
        <v>111</v>
      </c>
      <c r="C785" s="18" t="s">
        <v>82</v>
      </c>
      <c r="D785" s="17" t="s">
        <v>191</v>
      </c>
      <c r="E785" s="17" t="s">
        <v>112</v>
      </c>
      <c r="F785" s="17" t="e" vm="11">
        <v>#VALUE!</v>
      </c>
      <c r="G785" s="44" t="s">
        <v>85</v>
      </c>
      <c r="H785" s="18">
        <v>2050</v>
      </c>
      <c r="I785" s="18" t="s">
        <v>86</v>
      </c>
      <c r="J785" s="9" t="s">
        <v>192</v>
      </c>
      <c r="K785" s="17" t="s">
        <v>193</v>
      </c>
      <c r="L785" s="45" t="s">
        <v>89</v>
      </c>
      <c r="M785" s="18" t="s">
        <v>89</v>
      </c>
      <c r="N785" s="20" t="str">
        <f t="shared" si="32"/>
        <v>Baixo</v>
      </c>
    </row>
    <row r="786" spans="1:14" x14ac:dyDescent="0.35">
      <c r="A786" s="44" t="str">
        <f t="shared" si="31"/>
        <v>GOcidadeEstresse hídricoCidade de Goiânia20504C</v>
      </c>
      <c r="B786" s="18" t="s">
        <v>111</v>
      </c>
      <c r="C786" s="18" t="s">
        <v>82</v>
      </c>
      <c r="D786" s="17" t="s">
        <v>191</v>
      </c>
      <c r="E786" s="17" t="s">
        <v>112</v>
      </c>
      <c r="F786" s="17" t="e" vm="11">
        <v>#VALUE!</v>
      </c>
      <c r="G786" s="44" t="s">
        <v>85</v>
      </c>
      <c r="H786" s="18">
        <v>2050</v>
      </c>
      <c r="I786" s="18" t="s">
        <v>90</v>
      </c>
      <c r="J786" s="9" t="s">
        <v>192</v>
      </c>
      <c r="K786" s="17" t="s">
        <v>193</v>
      </c>
      <c r="L786" s="45" t="s">
        <v>89</v>
      </c>
      <c r="M786" s="18" t="s">
        <v>89</v>
      </c>
      <c r="N786" s="20" t="str">
        <f t="shared" si="32"/>
        <v>Baixo</v>
      </c>
    </row>
    <row r="787" spans="1:14" x14ac:dyDescent="0.35">
      <c r="A787" s="44" t="str">
        <f t="shared" si="31"/>
        <v>MAcidadeEstresse hídricoCidade de São Luiz20302C</v>
      </c>
      <c r="B787" s="18" t="s">
        <v>135</v>
      </c>
      <c r="C787" s="18" t="s">
        <v>82</v>
      </c>
      <c r="D787" s="17" t="s">
        <v>191</v>
      </c>
      <c r="E787" s="17" t="s">
        <v>136</v>
      </c>
      <c r="F787" s="17" t="e" vm="23">
        <v>#VALUE!</v>
      </c>
      <c r="G787" s="44" t="s">
        <v>85</v>
      </c>
      <c r="H787" s="18">
        <v>2030</v>
      </c>
      <c r="I787" s="18" t="s">
        <v>86</v>
      </c>
      <c r="J787" s="9" t="s">
        <v>192</v>
      </c>
      <c r="K787" s="17" t="s">
        <v>193</v>
      </c>
      <c r="L787" s="45" t="s">
        <v>89</v>
      </c>
      <c r="M787" s="18" t="s">
        <v>89</v>
      </c>
      <c r="N787" s="20" t="str">
        <f t="shared" si="32"/>
        <v>Baixo</v>
      </c>
    </row>
    <row r="788" spans="1:14" x14ac:dyDescent="0.35">
      <c r="A788" s="44" t="str">
        <f t="shared" si="31"/>
        <v>MAcidadeEstresse hídricoCidade de São Luiz20304C</v>
      </c>
      <c r="B788" s="18" t="s">
        <v>135</v>
      </c>
      <c r="C788" s="18" t="s">
        <v>82</v>
      </c>
      <c r="D788" s="17" t="s">
        <v>191</v>
      </c>
      <c r="E788" s="17" t="s">
        <v>136</v>
      </c>
      <c r="F788" s="17" t="e" vm="23">
        <v>#VALUE!</v>
      </c>
      <c r="G788" s="44" t="s">
        <v>85</v>
      </c>
      <c r="H788" s="18">
        <v>2030</v>
      </c>
      <c r="I788" s="18" t="s">
        <v>90</v>
      </c>
      <c r="J788" s="9" t="s">
        <v>192</v>
      </c>
      <c r="K788" s="17" t="s">
        <v>193</v>
      </c>
      <c r="L788" s="45" t="s">
        <v>89</v>
      </c>
      <c r="M788" s="18" t="s">
        <v>89</v>
      </c>
      <c r="N788" s="20" t="str">
        <f t="shared" si="32"/>
        <v>Baixo</v>
      </c>
    </row>
    <row r="789" spans="1:14" x14ac:dyDescent="0.35">
      <c r="A789" s="44" t="str">
        <f t="shared" si="31"/>
        <v>MAcidadeEstresse hídricoCidade de São Luiz20502C</v>
      </c>
      <c r="B789" s="18" t="s">
        <v>135</v>
      </c>
      <c r="C789" s="18" t="s">
        <v>82</v>
      </c>
      <c r="D789" s="17" t="s">
        <v>191</v>
      </c>
      <c r="E789" s="17" t="s">
        <v>136</v>
      </c>
      <c r="F789" s="17" t="e" vm="23">
        <v>#VALUE!</v>
      </c>
      <c r="G789" s="44" t="s">
        <v>85</v>
      </c>
      <c r="H789" s="18">
        <v>2050</v>
      </c>
      <c r="I789" s="18" t="s">
        <v>86</v>
      </c>
      <c r="J789" s="9" t="s">
        <v>192</v>
      </c>
      <c r="K789" s="17" t="s">
        <v>193</v>
      </c>
      <c r="L789" s="45" t="s">
        <v>89</v>
      </c>
      <c r="M789" s="18" t="s">
        <v>89</v>
      </c>
      <c r="N789" s="20" t="str">
        <f t="shared" si="32"/>
        <v>Baixo</v>
      </c>
    </row>
    <row r="790" spans="1:14" x14ac:dyDescent="0.35">
      <c r="A790" s="44" t="str">
        <f t="shared" si="31"/>
        <v>MAcidadeEstresse hídricoCidade de São Luiz20504C</v>
      </c>
      <c r="B790" s="18" t="s">
        <v>135</v>
      </c>
      <c r="C790" s="18" t="s">
        <v>82</v>
      </c>
      <c r="D790" s="17" t="s">
        <v>191</v>
      </c>
      <c r="E790" s="17" t="s">
        <v>136</v>
      </c>
      <c r="F790" s="17" t="e" vm="23">
        <v>#VALUE!</v>
      </c>
      <c r="G790" s="44" t="s">
        <v>85</v>
      </c>
      <c r="H790" s="18">
        <v>2050</v>
      </c>
      <c r="I790" s="18" t="s">
        <v>90</v>
      </c>
      <c r="J790" s="9" t="s">
        <v>192</v>
      </c>
      <c r="K790" s="17" t="s">
        <v>193</v>
      </c>
      <c r="L790" s="45" t="s">
        <v>89</v>
      </c>
      <c r="M790" s="18" t="s">
        <v>89</v>
      </c>
      <c r="N790" s="20" t="str">
        <f t="shared" si="32"/>
        <v>Baixo</v>
      </c>
    </row>
    <row r="791" spans="1:14" x14ac:dyDescent="0.35">
      <c r="A791" s="44" t="str">
        <f t="shared" si="31"/>
        <v>MGcidadeEstresse hídricoCidade de Belo Horizonte20304C</v>
      </c>
      <c r="B791" s="18" t="s">
        <v>93</v>
      </c>
      <c r="C791" s="18" t="s">
        <v>82</v>
      </c>
      <c r="D791" s="17" t="s">
        <v>191</v>
      </c>
      <c r="E791" s="17" t="s">
        <v>94</v>
      </c>
      <c r="F791" s="17" t="e" vm="3">
        <v>#VALUE!</v>
      </c>
      <c r="G791" s="44" t="s">
        <v>85</v>
      </c>
      <c r="H791" s="18">
        <v>2030</v>
      </c>
      <c r="I791" s="18" t="s">
        <v>90</v>
      </c>
      <c r="J791" s="9" t="s">
        <v>192</v>
      </c>
      <c r="K791" s="17" t="s">
        <v>193</v>
      </c>
      <c r="L791" s="115" t="s">
        <v>194</v>
      </c>
      <c r="M791" s="18" t="s">
        <v>89</v>
      </c>
      <c r="N791" s="20" t="str">
        <f t="shared" si="32"/>
        <v>Baixo</v>
      </c>
    </row>
    <row r="792" spans="1:14" x14ac:dyDescent="0.35">
      <c r="A792" s="44" t="str">
        <f t="shared" si="31"/>
        <v>MGcidadeEstresse hídricoCidade de Belo Horizonte20302C</v>
      </c>
      <c r="B792" s="18" t="s">
        <v>93</v>
      </c>
      <c r="C792" s="45" t="s">
        <v>82</v>
      </c>
      <c r="D792" s="44" t="s">
        <v>191</v>
      </c>
      <c r="E792" s="17" t="s">
        <v>94</v>
      </c>
      <c r="F792" s="17" t="e" vm="3">
        <v>#VALUE!</v>
      </c>
      <c r="G792" s="44" t="s">
        <v>85</v>
      </c>
      <c r="H792" s="18">
        <v>2030</v>
      </c>
      <c r="I792" s="18" t="s">
        <v>86</v>
      </c>
      <c r="J792" s="9" t="s">
        <v>192</v>
      </c>
      <c r="K792" s="17" t="s">
        <v>193</v>
      </c>
      <c r="L792" s="115" t="s">
        <v>194</v>
      </c>
      <c r="M792" s="18" t="s">
        <v>89</v>
      </c>
      <c r="N792" s="20" t="str">
        <f t="shared" si="32"/>
        <v>Baixo</v>
      </c>
    </row>
    <row r="793" spans="1:14" x14ac:dyDescent="0.35">
      <c r="A793" s="44" t="str">
        <f t="shared" si="31"/>
        <v>MGcidadeEstresse hídricoCidade de Belo Horizonte20502C</v>
      </c>
      <c r="B793" s="18" t="s">
        <v>93</v>
      </c>
      <c r="C793" s="45" t="s">
        <v>82</v>
      </c>
      <c r="D793" s="44" t="s">
        <v>191</v>
      </c>
      <c r="E793" s="17" t="s">
        <v>94</v>
      </c>
      <c r="F793" s="17" t="e" vm="3">
        <v>#VALUE!</v>
      </c>
      <c r="G793" s="44" t="s">
        <v>85</v>
      </c>
      <c r="H793" s="18">
        <v>2050</v>
      </c>
      <c r="I793" s="18" t="s">
        <v>86</v>
      </c>
      <c r="J793" s="9" t="s">
        <v>192</v>
      </c>
      <c r="K793" s="17" t="s">
        <v>193</v>
      </c>
      <c r="L793" s="115" t="s">
        <v>194</v>
      </c>
      <c r="M793" s="18" t="s">
        <v>89</v>
      </c>
      <c r="N793" s="20" t="str">
        <f t="shared" si="32"/>
        <v>Baixo</v>
      </c>
    </row>
    <row r="794" spans="1:14" x14ac:dyDescent="0.35">
      <c r="A794" s="44" t="str">
        <f t="shared" si="31"/>
        <v>MGcidadeEstresse hídricoCidade de Belo Horizonte20504C</v>
      </c>
      <c r="B794" s="18" t="s">
        <v>93</v>
      </c>
      <c r="C794" s="45" t="s">
        <v>82</v>
      </c>
      <c r="D794" s="44" t="s">
        <v>191</v>
      </c>
      <c r="E794" s="17" t="s">
        <v>94</v>
      </c>
      <c r="F794" s="17" t="e" vm="3">
        <v>#VALUE!</v>
      </c>
      <c r="G794" s="44" t="s">
        <v>85</v>
      </c>
      <c r="H794" s="18">
        <v>2050</v>
      </c>
      <c r="I794" s="18" t="s">
        <v>90</v>
      </c>
      <c r="J794" s="9" t="s">
        <v>192</v>
      </c>
      <c r="K794" s="17" t="s">
        <v>193</v>
      </c>
      <c r="L794" s="115" t="s">
        <v>194</v>
      </c>
      <c r="M794" s="18" t="s">
        <v>89</v>
      </c>
      <c r="N794" s="20" t="str">
        <f t="shared" si="32"/>
        <v>Baixo</v>
      </c>
    </row>
    <row r="795" spans="1:14" x14ac:dyDescent="0.35">
      <c r="A795" s="44" t="str">
        <f t="shared" si="31"/>
        <v>MScidadeEstresse hídricoCidade de Campo Grande20302C</v>
      </c>
      <c r="B795" s="18" t="s">
        <v>101</v>
      </c>
      <c r="C795" s="45" t="s">
        <v>82</v>
      </c>
      <c r="D795" s="44" t="s">
        <v>191</v>
      </c>
      <c r="E795" s="17" t="s">
        <v>102</v>
      </c>
      <c r="F795" s="17" t="e" vm="6">
        <v>#VALUE!</v>
      </c>
      <c r="G795" s="44" t="s">
        <v>85</v>
      </c>
      <c r="H795" s="18">
        <v>2030</v>
      </c>
      <c r="I795" s="18" t="s">
        <v>86</v>
      </c>
      <c r="J795" s="9" t="s">
        <v>192</v>
      </c>
      <c r="K795" s="17" t="s">
        <v>193</v>
      </c>
      <c r="L795" s="45" t="s">
        <v>89</v>
      </c>
      <c r="M795" s="18" t="s">
        <v>89</v>
      </c>
      <c r="N795" s="20" t="str">
        <f t="shared" si="32"/>
        <v>Baixo</v>
      </c>
    </row>
    <row r="796" spans="1:14" x14ac:dyDescent="0.35">
      <c r="A796" s="44" t="str">
        <f t="shared" si="31"/>
        <v>MScidadeEstresse hídricoCidade de Campo Grande20304C</v>
      </c>
      <c r="B796" s="18" t="s">
        <v>101</v>
      </c>
      <c r="C796" s="45" t="s">
        <v>82</v>
      </c>
      <c r="D796" s="44" t="s">
        <v>191</v>
      </c>
      <c r="E796" s="17" t="s">
        <v>102</v>
      </c>
      <c r="F796" s="17" t="e" vm="6">
        <v>#VALUE!</v>
      </c>
      <c r="G796" s="44" t="s">
        <v>85</v>
      </c>
      <c r="H796" s="18">
        <v>2030</v>
      </c>
      <c r="I796" s="18" t="s">
        <v>90</v>
      </c>
      <c r="J796" s="9" t="s">
        <v>192</v>
      </c>
      <c r="K796" s="17" t="s">
        <v>193</v>
      </c>
      <c r="L796" s="45" t="s">
        <v>89</v>
      </c>
      <c r="M796" s="18" t="s">
        <v>89</v>
      </c>
      <c r="N796" s="20" t="str">
        <f t="shared" si="32"/>
        <v>Baixo</v>
      </c>
    </row>
    <row r="797" spans="1:14" x14ac:dyDescent="0.35">
      <c r="A797" s="44" t="str">
        <f t="shared" si="31"/>
        <v>MSCidadeEstresse hídricoCidade de Dourados20302C</v>
      </c>
      <c r="B797" s="111" t="s">
        <v>101</v>
      </c>
      <c r="C797" s="114" t="s">
        <v>190</v>
      </c>
      <c r="D797" s="92" t="s">
        <v>191</v>
      </c>
      <c r="E797" s="83" t="s">
        <v>180</v>
      </c>
      <c r="F797" s="83" t="e" vm="28">
        <v>#VALUE!</v>
      </c>
      <c r="G797" s="92" t="s">
        <v>85</v>
      </c>
      <c r="H797" s="18">
        <v>2030</v>
      </c>
      <c r="I797" s="18" t="s">
        <v>86</v>
      </c>
      <c r="J797" s="9" t="s">
        <v>192</v>
      </c>
      <c r="K797" s="83" t="s">
        <v>193</v>
      </c>
      <c r="L797" s="48" t="s">
        <v>89</v>
      </c>
      <c r="M797" s="18" t="s">
        <v>89</v>
      </c>
      <c r="N797" s="20" t="str">
        <f t="shared" si="32"/>
        <v>Baixo</v>
      </c>
    </row>
    <row r="798" spans="1:14" x14ac:dyDescent="0.35">
      <c r="A798" s="44" t="str">
        <f t="shared" si="31"/>
        <v>MSCidadeEstresse hídricoCidade de Dourados20304C</v>
      </c>
      <c r="B798" s="111" t="s">
        <v>101</v>
      </c>
      <c r="C798" s="114" t="s">
        <v>190</v>
      </c>
      <c r="D798" s="92" t="s">
        <v>191</v>
      </c>
      <c r="E798" s="83" t="s">
        <v>180</v>
      </c>
      <c r="F798" s="83" t="e" vm="28">
        <v>#VALUE!</v>
      </c>
      <c r="G798" s="92" t="s">
        <v>85</v>
      </c>
      <c r="H798" s="18">
        <v>2030</v>
      </c>
      <c r="I798" s="18" t="s">
        <v>90</v>
      </c>
      <c r="J798" s="9" t="s">
        <v>192</v>
      </c>
      <c r="K798" s="83" t="s">
        <v>193</v>
      </c>
      <c r="L798" s="48" t="s">
        <v>89</v>
      </c>
      <c r="M798" s="18" t="s">
        <v>89</v>
      </c>
      <c r="N798" s="20" t="str">
        <f t="shared" si="32"/>
        <v>Baixo</v>
      </c>
    </row>
    <row r="799" spans="1:14" x14ac:dyDescent="0.35">
      <c r="A799" s="44" t="str">
        <f t="shared" si="31"/>
        <v>MScidadeEstresse hídricoCidade de Campo Grande20502C</v>
      </c>
      <c r="B799" s="18" t="s">
        <v>101</v>
      </c>
      <c r="C799" s="45" t="s">
        <v>82</v>
      </c>
      <c r="D799" s="44" t="s">
        <v>191</v>
      </c>
      <c r="E799" s="17" t="s">
        <v>102</v>
      </c>
      <c r="F799" s="17" t="e" vm="6">
        <v>#VALUE!</v>
      </c>
      <c r="G799" s="44" t="s">
        <v>85</v>
      </c>
      <c r="H799" s="18">
        <v>2050</v>
      </c>
      <c r="I799" s="18" t="s">
        <v>86</v>
      </c>
      <c r="J799" s="9" t="s">
        <v>192</v>
      </c>
      <c r="K799" s="17" t="s">
        <v>193</v>
      </c>
      <c r="L799" s="45" t="s">
        <v>89</v>
      </c>
      <c r="M799" s="18" t="s">
        <v>89</v>
      </c>
      <c r="N799" s="20" t="str">
        <f t="shared" si="32"/>
        <v>Baixo</v>
      </c>
    </row>
    <row r="800" spans="1:14" x14ac:dyDescent="0.35">
      <c r="A800" s="44" t="str">
        <f t="shared" si="31"/>
        <v>MScidadeEstresse hídricoCidade de Campo Grande20504C</v>
      </c>
      <c r="B800" s="18" t="s">
        <v>101</v>
      </c>
      <c r="C800" s="45" t="s">
        <v>82</v>
      </c>
      <c r="D800" s="44" t="s">
        <v>191</v>
      </c>
      <c r="E800" s="17" t="s">
        <v>102</v>
      </c>
      <c r="F800" s="17" t="e" vm="6">
        <v>#VALUE!</v>
      </c>
      <c r="G800" s="44" t="s">
        <v>85</v>
      </c>
      <c r="H800" s="18">
        <v>2050</v>
      </c>
      <c r="I800" s="18" t="s">
        <v>90</v>
      </c>
      <c r="J800" s="9" t="s">
        <v>192</v>
      </c>
      <c r="K800" s="17" t="s">
        <v>193</v>
      </c>
      <c r="L800" s="45" t="s">
        <v>89</v>
      </c>
      <c r="M800" s="18" t="s">
        <v>89</v>
      </c>
      <c r="N800" s="20" t="str">
        <f t="shared" si="32"/>
        <v>Baixo</v>
      </c>
    </row>
    <row r="801" spans="1:14" x14ac:dyDescent="0.35">
      <c r="A801" s="44" t="str">
        <f t="shared" si="31"/>
        <v>MSCidadeEstresse hídricoCidade de Dourados20502C</v>
      </c>
      <c r="B801" s="111" t="s">
        <v>101</v>
      </c>
      <c r="C801" s="114" t="s">
        <v>190</v>
      </c>
      <c r="D801" s="92" t="s">
        <v>191</v>
      </c>
      <c r="E801" s="83" t="s">
        <v>180</v>
      </c>
      <c r="F801" s="83" t="e" vm="28">
        <v>#VALUE!</v>
      </c>
      <c r="G801" s="92" t="s">
        <v>85</v>
      </c>
      <c r="H801" s="18">
        <v>2050</v>
      </c>
      <c r="I801" s="18" t="s">
        <v>86</v>
      </c>
      <c r="J801" s="9" t="s">
        <v>192</v>
      </c>
      <c r="K801" s="83" t="s">
        <v>193</v>
      </c>
      <c r="L801" s="48" t="s">
        <v>89</v>
      </c>
      <c r="M801" s="18" t="s">
        <v>89</v>
      </c>
      <c r="N801" s="20" t="str">
        <f t="shared" si="32"/>
        <v>Baixo</v>
      </c>
    </row>
    <row r="802" spans="1:14" x14ac:dyDescent="0.35">
      <c r="A802" s="44" t="str">
        <f t="shared" si="31"/>
        <v>MSCidadeEstresse hídricoCidade de Dourados20504C</v>
      </c>
      <c r="B802" s="111" t="s">
        <v>101</v>
      </c>
      <c r="C802" s="114" t="s">
        <v>190</v>
      </c>
      <c r="D802" s="92" t="s">
        <v>191</v>
      </c>
      <c r="E802" s="83" t="s">
        <v>180</v>
      </c>
      <c r="F802" s="83" t="e" vm="28">
        <v>#VALUE!</v>
      </c>
      <c r="G802" s="92" t="s">
        <v>85</v>
      </c>
      <c r="H802" s="18">
        <v>2050</v>
      </c>
      <c r="I802" s="18" t="s">
        <v>90</v>
      </c>
      <c r="J802" s="9" t="s">
        <v>192</v>
      </c>
      <c r="K802" s="83" t="s">
        <v>193</v>
      </c>
      <c r="L802" s="48" t="s">
        <v>89</v>
      </c>
      <c r="M802" s="18" t="s">
        <v>89</v>
      </c>
      <c r="N802" s="20" t="str">
        <f t="shared" si="32"/>
        <v>Baixo</v>
      </c>
    </row>
    <row r="803" spans="1:14" x14ac:dyDescent="0.35">
      <c r="A803" s="44" t="str">
        <f t="shared" si="31"/>
        <v>MTcidadeEstresse hídricoCidade de Cuiabá20302C</v>
      </c>
      <c r="B803" s="18" t="s">
        <v>103</v>
      </c>
      <c r="C803" s="45" t="s">
        <v>82</v>
      </c>
      <c r="D803" s="44" t="s">
        <v>191</v>
      </c>
      <c r="E803" s="17" t="s">
        <v>104</v>
      </c>
      <c r="F803" s="17" t="e" vm="7">
        <v>#VALUE!</v>
      </c>
      <c r="G803" s="44" t="s">
        <v>85</v>
      </c>
      <c r="H803" s="18">
        <v>2030</v>
      </c>
      <c r="I803" s="18" t="s">
        <v>86</v>
      </c>
      <c r="J803" s="9" t="s">
        <v>192</v>
      </c>
      <c r="K803" s="17" t="s">
        <v>193</v>
      </c>
      <c r="L803" s="45" t="s">
        <v>89</v>
      </c>
      <c r="M803" s="18" t="s">
        <v>89</v>
      </c>
      <c r="N803" s="20" t="str">
        <f t="shared" si="32"/>
        <v>Baixo</v>
      </c>
    </row>
    <row r="804" spans="1:14" x14ac:dyDescent="0.35">
      <c r="A804" s="44" t="str">
        <f t="shared" si="31"/>
        <v>MTcidadeEstresse hídricoCidade de Cuiabá20304C</v>
      </c>
      <c r="B804" s="18" t="s">
        <v>103</v>
      </c>
      <c r="C804" s="18" t="s">
        <v>82</v>
      </c>
      <c r="D804" s="17" t="s">
        <v>191</v>
      </c>
      <c r="E804" s="17" t="s">
        <v>104</v>
      </c>
      <c r="F804" s="17" t="e" vm="7">
        <v>#VALUE!</v>
      </c>
      <c r="G804" s="44" t="s">
        <v>85</v>
      </c>
      <c r="H804" s="18">
        <v>2030</v>
      </c>
      <c r="I804" s="18" t="s">
        <v>90</v>
      </c>
      <c r="J804" s="9" t="s">
        <v>192</v>
      </c>
      <c r="K804" s="17" t="s">
        <v>193</v>
      </c>
      <c r="L804" s="45" t="s">
        <v>89</v>
      </c>
      <c r="M804" s="18" t="s">
        <v>89</v>
      </c>
      <c r="N804" s="20" t="str">
        <f t="shared" si="32"/>
        <v>Baixo</v>
      </c>
    </row>
    <row r="805" spans="1:14" x14ac:dyDescent="0.35">
      <c r="A805" s="44" t="str">
        <f t="shared" si="31"/>
        <v>MTCidadeEstresse hídricoCidade de Sorriso20302C</v>
      </c>
      <c r="B805" s="111" t="s">
        <v>103</v>
      </c>
      <c r="C805" s="111" t="s">
        <v>190</v>
      </c>
      <c r="D805" s="83" t="s">
        <v>191</v>
      </c>
      <c r="E805" s="83" t="s">
        <v>183</v>
      </c>
      <c r="F805" s="83" t="e" vm="29">
        <v>#VALUE!</v>
      </c>
      <c r="G805" s="92" t="s">
        <v>85</v>
      </c>
      <c r="H805" s="18">
        <v>2030</v>
      </c>
      <c r="I805" s="18" t="s">
        <v>86</v>
      </c>
      <c r="J805" s="9" t="s">
        <v>192</v>
      </c>
      <c r="K805" s="83" t="s">
        <v>193</v>
      </c>
      <c r="L805" s="48" t="s">
        <v>89</v>
      </c>
      <c r="M805" s="18" t="s">
        <v>89</v>
      </c>
      <c r="N805" s="20" t="str">
        <f t="shared" si="32"/>
        <v>Baixo</v>
      </c>
    </row>
    <row r="806" spans="1:14" x14ac:dyDescent="0.35">
      <c r="A806" s="44" t="str">
        <f t="shared" si="31"/>
        <v>MTCidadeEstresse hídricoCidade de Sorriso20304C</v>
      </c>
      <c r="B806" s="111" t="s">
        <v>103</v>
      </c>
      <c r="C806" s="111" t="s">
        <v>190</v>
      </c>
      <c r="D806" s="83" t="s">
        <v>191</v>
      </c>
      <c r="E806" s="83" t="s">
        <v>183</v>
      </c>
      <c r="F806" s="83" t="e" vm="29">
        <v>#VALUE!</v>
      </c>
      <c r="G806" s="92" t="s">
        <v>85</v>
      </c>
      <c r="H806" s="18">
        <v>2030</v>
      </c>
      <c r="I806" s="18" t="s">
        <v>90</v>
      </c>
      <c r="J806" s="9" t="s">
        <v>192</v>
      </c>
      <c r="K806" s="83" t="s">
        <v>193</v>
      </c>
      <c r="L806" s="48" t="s">
        <v>89</v>
      </c>
      <c r="M806" s="18" t="s">
        <v>89</v>
      </c>
      <c r="N806" s="20" t="str">
        <f t="shared" si="32"/>
        <v>Baixo</v>
      </c>
    </row>
    <row r="807" spans="1:14" x14ac:dyDescent="0.35">
      <c r="A807" s="44" t="str">
        <f t="shared" si="31"/>
        <v>MTcidadeEstresse hídricoCidade de Cuiabá20502C</v>
      </c>
      <c r="B807" s="18" t="s">
        <v>103</v>
      </c>
      <c r="C807" s="18" t="s">
        <v>82</v>
      </c>
      <c r="D807" s="17" t="s">
        <v>191</v>
      </c>
      <c r="E807" s="17" t="s">
        <v>104</v>
      </c>
      <c r="F807" s="17" t="e" vm="7">
        <v>#VALUE!</v>
      </c>
      <c r="G807" s="44" t="s">
        <v>85</v>
      </c>
      <c r="H807" s="18">
        <v>2050</v>
      </c>
      <c r="I807" s="18" t="s">
        <v>86</v>
      </c>
      <c r="J807" s="9" t="s">
        <v>192</v>
      </c>
      <c r="K807" s="17" t="s">
        <v>193</v>
      </c>
      <c r="L807" s="45" t="s">
        <v>89</v>
      </c>
      <c r="M807" s="18" t="s">
        <v>89</v>
      </c>
      <c r="N807" s="20" t="str">
        <f t="shared" si="32"/>
        <v>Baixo</v>
      </c>
    </row>
    <row r="808" spans="1:14" x14ac:dyDescent="0.35">
      <c r="A808" s="44" t="str">
        <f t="shared" si="31"/>
        <v>MTcidadeEstresse hídricoCidade de Cuiabá20504C</v>
      </c>
      <c r="B808" s="18" t="s">
        <v>103</v>
      </c>
      <c r="C808" s="18" t="s">
        <v>82</v>
      </c>
      <c r="D808" s="17" t="s">
        <v>191</v>
      </c>
      <c r="E808" s="17" t="s">
        <v>104</v>
      </c>
      <c r="F808" s="17" t="e" vm="7">
        <v>#VALUE!</v>
      </c>
      <c r="G808" s="44" t="s">
        <v>85</v>
      </c>
      <c r="H808" s="18">
        <v>2050</v>
      </c>
      <c r="I808" s="18" t="s">
        <v>90</v>
      </c>
      <c r="J808" s="9" t="s">
        <v>192</v>
      </c>
      <c r="K808" s="17" t="s">
        <v>193</v>
      </c>
      <c r="L808" s="45" t="s">
        <v>89</v>
      </c>
      <c r="M808" s="18" t="s">
        <v>89</v>
      </c>
      <c r="N808" s="20" t="str">
        <f t="shared" si="32"/>
        <v>Baixo</v>
      </c>
    </row>
    <row r="809" spans="1:14" x14ac:dyDescent="0.35">
      <c r="A809" s="44" t="str">
        <f t="shared" si="31"/>
        <v>MTCidadeEstresse hídricoCidade de Sorriso20502C</v>
      </c>
      <c r="B809" s="111" t="s">
        <v>103</v>
      </c>
      <c r="C809" s="111" t="s">
        <v>190</v>
      </c>
      <c r="D809" s="83" t="s">
        <v>191</v>
      </c>
      <c r="E809" s="83" t="s">
        <v>183</v>
      </c>
      <c r="F809" s="83" t="e" vm="29">
        <v>#VALUE!</v>
      </c>
      <c r="G809" s="92" t="s">
        <v>85</v>
      </c>
      <c r="H809" s="18">
        <v>2050</v>
      </c>
      <c r="I809" s="18" t="s">
        <v>86</v>
      </c>
      <c r="J809" s="9" t="s">
        <v>192</v>
      </c>
      <c r="K809" s="83" t="s">
        <v>193</v>
      </c>
      <c r="L809" s="48" t="s">
        <v>89</v>
      </c>
      <c r="M809" s="18" t="s">
        <v>89</v>
      </c>
      <c r="N809" s="20" t="str">
        <f t="shared" si="32"/>
        <v>Baixo</v>
      </c>
    </row>
    <row r="810" spans="1:14" x14ac:dyDescent="0.35">
      <c r="A810" s="44" t="str">
        <f t="shared" si="31"/>
        <v>MTCidadeEstresse hídricoCidade de Sorriso20504C</v>
      </c>
      <c r="B810" s="111" t="s">
        <v>103</v>
      </c>
      <c r="C810" s="111" t="s">
        <v>190</v>
      </c>
      <c r="D810" s="83" t="s">
        <v>191</v>
      </c>
      <c r="E810" s="83" t="s">
        <v>183</v>
      </c>
      <c r="F810" s="83" t="e" vm="29">
        <v>#VALUE!</v>
      </c>
      <c r="G810" s="92" t="s">
        <v>85</v>
      </c>
      <c r="H810" s="18">
        <v>2050</v>
      </c>
      <c r="I810" s="18" t="s">
        <v>90</v>
      </c>
      <c r="J810" s="9" t="s">
        <v>192</v>
      </c>
      <c r="K810" s="83" t="s">
        <v>193</v>
      </c>
      <c r="L810" s="48" t="s">
        <v>89</v>
      </c>
      <c r="M810" s="18" t="s">
        <v>89</v>
      </c>
      <c r="N810" s="20" t="str">
        <f t="shared" si="32"/>
        <v>Baixo</v>
      </c>
    </row>
    <row r="811" spans="1:14" x14ac:dyDescent="0.35">
      <c r="A811" s="44" t="str">
        <f t="shared" si="31"/>
        <v>PAcidadeEstresse hídricoCidade de Belém20302C</v>
      </c>
      <c r="B811" s="18" t="s">
        <v>91</v>
      </c>
      <c r="C811" s="18" t="s">
        <v>82</v>
      </c>
      <c r="D811" s="17" t="s">
        <v>191</v>
      </c>
      <c r="E811" s="17" t="s">
        <v>92</v>
      </c>
      <c r="F811" s="17" t="e" vm="2">
        <v>#VALUE!</v>
      </c>
      <c r="G811" s="44" t="s">
        <v>85</v>
      </c>
      <c r="H811" s="18">
        <v>2030</v>
      </c>
      <c r="I811" s="18" t="s">
        <v>86</v>
      </c>
      <c r="J811" s="9" t="s">
        <v>192</v>
      </c>
      <c r="K811" s="17" t="s">
        <v>193</v>
      </c>
      <c r="L811" s="48" t="s">
        <v>89</v>
      </c>
      <c r="M811" s="18" t="s">
        <v>89</v>
      </c>
      <c r="N811" s="20" t="str">
        <f t="shared" si="32"/>
        <v>Baixo</v>
      </c>
    </row>
    <row r="812" spans="1:14" x14ac:dyDescent="0.35">
      <c r="A812" s="44" t="str">
        <f t="shared" si="31"/>
        <v>PAcidadeEstresse hídricoCidade de Belém20304C</v>
      </c>
      <c r="B812" s="18" t="s">
        <v>91</v>
      </c>
      <c r="C812" s="18" t="s">
        <v>82</v>
      </c>
      <c r="D812" s="17" t="s">
        <v>191</v>
      </c>
      <c r="E812" s="17" t="s">
        <v>92</v>
      </c>
      <c r="F812" s="17" t="e" vm="2">
        <v>#VALUE!</v>
      </c>
      <c r="G812" s="44" t="s">
        <v>85</v>
      </c>
      <c r="H812" s="18">
        <v>2030</v>
      </c>
      <c r="I812" s="18" t="s">
        <v>90</v>
      </c>
      <c r="J812" s="9" t="s">
        <v>192</v>
      </c>
      <c r="K812" s="17" t="s">
        <v>193</v>
      </c>
      <c r="L812" s="48" t="s">
        <v>89</v>
      </c>
      <c r="M812" s="18" t="s">
        <v>89</v>
      </c>
      <c r="N812" s="20" t="str">
        <f t="shared" si="32"/>
        <v>Baixo</v>
      </c>
    </row>
    <row r="813" spans="1:14" x14ac:dyDescent="0.35">
      <c r="A813" s="44" t="str">
        <f t="shared" si="31"/>
        <v>PAcidadeEstresse hídricoCidade de Belém20502C</v>
      </c>
      <c r="B813" s="18" t="s">
        <v>91</v>
      </c>
      <c r="C813" s="18" t="s">
        <v>82</v>
      </c>
      <c r="D813" s="17" t="s">
        <v>191</v>
      </c>
      <c r="E813" s="17" t="s">
        <v>92</v>
      </c>
      <c r="F813" s="17" t="e" vm="2">
        <v>#VALUE!</v>
      </c>
      <c r="G813" s="44" t="s">
        <v>85</v>
      </c>
      <c r="H813" s="18">
        <v>2050</v>
      </c>
      <c r="I813" s="18" t="s">
        <v>86</v>
      </c>
      <c r="J813" s="9" t="s">
        <v>192</v>
      </c>
      <c r="K813" s="17" t="s">
        <v>193</v>
      </c>
      <c r="L813" s="48" t="s">
        <v>89</v>
      </c>
      <c r="M813" s="18" t="s">
        <v>89</v>
      </c>
      <c r="N813" s="20" t="str">
        <f t="shared" si="32"/>
        <v>Baixo</v>
      </c>
    </row>
    <row r="814" spans="1:14" x14ac:dyDescent="0.35">
      <c r="A814" s="44" t="str">
        <f t="shared" si="31"/>
        <v>PAcidadeEstresse hídricoCidade de Belém20504C</v>
      </c>
      <c r="B814" s="18" t="s">
        <v>91</v>
      </c>
      <c r="C814" s="18" t="s">
        <v>82</v>
      </c>
      <c r="D814" s="17" t="s">
        <v>191</v>
      </c>
      <c r="E814" s="17" t="s">
        <v>92</v>
      </c>
      <c r="F814" s="17" t="e" vm="2">
        <v>#VALUE!</v>
      </c>
      <c r="G814" s="44" t="s">
        <v>85</v>
      </c>
      <c r="H814" s="18">
        <v>2050</v>
      </c>
      <c r="I814" s="18" t="s">
        <v>90</v>
      </c>
      <c r="J814" s="9" t="s">
        <v>192</v>
      </c>
      <c r="K814" s="17" t="s">
        <v>193</v>
      </c>
      <c r="L814" s="48" t="s">
        <v>89</v>
      </c>
      <c r="M814" s="18" t="s">
        <v>89</v>
      </c>
      <c r="N814" s="20" t="str">
        <f t="shared" si="32"/>
        <v>Baixo</v>
      </c>
    </row>
    <row r="815" spans="1:14" x14ac:dyDescent="0.35">
      <c r="A815" s="44" t="str">
        <f t="shared" ref="A815:A878" si="33">_xlfn.CONCAT(B815,C815,D815,E815,H815,I815)</f>
        <v>PBcidadeEstresse hídricoCidade de João Pessoa20302C</v>
      </c>
      <c r="B815" s="18" t="s">
        <v>113</v>
      </c>
      <c r="C815" s="18" t="s">
        <v>82</v>
      </c>
      <c r="D815" s="17" t="s">
        <v>191</v>
      </c>
      <c r="E815" s="17" t="s">
        <v>114</v>
      </c>
      <c r="F815" s="17" t="e" vm="12">
        <v>#VALUE!</v>
      </c>
      <c r="G815" s="44" t="s">
        <v>177</v>
      </c>
      <c r="H815" s="18">
        <v>2030</v>
      </c>
      <c r="I815" s="18" t="s">
        <v>86</v>
      </c>
      <c r="J815" s="9" t="s">
        <v>192</v>
      </c>
      <c r="K815" s="17" t="s">
        <v>193</v>
      </c>
      <c r="L815" s="45" t="s">
        <v>89</v>
      </c>
      <c r="M815" s="18" t="s">
        <v>89</v>
      </c>
      <c r="N815" s="20" t="str">
        <f t="shared" ref="N815:N878" si="34">IF(OR(G815="Alto",G815="Médio", G815="Baixo", G815= "Não aplicável",G815="ND"),G815,M815)</f>
        <v>Médio</v>
      </c>
    </row>
    <row r="816" spans="1:14" x14ac:dyDescent="0.35">
      <c r="A816" s="44" t="str">
        <f t="shared" si="33"/>
        <v>PBcidadeEstresse hídricoCidade de João Pessoa20304C</v>
      </c>
      <c r="B816" s="18" t="s">
        <v>113</v>
      </c>
      <c r="C816" s="18" t="s">
        <v>82</v>
      </c>
      <c r="D816" s="17" t="s">
        <v>191</v>
      </c>
      <c r="E816" s="17" t="s">
        <v>114</v>
      </c>
      <c r="F816" s="17" t="e" vm="12">
        <v>#VALUE!</v>
      </c>
      <c r="G816" s="44" t="s">
        <v>177</v>
      </c>
      <c r="H816" s="18">
        <v>2030</v>
      </c>
      <c r="I816" s="18" t="s">
        <v>90</v>
      </c>
      <c r="J816" s="9" t="s">
        <v>192</v>
      </c>
      <c r="K816" s="17" t="s">
        <v>193</v>
      </c>
      <c r="L816" s="45" t="s">
        <v>89</v>
      </c>
      <c r="M816" s="18" t="s">
        <v>89</v>
      </c>
      <c r="N816" s="20" t="str">
        <f t="shared" si="34"/>
        <v>Médio</v>
      </c>
    </row>
    <row r="817" spans="1:14" x14ac:dyDescent="0.35">
      <c r="A817" s="44" t="str">
        <f t="shared" si="33"/>
        <v>PBcidadeEstresse hídricoCidade de João Pessoa20502C</v>
      </c>
      <c r="B817" s="18" t="s">
        <v>113</v>
      </c>
      <c r="C817" s="18" t="s">
        <v>82</v>
      </c>
      <c r="D817" s="17" t="s">
        <v>191</v>
      </c>
      <c r="E817" s="17" t="s">
        <v>114</v>
      </c>
      <c r="F817" s="17" t="e" vm="12">
        <v>#VALUE!</v>
      </c>
      <c r="G817" s="44" t="s">
        <v>177</v>
      </c>
      <c r="H817" s="18">
        <v>2050</v>
      </c>
      <c r="I817" s="18" t="s">
        <v>86</v>
      </c>
      <c r="J817" s="9" t="s">
        <v>192</v>
      </c>
      <c r="K817" s="17" t="s">
        <v>193</v>
      </c>
      <c r="L817" s="45" t="s">
        <v>89</v>
      </c>
      <c r="M817" s="18" t="s">
        <v>89</v>
      </c>
      <c r="N817" s="20" t="str">
        <f t="shared" si="34"/>
        <v>Médio</v>
      </c>
    </row>
    <row r="818" spans="1:14" x14ac:dyDescent="0.35">
      <c r="A818" s="44" t="str">
        <f t="shared" si="33"/>
        <v>PBcidadeEstresse hídricoCidade de João Pessoa20504C</v>
      </c>
      <c r="B818" s="18" t="s">
        <v>113</v>
      </c>
      <c r="C818" s="18" t="s">
        <v>82</v>
      </c>
      <c r="D818" s="17" t="s">
        <v>191</v>
      </c>
      <c r="E818" s="17" t="s">
        <v>114</v>
      </c>
      <c r="F818" s="17" t="e" vm="12">
        <v>#VALUE!</v>
      </c>
      <c r="G818" s="44" t="s">
        <v>177</v>
      </c>
      <c r="H818" s="18">
        <v>2050</v>
      </c>
      <c r="I818" s="18" t="s">
        <v>90</v>
      </c>
      <c r="J818" s="9" t="s">
        <v>192</v>
      </c>
      <c r="K818" s="17" t="s">
        <v>193</v>
      </c>
      <c r="L818" s="45" t="s">
        <v>89</v>
      </c>
      <c r="M818" s="18" t="s">
        <v>89</v>
      </c>
      <c r="N818" s="20" t="str">
        <f t="shared" si="34"/>
        <v>Médio</v>
      </c>
    </row>
    <row r="819" spans="1:14" x14ac:dyDescent="0.35">
      <c r="A819" s="44" t="str">
        <f t="shared" si="33"/>
        <v>PEcidadeEstresse hídricoCidade de Recife20302C</v>
      </c>
      <c r="B819" s="18" t="s">
        <v>129</v>
      </c>
      <c r="C819" s="18" t="s">
        <v>82</v>
      </c>
      <c r="D819" s="17" t="s">
        <v>191</v>
      </c>
      <c r="E819" s="17" t="s">
        <v>130</v>
      </c>
      <c r="F819" s="17" t="e" vm="20">
        <v>#VALUE!</v>
      </c>
      <c r="G819" s="44" t="s">
        <v>184</v>
      </c>
      <c r="H819" s="18">
        <v>2030</v>
      </c>
      <c r="I819" s="18" t="s">
        <v>86</v>
      </c>
      <c r="J819" s="9" t="s">
        <v>192</v>
      </c>
      <c r="K819" s="17" t="s">
        <v>193</v>
      </c>
      <c r="L819" s="45" t="s">
        <v>89</v>
      </c>
      <c r="M819" s="18" t="s">
        <v>89</v>
      </c>
      <c r="N819" s="20" t="str">
        <f t="shared" si="34"/>
        <v>Alto</v>
      </c>
    </row>
    <row r="820" spans="1:14" x14ac:dyDescent="0.35">
      <c r="A820" s="44" t="str">
        <f t="shared" si="33"/>
        <v>PEcidadeEstresse hídricoCidade de Recife20304C</v>
      </c>
      <c r="B820" s="18" t="s">
        <v>129</v>
      </c>
      <c r="C820" s="18" t="s">
        <v>82</v>
      </c>
      <c r="D820" s="17" t="s">
        <v>191</v>
      </c>
      <c r="E820" s="17" t="s">
        <v>130</v>
      </c>
      <c r="F820" s="17" t="e" vm="20">
        <v>#VALUE!</v>
      </c>
      <c r="G820" s="44" t="s">
        <v>184</v>
      </c>
      <c r="H820" s="18">
        <v>2030</v>
      </c>
      <c r="I820" s="18" t="s">
        <v>90</v>
      </c>
      <c r="J820" s="9" t="s">
        <v>192</v>
      </c>
      <c r="K820" s="17" t="s">
        <v>193</v>
      </c>
      <c r="L820" s="45" t="s">
        <v>89</v>
      </c>
      <c r="M820" s="18" t="s">
        <v>89</v>
      </c>
      <c r="N820" s="20" t="str">
        <f t="shared" si="34"/>
        <v>Alto</v>
      </c>
    </row>
    <row r="821" spans="1:14" x14ac:dyDescent="0.35">
      <c r="A821" s="44" t="str">
        <f t="shared" si="33"/>
        <v>PEcidadeEstresse hídricoCidade de Recife20502C</v>
      </c>
      <c r="B821" s="18" t="s">
        <v>129</v>
      </c>
      <c r="C821" s="18" t="s">
        <v>82</v>
      </c>
      <c r="D821" s="17" t="s">
        <v>191</v>
      </c>
      <c r="E821" s="17" t="s">
        <v>130</v>
      </c>
      <c r="F821" s="17" t="e" vm="20">
        <v>#VALUE!</v>
      </c>
      <c r="G821" s="44" t="s">
        <v>184</v>
      </c>
      <c r="H821" s="18">
        <v>2050</v>
      </c>
      <c r="I821" s="18" t="s">
        <v>86</v>
      </c>
      <c r="J821" s="9" t="s">
        <v>192</v>
      </c>
      <c r="K821" s="17" t="s">
        <v>193</v>
      </c>
      <c r="L821" s="45" t="s">
        <v>89</v>
      </c>
      <c r="M821" s="18" t="s">
        <v>89</v>
      </c>
      <c r="N821" s="20" t="str">
        <f t="shared" si="34"/>
        <v>Alto</v>
      </c>
    </row>
    <row r="822" spans="1:14" x14ac:dyDescent="0.35">
      <c r="A822" s="44" t="str">
        <f t="shared" si="33"/>
        <v>PEcidadeEstresse hídricoCidade de Recife20504C</v>
      </c>
      <c r="B822" s="18" t="s">
        <v>129</v>
      </c>
      <c r="C822" s="18" t="s">
        <v>82</v>
      </c>
      <c r="D822" s="17" t="s">
        <v>191</v>
      </c>
      <c r="E822" s="17" t="s">
        <v>130</v>
      </c>
      <c r="F822" s="17" t="e" vm="20">
        <v>#VALUE!</v>
      </c>
      <c r="G822" s="44" t="s">
        <v>184</v>
      </c>
      <c r="H822" s="18">
        <v>2050</v>
      </c>
      <c r="I822" s="18" t="s">
        <v>90</v>
      </c>
      <c r="J822" s="9" t="s">
        <v>192</v>
      </c>
      <c r="K822" s="17" t="s">
        <v>193</v>
      </c>
      <c r="L822" s="45" t="s">
        <v>89</v>
      </c>
      <c r="M822" s="18" t="s">
        <v>89</v>
      </c>
      <c r="N822" s="20" t="str">
        <f t="shared" si="34"/>
        <v>Alto</v>
      </c>
    </row>
    <row r="823" spans="1:14" x14ac:dyDescent="0.35">
      <c r="A823" s="44" t="str">
        <f t="shared" si="33"/>
        <v>PIcidadeEstresse hídricoCidade de Teresina20304C</v>
      </c>
      <c r="B823" s="18" t="s">
        <v>139</v>
      </c>
      <c r="C823" s="18" t="s">
        <v>82</v>
      </c>
      <c r="D823" s="17" t="s">
        <v>191</v>
      </c>
      <c r="E823" s="17" t="s">
        <v>140</v>
      </c>
      <c r="F823" s="17" t="e" vm="25">
        <v>#VALUE!</v>
      </c>
      <c r="G823" s="44" t="s">
        <v>85</v>
      </c>
      <c r="H823" s="18">
        <v>2030</v>
      </c>
      <c r="I823" s="18" t="s">
        <v>90</v>
      </c>
      <c r="J823" s="9" t="s">
        <v>192</v>
      </c>
      <c r="K823" s="17" t="s">
        <v>193</v>
      </c>
      <c r="L823" s="45" t="s">
        <v>89</v>
      </c>
      <c r="M823" s="18" t="s">
        <v>89</v>
      </c>
      <c r="N823" s="20" t="str">
        <f t="shared" si="34"/>
        <v>Baixo</v>
      </c>
    </row>
    <row r="824" spans="1:14" x14ac:dyDescent="0.35">
      <c r="A824" s="44" t="str">
        <f t="shared" si="33"/>
        <v>PIcidadeEstresse hídricoCidade de Teresina20302C</v>
      </c>
      <c r="B824" s="18" t="s">
        <v>139</v>
      </c>
      <c r="C824" s="18" t="s">
        <v>82</v>
      </c>
      <c r="D824" s="17" t="s">
        <v>191</v>
      </c>
      <c r="E824" s="17" t="s">
        <v>140</v>
      </c>
      <c r="F824" s="17" t="e" vm="25">
        <v>#VALUE!</v>
      </c>
      <c r="G824" s="44" t="s">
        <v>85</v>
      </c>
      <c r="H824" s="18">
        <v>2030</v>
      </c>
      <c r="I824" s="18" t="s">
        <v>86</v>
      </c>
      <c r="J824" s="9" t="s">
        <v>192</v>
      </c>
      <c r="K824" s="17" t="s">
        <v>193</v>
      </c>
      <c r="L824" s="45" t="s">
        <v>89</v>
      </c>
      <c r="M824" s="18" t="s">
        <v>89</v>
      </c>
      <c r="N824" s="20" t="str">
        <f t="shared" si="34"/>
        <v>Baixo</v>
      </c>
    </row>
    <row r="825" spans="1:14" x14ac:dyDescent="0.35">
      <c r="A825" s="44" t="str">
        <f t="shared" si="33"/>
        <v>PIcidadeEstresse hídricoCidade de Teresina20502C</v>
      </c>
      <c r="B825" s="18" t="s">
        <v>139</v>
      </c>
      <c r="C825" s="18" t="s">
        <v>82</v>
      </c>
      <c r="D825" s="17" t="s">
        <v>191</v>
      </c>
      <c r="E825" s="17" t="s">
        <v>140</v>
      </c>
      <c r="F825" s="17" t="e" vm="25">
        <v>#VALUE!</v>
      </c>
      <c r="G825" s="44" t="s">
        <v>85</v>
      </c>
      <c r="H825" s="18">
        <v>2050</v>
      </c>
      <c r="I825" s="18" t="s">
        <v>86</v>
      </c>
      <c r="J825" s="9" t="s">
        <v>192</v>
      </c>
      <c r="K825" s="17" t="s">
        <v>193</v>
      </c>
      <c r="L825" s="45" t="s">
        <v>89</v>
      </c>
      <c r="M825" s="18" t="s">
        <v>89</v>
      </c>
      <c r="N825" s="20" t="str">
        <f t="shared" si="34"/>
        <v>Baixo</v>
      </c>
    </row>
    <row r="826" spans="1:14" x14ac:dyDescent="0.35">
      <c r="A826" s="44" t="str">
        <f t="shared" si="33"/>
        <v>PIcidadeEstresse hídricoCidade de Teresina20504C</v>
      </c>
      <c r="B826" s="18" t="s">
        <v>139</v>
      </c>
      <c r="C826" s="18" t="s">
        <v>82</v>
      </c>
      <c r="D826" s="17" t="s">
        <v>191</v>
      </c>
      <c r="E826" s="17" t="s">
        <v>140</v>
      </c>
      <c r="F826" s="17" t="e" vm="25">
        <v>#VALUE!</v>
      </c>
      <c r="G826" s="44" t="s">
        <v>85</v>
      </c>
      <c r="H826" s="18">
        <v>2050</v>
      </c>
      <c r="I826" s="18" t="s">
        <v>90</v>
      </c>
      <c r="J826" s="9" t="s">
        <v>192</v>
      </c>
      <c r="K826" s="17" t="s">
        <v>193</v>
      </c>
      <c r="L826" s="45" t="s">
        <v>89</v>
      </c>
      <c r="M826" s="18" t="s">
        <v>89</v>
      </c>
      <c r="N826" s="20" t="str">
        <f t="shared" si="34"/>
        <v>Baixo</v>
      </c>
    </row>
    <row r="827" spans="1:14" x14ac:dyDescent="0.35">
      <c r="A827" s="44" t="str">
        <f t="shared" si="33"/>
        <v>PRcidadeEstresse hídricoCidade de Curitiba20302C</v>
      </c>
      <c r="B827" s="18" t="s">
        <v>105</v>
      </c>
      <c r="C827" s="18" t="s">
        <v>82</v>
      </c>
      <c r="D827" s="17" t="s">
        <v>191</v>
      </c>
      <c r="E827" s="17" t="s">
        <v>106</v>
      </c>
      <c r="F827" s="17" t="e" vm="8">
        <v>#VALUE!</v>
      </c>
      <c r="G827" s="44" t="s">
        <v>85</v>
      </c>
      <c r="H827" s="18">
        <v>2030</v>
      </c>
      <c r="I827" s="18" t="s">
        <v>86</v>
      </c>
      <c r="J827" s="9" t="s">
        <v>192</v>
      </c>
      <c r="K827" s="17" t="s">
        <v>193</v>
      </c>
      <c r="L827" s="45" t="s">
        <v>89</v>
      </c>
      <c r="M827" s="18" t="s">
        <v>89</v>
      </c>
      <c r="N827" s="20" t="str">
        <f t="shared" si="34"/>
        <v>Baixo</v>
      </c>
    </row>
    <row r="828" spans="1:14" x14ac:dyDescent="0.35">
      <c r="A828" s="44" t="str">
        <f t="shared" si="33"/>
        <v>PRcidadeEstresse hídricoCidade de Curitiba20304C</v>
      </c>
      <c r="B828" s="18" t="s">
        <v>105</v>
      </c>
      <c r="C828" s="18" t="s">
        <v>82</v>
      </c>
      <c r="D828" s="17" t="s">
        <v>191</v>
      </c>
      <c r="E828" s="17" t="s">
        <v>106</v>
      </c>
      <c r="F828" s="17" t="e" vm="8">
        <v>#VALUE!</v>
      </c>
      <c r="G828" s="44" t="s">
        <v>85</v>
      </c>
      <c r="H828" s="18">
        <v>2030</v>
      </c>
      <c r="I828" s="18" t="s">
        <v>90</v>
      </c>
      <c r="J828" s="9" t="s">
        <v>192</v>
      </c>
      <c r="K828" s="17" t="s">
        <v>193</v>
      </c>
      <c r="L828" s="45" t="s">
        <v>89</v>
      </c>
      <c r="M828" s="18" t="s">
        <v>89</v>
      </c>
      <c r="N828" s="20" t="str">
        <f t="shared" si="34"/>
        <v>Baixo</v>
      </c>
    </row>
    <row r="829" spans="1:14" x14ac:dyDescent="0.35">
      <c r="A829" s="44" t="str">
        <f t="shared" si="33"/>
        <v>PRCidadeEstresse hídricoCidade de Cascavel20302C</v>
      </c>
      <c r="B829" s="111" t="s">
        <v>105</v>
      </c>
      <c r="C829" s="111" t="s">
        <v>190</v>
      </c>
      <c r="D829" s="83" t="s">
        <v>191</v>
      </c>
      <c r="E829" s="83" t="s">
        <v>179</v>
      </c>
      <c r="F829" s="83" t="e" vm="30">
        <v>#VALUE!</v>
      </c>
      <c r="G829" s="92" t="s">
        <v>85</v>
      </c>
      <c r="H829" s="18">
        <v>2030</v>
      </c>
      <c r="I829" s="18" t="s">
        <v>86</v>
      </c>
      <c r="J829" s="9" t="s">
        <v>192</v>
      </c>
      <c r="K829" s="83" t="s">
        <v>193</v>
      </c>
      <c r="L829" s="48" t="s">
        <v>89</v>
      </c>
      <c r="M829" s="18" t="s">
        <v>89</v>
      </c>
      <c r="N829" s="20" t="str">
        <f t="shared" si="34"/>
        <v>Baixo</v>
      </c>
    </row>
    <row r="830" spans="1:14" x14ac:dyDescent="0.35">
      <c r="A830" s="44" t="str">
        <f t="shared" si="33"/>
        <v>PRCidadeEstresse hídricoCidade de Cascavel20304C</v>
      </c>
      <c r="B830" s="111" t="s">
        <v>105</v>
      </c>
      <c r="C830" s="111" t="s">
        <v>190</v>
      </c>
      <c r="D830" s="83" t="s">
        <v>191</v>
      </c>
      <c r="E830" s="83" t="s">
        <v>179</v>
      </c>
      <c r="F830" s="83" t="e" vm="30">
        <v>#VALUE!</v>
      </c>
      <c r="G830" s="92" t="s">
        <v>85</v>
      </c>
      <c r="H830" s="18">
        <v>2030</v>
      </c>
      <c r="I830" s="18" t="s">
        <v>90</v>
      </c>
      <c r="J830" s="9" t="s">
        <v>192</v>
      </c>
      <c r="K830" s="83" t="s">
        <v>193</v>
      </c>
      <c r="L830" s="48" t="s">
        <v>89</v>
      </c>
      <c r="M830" s="18" t="s">
        <v>89</v>
      </c>
      <c r="N830" s="20" t="str">
        <f t="shared" si="34"/>
        <v>Baixo</v>
      </c>
    </row>
    <row r="831" spans="1:14" x14ac:dyDescent="0.35">
      <c r="A831" s="44" t="str">
        <f t="shared" si="33"/>
        <v>PRcidadeEstresse hídricoCidade de Curitiba20502C</v>
      </c>
      <c r="B831" s="18" t="s">
        <v>105</v>
      </c>
      <c r="C831" s="18" t="s">
        <v>82</v>
      </c>
      <c r="D831" s="17" t="s">
        <v>191</v>
      </c>
      <c r="E831" s="17" t="s">
        <v>106</v>
      </c>
      <c r="F831" s="17" t="e" vm="8">
        <v>#VALUE!</v>
      </c>
      <c r="G831" s="44" t="s">
        <v>85</v>
      </c>
      <c r="H831" s="18">
        <v>2050</v>
      </c>
      <c r="I831" s="18" t="s">
        <v>86</v>
      </c>
      <c r="J831" s="9" t="s">
        <v>192</v>
      </c>
      <c r="K831" s="17" t="s">
        <v>193</v>
      </c>
      <c r="L831" s="45" t="s">
        <v>89</v>
      </c>
      <c r="M831" s="18" t="s">
        <v>89</v>
      </c>
      <c r="N831" s="20" t="str">
        <f t="shared" si="34"/>
        <v>Baixo</v>
      </c>
    </row>
    <row r="832" spans="1:14" x14ac:dyDescent="0.35">
      <c r="A832" s="44" t="str">
        <f t="shared" si="33"/>
        <v>PRcidadeEstresse hídricoCidade de Curitiba20504C</v>
      </c>
      <c r="B832" s="18" t="s">
        <v>105</v>
      </c>
      <c r="C832" s="18" t="s">
        <v>82</v>
      </c>
      <c r="D832" s="17" t="s">
        <v>191</v>
      </c>
      <c r="E832" s="17" t="s">
        <v>106</v>
      </c>
      <c r="F832" s="17" t="e" vm="8">
        <v>#VALUE!</v>
      </c>
      <c r="G832" s="44" t="s">
        <v>85</v>
      </c>
      <c r="H832" s="18">
        <v>2050</v>
      </c>
      <c r="I832" s="18" t="s">
        <v>90</v>
      </c>
      <c r="J832" s="9" t="s">
        <v>192</v>
      </c>
      <c r="K832" s="17" t="s">
        <v>193</v>
      </c>
      <c r="L832" s="45" t="s">
        <v>89</v>
      </c>
      <c r="M832" s="18" t="s">
        <v>89</v>
      </c>
      <c r="N832" s="20" t="str">
        <f t="shared" si="34"/>
        <v>Baixo</v>
      </c>
    </row>
    <row r="833" spans="1:14" x14ac:dyDescent="0.35">
      <c r="A833" s="44" t="str">
        <f t="shared" si="33"/>
        <v>PRCidadeEstresse hídricoCidade de Cascavel20502C</v>
      </c>
      <c r="B833" s="111" t="s">
        <v>105</v>
      </c>
      <c r="C833" s="111" t="s">
        <v>190</v>
      </c>
      <c r="D833" s="83" t="s">
        <v>191</v>
      </c>
      <c r="E833" s="83" t="s">
        <v>179</v>
      </c>
      <c r="F833" s="83" t="e" vm="30">
        <v>#VALUE!</v>
      </c>
      <c r="G833" s="92" t="s">
        <v>85</v>
      </c>
      <c r="H833" s="18">
        <v>2050</v>
      </c>
      <c r="I833" s="18" t="s">
        <v>86</v>
      </c>
      <c r="J833" s="9" t="s">
        <v>192</v>
      </c>
      <c r="K833" s="83" t="s">
        <v>193</v>
      </c>
      <c r="L833" s="48" t="s">
        <v>89</v>
      </c>
      <c r="M833" s="18" t="s">
        <v>89</v>
      </c>
      <c r="N833" s="20" t="str">
        <f t="shared" si="34"/>
        <v>Baixo</v>
      </c>
    </row>
    <row r="834" spans="1:14" x14ac:dyDescent="0.35">
      <c r="A834" s="44" t="str">
        <f t="shared" si="33"/>
        <v>PRCidadeEstresse hídricoCidade de Cascavel20504C</v>
      </c>
      <c r="B834" s="111" t="s">
        <v>105</v>
      </c>
      <c r="C834" s="111" t="s">
        <v>190</v>
      </c>
      <c r="D834" s="83" t="s">
        <v>191</v>
      </c>
      <c r="E834" s="83" t="s">
        <v>179</v>
      </c>
      <c r="F834" s="83" t="e" vm="30">
        <v>#VALUE!</v>
      </c>
      <c r="G834" s="92" t="s">
        <v>85</v>
      </c>
      <c r="H834" s="18">
        <v>2050</v>
      </c>
      <c r="I834" s="18" t="s">
        <v>90</v>
      </c>
      <c r="J834" s="9" t="s">
        <v>192</v>
      </c>
      <c r="K834" s="83" t="s">
        <v>193</v>
      </c>
      <c r="L834" s="48" t="s">
        <v>89</v>
      </c>
      <c r="M834" s="18" t="s">
        <v>89</v>
      </c>
      <c r="N834" s="20" t="str">
        <f t="shared" si="34"/>
        <v>Baixo</v>
      </c>
    </row>
    <row r="835" spans="1:14" x14ac:dyDescent="0.35">
      <c r="A835" s="44" t="str">
        <f t="shared" si="33"/>
        <v>RJcidadeEstresse hídricoCidade do Rio de Janeiro20304C</v>
      </c>
      <c r="B835" s="18" t="s">
        <v>143</v>
      </c>
      <c r="C835" s="18" t="s">
        <v>82</v>
      </c>
      <c r="D835" s="17" t="s">
        <v>191</v>
      </c>
      <c r="E835" s="17" t="s">
        <v>144</v>
      </c>
      <c r="F835" s="17" t="e" vm="27">
        <v>#VALUE!</v>
      </c>
      <c r="G835" s="44" t="s">
        <v>184</v>
      </c>
      <c r="H835" s="18">
        <v>2030</v>
      </c>
      <c r="I835" s="18" t="s">
        <v>90</v>
      </c>
      <c r="J835" s="9" t="s">
        <v>192</v>
      </c>
      <c r="K835" s="17" t="s">
        <v>193</v>
      </c>
      <c r="L835" s="115" t="s">
        <v>194</v>
      </c>
      <c r="M835" s="18" t="s">
        <v>89</v>
      </c>
      <c r="N835" s="20" t="str">
        <f t="shared" si="34"/>
        <v>Alto</v>
      </c>
    </row>
    <row r="836" spans="1:14" x14ac:dyDescent="0.35">
      <c r="A836" s="44" t="str">
        <f t="shared" si="33"/>
        <v>RJcidadeEstresse hídricoCidade do Rio de Janeiro20302C</v>
      </c>
      <c r="B836" s="18" t="s">
        <v>143</v>
      </c>
      <c r="C836" s="18" t="s">
        <v>82</v>
      </c>
      <c r="D836" s="17" t="s">
        <v>191</v>
      </c>
      <c r="E836" s="17" t="s">
        <v>144</v>
      </c>
      <c r="F836" s="17" t="e" vm="27">
        <v>#VALUE!</v>
      </c>
      <c r="G836" s="44" t="s">
        <v>184</v>
      </c>
      <c r="H836" s="18">
        <v>2030</v>
      </c>
      <c r="I836" s="18" t="s">
        <v>86</v>
      </c>
      <c r="J836" s="9" t="s">
        <v>192</v>
      </c>
      <c r="K836" s="17" t="s">
        <v>193</v>
      </c>
      <c r="L836" s="115" t="s">
        <v>194</v>
      </c>
      <c r="M836" s="18" t="s">
        <v>89</v>
      </c>
      <c r="N836" s="20" t="str">
        <f t="shared" si="34"/>
        <v>Alto</v>
      </c>
    </row>
    <row r="837" spans="1:14" x14ac:dyDescent="0.35">
      <c r="A837" s="44" t="str">
        <f t="shared" si="33"/>
        <v>RJcidadeEstresse hídricoCidade do Rio de Janeiro20502C</v>
      </c>
      <c r="B837" s="18" t="s">
        <v>143</v>
      </c>
      <c r="C837" s="18" t="s">
        <v>82</v>
      </c>
      <c r="D837" s="17" t="s">
        <v>191</v>
      </c>
      <c r="E837" s="17" t="s">
        <v>144</v>
      </c>
      <c r="F837" s="17" t="e" vm="27">
        <v>#VALUE!</v>
      </c>
      <c r="G837" s="44" t="s">
        <v>184</v>
      </c>
      <c r="H837" s="18">
        <v>2050</v>
      </c>
      <c r="I837" s="18" t="s">
        <v>86</v>
      </c>
      <c r="J837" s="9" t="s">
        <v>192</v>
      </c>
      <c r="K837" s="17" t="s">
        <v>193</v>
      </c>
      <c r="L837" s="115" t="s">
        <v>194</v>
      </c>
      <c r="M837" s="18" t="s">
        <v>89</v>
      </c>
      <c r="N837" s="20" t="str">
        <f t="shared" si="34"/>
        <v>Alto</v>
      </c>
    </row>
    <row r="838" spans="1:14" x14ac:dyDescent="0.35">
      <c r="A838" s="44" t="str">
        <f t="shared" si="33"/>
        <v>RJcidadeEstresse hídricoCidade do Rio de Janeiro20504C</v>
      </c>
      <c r="B838" s="18" t="s">
        <v>143</v>
      </c>
      <c r="C838" s="18" t="s">
        <v>82</v>
      </c>
      <c r="D838" s="17" t="s">
        <v>191</v>
      </c>
      <c r="E838" s="17" t="s">
        <v>144</v>
      </c>
      <c r="F838" s="17" t="e" vm="27">
        <v>#VALUE!</v>
      </c>
      <c r="G838" s="44" t="s">
        <v>184</v>
      </c>
      <c r="H838" s="18">
        <v>2050</v>
      </c>
      <c r="I838" s="18" t="s">
        <v>90</v>
      </c>
      <c r="J838" s="9" t="s">
        <v>192</v>
      </c>
      <c r="K838" s="17" t="s">
        <v>193</v>
      </c>
      <c r="L838" s="115" t="s">
        <v>194</v>
      </c>
      <c r="M838" s="18" t="s">
        <v>89</v>
      </c>
      <c r="N838" s="20" t="str">
        <f t="shared" si="34"/>
        <v>Alto</v>
      </c>
    </row>
    <row r="839" spans="1:14" x14ac:dyDescent="0.35">
      <c r="A839" s="44" t="str">
        <f t="shared" si="33"/>
        <v>RNcidadeEstresse hídricoCidade de Natal20302C</v>
      </c>
      <c r="B839" s="18" t="s">
        <v>121</v>
      </c>
      <c r="C839" s="18" t="s">
        <v>82</v>
      </c>
      <c r="D839" s="17" t="s">
        <v>191</v>
      </c>
      <c r="E839" s="17" t="s">
        <v>122</v>
      </c>
      <c r="F839" s="17" t="e" vm="16">
        <v>#VALUE!</v>
      </c>
      <c r="G839" s="44" t="s">
        <v>177</v>
      </c>
      <c r="H839" s="18">
        <v>2030</v>
      </c>
      <c r="I839" s="18" t="s">
        <v>86</v>
      </c>
      <c r="J839" s="9" t="s">
        <v>192</v>
      </c>
      <c r="K839" s="17" t="s">
        <v>193</v>
      </c>
      <c r="L839" s="45" t="s">
        <v>89</v>
      </c>
      <c r="M839" s="18" t="s">
        <v>89</v>
      </c>
      <c r="N839" s="20" t="str">
        <f t="shared" si="34"/>
        <v>Médio</v>
      </c>
    </row>
    <row r="840" spans="1:14" x14ac:dyDescent="0.35">
      <c r="A840" s="44" t="str">
        <f t="shared" si="33"/>
        <v>RNcidadeEstresse hídricoCidade de Natal20304C</v>
      </c>
      <c r="B840" s="18" t="s">
        <v>121</v>
      </c>
      <c r="C840" s="18" t="s">
        <v>82</v>
      </c>
      <c r="D840" s="17" t="s">
        <v>191</v>
      </c>
      <c r="E840" s="17" t="s">
        <v>122</v>
      </c>
      <c r="F840" s="17" t="e" vm="16">
        <v>#VALUE!</v>
      </c>
      <c r="G840" s="44" t="s">
        <v>177</v>
      </c>
      <c r="H840" s="18">
        <v>2030</v>
      </c>
      <c r="I840" s="18" t="s">
        <v>90</v>
      </c>
      <c r="J840" s="9" t="s">
        <v>192</v>
      </c>
      <c r="K840" s="17" t="s">
        <v>193</v>
      </c>
      <c r="L840" s="45" t="s">
        <v>89</v>
      </c>
      <c r="M840" s="18" t="s">
        <v>89</v>
      </c>
      <c r="N840" s="20" t="str">
        <f t="shared" si="34"/>
        <v>Médio</v>
      </c>
    </row>
    <row r="841" spans="1:14" x14ac:dyDescent="0.35">
      <c r="A841" s="44" t="str">
        <f t="shared" si="33"/>
        <v>RNcidadeEstresse hídricoCidade de Natal20502C</v>
      </c>
      <c r="B841" s="18" t="s">
        <v>121</v>
      </c>
      <c r="C841" s="18" t="s">
        <v>82</v>
      </c>
      <c r="D841" s="17" t="s">
        <v>191</v>
      </c>
      <c r="E841" s="17" t="s">
        <v>122</v>
      </c>
      <c r="F841" s="17" t="e" vm="16">
        <v>#VALUE!</v>
      </c>
      <c r="G841" s="44" t="s">
        <v>177</v>
      </c>
      <c r="H841" s="18">
        <v>2050</v>
      </c>
      <c r="I841" s="18" t="s">
        <v>86</v>
      </c>
      <c r="J841" s="9" t="s">
        <v>192</v>
      </c>
      <c r="K841" s="17" t="s">
        <v>193</v>
      </c>
      <c r="L841" s="45" t="s">
        <v>89</v>
      </c>
      <c r="M841" s="18" t="s">
        <v>89</v>
      </c>
      <c r="N841" s="20" t="str">
        <f t="shared" si="34"/>
        <v>Médio</v>
      </c>
    </row>
    <row r="842" spans="1:14" x14ac:dyDescent="0.35">
      <c r="A842" s="44" t="str">
        <f t="shared" si="33"/>
        <v>RNcidadeEstresse hídricoCidade de Natal20504C</v>
      </c>
      <c r="B842" s="18" t="s">
        <v>121</v>
      </c>
      <c r="C842" s="18" t="s">
        <v>82</v>
      </c>
      <c r="D842" s="17" t="s">
        <v>191</v>
      </c>
      <c r="E842" s="17" t="s">
        <v>122</v>
      </c>
      <c r="F842" s="17" t="e" vm="16">
        <v>#VALUE!</v>
      </c>
      <c r="G842" s="44" t="s">
        <v>177</v>
      </c>
      <c r="H842" s="18">
        <v>2050</v>
      </c>
      <c r="I842" s="18" t="s">
        <v>90</v>
      </c>
      <c r="J842" s="9" t="s">
        <v>192</v>
      </c>
      <c r="K842" s="17" t="s">
        <v>193</v>
      </c>
      <c r="L842" s="45" t="s">
        <v>89</v>
      </c>
      <c r="M842" s="18" t="s">
        <v>89</v>
      </c>
      <c r="N842" s="20" t="str">
        <f t="shared" si="34"/>
        <v>Médio</v>
      </c>
    </row>
    <row r="843" spans="1:14" x14ac:dyDescent="0.35">
      <c r="A843" s="44" t="str">
        <f t="shared" si="33"/>
        <v>ROcidadeEstresse hídricoCidade de Porto Velho20302C</v>
      </c>
      <c r="B843" s="18" t="s">
        <v>127</v>
      </c>
      <c r="C843" s="18" t="s">
        <v>82</v>
      </c>
      <c r="D843" s="17" t="s">
        <v>191</v>
      </c>
      <c r="E843" s="17" t="s">
        <v>128</v>
      </c>
      <c r="F843" s="17" t="e" vm="19">
        <v>#VALUE!</v>
      </c>
      <c r="G843" s="44" t="s">
        <v>85</v>
      </c>
      <c r="H843" s="18">
        <v>2030</v>
      </c>
      <c r="I843" s="18" t="s">
        <v>86</v>
      </c>
      <c r="J843" s="9" t="s">
        <v>192</v>
      </c>
      <c r="K843" s="17" t="s">
        <v>193</v>
      </c>
      <c r="L843" s="45" t="s">
        <v>89</v>
      </c>
      <c r="M843" s="18" t="s">
        <v>89</v>
      </c>
      <c r="N843" s="20" t="str">
        <f t="shared" si="34"/>
        <v>Baixo</v>
      </c>
    </row>
    <row r="844" spans="1:14" x14ac:dyDescent="0.35">
      <c r="A844" s="44" t="str">
        <f t="shared" si="33"/>
        <v>ROcidadeEstresse hídricoCidade de Porto Velho20304C</v>
      </c>
      <c r="B844" s="18" t="s">
        <v>127</v>
      </c>
      <c r="C844" s="45" t="s">
        <v>82</v>
      </c>
      <c r="D844" s="44" t="s">
        <v>191</v>
      </c>
      <c r="E844" s="17" t="s">
        <v>128</v>
      </c>
      <c r="F844" s="17" t="e" vm="19">
        <v>#VALUE!</v>
      </c>
      <c r="G844" s="44" t="s">
        <v>85</v>
      </c>
      <c r="H844" s="18">
        <v>2030</v>
      </c>
      <c r="I844" s="18" t="s">
        <v>90</v>
      </c>
      <c r="J844" s="9" t="s">
        <v>192</v>
      </c>
      <c r="K844" s="17" t="s">
        <v>193</v>
      </c>
      <c r="L844" s="45" t="s">
        <v>89</v>
      </c>
      <c r="M844" s="18" t="s">
        <v>89</v>
      </c>
      <c r="N844" s="20" t="str">
        <f t="shared" si="34"/>
        <v>Baixo</v>
      </c>
    </row>
    <row r="845" spans="1:14" x14ac:dyDescent="0.35">
      <c r="A845" s="44" t="str">
        <f t="shared" si="33"/>
        <v>ROcidadeEstresse hídricoCidade de Porto Velho20502C</v>
      </c>
      <c r="B845" s="18" t="s">
        <v>127</v>
      </c>
      <c r="C845" s="45" t="s">
        <v>82</v>
      </c>
      <c r="D845" s="44" t="s">
        <v>191</v>
      </c>
      <c r="E845" s="17" t="s">
        <v>128</v>
      </c>
      <c r="F845" s="17" t="e" vm="19">
        <v>#VALUE!</v>
      </c>
      <c r="G845" s="44" t="s">
        <v>85</v>
      </c>
      <c r="H845" s="18">
        <v>2050</v>
      </c>
      <c r="I845" s="18" t="s">
        <v>86</v>
      </c>
      <c r="J845" s="9" t="s">
        <v>192</v>
      </c>
      <c r="K845" s="17" t="s">
        <v>193</v>
      </c>
      <c r="L845" s="45" t="s">
        <v>89</v>
      </c>
      <c r="M845" s="18" t="s">
        <v>89</v>
      </c>
      <c r="N845" s="20" t="str">
        <f t="shared" si="34"/>
        <v>Baixo</v>
      </c>
    </row>
    <row r="846" spans="1:14" x14ac:dyDescent="0.35">
      <c r="A846" s="44" t="str">
        <f t="shared" si="33"/>
        <v>ROcidadeEstresse hídricoCidade de Porto Velho20504C</v>
      </c>
      <c r="B846" s="18" t="s">
        <v>127</v>
      </c>
      <c r="C846" s="45" t="s">
        <v>82</v>
      </c>
      <c r="D846" s="44" t="s">
        <v>191</v>
      </c>
      <c r="E846" s="17" t="s">
        <v>128</v>
      </c>
      <c r="F846" s="17" t="e" vm="19">
        <v>#VALUE!</v>
      </c>
      <c r="G846" s="44" t="s">
        <v>85</v>
      </c>
      <c r="H846" s="18">
        <v>2050</v>
      </c>
      <c r="I846" s="18" t="s">
        <v>90</v>
      </c>
      <c r="J846" s="9" t="s">
        <v>192</v>
      </c>
      <c r="K846" s="17" t="s">
        <v>193</v>
      </c>
      <c r="L846" s="45" t="s">
        <v>89</v>
      </c>
      <c r="M846" s="18" t="s">
        <v>89</v>
      </c>
      <c r="N846" s="20" t="str">
        <f t="shared" si="34"/>
        <v>Baixo</v>
      </c>
    </row>
    <row r="847" spans="1:14" x14ac:dyDescent="0.35">
      <c r="A847" s="44" t="str">
        <f t="shared" si="33"/>
        <v>RRcidadeEstresse hídricoCidade de Boa Vista20302C</v>
      </c>
      <c r="B847" s="18" t="s">
        <v>97</v>
      </c>
      <c r="C847" s="45" t="s">
        <v>82</v>
      </c>
      <c r="D847" s="44" t="s">
        <v>191</v>
      </c>
      <c r="E847" s="17" t="s">
        <v>98</v>
      </c>
      <c r="F847" s="17" t="e" vm="4">
        <v>#VALUE!</v>
      </c>
      <c r="G847" s="44" t="s">
        <v>85</v>
      </c>
      <c r="H847" s="18">
        <v>2030</v>
      </c>
      <c r="I847" s="18" t="s">
        <v>86</v>
      </c>
      <c r="J847" s="9" t="s">
        <v>192</v>
      </c>
      <c r="K847" s="17" t="s">
        <v>193</v>
      </c>
      <c r="L847" s="45" t="s">
        <v>89</v>
      </c>
      <c r="M847" s="18" t="s">
        <v>89</v>
      </c>
      <c r="N847" s="20" t="str">
        <f t="shared" si="34"/>
        <v>Baixo</v>
      </c>
    </row>
    <row r="848" spans="1:14" x14ac:dyDescent="0.35">
      <c r="A848" s="44" t="str">
        <f t="shared" si="33"/>
        <v>RRcidadeEstresse hídricoCidade de Boa Vista20304C</v>
      </c>
      <c r="B848" s="18" t="s">
        <v>97</v>
      </c>
      <c r="C848" s="45" t="s">
        <v>82</v>
      </c>
      <c r="D848" s="44" t="s">
        <v>191</v>
      </c>
      <c r="E848" s="17" t="s">
        <v>98</v>
      </c>
      <c r="F848" s="17" t="e" vm="4">
        <v>#VALUE!</v>
      </c>
      <c r="G848" s="44" t="s">
        <v>85</v>
      </c>
      <c r="H848" s="18">
        <v>2030</v>
      </c>
      <c r="I848" s="18" t="s">
        <v>90</v>
      </c>
      <c r="J848" s="9" t="s">
        <v>192</v>
      </c>
      <c r="K848" s="17" t="s">
        <v>193</v>
      </c>
      <c r="L848" s="45" t="s">
        <v>89</v>
      </c>
      <c r="M848" s="18" t="s">
        <v>89</v>
      </c>
      <c r="N848" s="20" t="str">
        <f t="shared" si="34"/>
        <v>Baixo</v>
      </c>
    </row>
    <row r="849" spans="1:15" x14ac:dyDescent="0.35">
      <c r="A849" s="44" t="str">
        <f t="shared" si="33"/>
        <v>RRcidadeEstresse hídricoCidade de Boa Vista20502C</v>
      </c>
      <c r="B849" s="18" t="s">
        <v>97</v>
      </c>
      <c r="C849" s="45" t="s">
        <v>82</v>
      </c>
      <c r="D849" s="44" t="s">
        <v>191</v>
      </c>
      <c r="E849" s="17" t="s">
        <v>98</v>
      </c>
      <c r="F849" s="17" t="e" vm="4">
        <v>#VALUE!</v>
      </c>
      <c r="G849" s="44" t="s">
        <v>85</v>
      </c>
      <c r="H849" s="18">
        <v>2050</v>
      </c>
      <c r="I849" s="18" t="s">
        <v>86</v>
      </c>
      <c r="J849" s="9" t="s">
        <v>192</v>
      </c>
      <c r="K849" s="17" t="s">
        <v>193</v>
      </c>
      <c r="L849" s="45" t="s">
        <v>89</v>
      </c>
      <c r="M849" s="18" t="s">
        <v>89</v>
      </c>
      <c r="N849" s="20" t="str">
        <f t="shared" si="34"/>
        <v>Baixo</v>
      </c>
    </row>
    <row r="850" spans="1:15" x14ac:dyDescent="0.35">
      <c r="A850" s="44" t="str">
        <f t="shared" si="33"/>
        <v>RRcidadeEstresse hídricoCidade de Boa Vista20504C</v>
      </c>
      <c r="B850" s="18" t="s">
        <v>97</v>
      </c>
      <c r="C850" s="45" t="s">
        <v>82</v>
      </c>
      <c r="D850" s="44" t="s">
        <v>191</v>
      </c>
      <c r="E850" s="17" t="s">
        <v>98</v>
      </c>
      <c r="F850" s="17" t="e" vm="4">
        <v>#VALUE!</v>
      </c>
      <c r="G850" s="44" t="s">
        <v>85</v>
      </c>
      <c r="H850" s="18">
        <v>2050</v>
      </c>
      <c r="I850" s="18" t="s">
        <v>90</v>
      </c>
      <c r="J850" s="9" t="s">
        <v>192</v>
      </c>
      <c r="K850" s="17" t="s">
        <v>193</v>
      </c>
      <c r="L850" s="45" t="s">
        <v>89</v>
      </c>
      <c r="M850" s="18" t="s">
        <v>89</v>
      </c>
      <c r="N850" s="20" t="str">
        <f t="shared" si="34"/>
        <v>Baixo</v>
      </c>
    </row>
    <row r="851" spans="1:15" x14ac:dyDescent="0.35">
      <c r="A851" s="44" t="str">
        <f t="shared" si="33"/>
        <v>RScidadeEstresse hídricoCidade de Porto Alegre20302C</v>
      </c>
      <c r="B851" s="18" t="s">
        <v>125</v>
      </c>
      <c r="C851" s="45" t="s">
        <v>82</v>
      </c>
      <c r="D851" s="44" t="s">
        <v>191</v>
      </c>
      <c r="E851" s="17" t="s">
        <v>126</v>
      </c>
      <c r="F851" s="17" t="e" vm="18">
        <v>#VALUE!</v>
      </c>
      <c r="G851" s="44" t="s">
        <v>177</v>
      </c>
      <c r="H851" s="18">
        <v>2030</v>
      </c>
      <c r="I851" s="18" t="s">
        <v>86</v>
      </c>
      <c r="J851" s="9" t="s">
        <v>192</v>
      </c>
      <c r="K851" s="17" t="s">
        <v>193</v>
      </c>
      <c r="L851" s="45" t="s">
        <v>89</v>
      </c>
      <c r="M851" s="18" t="s">
        <v>89</v>
      </c>
      <c r="N851" s="20" t="str">
        <f t="shared" si="34"/>
        <v>Médio</v>
      </c>
    </row>
    <row r="852" spans="1:15" x14ac:dyDescent="0.35">
      <c r="A852" s="44" t="str">
        <f t="shared" si="33"/>
        <v>RScidadeEstresse hídricoCidade de Porto Alegre20304C</v>
      </c>
      <c r="B852" s="18" t="s">
        <v>125</v>
      </c>
      <c r="C852" s="45" t="s">
        <v>82</v>
      </c>
      <c r="D852" s="44" t="s">
        <v>191</v>
      </c>
      <c r="E852" s="17" t="s">
        <v>126</v>
      </c>
      <c r="F852" s="17" t="e" vm="18">
        <v>#VALUE!</v>
      </c>
      <c r="G852" s="44" t="s">
        <v>177</v>
      </c>
      <c r="H852" s="18">
        <v>2030</v>
      </c>
      <c r="I852" s="18" t="s">
        <v>90</v>
      </c>
      <c r="J852" s="9" t="s">
        <v>192</v>
      </c>
      <c r="K852" s="17" t="s">
        <v>193</v>
      </c>
      <c r="L852" s="45" t="s">
        <v>89</v>
      </c>
      <c r="M852" s="18" t="s">
        <v>89</v>
      </c>
      <c r="N852" s="20" t="str">
        <f t="shared" si="34"/>
        <v>Médio</v>
      </c>
    </row>
    <row r="853" spans="1:15" x14ac:dyDescent="0.35">
      <c r="A853" s="44" t="str">
        <f t="shared" si="33"/>
        <v>RSCidadeEstresse hídricoCidade de Cruz Alta20302C</v>
      </c>
      <c r="B853" s="111" t="s">
        <v>125</v>
      </c>
      <c r="C853" s="114" t="s">
        <v>190</v>
      </c>
      <c r="D853" s="92" t="s">
        <v>191</v>
      </c>
      <c r="E853" s="83" t="s">
        <v>182</v>
      </c>
      <c r="F853" s="83" t="e" vm="31">
        <v>#VALUE!</v>
      </c>
      <c r="G853" s="92" t="s">
        <v>85</v>
      </c>
      <c r="H853" s="18">
        <v>2030</v>
      </c>
      <c r="I853" s="18" t="s">
        <v>86</v>
      </c>
      <c r="J853" s="9" t="s">
        <v>192</v>
      </c>
      <c r="K853" s="83" t="s">
        <v>193</v>
      </c>
      <c r="L853" s="48" t="s">
        <v>89</v>
      </c>
      <c r="M853" s="18" t="s">
        <v>89</v>
      </c>
      <c r="N853" s="20" t="str">
        <f t="shared" si="34"/>
        <v>Baixo</v>
      </c>
    </row>
    <row r="854" spans="1:15" x14ac:dyDescent="0.35">
      <c r="A854" s="44" t="str">
        <f t="shared" si="33"/>
        <v>RSCidadeEstresse hídricoCidade de Cruz Alta20304C</v>
      </c>
      <c r="B854" s="111" t="s">
        <v>125</v>
      </c>
      <c r="C854" s="114" t="s">
        <v>190</v>
      </c>
      <c r="D854" s="92" t="s">
        <v>191</v>
      </c>
      <c r="E854" s="83" t="s">
        <v>182</v>
      </c>
      <c r="F854" s="83" t="e" vm="31">
        <v>#VALUE!</v>
      </c>
      <c r="G854" s="92" t="s">
        <v>85</v>
      </c>
      <c r="H854" s="18">
        <v>2030</v>
      </c>
      <c r="I854" s="18" t="s">
        <v>90</v>
      </c>
      <c r="J854" s="9" t="s">
        <v>192</v>
      </c>
      <c r="K854" s="83" t="s">
        <v>193</v>
      </c>
      <c r="L854" s="48" t="s">
        <v>89</v>
      </c>
      <c r="M854" s="18" t="s">
        <v>89</v>
      </c>
      <c r="N854" s="20" t="str">
        <f t="shared" si="34"/>
        <v>Baixo</v>
      </c>
    </row>
    <row r="855" spans="1:15" x14ac:dyDescent="0.35">
      <c r="A855" s="44" t="str">
        <f t="shared" si="33"/>
        <v>RScidadeEstresse hídricoCidade de Porto Alegre20502C</v>
      </c>
      <c r="B855" s="18" t="s">
        <v>125</v>
      </c>
      <c r="C855" s="45" t="s">
        <v>82</v>
      </c>
      <c r="D855" s="44" t="s">
        <v>191</v>
      </c>
      <c r="E855" s="17" t="s">
        <v>126</v>
      </c>
      <c r="F855" s="17" t="e" vm="18">
        <v>#VALUE!</v>
      </c>
      <c r="G855" s="44" t="s">
        <v>177</v>
      </c>
      <c r="H855" s="18">
        <v>2050</v>
      </c>
      <c r="I855" s="18" t="s">
        <v>86</v>
      </c>
      <c r="J855" s="9" t="s">
        <v>192</v>
      </c>
      <c r="K855" s="17" t="s">
        <v>193</v>
      </c>
      <c r="L855" s="45" t="s">
        <v>89</v>
      </c>
      <c r="M855" s="18" t="s">
        <v>89</v>
      </c>
      <c r="N855" s="20" t="str">
        <f t="shared" si="34"/>
        <v>Médio</v>
      </c>
    </row>
    <row r="856" spans="1:15" x14ac:dyDescent="0.35">
      <c r="A856" s="44" t="str">
        <f t="shared" si="33"/>
        <v>RScidadeEstresse hídricoCidade de Porto Alegre20504C</v>
      </c>
      <c r="B856" s="18" t="s">
        <v>125</v>
      </c>
      <c r="C856" s="18" t="s">
        <v>82</v>
      </c>
      <c r="D856" s="17" t="s">
        <v>191</v>
      </c>
      <c r="E856" s="17" t="s">
        <v>126</v>
      </c>
      <c r="F856" s="17" t="e" vm="18">
        <v>#VALUE!</v>
      </c>
      <c r="G856" s="44" t="s">
        <v>177</v>
      </c>
      <c r="H856" s="18">
        <v>2050</v>
      </c>
      <c r="I856" s="18" t="s">
        <v>90</v>
      </c>
      <c r="J856" s="9" t="s">
        <v>192</v>
      </c>
      <c r="K856" s="17" t="s">
        <v>193</v>
      </c>
      <c r="L856" s="45" t="s">
        <v>89</v>
      </c>
      <c r="M856" s="18" t="s">
        <v>89</v>
      </c>
      <c r="N856" s="20" t="str">
        <f t="shared" si="34"/>
        <v>Médio</v>
      </c>
    </row>
    <row r="857" spans="1:15" x14ac:dyDescent="0.35">
      <c r="A857" s="44" t="str">
        <f t="shared" si="33"/>
        <v>RSCidadeEstresse hídricoCidade de Cruz Alta20502C</v>
      </c>
      <c r="B857" s="111" t="s">
        <v>125</v>
      </c>
      <c r="C857" s="111" t="s">
        <v>190</v>
      </c>
      <c r="D857" s="83" t="s">
        <v>191</v>
      </c>
      <c r="E857" s="83" t="s">
        <v>182</v>
      </c>
      <c r="F857" s="83" t="e" vm="31">
        <v>#VALUE!</v>
      </c>
      <c r="G857" s="92" t="s">
        <v>85</v>
      </c>
      <c r="H857" s="18">
        <v>2050</v>
      </c>
      <c r="I857" s="18" t="s">
        <v>86</v>
      </c>
      <c r="J857" s="9" t="s">
        <v>192</v>
      </c>
      <c r="K857" s="83" t="s">
        <v>193</v>
      </c>
      <c r="L857" s="48" t="s">
        <v>89</v>
      </c>
      <c r="M857" s="18" t="s">
        <v>89</v>
      </c>
      <c r="N857" s="20" t="str">
        <f t="shared" si="34"/>
        <v>Baixo</v>
      </c>
      <c r="O857" s="1"/>
    </row>
    <row r="858" spans="1:15" x14ac:dyDescent="0.35">
      <c r="A858" s="44" t="str">
        <f t="shared" si="33"/>
        <v>RSCidadeEstresse hídricoCidade de Cruz Alta20504C</v>
      </c>
      <c r="B858" s="111" t="s">
        <v>125</v>
      </c>
      <c r="C858" s="111" t="s">
        <v>190</v>
      </c>
      <c r="D858" s="83" t="s">
        <v>191</v>
      </c>
      <c r="E858" s="83" t="s">
        <v>182</v>
      </c>
      <c r="F858" s="83" t="e" vm="31">
        <v>#VALUE!</v>
      </c>
      <c r="G858" s="92" t="s">
        <v>85</v>
      </c>
      <c r="H858" s="18">
        <v>2050</v>
      </c>
      <c r="I858" s="18" t="s">
        <v>90</v>
      </c>
      <c r="J858" s="9" t="s">
        <v>192</v>
      </c>
      <c r="K858" s="83" t="s">
        <v>193</v>
      </c>
      <c r="L858" s="48" t="s">
        <v>89</v>
      </c>
      <c r="M858" s="18" t="s">
        <v>89</v>
      </c>
      <c r="N858" s="20" t="str">
        <f t="shared" si="34"/>
        <v>Baixo</v>
      </c>
      <c r="O858" s="1"/>
    </row>
    <row r="859" spans="1:15" x14ac:dyDescent="0.35">
      <c r="A859" s="44" t="str">
        <f t="shared" si="33"/>
        <v>SCcidadeEstresse hídricoCidade de Florianópolis20302C</v>
      </c>
      <c r="B859" s="18" t="s">
        <v>107</v>
      </c>
      <c r="C859" s="18" t="s">
        <v>82</v>
      </c>
      <c r="D859" s="17" t="s">
        <v>191</v>
      </c>
      <c r="E859" s="17" t="s">
        <v>108</v>
      </c>
      <c r="F859" s="17" t="e" vm="9">
        <v>#VALUE!</v>
      </c>
      <c r="G859" s="44" t="s">
        <v>85</v>
      </c>
      <c r="H859" s="18">
        <v>2030</v>
      </c>
      <c r="I859" s="18" t="s">
        <v>86</v>
      </c>
      <c r="J859" s="9" t="s">
        <v>192</v>
      </c>
      <c r="K859" s="17" t="s">
        <v>193</v>
      </c>
      <c r="L859" s="45" t="s">
        <v>89</v>
      </c>
      <c r="M859" s="18" t="s">
        <v>89</v>
      </c>
      <c r="N859" s="20" t="str">
        <f t="shared" si="34"/>
        <v>Baixo</v>
      </c>
    </row>
    <row r="860" spans="1:15" x14ac:dyDescent="0.35">
      <c r="A860" s="44" t="str">
        <f t="shared" si="33"/>
        <v>SCcidadeEstresse hídricoCidade de Florianópolis20304C</v>
      </c>
      <c r="B860" s="18" t="s">
        <v>107</v>
      </c>
      <c r="C860" s="18" t="s">
        <v>82</v>
      </c>
      <c r="D860" s="17" t="s">
        <v>191</v>
      </c>
      <c r="E860" s="17" t="s">
        <v>108</v>
      </c>
      <c r="F860" s="17" t="e" vm="9">
        <v>#VALUE!</v>
      </c>
      <c r="G860" s="44" t="s">
        <v>85</v>
      </c>
      <c r="H860" s="18">
        <v>2030</v>
      </c>
      <c r="I860" s="18" t="s">
        <v>90</v>
      </c>
      <c r="J860" s="9" t="s">
        <v>192</v>
      </c>
      <c r="K860" s="17" t="s">
        <v>193</v>
      </c>
      <c r="L860" s="45" t="s">
        <v>89</v>
      </c>
      <c r="M860" s="18" t="s">
        <v>89</v>
      </c>
      <c r="N860" s="20" t="str">
        <f t="shared" si="34"/>
        <v>Baixo</v>
      </c>
    </row>
    <row r="861" spans="1:15" x14ac:dyDescent="0.35">
      <c r="A861" s="44" t="str">
        <f t="shared" si="33"/>
        <v>SCcidadeEstresse hídricoCidade de Florianópolis20502C</v>
      </c>
      <c r="B861" s="18" t="s">
        <v>107</v>
      </c>
      <c r="C861" s="18" t="s">
        <v>82</v>
      </c>
      <c r="D861" s="17" t="s">
        <v>191</v>
      </c>
      <c r="E861" s="17" t="s">
        <v>108</v>
      </c>
      <c r="F861" s="17" t="e" vm="9">
        <v>#VALUE!</v>
      </c>
      <c r="G861" s="44" t="s">
        <v>85</v>
      </c>
      <c r="H861" s="18">
        <v>2050</v>
      </c>
      <c r="I861" s="18" t="s">
        <v>86</v>
      </c>
      <c r="J861" s="9" t="s">
        <v>192</v>
      </c>
      <c r="K861" s="17" t="s">
        <v>193</v>
      </c>
      <c r="L861" s="45" t="s">
        <v>89</v>
      </c>
      <c r="M861" s="18" t="s">
        <v>89</v>
      </c>
      <c r="N861" s="20" t="str">
        <f t="shared" si="34"/>
        <v>Baixo</v>
      </c>
    </row>
    <row r="862" spans="1:15" x14ac:dyDescent="0.35">
      <c r="A862" s="44" t="str">
        <f t="shared" si="33"/>
        <v>SCcidadeEstresse hídricoCidade de Florianópolis20504C</v>
      </c>
      <c r="B862" s="18" t="s">
        <v>107</v>
      </c>
      <c r="C862" s="18" t="s">
        <v>82</v>
      </c>
      <c r="D862" s="17" t="s">
        <v>191</v>
      </c>
      <c r="E862" s="17" t="s">
        <v>108</v>
      </c>
      <c r="F862" s="17" t="e" vm="9">
        <v>#VALUE!</v>
      </c>
      <c r="G862" s="44" t="s">
        <v>85</v>
      </c>
      <c r="H862" s="18">
        <v>2050</v>
      </c>
      <c r="I862" s="18" t="s">
        <v>90</v>
      </c>
      <c r="J862" s="9" t="s">
        <v>192</v>
      </c>
      <c r="K862" s="17" t="s">
        <v>193</v>
      </c>
      <c r="L862" s="45" t="s">
        <v>89</v>
      </c>
      <c r="M862" s="18" t="s">
        <v>89</v>
      </c>
      <c r="N862" s="20" t="str">
        <f t="shared" si="34"/>
        <v>Baixo</v>
      </c>
    </row>
    <row r="863" spans="1:15" x14ac:dyDescent="0.35">
      <c r="A863" s="44" t="str">
        <f t="shared" si="33"/>
        <v>SEcidadeEstresse hídricoCidade de Aracajú20302C</v>
      </c>
      <c r="B863" s="18" t="s">
        <v>81</v>
      </c>
      <c r="C863" s="18" t="s">
        <v>82</v>
      </c>
      <c r="D863" s="17" t="s">
        <v>191</v>
      </c>
      <c r="E863" s="17" t="s">
        <v>84</v>
      </c>
      <c r="F863" s="17" t="e" vm="1">
        <v>#VALUE!</v>
      </c>
      <c r="G863" s="44" t="s">
        <v>184</v>
      </c>
      <c r="H863" s="18">
        <v>2030</v>
      </c>
      <c r="I863" s="18" t="s">
        <v>86</v>
      </c>
      <c r="J863" s="9" t="s">
        <v>192</v>
      </c>
      <c r="K863" s="17" t="s">
        <v>193</v>
      </c>
      <c r="L863" s="48" t="s">
        <v>89</v>
      </c>
      <c r="M863" s="18" t="s">
        <v>89</v>
      </c>
      <c r="N863" s="20" t="str">
        <f t="shared" si="34"/>
        <v>Alto</v>
      </c>
    </row>
    <row r="864" spans="1:15" x14ac:dyDescent="0.35">
      <c r="A864" s="44" t="str">
        <f t="shared" si="33"/>
        <v>SEcidadeEstresse hídricoCidade de Aracajú20304C</v>
      </c>
      <c r="B864" s="18" t="s">
        <v>81</v>
      </c>
      <c r="C864" s="18" t="s">
        <v>82</v>
      </c>
      <c r="D864" s="17" t="s">
        <v>191</v>
      </c>
      <c r="E864" s="17" t="s">
        <v>84</v>
      </c>
      <c r="F864" s="17" t="e" vm="1">
        <v>#VALUE!</v>
      </c>
      <c r="G864" s="44" t="s">
        <v>184</v>
      </c>
      <c r="H864" s="18">
        <v>2030</v>
      </c>
      <c r="I864" s="18" t="s">
        <v>90</v>
      </c>
      <c r="J864" s="9" t="s">
        <v>192</v>
      </c>
      <c r="K864" s="17" t="s">
        <v>193</v>
      </c>
      <c r="L864" s="48" t="s">
        <v>89</v>
      </c>
      <c r="M864" s="18" t="s">
        <v>89</v>
      </c>
      <c r="N864" s="20" t="str">
        <f t="shared" si="34"/>
        <v>Alto</v>
      </c>
    </row>
    <row r="865" spans="1:14" x14ac:dyDescent="0.35">
      <c r="A865" s="44" t="str">
        <f t="shared" si="33"/>
        <v>SEcidadeEstresse hídricoCidade de Aracajú20502C</v>
      </c>
      <c r="B865" s="18" t="s">
        <v>81</v>
      </c>
      <c r="C865" s="18" t="s">
        <v>82</v>
      </c>
      <c r="D865" s="17" t="s">
        <v>191</v>
      </c>
      <c r="E865" s="17" t="s">
        <v>84</v>
      </c>
      <c r="F865" s="17" t="e" vm="1">
        <v>#VALUE!</v>
      </c>
      <c r="G865" s="44" t="s">
        <v>184</v>
      </c>
      <c r="H865" s="18">
        <v>2050</v>
      </c>
      <c r="I865" s="18" t="s">
        <v>86</v>
      </c>
      <c r="J865" s="9" t="s">
        <v>192</v>
      </c>
      <c r="K865" s="17" t="s">
        <v>193</v>
      </c>
      <c r="L865" s="48" t="s">
        <v>89</v>
      </c>
      <c r="M865" s="18" t="s">
        <v>89</v>
      </c>
      <c r="N865" s="20" t="str">
        <f t="shared" si="34"/>
        <v>Alto</v>
      </c>
    </row>
    <row r="866" spans="1:14" x14ac:dyDescent="0.35">
      <c r="A866" s="44" t="str">
        <f t="shared" si="33"/>
        <v>SEcidadeEstresse hídricoCidade de Aracajú20504C</v>
      </c>
      <c r="B866" s="18" t="s">
        <v>81</v>
      </c>
      <c r="C866" s="18" t="s">
        <v>82</v>
      </c>
      <c r="D866" s="17" t="s">
        <v>191</v>
      </c>
      <c r="E866" s="17" t="s">
        <v>84</v>
      </c>
      <c r="F866" s="17" t="e" vm="1">
        <v>#VALUE!</v>
      </c>
      <c r="G866" s="44" t="s">
        <v>184</v>
      </c>
      <c r="H866" s="18">
        <v>2050</v>
      </c>
      <c r="I866" s="18" t="s">
        <v>90</v>
      </c>
      <c r="J866" s="9" t="s">
        <v>192</v>
      </c>
      <c r="K866" s="17" t="s">
        <v>193</v>
      </c>
      <c r="L866" s="48" t="s">
        <v>89</v>
      </c>
      <c r="M866" s="18" t="s">
        <v>89</v>
      </c>
      <c r="N866" s="20" t="str">
        <f t="shared" si="34"/>
        <v>Alto</v>
      </c>
    </row>
    <row r="867" spans="1:14" x14ac:dyDescent="0.35">
      <c r="A867" s="44" t="str">
        <f t="shared" si="33"/>
        <v>SPcidadeEstresse hídricoCidade de São Paulo20304C</v>
      </c>
      <c r="B867" s="18" t="s">
        <v>137</v>
      </c>
      <c r="C867" s="18" t="s">
        <v>82</v>
      </c>
      <c r="D867" s="17" t="s">
        <v>191</v>
      </c>
      <c r="E867" s="17" t="s">
        <v>138</v>
      </c>
      <c r="F867" s="17" t="e" vm="24">
        <v>#VALUE!</v>
      </c>
      <c r="G867" s="44" t="s">
        <v>177</v>
      </c>
      <c r="H867" s="18">
        <v>2030</v>
      </c>
      <c r="I867" s="18" t="s">
        <v>90</v>
      </c>
      <c r="J867" s="9" t="s">
        <v>192</v>
      </c>
      <c r="K867" s="17" t="s">
        <v>193</v>
      </c>
      <c r="L867" s="115" t="s">
        <v>194</v>
      </c>
      <c r="M867" s="18" t="s">
        <v>89</v>
      </c>
      <c r="N867" s="20" t="str">
        <f t="shared" si="34"/>
        <v>Médio</v>
      </c>
    </row>
    <row r="868" spans="1:14" x14ac:dyDescent="0.35">
      <c r="A868" s="44" t="str">
        <f t="shared" si="33"/>
        <v>SPcidadeEstresse hídricoCidade de São Paulo20302C</v>
      </c>
      <c r="B868" s="18" t="s">
        <v>137</v>
      </c>
      <c r="C868" s="18" t="s">
        <v>82</v>
      </c>
      <c r="D868" s="17" t="s">
        <v>191</v>
      </c>
      <c r="E868" s="17" t="s">
        <v>138</v>
      </c>
      <c r="F868" s="17" t="e" vm="24">
        <v>#VALUE!</v>
      </c>
      <c r="G868" s="44" t="s">
        <v>177</v>
      </c>
      <c r="H868" s="18">
        <v>2030</v>
      </c>
      <c r="I868" s="18" t="s">
        <v>86</v>
      </c>
      <c r="J868" s="9" t="s">
        <v>192</v>
      </c>
      <c r="K868" s="17" t="s">
        <v>193</v>
      </c>
      <c r="L868" s="115" t="s">
        <v>194</v>
      </c>
      <c r="M868" s="18" t="s">
        <v>89</v>
      </c>
      <c r="N868" s="20" t="str">
        <f t="shared" si="34"/>
        <v>Médio</v>
      </c>
    </row>
    <row r="869" spans="1:14" x14ac:dyDescent="0.35">
      <c r="A869" s="44" t="str">
        <f t="shared" si="33"/>
        <v>SPCidadeEstresse hídricoCidade de Ribeirão Preto20302C</v>
      </c>
      <c r="B869" s="111" t="s">
        <v>137</v>
      </c>
      <c r="C869" s="111" t="s">
        <v>190</v>
      </c>
      <c r="D869" s="83" t="s">
        <v>191</v>
      </c>
      <c r="E869" s="83" t="s">
        <v>181</v>
      </c>
      <c r="F869" s="83" t="e" vm="32">
        <v>#VALUE!</v>
      </c>
      <c r="G869" s="92" t="s">
        <v>177</v>
      </c>
      <c r="H869" s="18">
        <v>2030</v>
      </c>
      <c r="I869" s="18" t="s">
        <v>86</v>
      </c>
      <c r="J869" s="9" t="s">
        <v>192</v>
      </c>
      <c r="K869" s="83" t="s">
        <v>193</v>
      </c>
      <c r="L869" s="48" t="s">
        <v>89</v>
      </c>
      <c r="M869" s="18" t="s">
        <v>89</v>
      </c>
      <c r="N869" s="20" t="str">
        <f t="shared" si="34"/>
        <v>Médio</v>
      </c>
    </row>
    <row r="870" spans="1:14" x14ac:dyDescent="0.35">
      <c r="A870" s="44" t="str">
        <f t="shared" si="33"/>
        <v>SPCidadeEstresse hídricoCidade de Ribeirão Preto20304C</v>
      </c>
      <c r="B870" s="111" t="s">
        <v>137</v>
      </c>
      <c r="C870" s="111" t="s">
        <v>190</v>
      </c>
      <c r="D870" s="83" t="s">
        <v>191</v>
      </c>
      <c r="E870" s="83" t="s">
        <v>181</v>
      </c>
      <c r="F870" s="83" t="e" vm="32">
        <v>#VALUE!</v>
      </c>
      <c r="G870" s="92" t="s">
        <v>177</v>
      </c>
      <c r="H870" s="18">
        <v>2030</v>
      </c>
      <c r="I870" s="18" t="s">
        <v>90</v>
      </c>
      <c r="J870" s="9" t="s">
        <v>192</v>
      </c>
      <c r="K870" s="83" t="s">
        <v>193</v>
      </c>
      <c r="L870" s="48" t="s">
        <v>89</v>
      </c>
      <c r="M870" s="18" t="s">
        <v>89</v>
      </c>
      <c r="N870" s="20" t="str">
        <f t="shared" si="34"/>
        <v>Médio</v>
      </c>
    </row>
    <row r="871" spans="1:14" x14ac:dyDescent="0.35">
      <c r="A871" s="44" t="str">
        <f t="shared" si="33"/>
        <v>SPcidadeEstresse hídricoCidade de São Paulo20502C</v>
      </c>
      <c r="B871" s="18" t="s">
        <v>137</v>
      </c>
      <c r="C871" s="18" t="s">
        <v>82</v>
      </c>
      <c r="D871" s="17" t="s">
        <v>191</v>
      </c>
      <c r="E871" s="17" t="s">
        <v>138</v>
      </c>
      <c r="F871" s="17" t="e" vm="24">
        <v>#VALUE!</v>
      </c>
      <c r="G871" s="44" t="s">
        <v>177</v>
      </c>
      <c r="H871" s="18">
        <v>2050</v>
      </c>
      <c r="I871" s="18" t="s">
        <v>86</v>
      </c>
      <c r="J871" s="9" t="s">
        <v>192</v>
      </c>
      <c r="K871" s="17" t="s">
        <v>193</v>
      </c>
      <c r="L871" s="115" t="s">
        <v>194</v>
      </c>
      <c r="M871" s="18" t="s">
        <v>89</v>
      </c>
      <c r="N871" s="20" t="str">
        <f t="shared" si="34"/>
        <v>Médio</v>
      </c>
    </row>
    <row r="872" spans="1:14" x14ac:dyDescent="0.35">
      <c r="A872" s="44" t="str">
        <f t="shared" si="33"/>
        <v>SPcidadeEstresse hídricoCidade de São Paulo20504C</v>
      </c>
      <c r="B872" s="18" t="s">
        <v>137</v>
      </c>
      <c r="C872" s="18" t="s">
        <v>82</v>
      </c>
      <c r="D872" s="17" t="s">
        <v>191</v>
      </c>
      <c r="E872" s="17" t="s">
        <v>138</v>
      </c>
      <c r="F872" s="17" t="e" vm="24">
        <v>#VALUE!</v>
      </c>
      <c r="G872" s="44" t="s">
        <v>177</v>
      </c>
      <c r="H872" s="18">
        <v>2050</v>
      </c>
      <c r="I872" s="18" t="s">
        <v>90</v>
      </c>
      <c r="J872" s="9" t="s">
        <v>192</v>
      </c>
      <c r="K872" s="17" t="s">
        <v>193</v>
      </c>
      <c r="L872" s="115" t="s">
        <v>194</v>
      </c>
      <c r="M872" s="18" t="s">
        <v>89</v>
      </c>
      <c r="N872" s="20" t="str">
        <f t="shared" si="34"/>
        <v>Médio</v>
      </c>
    </row>
    <row r="873" spans="1:14" x14ac:dyDescent="0.35">
      <c r="A873" s="44" t="str">
        <f t="shared" si="33"/>
        <v>SPCidadeEstresse hídricoCidade de Ribeirão Preto20504C</v>
      </c>
      <c r="B873" s="111" t="s">
        <v>137</v>
      </c>
      <c r="C873" s="111" t="s">
        <v>190</v>
      </c>
      <c r="D873" s="83" t="s">
        <v>191</v>
      </c>
      <c r="E873" s="83" t="s">
        <v>181</v>
      </c>
      <c r="F873" s="83" t="e" vm="32">
        <v>#VALUE!</v>
      </c>
      <c r="G873" s="92" t="s">
        <v>177</v>
      </c>
      <c r="H873" s="18">
        <v>2050</v>
      </c>
      <c r="I873" s="18" t="s">
        <v>90</v>
      </c>
      <c r="J873" s="9" t="s">
        <v>192</v>
      </c>
      <c r="K873" s="83" t="s">
        <v>193</v>
      </c>
      <c r="L873" s="48" t="s">
        <v>89</v>
      </c>
      <c r="M873" s="18" t="s">
        <v>89</v>
      </c>
      <c r="N873" s="20" t="str">
        <f t="shared" si="34"/>
        <v>Médio</v>
      </c>
    </row>
    <row r="874" spans="1:14" x14ac:dyDescent="0.35">
      <c r="A874" s="44" t="str">
        <f t="shared" si="33"/>
        <v>SPCidadeEstresse hídricoCidade de Ribeirão Preto20502C</v>
      </c>
      <c r="B874" s="111" t="s">
        <v>137</v>
      </c>
      <c r="C874" s="111" t="s">
        <v>190</v>
      </c>
      <c r="D874" s="83" t="s">
        <v>191</v>
      </c>
      <c r="E874" s="83" t="s">
        <v>181</v>
      </c>
      <c r="F874" s="83" t="e" vm="32">
        <v>#VALUE!</v>
      </c>
      <c r="G874" s="92" t="s">
        <v>177</v>
      </c>
      <c r="H874" s="18">
        <v>2050</v>
      </c>
      <c r="I874" s="18" t="s">
        <v>86</v>
      </c>
      <c r="J874" s="9" t="s">
        <v>192</v>
      </c>
      <c r="K874" s="83" t="s">
        <v>193</v>
      </c>
      <c r="L874" s="48" t="s">
        <v>89</v>
      </c>
      <c r="M874" s="18" t="s">
        <v>89</v>
      </c>
      <c r="N874" s="20" t="str">
        <f t="shared" si="34"/>
        <v>Médio</v>
      </c>
    </row>
    <row r="875" spans="1:14" x14ac:dyDescent="0.35">
      <c r="A875" s="44" t="str">
        <f t="shared" si="33"/>
        <v>TOcidadeEstresse hídricoCidade de Palmas20302C</v>
      </c>
      <c r="B875" s="18" t="s">
        <v>123</v>
      </c>
      <c r="C875" s="18" t="s">
        <v>82</v>
      </c>
      <c r="D875" s="17" t="s">
        <v>191</v>
      </c>
      <c r="E875" s="17" t="s">
        <v>124</v>
      </c>
      <c r="F875" s="17" t="e" vm="17">
        <v>#VALUE!</v>
      </c>
      <c r="G875" s="44" t="s">
        <v>85</v>
      </c>
      <c r="H875" s="18">
        <v>2030</v>
      </c>
      <c r="I875" s="18" t="s">
        <v>86</v>
      </c>
      <c r="J875" s="9" t="s">
        <v>192</v>
      </c>
      <c r="K875" s="17" t="s">
        <v>193</v>
      </c>
      <c r="L875" s="45" t="s">
        <v>89</v>
      </c>
      <c r="M875" s="18" t="s">
        <v>89</v>
      </c>
      <c r="N875" s="20" t="str">
        <f t="shared" si="34"/>
        <v>Baixo</v>
      </c>
    </row>
    <row r="876" spans="1:14" x14ac:dyDescent="0.35">
      <c r="A876" s="44" t="str">
        <f t="shared" si="33"/>
        <v>TOcidadeEstresse hídricoCidade de Palmas20304C</v>
      </c>
      <c r="B876" s="18" t="s">
        <v>123</v>
      </c>
      <c r="C876" s="18" t="s">
        <v>82</v>
      </c>
      <c r="D876" s="17" t="s">
        <v>191</v>
      </c>
      <c r="E876" s="17" t="s">
        <v>124</v>
      </c>
      <c r="F876" s="17" t="e" vm="17">
        <v>#VALUE!</v>
      </c>
      <c r="G876" s="44" t="s">
        <v>85</v>
      </c>
      <c r="H876" s="18">
        <v>2030</v>
      </c>
      <c r="I876" s="18" t="s">
        <v>90</v>
      </c>
      <c r="J876" s="9" t="s">
        <v>192</v>
      </c>
      <c r="K876" s="17" t="s">
        <v>193</v>
      </c>
      <c r="L876" s="45" t="s">
        <v>89</v>
      </c>
      <c r="M876" s="18" t="s">
        <v>89</v>
      </c>
      <c r="N876" s="20" t="str">
        <f t="shared" si="34"/>
        <v>Baixo</v>
      </c>
    </row>
    <row r="877" spans="1:14" x14ac:dyDescent="0.35">
      <c r="A877" s="44" t="str">
        <f t="shared" si="33"/>
        <v>TOcidadeEstresse hídricoCidade de Palmas20502C</v>
      </c>
      <c r="B877" s="18" t="s">
        <v>123</v>
      </c>
      <c r="C877" s="18" t="s">
        <v>82</v>
      </c>
      <c r="D877" s="17" t="s">
        <v>191</v>
      </c>
      <c r="E877" s="17" t="s">
        <v>124</v>
      </c>
      <c r="F877" s="17" t="e" vm="17">
        <v>#VALUE!</v>
      </c>
      <c r="G877" s="44" t="s">
        <v>85</v>
      </c>
      <c r="H877" s="18">
        <v>2050</v>
      </c>
      <c r="I877" s="18" t="s">
        <v>86</v>
      </c>
      <c r="J877" s="9" t="s">
        <v>192</v>
      </c>
      <c r="K877" s="17" t="s">
        <v>193</v>
      </c>
      <c r="L877" s="45" t="s">
        <v>89</v>
      </c>
      <c r="M877" s="18" t="s">
        <v>89</v>
      </c>
      <c r="N877" s="20" t="str">
        <f t="shared" si="34"/>
        <v>Baixo</v>
      </c>
    </row>
    <row r="878" spans="1:14" x14ac:dyDescent="0.35">
      <c r="A878" s="44" t="str">
        <f t="shared" si="33"/>
        <v>TOcidadeEstresse hídricoCidade de Palmas20504C</v>
      </c>
      <c r="B878" s="18" t="s">
        <v>123</v>
      </c>
      <c r="C878" s="18" t="s">
        <v>82</v>
      </c>
      <c r="D878" s="17" t="s">
        <v>191</v>
      </c>
      <c r="E878" s="17" t="s">
        <v>124</v>
      </c>
      <c r="F878" s="17" t="e" vm="17">
        <v>#VALUE!</v>
      </c>
      <c r="G878" s="44" t="s">
        <v>85</v>
      </c>
      <c r="H878" s="18">
        <v>2050</v>
      </c>
      <c r="I878" s="18" t="s">
        <v>90</v>
      </c>
      <c r="J878" s="9" t="s">
        <v>192</v>
      </c>
      <c r="K878" s="17" t="s">
        <v>193</v>
      </c>
      <c r="L878" s="45" t="s">
        <v>89</v>
      </c>
      <c r="M878" s="18" t="s">
        <v>89</v>
      </c>
      <c r="N878" s="20" t="str">
        <f t="shared" si="34"/>
        <v>Baixo</v>
      </c>
    </row>
    <row r="879" spans="1:14" x14ac:dyDescent="0.35">
      <c r="A879" s="44" t="str">
        <f t="shared" ref="A879:A942" si="35">_xlfn.CONCAT(B879,C879,D879,E879,H879,I879)</f>
        <v>ACEstadoEstresse hídricoEstado do Acre20302C</v>
      </c>
      <c r="B879" s="18" t="s">
        <v>131</v>
      </c>
      <c r="C879" s="18" t="s">
        <v>146</v>
      </c>
      <c r="D879" s="17" t="s">
        <v>191</v>
      </c>
      <c r="E879" s="17" t="s">
        <v>155</v>
      </c>
      <c r="F879" s="17" t="e" vm="41">
        <v>#VALUE!</v>
      </c>
      <c r="G879" s="44" t="s">
        <v>85</v>
      </c>
      <c r="H879" s="18">
        <v>2030</v>
      </c>
      <c r="I879" s="18" t="s">
        <v>86</v>
      </c>
      <c r="J879" s="9" t="s">
        <v>192</v>
      </c>
      <c r="K879" s="17" t="s">
        <v>193</v>
      </c>
      <c r="L879" s="45" t="s">
        <v>89</v>
      </c>
      <c r="M879" s="18" t="s">
        <v>89</v>
      </c>
      <c r="N879" s="20" t="str">
        <f t="shared" ref="N879:N942" si="36">IF(OR(G879="Alto",G879="Médio", G879="Baixo", G879= "Não aplicável",G879="ND"),G879,M879)</f>
        <v>Baixo</v>
      </c>
    </row>
    <row r="880" spans="1:14" x14ac:dyDescent="0.35">
      <c r="A880" s="44" t="str">
        <f t="shared" si="35"/>
        <v>ACEstadoEstresse hídricoEstado do Acre20304C</v>
      </c>
      <c r="B880" s="18" t="s">
        <v>131</v>
      </c>
      <c r="C880" s="18" t="s">
        <v>146</v>
      </c>
      <c r="D880" s="17" t="s">
        <v>191</v>
      </c>
      <c r="E880" s="17" t="s">
        <v>155</v>
      </c>
      <c r="F880" s="17" t="e" vm="41">
        <v>#VALUE!</v>
      </c>
      <c r="G880" s="44" t="s">
        <v>85</v>
      </c>
      <c r="H880" s="18">
        <v>2030</v>
      </c>
      <c r="I880" s="18" t="s">
        <v>90</v>
      </c>
      <c r="J880" s="9" t="s">
        <v>192</v>
      </c>
      <c r="K880" s="17" t="s">
        <v>193</v>
      </c>
      <c r="L880" s="45" t="s">
        <v>89</v>
      </c>
      <c r="M880" s="18" t="s">
        <v>89</v>
      </c>
      <c r="N880" s="20" t="str">
        <f t="shared" si="36"/>
        <v>Baixo</v>
      </c>
    </row>
    <row r="881" spans="1:14" x14ac:dyDescent="0.35">
      <c r="A881" s="44" t="str">
        <f t="shared" si="35"/>
        <v>ACEstadoEstresse hídricoEstado do Acre20502C</v>
      </c>
      <c r="B881" s="18" t="s">
        <v>131</v>
      </c>
      <c r="C881" s="18" t="s">
        <v>146</v>
      </c>
      <c r="D881" s="17" t="s">
        <v>191</v>
      </c>
      <c r="E881" s="17" t="s">
        <v>155</v>
      </c>
      <c r="F881" s="17" t="e" vm="41">
        <v>#VALUE!</v>
      </c>
      <c r="G881" s="44" t="s">
        <v>85</v>
      </c>
      <c r="H881" s="18">
        <v>2050</v>
      </c>
      <c r="I881" s="18" t="s">
        <v>86</v>
      </c>
      <c r="J881" s="9" t="s">
        <v>192</v>
      </c>
      <c r="K881" s="17" t="s">
        <v>193</v>
      </c>
      <c r="L881" s="45" t="s">
        <v>89</v>
      </c>
      <c r="M881" s="18" t="s">
        <v>89</v>
      </c>
      <c r="N881" s="20" t="str">
        <f t="shared" si="36"/>
        <v>Baixo</v>
      </c>
    </row>
    <row r="882" spans="1:14" x14ac:dyDescent="0.35">
      <c r="A882" s="44" t="str">
        <f t="shared" si="35"/>
        <v>ACEstadoEstresse hídricoEstado do Acre20504C</v>
      </c>
      <c r="B882" s="18" t="s">
        <v>131</v>
      </c>
      <c r="C882" s="18" t="s">
        <v>146</v>
      </c>
      <c r="D882" s="17" t="s">
        <v>191</v>
      </c>
      <c r="E882" s="17" t="s">
        <v>155</v>
      </c>
      <c r="F882" s="17" t="e" vm="41">
        <v>#VALUE!</v>
      </c>
      <c r="G882" s="44" t="s">
        <v>85</v>
      </c>
      <c r="H882" s="18">
        <v>2050</v>
      </c>
      <c r="I882" s="18" t="s">
        <v>90</v>
      </c>
      <c r="J882" s="9" t="s">
        <v>192</v>
      </c>
      <c r="K882" s="17" t="s">
        <v>193</v>
      </c>
      <c r="L882" s="45" t="s">
        <v>89</v>
      </c>
      <c r="M882" s="18" t="s">
        <v>89</v>
      </c>
      <c r="N882" s="20" t="str">
        <f t="shared" si="36"/>
        <v>Baixo</v>
      </c>
    </row>
    <row r="883" spans="1:14" x14ac:dyDescent="0.35">
      <c r="A883" s="44" t="str">
        <f t="shared" si="35"/>
        <v>ALEstadoEstresse hídricoEstado do Alagoas20302C</v>
      </c>
      <c r="B883" s="18" t="s">
        <v>117</v>
      </c>
      <c r="C883" s="18" t="s">
        <v>146</v>
      </c>
      <c r="D883" s="17" t="s">
        <v>191</v>
      </c>
      <c r="E883" s="17" t="s">
        <v>156</v>
      </c>
      <c r="F883" s="17" t="e" vm="42">
        <v>#VALUE!</v>
      </c>
      <c r="G883" s="44" t="s">
        <v>184</v>
      </c>
      <c r="H883" s="18">
        <v>2030</v>
      </c>
      <c r="I883" s="18" t="s">
        <v>86</v>
      </c>
      <c r="J883" s="9" t="s">
        <v>192</v>
      </c>
      <c r="K883" s="17" t="s">
        <v>193</v>
      </c>
      <c r="L883" s="45" t="s">
        <v>89</v>
      </c>
      <c r="M883" s="18" t="s">
        <v>89</v>
      </c>
      <c r="N883" s="20" t="str">
        <f t="shared" si="36"/>
        <v>Alto</v>
      </c>
    </row>
    <row r="884" spans="1:14" x14ac:dyDescent="0.35">
      <c r="A884" s="44" t="str">
        <f t="shared" si="35"/>
        <v>ALEstadoEstresse hídricoEstado do Alagoas20304C</v>
      </c>
      <c r="B884" s="18" t="s">
        <v>117</v>
      </c>
      <c r="C884" s="18" t="s">
        <v>146</v>
      </c>
      <c r="D884" s="17" t="s">
        <v>191</v>
      </c>
      <c r="E884" s="17" t="s">
        <v>156</v>
      </c>
      <c r="F884" s="17" t="e" vm="42">
        <v>#VALUE!</v>
      </c>
      <c r="G884" s="44" t="s">
        <v>184</v>
      </c>
      <c r="H884" s="18">
        <v>2030</v>
      </c>
      <c r="I884" s="18" t="s">
        <v>90</v>
      </c>
      <c r="J884" s="9" t="s">
        <v>192</v>
      </c>
      <c r="K884" s="17" t="s">
        <v>193</v>
      </c>
      <c r="L884" s="45" t="s">
        <v>89</v>
      </c>
      <c r="M884" s="18" t="s">
        <v>89</v>
      </c>
      <c r="N884" s="20" t="str">
        <f t="shared" si="36"/>
        <v>Alto</v>
      </c>
    </row>
    <row r="885" spans="1:14" x14ac:dyDescent="0.35">
      <c r="A885" s="44" t="str">
        <f t="shared" si="35"/>
        <v>ALEstadoEstresse hídricoEstado do Alagoas20502C</v>
      </c>
      <c r="B885" s="18" t="s">
        <v>117</v>
      </c>
      <c r="C885" s="18" t="s">
        <v>146</v>
      </c>
      <c r="D885" s="17" t="s">
        <v>191</v>
      </c>
      <c r="E885" s="17" t="s">
        <v>156</v>
      </c>
      <c r="F885" s="17" t="e" vm="42">
        <v>#VALUE!</v>
      </c>
      <c r="G885" s="44" t="s">
        <v>184</v>
      </c>
      <c r="H885" s="18">
        <v>2050</v>
      </c>
      <c r="I885" s="18" t="s">
        <v>86</v>
      </c>
      <c r="J885" s="9" t="s">
        <v>192</v>
      </c>
      <c r="K885" s="17" t="s">
        <v>193</v>
      </c>
      <c r="L885" s="45" t="s">
        <v>89</v>
      </c>
      <c r="M885" s="18" t="s">
        <v>89</v>
      </c>
      <c r="N885" s="20" t="str">
        <f t="shared" si="36"/>
        <v>Alto</v>
      </c>
    </row>
    <row r="886" spans="1:14" x14ac:dyDescent="0.35">
      <c r="A886" s="44" t="str">
        <f t="shared" si="35"/>
        <v>ALEstadoEstresse hídricoEstado do Alagoas20504C</v>
      </c>
      <c r="B886" s="18" t="s">
        <v>117</v>
      </c>
      <c r="C886" s="18" t="s">
        <v>146</v>
      </c>
      <c r="D886" s="17" t="s">
        <v>191</v>
      </c>
      <c r="E886" s="17" t="s">
        <v>156</v>
      </c>
      <c r="F886" s="17" t="e" vm="42">
        <v>#VALUE!</v>
      </c>
      <c r="G886" s="44" t="s">
        <v>184</v>
      </c>
      <c r="H886" s="18">
        <v>2050</v>
      </c>
      <c r="I886" s="18" t="s">
        <v>90</v>
      </c>
      <c r="J886" s="9" t="s">
        <v>192</v>
      </c>
      <c r="K886" s="17" t="s">
        <v>193</v>
      </c>
      <c r="L886" s="45" t="s">
        <v>89</v>
      </c>
      <c r="M886" s="18" t="s">
        <v>89</v>
      </c>
      <c r="N886" s="20" t="str">
        <f t="shared" si="36"/>
        <v>Alto</v>
      </c>
    </row>
    <row r="887" spans="1:14" x14ac:dyDescent="0.35">
      <c r="A887" s="44" t="str">
        <f t="shared" si="35"/>
        <v>AMEstadoEstresse hídricoEstado do Amazonas20302C</v>
      </c>
      <c r="B887" s="18" t="s">
        <v>119</v>
      </c>
      <c r="C887" s="18" t="s">
        <v>146</v>
      </c>
      <c r="D887" s="17" t="s">
        <v>191</v>
      </c>
      <c r="E887" s="17" t="s">
        <v>158</v>
      </c>
      <c r="F887" s="17" t="e" vm="44">
        <v>#VALUE!</v>
      </c>
      <c r="G887" s="44" t="s">
        <v>85</v>
      </c>
      <c r="H887" s="18">
        <v>2030</v>
      </c>
      <c r="I887" s="18" t="s">
        <v>86</v>
      </c>
      <c r="J887" s="9" t="s">
        <v>192</v>
      </c>
      <c r="K887" s="17" t="s">
        <v>193</v>
      </c>
      <c r="L887" s="45" t="s">
        <v>89</v>
      </c>
      <c r="M887" s="18" t="s">
        <v>89</v>
      </c>
      <c r="N887" s="20" t="str">
        <f t="shared" si="36"/>
        <v>Baixo</v>
      </c>
    </row>
    <row r="888" spans="1:14" x14ac:dyDescent="0.35">
      <c r="A888" s="44" t="str">
        <f t="shared" si="35"/>
        <v>AMEstadoEstresse hídricoEstado do Amazonas20304C</v>
      </c>
      <c r="B888" s="18" t="s">
        <v>119</v>
      </c>
      <c r="C888" s="18" t="s">
        <v>146</v>
      </c>
      <c r="D888" s="106" t="s">
        <v>191</v>
      </c>
      <c r="E888" s="17" t="s">
        <v>158</v>
      </c>
      <c r="F888" s="17" t="e" vm="44">
        <v>#VALUE!</v>
      </c>
      <c r="G888" s="84" t="s">
        <v>85</v>
      </c>
      <c r="H888" s="18">
        <v>2030</v>
      </c>
      <c r="I888" s="18" t="s">
        <v>90</v>
      </c>
      <c r="J888" s="9" t="s">
        <v>192</v>
      </c>
      <c r="K888" s="17" t="s">
        <v>193</v>
      </c>
      <c r="L888" s="45" t="s">
        <v>89</v>
      </c>
      <c r="M888" s="18" t="s">
        <v>89</v>
      </c>
      <c r="N888" s="20" t="str">
        <f t="shared" si="36"/>
        <v>Baixo</v>
      </c>
    </row>
    <row r="889" spans="1:14" x14ac:dyDescent="0.35">
      <c r="A889" s="44" t="str">
        <f t="shared" si="35"/>
        <v>AMEstadoEstresse hídricoEstado do Amazonas20502C</v>
      </c>
      <c r="B889" s="18" t="s">
        <v>119</v>
      </c>
      <c r="C889" s="18" t="s">
        <v>146</v>
      </c>
      <c r="D889" s="106" t="s">
        <v>191</v>
      </c>
      <c r="E889" s="17" t="s">
        <v>158</v>
      </c>
      <c r="F889" s="17" t="e" vm="44">
        <v>#VALUE!</v>
      </c>
      <c r="G889" s="84" t="s">
        <v>85</v>
      </c>
      <c r="H889" s="18">
        <v>2050</v>
      </c>
      <c r="I889" s="18" t="s">
        <v>86</v>
      </c>
      <c r="J889" s="9" t="s">
        <v>192</v>
      </c>
      <c r="K889" s="17" t="s">
        <v>193</v>
      </c>
      <c r="L889" s="45" t="s">
        <v>89</v>
      </c>
      <c r="M889" s="18" t="s">
        <v>89</v>
      </c>
      <c r="N889" s="20" t="str">
        <f t="shared" si="36"/>
        <v>Baixo</v>
      </c>
    </row>
    <row r="890" spans="1:14" x14ac:dyDescent="0.35">
      <c r="A890" s="44" t="str">
        <f t="shared" si="35"/>
        <v>AMEstadoEstresse hídricoEstado do Amazonas20504C</v>
      </c>
      <c r="B890" s="18" t="s">
        <v>119</v>
      </c>
      <c r="C890" s="18" t="s">
        <v>146</v>
      </c>
      <c r="D890" s="106" t="s">
        <v>191</v>
      </c>
      <c r="E890" s="17" t="s">
        <v>158</v>
      </c>
      <c r="F890" s="17" t="e" vm="44">
        <v>#VALUE!</v>
      </c>
      <c r="G890" s="84" t="s">
        <v>85</v>
      </c>
      <c r="H890" s="18">
        <v>2050</v>
      </c>
      <c r="I890" s="18" t="s">
        <v>90</v>
      </c>
      <c r="J890" s="9" t="s">
        <v>192</v>
      </c>
      <c r="K890" s="17" t="s">
        <v>193</v>
      </c>
      <c r="L890" s="45" t="s">
        <v>89</v>
      </c>
      <c r="M890" s="18" t="s">
        <v>89</v>
      </c>
      <c r="N890" s="20" t="str">
        <f t="shared" si="36"/>
        <v>Baixo</v>
      </c>
    </row>
    <row r="891" spans="1:14" x14ac:dyDescent="0.35">
      <c r="A891" s="44" t="str">
        <f t="shared" si="35"/>
        <v>APEstadoEstresse hídricoEstado do Amapá20302C</v>
      </c>
      <c r="B891" s="18" t="s">
        <v>115</v>
      </c>
      <c r="C891" s="18" t="s">
        <v>146</v>
      </c>
      <c r="D891" s="106" t="s">
        <v>191</v>
      </c>
      <c r="E891" s="17" t="s">
        <v>157</v>
      </c>
      <c r="F891" s="17" t="e" vm="43">
        <v>#VALUE!</v>
      </c>
      <c r="G891" s="84" t="s">
        <v>85</v>
      </c>
      <c r="H891" s="18">
        <v>2030</v>
      </c>
      <c r="I891" s="18" t="s">
        <v>86</v>
      </c>
      <c r="J891" s="9" t="s">
        <v>192</v>
      </c>
      <c r="K891" s="17" t="s">
        <v>193</v>
      </c>
      <c r="L891" s="45" t="s">
        <v>89</v>
      </c>
      <c r="M891" s="18" t="s">
        <v>89</v>
      </c>
      <c r="N891" s="20" t="str">
        <f t="shared" si="36"/>
        <v>Baixo</v>
      </c>
    </row>
    <row r="892" spans="1:14" x14ac:dyDescent="0.35">
      <c r="A892" s="44" t="str">
        <f t="shared" si="35"/>
        <v>APEstadoEstresse hídricoEstado do Amapá20304C</v>
      </c>
      <c r="B892" s="18" t="s">
        <v>115</v>
      </c>
      <c r="C892" s="18" t="s">
        <v>146</v>
      </c>
      <c r="D892" s="17" t="s">
        <v>191</v>
      </c>
      <c r="E892" s="17" t="s">
        <v>157</v>
      </c>
      <c r="F892" s="17" t="e" vm="43">
        <v>#VALUE!</v>
      </c>
      <c r="G892" s="84" t="s">
        <v>85</v>
      </c>
      <c r="H892" s="18">
        <v>2030</v>
      </c>
      <c r="I892" s="18" t="s">
        <v>90</v>
      </c>
      <c r="J892" s="9" t="s">
        <v>192</v>
      </c>
      <c r="K892" s="17" t="s">
        <v>193</v>
      </c>
      <c r="L892" s="45" t="s">
        <v>89</v>
      </c>
      <c r="M892" s="18" t="s">
        <v>89</v>
      </c>
      <c r="N892" s="20" t="str">
        <f t="shared" si="36"/>
        <v>Baixo</v>
      </c>
    </row>
    <row r="893" spans="1:14" x14ac:dyDescent="0.35">
      <c r="A893" s="44" t="str">
        <f t="shared" si="35"/>
        <v>APEstadoEstresse hídricoEstado do Amapá20502C</v>
      </c>
      <c r="B893" s="18" t="s">
        <v>115</v>
      </c>
      <c r="C893" s="18" t="s">
        <v>146</v>
      </c>
      <c r="D893" s="17" t="s">
        <v>191</v>
      </c>
      <c r="E893" s="17" t="s">
        <v>157</v>
      </c>
      <c r="F893" s="17" t="e" vm="43">
        <v>#VALUE!</v>
      </c>
      <c r="G893" s="44" t="s">
        <v>85</v>
      </c>
      <c r="H893" s="18">
        <v>2050</v>
      </c>
      <c r="I893" s="18" t="s">
        <v>86</v>
      </c>
      <c r="J893" s="9" t="s">
        <v>192</v>
      </c>
      <c r="K893" s="17" t="s">
        <v>193</v>
      </c>
      <c r="L893" s="45" t="s">
        <v>89</v>
      </c>
      <c r="M893" s="18" t="s">
        <v>89</v>
      </c>
      <c r="N893" s="20" t="str">
        <f t="shared" si="36"/>
        <v>Baixo</v>
      </c>
    </row>
    <row r="894" spans="1:14" x14ac:dyDescent="0.35">
      <c r="A894" s="44" t="str">
        <f t="shared" si="35"/>
        <v>APEstadoEstresse hídricoEstado do Amapá20504C</v>
      </c>
      <c r="B894" s="18" t="s">
        <v>115</v>
      </c>
      <c r="C894" s="18" t="s">
        <v>146</v>
      </c>
      <c r="D894" s="17" t="s">
        <v>191</v>
      </c>
      <c r="E894" s="17" t="s">
        <v>157</v>
      </c>
      <c r="F894" s="17" t="e" vm="43">
        <v>#VALUE!</v>
      </c>
      <c r="G894" s="44" t="s">
        <v>85</v>
      </c>
      <c r="H894" s="18">
        <v>2050</v>
      </c>
      <c r="I894" s="18" t="s">
        <v>90</v>
      </c>
      <c r="J894" s="9" t="s">
        <v>192</v>
      </c>
      <c r="K894" s="17" t="s">
        <v>193</v>
      </c>
      <c r="L894" s="45" t="s">
        <v>89</v>
      </c>
      <c r="M894" s="18" t="s">
        <v>89</v>
      </c>
      <c r="N894" s="20" t="str">
        <f t="shared" si="36"/>
        <v>Baixo</v>
      </c>
    </row>
    <row r="895" spans="1:14" x14ac:dyDescent="0.35">
      <c r="A895" s="44" t="str">
        <f t="shared" si="35"/>
        <v>BAEstadoEstresse hídricoEstado da Bahia20302C</v>
      </c>
      <c r="B895" s="18" t="s">
        <v>133</v>
      </c>
      <c r="C895" s="18" t="s">
        <v>146</v>
      </c>
      <c r="D895" s="17" t="s">
        <v>191</v>
      </c>
      <c r="E895" s="17" t="s">
        <v>148</v>
      </c>
      <c r="F895" s="17" t="e" vm="34">
        <v>#VALUE!</v>
      </c>
      <c r="G895" s="44" t="s">
        <v>177</v>
      </c>
      <c r="H895" s="18">
        <v>2030</v>
      </c>
      <c r="I895" s="18" t="s">
        <v>86</v>
      </c>
      <c r="J895" s="9" t="s">
        <v>192</v>
      </c>
      <c r="K895" s="17" t="s">
        <v>193</v>
      </c>
      <c r="L895" s="45" t="s">
        <v>89</v>
      </c>
      <c r="M895" s="18" t="s">
        <v>89</v>
      </c>
      <c r="N895" s="20" t="str">
        <f t="shared" si="36"/>
        <v>Médio</v>
      </c>
    </row>
    <row r="896" spans="1:14" x14ac:dyDescent="0.35">
      <c r="A896" s="44" t="str">
        <f t="shared" si="35"/>
        <v>BAEstadoEstresse hídricoEstado da Bahia20304C</v>
      </c>
      <c r="B896" s="18" t="s">
        <v>133</v>
      </c>
      <c r="C896" s="18" t="s">
        <v>146</v>
      </c>
      <c r="D896" s="17" t="s">
        <v>191</v>
      </c>
      <c r="E896" s="17" t="s">
        <v>148</v>
      </c>
      <c r="F896" s="17" t="e" vm="34">
        <v>#VALUE!</v>
      </c>
      <c r="G896" s="44" t="s">
        <v>177</v>
      </c>
      <c r="H896" s="18">
        <v>2030</v>
      </c>
      <c r="I896" s="18" t="s">
        <v>90</v>
      </c>
      <c r="J896" s="9" t="s">
        <v>192</v>
      </c>
      <c r="K896" s="17" t="s">
        <v>193</v>
      </c>
      <c r="L896" s="45" t="s">
        <v>89</v>
      </c>
      <c r="M896" s="18" t="s">
        <v>89</v>
      </c>
      <c r="N896" s="20" t="str">
        <f t="shared" si="36"/>
        <v>Médio</v>
      </c>
    </row>
    <row r="897" spans="1:14" x14ac:dyDescent="0.35">
      <c r="A897" s="44" t="str">
        <f t="shared" si="35"/>
        <v>BAEstadoEstresse hídricoEstado da Bahia20502C</v>
      </c>
      <c r="B897" s="18" t="s">
        <v>133</v>
      </c>
      <c r="C897" s="18" t="s">
        <v>146</v>
      </c>
      <c r="D897" s="17" t="s">
        <v>191</v>
      </c>
      <c r="E897" s="17" t="s">
        <v>148</v>
      </c>
      <c r="F897" s="17" t="e" vm="34">
        <v>#VALUE!</v>
      </c>
      <c r="G897" s="44" t="s">
        <v>177</v>
      </c>
      <c r="H897" s="18">
        <v>2050</v>
      </c>
      <c r="I897" s="18" t="s">
        <v>86</v>
      </c>
      <c r="J897" s="9" t="s">
        <v>192</v>
      </c>
      <c r="K897" s="17" t="s">
        <v>193</v>
      </c>
      <c r="L897" s="45" t="s">
        <v>89</v>
      </c>
      <c r="M897" s="18" t="s">
        <v>89</v>
      </c>
      <c r="N897" s="20" t="str">
        <f t="shared" si="36"/>
        <v>Médio</v>
      </c>
    </row>
    <row r="898" spans="1:14" x14ac:dyDescent="0.35">
      <c r="A898" s="44" t="str">
        <f t="shared" si="35"/>
        <v>BAEstadoEstresse hídricoEstado da Bahia20504C</v>
      </c>
      <c r="B898" s="18" t="s">
        <v>133</v>
      </c>
      <c r="C898" s="18" t="s">
        <v>146</v>
      </c>
      <c r="D898" s="17" t="s">
        <v>191</v>
      </c>
      <c r="E898" s="17" t="s">
        <v>148</v>
      </c>
      <c r="F898" s="17" t="e" vm="34">
        <v>#VALUE!</v>
      </c>
      <c r="G898" s="44" t="s">
        <v>177</v>
      </c>
      <c r="H898" s="18">
        <v>2050</v>
      </c>
      <c r="I898" s="18" t="s">
        <v>90</v>
      </c>
      <c r="J898" s="9" t="s">
        <v>192</v>
      </c>
      <c r="K898" s="17" t="s">
        <v>193</v>
      </c>
      <c r="L898" s="45" t="s">
        <v>89</v>
      </c>
      <c r="M898" s="18" t="s">
        <v>89</v>
      </c>
      <c r="N898" s="20" t="str">
        <f t="shared" si="36"/>
        <v>Médio</v>
      </c>
    </row>
    <row r="899" spans="1:14" x14ac:dyDescent="0.35">
      <c r="A899" s="44" t="str">
        <f t="shared" si="35"/>
        <v>CEEstadoEstresse hídricoEstado do Ceará20302C</v>
      </c>
      <c r="B899" s="18" t="s">
        <v>109</v>
      </c>
      <c r="C899" s="18" t="s">
        <v>146</v>
      </c>
      <c r="D899" s="17" t="s">
        <v>191</v>
      </c>
      <c r="E899" s="17" t="s">
        <v>159</v>
      </c>
      <c r="F899" s="17" t="e" vm="45">
        <v>#VALUE!</v>
      </c>
      <c r="G899" s="44" t="s">
        <v>177</v>
      </c>
      <c r="H899" s="18">
        <v>2030</v>
      </c>
      <c r="I899" s="18" t="s">
        <v>86</v>
      </c>
      <c r="J899" s="9" t="s">
        <v>192</v>
      </c>
      <c r="K899" s="17" t="s">
        <v>193</v>
      </c>
      <c r="L899" s="45" t="s">
        <v>89</v>
      </c>
      <c r="M899" s="18" t="s">
        <v>89</v>
      </c>
      <c r="N899" s="20" t="str">
        <f t="shared" si="36"/>
        <v>Médio</v>
      </c>
    </row>
    <row r="900" spans="1:14" x14ac:dyDescent="0.35">
      <c r="A900" s="44" t="str">
        <f t="shared" si="35"/>
        <v>CEEstadoEstresse hídricoEstado do Ceará20304C</v>
      </c>
      <c r="B900" s="18" t="s">
        <v>109</v>
      </c>
      <c r="C900" s="18" t="s">
        <v>146</v>
      </c>
      <c r="D900" s="17" t="s">
        <v>191</v>
      </c>
      <c r="E900" s="17" t="s">
        <v>159</v>
      </c>
      <c r="F900" s="17" t="e" vm="45">
        <v>#VALUE!</v>
      </c>
      <c r="G900" s="44" t="s">
        <v>177</v>
      </c>
      <c r="H900" s="18">
        <v>2030</v>
      </c>
      <c r="I900" s="18" t="s">
        <v>90</v>
      </c>
      <c r="J900" s="9" t="s">
        <v>192</v>
      </c>
      <c r="K900" s="17" t="s">
        <v>193</v>
      </c>
      <c r="L900" s="45" t="s">
        <v>89</v>
      </c>
      <c r="M900" s="18" t="s">
        <v>89</v>
      </c>
      <c r="N900" s="20" t="str">
        <f t="shared" si="36"/>
        <v>Médio</v>
      </c>
    </row>
    <row r="901" spans="1:14" x14ac:dyDescent="0.35">
      <c r="A901" s="44" t="str">
        <f t="shared" si="35"/>
        <v>CEEstadoEstresse hídricoEstado do Ceará20502C</v>
      </c>
      <c r="B901" s="18" t="s">
        <v>109</v>
      </c>
      <c r="C901" s="45" t="s">
        <v>146</v>
      </c>
      <c r="D901" s="44" t="s">
        <v>191</v>
      </c>
      <c r="E901" s="17" t="s">
        <v>159</v>
      </c>
      <c r="F901" s="17" t="e" vm="45">
        <v>#VALUE!</v>
      </c>
      <c r="G901" s="44" t="s">
        <v>177</v>
      </c>
      <c r="H901" s="18">
        <v>2050</v>
      </c>
      <c r="I901" s="18" t="s">
        <v>86</v>
      </c>
      <c r="J901" s="9" t="s">
        <v>192</v>
      </c>
      <c r="K901" s="17" t="s">
        <v>193</v>
      </c>
      <c r="L901" s="45" t="s">
        <v>89</v>
      </c>
      <c r="M901" s="18" t="s">
        <v>89</v>
      </c>
      <c r="N901" s="20" t="str">
        <f t="shared" si="36"/>
        <v>Médio</v>
      </c>
    </row>
    <row r="902" spans="1:14" x14ac:dyDescent="0.35">
      <c r="A902" s="44" t="str">
        <f t="shared" si="35"/>
        <v>CEEstadoEstresse hídricoEstado do Ceará20504C</v>
      </c>
      <c r="B902" s="18" t="s">
        <v>109</v>
      </c>
      <c r="C902" s="45" t="s">
        <v>146</v>
      </c>
      <c r="D902" s="44" t="s">
        <v>191</v>
      </c>
      <c r="E902" s="17" t="s">
        <v>159</v>
      </c>
      <c r="F902" s="17" t="e" vm="45">
        <v>#VALUE!</v>
      </c>
      <c r="G902" s="44" t="s">
        <v>177</v>
      </c>
      <c r="H902" s="18">
        <v>2050</v>
      </c>
      <c r="I902" s="18" t="s">
        <v>90</v>
      </c>
      <c r="J902" s="9" t="s">
        <v>192</v>
      </c>
      <c r="K902" s="17" t="s">
        <v>193</v>
      </c>
      <c r="L902" s="45" t="s">
        <v>89</v>
      </c>
      <c r="M902" s="18" t="s">
        <v>89</v>
      </c>
      <c r="N902" s="20" t="str">
        <f t="shared" si="36"/>
        <v>Médio</v>
      </c>
    </row>
    <row r="903" spans="1:14" x14ac:dyDescent="0.35">
      <c r="A903" s="44" t="str">
        <f t="shared" si="35"/>
        <v>DFEstadoEstresse hídricoDistrito Federal20302C</v>
      </c>
      <c r="B903" s="18" t="s">
        <v>99</v>
      </c>
      <c r="C903" s="45" t="s">
        <v>146</v>
      </c>
      <c r="D903" s="44" t="s">
        <v>191</v>
      </c>
      <c r="E903" s="17" t="s">
        <v>147</v>
      </c>
      <c r="F903" s="17" t="e" vm="33">
        <v>#VALUE!</v>
      </c>
      <c r="G903" s="44" t="s">
        <v>85</v>
      </c>
      <c r="H903" s="18">
        <v>2030</v>
      </c>
      <c r="I903" s="18" t="s">
        <v>86</v>
      </c>
      <c r="J903" s="9" t="s">
        <v>192</v>
      </c>
      <c r="K903" s="17" t="s">
        <v>193</v>
      </c>
      <c r="L903" s="45" t="s">
        <v>89</v>
      </c>
      <c r="M903" s="18" t="s">
        <v>89</v>
      </c>
      <c r="N903" s="20" t="str">
        <f t="shared" si="36"/>
        <v>Baixo</v>
      </c>
    </row>
    <row r="904" spans="1:14" x14ac:dyDescent="0.35">
      <c r="A904" s="44" t="str">
        <f t="shared" si="35"/>
        <v>DFEstadoEstresse hídricoDistrito Federal20304C</v>
      </c>
      <c r="B904" s="18" t="s">
        <v>99</v>
      </c>
      <c r="C904" s="45" t="s">
        <v>146</v>
      </c>
      <c r="D904" s="44" t="s">
        <v>191</v>
      </c>
      <c r="E904" s="17" t="s">
        <v>147</v>
      </c>
      <c r="F904" s="17" t="e" vm="33">
        <v>#VALUE!</v>
      </c>
      <c r="G904" s="44" t="s">
        <v>85</v>
      </c>
      <c r="H904" s="18">
        <v>2030</v>
      </c>
      <c r="I904" s="18" t="s">
        <v>90</v>
      </c>
      <c r="J904" s="9" t="s">
        <v>192</v>
      </c>
      <c r="K904" s="17" t="s">
        <v>193</v>
      </c>
      <c r="L904" s="45" t="s">
        <v>89</v>
      </c>
      <c r="M904" s="18" t="s">
        <v>89</v>
      </c>
      <c r="N904" s="20" t="str">
        <f t="shared" si="36"/>
        <v>Baixo</v>
      </c>
    </row>
    <row r="905" spans="1:14" x14ac:dyDescent="0.35">
      <c r="A905" s="44" t="str">
        <f t="shared" si="35"/>
        <v>DFEstadoEstresse hídricoDistrito Federal20502C</v>
      </c>
      <c r="B905" s="18" t="s">
        <v>99</v>
      </c>
      <c r="C905" s="45" t="s">
        <v>146</v>
      </c>
      <c r="D905" s="44" t="s">
        <v>191</v>
      </c>
      <c r="E905" s="17" t="s">
        <v>147</v>
      </c>
      <c r="F905" s="17" t="e" vm="33">
        <v>#VALUE!</v>
      </c>
      <c r="G905" s="44" t="s">
        <v>85</v>
      </c>
      <c r="H905" s="18">
        <v>2050</v>
      </c>
      <c r="I905" s="18" t="s">
        <v>86</v>
      </c>
      <c r="J905" s="9" t="s">
        <v>192</v>
      </c>
      <c r="K905" s="17" t="s">
        <v>193</v>
      </c>
      <c r="L905" s="45" t="s">
        <v>89</v>
      </c>
      <c r="M905" s="18" t="s">
        <v>89</v>
      </c>
      <c r="N905" s="20" t="str">
        <f t="shared" si="36"/>
        <v>Baixo</v>
      </c>
    </row>
    <row r="906" spans="1:14" x14ac:dyDescent="0.35">
      <c r="A906" s="44" t="str">
        <f t="shared" si="35"/>
        <v>DFEstadoEstresse hídricoDistrito Federal20504C</v>
      </c>
      <c r="B906" s="18" t="s">
        <v>99</v>
      </c>
      <c r="C906" s="45" t="s">
        <v>146</v>
      </c>
      <c r="D906" s="44" t="s">
        <v>191</v>
      </c>
      <c r="E906" s="17" t="s">
        <v>147</v>
      </c>
      <c r="F906" s="17" t="e" vm="33">
        <v>#VALUE!</v>
      </c>
      <c r="G906" s="44" t="s">
        <v>85</v>
      </c>
      <c r="H906" s="18">
        <v>2050</v>
      </c>
      <c r="I906" s="18" t="s">
        <v>90</v>
      </c>
      <c r="J906" s="9" t="s">
        <v>192</v>
      </c>
      <c r="K906" s="17" t="s">
        <v>193</v>
      </c>
      <c r="L906" s="45" t="s">
        <v>89</v>
      </c>
      <c r="M906" s="18" t="s">
        <v>89</v>
      </c>
      <c r="N906" s="20" t="str">
        <f t="shared" si="36"/>
        <v>Baixo</v>
      </c>
    </row>
    <row r="907" spans="1:14" x14ac:dyDescent="0.35">
      <c r="A907" s="44" t="str">
        <f t="shared" si="35"/>
        <v>ESEstadoEstresse hídricoEstado do Espírito Santo20302C</v>
      </c>
      <c r="B907" s="18" t="s">
        <v>141</v>
      </c>
      <c r="C907" s="45" t="s">
        <v>146</v>
      </c>
      <c r="D907" s="44" t="s">
        <v>191</v>
      </c>
      <c r="E907" s="17" t="s">
        <v>160</v>
      </c>
      <c r="F907" s="17" t="e" vm="46">
        <v>#VALUE!</v>
      </c>
      <c r="G907" s="44" t="s">
        <v>177</v>
      </c>
      <c r="H907" s="18">
        <v>2030</v>
      </c>
      <c r="I907" s="18" t="s">
        <v>86</v>
      </c>
      <c r="J907" s="9" t="s">
        <v>192</v>
      </c>
      <c r="K907" s="17" t="s">
        <v>193</v>
      </c>
      <c r="L907" s="45" t="s">
        <v>89</v>
      </c>
      <c r="M907" s="18" t="s">
        <v>89</v>
      </c>
      <c r="N907" s="20" t="str">
        <f t="shared" si="36"/>
        <v>Médio</v>
      </c>
    </row>
    <row r="908" spans="1:14" x14ac:dyDescent="0.35">
      <c r="A908" s="44" t="str">
        <f t="shared" si="35"/>
        <v>ESEstadoEstresse hídricoEstado do Espírito Santo20304C</v>
      </c>
      <c r="B908" s="18" t="s">
        <v>141</v>
      </c>
      <c r="C908" s="45" t="s">
        <v>146</v>
      </c>
      <c r="D908" s="44" t="s">
        <v>191</v>
      </c>
      <c r="E908" s="17" t="s">
        <v>160</v>
      </c>
      <c r="F908" s="17" t="e" vm="46">
        <v>#VALUE!</v>
      </c>
      <c r="G908" s="44" t="s">
        <v>177</v>
      </c>
      <c r="H908" s="18">
        <v>2030</v>
      </c>
      <c r="I908" s="18" t="s">
        <v>90</v>
      </c>
      <c r="J908" s="9" t="s">
        <v>192</v>
      </c>
      <c r="K908" s="17" t="s">
        <v>193</v>
      </c>
      <c r="L908" s="45" t="s">
        <v>89</v>
      </c>
      <c r="M908" s="18" t="s">
        <v>89</v>
      </c>
      <c r="N908" s="20" t="str">
        <f t="shared" si="36"/>
        <v>Médio</v>
      </c>
    </row>
    <row r="909" spans="1:14" x14ac:dyDescent="0.35">
      <c r="A909" s="44" t="str">
        <f t="shared" si="35"/>
        <v>ESEstadoEstresse hídricoEstado do Espírito Santo20502C</v>
      </c>
      <c r="B909" s="18" t="s">
        <v>141</v>
      </c>
      <c r="C909" s="45" t="s">
        <v>146</v>
      </c>
      <c r="D909" s="44" t="s">
        <v>191</v>
      </c>
      <c r="E909" s="17" t="s">
        <v>160</v>
      </c>
      <c r="F909" s="17" t="e" vm="46">
        <v>#VALUE!</v>
      </c>
      <c r="G909" s="44" t="s">
        <v>177</v>
      </c>
      <c r="H909" s="18">
        <v>2050</v>
      </c>
      <c r="I909" s="18" t="s">
        <v>86</v>
      </c>
      <c r="J909" s="9" t="s">
        <v>192</v>
      </c>
      <c r="K909" s="17" t="s">
        <v>193</v>
      </c>
      <c r="L909" s="45" t="s">
        <v>89</v>
      </c>
      <c r="M909" s="18" t="s">
        <v>89</v>
      </c>
      <c r="N909" s="20" t="str">
        <f t="shared" si="36"/>
        <v>Médio</v>
      </c>
    </row>
    <row r="910" spans="1:14" x14ac:dyDescent="0.35">
      <c r="A910" s="44" t="str">
        <f t="shared" si="35"/>
        <v>ESEstadoEstresse hídricoEstado do Espírito Santo20504C</v>
      </c>
      <c r="B910" s="18" t="s">
        <v>141</v>
      </c>
      <c r="C910" s="45" t="s">
        <v>146</v>
      </c>
      <c r="D910" s="44" t="s">
        <v>191</v>
      </c>
      <c r="E910" s="17" t="s">
        <v>160</v>
      </c>
      <c r="F910" s="17" t="e" vm="46">
        <v>#VALUE!</v>
      </c>
      <c r="G910" s="44" t="s">
        <v>177</v>
      </c>
      <c r="H910" s="18">
        <v>2050</v>
      </c>
      <c r="I910" s="18" t="s">
        <v>90</v>
      </c>
      <c r="J910" s="9" t="s">
        <v>192</v>
      </c>
      <c r="K910" s="17" t="s">
        <v>193</v>
      </c>
      <c r="L910" s="45" t="s">
        <v>89</v>
      </c>
      <c r="M910" s="18" t="s">
        <v>89</v>
      </c>
      <c r="N910" s="20" t="str">
        <f t="shared" si="36"/>
        <v>Médio</v>
      </c>
    </row>
    <row r="911" spans="1:14" x14ac:dyDescent="0.35">
      <c r="A911" s="44" t="str">
        <f t="shared" si="35"/>
        <v>GOEstadoEstresse hídricoEstado do Goiás20302C</v>
      </c>
      <c r="B911" s="18" t="s">
        <v>111</v>
      </c>
      <c r="C911" s="45" t="s">
        <v>146</v>
      </c>
      <c r="D911" s="44" t="s">
        <v>191</v>
      </c>
      <c r="E911" s="17" t="s">
        <v>161</v>
      </c>
      <c r="F911" s="17" t="e" vm="47">
        <v>#VALUE!</v>
      </c>
      <c r="G911" s="44" t="s">
        <v>85</v>
      </c>
      <c r="H911" s="18">
        <v>2030</v>
      </c>
      <c r="I911" s="18" t="s">
        <v>86</v>
      </c>
      <c r="J911" s="9" t="s">
        <v>192</v>
      </c>
      <c r="K911" s="17" t="s">
        <v>193</v>
      </c>
      <c r="L911" s="45" t="s">
        <v>89</v>
      </c>
      <c r="M911" s="18" t="s">
        <v>89</v>
      </c>
      <c r="N911" s="20" t="str">
        <f t="shared" si="36"/>
        <v>Baixo</v>
      </c>
    </row>
    <row r="912" spans="1:14" x14ac:dyDescent="0.35">
      <c r="A912" s="44" t="str">
        <f t="shared" si="35"/>
        <v>GOEstadoEstresse hídricoEstado do Goiás20304C</v>
      </c>
      <c r="B912" s="18" t="s">
        <v>111</v>
      </c>
      <c r="C912" s="45" t="s">
        <v>146</v>
      </c>
      <c r="D912" s="44" t="s">
        <v>191</v>
      </c>
      <c r="E912" s="17" t="s">
        <v>161</v>
      </c>
      <c r="F912" s="17" t="e" vm="47">
        <v>#VALUE!</v>
      </c>
      <c r="G912" s="44" t="s">
        <v>85</v>
      </c>
      <c r="H912" s="18">
        <v>2030</v>
      </c>
      <c r="I912" s="18" t="s">
        <v>90</v>
      </c>
      <c r="J912" s="9" t="s">
        <v>192</v>
      </c>
      <c r="K912" s="17" t="s">
        <v>193</v>
      </c>
      <c r="L912" s="45" t="s">
        <v>89</v>
      </c>
      <c r="M912" s="18" t="s">
        <v>89</v>
      </c>
      <c r="N912" s="20" t="str">
        <f t="shared" si="36"/>
        <v>Baixo</v>
      </c>
    </row>
    <row r="913" spans="1:14" x14ac:dyDescent="0.35">
      <c r="A913" s="17" t="str">
        <f t="shared" si="35"/>
        <v>GOEstadoEstresse hídricoEstado do Goiás20502C</v>
      </c>
      <c r="B913" s="18" t="s">
        <v>111</v>
      </c>
      <c r="C913" s="18" t="s">
        <v>146</v>
      </c>
      <c r="D913" s="17" t="s">
        <v>191</v>
      </c>
      <c r="E913" s="17" t="s">
        <v>161</v>
      </c>
      <c r="F913" s="17" t="e" vm="47">
        <v>#VALUE!</v>
      </c>
      <c r="G913" s="44" t="s">
        <v>85</v>
      </c>
      <c r="H913" s="18">
        <v>2050</v>
      </c>
      <c r="I913" s="18" t="s">
        <v>86</v>
      </c>
      <c r="J913" s="9" t="s">
        <v>192</v>
      </c>
      <c r="K913" s="17" t="s">
        <v>193</v>
      </c>
      <c r="L913" s="45" t="s">
        <v>89</v>
      </c>
      <c r="M913" s="18" t="s">
        <v>89</v>
      </c>
      <c r="N913" s="20" t="str">
        <f t="shared" si="36"/>
        <v>Baixo</v>
      </c>
    </row>
    <row r="914" spans="1:14" x14ac:dyDescent="0.35">
      <c r="A914" s="17" t="str">
        <f t="shared" si="35"/>
        <v>GOEstadoEstresse hídricoEstado do Goiás20504C</v>
      </c>
      <c r="B914" s="18" t="s">
        <v>111</v>
      </c>
      <c r="C914" s="18" t="s">
        <v>146</v>
      </c>
      <c r="D914" s="17" t="s">
        <v>191</v>
      </c>
      <c r="E914" s="17" t="s">
        <v>161</v>
      </c>
      <c r="F914" s="17" t="e" vm="47">
        <v>#VALUE!</v>
      </c>
      <c r="G914" s="44" t="s">
        <v>85</v>
      </c>
      <c r="H914" s="18">
        <v>2050</v>
      </c>
      <c r="I914" s="18" t="s">
        <v>90</v>
      </c>
      <c r="J914" s="9" t="s">
        <v>192</v>
      </c>
      <c r="K914" s="17" t="s">
        <v>193</v>
      </c>
      <c r="L914" s="45" t="s">
        <v>89</v>
      </c>
      <c r="M914" s="18" t="s">
        <v>89</v>
      </c>
      <c r="N914" s="20" t="str">
        <f t="shared" si="36"/>
        <v>Baixo</v>
      </c>
    </row>
    <row r="915" spans="1:14" x14ac:dyDescent="0.35">
      <c r="A915" s="17" t="str">
        <f t="shared" si="35"/>
        <v>MAEstadoEstresse hídricoEstado do Maranhão20302C</v>
      </c>
      <c r="B915" s="18" t="s">
        <v>135</v>
      </c>
      <c r="C915" s="18" t="s">
        <v>146</v>
      </c>
      <c r="D915" s="17" t="s">
        <v>191</v>
      </c>
      <c r="E915" s="17" t="s">
        <v>162</v>
      </c>
      <c r="F915" s="17" t="e" vm="48">
        <v>#VALUE!</v>
      </c>
      <c r="G915" s="44" t="s">
        <v>85</v>
      </c>
      <c r="H915" s="18">
        <v>2030</v>
      </c>
      <c r="I915" s="18" t="s">
        <v>86</v>
      </c>
      <c r="J915" s="9" t="s">
        <v>192</v>
      </c>
      <c r="K915" s="17" t="s">
        <v>193</v>
      </c>
      <c r="L915" s="45" t="s">
        <v>89</v>
      </c>
      <c r="M915" s="18" t="s">
        <v>89</v>
      </c>
      <c r="N915" s="20" t="str">
        <f t="shared" si="36"/>
        <v>Baixo</v>
      </c>
    </row>
    <row r="916" spans="1:14" x14ac:dyDescent="0.35">
      <c r="A916" s="17" t="str">
        <f t="shared" si="35"/>
        <v>MAEstadoEstresse hídricoEstado do Maranhão20304C</v>
      </c>
      <c r="B916" s="18" t="s">
        <v>135</v>
      </c>
      <c r="C916" s="18" t="s">
        <v>146</v>
      </c>
      <c r="D916" s="17" t="s">
        <v>191</v>
      </c>
      <c r="E916" s="17" t="s">
        <v>162</v>
      </c>
      <c r="F916" s="17" t="e" vm="48">
        <v>#VALUE!</v>
      </c>
      <c r="G916" s="44" t="s">
        <v>85</v>
      </c>
      <c r="H916" s="18">
        <v>2030</v>
      </c>
      <c r="I916" s="18" t="s">
        <v>90</v>
      </c>
      <c r="J916" s="9" t="s">
        <v>192</v>
      </c>
      <c r="K916" s="17" t="s">
        <v>193</v>
      </c>
      <c r="L916" s="45" t="s">
        <v>89</v>
      </c>
      <c r="M916" s="18" t="s">
        <v>89</v>
      </c>
      <c r="N916" s="20" t="str">
        <f t="shared" si="36"/>
        <v>Baixo</v>
      </c>
    </row>
    <row r="917" spans="1:14" x14ac:dyDescent="0.35">
      <c r="A917" s="17" t="str">
        <f t="shared" si="35"/>
        <v>MAEstadoEstresse hídricoEstado do Maranhão20502C</v>
      </c>
      <c r="B917" s="18" t="s">
        <v>135</v>
      </c>
      <c r="C917" s="18" t="s">
        <v>146</v>
      </c>
      <c r="D917" s="17" t="s">
        <v>191</v>
      </c>
      <c r="E917" s="17" t="s">
        <v>162</v>
      </c>
      <c r="F917" s="17" t="e" vm="48">
        <v>#VALUE!</v>
      </c>
      <c r="G917" s="44" t="s">
        <v>85</v>
      </c>
      <c r="H917" s="18">
        <v>2050</v>
      </c>
      <c r="I917" s="18" t="s">
        <v>86</v>
      </c>
      <c r="J917" s="9" t="s">
        <v>192</v>
      </c>
      <c r="K917" s="17" t="s">
        <v>193</v>
      </c>
      <c r="L917" s="45" t="s">
        <v>89</v>
      </c>
      <c r="M917" s="18" t="s">
        <v>89</v>
      </c>
      <c r="N917" s="20" t="str">
        <f t="shared" si="36"/>
        <v>Baixo</v>
      </c>
    </row>
    <row r="918" spans="1:14" x14ac:dyDescent="0.35">
      <c r="A918" s="17" t="str">
        <f t="shared" si="35"/>
        <v>MAEstadoEstresse hídricoEstado do Maranhão20504C</v>
      </c>
      <c r="B918" s="18" t="s">
        <v>135</v>
      </c>
      <c r="C918" s="18" t="s">
        <v>146</v>
      </c>
      <c r="D918" s="17" t="s">
        <v>191</v>
      </c>
      <c r="E918" s="17" t="s">
        <v>162</v>
      </c>
      <c r="F918" s="17" t="e" vm="48">
        <v>#VALUE!</v>
      </c>
      <c r="G918" s="44" t="s">
        <v>85</v>
      </c>
      <c r="H918" s="18">
        <v>2050</v>
      </c>
      <c r="I918" s="18" t="s">
        <v>90</v>
      </c>
      <c r="J918" s="9" t="s">
        <v>192</v>
      </c>
      <c r="K918" s="17" t="s">
        <v>193</v>
      </c>
      <c r="L918" s="45" t="s">
        <v>89</v>
      </c>
      <c r="M918" s="18" t="s">
        <v>89</v>
      </c>
      <c r="N918" s="20" t="str">
        <f t="shared" si="36"/>
        <v>Baixo</v>
      </c>
    </row>
    <row r="919" spans="1:14" x14ac:dyDescent="0.35">
      <c r="A919" s="17" t="str">
        <f t="shared" si="35"/>
        <v>MGEstadoEstresse hídricoEstado de Minas Gerais20304C</v>
      </c>
      <c r="B919" s="18" t="s">
        <v>93</v>
      </c>
      <c r="C919" s="18" t="s">
        <v>146</v>
      </c>
      <c r="D919" s="17" t="s">
        <v>191</v>
      </c>
      <c r="E919" s="17" t="s">
        <v>152</v>
      </c>
      <c r="F919" s="17" t="e" vm="38">
        <v>#VALUE!</v>
      </c>
      <c r="G919" s="44" t="s">
        <v>85</v>
      </c>
      <c r="H919" s="18">
        <v>2030</v>
      </c>
      <c r="I919" s="18" t="s">
        <v>90</v>
      </c>
      <c r="J919" s="9" t="s">
        <v>192</v>
      </c>
      <c r="K919" s="17" t="s">
        <v>193</v>
      </c>
      <c r="L919" s="115" t="s">
        <v>194</v>
      </c>
      <c r="M919" s="18" t="s">
        <v>89</v>
      </c>
      <c r="N919" s="20" t="str">
        <f t="shared" si="36"/>
        <v>Baixo</v>
      </c>
    </row>
    <row r="920" spans="1:14" x14ac:dyDescent="0.35">
      <c r="A920" s="17" t="str">
        <f t="shared" si="35"/>
        <v>MGEstadoEstresse hídricoEstado de Minas Gerais20302C</v>
      </c>
      <c r="B920" s="18" t="s">
        <v>93</v>
      </c>
      <c r="C920" s="18" t="s">
        <v>146</v>
      </c>
      <c r="D920" s="17" t="s">
        <v>191</v>
      </c>
      <c r="E920" s="17" t="s">
        <v>152</v>
      </c>
      <c r="F920" s="17" t="e" vm="38">
        <v>#VALUE!</v>
      </c>
      <c r="G920" s="44" t="s">
        <v>85</v>
      </c>
      <c r="H920" s="18">
        <v>2030</v>
      </c>
      <c r="I920" s="18" t="s">
        <v>86</v>
      </c>
      <c r="J920" s="9" t="s">
        <v>192</v>
      </c>
      <c r="K920" s="17" t="s">
        <v>193</v>
      </c>
      <c r="L920" s="115" t="s">
        <v>194</v>
      </c>
      <c r="M920" s="18" t="s">
        <v>89</v>
      </c>
      <c r="N920" s="20" t="str">
        <f t="shared" si="36"/>
        <v>Baixo</v>
      </c>
    </row>
    <row r="921" spans="1:14" x14ac:dyDescent="0.35">
      <c r="A921" s="17" t="str">
        <f t="shared" si="35"/>
        <v>MGEstadoEstresse hídricoEstado de Minas Gerais20502C</v>
      </c>
      <c r="B921" s="18" t="s">
        <v>93</v>
      </c>
      <c r="C921" s="18" t="s">
        <v>146</v>
      </c>
      <c r="D921" s="17" t="s">
        <v>191</v>
      </c>
      <c r="E921" s="17" t="s">
        <v>152</v>
      </c>
      <c r="F921" s="17" t="e" vm="38">
        <v>#VALUE!</v>
      </c>
      <c r="G921" s="44" t="s">
        <v>85</v>
      </c>
      <c r="H921" s="18">
        <v>2050</v>
      </c>
      <c r="I921" s="18" t="s">
        <v>86</v>
      </c>
      <c r="J921" s="9" t="s">
        <v>192</v>
      </c>
      <c r="K921" s="17" t="s">
        <v>193</v>
      </c>
      <c r="L921" s="115" t="s">
        <v>194</v>
      </c>
      <c r="M921" s="18" t="s">
        <v>89</v>
      </c>
      <c r="N921" s="20" t="str">
        <f t="shared" si="36"/>
        <v>Baixo</v>
      </c>
    </row>
    <row r="922" spans="1:14" x14ac:dyDescent="0.35">
      <c r="A922" s="17" t="str">
        <f t="shared" si="35"/>
        <v>MGEstadoEstresse hídricoEstado de Minas Gerais20504C</v>
      </c>
      <c r="B922" s="18" t="s">
        <v>93</v>
      </c>
      <c r="C922" s="18" t="s">
        <v>146</v>
      </c>
      <c r="D922" s="17" t="s">
        <v>191</v>
      </c>
      <c r="E922" s="17" t="s">
        <v>152</v>
      </c>
      <c r="F922" s="17" t="e" vm="38">
        <v>#VALUE!</v>
      </c>
      <c r="G922" s="44" t="s">
        <v>85</v>
      </c>
      <c r="H922" s="18">
        <v>2050</v>
      </c>
      <c r="I922" s="18" t="s">
        <v>90</v>
      </c>
      <c r="J922" s="9" t="s">
        <v>192</v>
      </c>
      <c r="K922" s="17" t="s">
        <v>193</v>
      </c>
      <c r="L922" s="115" t="s">
        <v>194</v>
      </c>
      <c r="M922" s="18" t="s">
        <v>89</v>
      </c>
      <c r="N922" s="20" t="str">
        <f t="shared" si="36"/>
        <v>Baixo</v>
      </c>
    </row>
    <row r="923" spans="1:14" x14ac:dyDescent="0.35">
      <c r="A923" s="17" t="str">
        <f t="shared" si="35"/>
        <v>MSEstadoEstresse hídricoEstado do Mato Grosso do Sul20302C</v>
      </c>
      <c r="B923" s="18" t="s">
        <v>101</v>
      </c>
      <c r="C923" s="18" t="s">
        <v>146</v>
      </c>
      <c r="D923" s="17" t="s">
        <v>191</v>
      </c>
      <c r="E923" s="17" t="s">
        <v>164</v>
      </c>
      <c r="F923" s="17" t="e" vm="50">
        <v>#VALUE!</v>
      </c>
      <c r="G923" s="44" t="s">
        <v>85</v>
      </c>
      <c r="H923" s="18">
        <v>2030</v>
      </c>
      <c r="I923" s="18" t="s">
        <v>86</v>
      </c>
      <c r="J923" s="9" t="s">
        <v>192</v>
      </c>
      <c r="K923" s="17" t="s">
        <v>193</v>
      </c>
      <c r="L923" s="45" t="s">
        <v>89</v>
      </c>
      <c r="M923" s="18" t="s">
        <v>89</v>
      </c>
      <c r="N923" s="20" t="str">
        <f t="shared" si="36"/>
        <v>Baixo</v>
      </c>
    </row>
    <row r="924" spans="1:14" x14ac:dyDescent="0.35">
      <c r="A924" s="17" t="str">
        <f t="shared" si="35"/>
        <v>MSEstadoEstresse hídricoEstado do Mato Grosso do Sul20304C</v>
      </c>
      <c r="B924" s="18" t="s">
        <v>101</v>
      </c>
      <c r="C924" s="18" t="s">
        <v>146</v>
      </c>
      <c r="D924" s="17" t="s">
        <v>191</v>
      </c>
      <c r="E924" s="17" t="s">
        <v>164</v>
      </c>
      <c r="F924" s="17" t="e" vm="50">
        <v>#VALUE!</v>
      </c>
      <c r="G924" s="44" t="s">
        <v>85</v>
      </c>
      <c r="H924" s="18">
        <v>2030</v>
      </c>
      <c r="I924" s="18" t="s">
        <v>90</v>
      </c>
      <c r="J924" s="9" t="s">
        <v>192</v>
      </c>
      <c r="K924" s="17" t="s">
        <v>193</v>
      </c>
      <c r="L924" s="45" t="s">
        <v>89</v>
      </c>
      <c r="M924" s="18" t="s">
        <v>89</v>
      </c>
      <c r="N924" s="20" t="str">
        <f t="shared" si="36"/>
        <v>Baixo</v>
      </c>
    </row>
    <row r="925" spans="1:14" x14ac:dyDescent="0.35">
      <c r="A925" s="17" t="str">
        <f t="shared" si="35"/>
        <v>MSEstadoEstresse hídricoEstado do Mato Grosso do Sul20502C</v>
      </c>
      <c r="B925" s="18" t="s">
        <v>101</v>
      </c>
      <c r="C925" s="18" t="s">
        <v>146</v>
      </c>
      <c r="D925" s="17" t="s">
        <v>191</v>
      </c>
      <c r="E925" s="17" t="s">
        <v>164</v>
      </c>
      <c r="F925" s="17" t="e" vm="50">
        <v>#VALUE!</v>
      </c>
      <c r="G925" s="44" t="s">
        <v>85</v>
      </c>
      <c r="H925" s="18">
        <v>2050</v>
      </c>
      <c r="I925" s="18" t="s">
        <v>86</v>
      </c>
      <c r="J925" s="9" t="s">
        <v>192</v>
      </c>
      <c r="K925" s="17" t="s">
        <v>193</v>
      </c>
      <c r="L925" s="45" t="s">
        <v>89</v>
      </c>
      <c r="M925" s="18" t="s">
        <v>89</v>
      </c>
      <c r="N925" s="20" t="str">
        <f t="shared" si="36"/>
        <v>Baixo</v>
      </c>
    </row>
    <row r="926" spans="1:14" x14ac:dyDescent="0.35">
      <c r="A926" s="17" t="str">
        <f t="shared" si="35"/>
        <v>MSEstadoEstresse hídricoEstado do Mato Grosso do Sul20504C</v>
      </c>
      <c r="B926" s="18" t="s">
        <v>101</v>
      </c>
      <c r="C926" s="18" t="s">
        <v>146</v>
      </c>
      <c r="D926" s="17" t="s">
        <v>191</v>
      </c>
      <c r="E926" s="17" t="s">
        <v>164</v>
      </c>
      <c r="F926" s="17" t="e" vm="50">
        <v>#VALUE!</v>
      </c>
      <c r="G926" s="44" t="s">
        <v>85</v>
      </c>
      <c r="H926" s="18">
        <v>2050</v>
      </c>
      <c r="I926" s="18" t="s">
        <v>90</v>
      </c>
      <c r="J926" s="9" t="s">
        <v>192</v>
      </c>
      <c r="K926" s="17" t="s">
        <v>193</v>
      </c>
      <c r="L926" s="45" t="s">
        <v>89</v>
      </c>
      <c r="M926" s="18" t="s">
        <v>89</v>
      </c>
      <c r="N926" s="20" t="str">
        <f t="shared" si="36"/>
        <v>Baixo</v>
      </c>
    </row>
    <row r="927" spans="1:14" x14ac:dyDescent="0.35">
      <c r="A927" s="17" t="str">
        <f t="shared" si="35"/>
        <v>MTEstadoEstresse hídricoEstado do Mato Grosso20302C</v>
      </c>
      <c r="B927" s="18" t="s">
        <v>103</v>
      </c>
      <c r="C927" s="18" t="s">
        <v>146</v>
      </c>
      <c r="D927" s="17" t="s">
        <v>191</v>
      </c>
      <c r="E927" s="17" t="s">
        <v>163</v>
      </c>
      <c r="F927" s="17" t="e" vm="49">
        <v>#VALUE!</v>
      </c>
      <c r="G927" s="44" t="s">
        <v>85</v>
      </c>
      <c r="H927" s="18">
        <v>2030</v>
      </c>
      <c r="I927" s="18" t="s">
        <v>86</v>
      </c>
      <c r="J927" s="9" t="s">
        <v>192</v>
      </c>
      <c r="K927" s="17" t="s">
        <v>193</v>
      </c>
      <c r="L927" s="45" t="s">
        <v>89</v>
      </c>
      <c r="M927" s="18" t="s">
        <v>89</v>
      </c>
      <c r="N927" s="20" t="str">
        <f t="shared" si="36"/>
        <v>Baixo</v>
      </c>
    </row>
    <row r="928" spans="1:14" x14ac:dyDescent="0.35">
      <c r="A928" s="17" t="str">
        <f t="shared" si="35"/>
        <v>MTEstadoEstresse hídricoEstado do Mato Grosso20304C</v>
      </c>
      <c r="B928" s="18" t="s">
        <v>103</v>
      </c>
      <c r="C928" s="18" t="s">
        <v>146</v>
      </c>
      <c r="D928" s="17" t="s">
        <v>191</v>
      </c>
      <c r="E928" s="17" t="s">
        <v>163</v>
      </c>
      <c r="F928" s="17" t="e" vm="49">
        <v>#VALUE!</v>
      </c>
      <c r="G928" s="44" t="s">
        <v>85</v>
      </c>
      <c r="H928" s="18">
        <v>2030</v>
      </c>
      <c r="I928" s="18" t="s">
        <v>90</v>
      </c>
      <c r="J928" s="9" t="s">
        <v>192</v>
      </c>
      <c r="K928" s="17" t="s">
        <v>193</v>
      </c>
      <c r="L928" s="45" t="s">
        <v>89</v>
      </c>
      <c r="M928" s="18" t="s">
        <v>89</v>
      </c>
      <c r="N928" s="20" t="str">
        <f t="shared" si="36"/>
        <v>Baixo</v>
      </c>
    </row>
    <row r="929" spans="1:16" x14ac:dyDescent="0.35">
      <c r="A929" s="17" t="str">
        <f t="shared" si="35"/>
        <v>MTEstadoEstresse hídricoEstado do Mato Grosso20502C</v>
      </c>
      <c r="B929" s="18" t="s">
        <v>103</v>
      </c>
      <c r="C929" s="18" t="s">
        <v>146</v>
      </c>
      <c r="D929" s="17" t="s">
        <v>191</v>
      </c>
      <c r="E929" s="17" t="s">
        <v>163</v>
      </c>
      <c r="F929" s="17" t="e" vm="49">
        <v>#VALUE!</v>
      </c>
      <c r="G929" s="44" t="s">
        <v>85</v>
      </c>
      <c r="H929" s="18">
        <v>2050</v>
      </c>
      <c r="I929" s="18" t="s">
        <v>86</v>
      </c>
      <c r="J929" s="9" t="s">
        <v>192</v>
      </c>
      <c r="K929" s="17" t="s">
        <v>193</v>
      </c>
      <c r="L929" s="45" t="s">
        <v>89</v>
      </c>
      <c r="M929" s="18" t="s">
        <v>89</v>
      </c>
      <c r="N929" s="20" t="str">
        <f t="shared" si="36"/>
        <v>Baixo</v>
      </c>
    </row>
    <row r="930" spans="1:16" x14ac:dyDescent="0.35">
      <c r="A930" s="17" t="str">
        <f t="shared" si="35"/>
        <v>MTEstadoEstresse hídricoEstado do Mato Grosso20504C</v>
      </c>
      <c r="B930" s="18" t="s">
        <v>103</v>
      </c>
      <c r="C930" s="18" t="s">
        <v>146</v>
      </c>
      <c r="D930" s="17" t="s">
        <v>191</v>
      </c>
      <c r="E930" s="17" t="s">
        <v>163</v>
      </c>
      <c r="F930" s="17" t="e" vm="49">
        <v>#VALUE!</v>
      </c>
      <c r="G930" s="44" t="s">
        <v>85</v>
      </c>
      <c r="H930" s="18">
        <v>2050</v>
      </c>
      <c r="I930" s="18" t="s">
        <v>90</v>
      </c>
      <c r="J930" s="9" t="s">
        <v>192</v>
      </c>
      <c r="K930" s="17" t="s">
        <v>193</v>
      </c>
      <c r="L930" s="45" t="s">
        <v>89</v>
      </c>
      <c r="M930" s="18" t="s">
        <v>89</v>
      </c>
      <c r="N930" s="20" t="str">
        <f t="shared" si="36"/>
        <v>Baixo</v>
      </c>
    </row>
    <row r="931" spans="1:16" x14ac:dyDescent="0.35">
      <c r="A931" s="17" t="str">
        <f t="shared" si="35"/>
        <v>PAEstadoEstresse hídricoEstado do Pará20302C</v>
      </c>
      <c r="B931" s="18" t="s">
        <v>91</v>
      </c>
      <c r="C931" s="18" t="s">
        <v>146</v>
      </c>
      <c r="D931" s="17" t="s">
        <v>191</v>
      </c>
      <c r="E931" s="17" t="s">
        <v>165</v>
      </c>
      <c r="F931" s="17" t="e" vm="51">
        <v>#VALUE!</v>
      </c>
      <c r="G931" s="44" t="s">
        <v>85</v>
      </c>
      <c r="H931" s="18">
        <v>2030</v>
      </c>
      <c r="I931" s="18" t="s">
        <v>86</v>
      </c>
      <c r="J931" s="9" t="s">
        <v>192</v>
      </c>
      <c r="K931" s="17" t="s">
        <v>193</v>
      </c>
      <c r="L931" s="45" t="s">
        <v>89</v>
      </c>
      <c r="M931" s="18" t="s">
        <v>89</v>
      </c>
      <c r="N931" s="20" t="str">
        <f t="shared" si="36"/>
        <v>Baixo</v>
      </c>
    </row>
    <row r="932" spans="1:16" x14ac:dyDescent="0.35">
      <c r="A932" s="17" t="str">
        <f t="shared" si="35"/>
        <v>PAEstadoEstresse hídricoEstado do Pará20304C</v>
      </c>
      <c r="B932" s="18" t="s">
        <v>91</v>
      </c>
      <c r="C932" s="18" t="s">
        <v>146</v>
      </c>
      <c r="D932" s="17" t="s">
        <v>191</v>
      </c>
      <c r="E932" s="17" t="s">
        <v>165</v>
      </c>
      <c r="F932" s="17" t="e" vm="51">
        <v>#VALUE!</v>
      </c>
      <c r="G932" s="44" t="s">
        <v>85</v>
      </c>
      <c r="H932" s="18">
        <v>2030</v>
      </c>
      <c r="I932" s="18" t="s">
        <v>90</v>
      </c>
      <c r="J932" s="9" t="s">
        <v>192</v>
      </c>
      <c r="K932" s="17" t="s">
        <v>193</v>
      </c>
      <c r="L932" s="45" t="s">
        <v>89</v>
      </c>
      <c r="M932" s="18" t="s">
        <v>89</v>
      </c>
      <c r="N932" s="20" t="str">
        <f t="shared" si="36"/>
        <v>Baixo</v>
      </c>
    </row>
    <row r="933" spans="1:16" x14ac:dyDescent="0.35">
      <c r="A933" s="17" t="str">
        <f t="shared" si="35"/>
        <v>PAEstadoEstresse hídricoEstado do Pará20502C</v>
      </c>
      <c r="B933" s="18" t="s">
        <v>91</v>
      </c>
      <c r="C933" s="18" t="s">
        <v>146</v>
      </c>
      <c r="D933" s="17" t="s">
        <v>191</v>
      </c>
      <c r="E933" s="17" t="s">
        <v>165</v>
      </c>
      <c r="F933" s="17" t="e" vm="51">
        <v>#VALUE!</v>
      </c>
      <c r="G933" s="44" t="s">
        <v>85</v>
      </c>
      <c r="H933" s="18">
        <v>2050</v>
      </c>
      <c r="I933" s="18" t="s">
        <v>86</v>
      </c>
      <c r="J933" s="9" t="s">
        <v>192</v>
      </c>
      <c r="K933" s="17" t="s">
        <v>193</v>
      </c>
      <c r="L933" s="45" t="s">
        <v>89</v>
      </c>
      <c r="M933" s="18" t="s">
        <v>89</v>
      </c>
      <c r="N933" s="20" t="str">
        <f t="shared" si="36"/>
        <v>Baixo</v>
      </c>
    </row>
    <row r="934" spans="1:16" x14ac:dyDescent="0.35">
      <c r="A934" s="17" t="str">
        <f t="shared" si="35"/>
        <v>PAEstadoEstresse hídricoEstado do Pará20504C</v>
      </c>
      <c r="B934" s="18" t="s">
        <v>91</v>
      </c>
      <c r="C934" s="18" t="s">
        <v>146</v>
      </c>
      <c r="D934" s="17" t="s">
        <v>191</v>
      </c>
      <c r="E934" s="17" t="s">
        <v>165</v>
      </c>
      <c r="F934" s="17" t="e" vm="51">
        <v>#VALUE!</v>
      </c>
      <c r="G934" s="44" t="s">
        <v>85</v>
      </c>
      <c r="H934" s="18">
        <v>2050</v>
      </c>
      <c r="I934" s="18" t="s">
        <v>90</v>
      </c>
      <c r="J934" s="9" t="s">
        <v>192</v>
      </c>
      <c r="K934" s="17" t="s">
        <v>193</v>
      </c>
      <c r="L934" s="45" t="s">
        <v>89</v>
      </c>
      <c r="M934" s="18" t="s">
        <v>89</v>
      </c>
      <c r="N934" s="20" t="str">
        <f t="shared" si="36"/>
        <v>Baixo</v>
      </c>
    </row>
    <row r="935" spans="1:16" x14ac:dyDescent="0.35">
      <c r="A935" s="17" t="str">
        <f t="shared" si="35"/>
        <v>PBEstadoEstresse hídricoEstado da Paraíba20302C</v>
      </c>
      <c r="B935" s="18" t="s">
        <v>113</v>
      </c>
      <c r="C935" s="18" t="s">
        <v>146</v>
      </c>
      <c r="D935" s="17" t="s">
        <v>191</v>
      </c>
      <c r="E935" s="17" t="s">
        <v>149</v>
      </c>
      <c r="F935" s="17" t="e" vm="35">
        <v>#VALUE!</v>
      </c>
      <c r="G935" s="44" t="s">
        <v>177</v>
      </c>
      <c r="H935" s="18">
        <v>2030</v>
      </c>
      <c r="I935" s="18" t="s">
        <v>86</v>
      </c>
      <c r="J935" s="9" t="s">
        <v>192</v>
      </c>
      <c r="K935" s="17" t="s">
        <v>193</v>
      </c>
      <c r="L935" s="45" t="s">
        <v>89</v>
      </c>
      <c r="M935" s="18" t="s">
        <v>89</v>
      </c>
      <c r="N935" s="20" t="str">
        <f t="shared" si="36"/>
        <v>Médio</v>
      </c>
    </row>
    <row r="936" spans="1:16" x14ac:dyDescent="0.35">
      <c r="A936" s="17" t="str">
        <f t="shared" si="35"/>
        <v>PBEstadoEstresse hídricoEstado da Paraíba20304C</v>
      </c>
      <c r="B936" s="18" t="s">
        <v>113</v>
      </c>
      <c r="C936" s="18" t="s">
        <v>146</v>
      </c>
      <c r="D936" s="17" t="s">
        <v>191</v>
      </c>
      <c r="E936" s="17" t="s">
        <v>149</v>
      </c>
      <c r="F936" s="17" t="e" vm="35">
        <v>#VALUE!</v>
      </c>
      <c r="G936" s="44" t="s">
        <v>177</v>
      </c>
      <c r="H936" s="18">
        <v>2030</v>
      </c>
      <c r="I936" s="18" t="s">
        <v>90</v>
      </c>
      <c r="J936" s="9" t="s">
        <v>192</v>
      </c>
      <c r="K936" s="17" t="s">
        <v>193</v>
      </c>
      <c r="L936" s="45" t="s">
        <v>89</v>
      </c>
      <c r="M936" s="18" t="s">
        <v>89</v>
      </c>
      <c r="N936" s="20" t="str">
        <f t="shared" si="36"/>
        <v>Médio</v>
      </c>
      <c r="P936"/>
    </row>
    <row r="937" spans="1:16" x14ac:dyDescent="0.35">
      <c r="A937" s="17" t="str">
        <f t="shared" si="35"/>
        <v>PBEstadoEstresse hídricoEstado da Paraíba20502C</v>
      </c>
      <c r="B937" s="18" t="s">
        <v>113</v>
      </c>
      <c r="C937" s="18" t="s">
        <v>146</v>
      </c>
      <c r="D937" s="17" t="s">
        <v>191</v>
      </c>
      <c r="E937" s="17" t="s">
        <v>149</v>
      </c>
      <c r="F937" s="17" t="e" vm="35">
        <v>#VALUE!</v>
      </c>
      <c r="G937" s="44" t="s">
        <v>177</v>
      </c>
      <c r="H937" s="18">
        <v>2050</v>
      </c>
      <c r="I937" s="18" t="s">
        <v>86</v>
      </c>
      <c r="J937" s="9" t="s">
        <v>192</v>
      </c>
      <c r="K937" s="17" t="s">
        <v>193</v>
      </c>
      <c r="L937" s="45" t="s">
        <v>89</v>
      </c>
      <c r="M937" s="18" t="s">
        <v>89</v>
      </c>
      <c r="N937" s="20" t="str">
        <f t="shared" si="36"/>
        <v>Médio</v>
      </c>
      <c r="P937"/>
    </row>
    <row r="938" spans="1:16" x14ac:dyDescent="0.35">
      <c r="A938" s="17" t="str">
        <f t="shared" si="35"/>
        <v>PBEstadoEstresse hídricoEstado da Paraíba20504C</v>
      </c>
      <c r="B938" s="18" t="s">
        <v>113</v>
      </c>
      <c r="C938" s="18" t="s">
        <v>146</v>
      </c>
      <c r="D938" s="17" t="s">
        <v>191</v>
      </c>
      <c r="E938" s="17" t="s">
        <v>149</v>
      </c>
      <c r="F938" s="17" t="e" vm="35">
        <v>#VALUE!</v>
      </c>
      <c r="G938" s="44" t="s">
        <v>177</v>
      </c>
      <c r="H938" s="18">
        <v>2050</v>
      </c>
      <c r="I938" s="18" t="s">
        <v>90</v>
      </c>
      <c r="J938" s="9" t="s">
        <v>192</v>
      </c>
      <c r="K938" s="17" t="s">
        <v>193</v>
      </c>
      <c r="L938" s="45" t="s">
        <v>89</v>
      </c>
      <c r="M938" s="18" t="s">
        <v>89</v>
      </c>
      <c r="N938" s="20" t="str">
        <f t="shared" si="36"/>
        <v>Médio</v>
      </c>
      <c r="P938"/>
    </row>
    <row r="939" spans="1:16" x14ac:dyDescent="0.35">
      <c r="A939" s="17" t="str">
        <f t="shared" si="35"/>
        <v>PEEstadoEstresse hídricoEstado do Pernambuco20302C</v>
      </c>
      <c r="B939" s="18" t="s">
        <v>129</v>
      </c>
      <c r="C939" s="18" t="s">
        <v>146</v>
      </c>
      <c r="D939" s="17" t="s">
        <v>191</v>
      </c>
      <c r="E939" s="17" t="s">
        <v>167</v>
      </c>
      <c r="F939" s="17" t="e" vm="53">
        <v>#VALUE!</v>
      </c>
      <c r="G939" s="44" t="s">
        <v>177</v>
      </c>
      <c r="H939" s="18">
        <v>2030</v>
      </c>
      <c r="I939" s="18" t="s">
        <v>86</v>
      </c>
      <c r="J939" s="9" t="s">
        <v>192</v>
      </c>
      <c r="K939" s="17" t="s">
        <v>193</v>
      </c>
      <c r="L939" s="45" t="s">
        <v>89</v>
      </c>
      <c r="M939" s="18" t="s">
        <v>89</v>
      </c>
      <c r="N939" s="20" t="str">
        <f t="shared" si="36"/>
        <v>Médio</v>
      </c>
      <c r="P939"/>
    </row>
    <row r="940" spans="1:16" x14ac:dyDescent="0.35">
      <c r="A940" s="17" t="str">
        <f t="shared" si="35"/>
        <v>PEEstadoEstresse hídricoEstado do Pernambuco20304C</v>
      </c>
      <c r="B940" s="18" t="s">
        <v>129</v>
      </c>
      <c r="C940" s="18" t="s">
        <v>146</v>
      </c>
      <c r="D940" s="17" t="s">
        <v>191</v>
      </c>
      <c r="E940" s="17" t="s">
        <v>167</v>
      </c>
      <c r="F940" s="17" t="e" vm="53">
        <v>#VALUE!</v>
      </c>
      <c r="G940" s="44" t="s">
        <v>177</v>
      </c>
      <c r="H940" s="18">
        <v>2030</v>
      </c>
      <c r="I940" s="18" t="s">
        <v>90</v>
      </c>
      <c r="J940" s="9" t="s">
        <v>192</v>
      </c>
      <c r="K940" s="17" t="s">
        <v>193</v>
      </c>
      <c r="L940" s="45" t="s">
        <v>89</v>
      </c>
      <c r="M940" s="18" t="s">
        <v>89</v>
      </c>
      <c r="N940" s="20" t="str">
        <f t="shared" si="36"/>
        <v>Médio</v>
      </c>
      <c r="P940"/>
    </row>
    <row r="941" spans="1:16" x14ac:dyDescent="0.35">
      <c r="A941" s="17" t="str">
        <f t="shared" si="35"/>
        <v>PEEstadoEstresse hídricoEstado do Pernambuco20502C</v>
      </c>
      <c r="B941" s="18" t="s">
        <v>129</v>
      </c>
      <c r="C941" s="18" t="s">
        <v>146</v>
      </c>
      <c r="D941" s="17" t="s">
        <v>191</v>
      </c>
      <c r="E941" s="17" t="s">
        <v>167</v>
      </c>
      <c r="F941" s="17" t="e" vm="53">
        <v>#VALUE!</v>
      </c>
      <c r="G941" s="44" t="s">
        <v>177</v>
      </c>
      <c r="H941" s="18">
        <v>2050</v>
      </c>
      <c r="I941" s="18" t="s">
        <v>86</v>
      </c>
      <c r="J941" s="9" t="s">
        <v>192</v>
      </c>
      <c r="K941" s="17" t="s">
        <v>193</v>
      </c>
      <c r="L941" s="45" t="s">
        <v>89</v>
      </c>
      <c r="M941" s="18" t="s">
        <v>89</v>
      </c>
      <c r="N941" s="20" t="str">
        <f t="shared" si="36"/>
        <v>Médio</v>
      </c>
    </row>
    <row r="942" spans="1:16" x14ac:dyDescent="0.35">
      <c r="A942" s="17" t="str">
        <f t="shared" si="35"/>
        <v>PEEstadoEstresse hídricoEstado do Pernambuco20504C</v>
      </c>
      <c r="B942" s="18" t="s">
        <v>129</v>
      </c>
      <c r="C942" s="18" t="s">
        <v>146</v>
      </c>
      <c r="D942" s="17" t="s">
        <v>191</v>
      </c>
      <c r="E942" s="17" t="s">
        <v>167</v>
      </c>
      <c r="F942" s="17" t="e" vm="53">
        <v>#VALUE!</v>
      </c>
      <c r="G942" s="44" t="s">
        <v>177</v>
      </c>
      <c r="H942" s="18">
        <v>2050</v>
      </c>
      <c r="I942" s="18" t="s">
        <v>90</v>
      </c>
      <c r="J942" s="9" t="s">
        <v>192</v>
      </c>
      <c r="K942" s="17" t="s">
        <v>193</v>
      </c>
      <c r="L942" s="45" t="s">
        <v>89</v>
      </c>
      <c r="M942" s="18" t="s">
        <v>89</v>
      </c>
      <c r="N942" s="20" t="str">
        <f t="shared" si="36"/>
        <v>Médio</v>
      </c>
    </row>
    <row r="943" spans="1:16" x14ac:dyDescent="0.35">
      <c r="A943" s="17" t="str">
        <f t="shared" ref="A943:A986" si="37">_xlfn.CONCAT(B943,C943,D943,E943,H943,I943)</f>
        <v>PIEstadoEstresse hídricoEstado do Piauí20302C</v>
      </c>
      <c r="B943" s="18" t="s">
        <v>139</v>
      </c>
      <c r="C943" s="18" t="s">
        <v>146</v>
      </c>
      <c r="D943" s="17" t="s">
        <v>191</v>
      </c>
      <c r="E943" s="17" t="s">
        <v>168</v>
      </c>
      <c r="F943" s="17" t="e" vm="54">
        <v>#VALUE!</v>
      </c>
      <c r="G943" s="44" t="s">
        <v>85</v>
      </c>
      <c r="H943" s="18">
        <v>2030</v>
      </c>
      <c r="I943" s="18" t="s">
        <v>86</v>
      </c>
      <c r="J943" s="9" t="s">
        <v>192</v>
      </c>
      <c r="K943" s="17" t="s">
        <v>193</v>
      </c>
      <c r="L943" s="45" t="s">
        <v>89</v>
      </c>
      <c r="M943" s="18" t="s">
        <v>89</v>
      </c>
      <c r="N943" s="20" t="str">
        <f t="shared" ref="N943:N994" si="38">IF(OR(G943="Alto",G943="Médio", G943="Baixo", G943= "Não aplicável",G943="ND"),G943,M943)</f>
        <v>Baixo</v>
      </c>
    </row>
    <row r="944" spans="1:16" x14ac:dyDescent="0.35">
      <c r="A944" s="17" t="str">
        <f t="shared" si="37"/>
        <v>PIEstadoEstresse hídricoEstado do Piauí20304C</v>
      </c>
      <c r="B944" s="18" t="s">
        <v>139</v>
      </c>
      <c r="C944" s="18" t="s">
        <v>146</v>
      </c>
      <c r="D944" s="17" t="s">
        <v>191</v>
      </c>
      <c r="E944" s="17" t="s">
        <v>168</v>
      </c>
      <c r="F944" s="17" t="e" vm="54">
        <v>#VALUE!</v>
      </c>
      <c r="G944" s="44" t="s">
        <v>85</v>
      </c>
      <c r="H944" s="18">
        <v>2030</v>
      </c>
      <c r="I944" s="18" t="s">
        <v>90</v>
      </c>
      <c r="J944" s="9" t="s">
        <v>192</v>
      </c>
      <c r="K944" s="17" t="s">
        <v>193</v>
      </c>
      <c r="L944" s="45" t="s">
        <v>89</v>
      </c>
      <c r="M944" s="18" t="s">
        <v>89</v>
      </c>
      <c r="N944" s="20" t="str">
        <f t="shared" si="38"/>
        <v>Baixo</v>
      </c>
    </row>
    <row r="945" spans="1:14" x14ac:dyDescent="0.35">
      <c r="A945" s="17" t="str">
        <f t="shared" si="37"/>
        <v>PIEstadoEstresse hídricoEstado do Piauí20502C</v>
      </c>
      <c r="B945" s="18" t="s">
        <v>139</v>
      </c>
      <c r="C945" s="18" t="s">
        <v>146</v>
      </c>
      <c r="D945" s="17" t="s">
        <v>191</v>
      </c>
      <c r="E945" s="17" t="s">
        <v>168</v>
      </c>
      <c r="F945" s="17" t="e" vm="54">
        <v>#VALUE!</v>
      </c>
      <c r="G945" s="44" t="s">
        <v>85</v>
      </c>
      <c r="H945" s="18">
        <v>2050</v>
      </c>
      <c r="I945" s="18" t="s">
        <v>86</v>
      </c>
      <c r="J945" s="9" t="s">
        <v>192</v>
      </c>
      <c r="K945" s="17" t="s">
        <v>193</v>
      </c>
      <c r="L945" s="45" t="s">
        <v>89</v>
      </c>
      <c r="M945" s="18" t="s">
        <v>89</v>
      </c>
      <c r="N945" s="20" t="str">
        <f t="shared" si="38"/>
        <v>Baixo</v>
      </c>
    </row>
    <row r="946" spans="1:14" x14ac:dyDescent="0.35">
      <c r="A946" s="17" t="str">
        <f t="shared" si="37"/>
        <v>PIEstadoEstresse hídricoEstado do Piauí20504C</v>
      </c>
      <c r="B946" s="18" t="s">
        <v>139</v>
      </c>
      <c r="C946" s="18" t="s">
        <v>146</v>
      </c>
      <c r="D946" s="17" t="s">
        <v>191</v>
      </c>
      <c r="E946" s="17" t="s">
        <v>168</v>
      </c>
      <c r="F946" s="17" t="e" vm="54">
        <v>#VALUE!</v>
      </c>
      <c r="G946" s="44" t="s">
        <v>85</v>
      </c>
      <c r="H946" s="18">
        <v>2050</v>
      </c>
      <c r="I946" s="18" t="s">
        <v>90</v>
      </c>
      <c r="J946" s="9" t="s">
        <v>192</v>
      </c>
      <c r="K946" s="17" t="s">
        <v>193</v>
      </c>
      <c r="L946" s="45" t="s">
        <v>89</v>
      </c>
      <c r="M946" s="18" t="s">
        <v>89</v>
      </c>
      <c r="N946" s="20" t="str">
        <f t="shared" si="38"/>
        <v>Baixo</v>
      </c>
    </row>
    <row r="947" spans="1:14" x14ac:dyDescent="0.35">
      <c r="A947" s="17" t="str">
        <f t="shared" si="37"/>
        <v>PREstadoEstresse hídricoEstado do Paraná20302C</v>
      </c>
      <c r="B947" s="18" t="s">
        <v>105</v>
      </c>
      <c r="C947" s="18" t="s">
        <v>146</v>
      </c>
      <c r="D947" s="17" t="s">
        <v>191</v>
      </c>
      <c r="E947" s="17" t="s">
        <v>166</v>
      </c>
      <c r="F947" s="17" t="e" vm="52">
        <v>#VALUE!</v>
      </c>
      <c r="G947" s="44" t="s">
        <v>85</v>
      </c>
      <c r="H947" s="18">
        <v>2030</v>
      </c>
      <c r="I947" s="18" t="s">
        <v>86</v>
      </c>
      <c r="J947" s="9" t="s">
        <v>192</v>
      </c>
      <c r="K947" s="17" t="s">
        <v>193</v>
      </c>
      <c r="L947" s="45" t="s">
        <v>89</v>
      </c>
      <c r="M947" s="18" t="s">
        <v>89</v>
      </c>
      <c r="N947" s="20" t="str">
        <f t="shared" si="38"/>
        <v>Baixo</v>
      </c>
    </row>
    <row r="948" spans="1:14" x14ac:dyDescent="0.35">
      <c r="A948" s="17" t="str">
        <f t="shared" si="37"/>
        <v>PREstadoEstresse hídricoEstado do Paraná20304C</v>
      </c>
      <c r="B948" s="18" t="s">
        <v>105</v>
      </c>
      <c r="C948" s="18" t="s">
        <v>146</v>
      </c>
      <c r="D948" s="17" t="s">
        <v>191</v>
      </c>
      <c r="E948" s="17" t="s">
        <v>166</v>
      </c>
      <c r="F948" s="17" t="e" vm="52">
        <v>#VALUE!</v>
      </c>
      <c r="G948" s="44" t="s">
        <v>85</v>
      </c>
      <c r="H948" s="18">
        <v>2030</v>
      </c>
      <c r="I948" s="18" t="s">
        <v>90</v>
      </c>
      <c r="J948" s="9" t="s">
        <v>192</v>
      </c>
      <c r="K948" s="17" t="s">
        <v>193</v>
      </c>
      <c r="L948" s="45" t="s">
        <v>89</v>
      </c>
      <c r="M948" s="18" t="s">
        <v>89</v>
      </c>
      <c r="N948" s="20" t="str">
        <f t="shared" si="38"/>
        <v>Baixo</v>
      </c>
    </row>
    <row r="949" spans="1:14" x14ac:dyDescent="0.35">
      <c r="A949" s="17" t="str">
        <f t="shared" si="37"/>
        <v>PREstadoEstresse hídricoEstado do Paraná20502C</v>
      </c>
      <c r="B949" s="18" t="s">
        <v>105</v>
      </c>
      <c r="C949" s="18" t="s">
        <v>146</v>
      </c>
      <c r="D949" s="17" t="s">
        <v>191</v>
      </c>
      <c r="E949" s="17" t="s">
        <v>166</v>
      </c>
      <c r="F949" s="17" t="e" vm="52">
        <v>#VALUE!</v>
      </c>
      <c r="G949" s="44" t="s">
        <v>85</v>
      </c>
      <c r="H949" s="18">
        <v>2050</v>
      </c>
      <c r="I949" s="18" t="s">
        <v>86</v>
      </c>
      <c r="J949" s="9" t="s">
        <v>192</v>
      </c>
      <c r="K949" s="17" t="s">
        <v>193</v>
      </c>
      <c r="L949" s="45" t="s">
        <v>89</v>
      </c>
      <c r="M949" s="18" t="s">
        <v>89</v>
      </c>
      <c r="N949" s="20" t="str">
        <f t="shared" si="38"/>
        <v>Baixo</v>
      </c>
    </row>
    <row r="950" spans="1:14" x14ac:dyDescent="0.35">
      <c r="A950" s="17" t="str">
        <f t="shared" si="37"/>
        <v>PREstadoEstresse hídricoEstado do Paraná20504C</v>
      </c>
      <c r="B950" s="18" t="s">
        <v>105</v>
      </c>
      <c r="C950" s="18" t="s">
        <v>146</v>
      </c>
      <c r="D950" s="17" t="s">
        <v>191</v>
      </c>
      <c r="E950" s="17" t="s">
        <v>166</v>
      </c>
      <c r="F950" s="17" t="e" vm="52">
        <v>#VALUE!</v>
      </c>
      <c r="G950" s="44" t="s">
        <v>85</v>
      </c>
      <c r="H950" s="18">
        <v>2050</v>
      </c>
      <c r="I950" s="18" t="s">
        <v>90</v>
      </c>
      <c r="J950" s="9" t="s">
        <v>192</v>
      </c>
      <c r="K950" s="17" t="s">
        <v>193</v>
      </c>
      <c r="L950" s="45" t="s">
        <v>89</v>
      </c>
      <c r="M950" s="18" t="s">
        <v>89</v>
      </c>
      <c r="N950" s="20" t="str">
        <f t="shared" si="38"/>
        <v>Baixo</v>
      </c>
    </row>
    <row r="951" spans="1:14" x14ac:dyDescent="0.35">
      <c r="A951" s="17" t="str">
        <f t="shared" si="37"/>
        <v>RJEstadoEstresse hídricoEstado do Rio de Janeiro20304C</v>
      </c>
      <c r="B951" s="18" t="s">
        <v>143</v>
      </c>
      <c r="C951" s="18" t="s">
        <v>146</v>
      </c>
      <c r="D951" s="106" t="s">
        <v>191</v>
      </c>
      <c r="E951" s="17" t="s">
        <v>169</v>
      </c>
      <c r="F951" s="17" t="e" vm="55">
        <v>#VALUE!</v>
      </c>
      <c r="G951" s="109" t="s">
        <v>184</v>
      </c>
      <c r="H951" s="18">
        <v>2030</v>
      </c>
      <c r="I951" s="18" t="s">
        <v>90</v>
      </c>
      <c r="J951" s="9" t="s">
        <v>192</v>
      </c>
      <c r="K951" s="17" t="s">
        <v>193</v>
      </c>
      <c r="L951" s="115" t="s">
        <v>194</v>
      </c>
      <c r="M951" s="18" t="s">
        <v>89</v>
      </c>
      <c r="N951" s="20" t="str">
        <f t="shared" si="38"/>
        <v>Alto</v>
      </c>
    </row>
    <row r="952" spans="1:14" x14ac:dyDescent="0.35">
      <c r="A952" s="17" t="str">
        <f t="shared" si="37"/>
        <v>RJEstadoEstresse hídricoEstado do Rio de Janeiro20302C</v>
      </c>
      <c r="B952" s="18" t="s">
        <v>143</v>
      </c>
      <c r="C952" s="18" t="s">
        <v>146</v>
      </c>
      <c r="D952" s="107" t="s">
        <v>191</v>
      </c>
      <c r="E952" s="17" t="s">
        <v>169</v>
      </c>
      <c r="F952" s="17" t="e" vm="55">
        <v>#VALUE!</v>
      </c>
      <c r="G952" s="109" t="s">
        <v>184</v>
      </c>
      <c r="H952" s="18">
        <v>2030</v>
      </c>
      <c r="I952" s="18" t="s">
        <v>86</v>
      </c>
      <c r="J952" s="9" t="s">
        <v>192</v>
      </c>
      <c r="K952" s="17" t="s">
        <v>193</v>
      </c>
      <c r="L952" s="115" t="s">
        <v>194</v>
      </c>
      <c r="M952" s="18" t="s">
        <v>89</v>
      </c>
      <c r="N952" s="20" t="str">
        <f t="shared" si="38"/>
        <v>Alto</v>
      </c>
    </row>
    <row r="953" spans="1:14" x14ac:dyDescent="0.35">
      <c r="A953" s="17" t="str">
        <f t="shared" si="37"/>
        <v>RJEstadoEstresse hídricoEstado do Rio de Janeiro20502C</v>
      </c>
      <c r="B953" s="18" t="s">
        <v>143</v>
      </c>
      <c r="C953" s="18" t="s">
        <v>146</v>
      </c>
      <c r="D953" s="17" t="s">
        <v>191</v>
      </c>
      <c r="E953" s="17" t="s">
        <v>169</v>
      </c>
      <c r="F953" s="17" t="e" vm="55">
        <v>#VALUE!</v>
      </c>
      <c r="G953" s="109" t="s">
        <v>184</v>
      </c>
      <c r="H953" s="18">
        <v>2050</v>
      </c>
      <c r="I953" s="18" t="s">
        <v>86</v>
      </c>
      <c r="J953" s="9" t="s">
        <v>192</v>
      </c>
      <c r="K953" s="17" t="s">
        <v>193</v>
      </c>
      <c r="L953" s="115" t="s">
        <v>194</v>
      </c>
      <c r="M953" s="18" t="s">
        <v>89</v>
      </c>
      <c r="N953" s="20" t="str">
        <f t="shared" si="38"/>
        <v>Alto</v>
      </c>
    </row>
    <row r="954" spans="1:14" x14ac:dyDescent="0.35">
      <c r="A954" s="17" t="str">
        <f t="shared" si="37"/>
        <v>RJEstadoEstresse hídricoEstado do Rio de Janeiro20504C</v>
      </c>
      <c r="B954" s="18" t="s">
        <v>143</v>
      </c>
      <c r="C954" s="18" t="s">
        <v>146</v>
      </c>
      <c r="D954" s="17" t="s">
        <v>191</v>
      </c>
      <c r="E954" s="17" t="s">
        <v>169</v>
      </c>
      <c r="F954" s="17" t="e" vm="55">
        <v>#VALUE!</v>
      </c>
      <c r="G954" s="109" t="s">
        <v>184</v>
      </c>
      <c r="H954" s="18">
        <v>2050</v>
      </c>
      <c r="I954" s="18" t="s">
        <v>90</v>
      </c>
      <c r="J954" s="9" t="s">
        <v>192</v>
      </c>
      <c r="K954" s="17" t="s">
        <v>193</v>
      </c>
      <c r="L954" s="115" t="s">
        <v>194</v>
      </c>
      <c r="M954" s="18" t="s">
        <v>89</v>
      </c>
      <c r="N954" s="20" t="str">
        <f t="shared" si="38"/>
        <v>Alto</v>
      </c>
    </row>
    <row r="955" spans="1:14" x14ac:dyDescent="0.35">
      <c r="A955" s="17" t="str">
        <f t="shared" si="37"/>
        <v>RNEstadoEstresse hídricoEstado do Rio Grande do Norte20302C</v>
      </c>
      <c r="B955" s="18" t="s">
        <v>121</v>
      </c>
      <c r="C955" s="18" t="s">
        <v>146</v>
      </c>
      <c r="D955" s="17" t="s">
        <v>191</v>
      </c>
      <c r="E955" s="17" t="s">
        <v>170</v>
      </c>
      <c r="F955" s="17" t="e" vm="56">
        <v>#VALUE!</v>
      </c>
      <c r="G955" s="84" t="s">
        <v>177</v>
      </c>
      <c r="H955" s="18">
        <v>2030</v>
      </c>
      <c r="I955" s="18" t="s">
        <v>86</v>
      </c>
      <c r="J955" s="9" t="s">
        <v>192</v>
      </c>
      <c r="K955" s="17" t="s">
        <v>193</v>
      </c>
      <c r="L955" s="48" t="s">
        <v>89</v>
      </c>
      <c r="M955" s="18" t="s">
        <v>89</v>
      </c>
      <c r="N955" s="20" t="str">
        <f t="shared" si="38"/>
        <v>Médio</v>
      </c>
    </row>
    <row r="956" spans="1:14" x14ac:dyDescent="0.35">
      <c r="A956" s="17" t="str">
        <f t="shared" si="37"/>
        <v>RNEstadoEstresse hídricoEstado do Rio Grande do Norte20304C</v>
      </c>
      <c r="B956" s="18" t="s">
        <v>121</v>
      </c>
      <c r="C956" s="18" t="s">
        <v>146</v>
      </c>
      <c r="D956" s="17" t="s">
        <v>191</v>
      </c>
      <c r="E956" s="17" t="s">
        <v>170</v>
      </c>
      <c r="F956" s="17" t="e" vm="56">
        <v>#VALUE!</v>
      </c>
      <c r="G956" s="44" t="s">
        <v>177</v>
      </c>
      <c r="H956" s="18">
        <v>2030</v>
      </c>
      <c r="I956" s="18" t="s">
        <v>90</v>
      </c>
      <c r="J956" s="9" t="s">
        <v>192</v>
      </c>
      <c r="K956" s="17" t="s">
        <v>193</v>
      </c>
      <c r="L956" s="48" t="s">
        <v>89</v>
      </c>
      <c r="M956" s="18" t="s">
        <v>89</v>
      </c>
      <c r="N956" s="20" t="str">
        <f t="shared" si="38"/>
        <v>Médio</v>
      </c>
    </row>
    <row r="957" spans="1:14" x14ac:dyDescent="0.35">
      <c r="A957" s="17" t="str">
        <f t="shared" si="37"/>
        <v>RNEstadoEstresse hídricoEstado do Rio Grande do Norte20502C</v>
      </c>
      <c r="B957" s="18" t="s">
        <v>121</v>
      </c>
      <c r="C957" s="18" t="s">
        <v>146</v>
      </c>
      <c r="D957" s="17" t="s">
        <v>191</v>
      </c>
      <c r="E957" s="17" t="s">
        <v>170</v>
      </c>
      <c r="F957" s="17" t="e" vm="56">
        <v>#VALUE!</v>
      </c>
      <c r="G957" s="44" t="s">
        <v>177</v>
      </c>
      <c r="H957" s="18">
        <v>2050</v>
      </c>
      <c r="I957" s="18" t="s">
        <v>86</v>
      </c>
      <c r="J957" s="9" t="s">
        <v>192</v>
      </c>
      <c r="K957" s="17" t="s">
        <v>193</v>
      </c>
      <c r="L957" s="48" t="s">
        <v>89</v>
      </c>
      <c r="M957" s="18" t="s">
        <v>89</v>
      </c>
      <c r="N957" s="20" t="str">
        <f t="shared" si="38"/>
        <v>Médio</v>
      </c>
    </row>
    <row r="958" spans="1:14" x14ac:dyDescent="0.35">
      <c r="A958" s="17" t="str">
        <f t="shared" si="37"/>
        <v>RNEstadoEstresse hídricoEstado do Rio Grande do Norte20504C</v>
      </c>
      <c r="B958" s="18" t="s">
        <v>121</v>
      </c>
      <c r="C958" s="18" t="s">
        <v>146</v>
      </c>
      <c r="D958" s="17" t="s">
        <v>191</v>
      </c>
      <c r="E958" s="17" t="s">
        <v>170</v>
      </c>
      <c r="F958" s="17" t="e" vm="56">
        <v>#VALUE!</v>
      </c>
      <c r="G958" s="44" t="s">
        <v>177</v>
      </c>
      <c r="H958" s="18">
        <v>2050</v>
      </c>
      <c r="I958" s="18" t="s">
        <v>90</v>
      </c>
      <c r="J958" s="9" t="s">
        <v>192</v>
      </c>
      <c r="K958" s="17" t="s">
        <v>193</v>
      </c>
      <c r="L958" s="48" t="s">
        <v>89</v>
      </c>
      <c r="M958" s="18" t="s">
        <v>89</v>
      </c>
      <c r="N958" s="20" t="str">
        <f t="shared" si="38"/>
        <v>Médio</v>
      </c>
    </row>
    <row r="959" spans="1:14" x14ac:dyDescent="0.35">
      <c r="A959" s="17" t="str">
        <f t="shared" si="37"/>
        <v>ROEstadoEstresse hídricoEstado da Rondônia20302C</v>
      </c>
      <c r="B959" s="18" t="s">
        <v>127</v>
      </c>
      <c r="C959" s="18" t="s">
        <v>146</v>
      </c>
      <c r="D959" s="17" t="s">
        <v>191</v>
      </c>
      <c r="E959" s="17" t="s">
        <v>150</v>
      </c>
      <c r="F959" s="17" t="e" vm="36">
        <v>#VALUE!</v>
      </c>
      <c r="G959" s="44" t="s">
        <v>85</v>
      </c>
      <c r="H959" s="18">
        <v>2030</v>
      </c>
      <c r="I959" s="18" t="s">
        <v>86</v>
      </c>
      <c r="J959" s="9" t="s">
        <v>192</v>
      </c>
      <c r="K959" s="17" t="s">
        <v>193</v>
      </c>
      <c r="L959" s="45" t="s">
        <v>89</v>
      </c>
      <c r="M959" s="18" t="s">
        <v>89</v>
      </c>
      <c r="N959" s="20" t="str">
        <f t="shared" si="38"/>
        <v>Baixo</v>
      </c>
    </row>
    <row r="960" spans="1:14" x14ac:dyDescent="0.35">
      <c r="A960" s="17" t="str">
        <f t="shared" si="37"/>
        <v>ROEstadoEstresse hídricoEstado da Rondônia20304C</v>
      </c>
      <c r="B960" s="18" t="s">
        <v>127</v>
      </c>
      <c r="C960" s="18" t="s">
        <v>146</v>
      </c>
      <c r="D960" s="17" t="s">
        <v>191</v>
      </c>
      <c r="E960" s="17" t="s">
        <v>150</v>
      </c>
      <c r="F960" s="17" t="e" vm="36">
        <v>#VALUE!</v>
      </c>
      <c r="G960" s="44" t="s">
        <v>85</v>
      </c>
      <c r="H960" s="18">
        <v>2030</v>
      </c>
      <c r="I960" s="18" t="s">
        <v>90</v>
      </c>
      <c r="J960" s="9" t="s">
        <v>192</v>
      </c>
      <c r="K960" s="17" t="s">
        <v>193</v>
      </c>
      <c r="L960" s="45" t="s">
        <v>89</v>
      </c>
      <c r="M960" s="18" t="s">
        <v>89</v>
      </c>
      <c r="N960" s="20" t="str">
        <f t="shared" si="38"/>
        <v>Baixo</v>
      </c>
    </row>
    <row r="961" spans="1:15" x14ac:dyDescent="0.35">
      <c r="A961" s="17" t="str">
        <f t="shared" si="37"/>
        <v>ROEstadoEstresse hídricoEstado da Rondônia20502C</v>
      </c>
      <c r="B961" s="18" t="s">
        <v>127</v>
      </c>
      <c r="C961" s="18" t="s">
        <v>146</v>
      </c>
      <c r="D961" s="17" t="s">
        <v>191</v>
      </c>
      <c r="E961" s="17" t="s">
        <v>150</v>
      </c>
      <c r="F961" s="17" t="e" vm="36">
        <v>#VALUE!</v>
      </c>
      <c r="G961" s="44" t="s">
        <v>85</v>
      </c>
      <c r="H961" s="18">
        <v>2050</v>
      </c>
      <c r="I961" s="18" t="s">
        <v>86</v>
      </c>
      <c r="J961" s="9" t="s">
        <v>192</v>
      </c>
      <c r="K961" s="17" t="s">
        <v>193</v>
      </c>
      <c r="L961" s="45" t="s">
        <v>89</v>
      </c>
      <c r="M961" s="18" t="s">
        <v>89</v>
      </c>
      <c r="N961" s="20" t="str">
        <f t="shared" si="38"/>
        <v>Baixo</v>
      </c>
    </row>
    <row r="962" spans="1:15" x14ac:dyDescent="0.35">
      <c r="A962" s="17" t="str">
        <f t="shared" si="37"/>
        <v>ROEstadoEstresse hídricoEstado da Rondônia20504C</v>
      </c>
      <c r="B962" s="18" t="s">
        <v>127</v>
      </c>
      <c r="C962" s="45" t="s">
        <v>146</v>
      </c>
      <c r="D962" s="44" t="s">
        <v>191</v>
      </c>
      <c r="E962" s="17" t="s">
        <v>150</v>
      </c>
      <c r="F962" s="17" t="e" vm="36">
        <v>#VALUE!</v>
      </c>
      <c r="G962" s="44" t="s">
        <v>85</v>
      </c>
      <c r="H962" s="18">
        <v>2050</v>
      </c>
      <c r="I962" s="18" t="s">
        <v>90</v>
      </c>
      <c r="J962" s="9" t="s">
        <v>192</v>
      </c>
      <c r="K962" s="17" t="s">
        <v>193</v>
      </c>
      <c r="L962" s="45" t="s">
        <v>89</v>
      </c>
      <c r="M962" s="18" t="s">
        <v>89</v>
      </c>
      <c r="N962" s="20" t="str">
        <f t="shared" si="38"/>
        <v>Baixo</v>
      </c>
    </row>
    <row r="963" spans="1:15" x14ac:dyDescent="0.35">
      <c r="A963" s="17" t="str">
        <f t="shared" si="37"/>
        <v>RREstadoEstresse hídricoEstado da Roraima20302C</v>
      </c>
      <c r="B963" s="18" t="s">
        <v>97</v>
      </c>
      <c r="C963" s="45" t="s">
        <v>146</v>
      </c>
      <c r="D963" s="44" t="s">
        <v>191</v>
      </c>
      <c r="E963" s="17" t="s">
        <v>151</v>
      </c>
      <c r="F963" s="17" t="e" vm="37">
        <v>#VALUE!</v>
      </c>
      <c r="G963" s="44" t="s">
        <v>85</v>
      </c>
      <c r="H963" s="18">
        <v>2030</v>
      </c>
      <c r="I963" s="18" t="s">
        <v>86</v>
      </c>
      <c r="J963" s="9" t="s">
        <v>192</v>
      </c>
      <c r="K963" s="17" t="s">
        <v>193</v>
      </c>
      <c r="L963" s="45" t="s">
        <v>89</v>
      </c>
      <c r="M963" s="18" t="s">
        <v>89</v>
      </c>
      <c r="N963" s="20" t="str">
        <f t="shared" si="38"/>
        <v>Baixo</v>
      </c>
    </row>
    <row r="964" spans="1:15" x14ac:dyDescent="0.35">
      <c r="A964" s="17" t="str">
        <f t="shared" si="37"/>
        <v>RREstadoEstresse hídricoEstado da Roraima20304C</v>
      </c>
      <c r="B964" s="18" t="s">
        <v>97</v>
      </c>
      <c r="C964" s="45" t="s">
        <v>146</v>
      </c>
      <c r="D964" s="44" t="s">
        <v>191</v>
      </c>
      <c r="E964" s="17" t="s">
        <v>151</v>
      </c>
      <c r="F964" s="17" t="e" vm="37">
        <v>#VALUE!</v>
      </c>
      <c r="G964" s="44" t="s">
        <v>85</v>
      </c>
      <c r="H964" s="18">
        <v>2030</v>
      </c>
      <c r="I964" s="18" t="s">
        <v>90</v>
      </c>
      <c r="J964" s="9" t="s">
        <v>192</v>
      </c>
      <c r="K964" s="17" t="s">
        <v>193</v>
      </c>
      <c r="L964" s="45" t="s">
        <v>89</v>
      </c>
      <c r="M964" s="18" t="s">
        <v>89</v>
      </c>
      <c r="N964" s="20" t="str">
        <f t="shared" si="38"/>
        <v>Baixo</v>
      </c>
    </row>
    <row r="965" spans="1:15" x14ac:dyDescent="0.35">
      <c r="A965" s="17" t="str">
        <f t="shared" si="37"/>
        <v>RREstadoEstresse hídricoEstado da Roraima20502C</v>
      </c>
      <c r="B965" s="18" t="s">
        <v>97</v>
      </c>
      <c r="C965" s="45" t="s">
        <v>146</v>
      </c>
      <c r="D965" s="44" t="s">
        <v>191</v>
      </c>
      <c r="E965" s="17" t="s">
        <v>151</v>
      </c>
      <c r="F965" s="17" t="e" vm="37">
        <v>#VALUE!</v>
      </c>
      <c r="G965" s="44" t="s">
        <v>85</v>
      </c>
      <c r="H965" s="18">
        <v>2050</v>
      </c>
      <c r="I965" s="18" t="s">
        <v>86</v>
      </c>
      <c r="J965" s="9" t="s">
        <v>192</v>
      </c>
      <c r="K965" s="17" t="s">
        <v>193</v>
      </c>
      <c r="L965" s="45" t="s">
        <v>89</v>
      </c>
      <c r="M965" s="18" t="s">
        <v>89</v>
      </c>
      <c r="N965" s="20" t="str">
        <f t="shared" si="38"/>
        <v>Baixo</v>
      </c>
    </row>
    <row r="966" spans="1:15" x14ac:dyDescent="0.35">
      <c r="A966" s="17" t="str">
        <f t="shared" si="37"/>
        <v>RREstadoEstresse hídricoEstado da Roraima20504C</v>
      </c>
      <c r="B966" s="18" t="s">
        <v>97</v>
      </c>
      <c r="C966" s="45" t="s">
        <v>146</v>
      </c>
      <c r="D966" s="44" t="s">
        <v>191</v>
      </c>
      <c r="E966" s="17" t="s">
        <v>151</v>
      </c>
      <c r="F966" s="17" t="e" vm="37">
        <v>#VALUE!</v>
      </c>
      <c r="G966" s="44" t="s">
        <v>85</v>
      </c>
      <c r="H966" s="18">
        <v>2050</v>
      </c>
      <c r="I966" s="18" t="s">
        <v>90</v>
      </c>
      <c r="J966" s="9" t="s">
        <v>192</v>
      </c>
      <c r="K966" s="17" t="s">
        <v>193</v>
      </c>
      <c r="L966" s="45" t="s">
        <v>89</v>
      </c>
      <c r="M966" s="18" t="s">
        <v>89</v>
      </c>
      <c r="N966" s="20" t="str">
        <f t="shared" si="38"/>
        <v>Baixo</v>
      </c>
    </row>
    <row r="967" spans="1:15" x14ac:dyDescent="0.35">
      <c r="A967" s="17" t="str">
        <f t="shared" si="37"/>
        <v>RSEstadoEstresse hídricoEstado do Rio Grande do Sul20302C</v>
      </c>
      <c r="B967" s="18" t="s">
        <v>125</v>
      </c>
      <c r="C967" s="45" t="s">
        <v>146</v>
      </c>
      <c r="D967" s="44" t="s">
        <v>191</v>
      </c>
      <c r="E967" s="17" t="s">
        <v>171</v>
      </c>
      <c r="F967" s="17" t="e" vm="57">
        <v>#VALUE!</v>
      </c>
      <c r="G967" s="44" t="s">
        <v>85</v>
      </c>
      <c r="H967" s="18">
        <v>2030</v>
      </c>
      <c r="I967" s="18" t="s">
        <v>86</v>
      </c>
      <c r="J967" s="9" t="s">
        <v>192</v>
      </c>
      <c r="K967" s="17" t="s">
        <v>193</v>
      </c>
      <c r="L967" s="48" t="s">
        <v>89</v>
      </c>
      <c r="M967" s="18" t="s">
        <v>89</v>
      </c>
      <c r="N967" s="20" t="str">
        <f t="shared" si="38"/>
        <v>Baixo</v>
      </c>
    </row>
    <row r="968" spans="1:15" x14ac:dyDescent="0.35">
      <c r="A968" s="17" t="str">
        <f t="shared" si="37"/>
        <v>RSEstadoEstresse hídricoEstado do Rio Grande do Sul20304C</v>
      </c>
      <c r="B968" s="18" t="s">
        <v>125</v>
      </c>
      <c r="C968" s="45" t="s">
        <v>146</v>
      </c>
      <c r="D968" s="44" t="s">
        <v>191</v>
      </c>
      <c r="E968" s="17" t="s">
        <v>171</v>
      </c>
      <c r="F968" s="17" t="e" vm="57">
        <v>#VALUE!</v>
      </c>
      <c r="G968" s="44" t="s">
        <v>85</v>
      </c>
      <c r="H968" s="18">
        <v>2030</v>
      </c>
      <c r="I968" s="18" t="s">
        <v>90</v>
      </c>
      <c r="J968" s="9" t="s">
        <v>192</v>
      </c>
      <c r="K968" s="17" t="s">
        <v>193</v>
      </c>
      <c r="L968" s="48" t="s">
        <v>89</v>
      </c>
      <c r="M968" s="18" t="s">
        <v>89</v>
      </c>
      <c r="N968" s="20" t="str">
        <f t="shared" si="38"/>
        <v>Baixo</v>
      </c>
    </row>
    <row r="969" spans="1:15" x14ac:dyDescent="0.35">
      <c r="A969" s="17" t="str">
        <f t="shared" si="37"/>
        <v>RSEstadoEstresse hídricoEstado do Rio Grande do Sul20502C</v>
      </c>
      <c r="B969" s="18" t="s">
        <v>125</v>
      </c>
      <c r="C969" s="45" t="s">
        <v>146</v>
      </c>
      <c r="D969" s="44" t="s">
        <v>191</v>
      </c>
      <c r="E969" s="17" t="s">
        <v>171</v>
      </c>
      <c r="F969" s="17" t="e" vm="57">
        <v>#VALUE!</v>
      </c>
      <c r="G969" s="44" t="s">
        <v>85</v>
      </c>
      <c r="H969" s="18">
        <v>2050</v>
      </c>
      <c r="I969" s="18" t="s">
        <v>86</v>
      </c>
      <c r="J969" s="9" t="s">
        <v>192</v>
      </c>
      <c r="K969" s="17" t="s">
        <v>193</v>
      </c>
      <c r="L969" s="48" t="s">
        <v>89</v>
      </c>
      <c r="M969" s="18" t="s">
        <v>89</v>
      </c>
      <c r="N969" s="20" t="str">
        <f t="shared" si="38"/>
        <v>Baixo</v>
      </c>
      <c r="O969" s="1"/>
    </row>
    <row r="970" spans="1:15" x14ac:dyDescent="0.35">
      <c r="A970" s="17" t="str">
        <f t="shared" si="37"/>
        <v>RSEstadoEstresse hídricoEstado do Rio Grande do Sul20504C</v>
      </c>
      <c r="B970" s="18" t="s">
        <v>125</v>
      </c>
      <c r="C970" s="18" t="s">
        <v>146</v>
      </c>
      <c r="D970" s="17" t="s">
        <v>191</v>
      </c>
      <c r="E970" s="17" t="s">
        <v>171</v>
      </c>
      <c r="F970" s="17" t="e" vm="57">
        <v>#VALUE!</v>
      </c>
      <c r="G970" s="44" t="s">
        <v>85</v>
      </c>
      <c r="H970" s="18">
        <v>2050</v>
      </c>
      <c r="I970" s="18" t="s">
        <v>90</v>
      </c>
      <c r="J970" s="9" t="s">
        <v>192</v>
      </c>
      <c r="K970" s="17" t="s">
        <v>193</v>
      </c>
      <c r="L970" s="48" t="s">
        <v>89</v>
      </c>
      <c r="M970" s="18" t="s">
        <v>89</v>
      </c>
      <c r="N970" s="20" t="str">
        <f t="shared" si="38"/>
        <v>Baixo</v>
      </c>
    </row>
    <row r="971" spans="1:15" x14ac:dyDescent="0.35">
      <c r="A971" s="17" t="str">
        <f t="shared" si="37"/>
        <v>SCEstadoEstresse hídricoEstado de Santa Catarina20302C</v>
      </c>
      <c r="B971" s="18" t="s">
        <v>107</v>
      </c>
      <c r="C971" s="18" t="s">
        <v>146</v>
      </c>
      <c r="D971" s="17" t="s">
        <v>191</v>
      </c>
      <c r="E971" s="17" t="s">
        <v>153</v>
      </c>
      <c r="F971" s="17" t="e" vm="39">
        <v>#VALUE!</v>
      </c>
      <c r="G971" s="44" t="s">
        <v>85</v>
      </c>
      <c r="H971" s="18">
        <v>2030</v>
      </c>
      <c r="I971" s="18" t="s">
        <v>86</v>
      </c>
      <c r="J971" s="9" t="s">
        <v>192</v>
      </c>
      <c r="K971" s="17" t="s">
        <v>193</v>
      </c>
      <c r="L971" s="45" t="s">
        <v>89</v>
      </c>
      <c r="M971" s="18" t="s">
        <v>89</v>
      </c>
      <c r="N971" s="20" t="str">
        <f t="shared" si="38"/>
        <v>Baixo</v>
      </c>
    </row>
    <row r="972" spans="1:15" x14ac:dyDescent="0.35">
      <c r="A972" s="17" t="str">
        <f t="shared" si="37"/>
        <v>SCEstadoEstresse hídricoEstado de Santa Catarina20304C</v>
      </c>
      <c r="B972" s="18" t="s">
        <v>107</v>
      </c>
      <c r="C972" s="18" t="s">
        <v>146</v>
      </c>
      <c r="D972" s="17" t="s">
        <v>191</v>
      </c>
      <c r="E972" s="17" t="s">
        <v>153</v>
      </c>
      <c r="F972" s="17" t="e" vm="39">
        <v>#VALUE!</v>
      </c>
      <c r="G972" s="44" t="s">
        <v>85</v>
      </c>
      <c r="H972" s="18">
        <v>2030</v>
      </c>
      <c r="I972" s="18" t="s">
        <v>90</v>
      </c>
      <c r="J972" s="9" t="s">
        <v>192</v>
      </c>
      <c r="K972" s="17" t="s">
        <v>193</v>
      </c>
      <c r="L972" s="45" t="s">
        <v>89</v>
      </c>
      <c r="M972" s="18" t="s">
        <v>89</v>
      </c>
      <c r="N972" s="20" t="str">
        <f t="shared" si="38"/>
        <v>Baixo</v>
      </c>
    </row>
    <row r="973" spans="1:15" x14ac:dyDescent="0.35">
      <c r="A973" s="17" t="str">
        <f t="shared" si="37"/>
        <v>SCEstadoEstresse hídricoEstado de Santa Catarina20502C</v>
      </c>
      <c r="B973" s="18" t="s">
        <v>107</v>
      </c>
      <c r="C973" s="18" t="s">
        <v>146</v>
      </c>
      <c r="D973" s="17" t="s">
        <v>191</v>
      </c>
      <c r="E973" s="17" t="s">
        <v>153</v>
      </c>
      <c r="F973" s="17" t="e" vm="39">
        <v>#VALUE!</v>
      </c>
      <c r="G973" s="44" t="s">
        <v>85</v>
      </c>
      <c r="H973" s="18">
        <v>2050</v>
      </c>
      <c r="I973" s="18" t="s">
        <v>86</v>
      </c>
      <c r="J973" s="9" t="s">
        <v>192</v>
      </c>
      <c r="K973" s="17" t="s">
        <v>193</v>
      </c>
      <c r="L973" s="45" t="s">
        <v>89</v>
      </c>
      <c r="M973" s="18" t="s">
        <v>89</v>
      </c>
      <c r="N973" s="20" t="str">
        <f t="shared" si="38"/>
        <v>Baixo</v>
      </c>
    </row>
    <row r="974" spans="1:15" x14ac:dyDescent="0.35">
      <c r="A974" s="17" t="str">
        <f t="shared" si="37"/>
        <v>SCEstadoEstresse hídricoEstado de Santa Catarina20504C</v>
      </c>
      <c r="B974" s="18" t="s">
        <v>107</v>
      </c>
      <c r="C974" s="18" t="s">
        <v>146</v>
      </c>
      <c r="D974" s="17" t="s">
        <v>191</v>
      </c>
      <c r="E974" s="17" t="s">
        <v>153</v>
      </c>
      <c r="F974" s="17" t="e" vm="39">
        <v>#VALUE!</v>
      </c>
      <c r="G974" s="44" t="s">
        <v>85</v>
      </c>
      <c r="H974" s="18">
        <v>2050</v>
      </c>
      <c r="I974" s="18" t="s">
        <v>90</v>
      </c>
      <c r="J974" s="9" t="s">
        <v>192</v>
      </c>
      <c r="K974" s="17" t="s">
        <v>193</v>
      </c>
      <c r="L974" s="45" t="s">
        <v>89</v>
      </c>
      <c r="M974" s="18" t="s">
        <v>89</v>
      </c>
      <c r="N974" s="20" t="str">
        <f t="shared" si="38"/>
        <v>Baixo</v>
      </c>
    </row>
    <row r="975" spans="1:15" x14ac:dyDescent="0.35">
      <c r="A975" s="17" t="str">
        <f t="shared" si="37"/>
        <v>SEEstadoEstresse hídricoEstado do Sergipe20302C</v>
      </c>
      <c r="B975" s="18" t="s">
        <v>81</v>
      </c>
      <c r="C975" s="18" t="s">
        <v>146</v>
      </c>
      <c r="D975" s="17" t="s">
        <v>191</v>
      </c>
      <c r="E975" s="17" t="s">
        <v>172</v>
      </c>
      <c r="F975" s="17" t="e" vm="58">
        <v>#VALUE!</v>
      </c>
      <c r="G975" s="44" t="s">
        <v>184</v>
      </c>
      <c r="H975" s="18">
        <v>2030</v>
      </c>
      <c r="I975" s="18" t="s">
        <v>86</v>
      </c>
      <c r="J975" s="9" t="s">
        <v>192</v>
      </c>
      <c r="K975" s="17" t="s">
        <v>193</v>
      </c>
      <c r="L975" s="48" t="s">
        <v>89</v>
      </c>
      <c r="M975" s="18" t="s">
        <v>89</v>
      </c>
      <c r="N975" s="20" t="str">
        <f t="shared" si="38"/>
        <v>Alto</v>
      </c>
    </row>
    <row r="976" spans="1:15" x14ac:dyDescent="0.35">
      <c r="A976" s="17" t="str">
        <f t="shared" si="37"/>
        <v>SEEstadoEstresse hídricoEstado do Sergipe20304C</v>
      </c>
      <c r="B976" s="18" t="s">
        <v>81</v>
      </c>
      <c r="C976" s="18" t="s">
        <v>146</v>
      </c>
      <c r="D976" s="17" t="s">
        <v>191</v>
      </c>
      <c r="E976" s="17" t="s">
        <v>172</v>
      </c>
      <c r="F976" s="17" t="e" vm="58">
        <v>#VALUE!</v>
      </c>
      <c r="G976" s="44" t="s">
        <v>184</v>
      </c>
      <c r="H976" s="18">
        <v>2030</v>
      </c>
      <c r="I976" s="18" t="s">
        <v>90</v>
      </c>
      <c r="J976" s="9" t="s">
        <v>192</v>
      </c>
      <c r="K976" s="17" t="s">
        <v>193</v>
      </c>
      <c r="L976" s="48" t="s">
        <v>89</v>
      </c>
      <c r="M976" s="18" t="s">
        <v>89</v>
      </c>
      <c r="N976" s="20" t="str">
        <f t="shared" si="38"/>
        <v>Alto</v>
      </c>
    </row>
    <row r="977" spans="1:15" x14ac:dyDescent="0.35">
      <c r="A977" s="17" t="str">
        <f t="shared" si="37"/>
        <v>SEEstadoEstresse hídricoEstado do Sergipe20502C</v>
      </c>
      <c r="B977" s="18" t="s">
        <v>81</v>
      </c>
      <c r="C977" s="18" t="s">
        <v>146</v>
      </c>
      <c r="D977" s="17" t="s">
        <v>191</v>
      </c>
      <c r="E977" s="17" t="s">
        <v>172</v>
      </c>
      <c r="F977" s="17" t="e" vm="58">
        <v>#VALUE!</v>
      </c>
      <c r="G977" s="44" t="s">
        <v>184</v>
      </c>
      <c r="H977" s="18">
        <v>2050</v>
      </c>
      <c r="I977" s="18" t="s">
        <v>86</v>
      </c>
      <c r="J977" s="9" t="s">
        <v>192</v>
      </c>
      <c r="K977" s="17" t="s">
        <v>193</v>
      </c>
      <c r="L977" s="48" t="s">
        <v>89</v>
      </c>
      <c r="M977" s="18" t="s">
        <v>89</v>
      </c>
      <c r="N977" s="20" t="str">
        <f t="shared" si="38"/>
        <v>Alto</v>
      </c>
    </row>
    <row r="978" spans="1:15" x14ac:dyDescent="0.35">
      <c r="A978" s="17" t="str">
        <f t="shared" si="37"/>
        <v>SEEstadoEstresse hídricoEstado do Sergipe20504C</v>
      </c>
      <c r="B978" s="18" t="s">
        <v>81</v>
      </c>
      <c r="C978" s="18" t="s">
        <v>146</v>
      </c>
      <c r="D978" s="17" t="s">
        <v>191</v>
      </c>
      <c r="E978" s="17" t="s">
        <v>172</v>
      </c>
      <c r="F978" s="17" t="e" vm="58">
        <v>#VALUE!</v>
      </c>
      <c r="G978" s="44" t="s">
        <v>184</v>
      </c>
      <c r="H978" s="18">
        <v>2050</v>
      </c>
      <c r="I978" s="18" t="s">
        <v>90</v>
      </c>
      <c r="J978" s="9" t="s">
        <v>192</v>
      </c>
      <c r="K978" s="17" t="s">
        <v>193</v>
      </c>
      <c r="L978" s="48" t="s">
        <v>89</v>
      </c>
      <c r="M978" s="18" t="s">
        <v>89</v>
      </c>
      <c r="N978" s="20" t="str">
        <f t="shared" si="38"/>
        <v>Alto</v>
      </c>
    </row>
    <row r="979" spans="1:15" x14ac:dyDescent="0.35">
      <c r="A979" s="17" t="str">
        <f t="shared" si="37"/>
        <v>SPEstadoEstresse hídricoEstado de São Paulo20304C</v>
      </c>
      <c r="B979" s="18" t="s">
        <v>137</v>
      </c>
      <c r="C979" s="18" t="s">
        <v>146</v>
      </c>
      <c r="D979" s="17" t="s">
        <v>191</v>
      </c>
      <c r="E979" s="17" t="s">
        <v>154</v>
      </c>
      <c r="F979" s="17" t="e" vm="40">
        <v>#VALUE!</v>
      </c>
      <c r="G979" s="44" t="s">
        <v>177</v>
      </c>
      <c r="H979" s="18">
        <v>2030</v>
      </c>
      <c r="I979" s="18" t="s">
        <v>90</v>
      </c>
      <c r="J979" s="9" t="s">
        <v>192</v>
      </c>
      <c r="K979" s="17" t="s">
        <v>193</v>
      </c>
      <c r="L979" s="115" t="s">
        <v>194</v>
      </c>
      <c r="M979" s="18" t="s">
        <v>89</v>
      </c>
      <c r="N979" s="20" t="str">
        <f t="shared" si="38"/>
        <v>Médio</v>
      </c>
    </row>
    <row r="980" spans="1:15" x14ac:dyDescent="0.35">
      <c r="A980" s="17" t="str">
        <f t="shared" si="37"/>
        <v>SPEstadoEstresse hídricoEstado de São Paulo20302C</v>
      </c>
      <c r="B980" s="18" t="s">
        <v>137</v>
      </c>
      <c r="C980" s="18" t="s">
        <v>146</v>
      </c>
      <c r="D980" s="17" t="s">
        <v>191</v>
      </c>
      <c r="E980" s="17" t="s">
        <v>154</v>
      </c>
      <c r="F980" s="17" t="e" vm="40">
        <v>#VALUE!</v>
      </c>
      <c r="G980" s="44" t="s">
        <v>177</v>
      </c>
      <c r="H980" s="18">
        <v>2030</v>
      </c>
      <c r="I980" s="18" t="s">
        <v>86</v>
      </c>
      <c r="J980" s="9" t="s">
        <v>192</v>
      </c>
      <c r="K980" s="17" t="s">
        <v>193</v>
      </c>
      <c r="L980" s="115" t="s">
        <v>194</v>
      </c>
      <c r="M980" s="18" t="s">
        <v>89</v>
      </c>
      <c r="N980" s="20" t="str">
        <f t="shared" si="38"/>
        <v>Médio</v>
      </c>
    </row>
    <row r="981" spans="1:15" x14ac:dyDescent="0.35">
      <c r="A981" s="17" t="str">
        <f t="shared" si="37"/>
        <v>SPEstadoEstresse hídricoEstado de São Paulo20502C</v>
      </c>
      <c r="B981" s="18" t="s">
        <v>137</v>
      </c>
      <c r="C981" s="18" t="s">
        <v>146</v>
      </c>
      <c r="D981" s="17" t="s">
        <v>191</v>
      </c>
      <c r="E981" s="17" t="s">
        <v>154</v>
      </c>
      <c r="F981" s="17" t="e" vm="40">
        <v>#VALUE!</v>
      </c>
      <c r="G981" s="44" t="s">
        <v>177</v>
      </c>
      <c r="H981" s="18">
        <v>2050</v>
      </c>
      <c r="I981" s="18" t="s">
        <v>86</v>
      </c>
      <c r="J981" s="9" t="s">
        <v>192</v>
      </c>
      <c r="K981" s="17" t="s">
        <v>193</v>
      </c>
      <c r="L981" s="115" t="s">
        <v>194</v>
      </c>
      <c r="M981" s="18" t="s">
        <v>89</v>
      </c>
      <c r="N981" s="20" t="str">
        <f t="shared" si="38"/>
        <v>Médio</v>
      </c>
    </row>
    <row r="982" spans="1:15" x14ac:dyDescent="0.35">
      <c r="A982" s="17" t="str">
        <f t="shared" si="37"/>
        <v>SPEstadoEstresse hídricoEstado de São Paulo20504C</v>
      </c>
      <c r="B982" s="18" t="s">
        <v>137</v>
      </c>
      <c r="C982" s="18" t="s">
        <v>146</v>
      </c>
      <c r="D982" s="17" t="s">
        <v>191</v>
      </c>
      <c r="E982" s="17" t="s">
        <v>154</v>
      </c>
      <c r="F982" s="17" t="e" vm="40">
        <v>#VALUE!</v>
      </c>
      <c r="G982" s="44" t="s">
        <v>177</v>
      </c>
      <c r="H982" s="18">
        <v>2050</v>
      </c>
      <c r="I982" s="18" t="s">
        <v>90</v>
      </c>
      <c r="J982" s="9" t="s">
        <v>192</v>
      </c>
      <c r="K982" s="17" t="s">
        <v>193</v>
      </c>
      <c r="L982" s="115" t="s">
        <v>194</v>
      </c>
      <c r="M982" s="18" t="s">
        <v>89</v>
      </c>
      <c r="N982" s="20" t="str">
        <f t="shared" si="38"/>
        <v>Médio</v>
      </c>
    </row>
    <row r="983" spans="1:15" x14ac:dyDescent="0.35">
      <c r="A983" s="17" t="str">
        <f t="shared" si="37"/>
        <v>TOEstadoEstresse hídricoEstado do Tocantins20304C</v>
      </c>
      <c r="B983" s="18" t="s">
        <v>123</v>
      </c>
      <c r="C983" s="18" t="s">
        <v>146</v>
      </c>
      <c r="D983" s="17" t="s">
        <v>191</v>
      </c>
      <c r="E983" s="17" t="s">
        <v>173</v>
      </c>
      <c r="F983" s="17" t="e" vm="59">
        <v>#VALUE!</v>
      </c>
      <c r="G983" s="44" t="s">
        <v>85</v>
      </c>
      <c r="H983" s="18">
        <v>2030</v>
      </c>
      <c r="I983" s="18" t="s">
        <v>90</v>
      </c>
      <c r="J983" s="9" t="s">
        <v>192</v>
      </c>
      <c r="K983" s="17" t="s">
        <v>193</v>
      </c>
      <c r="L983" s="48" t="s">
        <v>89</v>
      </c>
      <c r="M983" s="18" t="s">
        <v>89</v>
      </c>
      <c r="N983" s="20" t="str">
        <f t="shared" si="38"/>
        <v>Baixo</v>
      </c>
    </row>
    <row r="984" spans="1:15" x14ac:dyDescent="0.35">
      <c r="A984" s="17" t="str">
        <f t="shared" si="37"/>
        <v>TOEstadoEstresse hídricoEstado do Tocantins20302C</v>
      </c>
      <c r="B984" s="18" t="s">
        <v>123</v>
      </c>
      <c r="C984" s="18" t="s">
        <v>146</v>
      </c>
      <c r="D984" s="17" t="s">
        <v>191</v>
      </c>
      <c r="E984" s="17" t="s">
        <v>173</v>
      </c>
      <c r="F984" s="17" t="e" vm="59">
        <v>#VALUE!</v>
      </c>
      <c r="G984" s="44" t="s">
        <v>85</v>
      </c>
      <c r="H984" s="18">
        <v>2030</v>
      </c>
      <c r="I984" s="18" t="s">
        <v>86</v>
      </c>
      <c r="J984" s="9" t="s">
        <v>192</v>
      </c>
      <c r="K984" s="17" t="s">
        <v>193</v>
      </c>
      <c r="L984" s="48" t="s">
        <v>89</v>
      </c>
      <c r="M984" s="18" t="s">
        <v>89</v>
      </c>
      <c r="N984" s="20" t="str">
        <f t="shared" si="38"/>
        <v>Baixo</v>
      </c>
    </row>
    <row r="985" spans="1:15" x14ac:dyDescent="0.35">
      <c r="A985" s="17" t="str">
        <f t="shared" si="37"/>
        <v>TOEstadoEstresse hídricoEstado do Tocantins20502C</v>
      </c>
      <c r="B985" s="18" t="s">
        <v>123</v>
      </c>
      <c r="C985" s="18" t="s">
        <v>146</v>
      </c>
      <c r="D985" s="17" t="s">
        <v>191</v>
      </c>
      <c r="E985" s="17" t="s">
        <v>173</v>
      </c>
      <c r="F985" s="17" t="e" vm="59">
        <v>#VALUE!</v>
      </c>
      <c r="G985" s="44" t="s">
        <v>85</v>
      </c>
      <c r="H985" s="18">
        <v>2050</v>
      </c>
      <c r="I985" s="18" t="s">
        <v>86</v>
      </c>
      <c r="J985" s="9" t="s">
        <v>192</v>
      </c>
      <c r="K985" s="17" t="s">
        <v>193</v>
      </c>
      <c r="L985" s="48" t="s">
        <v>89</v>
      </c>
      <c r="M985" s="18" t="s">
        <v>89</v>
      </c>
      <c r="N985" s="20" t="str">
        <f t="shared" si="38"/>
        <v>Baixo</v>
      </c>
    </row>
    <row r="986" spans="1:15" x14ac:dyDescent="0.35">
      <c r="A986" s="17" t="str">
        <f t="shared" si="37"/>
        <v>TOEstadoEstresse hídricoEstado do Tocantins20504C</v>
      </c>
      <c r="B986" s="18" t="s">
        <v>123</v>
      </c>
      <c r="C986" s="18" t="s">
        <v>146</v>
      </c>
      <c r="D986" s="17" t="s">
        <v>191</v>
      </c>
      <c r="E986" s="17" t="s">
        <v>173</v>
      </c>
      <c r="F986" s="17" t="e" vm="59">
        <v>#VALUE!</v>
      </c>
      <c r="G986" s="44" t="s">
        <v>85</v>
      </c>
      <c r="H986" s="18">
        <v>2050</v>
      </c>
      <c r="I986" s="18" t="s">
        <v>90</v>
      </c>
      <c r="J986" s="9" t="s">
        <v>192</v>
      </c>
      <c r="K986" s="17" t="s">
        <v>193</v>
      </c>
      <c r="L986" s="48" t="s">
        <v>89</v>
      </c>
      <c r="M986" s="18" t="s">
        <v>89</v>
      </c>
      <c r="N986" s="20" t="str">
        <f t="shared" si="38"/>
        <v>Baixo</v>
      </c>
    </row>
    <row r="987" spans="1:15" x14ac:dyDescent="0.35">
      <c r="A987" s="17" t="str">
        <f t="shared" ref="A987:A998" si="39">_xlfn.CONCAT(B987,C987,D987,E987,H987,I987,O987)</f>
        <v>BRPaísEstresse hídricoBrasil20504CUNEP FI</v>
      </c>
      <c r="B987" s="18" t="s">
        <v>174</v>
      </c>
      <c r="C987" s="18" t="s">
        <v>175</v>
      </c>
      <c r="D987" s="17" t="s">
        <v>191</v>
      </c>
      <c r="E987" s="17" t="s">
        <v>176</v>
      </c>
      <c r="F987" s="17" t="e" vm="60">
        <v>#VALUE!</v>
      </c>
      <c r="G987" s="44" t="s">
        <v>187</v>
      </c>
      <c r="H987" s="18">
        <v>2050</v>
      </c>
      <c r="I987" s="18" t="s">
        <v>90</v>
      </c>
      <c r="J987" s="9" t="s">
        <v>89</v>
      </c>
      <c r="K987" s="47" t="s">
        <v>178</v>
      </c>
      <c r="L987" s="48" t="s">
        <v>89</v>
      </c>
      <c r="M987" s="54" t="s">
        <v>89</v>
      </c>
      <c r="N987" s="20" t="str">
        <f t="shared" si="38"/>
        <v>ND</v>
      </c>
      <c r="O987" s="17" t="s">
        <v>250</v>
      </c>
    </row>
    <row r="988" spans="1:15" x14ac:dyDescent="0.35">
      <c r="A988" s="17" t="str">
        <f t="shared" si="39"/>
        <v>BRPaísEstresse hídricoBrasil20302CUNEP FI</v>
      </c>
      <c r="B988" s="18" t="s">
        <v>174</v>
      </c>
      <c r="C988" s="18" t="s">
        <v>175</v>
      </c>
      <c r="D988" s="17" t="s">
        <v>191</v>
      </c>
      <c r="E988" s="17" t="s">
        <v>176</v>
      </c>
      <c r="F988" s="17" t="e" vm="60">
        <v>#VALUE!</v>
      </c>
      <c r="G988" s="44" t="s">
        <v>187</v>
      </c>
      <c r="H988" s="18">
        <v>2030</v>
      </c>
      <c r="I988" s="18" t="s">
        <v>86</v>
      </c>
      <c r="J988" s="9" t="s">
        <v>89</v>
      </c>
      <c r="K988" s="47" t="s">
        <v>178</v>
      </c>
      <c r="L988" s="48" t="s">
        <v>89</v>
      </c>
      <c r="M988" s="54" t="s">
        <v>89</v>
      </c>
      <c r="N988" s="20" t="str">
        <f t="shared" si="38"/>
        <v>ND</v>
      </c>
      <c r="O988" s="17" t="s">
        <v>250</v>
      </c>
    </row>
    <row r="989" spans="1:15" x14ac:dyDescent="0.35">
      <c r="A989" s="17" t="str">
        <f t="shared" si="39"/>
        <v>BRPaísEstresse hídricoBrasil20304CUNEP FI</v>
      </c>
      <c r="B989" s="18" t="s">
        <v>174</v>
      </c>
      <c r="C989" s="18" t="s">
        <v>175</v>
      </c>
      <c r="D989" s="17" t="s">
        <v>191</v>
      </c>
      <c r="E989" s="17" t="s">
        <v>176</v>
      </c>
      <c r="F989" s="17" t="e" vm="60">
        <v>#VALUE!</v>
      </c>
      <c r="G989" s="44" t="s">
        <v>187</v>
      </c>
      <c r="H989" s="18">
        <v>2030</v>
      </c>
      <c r="I989" s="18" t="s">
        <v>90</v>
      </c>
      <c r="J989" s="9" t="s">
        <v>89</v>
      </c>
      <c r="K989" s="47" t="s">
        <v>178</v>
      </c>
      <c r="L989" s="48" t="s">
        <v>89</v>
      </c>
      <c r="M989" s="54" t="s">
        <v>89</v>
      </c>
      <c r="N989" s="20" t="str">
        <f t="shared" si="38"/>
        <v>ND</v>
      </c>
      <c r="O989" s="17" t="s">
        <v>250</v>
      </c>
    </row>
    <row r="990" spans="1:15" x14ac:dyDescent="0.35">
      <c r="A990" s="17" t="str">
        <f t="shared" si="39"/>
        <v>BRPaísEstresse hídricoBrasil20502CUNEP FI</v>
      </c>
      <c r="B990" s="18" t="s">
        <v>174</v>
      </c>
      <c r="C990" s="18" t="s">
        <v>175</v>
      </c>
      <c r="D990" s="17" t="s">
        <v>191</v>
      </c>
      <c r="E990" s="17" t="s">
        <v>176</v>
      </c>
      <c r="F990" s="17" t="e" vm="60">
        <v>#VALUE!</v>
      </c>
      <c r="G990" s="44" t="s">
        <v>187</v>
      </c>
      <c r="H990" s="18">
        <v>2050</v>
      </c>
      <c r="I990" s="18" t="s">
        <v>86</v>
      </c>
      <c r="J990" s="9" t="s">
        <v>89</v>
      </c>
      <c r="K990" s="47" t="s">
        <v>178</v>
      </c>
      <c r="L990" s="48" t="s">
        <v>89</v>
      </c>
      <c r="M990" s="54" t="s">
        <v>89</v>
      </c>
      <c r="N990" s="20" t="str">
        <f t="shared" si="38"/>
        <v>ND</v>
      </c>
      <c r="O990" s="17" t="s">
        <v>250</v>
      </c>
    </row>
    <row r="991" spans="1:15" x14ac:dyDescent="0.35">
      <c r="A991" s="17" t="str">
        <f t="shared" si="39"/>
        <v>BRPaísEstresse hídricoBrasil20504CWRI Water Risk</v>
      </c>
      <c r="B991" s="18" t="s">
        <v>174</v>
      </c>
      <c r="C991" s="18" t="s">
        <v>175</v>
      </c>
      <c r="D991" s="17" t="s">
        <v>191</v>
      </c>
      <c r="E991" s="17" t="s">
        <v>176</v>
      </c>
      <c r="F991" s="17" t="e" vm="60">
        <v>#VALUE!</v>
      </c>
      <c r="G991" s="44" t="str">
        <f>VLOOKUP(A991,'Método WRI'!AA:AH,8,0)</f>
        <v>Baixo</v>
      </c>
      <c r="H991" s="18">
        <v>2050</v>
      </c>
      <c r="I991" s="18" t="s">
        <v>90</v>
      </c>
      <c r="J991" s="9" t="s">
        <v>89</v>
      </c>
      <c r="K991" s="47"/>
      <c r="L991" s="48" t="s">
        <v>89</v>
      </c>
      <c r="M991" s="54" t="s">
        <v>89</v>
      </c>
      <c r="N991" s="20" t="str">
        <f t="shared" si="38"/>
        <v>Baixo</v>
      </c>
      <c r="O991" s="20" t="s">
        <v>246</v>
      </c>
    </row>
    <row r="992" spans="1:15" x14ac:dyDescent="0.35">
      <c r="A992" s="17" t="str">
        <f t="shared" si="39"/>
        <v>BRPaísEstresse hídricoBrasil20302CWRI Water Risk</v>
      </c>
      <c r="B992" s="18" t="s">
        <v>174</v>
      </c>
      <c r="C992" s="18" t="s">
        <v>175</v>
      </c>
      <c r="D992" s="17" t="s">
        <v>191</v>
      </c>
      <c r="E992" s="17" t="s">
        <v>176</v>
      </c>
      <c r="F992" s="17" t="e" vm="60">
        <v>#VALUE!</v>
      </c>
      <c r="G992" s="44" t="str">
        <f>VLOOKUP(A992,'Método WRI'!AA:AH,8,0)</f>
        <v>Baixo</v>
      </c>
      <c r="H992" s="18">
        <v>2030</v>
      </c>
      <c r="I992" s="18" t="s">
        <v>86</v>
      </c>
      <c r="J992" s="9" t="s">
        <v>89</v>
      </c>
      <c r="K992" s="47"/>
      <c r="L992" s="48" t="s">
        <v>89</v>
      </c>
      <c r="M992" s="54" t="s">
        <v>89</v>
      </c>
      <c r="N992" s="20" t="str">
        <f t="shared" si="38"/>
        <v>Baixo</v>
      </c>
      <c r="O992" s="20" t="s">
        <v>246</v>
      </c>
    </row>
    <row r="993" spans="1:16" x14ac:dyDescent="0.35">
      <c r="A993" s="17" t="str">
        <f t="shared" si="39"/>
        <v>BRPaísEstresse hídricoBrasil20304CWRI Water Risk</v>
      </c>
      <c r="B993" s="18" t="s">
        <v>174</v>
      </c>
      <c r="C993" s="18" t="s">
        <v>175</v>
      </c>
      <c r="D993" s="17" t="s">
        <v>191</v>
      </c>
      <c r="E993" s="17" t="s">
        <v>176</v>
      </c>
      <c r="F993" s="17" t="e" vm="60">
        <v>#VALUE!</v>
      </c>
      <c r="G993" s="44" t="str">
        <f>VLOOKUP(A993,'Método WRI'!AA:AH,8,0)</f>
        <v>Baixo</v>
      </c>
      <c r="H993" s="18">
        <v>2030</v>
      </c>
      <c r="I993" s="18" t="s">
        <v>90</v>
      </c>
      <c r="J993" s="9" t="s">
        <v>89</v>
      </c>
      <c r="K993" s="47"/>
      <c r="L993" s="48" t="s">
        <v>89</v>
      </c>
      <c r="M993" s="54" t="s">
        <v>89</v>
      </c>
      <c r="N993" s="20" t="str">
        <f t="shared" si="38"/>
        <v>Baixo</v>
      </c>
      <c r="O993" s="20" t="s">
        <v>246</v>
      </c>
    </row>
    <row r="994" spans="1:16" x14ac:dyDescent="0.35">
      <c r="A994" s="17" t="str">
        <f t="shared" si="39"/>
        <v>BRPaísEstresse hídricoBrasil20502CWRI Water Risk</v>
      </c>
      <c r="B994" s="18" t="s">
        <v>174</v>
      </c>
      <c r="C994" s="18" t="s">
        <v>175</v>
      </c>
      <c r="D994" s="17" t="s">
        <v>191</v>
      </c>
      <c r="E994" s="17" t="s">
        <v>176</v>
      </c>
      <c r="F994" s="17" t="e" vm="60">
        <v>#VALUE!</v>
      </c>
      <c r="G994" s="44" t="str">
        <f>VLOOKUP(A994,'Método WRI'!AA:AH,8,0)</f>
        <v>Baixo</v>
      </c>
      <c r="H994" s="18">
        <v>2050</v>
      </c>
      <c r="I994" s="18" t="s">
        <v>86</v>
      </c>
      <c r="J994" s="9" t="s">
        <v>89</v>
      </c>
      <c r="K994" s="47"/>
      <c r="L994" s="48" t="s">
        <v>89</v>
      </c>
      <c r="M994" s="54" t="s">
        <v>89</v>
      </c>
      <c r="N994" s="20" t="str">
        <f t="shared" si="38"/>
        <v>Baixo</v>
      </c>
      <c r="O994" s="20" t="s">
        <v>246</v>
      </c>
    </row>
    <row r="995" spans="1:16" x14ac:dyDescent="0.35">
      <c r="A995" s="17" t="str">
        <f t="shared" si="39"/>
        <v>BRPaísEstresse hídricoBrasil20504CThinkHazard</v>
      </c>
      <c r="B995" s="18" t="s">
        <v>174</v>
      </c>
      <c r="C995" s="18" t="s">
        <v>175</v>
      </c>
      <c r="D995" s="17" t="s">
        <v>191</v>
      </c>
      <c r="E995" s="17" t="s">
        <v>176</v>
      </c>
      <c r="F995" s="17" t="e" vm="60">
        <v>#VALUE!</v>
      </c>
      <c r="G995" s="17" t="s">
        <v>184</v>
      </c>
      <c r="H995" s="18">
        <v>2050</v>
      </c>
      <c r="I995" s="18" t="s">
        <v>90</v>
      </c>
      <c r="J995" s="9" t="s">
        <v>89</v>
      </c>
      <c r="K995" s="47" t="s">
        <v>252</v>
      </c>
      <c r="L995" s="48" t="s">
        <v>89</v>
      </c>
      <c r="M995" s="54" t="s">
        <v>89</v>
      </c>
      <c r="N995" s="20" t="str">
        <f>IF(OR(G995="Alto",G995="Médio", G995="Baixo", G995= "Não aplicável",G995="ND"),G995,M995)</f>
        <v>Alto</v>
      </c>
      <c r="O995" s="20" t="s">
        <v>245</v>
      </c>
      <c r="P995"/>
    </row>
    <row r="996" spans="1:16" x14ac:dyDescent="0.35">
      <c r="A996" s="17" t="str">
        <f t="shared" si="39"/>
        <v>BRPaísEstresse hídricoBrasil20302CThinkHazard</v>
      </c>
      <c r="B996" s="18" t="s">
        <v>174</v>
      </c>
      <c r="C996" s="18" t="s">
        <v>175</v>
      </c>
      <c r="D996" s="17" t="s">
        <v>191</v>
      </c>
      <c r="E996" s="17" t="s">
        <v>176</v>
      </c>
      <c r="F996" s="17" t="e" vm="60">
        <v>#VALUE!</v>
      </c>
      <c r="G996" s="17" t="s">
        <v>184</v>
      </c>
      <c r="H996" s="18">
        <v>2030</v>
      </c>
      <c r="I996" s="18" t="s">
        <v>86</v>
      </c>
      <c r="J996" s="9" t="s">
        <v>89</v>
      </c>
      <c r="K996" s="47" t="s">
        <v>252</v>
      </c>
      <c r="L996" s="48" t="s">
        <v>89</v>
      </c>
      <c r="M996" s="54" t="s">
        <v>89</v>
      </c>
      <c r="N996" s="20" t="str">
        <f>IF(OR(G996="Alto",G996="Médio", G996="Baixo", G996= "Não aplicável",G996="ND"),G996,M996)</f>
        <v>Alto</v>
      </c>
      <c r="O996" s="20" t="s">
        <v>245</v>
      </c>
      <c r="P996"/>
    </row>
    <row r="997" spans="1:16" x14ac:dyDescent="0.35">
      <c r="A997" s="17" t="str">
        <f t="shared" si="39"/>
        <v>BRPaísEstresse hídricoBrasil20304CThinkHazard</v>
      </c>
      <c r="B997" s="18" t="s">
        <v>174</v>
      </c>
      <c r="C997" s="18" t="s">
        <v>175</v>
      </c>
      <c r="D997" s="17" t="s">
        <v>191</v>
      </c>
      <c r="E997" s="17" t="s">
        <v>176</v>
      </c>
      <c r="F997" s="17" t="e" vm="60">
        <v>#VALUE!</v>
      </c>
      <c r="G997" s="17" t="s">
        <v>184</v>
      </c>
      <c r="H997" s="18">
        <v>2030</v>
      </c>
      <c r="I997" s="18" t="s">
        <v>90</v>
      </c>
      <c r="J997" s="9" t="s">
        <v>89</v>
      </c>
      <c r="K997" s="47" t="s">
        <v>252</v>
      </c>
      <c r="L997" s="48" t="s">
        <v>89</v>
      </c>
      <c r="M997" s="54" t="s">
        <v>89</v>
      </c>
      <c r="N997" s="20" t="str">
        <f>IF(OR(G997="Alto",G997="Médio", G997="Baixo", G997= "Não aplicável",G997="ND"),G997,M997)</f>
        <v>Alto</v>
      </c>
      <c r="O997" s="20" t="s">
        <v>245</v>
      </c>
      <c r="P997"/>
    </row>
    <row r="998" spans="1:16" x14ac:dyDescent="0.35">
      <c r="A998" s="17" t="str">
        <f t="shared" si="39"/>
        <v>BRPaísEstresse hídricoBrasil20502CThinkHazard</v>
      </c>
      <c r="B998" s="18" t="s">
        <v>174</v>
      </c>
      <c r="C998" s="18" t="s">
        <v>175</v>
      </c>
      <c r="D998" s="17" t="s">
        <v>191</v>
      </c>
      <c r="E998" s="17" t="s">
        <v>176</v>
      </c>
      <c r="F998" s="17" t="e" vm="60">
        <v>#VALUE!</v>
      </c>
      <c r="G998" s="17" t="s">
        <v>184</v>
      </c>
      <c r="H998" s="18">
        <v>2050</v>
      </c>
      <c r="I998" s="18" t="s">
        <v>86</v>
      </c>
      <c r="J998" s="9" t="s">
        <v>89</v>
      </c>
      <c r="K998" s="47" t="s">
        <v>252</v>
      </c>
      <c r="L998" s="48" t="s">
        <v>89</v>
      </c>
      <c r="M998" s="54" t="s">
        <v>89</v>
      </c>
      <c r="N998" s="20" t="str">
        <f>IF(OR(G998="Alto",G998="Médio", G998="Baixo", G998= "Não aplicável",G998="ND"),G998,M998)</f>
        <v>Alto</v>
      </c>
      <c r="O998" s="20" t="s">
        <v>245</v>
      </c>
      <c r="P998"/>
    </row>
    <row r="999" spans="1:16" x14ac:dyDescent="0.35">
      <c r="A999" s="17" t="str">
        <f t="shared" ref="A999:A1062" si="40">_xlfn.CONCAT(B999,C999,D999,E999,H999,I999)</f>
        <v>ACcidadeIncêndiosCidade de Rio Branco20302C</v>
      </c>
      <c r="B999" s="18" t="s">
        <v>131</v>
      </c>
      <c r="C999" s="18" t="s">
        <v>82</v>
      </c>
      <c r="D999" s="17" t="s">
        <v>52</v>
      </c>
      <c r="E999" s="17" t="s">
        <v>132</v>
      </c>
      <c r="F999" s="17" t="e" vm="21">
        <v>#VALUE!</v>
      </c>
      <c r="G999" s="44" t="s">
        <v>187</v>
      </c>
      <c r="H999" s="18">
        <v>2030</v>
      </c>
      <c r="I999" s="18" t="s">
        <v>86</v>
      </c>
      <c r="J999" s="9" t="s">
        <v>195</v>
      </c>
      <c r="K999" s="17" t="s">
        <v>196</v>
      </c>
      <c r="L999" s="48" t="s">
        <v>89</v>
      </c>
      <c r="M999" s="54" t="str" cm="1">
        <f t="array" ref="M999">_xlfn.IFS(G999&gt;0.3,"Alto",G999&gt;0.1,"Médio",G999&lt;=0.1,"Baixo")</f>
        <v>Alto</v>
      </c>
      <c r="N999" s="20" t="str">
        <f t="shared" ref="N999:N1062" si="41">IF(OR(G999="Alto",G999="Médio", G999="Baixo", G999= "Não aplicável",G999="ND"),G999,M999)</f>
        <v>ND</v>
      </c>
      <c r="P999"/>
    </row>
    <row r="1000" spans="1:16" x14ac:dyDescent="0.35">
      <c r="A1000" s="17" t="str">
        <f t="shared" si="40"/>
        <v>ACcidadeIncêndiosCidade de Rio Branco20304C</v>
      </c>
      <c r="B1000" s="18" t="s">
        <v>131</v>
      </c>
      <c r="C1000" s="18" t="s">
        <v>82</v>
      </c>
      <c r="D1000" s="17" t="s">
        <v>52</v>
      </c>
      <c r="E1000" s="17" t="s">
        <v>132</v>
      </c>
      <c r="F1000" s="17" t="e" vm="21">
        <v>#VALUE!</v>
      </c>
      <c r="G1000" s="44" t="s">
        <v>187</v>
      </c>
      <c r="H1000" s="18">
        <v>2030</v>
      </c>
      <c r="I1000" s="18" t="s">
        <v>90</v>
      </c>
      <c r="J1000" s="9" t="s">
        <v>195</v>
      </c>
      <c r="K1000" s="17" t="s">
        <v>196</v>
      </c>
      <c r="L1000" s="48" t="s">
        <v>89</v>
      </c>
      <c r="M1000" s="54" t="str" cm="1">
        <f t="array" ref="M1000">_xlfn.IFS(G1000&gt;0.3,"Alto",G1000&gt;0.1,"Médio",G1000&lt;=0.1,"Baixo")</f>
        <v>Alto</v>
      </c>
      <c r="N1000" s="20" t="str">
        <f t="shared" si="41"/>
        <v>ND</v>
      </c>
    </row>
    <row r="1001" spans="1:16" x14ac:dyDescent="0.35">
      <c r="A1001" s="17" t="str">
        <f t="shared" si="40"/>
        <v>ACcidadeIncêndiosCidade de Rio Branco20502C</v>
      </c>
      <c r="B1001" s="18" t="s">
        <v>131</v>
      </c>
      <c r="C1001" s="18" t="s">
        <v>82</v>
      </c>
      <c r="D1001" s="17" t="s">
        <v>52</v>
      </c>
      <c r="E1001" s="17" t="s">
        <v>132</v>
      </c>
      <c r="F1001" s="17" t="e" vm="21">
        <v>#VALUE!</v>
      </c>
      <c r="G1001" s="46">
        <v>0.1</v>
      </c>
      <c r="H1001" s="18">
        <v>2050</v>
      </c>
      <c r="I1001" s="18" t="s">
        <v>86</v>
      </c>
      <c r="J1001" s="9" t="s">
        <v>195</v>
      </c>
      <c r="K1001" s="17" t="s">
        <v>196</v>
      </c>
      <c r="L1001" s="48" t="s">
        <v>89</v>
      </c>
      <c r="M1001" s="54" t="str" cm="1">
        <f t="array" ref="M1001">_xlfn.IFS(G1001&gt;0.3,"Alto",G1001&gt;0.1,"Médio",G1001&lt;=0.1,"Baixo")</f>
        <v>Baixo</v>
      </c>
      <c r="N1001" s="20" t="str">
        <f t="shared" si="41"/>
        <v>Baixo</v>
      </c>
    </row>
    <row r="1002" spans="1:16" x14ac:dyDescent="0.35">
      <c r="A1002" s="17" t="str">
        <f t="shared" si="40"/>
        <v>ACcidadeIncêndiosCidade de Rio Branco20504C</v>
      </c>
      <c r="B1002" s="18" t="s">
        <v>131</v>
      </c>
      <c r="C1002" s="18" t="s">
        <v>82</v>
      </c>
      <c r="D1002" s="17" t="s">
        <v>52</v>
      </c>
      <c r="E1002" s="17" t="s">
        <v>132</v>
      </c>
      <c r="F1002" s="17" t="e" vm="21">
        <v>#VALUE!</v>
      </c>
      <c r="G1002" s="46">
        <v>0.2</v>
      </c>
      <c r="H1002" s="18">
        <v>2050</v>
      </c>
      <c r="I1002" s="18" t="s">
        <v>90</v>
      </c>
      <c r="J1002" s="9" t="s">
        <v>195</v>
      </c>
      <c r="K1002" s="17" t="s">
        <v>196</v>
      </c>
      <c r="L1002" s="48" t="s">
        <v>89</v>
      </c>
      <c r="M1002" s="54" t="str" cm="1">
        <f t="array" ref="M1002">_xlfn.IFS(G1002&gt;0.3,"Alto",G1002&gt;0.1,"Médio",G1002&lt;=0.1,"Baixo")</f>
        <v>Médio</v>
      </c>
      <c r="N1002" s="20" t="str">
        <f t="shared" si="41"/>
        <v>Médio</v>
      </c>
    </row>
    <row r="1003" spans="1:16" x14ac:dyDescent="0.35">
      <c r="A1003" s="17" t="str">
        <f t="shared" si="40"/>
        <v>ALcidadeIncêndiosCidade de Maceió20302C</v>
      </c>
      <c r="B1003" s="18" t="s">
        <v>117</v>
      </c>
      <c r="C1003" s="18" t="s">
        <v>82</v>
      </c>
      <c r="D1003" s="17" t="s">
        <v>52</v>
      </c>
      <c r="E1003" s="17" t="s">
        <v>118</v>
      </c>
      <c r="F1003" s="17" t="e" vm="14">
        <v>#VALUE!</v>
      </c>
      <c r="G1003" s="44" t="s">
        <v>187</v>
      </c>
      <c r="H1003" s="18">
        <v>2030</v>
      </c>
      <c r="I1003" s="18" t="s">
        <v>86</v>
      </c>
      <c r="J1003" s="9" t="s">
        <v>195</v>
      </c>
      <c r="K1003" s="17" t="s">
        <v>196</v>
      </c>
      <c r="L1003" s="48" t="s">
        <v>89</v>
      </c>
      <c r="M1003" s="54" t="str" cm="1">
        <f t="array" ref="M1003">_xlfn.IFS(G1003&gt;0.3,"Alto",G1003&gt;0.1,"Médio",G1003&lt;=0.1,"Baixo")</f>
        <v>Alto</v>
      </c>
      <c r="N1003" s="20" t="str">
        <f t="shared" si="41"/>
        <v>ND</v>
      </c>
    </row>
    <row r="1004" spans="1:16" x14ac:dyDescent="0.35">
      <c r="A1004" s="17" t="str">
        <f t="shared" si="40"/>
        <v>ALcidadeIncêndiosCidade de Maceió20304C</v>
      </c>
      <c r="B1004" s="18" t="s">
        <v>117</v>
      </c>
      <c r="C1004" s="18" t="s">
        <v>82</v>
      </c>
      <c r="D1004" s="17" t="s">
        <v>52</v>
      </c>
      <c r="E1004" s="17" t="s">
        <v>118</v>
      </c>
      <c r="F1004" s="17" t="e" vm="14">
        <v>#VALUE!</v>
      </c>
      <c r="G1004" s="44" t="s">
        <v>187</v>
      </c>
      <c r="H1004" s="18">
        <v>2030</v>
      </c>
      <c r="I1004" s="18" t="s">
        <v>90</v>
      </c>
      <c r="J1004" s="9" t="s">
        <v>195</v>
      </c>
      <c r="K1004" s="17" t="s">
        <v>196</v>
      </c>
      <c r="L1004" s="48" t="s">
        <v>89</v>
      </c>
      <c r="M1004" s="54" t="str" cm="1">
        <f t="array" ref="M1004">_xlfn.IFS(G1004&gt;0.3,"Alto",G1004&gt;0.1,"Médio",G1004&lt;=0.1,"Baixo")</f>
        <v>Alto</v>
      </c>
      <c r="N1004" s="20" t="str">
        <f t="shared" si="41"/>
        <v>ND</v>
      </c>
    </row>
    <row r="1005" spans="1:16" x14ac:dyDescent="0.35">
      <c r="A1005" s="17" t="str">
        <f t="shared" si="40"/>
        <v>ALcidadeIncêndiosCidade de Maceió20502C</v>
      </c>
      <c r="B1005" s="18" t="s">
        <v>117</v>
      </c>
      <c r="C1005" s="18" t="s">
        <v>82</v>
      </c>
      <c r="D1005" s="17" t="s">
        <v>52</v>
      </c>
      <c r="E1005" s="17" t="s">
        <v>118</v>
      </c>
      <c r="F1005" s="17" t="e" vm="14">
        <v>#VALUE!</v>
      </c>
      <c r="G1005" s="44" t="s">
        <v>187</v>
      </c>
      <c r="H1005" s="18">
        <v>2050</v>
      </c>
      <c r="I1005" s="18" t="s">
        <v>86</v>
      </c>
      <c r="J1005" s="9" t="s">
        <v>195</v>
      </c>
      <c r="K1005" s="17" t="s">
        <v>196</v>
      </c>
      <c r="L1005" s="48" t="s">
        <v>89</v>
      </c>
      <c r="M1005" s="54" t="str" cm="1">
        <f t="array" ref="M1005">_xlfn.IFS(G1005&gt;0.3,"Alto",G1005&gt;0.1,"Médio",G1005&lt;=0.1,"Baixo")</f>
        <v>Alto</v>
      </c>
      <c r="N1005" s="20" t="str">
        <f t="shared" si="41"/>
        <v>ND</v>
      </c>
    </row>
    <row r="1006" spans="1:16" x14ac:dyDescent="0.35">
      <c r="A1006" s="17" t="str">
        <f t="shared" si="40"/>
        <v>ALcidadeIncêndiosCidade de Maceió20504C</v>
      </c>
      <c r="B1006" s="18" t="s">
        <v>117</v>
      </c>
      <c r="C1006" s="18" t="s">
        <v>82</v>
      </c>
      <c r="D1006" s="17" t="s">
        <v>52</v>
      </c>
      <c r="E1006" s="17" t="s">
        <v>118</v>
      </c>
      <c r="F1006" s="17" t="e" vm="14">
        <v>#VALUE!</v>
      </c>
      <c r="G1006" s="44" t="s">
        <v>187</v>
      </c>
      <c r="H1006" s="18">
        <v>2050</v>
      </c>
      <c r="I1006" s="18" t="s">
        <v>90</v>
      </c>
      <c r="J1006" s="9" t="s">
        <v>195</v>
      </c>
      <c r="K1006" s="17" t="s">
        <v>196</v>
      </c>
      <c r="L1006" s="48" t="s">
        <v>89</v>
      </c>
      <c r="M1006" s="54" t="str" cm="1">
        <f t="array" ref="M1006">_xlfn.IFS(G1006&gt;0.3,"Alto",G1006&gt;0.1,"Médio",G1006&lt;=0.1,"Baixo")</f>
        <v>Alto</v>
      </c>
      <c r="N1006" s="20" t="str">
        <f t="shared" si="41"/>
        <v>ND</v>
      </c>
    </row>
    <row r="1007" spans="1:16" x14ac:dyDescent="0.35">
      <c r="A1007" s="17" t="str">
        <f t="shared" si="40"/>
        <v>AMcidadeIncêndiosCidade de Manaus20302C</v>
      </c>
      <c r="B1007" s="18" t="s">
        <v>119</v>
      </c>
      <c r="C1007" s="18" t="s">
        <v>82</v>
      </c>
      <c r="D1007" s="17" t="s">
        <v>52</v>
      </c>
      <c r="E1007" s="17" t="s">
        <v>120</v>
      </c>
      <c r="F1007" s="17" t="e" vm="15">
        <v>#VALUE!</v>
      </c>
      <c r="G1007" s="46">
        <v>0</v>
      </c>
      <c r="H1007" s="18">
        <v>2030</v>
      </c>
      <c r="I1007" s="18" t="s">
        <v>86</v>
      </c>
      <c r="J1007" s="9" t="s">
        <v>195</v>
      </c>
      <c r="K1007" s="17" t="s">
        <v>196</v>
      </c>
      <c r="L1007" s="48" t="s">
        <v>89</v>
      </c>
      <c r="M1007" s="54" t="str" cm="1">
        <f t="array" ref="M1007">_xlfn.IFS(G1007&gt;0.3,"Alto",G1007&gt;0.1,"Médio",G1007&lt;=0.1,"Baixo")</f>
        <v>Baixo</v>
      </c>
      <c r="N1007" s="20" t="str">
        <f t="shared" si="41"/>
        <v>Baixo</v>
      </c>
    </row>
    <row r="1008" spans="1:16" x14ac:dyDescent="0.35">
      <c r="A1008" s="17" t="str">
        <f t="shared" si="40"/>
        <v>AMcidadeIncêndiosCidade de Manaus20304C</v>
      </c>
      <c r="B1008" s="18" t="s">
        <v>119</v>
      </c>
      <c r="C1008" s="18" t="s">
        <v>82</v>
      </c>
      <c r="D1008" s="17" t="s">
        <v>52</v>
      </c>
      <c r="E1008" s="17" t="s">
        <v>120</v>
      </c>
      <c r="F1008" s="17" t="e" vm="15">
        <v>#VALUE!</v>
      </c>
      <c r="G1008" s="46">
        <v>0.1</v>
      </c>
      <c r="H1008" s="18">
        <v>2030</v>
      </c>
      <c r="I1008" s="18" t="s">
        <v>90</v>
      </c>
      <c r="J1008" s="9" t="s">
        <v>195</v>
      </c>
      <c r="K1008" s="17" t="s">
        <v>196</v>
      </c>
      <c r="L1008" s="48" t="s">
        <v>89</v>
      </c>
      <c r="M1008" s="54" t="str" cm="1">
        <f t="array" ref="M1008">_xlfn.IFS(G1008&gt;0.3,"Alto",G1008&gt;0.1,"Médio",G1008&lt;=0.1,"Baixo")</f>
        <v>Baixo</v>
      </c>
      <c r="N1008" s="20" t="str">
        <f t="shared" si="41"/>
        <v>Baixo</v>
      </c>
    </row>
    <row r="1009" spans="1:14" x14ac:dyDescent="0.35">
      <c r="A1009" s="17" t="str">
        <f t="shared" si="40"/>
        <v>AMcidadeIncêndiosCidade de Manaus20502C</v>
      </c>
      <c r="B1009" s="18" t="s">
        <v>119</v>
      </c>
      <c r="C1009" s="18" t="s">
        <v>82</v>
      </c>
      <c r="D1009" s="17" t="s">
        <v>52</v>
      </c>
      <c r="E1009" s="17" t="s">
        <v>120</v>
      </c>
      <c r="F1009" s="17" t="e" vm="15">
        <v>#VALUE!</v>
      </c>
      <c r="G1009" s="46">
        <v>0</v>
      </c>
      <c r="H1009" s="18">
        <v>2050</v>
      </c>
      <c r="I1009" s="18" t="s">
        <v>86</v>
      </c>
      <c r="J1009" s="9" t="s">
        <v>195</v>
      </c>
      <c r="K1009" s="17" t="s">
        <v>196</v>
      </c>
      <c r="L1009" s="48" t="s">
        <v>89</v>
      </c>
      <c r="M1009" s="54" t="str" cm="1">
        <f t="array" ref="M1009">_xlfn.IFS(G1009&gt;0.3,"Alto",G1009&gt;0.1,"Médio",G1009&lt;=0.1,"Baixo")</f>
        <v>Baixo</v>
      </c>
      <c r="N1009" s="20" t="str">
        <f t="shared" si="41"/>
        <v>Baixo</v>
      </c>
    </row>
    <row r="1010" spans="1:14" x14ac:dyDescent="0.35">
      <c r="A1010" s="17" t="str">
        <f t="shared" si="40"/>
        <v>AMcidadeIncêndiosCidade de Manaus20504C</v>
      </c>
      <c r="B1010" s="18" t="s">
        <v>119</v>
      </c>
      <c r="C1010" s="18" t="s">
        <v>82</v>
      </c>
      <c r="D1010" s="17" t="s">
        <v>52</v>
      </c>
      <c r="E1010" s="17" t="s">
        <v>120</v>
      </c>
      <c r="F1010" s="17" t="e" vm="15">
        <v>#VALUE!</v>
      </c>
      <c r="G1010" s="162">
        <v>0.1</v>
      </c>
      <c r="H1010" s="18">
        <v>2050</v>
      </c>
      <c r="I1010" s="18" t="s">
        <v>90</v>
      </c>
      <c r="J1010" s="9" t="s">
        <v>195</v>
      </c>
      <c r="K1010" s="17" t="s">
        <v>196</v>
      </c>
      <c r="L1010" s="48" t="s">
        <v>89</v>
      </c>
      <c r="M1010" s="54" t="str" cm="1">
        <f t="array" ref="M1010">_xlfn.IFS(G1010&gt;0.3,"Alto",G1010&gt;0.1,"Médio",G1010&lt;=0.1,"Baixo")</f>
        <v>Baixo</v>
      </c>
      <c r="N1010" s="20" t="str">
        <f t="shared" si="41"/>
        <v>Baixo</v>
      </c>
    </row>
    <row r="1011" spans="1:14" x14ac:dyDescent="0.35">
      <c r="A1011" s="17" t="str">
        <f t="shared" si="40"/>
        <v>APcidadeIncêndiosCidade de Macapá20302C</v>
      </c>
      <c r="B1011" s="18" t="s">
        <v>115</v>
      </c>
      <c r="C1011" s="18" t="s">
        <v>82</v>
      </c>
      <c r="D1011" s="17" t="s">
        <v>52</v>
      </c>
      <c r="E1011" s="17" t="s">
        <v>116</v>
      </c>
      <c r="F1011" s="17" t="e" vm="13">
        <v>#VALUE!</v>
      </c>
      <c r="G1011" s="162">
        <v>0</v>
      </c>
      <c r="H1011" s="18">
        <v>2030</v>
      </c>
      <c r="I1011" s="18" t="s">
        <v>86</v>
      </c>
      <c r="J1011" s="9" t="s">
        <v>195</v>
      </c>
      <c r="K1011" s="17" t="s">
        <v>196</v>
      </c>
      <c r="L1011" s="48" t="s">
        <v>89</v>
      </c>
      <c r="M1011" s="54" t="str" cm="1">
        <f t="array" ref="M1011">_xlfn.IFS(G1011&gt;0.3,"Alto",G1011&gt;0.1,"Médio",G1011&lt;=0.1,"Baixo")</f>
        <v>Baixo</v>
      </c>
      <c r="N1011" s="20" t="str">
        <f t="shared" si="41"/>
        <v>Baixo</v>
      </c>
    </row>
    <row r="1012" spans="1:14" x14ac:dyDescent="0.35">
      <c r="A1012" s="17" t="str">
        <f t="shared" si="40"/>
        <v>APcidadeIncêndiosCidade de Macapá20304C</v>
      </c>
      <c r="B1012" s="18" t="s">
        <v>115</v>
      </c>
      <c r="C1012" s="18" t="s">
        <v>82</v>
      </c>
      <c r="D1012" s="17" t="s">
        <v>52</v>
      </c>
      <c r="E1012" s="17" t="s">
        <v>116</v>
      </c>
      <c r="F1012" s="17" t="e" vm="13">
        <v>#VALUE!</v>
      </c>
      <c r="G1012" s="162">
        <v>0.1</v>
      </c>
      <c r="H1012" s="18">
        <v>2030</v>
      </c>
      <c r="I1012" s="18" t="s">
        <v>90</v>
      </c>
      <c r="J1012" s="9" t="s">
        <v>195</v>
      </c>
      <c r="K1012" s="17" t="s">
        <v>196</v>
      </c>
      <c r="L1012" s="48" t="s">
        <v>89</v>
      </c>
      <c r="M1012" s="54" t="str" cm="1">
        <f t="array" ref="M1012">_xlfn.IFS(G1012&gt;0.3,"Alto",G1012&gt;0.1,"Médio",G1012&lt;=0.1,"Baixo")</f>
        <v>Baixo</v>
      </c>
      <c r="N1012" s="20" t="str">
        <f t="shared" si="41"/>
        <v>Baixo</v>
      </c>
    </row>
    <row r="1013" spans="1:14" x14ac:dyDescent="0.35">
      <c r="A1013" s="17" t="str">
        <f t="shared" si="40"/>
        <v>APcidadeIncêndiosCidade de Macapá20502C</v>
      </c>
      <c r="B1013" s="18" t="s">
        <v>115</v>
      </c>
      <c r="C1013" s="18" t="s">
        <v>82</v>
      </c>
      <c r="D1013" s="17" t="s">
        <v>52</v>
      </c>
      <c r="E1013" s="17" t="s">
        <v>116</v>
      </c>
      <c r="F1013" s="17" t="e" vm="13">
        <v>#VALUE!</v>
      </c>
      <c r="G1013" s="162">
        <v>0</v>
      </c>
      <c r="H1013" s="18">
        <v>2050</v>
      </c>
      <c r="I1013" s="18" t="s">
        <v>86</v>
      </c>
      <c r="J1013" s="9" t="s">
        <v>195</v>
      </c>
      <c r="K1013" s="17" t="s">
        <v>196</v>
      </c>
      <c r="L1013" s="48" t="s">
        <v>89</v>
      </c>
      <c r="M1013" s="54" t="str" cm="1">
        <f t="array" ref="M1013">_xlfn.IFS(G1013&gt;0.3,"Alto",G1013&gt;0.1,"Médio",G1013&lt;=0.1,"Baixo")</f>
        <v>Baixo</v>
      </c>
      <c r="N1013" s="20" t="str">
        <f t="shared" si="41"/>
        <v>Baixo</v>
      </c>
    </row>
    <row r="1014" spans="1:14" x14ac:dyDescent="0.35">
      <c r="A1014" s="17" t="str">
        <f t="shared" si="40"/>
        <v>APcidadeIncêndiosCidade de Macapá20504C</v>
      </c>
      <c r="B1014" s="18" t="s">
        <v>115</v>
      </c>
      <c r="C1014" s="18" t="s">
        <v>82</v>
      </c>
      <c r="D1014" s="17" t="s">
        <v>52</v>
      </c>
      <c r="E1014" s="17" t="s">
        <v>116</v>
      </c>
      <c r="F1014" s="17" t="e" vm="13">
        <v>#VALUE!</v>
      </c>
      <c r="G1014" s="166">
        <v>0.1</v>
      </c>
      <c r="H1014" s="18">
        <v>2050</v>
      </c>
      <c r="I1014" s="18" t="s">
        <v>90</v>
      </c>
      <c r="J1014" s="9" t="s">
        <v>195</v>
      </c>
      <c r="K1014" s="17" t="s">
        <v>196</v>
      </c>
      <c r="L1014" s="48" t="s">
        <v>89</v>
      </c>
      <c r="M1014" s="54" t="str" cm="1">
        <f t="array" ref="M1014">_xlfn.IFS(G1014&gt;0.3,"Alto",G1014&gt;0.1,"Médio",G1014&lt;=0.1,"Baixo")</f>
        <v>Baixo</v>
      </c>
      <c r="N1014" s="20" t="str">
        <f t="shared" si="41"/>
        <v>Baixo</v>
      </c>
    </row>
    <row r="1015" spans="1:14" x14ac:dyDescent="0.35">
      <c r="A1015" s="17" t="str">
        <f t="shared" si="40"/>
        <v>BAcidadeIncêndiosCidade de Salvador20304C</v>
      </c>
      <c r="B1015" s="18" t="s">
        <v>133</v>
      </c>
      <c r="C1015" s="18" t="s">
        <v>82</v>
      </c>
      <c r="D1015" s="17" t="s">
        <v>52</v>
      </c>
      <c r="E1015" s="17" t="s">
        <v>134</v>
      </c>
      <c r="F1015" s="17" t="e" vm="22">
        <v>#VALUE!</v>
      </c>
      <c r="G1015" s="44" t="s">
        <v>187</v>
      </c>
      <c r="H1015" s="18">
        <v>2030</v>
      </c>
      <c r="I1015" s="18" t="s">
        <v>90</v>
      </c>
      <c r="J1015" s="9" t="s">
        <v>195</v>
      </c>
      <c r="K1015" s="17" t="s">
        <v>196</v>
      </c>
      <c r="L1015" s="48" t="s">
        <v>89</v>
      </c>
      <c r="M1015" s="54" t="str" cm="1">
        <f t="array" ref="M1015">_xlfn.IFS(G1015&gt;0.3,"Alto",G1015&gt;0.1,"Médio",G1015&lt;=0.1,"Baixo")</f>
        <v>Alto</v>
      </c>
      <c r="N1015" s="20" t="str">
        <f t="shared" si="41"/>
        <v>ND</v>
      </c>
    </row>
    <row r="1016" spans="1:14" x14ac:dyDescent="0.35">
      <c r="A1016" s="17" t="str">
        <f t="shared" si="40"/>
        <v>BAcidadeIncêndiosCidade de Salvador20302C</v>
      </c>
      <c r="B1016" s="18" t="s">
        <v>133</v>
      </c>
      <c r="C1016" s="18" t="s">
        <v>82</v>
      </c>
      <c r="D1016" s="17" t="s">
        <v>52</v>
      </c>
      <c r="E1016" s="17" t="s">
        <v>134</v>
      </c>
      <c r="F1016" s="17" t="e" vm="22">
        <v>#VALUE!</v>
      </c>
      <c r="G1016" s="44" t="s">
        <v>187</v>
      </c>
      <c r="H1016" s="18">
        <v>2030</v>
      </c>
      <c r="I1016" s="18" t="s">
        <v>86</v>
      </c>
      <c r="J1016" s="9" t="s">
        <v>195</v>
      </c>
      <c r="K1016" s="17" t="s">
        <v>196</v>
      </c>
      <c r="L1016" s="48" t="s">
        <v>89</v>
      </c>
      <c r="M1016" s="54" t="str" cm="1">
        <f t="array" ref="M1016">_xlfn.IFS(G1016&gt;0.3,"Alto",G1016&gt;0.1,"Médio",G1016&lt;=0.1,"Baixo")</f>
        <v>Alto</v>
      </c>
      <c r="N1016" s="20" t="str">
        <f t="shared" si="41"/>
        <v>ND</v>
      </c>
    </row>
    <row r="1017" spans="1:14" x14ac:dyDescent="0.35">
      <c r="A1017" s="17" t="str">
        <f t="shared" si="40"/>
        <v>BAcidadeIncêndiosCidade de Salvador20502C</v>
      </c>
      <c r="B1017" s="18" t="s">
        <v>133</v>
      </c>
      <c r="C1017" s="18" t="s">
        <v>82</v>
      </c>
      <c r="D1017" s="17" t="s">
        <v>52</v>
      </c>
      <c r="E1017" s="17" t="s">
        <v>134</v>
      </c>
      <c r="F1017" s="17" t="e" vm="22">
        <v>#VALUE!</v>
      </c>
      <c r="G1017" s="46">
        <v>0.1</v>
      </c>
      <c r="H1017" s="18">
        <v>2050</v>
      </c>
      <c r="I1017" s="18" t="s">
        <v>86</v>
      </c>
      <c r="J1017" s="9" t="s">
        <v>195</v>
      </c>
      <c r="K1017" s="17" t="s">
        <v>196</v>
      </c>
      <c r="L1017" s="48" t="s">
        <v>89</v>
      </c>
      <c r="M1017" s="54" t="str" cm="1">
        <f t="array" ref="M1017">_xlfn.IFS(G1017&gt;0.3,"Alto",G1017&gt;0.1,"Médio",G1017&lt;=0.1,"Baixo")</f>
        <v>Baixo</v>
      </c>
      <c r="N1017" s="20" t="str">
        <f t="shared" si="41"/>
        <v>Baixo</v>
      </c>
    </row>
    <row r="1018" spans="1:14" x14ac:dyDescent="0.35">
      <c r="A1018" s="17" t="str">
        <f t="shared" si="40"/>
        <v>BAcidadeIncêndiosCidade de Salvador20504C</v>
      </c>
      <c r="B1018" s="18" t="s">
        <v>133</v>
      </c>
      <c r="C1018" s="18" t="s">
        <v>82</v>
      </c>
      <c r="D1018" s="17" t="s">
        <v>52</v>
      </c>
      <c r="E1018" s="17" t="s">
        <v>134</v>
      </c>
      <c r="F1018" s="17" t="e" vm="22">
        <v>#VALUE!</v>
      </c>
      <c r="G1018" s="46">
        <v>0</v>
      </c>
      <c r="H1018" s="18">
        <v>2050</v>
      </c>
      <c r="I1018" s="18" t="s">
        <v>90</v>
      </c>
      <c r="J1018" s="9" t="s">
        <v>195</v>
      </c>
      <c r="K1018" s="17" t="s">
        <v>196</v>
      </c>
      <c r="L1018" s="48" t="s">
        <v>89</v>
      </c>
      <c r="M1018" s="54" t="str" cm="1">
        <f t="array" ref="M1018">_xlfn.IFS(G1018&gt;0.3,"Alto",G1018&gt;0.1,"Médio",G1018&lt;=0.1,"Baixo")</f>
        <v>Baixo</v>
      </c>
      <c r="N1018" s="20" t="str">
        <f t="shared" si="41"/>
        <v>Baixo</v>
      </c>
    </row>
    <row r="1019" spans="1:14" x14ac:dyDescent="0.35">
      <c r="A1019" s="17" t="str">
        <f t="shared" si="40"/>
        <v>CEcidadeIncêndiosCidade de Fortaleza20302C</v>
      </c>
      <c r="B1019" s="18" t="s">
        <v>109</v>
      </c>
      <c r="C1019" s="45" t="s">
        <v>82</v>
      </c>
      <c r="D1019" s="44" t="s">
        <v>52</v>
      </c>
      <c r="E1019" s="17" t="s">
        <v>110</v>
      </c>
      <c r="F1019" s="17" t="e" vm="10">
        <v>#VALUE!</v>
      </c>
      <c r="G1019" s="44" t="s">
        <v>187</v>
      </c>
      <c r="H1019" s="18">
        <v>2030</v>
      </c>
      <c r="I1019" s="18" t="s">
        <v>86</v>
      </c>
      <c r="J1019" s="9" t="s">
        <v>195</v>
      </c>
      <c r="K1019" s="17" t="s">
        <v>196</v>
      </c>
      <c r="L1019" s="48" t="s">
        <v>89</v>
      </c>
      <c r="M1019" s="54" t="str" cm="1">
        <f t="array" ref="M1019">_xlfn.IFS(G1019&gt;0.3,"Alto",G1019&gt;0.1,"Médio",G1019&lt;=0.1,"Baixo")</f>
        <v>Alto</v>
      </c>
      <c r="N1019" s="20" t="str">
        <f t="shared" si="41"/>
        <v>ND</v>
      </c>
    </row>
    <row r="1020" spans="1:14" x14ac:dyDescent="0.35">
      <c r="A1020" s="17" t="str">
        <f t="shared" si="40"/>
        <v>CEcidadeIncêndiosCidade de Fortaleza20304C</v>
      </c>
      <c r="B1020" s="18" t="s">
        <v>109</v>
      </c>
      <c r="C1020" s="45" t="s">
        <v>82</v>
      </c>
      <c r="D1020" s="44" t="s">
        <v>52</v>
      </c>
      <c r="E1020" s="17" t="s">
        <v>110</v>
      </c>
      <c r="F1020" s="17" t="e" vm="10">
        <v>#VALUE!</v>
      </c>
      <c r="G1020" s="44" t="s">
        <v>187</v>
      </c>
      <c r="H1020" s="18">
        <v>2030</v>
      </c>
      <c r="I1020" s="18" t="s">
        <v>90</v>
      </c>
      <c r="J1020" s="9" t="s">
        <v>195</v>
      </c>
      <c r="K1020" s="17" t="s">
        <v>196</v>
      </c>
      <c r="L1020" s="48" t="s">
        <v>89</v>
      </c>
      <c r="M1020" s="54" t="str" cm="1">
        <f t="array" ref="M1020">_xlfn.IFS(G1020&gt;0.3,"Alto",G1020&gt;0.1,"Médio",G1020&lt;=0.1,"Baixo")</f>
        <v>Alto</v>
      </c>
      <c r="N1020" s="20" t="str">
        <f t="shared" si="41"/>
        <v>ND</v>
      </c>
    </row>
    <row r="1021" spans="1:14" x14ac:dyDescent="0.35">
      <c r="A1021" s="17" t="str">
        <f t="shared" si="40"/>
        <v>CEcidadeIncêndiosCidade de Fortaleza20502C</v>
      </c>
      <c r="B1021" s="18" t="s">
        <v>109</v>
      </c>
      <c r="C1021" s="45" t="s">
        <v>82</v>
      </c>
      <c r="D1021" s="44" t="s">
        <v>52</v>
      </c>
      <c r="E1021" s="17" t="s">
        <v>110</v>
      </c>
      <c r="F1021" s="17" t="e" vm="10">
        <v>#VALUE!</v>
      </c>
      <c r="G1021" s="46">
        <v>0.1</v>
      </c>
      <c r="H1021" s="18">
        <v>2050</v>
      </c>
      <c r="I1021" s="18" t="s">
        <v>86</v>
      </c>
      <c r="J1021" s="9" t="s">
        <v>195</v>
      </c>
      <c r="K1021" s="17" t="s">
        <v>196</v>
      </c>
      <c r="L1021" s="48" t="s">
        <v>89</v>
      </c>
      <c r="M1021" s="54" t="str" cm="1">
        <f t="array" ref="M1021">_xlfn.IFS(G1021&gt;0.3,"Alto",G1021&gt;0.1,"Médio",G1021&lt;=0.1,"Baixo")</f>
        <v>Baixo</v>
      </c>
      <c r="N1021" s="20" t="str">
        <f t="shared" si="41"/>
        <v>Baixo</v>
      </c>
    </row>
    <row r="1022" spans="1:14" x14ac:dyDescent="0.35">
      <c r="A1022" s="17" t="str">
        <f t="shared" si="40"/>
        <v>CEcidadeIncêndiosCidade de Fortaleza20504C</v>
      </c>
      <c r="B1022" s="18" t="s">
        <v>109</v>
      </c>
      <c r="C1022" s="45" t="s">
        <v>82</v>
      </c>
      <c r="D1022" s="44" t="s">
        <v>52</v>
      </c>
      <c r="E1022" s="17" t="s">
        <v>110</v>
      </c>
      <c r="F1022" s="17" t="e" vm="10">
        <v>#VALUE!</v>
      </c>
      <c r="G1022" s="44" t="s">
        <v>187</v>
      </c>
      <c r="H1022" s="18">
        <v>2050</v>
      </c>
      <c r="I1022" s="18" t="s">
        <v>90</v>
      </c>
      <c r="J1022" s="9" t="s">
        <v>195</v>
      </c>
      <c r="K1022" s="17" t="s">
        <v>196</v>
      </c>
      <c r="L1022" s="48" t="s">
        <v>89</v>
      </c>
      <c r="M1022" s="54" t="str" cm="1">
        <f t="array" ref="M1022">_xlfn.IFS(G1022&gt;0.3,"Alto",G1022&gt;0.1,"Médio",G1022&lt;=0.1,"Baixo")</f>
        <v>Alto</v>
      </c>
      <c r="N1022" s="20" t="str">
        <f t="shared" si="41"/>
        <v>ND</v>
      </c>
    </row>
    <row r="1023" spans="1:14" x14ac:dyDescent="0.35">
      <c r="A1023" s="17" t="str">
        <f t="shared" si="40"/>
        <v>DFcidadeIncêndiosCidade de Brasília20302C</v>
      </c>
      <c r="B1023" s="18" t="s">
        <v>99</v>
      </c>
      <c r="C1023" s="45" t="s">
        <v>82</v>
      </c>
      <c r="D1023" s="44" t="s">
        <v>52</v>
      </c>
      <c r="E1023" s="17" t="s">
        <v>100</v>
      </c>
      <c r="F1023" s="17" t="e" vm="5">
        <v>#VALUE!</v>
      </c>
      <c r="G1023" s="46">
        <v>0</v>
      </c>
      <c r="H1023" s="18">
        <v>2030</v>
      </c>
      <c r="I1023" s="18" t="s">
        <v>86</v>
      </c>
      <c r="J1023" s="9" t="s">
        <v>195</v>
      </c>
      <c r="K1023" s="17" t="s">
        <v>196</v>
      </c>
      <c r="L1023" s="48" t="s">
        <v>89</v>
      </c>
      <c r="M1023" s="54" t="str" cm="1">
        <f t="array" ref="M1023">_xlfn.IFS(G1023&gt;0.3,"Alto",G1023&gt;0.1,"Médio",G1023&lt;=0.1,"Baixo")</f>
        <v>Baixo</v>
      </c>
      <c r="N1023" s="20" t="str">
        <f t="shared" si="41"/>
        <v>Baixo</v>
      </c>
    </row>
    <row r="1024" spans="1:14" x14ac:dyDescent="0.35">
      <c r="A1024" s="17" t="str">
        <f t="shared" si="40"/>
        <v>DFcidadeIncêndiosCidade de Brasília20304C</v>
      </c>
      <c r="B1024" s="18" t="s">
        <v>99</v>
      </c>
      <c r="C1024" s="45" t="s">
        <v>82</v>
      </c>
      <c r="D1024" s="44" t="s">
        <v>52</v>
      </c>
      <c r="E1024" s="17" t="s">
        <v>100</v>
      </c>
      <c r="F1024" s="17" t="e" vm="5">
        <v>#VALUE!</v>
      </c>
      <c r="G1024" s="44" t="s">
        <v>187</v>
      </c>
      <c r="H1024" s="18">
        <v>2030</v>
      </c>
      <c r="I1024" s="18" t="s">
        <v>90</v>
      </c>
      <c r="J1024" s="9" t="s">
        <v>195</v>
      </c>
      <c r="K1024" s="17" t="s">
        <v>196</v>
      </c>
      <c r="L1024" s="48" t="s">
        <v>89</v>
      </c>
      <c r="M1024" s="54" t="str" cm="1">
        <f t="array" ref="M1024">_xlfn.IFS(G1024&gt;0.3,"Alto",G1024&gt;0.1,"Médio",G1024&lt;=0.1,"Baixo")</f>
        <v>Alto</v>
      </c>
      <c r="N1024" s="20" t="str">
        <f t="shared" si="41"/>
        <v>ND</v>
      </c>
    </row>
    <row r="1025" spans="1:14" x14ac:dyDescent="0.35">
      <c r="A1025" s="17" t="str">
        <f t="shared" si="40"/>
        <v>DFcidadeIncêndiosCidade de Brasília20502C</v>
      </c>
      <c r="B1025" s="18" t="s">
        <v>99</v>
      </c>
      <c r="C1025" s="45" t="s">
        <v>82</v>
      </c>
      <c r="D1025" s="44" t="s">
        <v>52</v>
      </c>
      <c r="E1025" s="17" t="s">
        <v>100</v>
      </c>
      <c r="F1025" s="17" t="e" vm="5">
        <v>#VALUE!</v>
      </c>
      <c r="G1025" s="46">
        <v>0.3</v>
      </c>
      <c r="H1025" s="18">
        <v>2050</v>
      </c>
      <c r="I1025" s="18" t="s">
        <v>86</v>
      </c>
      <c r="J1025" s="9" t="s">
        <v>195</v>
      </c>
      <c r="K1025" s="17" t="s">
        <v>196</v>
      </c>
      <c r="L1025" s="48" t="s">
        <v>89</v>
      </c>
      <c r="M1025" s="54" t="str" cm="1">
        <f t="array" ref="M1025">_xlfn.IFS(G1025&gt;0.3,"Alto",G1025&gt;0.1,"Médio",G1025&lt;=0.1,"Baixo")</f>
        <v>Médio</v>
      </c>
      <c r="N1025" s="20" t="str">
        <f t="shared" si="41"/>
        <v>Médio</v>
      </c>
    </row>
    <row r="1026" spans="1:14" x14ac:dyDescent="0.35">
      <c r="A1026" s="17" t="str">
        <f t="shared" si="40"/>
        <v>DFcidadeIncêndiosCidade de Brasília20504C</v>
      </c>
      <c r="B1026" s="18" t="s">
        <v>99</v>
      </c>
      <c r="C1026" s="45" t="s">
        <v>82</v>
      </c>
      <c r="D1026" s="44" t="s">
        <v>52</v>
      </c>
      <c r="E1026" s="17" t="s">
        <v>100</v>
      </c>
      <c r="F1026" s="17" t="e" vm="5">
        <v>#VALUE!</v>
      </c>
      <c r="G1026" s="46">
        <v>0.2</v>
      </c>
      <c r="H1026" s="18">
        <v>2050</v>
      </c>
      <c r="I1026" s="18" t="s">
        <v>90</v>
      </c>
      <c r="J1026" s="9" t="s">
        <v>195</v>
      </c>
      <c r="K1026" s="17" t="s">
        <v>196</v>
      </c>
      <c r="L1026" s="48" t="s">
        <v>89</v>
      </c>
      <c r="M1026" s="54" t="str" cm="1">
        <f t="array" ref="M1026">_xlfn.IFS(G1026&gt;0.3,"Alto",G1026&gt;0.1,"Médio",G1026&lt;=0.1,"Baixo")</f>
        <v>Médio</v>
      </c>
      <c r="N1026" s="20" t="str">
        <f t="shared" si="41"/>
        <v>Médio</v>
      </c>
    </row>
    <row r="1027" spans="1:14" x14ac:dyDescent="0.35">
      <c r="A1027" s="17" t="str">
        <f t="shared" si="40"/>
        <v>EScidadeIncêndiosCidade de Vitória20304C</v>
      </c>
      <c r="B1027" s="18" t="s">
        <v>141</v>
      </c>
      <c r="C1027" s="18" t="s">
        <v>82</v>
      </c>
      <c r="D1027" s="17" t="s">
        <v>52</v>
      </c>
      <c r="E1027" s="17" t="s">
        <v>142</v>
      </c>
      <c r="F1027" s="17" t="e" vm="26">
        <v>#VALUE!</v>
      </c>
      <c r="G1027" s="44" t="s">
        <v>187</v>
      </c>
      <c r="H1027" s="18">
        <v>2030</v>
      </c>
      <c r="I1027" s="18" t="s">
        <v>90</v>
      </c>
      <c r="J1027" s="9" t="s">
        <v>195</v>
      </c>
      <c r="K1027" s="17" t="s">
        <v>196</v>
      </c>
      <c r="L1027" s="48" t="s">
        <v>89</v>
      </c>
      <c r="M1027" s="54" t="str" cm="1">
        <f t="array" ref="M1027">_xlfn.IFS(G1027&gt;0.3,"Alto",G1027&gt;0.1,"Médio",G1027&lt;=0.1,"Baixo")</f>
        <v>Alto</v>
      </c>
      <c r="N1027" s="20" t="str">
        <f t="shared" si="41"/>
        <v>ND</v>
      </c>
    </row>
    <row r="1028" spans="1:14" x14ac:dyDescent="0.35">
      <c r="A1028" s="17" t="str">
        <f t="shared" si="40"/>
        <v>EScidadeIncêndiosCidade de Vitória20302C</v>
      </c>
      <c r="B1028" s="18" t="s">
        <v>141</v>
      </c>
      <c r="C1028" s="18" t="s">
        <v>82</v>
      </c>
      <c r="D1028" s="17" t="s">
        <v>52</v>
      </c>
      <c r="E1028" s="17" t="s">
        <v>142</v>
      </c>
      <c r="F1028" s="17" t="e" vm="26">
        <v>#VALUE!</v>
      </c>
      <c r="G1028" s="44" t="s">
        <v>187</v>
      </c>
      <c r="H1028" s="18">
        <v>2030</v>
      </c>
      <c r="I1028" s="18" t="s">
        <v>86</v>
      </c>
      <c r="J1028" s="9" t="s">
        <v>195</v>
      </c>
      <c r="K1028" s="17" t="s">
        <v>196</v>
      </c>
      <c r="L1028" s="48" t="s">
        <v>89</v>
      </c>
      <c r="M1028" s="54" t="str" cm="1">
        <f t="array" ref="M1028">_xlfn.IFS(G1028&gt;0.3,"Alto",G1028&gt;0.1,"Médio",G1028&lt;=0.1,"Baixo")</f>
        <v>Alto</v>
      </c>
      <c r="N1028" s="20" t="str">
        <f t="shared" si="41"/>
        <v>ND</v>
      </c>
    </row>
    <row r="1029" spans="1:14" x14ac:dyDescent="0.35">
      <c r="A1029" s="17" t="str">
        <f t="shared" si="40"/>
        <v>EScidadeIncêndiosCidade de Vitória20502C</v>
      </c>
      <c r="B1029" s="18" t="s">
        <v>141</v>
      </c>
      <c r="C1029" s="18" t="s">
        <v>82</v>
      </c>
      <c r="D1029" s="17" t="s">
        <v>52</v>
      </c>
      <c r="E1029" s="17" t="s">
        <v>142</v>
      </c>
      <c r="F1029" s="17" t="e" vm="26">
        <v>#VALUE!</v>
      </c>
      <c r="G1029" s="46">
        <v>0</v>
      </c>
      <c r="H1029" s="18">
        <v>2050</v>
      </c>
      <c r="I1029" s="18" t="s">
        <v>86</v>
      </c>
      <c r="J1029" s="9" t="s">
        <v>195</v>
      </c>
      <c r="K1029" s="17" t="s">
        <v>196</v>
      </c>
      <c r="L1029" s="48" t="s">
        <v>89</v>
      </c>
      <c r="M1029" s="54" t="str" cm="1">
        <f t="array" ref="M1029">_xlfn.IFS(G1029&gt;0.3,"Alto",G1029&gt;0.1,"Médio",G1029&lt;=0.1,"Baixo")</f>
        <v>Baixo</v>
      </c>
      <c r="N1029" s="20" t="str">
        <f t="shared" si="41"/>
        <v>Baixo</v>
      </c>
    </row>
    <row r="1030" spans="1:14" x14ac:dyDescent="0.35">
      <c r="A1030" s="17" t="str">
        <f t="shared" si="40"/>
        <v>EScidadeIncêndiosCidade de Vitória20504C</v>
      </c>
      <c r="B1030" s="18" t="s">
        <v>141</v>
      </c>
      <c r="C1030" s="18" t="s">
        <v>82</v>
      </c>
      <c r="D1030" s="17" t="s">
        <v>52</v>
      </c>
      <c r="E1030" s="17" t="s">
        <v>142</v>
      </c>
      <c r="F1030" s="17" t="e" vm="26">
        <v>#VALUE!</v>
      </c>
      <c r="G1030" s="46">
        <v>0.1</v>
      </c>
      <c r="H1030" s="18">
        <v>2050</v>
      </c>
      <c r="I1030" s="18" t="s">
        <v>90</v>
      </c>
      <c r="J1030" s="9" t="s">
        <v>195</v>
      </c>
      <c r="K1030" s="17" t="s">
        <v>196</v>
      </c>
      <c r="L1030" s="48" t="s">
        <v>89</v>
      </c>
      <c r="M1030" s="54" t="str" cm="1">
        <f t="array" ref="M1030">_xlfn.IFS(G1030&gt;0.3,"Alto",G1030&gt;0.1,"Médio",G1030&lt;=0.1,"Baixo")</f>
        <v>Baixo</v>
      </c>
      <c r="N1030" s="20" t="str">
        <f t="shared" si="41"/>
        <v>Baixo</v>
      </c>
    </row>
    <row r="1031" spans="1:14" x14ac:dyDescent="0.35">
      <c r="A1031" s="17" t="str">
        <f t="shared" si="40"/>
        <v>GOcidadeIncêndiosCidade de Goiânia20302C</v>
      </c>
      <c r="B1031" s="18" t="s">
        <v>111</v>
      </c>
      <c r="C1031" s="18" t="s">
        <v>82</v>
      </c>
      <c r="D1031" s="17" t="s">
        <v>52</v>
      </c>
      <c r="E1031" s="17" t="s">
        <v>112</v>
      </c>
      <c r="F1031" s="17" t="e" vm="11">
        <v>#VALUE!</v>
      </c>
      <c r="G1031" s="46">
        <v>0.2</v>
      </c>
      <c r="H1031" s="18">
        <v>2030</v>
      </c>
      <c r="I1031" s="18" t="s">
        <v>86</v>
      </c>
      <c r="J1031" s="9" t="s">
        <v>195</v>
      </c>
      <c r="K1031" s="17" t="s">
        <v>196</v>
      </c>
      <c r="L1031" s="48" t="s">
        <v>89</v>
      </c>
      <c r="M1031" s="54" t="str" cm="1">
        <f t="array" ref="M1031">_xlfn.IFS(G1031&gt;0.3,"Alto",G1031&gt;0.1,"Médio",G1031&lt;=0.1,"Baixo")</f>
        <v>Médio</v>
      </c>
      <c r="N1031" s="20" t="str">
        <f t="shared" si="41"/>
        <v>Médio</v>
      </c>
    </row>
    <row r="1032" spans="1:14" x14ac:dyDescent="0.35">
      <c r="A1032" s="17" t="str">
        <f t="shared" si="40"/>
        <v>GOcidadeIncêndiosCidade de Goiânia20304C</v>
      </c>
      <c r="B1032" s="18" t="s">
        <v>111</v>
      </c>
      <c r="C1032" s="18" t="s">
        <v>82</v>
      </c>
      <c r="D1032" s="17" t="s">
        <v>52</v>
      </c>
      <c r="E1032" s="17" t="s">
        <v>112</v>
      </c>
      <c r="F1032" s="17" t="e" vm="11">
        <v>#VALUE!</v>
      </c>
      <c r="G1032" s="46">
        <v>0.3</v>
      </c>
      <c r="H1032" s="18">
        <v>2030</v>
      </c>
      <c r="I1032" s="18" t="s">
        <v>90</v>
      </c>
      <c r="J1032" s="9" t="s">
        <v>195</v>
      </c>
      <c r="K1032" s="17" t="s">
        <v>196</v>
      </c>
      <c r="L1032" s="48" t="s">
        <v>89</v>
      </c>
      <c r="M1032" s="54" t="str" cm="1">
        <f t="array" ref="M1032">_xlfn.IFS(G1032&gt;0.3,"Alto",G1032&gt;0.1,"Médio",G1032&lt;=0.1,"Baixo")</f>
        <v>Médio</v>
      </c>
      <c r="N1032" s="20" t="str">
        <f t="shared" si="41"/>
        <v>Médio</v>
      </c>
    </row>
    <row r="1033" spans="1:14" x14ac:dyDescent="0.35">
      <c r="A1033" s="17" t="str">
        <f t="shared" si="40"/>
        <v>GOcidadeIncêndiosCidade de Goiânia20502C</v>
      </c>
      <c r="B1033" s="18" t="s">
        <v>111</v>
      </c>
      <c r="C1033" s="18" t="s">
        <v>82</v>
      </c>
      <c r="D1033" s="17" t="s">
        <v>52</v>
      </c>
      <c r="E1033" s="17" t="s">
        <v>112</v>
      </c>
      <c r="F1033" s="17" t="e" vm="11">
        <v>#VALUE!</v>
      </c>
      <c r="G1033" s="46">
        <v>0.4</v>
      </c>
      <c r="H1033" s="18">
        <v>2050</v>
      </c>
      <c r="I1033" s="18" t="s">
        <v>86</v>
      </c>
      <c r="J1033" s="9" t="s">
        <v>195</v>
      </c>
      <c r="K1033" s="17" t="s">
        <v>196</v>
      </c>
      <c r="L1033" s="48" t="s">
        <v>89</v>
      </c>
      <c r="M1033" s="54" t="str" cm="1">
        <f t="array" ref="M1033">_xlfn.IFS(G1033&gt;0.3,"Alto",G1033&gt;0.1,"Médio",G1033&lt;=0.1,"Baixo")</f>
        <v>Alto</v>
      </c>
      <c r="N1033" s="20" t="str">
        <f t="shared" si="41"/>
        <v>Alto</v>
      </c>
    </row>
    <row r="1034" spans="1:14" x14ac:dyDescent="0.35">
      <c r="A1034" s="17" t="str">
        <f t="shared" si="40"/>
        <v>GOcidadeIncêndiosCidade de Goiânia20504C</v>
      </c>
      <c r="B1034" s="18" t="s">
        <v>111</v>
      </c>
      <c r="C1034" s="18" t="s">
        <v>82</v>
      </c>
      <c r="D1034" s="17" t="s">
        <v>52</v>
      </c>
      <c r="E1034" s="17" t="s">
        <v>112</v>
      </c>
      <c r="F1034" s="17" t="e" vm="11">
        <v>#VALUE!</v>
      </c>
      <c r="G1034" s="46">
        <v>0.4</v>
      </c>
      <c r="H1034" s="18">
        <v>2050</v>
      </c>
      <c r="I1034" s="18" t="s">
        <v>90</v>
      </c>
      <c r="J1034" s="9" t="s">
        <v>195</v>
      </c>
      <c r="K1034" s="17" t="s">
        <v>196</v>
      </c>
      <c r="L1034" s="48" t="s">
        <v>89</v>
      </c>
      <c r="M1034" s="54" t="str" cm="1">
        <f t="array" ref="M1034">_xlfn.IFS(G1034&gt;0.3,"Alto",G1034&gt;0.1,"Médio",G1034&lt;=0.1,"Baixo")</f>
        <v>Alto</v>
      </c>
      <c r="N1034" s="20" t="str">
        <f t="shared" si="41"/>
        <v>Alto</v>
      </c>
    </row>
    <row r="1035" spans="1:14" x14ac:dyDescent="0.35">
      <c r="A1035" s="17" t="str">
        <f t="shared" si="40"/>
        <v>MAcidadeIncêndiosCidade de São Luiz20304C</v>
      </c>
      <c r="B1035" s="18" t="s">
        <v>135</v>
      </c>
      <c r="C1035" s="18" t="s">
        <v>82</v>
      </c>
      <c r="D1035" s="17" t="s">
        <v>52</v>
      </c>
      <c r="E1035" s="17" t="s">
        <v>136</v>
      </c>
      <c r="F1035" s="17" t="e" vm="23">
        <v>#VALUE!</v>
      </c>
      <c r="G1035" s="44" t="s">
        <v>187</v>
      </c>
      <c r="H1035" s="18">
        <v>2030</v>
      </c>
      <c r="I1035" s="18" t="s">
        <v>90</v>
      </c>
      <c r="J1035" s="9" t="s">
        <v>195</v>
      </c>
      <c r="K1035" s="17" t="s">
        <v>196</v>
      </c>
      <c r="L1035" s="48" t="s">
        <v>89</v>
      </c>
      <c r="M1035" s="54" t="str" cm="1">
        <f t="array" ref="M1035">_xlfn.IFS(G1035&gt;0.3,"Alto",G1035&gt;0.1,"Médio",G1035&lt;=0.1,"Baixo")</f>
        <v>Alto</v>
      </c>
      <c r="N1035" s="20" t="str">
        <f t="shared" si="41"/>
        <v>ND</v>
      </c>
    </row>
    <row r="1036" spans="1:14" x14ac:dyDescent="0.35">
      <c r="A1036" s="17" t="str">
        <f t="shared" si="40"/>
        <v>MAcidadeIncêndiosCidade de São Luiz20302C</v>
      </c>
      <c r="B1036" s="18" t="s">
        <v>135</v>
      </c>
      <c r="C1036" s="18" t="s">
        <v>82</v>
      </c>
      <c r="D1036" s="17" t="s">
        <v>52</v>
      </c>
      <c r="E1036" s="17" t="s">
        <v>136</v>
      </c>
      <c r="F1036" s="17" t="e" vm="23">
        <v>#VALUE!</v>
      </c>
      <c r="G1036" s="44" t="s">
        <v>187</v>
      </c>
      <c r="H1036" s="18">
        <v>2030</v>
      </c>
      <c r="I1036" s="18" t="s">
        <v>86</v>
      </c>
      <c r="J1036" s="9" t="s">
        <v>195</v>
      </c>
      <c r="K1036" s="17" t="s">
        <v>196</v>
      </c>
      <c r="L1036" s="48" t="s">
        <v>89</v>
      </c>
      <c r="M1036" s="54" t="str" cm="1">
        <f t="array" ref="M1036">_xlfn.IFS(G1036&gt;0.3,"Alto",G1036&gt;0.1,"Médio",G1036&lt;=0.1,"Baixo")</f>
        <v>Alto</v>
      </c>
      <c r="N1036" s="20" t="str">
        <f t="shared" si="41"/>
        <v>ND</v>
      </c>
    </row>
    <row r="1037" spans="1:14" x14ac:dyDescent="0.35">
      <c r="A1037" s="17" t="str">
        <f t="shared" si="40"/>
        <v>MAcidadeIncêndiosCidade de São Luiz20502C</v>
      </c>
      <c r="B1037" s="18" t="s">
        <v>135</v>
      </c>
      <c r="C1037" s="18" t="s">
        <v>82</v>
      </c>
      <c r="D1037" s="17" t="s">
        <v>52</v>
      </c>
      <c r="E1037" s="17" t="s">
        <v>136</v>
      </c>
      <c r="F1037" s="17" t="e" vm="23">
        <v>#VALUE!</v>
      </c>
      <c r="G1037" s="44" t="s">
        <v>187</v>
      </c>
      <c r="H1037" s="18">
        <v>2050</v>
      </c>
      <c r="I1037" s="18" t="s">
        <v>86</v>
      </c>
      <c r="J1037" s="9" t="s">
        <v>195</v>
      </c>
      <c r="K1037" s="17" t="s">
        <v>196</v>
      </c>
      <c r="L1037" s="48" t="s">
        <v>89</v>
      </c>
      <c r="M1037" s="54" t="str" cm="1">
        <f t="array" ref="M1037">_xlfn.IFS(G1037&gt;0.3,"Alto",G1037&gt;0.1,"Médio",G1037&lt;=0.1,"Baixo")</f>
        <v>Alto</v>
      </c>
      <c r="N1037" s="20" t="str">
        <f t="shared" si="41"/>
        <v>ND</v>
      </c>
    </row>
    <row r="1038" spans="1:14" x14ac:dyDescent="0.35">
      <c r="A1038" s="17" t="str">
        <f t="shared" si="40"/>
        <v>MAcidadeIncêndiosCidade de São Luiz20504C</v>
      </c>
      <c r="B1038" s="18" t="s">
        <v>135</v>
      </c>
      <c r="C1038" s="18" t="s">
        <v>82</v>
      </c>
      <c r="D1038" s="17" t="s">
        <v>52</v>
      </c>
      <c r="E1038" s="17" t="s">
        <v>136</v>
      </c>
      <c r="F1038" s="17" t="e" vm="23">
        <v>#VALUE!</v>
      </c>
      <c r="G1038" s="44" t="s">
        <v>187</v>
      </c>
      <c r="H1038" s="18">
        <v>2050</v>
      </c>
      <c r="I1038" s="18" t="s">
        <v>90</v>
      </c>
      <c r="J1038" s="9" t="s">
        <v>195</v>
      </c>
      <c r="K1038" s="17" t="s">
        <v>196</v>
      </c>
      <c r="L1038" s="48" t="s">
        <v>89</v>
      </c>
      <c r="M1038" s="54" t="str" cm="1">
        <f t="array" ref="M1038">_xlfn.IFS(G1038&gt;0.3,"Alto",G1038&gt;0.1,"Médio",G1038&lt;=0.1,"Baixo")</f>
        <v>Alto</v>
      </c>
      <c r="N1038" s="20" t="str">
        <f t="shared" si="41"/>
        <v>ND</v>
      </c>
    </row>
    <row r="1039" spans="1:14" x14ac:dyDescent="0.35">
      <c r="A1039" s="17" t="str">
        <f t="shared" si="40"/>
        <v>MGcidadeIncêndiosCidade de Belo Horizonte20304C</v>
      </c>
      <c r="B1039" s="18" t="s">
        <v>93</v>
      </c>
      <c r="C1039" s="18" t="s">
        <v>82</v>
      </c>
      <c r="D1039" s="17" t="s">
        <v>52</v>
      </c>
      <c r="E1039" s="17" t="s">
        <v>94</v>
      </c>
      <c r="F1039" s="17" t="e" vm="3">
        <v>#VALUE!</v>
      </c>
      <c r="G1039" s="46">
        <v>0.3</v>
      </c>
      <c r="H1039" s="18">
        <v>2030</v>
      </c>
      <c r="I1039" s="18" t="s">
        <v>90</v>
      </c>
      <c r="J1039" s="9" t="s">
        <v>195</v>
      </c>
      <c r="K1039" s="17" t="s">
        <v>196</v>
      </c>
      <c r="L1039" s="115" t="s">
        <v>197</v>
      </c>
      <c r="M1039" s="54" t="str" cm="1">
        <f t="array" ref="M1039">_xlfn.IFS(G1039&gt;0.3,"Alto",G1039&gt;0.1,"Médio",G1039&lt;=0.1,"Baixo")</f>
        <v>Médio</v>
      </c>
      <c r="N1039" s="20" t="str">
        <f t="shared" si="41"/>
        <v>Médio</v>
      </c>
    </row>
    <row r="1040" spans="1:14" x14ac:dyDescent="0.35">
      <c r="A1040" s="17" t="str">
        <f t="shared" si="40"/>
        <v>MGcidadeIncêndiosCidade de Belo Horizonte20302C</v>
      </c>
      <c r="B1040" s="18" t="s">
        <v>93</v>
      </c>
      <c r="C1040" s="18" t="s">
        <v>82</v>
      </c>
      <c r="D1040" s="17" t="s">
        <v>52</v>
      </c>
      <c r="E1040" s="17" t="s">
        <v>94</v>
      </c>
      <c r="F1040" s="17" t="e" vm="3">
        <v>#VALUE!</v>
      </c>
      <c r="G1040" s="46">
        <v>0.4</v>
      </c>
      <c r="H1040" s="18">
        <v>2030</v>
      </c>
      <c r="I1040" s="18" t="s">
        <v>86</v>
      </c>
      <c r="J1040" s="9" t="s">
        <v>195</v>
      </c>
      <c r="K1040" s="17" t="s">
        <v>196</v>
      </c>
      <c r="L1040" s="115" t="s">
        <v>197</v>
      </c>
      <c r="M1040" s="54" t="str" cm="1">
        <f t="array" ref="M1040">_xlfn.IFS(G1040&gt;0.3,"Alto",G1040&gt;0.1,"Médio",G1040&lt;=0.1,"Baixo")</f>
        <v>Alto</v>
      </c>
      <c r="N1040" s="20" t="str">
        <f t="shared" si="41"/>
        <v>Alto</v>
      </c>
    </row>
    <row r="1041" spans="1:16" x14ac:dyDescent="0.35">
      <c r="A1041" s="17" t="str">
        <f t="shared" si="40"/>
        <v>MGcidadeIncêndiosCidade de Belo Horizonte20502C</v>
      </c>
      <c r="B1041" s="18" t="s">
        <v>93</v>
      </c>
      <c r="C1041" s="18" t="s">
        <v>82</v>
      </c>
      <c r="D1041" s="17" t="s">
        <v>52</v>
      </c>
      <c r="E1041" s="17" t="s">
        <v>94</v>
      </c>
      <c r="F1041" s="17" t="e" vm="3">
        <v>#VALUE!</v>
      </c>
      <c r="G1041" s="46">
        <v>0.4</v>
      </c>
      <c r="H1041" s="18">
        <v>2050</v>
      </c>
      <c r="I1041" s="18" t="s">
        <v>86</v>
      </c>
      <c r="J1041" s="9" t="s">
        <v>195</v>
      </c>
      <c r="K1041" s="17" t="s">
        <v>196</v>
      </c>
      <c r="L1041" s="115" t="s">
        <v>197</v>
      </c>
      <c r="M1041" s="54" t="str" cm="1">
        <f t="array" ref="M1041">_xlfn.IFS(G1041&gt;0.3,"Alto",G1041&gt;0.1,"Médio",G1041&lt;=0.1,"Baixo")</f>
        <v>Alto</v>
      </c>
      <c r="N1041" s="20" t="str">
        <f t="shared" si="41"/>
        <v>Alto</v>
      </c>
    </row>
    <row r="1042" spans="1:16" x14ac:dyDescent="0.35">
      <c r="A1042" s="17" t="str">
        <f t="shared" si="40"/>
        <v>MGcidadeIncêndiosCidade de Belo Horizonte20504C</v>
      </c>
      <c r="B1042" s="18" t="s">
        <v>93</v>
      </c>
      <c r="C1042" s="18" t="s">
        <v>82</v>
      </c>
      <c r="D1042" s="17" t="s">
        <v>52</v>
      </c>
      <c r="E1042" s="17" t="s">
        <v>94</v>
      </c>
      <c r="F1042" s="17" t="e" vm="3">
        <v>#VALUE!</v>
      </c>
      <c r="G1042" s="46">
        <v>0.4</v>
      </c>
      <c r="H1042" s="18">
        <v>2050</v>
      </c>
      <c r="I1042" s="18" t="s">
        <v>90</v>
      </c>
      <c r="J1042" s="9" t="s">
        <v>195</v>
      </c>
      <c r="K1042" s="17" t="s">
        <v>196</v>
      </c>
      <c r="L1042" s="115" t="s">
        <v>197</v>
      </c>
      <c r="M1042" s="54" t="str" cm="1">
        <f t="array" ref="M1042">_xlfn.IFS(G1042&gt;0.3,"Alto",G1042&gt;0.1,"Médio",G1042&lt;=0.1,"Baixo")</f>
        <v>Alto</v>
      </c>
      <c r="N1042" s="20" t="str">
        <f t="shared" si="41"/>
        <v>Alto</v>
      </c>
    </row>
    <row r="1043" spans="1:16" x14ac:dyDescent="0.35">
      <c r="A1043" s="17" t="str">
        <f t="shared" si="40"/>
        <v>MScidadeIncêndiosCidade de Campo Grande20302C</v>
      </c>
      <c r="B1043" s="18" t="s">
        <v>101</v>
      </c>
      <c r="C1043" s="18" t="s">
        <v>82</v>
      </c>
      <c r="D1043" s="17" t="s">
        <v>52</v>
      </c>
      <c r="E1043" s="17" t="s">
        <v>102</v>
      </c>
      <c r="F1043" s="17" t="e" vm="6">
        <v>#VALUE!</v>
      </c>
      <c r="G1043" s="44" t="s">
        <v>187</v>
      </c>
      <c r="H1043" s="18">
        <v>2030</v>
      </c>
      <c r="I1043" s="18" t="s">
        <v>86</v>
      </c>
      <c r="J1043" s="9" t="s">
        <v>195</v>
      </c>
      <c r="K1043" s="17" t="s">
        <v>196</v>
      </c>
      <c r="L1043" s="48" t="s">
        <v>89</v>
      </c>
      <c r="M1043" s="54" t="str" cm="1">
        <f t="array" ref="M1043">_xlfn.IFS(G1043&gt;0.3,"Alto",G1043&gt;0.1,"Médio",G1043&lt;=0.1,"Baixo")</f>
        <v>Alto</v>
      </c>
      <c r="N1043" s="20" t="str">
        <f t="shared" si="41"/>
        <v>ND</v>
      </c>
    </row>
    <row r="1044" spans="1:16" x14ac:dyDescent="0.35">
      <c r="A1044" s="17" t="str">
        <f t="shared" si="40"/>
        <v>MScidadeIncêndiosCidade de Campo Grande20304C</v>
      </c>
      <c r="B1044" s="18" t="s">
        <v>101</v>
      </c>
      <c r="C1044" s="18" t="s">
        <v>82</v>
      </c>
      <c r="D1044" s="17" t="s">
        <v>52</v>
      </c>
      <c r="E1044" s="17" t="s">
        <v>102</v>
      </c>
      <c r="F1044" s="17" t="e" vm="6">
        <v>#VALUE!</v>
      </c>
      <c r="G1044" s="44" t="s">
        <v>187</v>
      </c>
      <c r="H1044" s="18">
        <v>2030</v>
      </c>
      <c r="I1044" s="18" t="s">
        <v>90</v>
      </c>
      <c r="J1044" s="9" t="s">
        <v>195</v>
      </c>
      <c r="K1044" s="17" t="s">
        <v>196</v>
      </c>
      <c r="L1044" s="48" t="s">
        <v>89</v>
      </c>
      <c r="M1044" s="54" t="str" cm="1">
        <f t="array" ref="M1044">_xlfn.IFS(G1044&gt;0.3,"Alto",G1044&gt;0.1,"Médio",G1044&lt;=0.1,"Baixo")</f>
        <v>Alto</v>
      </c>
      <c r="N1044" s="20" t="str">
        <f t="shared" si="41"/>
        <v>ND</v>
      </c>
    </row>
    <row r="1045" spans="1:16" x14ac:dyDescent="0.35">
      <c r="A1045" s="17" t="str">
        <f t="shared" si="40"/>
        <v>MSCidadeIncêndiosCidade de Dourados20302C</v>
      </c>
      <c r="B1045" s="9" t="s">
        <v>101</v>
      </c>
      <c r="C1045" s="9" t="s">
        <v>190</v>
      </c>
      <c r="D1045" s="1" t="s">
        <v>52</v>
      </c>
      <c r="E1045" s="77" t="s">
        <v>180</v>
      </c>
      <c r="F1045" s="77" t="e" vm="28">
        <v>#VALUE!</v>
      </c>
      <c r="G1045" s="44" t="s">
        <v>187</v>
      </c>
      <c r="H1045" s="18">
        <v>2030</v>
      </c>
      <c r="I1045" s="18" t="s">
        <v>86</v>
      </c>
      <c r="J1045" s="9" t="s">
        <v>195</v>
      </c>
      <c r="K1045" s="17" t="s">
        <v>196</v>
      </c>
      <c r="L1045" s="48" t="s">
        <v>89</v>
      </c>
      <c r="M1045" s="54" t="str" cm="1">
        <f t="array" ref="M1045">_xlfn.IFS(G1045&gt;0.3,"Alto",G1045&gt;0.1,"Médio",G1045&lt;=0.1,"Baixo")</f>
        <v>Alto</v>
      </c>
      <c r="N1045" s="20" t="str">
        <f t="shared" si="41"/>
        <v>ND</v>
      </c>
    </row>
    <row r="1046" spans="1:16" x14ac:dyDescent="0.35">
      <c r="A1046" s="17" t="str">
        <f t="shared" si="40"/>
        <v>MSCidadeIncêndiosCidade de Dourados20304C</v>
      </c>
      <c r="B1046" s="9" t="s">
        <v>101</v>
      </c>
      <c r="C1046" s="9" t="s">
        <v>190</v>
      </c>
      <c r="D1046" s="1" t="s">
        <v>52</v>
      </c>
      <c r="E1046" s="77" t="s">
        <v>180</v>
      </c>
      <c r="F1046" s="77" t="e" vm="28">
        <v>#VALUE!</v>
      </c>
      <c r="G1046" s="44" t="s">
        <v>187</v>
      </c>
      <c r="H1046" s="18">
        <v>2030</v>
      </c>
      <c r="I1046" s="18" t="s">
        <v>90</v>
      </c>
      <c r="J1046" s="9" t="s">
        <v>195</v>
      </c>
      <c r="K1046" s="17" t="s">
        <v>196</v>
      </c>
      <c r="L1046" s="48" t="s">
        <v>89</v>
      </c>
      <c r="M1046" s="54" t="str" cm="1">
        <f t="array" ref="M1046">_xlfn.IFS(G1046&gt;0.3,"Alto",G1046&gt;0.1,"Médio",G1046&lt;=0.1,"Baixo")</f>
        <v>Alto</v>
      </c>
      <c r="N1046" s="20" t="str">
        <f t="shared" si="41"/>
        <v>ND</v>
      </c>
    </row>
    <row r="1047" spans="1:16" x14ac:dyDescent="0.35">
      <c r="A1047" s="17" t="str">
        <f t="shared" si="40"/>
        <v>MScidadeIncêndiosCidade de Campo Grande20502C</v>
      </c>
      <c r="B1047" s="18" t="s">
        <v>101</v>
      </c>
      <c r="C1047" s="18" t="s">
        <v>82</v>
      </c>
      <c r="D1047" s="17" t="s">
        <v>52</v>
      </c>
      <c r="E1047" s="17" t="s">
        <v>102</v>
      </c>
      <c r="F1047" s="17" t="e" vm="6">
        <v>#VALUE!</v>
      </c>
      <c r="G1047" s="44" t="s">
        <v>187</v>
      </c>
      <c r="H1047" s="18">
        <v>2050</v>
      </c>
      <c r="I1047" s="18" t="s">
        <v>86</v>
      </c>
      <c r="J1047" s="9" t="s">
        <v>195</v>
      </c>
      <c r="K1047" s="17" t="s">
        <v>196</v>
      </c>
      <c r="L1047" s="48" t="s">
        <v>89</v>
      </c>
      <c r="M1047" s="54" t="str" cm="1">
        <f t="array" ref="M1047">_xlfn.IFS(G1047&gt;0.3,"Alto",G1047&gt;0.1,"Médio",G1047&lt;=0.1,"Baixo")</f>
        <v>Alto</v>
      </c>
      <c r="N1047" s="20" t="str">
        <f t="shared" si="41"/>
        <v>ND</v>
      </c>
    </row>
    <row r="1048" spans="1:16" x14ac:dyDescent="0.35">
      <c r="A1048" s="17" t="str">
        <f t="shared" si="40"/>
        <v>MScidadeIncêndiosCidade de Campo Grande20504C</v>
      </c>
      <c r="B1048" s="18" t="s">
        <v>101</v>
      </c>
      <c r="C1048" s="18" t="s">
        <v>82</v>
      </c>
      <c r="D1048" s="17" t="s">
        <v>52</v>
      </c>
      <c r="E1048" s="17" t="s">
        <v>102</v>
      </c>
      <c r="F1048" s="17" t="e" vm="6">
        <v>#VALUE!</v>
      </c>
      <c r="G1048" s="44" t="s">
        <v>187</v>
      </c>
      <c r="H1048" s="18">
        <v>2050</v>
      </c>
      <c r="I1048" s="18" t="s">
        <v>90</v>
      </c>
      <c r="J1048" s="9" t="s">
        <v>195</v>
      </c>
      <c r="K1048" s="17" t="s">
        <v>196</v>
      </c>
      <c r="L1048" s="48" t="s">
        <v>89</v>
      </c>
      <c r="M1048" s="54" t="str" cm="1">
        <f t="array" ref="M1048">_xlfn.IFS(G1048&gt;0.3,"Alto",G1048&gt;0.1,"Médio",G1048&lt;=0.1,"Baixo")</f>
        <v>Alto</v>
      </c>
      <c r="N1048" s="20" t="str">
        <f t="shared" si="41"/>
        <v>ND</v>
      </c>
    </row>
    <row r="1049" spans="1:16" x14ac:dyDescent="0.35">
      <c r="A1049" s="17" t="str">
        <f t="shared" si="40"/>
        <v>MSCidadeIncêndiosCidade de Dourados20502C</v>
      </c>
      <c r="B1049" s="9" t="s">
        <v>101</v>
      </c>
      <c r="C1049" s="9" t="s">
        <v>190</v>
      </c>
      <c r="D1049" s="1" t="s">
        <v>52</v>
      </c>
      <c r="E1049" s="77" t="s">
        <v>180</v>
      </c>
      <c r="F1049" s="77" t="e" vm="28">
        <v>#VALUE!</v>
      </c>
      <c r="G1049" s="44" t="s">
        <v>187</v>
      </c>
      <c r="H1049" s="18">
        <v>2050</v>
      </c>
      <c r="I1049" s="18" t="s">
        <v>86</v>
      </c>
      <c r="J1049" s="9" t="s">
        <v>195</v>
      </c>
      <c r="K1049" s="17" t="s">
        <v>196</v>
      </c>
      <c r="L1049" s="48" t="s">
        <v>89</v>
      </c>
      <c r="M1049" s="54" t="str" cm="1">
        <f t="array" ref="M1049">_xlfn.IFS(G1049&gt;0.3,"Alto",G1049&gt;0.1,"Médio",G1049&lt;=0.1,"Baixo")</f>
        <v>Alto</v>
      </c>
      <c r="N1049" s="20" t="str">
        <f t="shared" si="41"/>
        <v>ND</v>
      </c>
    </row>
    <row r="1050" spans="1:16" x14ac:dyDescent="0.35">
      <c r="A1050" s="17" t="str">
        <f t="shared" si="40"/>
        <v>MSCidadeIncêndiosCidade de Dourados20504C</v>
      </c>
      <c r="B1050" s="9" t="s">
        <v>101</v>
      </c>
      <c r="C1050" s="9" t="s">
        <v>190</v>
      </c>
      <c r="D1050" s="1" t="s">
        <v>52</v>
      </c>
      <c r="E1050" s="77" t="s">
        <v>180</v>
      </c>
      <c r="F1050" s="77" t="e" vm="28">
        <v>#VALUE!</v>
      </c>
      <c r="G1050" s="44" t="s">
        <v>187</v>
      </c>
      <c r="H1050" s="18">
        <v>2050</v>
      </c>
      <c r="I1050" s="18" t="s">
        <v>90</v>
      </c>
      <c r="J1050" s="9" t="s">
        <v>195</v>
      </c>
      <c r="K1050" s="17" t="s">
        <v>196</v>
      </c>
      <c r="L1050" s="48" t="s">
        <v>89</v>
      </c>
      <c r="M1050" s="54" t="str" cm="1">
        <f t="array" ref="M1050">_xlfn.IFS(G1050&gt;0.3,"Alto",G1050&gt;0.1,"Médio",G1050&lt;=0.1,"Baixo")</f>
        <v>Alto</v>
      </c>
      <c r="N1050" s="20" t="str">
        <f t="shared" si="41"/>
        <v>ND</v>
      </c>
    </row>
    <row r="1051" spans="1:16" x14ac:dyDescent="0.35">
      <c r="A1051" s="17" t="str">
        <f t="shared" si="40"/>
        <v>MTcidadeIncêndiosCidade de Cuiabá20302C</v>
      </c>
      <c r="B1051" s="18" t="s">
        <v>103</v>
      </c>
      <c r="C1051" s="18" t="s">
        <v>82</v>
      </c>
      <c r="D1051" s="17" t="s">
        <v>52</v>
      </c>
      <c r="E1051" s="17" t="s">
        <v>104</v>
      </c>
      <c r="F1051" s="17" t="e" vm="7">
        <v>#VALUE!</v>
      </c>
      <c r="G1051" s="46">
        <v>0.3</v>
      </c>
      <c r="H1051" s="18">
        <v>2030</v>
      </c>
      <c r="I1051" s="18" t="s">
        <v>86</v>
      </c>
      <c r="J1051" s="9" t="s">
        <v>195</v>
      </c>
      <c r="K1051" s="17" t="s">
        <v>196</v>
      </c>
      <c r="L1051" s="48" t="s">
        <v>89</v>
      </c>
      <c r="M1051" s="54" t="str" cm="1">
        <f t="array" ref="M1051">_xlfn.IFS(G1051&gt;0.3,"Alto",G1051&gt;0.1,"Médio",G1051&lt;=0.1,"Baixo")</f>
        <v>Médio</v>
      </c>
      <c r="N1051" s="20" t="str">
        <f t="shared" si="41"/>
        <v>Médio</v>
      </c>
    </row>
    <row r="1052" spans="1:16" x14ac:dyDescent="0.35">
      <c r="A1052" s="17" t="str">
        <f t="shared" si="40"/>
        <v>MTcidadeIncêndiosCidade de Cuiabá20304C</v>
      </c>
      <c r="B1052" s="18" t="s">
        <v>103</v>
      </c>
      <c r="C1052" s="18" t="s">
        <v>82</v>
      </c>
      <c r="D1052" s="17" t="s">
        <v>52</v>
      </c>
      <c r="E1052" s="17" t="s">
        <v>104</v>
      </c>
      <c r="F1052" s="17" t="e" vm="7">
        <v>#VALUE!</v>
      </c>
      <c r="G1052" s="46">
        <v>0.2</v>
      </c>
      <c r="H1052" s="18">
        <v>2030</v>
      </c>
      <c r="I1052" s="18" t="s">
        <v>90</v>
      </c>
      <c r="J1052" s="9" t="s">
        <v>195</v>
      </c>
      <c r="K1052" s="17" t="s">
        <v>196</v>
      </c>
      <c r="L1052" s="48" t="s">
        <v>89</v>
      </c>
      <c r="M1052" s="54" t="str" cm="1">
        <f t="array" ref="M1052">_xlfn.IFS(G1052&gt;0.3,"Alto",G1052&gt;0.1,"Médio",G1052&lt;=0.1,"Baixo")</f>
        <v>Médio</v>
      </c>
      <c r="N1052" s="20" t="str">
        <f t="shared" si="41"/>
        <v>Médio</v>
      </c>
    </row>
    <row r="1053" spans="1:16" x14ac:dyDescent="0.35">
      <c r="A1053" s="17" t="str">
        <f t="shared" si="40"/>
        <v>MTCidadeIncêndiosCidade de Sorriso20302C</v>
      </c>
      <c r="B1053" s="9" t="s">
        <v>103</v>
      </c>
      <c r="C1053" s="9" t="s">
        <v>190</v>
      </c>
      <c r="D1053" s="1" t="s">
        <v>52</v>
      </c>
      <c r="E1053" s="83" t="s">
        <v>183</v>
      </c>
      <c r="F1053" s="83" t="e" vm="29">
        <v>#VALUE!</v>
      </c>
      <c r="G1053" s="46">
        <v>0.3</v>
      </c>
      <c r="H1053" s="18">
        <v>2030</v>
      </c>
      <c r="I1053" s="18" t="s">
        <v>86</v>
      </c>
      <c r="J1053" s="9" t="s">
        <v>195</v>
      </c>
      <c r="K1053" s="17" t="s">
        <v>196</v>
      </c>
      <c r="L1053" s="48" t="s">
        <v>89</v>
      </c>
      <c r="M1053" s="54" t="str" cm="1">
        <f t="array" ref="M1053">_xlfn.IFS(G1053&gt;0.3,"Alto",G1053&gt;0.1,"Médio",G1053&lt;=0.1,"Baixo")</f>
        <v>Médio</v>
      </c>
      <c r="N1053" s="20" t="str">
        <f t="shared" si="41"/>
        <v>Médio</v>
      </c>
    </row>
    <row r="1054" spans="1:16" x14ac:dyDescent="0.35">
      <c r="A1054" s="17" t="str">
        <f t="shared" si="40"/>
        <v>MTCidadeIncêndiosCidade de Sorriso20304C</v>
      </c>
      <c r="B1054" s="9" t="s">
        <v>103</v>
      </c>
      <c r="C1054" s="9" t="s">
        <v>190</v>
      </c>
      <c r="D1054" s="1" t="s">
        <v>52</v>
      </c>
      <c r="E1054" s="83" t="s">
        <v>183</v>
      </c>
      <c r="F1054" s="83" t="e" vm="29">
        <v>#VALUE!</v>
      </c>
      <c r="G1054" s="46">
        <v>0.2</v>
      </c>
      <c r="H1054" s="18">
        <v>2030</v>
      </c>
      <c r="I1054" s="18" t="s">
        <v>90</v>
      </c>
      <c r="J1054" s="9" t="s">
        <v>195</v>
      </c>
      <c r="K1054" s="17" t="s">
        <v>196</v>
      </c>
      <c r="L1054" s="48" t="s">
        <v>89</v>
      </c>
      <c r="M1054" s="54" t="str" cm="1">
        <f t="array" ref="M1054">_xlfn.IFS(G1054&gt;0.3,"Alto",G1054&gt;0.1,"Médio",G1054&lt;=0.1,"Baixo")</f>
        <v>Médio</v>
      </c>
      <c r="N1054" s="20" t="str">
        <f t="shared" si="41"/>
        <v>Médio</v>
      </c>
      <c r="P1054"/>
    </row>
    <row r="1055" spans="1:16" x14ac:dyDescent="0.35">
      <c r="A1055" s="17" t="str">
        <f t="shared" si="40"/>
        <v>MTcidadeIncêndiosCidade de Cuiabá20502C</v>
      </c>
      <c r="B1055" s="18" t="s">
        <v>103</v>
      </c>
      <c r="C1055" s="18" t="s">
        <v>82</v>
      </c>
      <c r="D1055" s="17" t="s">
        <v>52</v>
      </c>
      <c r="E1055" s="17" t="s">
        <v>104</v>
      </c>
      <c r="F1055" s="17" t="e" vm="7">
        <v>#VALUE!</v>
      </c>
      <c r="G1055" s="46">
        <v>0.3</v>
      </c>
      <c r="H1055" s="18">
        <v>2050</v>
      </c>
      <c r="I1055" s="18" t="s">
        <v>86</v>
      </c>
      <c r="J1055" s="9" t="s">
        <v>195</v>
      </c>
      <c r="K1055" s="17" t="s">
        <v>196</v>
      </c>
      <c r="L1055" s="48" t="s">
        <v>89</v>
      </c>
      <c r="M1055" s="54" t="str" cm="1">
        <f t="array" ref="M1055">_xlfn.IFS(G1055&gt;0.3,"Alto",G1055&gt;0.1,"Médio",G1055&lt;=0.1,"Baixo")</f>
        <v>Médio</v>
      </c>
      <c r="N1055" s="20" t="str">
        <f t="shared" si="41"/>
        <v>Médio</v>
      </c>
      <c r="P1055"/>
    </row>
    <row r="1056" spans="1:16" x14ac:dyDescent="0.35">
      <c r="A1056" s="17" t="str">
        <f t="shared" si="40"/>
        <v>MTcidadeIncêndiosCidade de Cuiabá20504C</v>
      </c>
      <c r="B1056" s="18" t="s">
        <v>103</v>
      </c>
      <c r="C1056" s="18" t="s">
        <v>82</v>
      </c>
      <c r="D1056" s="17" t="s">
        <v>52</v>
      </c>
      <c r="E1056" s="17" t="s">
        <v>104</v>
      </c>
      <c r="F1056" s="17" t="e" vm="7">
        <v>#VALUE!</v>
      </c>
      <c r="G1056" s="46">
        <v>0.2</v>
      </c>
      <c r="H1056" s="18">
        <v>2050</v>
      </c>
      <c r="I1056" s="18" t="s">
        <v>90</v>
      </c>
      <c r="J1056" s="9" t="s">
        <v>195</v>
      </c>
      <c r="K1056" s="17" t="s">
        <v>196</v>
      </c>
      <c r="L1056" s="48" t="s">
        <v>89</v>
      </c>
      <c r="M1056" s="54" t="str" cm="1">
        <f t="array" ref="M1056">_xlfn.IFS(G1056&gt;0.3,"Alto",G1056&gt;0.1,"Médio",G1056&lt;=0.1,"Baixo")</f>
        <v>Médio</v>
      </c>
      <c r="N1056" s="20" t="str">
        <f t="shared" si="41"/>
        <v>Médio</v>
      </c>
      <c r="P1056"/>
    </row>
    <row r="1057" spans="1:16" x14ac:dyDescent="0.35">
      <c r="A1057" s="17" t="str">
        <f t="shared" si="40"/>
        <v>MTCidadeIncêndiosCidade de Sorriso20502C</v>
      </c>
      <c r="B1057" s="9" t="s">
        <v>103</v>
      </c>
      <c r="C1057" s="9" t="s">
        <v>190</v>
      </c>
      <c r="D1057" s="1" t="s">
        <v>52</v>
      </c>
      <c r="E1057" s="83" t="s">
        <v>183</v>
      </c>
      <c r="F1057" s="83" t="e" vm="29">
        <v>#VALUE!</v>
      </c>
      <c r="G1057" s="46">
        <v>0.3</v>
      </c>
      <c r="H1057" s="18">
        <v>2050</v>
      </c>
      <c r="I1057" s="18" t="s">
        <v>86</v>
      </c>
      <c r="J1057" s="9" t="s">
        <v>195</v>
      </c>
      <c r="K1057" s="17" t="s">
        <v>196</v>
      </c>
      <c r="L1057" s="48" t="s">
        <v>89</v>
      </c>
      <c r="M1057" s="54" t="str" cm="1">
        <f t="array" ref="M1057">_xlfn.IFS(G1057&gt;0.3,"Alto",G1057&gt;0.1,"Médio",G1057&lt;=0.1,"Baixo")</f>
        <v>Médio</v>
      </c>
      <c r="N1057" s="20" t="str">
        <f t="shared" si="41"/>
        <v>Médio</v>
      </c>
      <c r="P1057"/>
    </row>
    <row r="1058" spans="1:16" x14ac:dyDescent="0.35">
      <c r="A1058" s="17" t="str">
        <f t="shared" si="40"/>
        <v>MTCidadeIncêndiosCidade de Sorriso20504C</v>
      </c>
      <c r="B1058" s="9" t="s">
        <v>103</v>
      </c>
      <c r="C1058" s="9" t="s">
        <v>190</v>
      </c>
      <c r="D1058" s="1" t="s">
        <v>52</v>
      </c>
      <c r="E1058" s="83" t="s">
        <v>183</v>
      </c>
      <c r="F1058" s="83" t="e" vm="29">
        <v>#VALUE!</v>
      </c>
      <c r="G1058" s="46">
        <v>0.3</v>
      </c>
      <c r="H1058" s="18">
        <v>2050</v>
      </c>
      <c r="I1058" s="18" t="s">
        <v>90</v>
      </c>
      <c r="J1058" s="9" t="s">
        <v>195</v>
      </c>
      <c r="K1058" s="17" t="s">
        <v>196</v>
      </c>
      <c r="L1058" s="48" t="s">
        <v>89</v>
      </c>
      <c r="M1058" s="54" t="str" cm="1">
        <f t="array" ref="M1058">_xlfn.IFS(G1058&gt;0.3,"Alto",G1058&gt;0.1,"Médio",G1058&lt;=0.1,"Baixo")</f>
        <v>Médio</v>
      </c>
      <c r="N1058" s="20" t="str">
        <f t="shared" si="41"/>
        <v>Médio</v>
      </c>
      <c r="P1058"/>
    </row>
    <row r="1059" spans="1:16" x14ac:dyDescent="0.35">
      <c r="A1059" s="17" t="str">
        <f t="shared" si="40"/>
        <v>PAcidadeIncêndiosCidade de Belém20302C</v>
      </c>
      <c r="B1059" s="18" t="s">
        <v>91</v>
      </c>
      <c r="C1059" s="18" t="s">
        <v>82</v>
      </c>
      <c r="D1059" s="17" t="s">
        <v>52</v>
      </c>
      <c r="E1059" s="17" t="s">
        <v>92</v>
      </c>
      <c r="F1059" s="17" t="e" vm="2">
        <v>#VALUE!</v>
      </c>
      <c r="G1059" s="44" t="s">
        <v>187</v>
      </c>
      <c r="H1059" s="18">
        <v>2030</v>
      </c>
      <c r="I1059" s="18" t="s">
        <v>86</v>
      </c>
      <c r="J1059" s="9" t="s">
        <v>195</v>
      </c>
      <c r="K1059" s="17" t="s">
        <v>196</v>
      </c>
      <c r="L1059" s="48" t="s">
        <v>89</v>
      </c>
      <c r="M1059" s="54" t="str" cm="1">
        <f t="array" ref="M1059">_xlfn.IFS(G1059&gt;0.3,"Alto",G1059&gt;0.1,"Médio",G1059&lt;=0.1,"Baixo")</f>
        <v>Alto</v>
      </c>
      <c r="N1059" s="20" t="str">
        <f t="shared" si="41"/>
        <v>ND</v>
      </c>
    </row>
    <row r="1060" spans="1:16" x14ac:dyDescent="0.35">
      <c r="A1060" s="17" t="str">
        <f t="shared" si="40"/>
        <v>PAcidadeIncêndiosCidade de Belém20304C</v>
      </c>
      <c r="B1060" s="18" t="s">
        <v>91</v>
      </c>
      <c r="C1060" s="18" t="s">
        <v>82</v>
      </c>
      <c r="D1060" s="17" t="s">
        <v>52</v>
      </c>
      <c r="E1060" s="17" t="s">
        <v>92</v>
      </c>
      <c r="F1060" s="17" t="e" vm="2">
        <v>#VALUE!</v>
      </c>
      <c r="G1060" s="44" t="s">
        <v>187</v>
      </c>
      <c r="H1060" s="18">
        <v>2030</v>
      </c>
      <c r="I1060" s="18" t="s">
        <v>90</v>
      </c>
      <c r="J1060" s="9" t="s">
        <v>195</v>
      </c>
      <c r="K1060" s="17" t="s">
        <v>196</v>
      </c>
      <c r="L1060" s="48" t="s">
        <v>89</v>
      </c>
      <c r="M1060" s="54" t="str" cm="1">
        <f t="array" ref="M1060">_xlfn.IFS(G1060&gt;0.3,"Alto",G1060&gt;0.1,"Médio",G1060&lt;=0.1,"Baixo")</f>
        <v>Alto</v>
      </c>
      <c r="N1060" s="20" t="str">
        <f t="shared" si="41"/>
        <v>ND</v>
      </c>
    </row>
    <row r="1061" spans="1:16" x14ac:dyDescent="0.35">
      <c r="A1061" s="17" t="str">
        <f t="shared" si="40"/>
        <v>PAcidadeIncêndiosCidade de Belém20502C</v>
      </c>
      <c r="B1061" s="18" t="s">
        <v>91</v>
      </c>
      <c r="C1061" s="18" t="s">
        <v>82</v>
      </c>
      <c r="D1061" s="17" t="s">
        <v>52</v>
      </c>
      <c r="E1061" s="17" t="s">
        <v>92</v>
      </c>
      <c r="F1061" s="17" t="e" vm="2">
        <v>#VALUE!</v>
      </c>
      <c r="G1061" s="46">
        <v>0</v>
      </c>
      <c r="H1061" s="18">
        <v>2050</v>
      </c>
      <c r="I1061" s="18" t="s">
        <v>86</v>
      </c>
      <c r="J1061" s="9" t="s">
        <v>195</v>
      </c>
      <c r="K1061" s="17" t="s">
        <v>196</v>
      </c>
      <c r="L1061" s="48" t="s">
        <v>89</v>
      </c>
      <c r="M1061" s="54" t="str" cm="1">
        <f t="array" ref="M1061">_xlfn.IFS(G1061&gt;0.3,"Alto",G1061&gt;0.1,"Médio",G1061&lt;=0.1,"Baixo")</f>
        <v>Baixo</v>
      </c>
      <c r="N1061" s="20" t="str">
        <f t="shared" si="41"/>
        <v>Baixo</v>
      </c>
    </row>
    <row r="1062" spans="1:16" x14ac:dyDescent="0.35">
      <c r="A1062" s="17" t="str">
        <f t="shared" si="40"/>
        <v>PAcidadeIncêndiosCidade de Belém20504C</v>
      </c>
      <c r="B1062" s="18" t="s">
        <v>91</v>
      </c>
      <c r="C1062" s="18" t="s">
        <v>82</v>
      </c>
      <c r="D1062" s="17" t="s">
        <v>52</v>
      </c>
      <c r="E1062" s="17" t="s">
        <v>92</v>
      </c>
      <c r="F1062" s="17" t="e" vm="2">
        <v>#VALUE!</v>
      </c>
      <c r="G1062" s="46">
        <v>0</v>
      </c>
      <c r="H1062" s="18">
        <v>2050</v>
      </c>
      <c r="I1062" s="18" t="s">
        <v>90</v>
      </c>
      <c r="J1062" s="9" t="s">
        <v>195</v>
      </c>
      <c r="K1062" s="17" t="s">
        <v>196</v>
      </c>
      <c r="L1062" s="48" t="s">
        <v>89</v>
      </c>
      <c r="M1062" s="54" t="str" cm="1">
        <f t="array" ref="M1062">_xlfn.IFS(G1062&gt;0.3,"Alto",G1062&gt;0.1,"Médio",G1062&lt;=0.1,"Baixo")</f>
        <v>Baixo</v>
      </c>
      <c r="N1062" s="20" t="str">
        <f t="shared" si="41"/>
        <v>Baixo</v>
      </c>
    </row>
    <row r="1063" spans="1:16" x14ac:dyDescent="0.35">
      <c r="A1063" s="17" t="str">
        <f t="shared" ref="A1063:A1126" si="42">_xlfn.CONCAT(B1063,C1063,D1063,E1063,H1063,I1063)</f>
        <v>PBcidadeIncêndiosCidade de João Pessoa20302C</v>
      </c>
      <c r="B1063" s="18" t="s">
        <v>113</v>
      </c>
      <c r="C1063" s="18" t="s">
        <v>82</v>
      </c>
      <c r="D1063" s="17" t="s">
        <v>52</v>
      </c>
      <c r="E1063" s="17" t="s">
        <v>114</v>
      </c>
      <c r="F1063" s="17" t="e" vm="12">
        <v>#VALUE!</v>
      </c>
      <c r="G1063" s="46">
        <v>0</v>
      </c>
      <c r="H1063" s="18">
        <v>2030</v>
      </c>
      <c r="I1063" s="18" t="s">
        <v>86</v>
      </c>
      <c r="J1063" s="9" t="s">
        <v>195</v>
      </c>
      <c r="K1063" s="17" t="s">
        <v>196</v>
      </c>
      <c r="L1063" s="48" t="s">
        <v>89</v>
      </c>
      <c r="M1063" s="54" t="str" cm="1">
        <f t="array" ref="M1063">_xlfn.IFS(G1063&gt;0.3,"Alto",G1063&gt;0.1,"Médio",G1063&lt;=0.1,"Baixo")</f>
        <v>Baixo</v>
      </c>
      <c r="N1063" s="20" t="str">
        <f t="shared" ref="N1063:N1126" si="43">IF(OR(G1063="Alto",G1063="Médio", G1063="Baixo", G1063= "Não aplicável",G1063="ND"),G1063,M1063)</f>
        <v>Baixo</v>
      </c>
    </row>
    <row r="1064" spans="1:16" x14ac:dyDescent="0.35">
      <c r="A1064" s="17" t="str">
        <f t="shared" si="42"/>
        <v>PBcidadeIncêndiosCidade de João Pessoa20304C</v>
      </c>
      <c r="B1064" s="18" t="s">
        <v>113</v>
      </c>
      <c r="C1064" s="18" t="s">
        <v>82</v>
      </c>
      <c r="D1064" s="17" t="s">
        <v>52</v>
      </c>
      <c r="E1064" s="17" t="s">
        <v>114</v>
      </c>
      <c r="F1064" s="17" t="e" vm="12">
        <v>#VALUE!</v>
      </c>
      <c r="G1064" s="44" t="s">
        <v>187</v>
      </c>
      <c r="H1064" s="18">
        <v>2030</v>
      </c>
      <c r="I1064" s="18" t="s">
        <v>90</v>
      </c>
      <c r="J1064" s="9" t="s">
        <v>195</v>
      </c>
      <c r="K1064" s="17" t="s">
        <v>196</v>
      </c>
      <c r="L1064" s="48" t="s">
        <v>89</v>
      </c>
      <c r="M1064" s="54" t="str" cm="1">
        <f t="array" ref="M1064">_xlfn.IFS(G1064&gt;0.3,"Alto",G1064&gt;0.1,"Médio",G1064&lt;=0.1,"Baixo")</f>
        <v>Alto</v>
      </c>
      <c r="N1064" s="20" t="str">
        <f t="shared" si="43"/>
        <v>ND</v>
      </c>
    </row>
    <row r="1065" spans="1:16" x14ac:dyDescent="0.35">
      <c r="A1065" s="17" t="str">
        <f t="shared" si="42"/>
        <v>PBcidadeIncêndiosCidade de João Pessoa20502C</v>
      </c>
      <c r="B1065" s="18" t="s">
        <v>113</v>
      </c>
      <c r="C1065" s="18" t="s">
        <v>82</v>
      </c>
      <c r="D1065" s="17" t="s">
        <v>52</v>
      </c>
      <c r="E1065" s="17" t="s">
        <v>114</v>
      </c>
      <c r="F1065" s="17" t="e" vm="12">
        <v>#VALUE!</v>
      </c>
      <c r="G1065" s="46">
        <v>0</v>
      </c>
      <c r="H1065" s="18">
        <v>2050</v>
      </c>
      <c r="I1065" s="18" t="s">
        <v>86</v>
      </c>
      <c r="J1065" s="9" t="s">
        <v>195</v>
      </c>
      <c r="K1065" s="17" t="s">
        <v>196</v>
      </c>
      <c r="L1065" s="48" t="s">
        <v>89</v>
      </c>
      <c r="M1065" s="54" t="str" cm="1">
        <f t="array" ref="M1065">_xlfn.IFS(G1065&gt;0.3,"Alto",G1065&gt;0.1,"Médio",G1065&lt;=0.1,"Baixo")</f>
        <v>Baixo</v>
      </c>
      <c r="N1065" s="20" t="str">
        <f t="shared" si="43"/>
        <v>Baixo</v>
      </c>
    </row>
    <row r="1066" spans="1:16" x14ac:dyDescent="0.35">
      <c r="A1066" s="17" t="str">
        <f t="shared" si="42"/>
        <v>PBcidadeIncêndiosCidade de João Pessoa20504C</v>
      </c>
      <c r="B1066" s="18" t="s">
        <v>113</v>
      </c>
      <c r="C1066" s="18" t="s">
        <v>82</v>
      </c>
      <c r="D1066" s="17" t="s">
        <v>52</v>
      </c>
      <c r="E1066" s="17" t="s">
        <v>114</v>
      </c>
      <c r="F1066" s="17" t="e" vm="12">
        <v>#VALUE!</v>
      </c>
      <c r="G1066" s="46">
        <v>0</v>
      </c>
      <c r="H1066" s="18">
        <v>2050</v>
      </c>
      <c r="I1066" s="18" t="s">
        <v>90</v>
      </c>
      <c r="J1066" s="9" t="s">
        <v>195</v>
      </c>
      <c r="K1066" s="17" t="s">
        <v>196</v>
      </c>
      <c r="L1066" s="48" t="s">
        <v>89</v>
      </c>
      <c r="M1066" s="54" t="str" cm="1">
        <f t="array" ref="M1066">_xlfn.IFS(G1066&gt;0.3,"Alto",G1066&gt;0.1,"Médio",G1066&lt;=0.1,"Baixo")</f>
        <v>Baixo</v>
      </c>
      <c r="N1066" s="20" t="str">
        <f t="shared" si="43"/>
        <v>Baixo</v>
      </c>
    </row>
    <row r="1067" spans="1:16" x14ac:dyDescent="0.35">
      <c r="A1067" s="17" t="str">
        <f t="shared" si="42"/>
        <v>PEcidadeIncêndiosCidade de Recife20302C</v>
      </c>
      <c r="B1067" s="18" t="s">
        <v>129</v>
      </c>
      <c r="C1067" s="18" t="s">
        <v>82</v>
      </c>
      <c r="D1067" s="17" t="s">
        <v>52</v>
      </c>
      <c r="E1067" s="17" t="s">
        <v>130</v>
      </c>
      <c r="F1067" s="17" t="e" vm="20">
        <v>#VALUE!</v>
      </c>
      <c r="G1067" s="46">
        <v>0</v>
      </c>
      <c r="H1067" s="18">
        <v>2030</v>
      </c>
      <c r="I1067" s="18" t="s">
        <v>86</v>
      </c>
      <c r="J1067" s="9" t="s">
        <v>195</v>
      </c>
      <c r="K1067" s="17" t="s">
        <v>196</v>
      </c>
      <c r="L1067" s="48" t="s">
        <v>89</v>
      </c>
      <c r="M1067" s="54" t="str" cm="1">
        <f t="array" ref="M1067">_xlfn.IFS(G1067&gt;0.3,"Alto",G1067&gt;0.1,"Médio",G1067&lt;=0.1,"Baixo")</f>
        <v>Baixo</v>
      </c>
      <c r="N1067" s="20" t="str">
        <f t="shared" si="43"/>
        <v>Baixo</v>
      </c>
    </row>
    <row r="1068" spans="1:16" x14ac:dyDescent="0.35">
      <c r="A1068" s="17" t="str">
        <f t="shared" si="42"/>
        <v>PEcidadeIncêndiosCidade de Recife20304C</v>
      </c>
      <c r="B1068" s="18" t="s">
        <v>129</v>
      </c>
      <c r="C1068" s="18" t="s">
        <v>82</v>
      </c>
      <c r="D1068" s="17" t="s">
        <v>52</v>
      </c>
      <c r="E1068" s="17" t="s">
        <v>130</v>
      </c>
      <c r="F1068" s="17" t="e" vm="20">
        <v>#VALUE!</v>
      </c>
      <c r="G1068" s="44" t="s">
        <v>187</v>
      </c>
      <c r="H1068" s="18">
        <v>2030</v>
      </c>
      <c r="I1068" s="18" t="s">
        <v>90</v>
      </c>
      <c r="J1068" s="9" t="s">
        <v>195</v>
      </c>
      <c r="K1068" s="17" t="s">
        <v>196</v>
      </c>
      <c r="L1068" s="48" t="s">
        <v>89</v>
      </c>
      <c r="M1068" s="54" t="str" cm="1">
        <f t="array" ref="M1068">_xlfn.IFS(G1068&gt;0.3,"Alto",G1068&gt;0.1,"Médio",G1068&lt;=0.1,"Baixo")</f>
        <v>Alto</v>
      </c>
      <c r="N1068" s="20" t="str">
        <f t="shared" si="43"/>
        <v>ND</v>
      </c>
    </row>
    <row r="1069" spans="1:16" x14ac:dyDescent="0.35">
      <c r="A1069" s="17" t="str">
        <f t="shared" si="42"/>
        <v>PEcidadeIncêndiosCidade de Recife20502C</v>
      </c>
      <c r="B1069" s="18" t="s">
        <v>129</v>
      </c>
      <c r="C1069" s="18" t="s">
        <v>82</v>
      </c>
      <c r="D1069" s="17" t="s">
        <v>52</v>
      </c>
      <c r="E1069" s="17" t="s">
        <v>130</v>
      </c>
      <c r="F1069" s="17" t="e" vm="20">
        <v>#VALUE!</v>
      </c>
      <c r="G1069" s="17" t="s">
        <v>187</v>
      </c>
      <c r="H1069" s="18">
        <v>2050</v>
      </c>
      <c r="I1069" s="18" t="s">
        <v>86</v>
      </c>
      <c r="J1069" s="9" t="s">
        <v>195</v>
      </c>
      <c r="K1069" s="17" t="s">
        <v>196</v>
      </c>
      <c r="L1069" s="48" t="s">
        <v>89</v>
      </c>
      <c r="M1069" s="54" t="str" cm="1">
        <f t="array" ref="M1069">_xlfn.IFS(G1069&gt;0.3,"Alto",G1069&gt;0.1,"Médio",G1069&lt;=0.1,"Baixo")</f>
        <v>Alto</v>
      </c>
      <c r="N1069" s="20" t="str">
        <f t="shared" si="43"/>
        <v>ND</v>
      </c>
    </row>
    <row r="1070" spans="1:16" x14ac:dyDescent="0.35">
      <c r="A1070" s="17" t="str">
        <f t="shared" si="42"/>
        <v>PEcidadeIncêndiosCidade de Recife20504C</v>
      </c>
      <c r="B1070" s="18" t="s">
        <v>129</v>
      </c>
      <c r="C1070" s="18" t="s">
        <v>82</v>
      </c>
      <c r="D1070" s="17" t="s">
        <v>52</v>
      </c>
      <c r="E1070" s="17" t="s">
        <v>130</v>
      </c>
      <c r="F1070" s="17" t="e" vm="20">
        <v>#VALUE!</v>
      </c>
      <c r="G1070" s="17" t="s">
        <v>187</v>
      </c>
      <c r="H1070" s="18">
        <v>2050</v>
      </c>
      <c r="I1070" s="18" t="s">
        <v>90</v>
      </c>
      <c r="J1070" s="9" t="s">
        <v>195</v>
      </c>
      <c r="K1070" s="17" t="s">
        <v>196</v>
      </c>
      <c r="L1070" s="48" t="s">
        <v>89</v>
      </c>
      <c r="M1070" s="54" t="str" cm="1">
        <f t="array" ref="M1070">_xlfn.IFS(G1070&gt;0.3,"Alto",G1070&gt;0.1,"Médio",G1070&lt;=0.1,"Baixo")</f>
        <v>Alto</v>
      </c>
      <c r="N1070" s="20" t="str">
        <f t="shared" si="43"/>
        <v>ND</v>
      </c>
    </row>
    <row r="1071" spans="1:16" x14ac:dyDescent="0.35">
      <c r="A1071" s="17" t="str">
        <f t="shared" si="42"/>
        <v>PIcidadeIncêndiosCidade de Teresina20304C</v>
      </c>
      <c r="B1071" s="18" t="s">
        <v>139</v>
      </c>
      <c r="C1071" s="18" t="s">
        <v>82</v>
      </c>
      <c r="D1071" s="17" t="s">
        <v>52</v>
      </c>
      <c r="E1071" s="17" t="s">
        <v>140</v>
      </c>
      <c r="F1071" s="17" t="e" vm="25">
        <v>#VALUE!</v>
      </c>
      <c r="G1071" s="17" t="s">
        <v>187</v>
      </c>
      <c r="H1071" s="18">
        <v>2030</v>
      </c>
      <c r="I1071" s="18" t="s">
        <v>90</v>
      </c>
      <c r="J1071" s="9" t="s">
        <v>195</v>
      </c>
      <c r="K1071" s="17" t="s">
        <v>196</v>
      </c>
      <c r="L1071" s="48" t="s">
        <v>89</v>
      </c>
      <c r="M1071" s="54" t="str" cm="1">
        <f t="array" ref="M1071">_xlfn.IFS(G1071&gt;0.3,"Alto",G1071&gt;0.1,"Médio",G1071&lt;=0.1,"Baixo")</f>
        <v>Alto</v>
      </c>
      <c r="N1071" s="20" t="str">
        <f t="shared" si="43"/>
        <v>ND</v>
      </c>
    </row>
    <row r="1072" spans="1:16" x14ac:dyDescent="0.35">
      <c r="A1072" s="17" t="str">
        <f t="shared" si="42"/>
        <v>PIcidadeIncêndiosCidade de Teresina20302C</v>
      </c>
      <c r="B1072" s="18" t="s">
        <v>139</v>
      </c>
      <c r="C1072" s="18" t="s">
        <v>82</v>
      </c>
      <c r="D1072" s="17" t="s">
        <v>52</v>
      </c>
      <c r="E1072" s="17" t="s">
        <v>140</v>
      </c>
      <c r="F1072" s="17" t="e" vm="25">
        <v>#VALUE!</v>
      </c>
      <c r="G1072" s="162">
        <v>0.1</v>
      </c>
      <c r="H1072" s="18">
        <v>2030</v>
      </c>
      <c r="I1072" s="18" t="s">
        <v>86</v>
      </c>
      <c r="J1072" s="9" t="s">
        <v>195</v>
      </c>
      <c r="K1072" s="17" t="s">
        <v>196</v>
      </c>
      <c r="L1072" s="48" t="s">
        <v>89</v>
      </c>
      <c r="M1072" s="54" t="str" cm="1">
        <f t="array" ref="M1072">_xlfn.IFS(G1072&gt;0.3,"Alto",G1072&gt;0.1,"Médio",G1072&lt;=0.1,"Baixo")</f>
        <v>Baixo</v>
      </c>
      <c r="N1072" s="20" t="str">
        <f t="shared" si="43"/>
        <v>Baixo</v>
      </c>
    </row>
    <row r="1073" spans="1:14" x14ac:dyDescent="0.35">
      <c r="A1073" s="17" t="str">
        <f t="shared" si="42"/>
        <v>PIcidadeIncêndiosCidade de Teresina20502C</v>
      </c>
      <c r="B1073" s="18" t="s">
        <v>139</v>
      </c>
      <c r="C1073" s="18" t="s">
        <v>82</v>
      </c>
      <c r="D1073" s="17" t="s">
        <v>52</v>
      </c>
      <c r="E1073" s="17" t="s">
        <v>140</v>
      </c>
      <c r="F1073" s="17" t="e" vm="25">
        <v>#VALUE!</v>
      </c>
      <c r="G1073" s="162">
        <v>0.3</v>
      </c>
      <c r="H1073" s="18">
        <v>2050</v>
      </c>
      <c r="I1073" s="18" t="s">
        <v>86</v>
      </c>
      <c r="J1073" s="9" t="s">
        <v>195</v>
      </c>
      <c r="K1073" s="17" t="s">
        <v>196</v>
      </c>
      <c r="L1073" s="48" t="s">
        <v>89</v>
      </c>
      <c r="M1073" s="54" t="str" cm="1">
        <f t="array" ref="M1073">_xlfn.IFS(G1073&gt;0.3,"Alto",G1073&gt;0.1,"Médio",G1073&lt;=0.1,"Baixo")</f>
        <v>Médio</v>
      </c>
      <c r="N1073" s="20" t="str">
        <f t="shared" si="43"/>
        <v>Médio</v>
      </c>
    </row>
    <row r="1074" spans="1:14" x14ac:dyDescent="0.35">
      <c r="A1074" s="17" t="str">
        <f t="shared" si="42"/>
        <v>PIcidadeIncêndiosCidade de Teresina20504C</v>
      </c>
      <c r="B1074" s="18" t="s">
        <v>139</v>
      </c>
      <c r="C1074" s="18" t="s">
        <v>82</v>
      </c>
      <c r="D1074" s="17" t="s">
        <v>52</v>
      </c>
      <c r="E1074" s="17" t="s">
        <v>140</v>
      </c>
      <c r="F1074" s="17" t="e" vm="25">
        <v>#VALUE!</v>
      </c>
      <c r="G1074" s="17" t="s">
        <v>187</v>
      </c>
      <c r="H1074" s="18">
        <v>2050</v>
      </c>
      <c r="I1074" s="18" t="s">
        <v>90</v>
      </c>
      <c r="J1074" s="9" t="s">
        <v>195</v>
      </c>
      <c r="K1074" s="17" t="s">
        <v>196</v>
      </c>
      <c r="L1074" s="48" t="s">
        <v>89</v>
      </c>
      <c r="M1074" s="54" t="str" cm="1">
        <f t="array" ref="M1074">_xlfn.IFS(G1074&gt;0.3,"Alto",G1074&gt;0.1,"Médio",G1074&lt;=0.1,"Baixo")</f>
        <v>Alto</v>
      </c>
      <c r="N1074" s="20" t="str">
        <f t="shared" si="43"/>
        <v>ND</v>
      </c>
    </row>
    <row r="1075" spans="1:14" x14ac:dyDescent="0.35">
      <c r="A1075" s="17" t="str">
        <f t="shared" si="42"/>
        <v>PRcidadeIncêndiosCidade de Curitiba20302C</v>
      </c>
      <c r="B1075" s="18" t="s">
        <v>105</v>
      </c>
      <c r="C1075" s="18" t="s">
        <v>82</v>
      </c>
      <c r="D1075" s="17" t="s">
        <v>52</v>
      </c>
      <c r="E1075" s="17" t="s">
        <v>106</v>
      </c>
      <c r="F1075" s="17" t="e" vm="8">
        <v>#VALUE!</v>
      </c>
      <c r="G1075" s="162">
        <v>0</v>
      </c>
      <c r="H1075" s="18">
        <v>2030</v>
      </c>
      <c r="I1075" s="18" t="s">
        <v>86</v>
      </c>
      <c r="J1075" s="9" t="s">
        <v>195</v>
      </c>
      <c r="K1075" s="17" t="s">
        <v>196</v>
      </c>
      <c r="L1075" s="48" t="s">
        <v>89</v>
      </c>
      <c r="M1075" s="54" t="str" cm="1">
        <f t="array" ref="M1075">_xlfn.IFS(G1075&gt;0.3,"Alto",G1075&gt;0.1,"Médio",G1075&lt;=0.1,"Baixo")</f>
        <v>Baixo</v>
      </c>
      <c r="N1075" s="20" t="str">
        <f t="shared" si="43"/>
        <v>Baixo</v>
      </c>
    </row>
    <row r="1076" spans="1:14" x14ac:dyDescent="0.35">
      <c r="A1076" s="17" t="str">
        <f t="shared" si="42"/>
        <v>PRcidadeIncêndiosCidade de Curitiba20304C</v>
      </c>
      <c r="B1076" s="18" t="s">
        <v>105</v>
      </c>
      <c r="C1076" s="45" t="s">
        <v>82</v>
      </c>
      <c r="D1076" s="44" t="s">
        <v>52</v>
      </c>
      <c r="E1076" s="17" t="s">
        <v>106</v>
      </c>
      <c r="F1076" s="17" t="e" vm="8">
        <v>#VALUE!</v>
      </c>
      <c r="G1076" s="162">
        <v>0</v>
      </c>
      <c r="H1076" s="18">
        <v>2030</v>
      </c>
      <c r="I1076" s="18" t="s">
        <v>90</v>
      </c>
      <c r="J1076" s="9" t="s">
        <v>195</v>
      </c>
      <c r="K1076" s="17" t="s">
        <v>196</v>
      </c>
      <c r="L1076" s="48" t="s">
        <v>89</v>
      </c>
      <c r="M1076" s="54" t="str" cm="1">
        <f t="array" ref="M1076">_xlfn.IFS(G1076&gt;0.3,"Alto",G1076&gt;0.1,"Médio",G1076&lt;=0.1,"Baixo")</f>
        <v>Baixo</v>
      </c>
      <c r="N1076" s="20" t="str">
        <f t="shared" si="43"/>
        <v>Baixo</v>
      </c>
    </row>
    <row r="1077" spans="1:14" x14ac:dyDescent="0.35">
      <c r="A1077" s="17" t="str">
        <f t="shared" si="42"/>
        <v>PRCidadeIncêndiosCidade de Cascavel20302C</v>
      </c>
      <c r="B1077" s="9" t="s">
        <v>105</v>
      </c>
      <c r="C1077" s="113" t="s">
        <v>190</v>
      </c>
      <c r="D1077" s="93" t="s">
        <v>52</v>
      </c>
      <c r="E1077" s="1" t="s">
        <v>179</v>
      </c>
      <c r="F1077" s="1" t="e" vm="30">
        <v>#VALUE!</v>
      </c>
      <c r="G1077" s="162">
        <v>0.2</v>
      </c>
      <c r="H1077" s="18">
        <v>2030</v>
      </c>
      <c r="I1077" s="18" t="s">
        <v>86</v>
      </c>
      <c r="J1077" s="9" t="s">
        <v>195</v>
      </c>
      <c r="K1077" s="17" t="s">
        <v>196</v>
      </c>
      <c r="L1077" s="48" t="s">
        <v>89</v>
      </c>
      <c r="M1077" s="54" t="str" cm="1">
        <f t="array" ref="M1077">_xlfn.IFS(G1077&gt;0.3,"Alto",G1077&gt;0.1,"Médio",G1077&lt;=0.1,"Baixo")</f>
        <v>Médio</v>
      </c>
      <c r="N1077" s="20" t="str">
        <f t="shared" si="43"/>
        <v>Médio</v>
      </c>
    </row>
    <row r="1078" spans="1:14" x14ac:dyDescent="0.35">
      <c r="A1078" s="17" t="str">
        <f t="shared" si="42"/>
        <v>PRCidadeIncêndiosCidade de Cascavel20304C</v>
      </c>
      <c r="B1078" s="9" t="s">
        <v>105</v>
      </c>
      <c r="C1078" s="113" t="s">
        <v>190</v>
      </c>
      <c r="D1078" s="93" t="s">
        <v>52</v>
      </c>
      <c r="E1078" s="1" t="s">
        <v>179</v>
      </c>
      <c r="F1078" s="1" t="e" vm="30">
        <v>#VALUE!</v>
      </c>
      <c r="G1078" s="162">
        <v>0.3</v>
      </c>
      <c r="H1078" s="18">
        <v>2030</v>
      </c>
      <c r="I1078" s="18" t="s">
        <v>90</v>
      </c>
      <c r="J1078" s="9" t="s">
        <v>195</v>
      </c>
      <c r="K1078" s="17" t="s">
        <v>196</v>
      </c>
      <c r="L1078" s="48" t="s">
        <v>89</v>
      </c>
      <c r="M1078" s="54" t="str" cm="1">
        <f t="array" ref="M1078">_xlfn.IFS(G1078&gt;0.3,"Alto",G1078&gt;0.1,"Médio",G1078&lt;=0.1,"Baixo")</f>
        <v>Médio</v>
      </c>
      <c r="N1078" s="20" t="str">
        <f t="shared" si="43"/>
        <v>Médio</v>
      </c>
    </row>
    <row r="1079" spans="1:14" x14ac:dyDescent="0.35">
      <c r="A1079" s="17" t="str">
        <f t="shared" si="42"/>
        <v>PRcidadeIncêndiosCidade de Curitiba20502C</v>
      </c>
      <c r="B1079" s="18" t="s">
        <v>105</v>
      </c>
      <c r="C1079" s="45" t="s">
        <v>82</v>
      </c>
      <c r="D1079" s="44" t="s">
        <v>52</v>
      </c>
      <c r="E1079" s="17" t="s">
        <v>106</v>
      </c>
      <c r="F1079" s="17" t="e" vm="8">
        <v>#VALUE!</v>
      </c>
      <c r="G1079" s="17" t="s">
        <v>187</v>
      </c>
      <c r="H1079" s="18">
        <v>2050</v>
      </c>
      <c r="I1079" s="18" t="s">
        <v>86</v>
      </c>
      <c r="J1079" s="9" t="s">
        <v>195</v>
      </c>
      <c r="K1079" s="17" t="s">
        <v>196</v>
      </c>
      <c r="L1079" s="48" t="s">
        <v>89</v>
      </c>
      <c r="M1079" s="54" t="str" cm="1">
        <f t="array" ref="M1079">_xlfn.IFS(G1079&gt;0.3,"Alto",G1079&gt;0.1,"Médio",G1079&lt;=0.1,"Baixo")</f>
        <v>Alto</v>
      </c>
      <c r="N1079" s="20" t="str">
        <f t="shared" si="43"/>
        <v>ND</v>
      </c>
    </row>
    <row r="1080" spans="1:14" x14ac:dyDescent="0.35">
      <c r="A1080" s="17" t="str">
        <f t="shared" si="42"/>
        <v>PRcidadeIncêndiosCidade de Curitiba20504C</v>
      </c>
      <c r="B1080" s="18" t="s">
        <v>105</v>
      </c>
      <c r="C1080" s="45" t="s">
        <v>82</v>
      </c>
      <c r="D1080" s="44" t="s">
        <v>52</v>
      </c>
      <c r="E1080" s="17" t="s">
        <v>106</v>
      </c>
      <c r="F1080" s="17" t="e" vm="8">
        <v>#VALUE!</v>
      </c>
      <c r="G1080" s="44" t="s">
        <v>187</v>
      </c>
      <c r="H1080" s="18">
        <v>2050</v>
      </c>
      <c r="I1080" s="18" t="s">
        <v>90</v>
      </c>
      <c r="J1080" s="9" t="s">
        <v>195</v>
      </c>
      <c r="K1080" s="17" t="s">
        <v>196</v>
      </c>
      <c r="L1080" s="48" t="s">
        <v>89</v>
      </c>
      <c r="M1080" s="54" t="str" cm="1">
        <f t="array" ref="M1080">_xlfn.IFS(G1080&gt;0.3,"Alto",G1080&gt;0.1,"Médio",G1080&lt;=0.1,"Baixo")</f>
        <v>Alto</v>
      </c>
      <c r="N1080" s="20" t="str">
        <f t="shared" si="43"/>
        <v>ND</v>
      </c>
    </row>
    <row r="1081" spans="1:14" x14ac:dyDescent="0.35">
      <c r="A1081" s="17" t="str">
        <f t="shared" si="42"/>
        <v>PRCidadeIncêndiosCidade de Cascavel20502C</v>
      </c>
      <c r="B1081" s="9" t="s">
        <v>105</v>
      </c>
      <c r="C1081" s="113" t="s">
        <v>190</v>
      </c>
      <c r="D1081" s="93" t="s">
        <v>52</v>
      </c>
      <c r="E1081" s="1" t="s">
        <v>179</v>
      </c>
      <c r="F1081" s="1" t="e" vm="30">
        <v>#VALUE!</v>
      </c>
      <c r="G1081" s="46">
        <v>0.2</v>
      </c>
      <c r="H1081" s="18">
        <v>2050</v>
      </c>
      <c r="I1081" s="18" t="s">
        <v>86</v>
      </c>
      <c r="J1081" s="9" t="s">
        <v>195</v>
      </c>
      <c r="K1081" s="17" t="s">
        <v>196</v>
      </c>
      <c r="L1081" s="48" t="s">
        <v>89</v>
      </c>
      <c r="M1081" s="54" t="str" cm="1">
        <f t="array" ref="M1081">_xlfn.IFS(G1081&gt;0.3,"Alto",G1081&gt;0.1,"Médio",G1081&lt;=0.1,"Baixo")</f>
        <v>Médio</v>
      </c>
      <c r="N1081" s="20" t="str">
        <f t="shared" si="43"/>
        <v>Médio</v>
      </c>
    </row>
    <row r="1082" spans="1:14" x14ac:dyDescent="0.35">
      <c r="A1082" s="17" t="str">
        <f t="shared" si="42"/>
        <v>PRCidadeIncêndiosCidade de Cascavel20504C</v>
      </c>
      <c r="B1082" s="9" t="s">
        <v>105</v>
      </c>
      <c r="C1082" s="113" t="s">
        <v>190</v>
      </c>
      <c r="D1082" s="93" t="s">
        <v>52</v>
      </c>
      <c r="E1082" s="1" t="s">
        <v>179</v>
      </c>
      <c r="F1082" s="1" t="e" vm="30">
        <v>#VALUE!</v>
      </c>
      <c r="G1082" s="46">
        <v>0.3</v>
      </c>
      <c r="H1082" s="18">
        <v>2050</v>
      </c>
      <c r="I1082" s="18" t="s">
        <v>90</v>
      </c>
      <c r="J1082" s="9" t="s">
        <v>195</v>
      </c>
      <c r="K1082" s="17" t="s">
        <v>196</v>
      </c>
      <c r="L1082" s="48" t="s">
        <v>89</v>
      </c>
      <c r="M1082" s="54" t="str" cm="1">
        <f t="array" ref="M1082">_xlfn.IFS(G1082&gt;0.3,"Alto",G1082&gt;0.1,"Médio",G1082&lt;=0.1,"Baixo")</f>
        <v>Médio</v>
      </c>
      <c r="N1082" s="20" t="str">
        <f t="shared" si="43"/>
        <v>Médio</v>
      </c>
    </row>
    <row r="1083" spans="1:14" x14ac:dyDescent="0.35">
      <c r="A1083" s="17" t="str">
        <f t="shared" si="42"/>
        <v>RJcidadeIncêndiosCidade do Rio de Janeiro20304C</v>
      </c>
      <c r="B1083" s="18" t="s">
        <v>143</v>
      </c>
      <c r="C1083" s="45" t="s">
        <v>82</v>
      </c>
      <c r="D1083" s="44" t="s">
        <v>52</v>
      </c>
      <c r="E1083" s="17" t="s">
        <v>144</v>
      </c>
      <c r="F1083" s="17" t="e" vm="27">
        <v>#VALUE!</v>
      </c>
      <c r="G1083" s="46">
        <v>0</v>
      </c>
      <c r="H1083" s="18">
        <v>2030</v>
      </c>
      <c r="I1083" s="18" t="s">
        <v>90</v>
      </c>
      <c r="J1083" s="9" t="s">
        <v>195</v>
      </c>
      <c r="K1083" s="17" t="s">
        <v>196</v>
      </c>
      <c r="L1083" s="115" t="s">
        <v>197</v>
      </c>
      <c r="M1083" s="54" t="str" cm="1">
        <f t="array" ref="M1083">_xlfn.IFS(G1083&gt;0.3,"Alto",G1083&gt;0.1,"Médio",G1083&lt;=0.1,"Baixo")</f>
        <v>Baixo</v>
      </c>
      <c r="N1083" s="20" t="str">
        <f t="shared" si="43"/>
        <v>Baixo</v>
      </c>
    </row>
    <row r="1084" spans="1:14" x14ac:dyDescent="0.35">
      <c r="A1084" s="17" t="str">
        <f t="shared" si="42"/>
        <v>RJcidadeIncêndiosCidade do Rio de Janeiro20302C</v>
      </c>
      <c r="B1084" s="18" t="s">
        <v>143</v>
      </c>
      <c r="C1084" s="18" t="s">
        <v>82</v>
      </c>
      <c r="D1084" s="17" t="s">
        <v>52</v>
      </c>
      <c r="E1084" s="17" t="s">
        <v>144</v>
      </c>
      <c r="F1084" s="17" t="e" vm="27">
        <v>#VALUE!</v>
      </c>
      <c r="G1084" s="44" t="s">
        <v>187</v>
      </c>
      <c r="H1084" s="18">
        <v>2030</v>
      </c>
      <c r="I1084" s="18" t="s">
        <v>86</v>
      </c>
      <c r="J1084" s="9" t="s">
        <v>195</v>
      </c>
      <c r="K1084" s="17" t="s">
        <v>196</v>
      </c>
      <c r="L1084" s="115" t="s">
        <v>197</v>
      </c>
      <c r="M1084" s="54" t="str" cm="1">
        <f t="array" ref="M1084">_xlfn.IFS(G1084&gt;0.3,"Alto",G1084&gt;0.1,"Médio",G1084&lt;=0.1,"Baixo")</f>
        <v>Alto</v>
      </c>
      <c r="N1084" s="20" t="str">
        <f t="shared" si="43"/>
        <v>ND</v>
      </c>
    </row>
    <row r="1085" spans="1:14" x14ac:dyDescent="0.35">
      <c r="A1085" s="17" t="str">
        <f t="shared" si="42"/>
        <v>RJcidadeIncêndiosCidade do Rio de Janeiro20502C</v>
      </c>
      <c r="B1085" s="18" t="s">
        <v>143</v>
      </c>
      <c r="C1085" s="18" t="s">
        <v>82</v>
      </c>
      <c r="D1085" s="17" t="s">
        <v>52</v>
      </c>
      <c r="E1085" s="17" t="s">
        <v>144</v>
      </c>
      <c r="F1085" s="17" t="e" vm="27">
        <v>#VALUE!</v>
      </c>
      <c r="G1085" s="46">
        <v>0</v>
      </c>
      <c r="H1085" s="18">
        <v>2050</v>
      </c>
      <c r="I1085" s="18" t="s">
        <v>86</v>
      </c>
      <c r="J1085" s="9" t="s">
        <v>195</v>
      </c>
      <c r="K1085" s="17" t="s">
        <v>196</v>
      </c>
      <c r="L1085" s="115" t="s">
        <v>197</v>
      </c>
      <c r="M1085" s="54" t="str" cm="1">
        <f t="array" ref="M1085">_xlfn.IFS(G1085&gt;0.3,"Alto",G1085&gt;0.1,"Médio",G1085&lt;=0.1,"Baixo")</f>
        <v>Baixo</v>
      </c>
      <c r="N1085" s="20" t="str">
        <f t="shared" si="43"/>
        <v>Baixo</v>
      </c>
    </row>
    <row r="1086" spans="1:14" x14ac:dyDescent="0.35">
      <c r="A1086" s="17" t="str">
        <f t="shared" si="42"/>
        <v>RJcidadeIncêndiosCidade do Rio de Janeiro20504C</v>
      </c>
      <c r="B1086" s="18" t="s">
        <v>143</v>
      </c>
      <c r="C1086" s="18" t="s">
        <v>82</v>
      </c>
      <c r="D1086" s="17" t="s">
        <v>52</v>
      </c>
      <c r="E1086" s="17" t="s">
        <v>144</v>
      </c>
      <c r="F1086" s="17" t="e" vm="27">
        <v>#VALUE!</v>
      </c>
      <c r="G1086" s="44" t="s">
        <v>187</v>
      </c>
      <c r="H1086" s="18">
        <v>2050</v>
      </c>
      <c r="I1086" s="18" t="s">
        <v>90</v>
      </c>
      <c r="J1086" s="9" t="s">
        <v>195</v>
      </c>
      <c r="K1086" s="17" t="s">
        <v>196</v>
      </c>
      <c r="L1086" s="115" t="s">
        <v>197</v>
      </c>
      <c r="M1086" s="54" t="str" cm="1">
        <f t="array" ref="M1086">_xlfn.IFS(G1086&gt;0.3,"Alto",G1086&gt;0.1,"Médio",G1086&lt;=0.1,"Baixo")</f>
        <v>Alto</v>
      </c>
      <c r="N1086" s="20" t="str">
        <f t="shared" si="43"/>
        <v>ND</v>
      </c>
    </row>
    <row r="1087" spans="1:14" x14ac:dyDescent="0.35">
      <c r="A1087" s="17" t="str">
        <f t="shared" si="42"/>
        <v>RNcidadeIncêndiosCidade de Natal20302C</v>
      </c>
      <c r="B1087" s="18" t="s">
        <v>121</v>
      </c>
      <c r="C1087" s="18" t="s">
        <v>82</v>
      </c>
      <c r="D1087" s="17" t="s">
        <v>52</v>
      </c>
      <c r="E1087" s="17" t="s">
        <v>122</v>
      </c>
      <c r="F1087" s="17" t="e" vm="16">
        <v>#VALUE!</v>
      </c>
      <c r="G1087" s="44" t="s">
        <v>187</v>
      </c>
      <c r="H1087" s="18">
        <v>2030</v>
      </c>
      <c r="I1087" s="18" t="s">
        <v>86</v>
      </c>
      <c r="J1087" s="9" t="s">
        <v>195</v>
      </c>
      <c r="K1087" s="17" t="s">
        <v>196</v>
      </c>
      <c r="L1087" s="48" t="s">
        <v>89</v>
      </c>
      <c r="M1087" s="54" t="str" cm="1">
        <f t="array" ref="M1087">_xlfn.IFS(G1087&gt;0.3,"Alto",G1087&gt;0.1,"Médio",G1087&lt;=0.1,"Baixo")</f>
        <v>Alto</v>
      </c>
      <c r="N1087" s="20" t="str">
        <f t="shared" si="43"/>
        <v>ND</v>
      </c>
    </row>
    <row r="1088" spans="1:14" x14ac:dyDescent="0.35">
      <c r="A1088" s="17" t="str">
        <f t="shared" si="42"/>
        <v>RNcidadeIncêndiosCidade de Natal20304C</v>
      </c>
      <c r="B1088" s="18" t="s">
        <v>121</v>
      </c>
      <c r="C1088" s="18" t="s">
        <v>82</v>
      </c>
      <c r="D1088" s="17" t="s">
        <v>52</v>
      </c>
      <c r="E1088" s="17" t="s">
        <v>122</v>
      </c>
      <c r="F1088" s="17" t="e" vm="16">
        <v>#VALUE!</v>
      </c>
      <c r="G1088" s="44" t="s">
        <v>187</v>
      </c>
      <c r="H1088" s="18">
        <v>2030</v>
      </c>
      <c r="I1088" s="18" t="s">
        <v>90</v>
      </c>
      <c r="J1088" s="9" t="s">
        <v>195</v>
      </c>
      <c r="K1088" s="17" t="s">
        <v>196</v>
      </c>
      <c r="L1088" s="48" t="s">
        <v>89</v>
      </c>
      <c r="M1088" s="54" t="str" cm="1">
        <f t="array" ref="M1088">_xlfn.IFS(G1088&gt;0.3,"Alto",G1088&gt;0.1,"Médio",G1088&lt;=0.1,"Baixo")</f>
        <v>Alto</v>
      </c>
      <c r="N1088" s="20" t="str">
        <f t="shared" si="43"/>
        <v>ND</v>
      </c>
    </row>
    <row r="1089" spans="1:15" x14ac:dyDescent="0.35">
      <c r="A1089" s="17" t="str">
        <f t="shared" si="42"/>
        <v>RNcidadeIncêndiosCidade de Natal20502C</v>
      </c>
      <c r="B1089" s="18" t="s">
        <v>121</v>
      </c>
      <c r="C1089" s="18" t="s">
        <v>82</v>
      </c>
      <c r="D1089" s="17" t="s">
        <v>52</v>
      </c>
      <c r="E1089" s="17" t="s">
        <v>122</v>
      </c>
      <c r="F1089" s="17" t="e" vm="16">
        <v>#VALUE!</v>
      </c>
      <c r="G1089" s="44" t="s">
        <v>187</v>
      </c>
      <c r="H1089" s="18">
        <v>2050</v>
      </c>
      <c r="I1089" s="18" t="s">
        <v>86</v>
      </c>
      <c r="J1089" s="9" t="s">
        <v>195</v>
      </c>
      <c r="K1089" s="17" t="s">
        <v>196</v>
      </c>
      <c r="L1089" s="48" t="s">
        <v>89</v>
      </c>
      <c r="M1089" s="54" t="str" cm="1">
        <f t="array" ref="M1089">_xlfn.IFS(G1089&gt;0.3,"Alto",G1089&gt;0.1,"Médio",G1089&lt;=0.1,"Baixo")</f>
        <v>Alto</v>
      </c>
      <c r="N1089" s="20" t="str">
        <f t="shared" si="43"/>
        <v>ND</v>
      </c>
    </row>
    <row r="1090" spans="1:15" x14ac:dyDescent="0.35">
      <c r="A1090" s="17" t="str">
        <f t="shared" si="42"/>
        <v>RNcidadeIncêndiosCidade de Natal20504C</v>
      </c>
      <c r="B1090" s="18" t="s">
        <v>121</v>
      </c>
      <c r="C1090" s="18" t="s">
        <v>82</v>
      </c>
      <c r="D1090" s="17" t="s">
        <v>52</v>
      </c>
      <c r="E1090" s="17" t="s">
        <v>122</v>
      </c>
      <c r="F1090" s="17" t="e" vm="16">
        <v>#VALUE!</v>
      </c>
      <c r="G1090" s="46">
        <v>0</v>
      </c>
      <c r="H1090" s="18">
        <v>2050</v>
      </c>
      <c r="I1090" s="18" t="s">
        <v>90</v>
      </c>
      <c r="J1090" s="9" t="s">
        <v>195</v>
      </c>
      <c r="K1090" s="17" t="s">
        <v>196</v>
      </c>
      <c r="L1090" s="48" t="s">
        <v>89</v>
      </c>
      <c r="M1090" s="54" t="str" cm="1">
        <f t="array" ref="M1090">_xlfn.IFS(G1090&gt;0.3,"Alto",G1090&gt;0.1,"Médio",G1090&lt;=0.1,"Baixo")</f>
        <v>Baixo</v>
      </c>
      <c r="N1090" s="20" t="str">
        <f t="shared" si="43"/>
        <v>Baixo</v>
      </c>
    </row>
    <row r="1091" spans="1:15" x14ac:dyDescent="0.35">
      <c r="A1091" s="17" t="str">
        <f t="shared" si="42"/>
        <v>ROcidadeIncêndiosCidade de Porto Velho20302C</v>
      </c>
      <c r="B1091" s="18" t="s">
        <v>127</v>
      </c>
      <c r="C1091" s="18" t="s">
        <v>82</v>
      </c>
      <c r="D1091" s="17" t="s">
        <v>52</v>
      </c>
      <c r="E1091" s="17" t="s">
        <v>128</v>
      </c>
      <c r="F1091" s="17" t="e" vm="19">
        <v>#VALUE!</v>
      </c>
      <c r="G1091" s="44" t="s">
        <v>187</v>
      </c>
      <c r="H1091" s="18">
        <v>2030</v>
      </c>
      <c r="I1091" s="18" t="s">
        <v>86</v>
      </c>
      <c r="J1091" s="9" t="s">
        <v>195</v>
      </c>
      <c r="K1091" s="17" t="s">
        <v>196</v>
      </c>
      <c r="L1091" s="48" t="s">
        <v>89</v>
      </c>
      <c r="M1091" s="54" t="str" cm="1">
        <f t="array" ref="M1091">_xlfn.IFS(G1091&gt;0.3,"Alto",G1091&gt;0.1,"Médio",G1091&lt;=0.1,"Baixo")</f>
        <v>Alto</v>
      </c>
      <c r="N1091" s="20" t="str">
        <f t="shared" si="43"/>
        <v>ND</v>
      </c>
      <c r="O1091" s="1"/>
    </row>
    <row r="1092" spans="1:15" x14ac:dyDescent="0.35">
      <c r="A1092" s="17" t="str">
        <f t="shared" si="42"/>
        <v>ROcidadeIncêndiosCidade de Porto Velho20304C</v>
      </c>
      <c r="B1092" s="18" t="s">
        <v>127</v>
      </c>
      <c r="C1092" s="18" t="s">
        <v>82</v>
      </c>
      <c r="D1092" s="17" t="s">
        <v>52</v>
      </c>
      <c r="E1092" s="17" t="s">
        <v>128</v>
      </c>
      <c r="F1092" s="17" t="e" vm="19">
        <v>#VALUE!</v>
      </c>
      <c r="G1092" s="44" t="s">
        <v>187</v>
      </c>
      <c r="H1092" s="18">
        <v>2030</v>
      </c>
      <c r="I1092" s="18" t="s">
        <v>90</v>
      </c>
      <c r="J1092" s="9" t="s">
        <v>195</v>
      </c>
      <c r="K1092" s="17" t="s">
        <v>196</v>
      </c>
      <c r="L1092" s="48" t="s">
        <v>89</v>
      </c>
      <c r="M1092" s="54" t="str" cm="1">
        <f t="array" ref="M1092">_xlfn.IFS(G1092&gt;0.3,"Alto",G1092&gt;0.1,"Médio",G1092&lt;=0.1,"Baixo")</f>
        <v>Alto</v>
      </c>
      <c r="N1092" s="20" t="str">
        <f t="shared" si="43"/>
        <v>ND</v>
      </c>
    </row>
    <row r="1093" spans="1:15" x14ac:dyDescent="0.35">
      <c r="A1093" s="17" t="str">
        <f t="shared" si="42"/>
        <v>ROcidadeIncêndiosCidade de Porto Velho20502C</v>
      </c>
      <c r="B1093" s="18" t="s">
        <v>127</v>
      </c>
      <c r="C1093" s="18" t="s">
        <v>82</v>
      </c>
      <c r="D1093" s="17" t="s">
        <v>52</v>
      </c>
      <c r="E1093" s="17" t="s">
        <v>128</v>
      </c>
      <c r="F1093" s="17" t="e" vm="19">
        <v>#VALUE!</v>
      </c>
      <c r="G1093" s="46">
        <v>0.1</v>
      </c>
      <c r="H1093" s="18">
        <v>2050</v>
      </c>
      <c r="I1093" s="18" t="s">
        <v>86</v>
      </c>
      <c r="J1093" s="9" t="s">
        <v>195</v>
      </c>
      <c r="K1093" s="17" t="s">
        <v>196</v>
      </c>
      <c r="L1093" s="48" t="s">
        <v>89</v>
      </c>
      <c r="M1093" s="54" t="str" cm="1">
        <f t="array" ref="M1093">_xlfn.IFS(G1093&gt;0.3,"Alto",G1093&gt;0.1,"Médio",G1093&lt;=0.1,"Baixo")</f>
        <v>Baixo</v>
      </c>
      <c r="N1093" s="20" t="str">
        <f t="shared" si="43"/>
        <v>Baixo</v>
      </c>
      <c r="O1093" s="1"/>
    </row>
    <row r="1094" spans="1:15" x14ac:dyDescent="0.35">
      <c r="A1094" s="17" t="str">
        <f t="shared" si="42"/>
        <v>ROcidadeIncêndiosCidade de Porto Velho20504C</v>
      </c>
      <c r="B1094" s="18" t="s">
        <v>127</v>
      </c>
      <c r="C1094" s="18" t="s">
        <v>82</v>
      </c>
      <c r="D1094" s="17" t="s">
        <v>52</v>
      </c>
      <c r="E1094" s="17" t="s">
        <v>128</v>
      </c>
      <c r="F1094" s="17" t="e" vm="19">
        <v>#VALUE!</v>
      </c>
      <c r="G1094" s="46">
        <v>0.1</v>
      </c>
      <c r="H1094" s="18">
        <v>2050</v>
      </c>
      <c r="I1094" s="18" t="s">
        <v>90</v>
      </c>
      <c r="J1094" s="9" t="s">
        <v>195</v>
      </c>
      <c r="K1094" s="17" t="s">
        <v>196</v>
      </c>
      <c r="L1094" s="48" t="s">
        <v>89</v>
      </c>
      <c r="M1094" s="54" t="str" cm="1">
        <f t="array" ref="M1094">_xlfn.IFS(G1094&gt;0.3,"Alto",G1094&gt;0.1,"Médio",G1094&lt;=0.1,"Baixo")</f>
        <v>Baixo</v>
      </c>
      <c r="N1094" s="20" t="str">
        <f t="shared" si="43"/>
        <v>Baixo</v>
      </c>
    </row>
    <row r="1095" spans="1:15" x14ac:dyDescent="0.35">
      <c r="A1095" s="17" t="str">
        <f t="shared" si="42"/>
        <v>RRcidadeIncêndiosCidade de Boa Vista20302C</v>
      </c>
      <c r="B1095" s="18" t="s">
        <v>97</v>
      </c>
      <c r="C1095" s="18" t="s">
        <v>82</v>
      </c>
      <c r="D1095" s="17" t="s">
        <v>52</v>
      </c>
      <c r="E1095" s="17" t="s">
        <v>98</v>
      </c>
      <c r="F1095" s="17" t="e" vm="4">
        <v>#VALUE!</v>
      </c>
      <c r="G1095" s="44" t="s">
        <v>187</v>
      </c>
      <c r="H1095" s="18">
        <v>2030</v>
      </c>
      <c r="I1095" s="18" t="s">
        <v>86</v>
      </c>
      <c r="J1095" s="9" t="s">
        <v>195</v>
      </c>
      <c r="K1095" s="17" t="s">
        <v>196</v>
      </c>
      <c r="L1095" s="48" t="s">
        <v>89</v>
      </c>
      <c r="M1095" s="54" t="str" cm="1">
        <f t="array" ref="M1095">_xlfn.IFS(G1095&gt;0.3,"Alto",G1095&gt;0.1,"Médio",G1095&lt;=0.1,"Baixo")</f>
        <v>Alto</v>
      </c>
      <c r="N1095" s="20" t="str">
        <f t="shared" si="43"/>
        <v>ND</v>
      </c>
    </row>
    <row r="1096" spans="1:15" x14ac:dyDescent="0.35">
      <c r="A1096" s="17" t="str">
        <f t="shared" si="42"/>
        <v>RRcidadeIncêndiosCidade de Boa Vista20304C</v>
      </c>
      <c r="B1096" s="18" t="s">
        <v>97</v>
      </c>
      <c r="C1096" s="18" t="s">
        <v>82</v>
      </c>
      <c r="D1096" s="17" t="s">
        <v>52</v>
      </c>
      <c r="E1096" s="17" t="s">
        <v>98</v>
      </c>
      <c r="F1096" s="17" t="e" vm="4">
        <v>#VALUE!</v>
      </c>
      <c r="G1096" s="44" t="s">
        <v>187</v>
      </c>
      <c r="H1096" s="18">
        <v>2030</v>
      </c>
      <c r="I1096" s="18" t="s">
        <v>90</v>
      </c>
      <c r="J1096" s="9" t="s">
        <v>195</v>
      </c>
      <c r="K1096" s="17" t="s">
        <v>196</v>
      </c>
      <c r="L1096" s="48" t="s">
        <v>89</v>
      </c>
      <c r="M1096" s="54" t="str" cm="1">
        <f t="array" ref="M1096">_xlfn.IFS(G1096&gt;0.3,"Alto",G1096&gt;0.1,"Médio",G1096&lt;=0.1,"Baixo")</f>
        <v>Alto</v>
      </c>
      <c r="N1096" s="20" t="str">
        <f t="shared" si="43"/>
        <v>ND</v>
      </c>
    </row>
    <row r="1097" spans="1:15" x14ac:dyDescent="0.35">
      <c r="A1097" s="17" t="str">
        <f t="shared" si="42"/>
        <v>RRcidadeIncêndiosCidade de Boa Vista20502C</v>
      </c>
      <c r="B1097" s="18" t="s">
        <v>97</v>
      </c>
      <c r="C1097" s="18" t="s">
        <v>82</v>
      </c>
      <c r="D1097" s="17" t="s">
        <v>52</v>
      </c>
      <c r="E1097" s="17" t="s">
        <v>98</v>
      </c>
      <c r="F1097" s="17" t="e" vm="4">
        <v>#VALUE!</v>
      </c>
      <c r="G1097" s="46">
        <v>0</v>
      </c>
      <c r="H1097" s="18">
        <v>2050</v>
      </c>
      <c r="I1097" s="18" t="s">
        <v>86</v>
      </c>
      <c r="J1097" s="9" t="s">
        <v>195</v>
      </c>
      <c r="K1097" s="17" t="s">
        <v>196</v>
      </c>
      <c r="L1097" s="48" t="s">
        <v>89</v>
      </c>
      <c r="M1097" s="54" t="str" cm="1">
        <f t="array" ref="M1097">_xlfn.IFS(G1097&gt;0.3,"Alto",G1097&gt;0.1,"Médio",G1097&lt;=0.1,"Baixo")</f>
        <v>Baixo</v>
      </c>
      <c r="N1097" s="20" t="str">
        <f t="shared" si="43"/>
        <v>Baixo</v>
      </c>
    </row>
    <row r="1098" spans="1:15" x14ac:dyDescent="0.35">
      <c r="A1098" s="17" t="str">
        <f t="shared" si="42"/>
        <v>RRcidadeIncêndiosCidade de Boa Vista20504C</v>
      </c>
      <c r="B1098" s="18" t="s">
        <v>97</v>
      </c>
      <c r="C1098" s="18" t="s">
        <v>82</v>
      </c>
      <c r="D1098" s="17" t="s">
        <v>52</v>
      </c>
      <c r="E1098" s="17" t="s">
        <v>98</v>
      </c>
      <c r="F1098" s="17" t="e" vm="4">
        <v>#VALUE!</v>
      </c>
      <c r="G1098" s="44" t="s">
        <v>187</v>
      </c>
      <c r="H1098" s="18">
        <v>2050</v>
      </c>
      <c r="I1098" s="18" t="s">
        <v>90</v>
      </c>
      <c r="J1098" s="9" t="s">
        <v>195</v>
      </c>
      <c r="K1098" s="17" t="s">
        <v>196</v>
      </c>
      <c r="L1098" s="48" t="s">
        <v>89</v>
      </c>
      <c r="M1098" s="54" t="str" cm="1">
        <f t="array" ref="M1098">_xlfn.IFS(G1098&gt;0.3,"Alto",G1098&gt;0.1,"Médio",G1098&lt;=0.1,"Baixo")</f>
        <v>Alto</v>
      </c>
      <c r="N1098" s="20" t="str">
        <f t="shared" si="43"/>
        <v>ND</v>
      </c>
    </row>
    <row r="1099" spans="1:15" x14ac:dyDescent="0.35">
      <c r="A1099" s="17" t="str">
        <f t="shared" si="42"/>
        <v>RScidadeIncêndiosCidade de Porto Alegre20302C</v>
      </c>
      <c r="B1099" s="18" t="s">
        <v>125</v>
      </c>
      <c r="C1099" s="18" t="s">
        <v>82</v>
      </c>
      <c r="D1099" s="17" t="s">
        <v>52</v>
      </c>
      <c r="E1099" s="17" t="s">
        <v>126</v>
      </c>
      <c r="F1099" s="17" t="e" vm="18">
        <v>#VALUE!</v>
      </c>
      <c r="G1099" s="46">
        <v>0.1</v>
      </c>
      <c r="H1099" s="18">
        <v>2030</v>
      </c>
      <c r="I1099" s="18" t="s">
        <v>86</v>
      </c>
      <c r="J1099" s="9" t="s">
        <v>195</v>
      </c>
      <c r="K1099" s="17" t="s">
        <v>196</v>
      </c>
      <c r="L1099" s="48" t="s">
        <v>89</v>
      </c>
      <c r="M1099" s="54" t="str" cm="1">
        <f t="array" ref="M1099">_xlfn.IFS(G1099&gt;0.3,"Alto",G1099&gt;0.1,"Médio",G1099&lt;=0.1,"Baixo")</f>
        <v>Baixo</v>
      </c>
      <c r="N1099" s="20" t="str">
        <f t="shared" si="43"/>
        <v>Baixo</v>
      </c>
      <c r="O1099" s="1"/>
    </row>
    <row r="1100" spans="1:15" x14ac:dyDescent="0.35">
      <c r="A1100" s="17" t="str">
        <f t="shared" si="42"/>
        <v>RScidadeIncêndiosCidade de Porto Alegre20304C</v>
      </c>
      <c r="B1100" s="18" t="s">
        <v>125</v>
      </c>
      <c r="C1100" s="18" t="s">
        <v>82</v>
      </c>
      <c r="D1100" s="17" t="s">
        <v>52</v>
      </c>
      <c r="E1100" s="17" t="s">
        <v>126</v>
      </c>
      <c r="F1100" s="17" t="e" vm="18">
        <v>#VALUE!</v>
      </c>
      <c r="G1100" s="44" t="s">
        <v>187</v>
      </c>
      <c r="H1100" s="18">
        <v>2030</v>
      </c>
      <c r="I1100" s="18" t="s">
        <v>90</v>
      </c>
      <c r="J1100" s="9" t="s">
        <v>195</v>
      </c>
      <c r="K1100" s="17" t="s">
        <v>196</v>
      </c>
      <c r="L1100" s="48" t="s">
        <v>89</v>
      </c>
      <c r="M1100" s="54" t="str" cm="1">
        <f t="array" ref="M1100">_xlfn.IFS(G1100&gt;0.3,"Alto",G1100&gt;0.1,"Médio",G1100&lt;=0.1,"Baixo")</f>
        <v>Alto</v>
      </c>
      <c r="N1100" s="20" t="str">
        <f t="shared" si="43"/>
        <v>ND</v>
      </c>
    </row>
    <row r="1101" spans="1:15" x14ac:dyDescent="0.35">
      <c r="A1101" s="17" t="str">
        <f t="shared" si="42"/>
        <v>RSCidadeIncêndiosCidade de Cruz Alta20302C</v>
      </c>
      <c r="B1101" s="9" t="s">
        <v>125</v>
      </c>
      <c r="C1101" s="9" t="s">
        <v>190</v>
      </c>
      <c r="D1101" s="1" t="s">
        <v>52</v>
      </c>
      <c r="E1101" s="83" t="s">
        <v>182</v>
      </c>
      <c r="F1101" s="83" t="e" vm="31">
        <v>#VALUE!</v>
      </c>
      <c r="G1101" s="44" t="s">
        <v>187</v>
      </c>
      <c r="H1101" s="18">
        <v>2030</v>
      </c>
      <c r="I1101" s="18" t="s">
        <v>86</v>
      </c>
      <c r="J1101" s="9" t="s">
        <v>195</v>
      </c>
      <c r="K1101" s="17" t="s">
        <v>196</v>
      </c>
      <c r="L1101" s="48" t="s">
        <v>89</v>
      </c>
      <c r="M1101" s="54" t="str" cm="1">
        <f t="array" ref="M1101">_xlfn.IFS(G1101&gt;0.3,"Alto",G1101&gt;0.1,"Médio",G1101&lt;=0.1,"Baixo")</f>
        <v>Alto</v>
      </c>
      <c r="N1101" s="20" t="str">
        <f t="shared" si="43"/>
        <v>ND</v>
      </c>
    </row>
    <row r="1102" spans="1:15" x14ac:dyDescent="0.35">
      <c r="A1102" s="17" t="str">
        <f t="shared" si="42"/>
        <v>RSCidadeIncêndiosCidade de Cruz Alta20304C</v>
      </c>
      <c r="B1102" s="9" t="s">
        <v>125</v>
      </c>
      <c r="C1102" s="9" t="s">
        <v>190</v>
      </c>
      <c r="D1102" s="1" t="s">
        <v>52</v>
      </c>
      <c r="E1102" s="83" t="s">
        <v>182</v>
      </c>
      <c r="F1102" s="83" t="e" vm="31">
        <v>#VALUE!</v>
      </c>
      <c r="G1102" s="44" t="s">
        <v>187</v>
      </c>
      <c r="H1102" s="18">
        <v>2030</v>
      </c>
      <c r="I1102" s="18" t="s">
        <v>90</v>
      </c>
      <c r="J1102" s="9" t="s">
        <v>195</v>
      </c>
      <c r="K1102" s="17" t="s">
        <v>196</v>
      </c>
      <c r="L1102" s="48" t="s">
        <v>89</v>
      </c>
      <c r="M1102" s="54" t="str" cm="1">
        <f t="array" ref="M1102">_xlfn.IFS(G1102&gt;0.3,"Alto",G1102&gt;0.1,"Médio",G1102&lt;=0.1,"Baixo")</f>
        <v>Alto</v>
      </c>
      <c r="N1102" s="20" t="str">
        <f t="shared" si="43"/>
        <v>ND</v>
      </c>
    </row>
    <row r="1103" spans="1:15" x14ac:dyDescent="0.35">
      <c r="A1103" s="17" t="str">
        <f t="shared" si="42"/>
        <v>RScidadeIncêndiosCidade de Porto Alegre20502C</v>
      </c>
      <c r="B1103" s="18" t="s">
        <v>125</v>
      </c>
      <c r="C1103" s="18" t="s">
        <v>82</v>
      </c>
      <c r="D1103" s="17" t="s">
        <v>52</v>
      </c>
      <c r="E1103" s="17" t="s">
        <v>126</v>
      </c>
      <c r="F1103" s="17" t="e" vm="18">
        <v>#VALUE!</v>
      </c>
      <c r="G1103" s="44" t="s">
        <v>187</v>
      </c>
      <c r="H1103" s="18">
        <v>2050</v>
      </c>
      <c r="I1103" s="18" t="s">
        <v>86</v>
      </c>
      <c r="J1103" s="9" t="s">
        <v>195</v>
      </c>
      <c r="K1103" s="17" t="s">
        <v>196</v>
      </c>
      <c r="L1103" s="48" t="s">
        <v>89</v>
      </c>
      <c r="M1103" s="54" t="str" cm="1">
        <f t="array" ref="M1103">_xlfn.IFS(G1103&gt;0.3,"Alto",G1103&gt;0.1,"Médio",G1103&lt;=0.1,"Baixo")</f>
        <v>Alto</v>
      </c>
      <c r="N1103" s="20" t="str">
        <f t="shared" si="43"/>
        <v>ND</v>
      </c>
    </row>
    <row r="1104" spans="1:15" x14ac:dyDescent="0.35">
      <c r="A1104" s="17" t="str">
        <f t="shared" si="42"/>
        <v>RScidadeIncêndiosCidade de Porto Alegre20504C</v>
      </c>
      <c r="B1104" s="18" t="s">
        <v>125</v>
      </c>
      <c r="C1104" s="18" t="s">
        <v>82</v>
      </c>
      <c r="D1104" s="17" t="s">
        <v>52</v>
      </c>
      <c r="E1104" s="17" t="s">
        <v>126</v>
      </c>
      <c r="F1104" s="17" t="e" vm="18">
        <v>#VALUE!</v>
      </c>
      <c r="G1104" s="46">
        <v>0.1</v>
      </c>
      <c r="H1104" s="18">
        <v>2050</v>
      </c>
      <c r="I1104" s="18" t="s">
        <v>90</v>
      </c>
      <c r="J1104" s="9" t="s">
        <v>195</v>
      </c>
      <c r="K1104" s="17" t="s">
        <v>196</v>
      </c>
      <c r="L1104" s="48" t="s">
        <v>89</v>
      </c>
      <c r="M1104" s="54" t="str" cm="1">
        <f t="array" ref="M1104">_xlfn.IFS(G1104&gt;0.3,"Alto",G1104&gt;0.1,"Médio",G1104&lt;=0.1,"Baixo")</f>
        <v>Baixo</v>
      </c>
      <c r="N1104" s="20" t="str">
        <f t="shared" si="43"/>
        <v>Baixo</v>
      </c>
    </row>
    <row r="1105" spans="1:16" x14ac:dyDescent="0.35">
      <c r="A1105" s="17" t="str">
        <f t="shared" si="42"/>
        <v>RSCidadeIncêndiosCidade de Cruz Alta20502C</v>
      </c>
      <c r="B1105" s="9" t="s">
        <v>125</v>
      </c>
      <c r="C1105" s="9" t="s">
        <v>190</v>
      </c>
      <c r="D1105" s="1" t="s">
        <v>52</v>
      </c>
      <c r="E1105" s="83" t="s">
        <v>182</v>
      </c>
      <c r="F1105" s="83" t="e" vm="31">
        <v>#VALUE!</v>
      </c>
      <c r="G1105" s="44" t="s">
        <v>187</v>
      </c>
      <c r="H1105" s="18">
        <v>2050</v>
      </c>
      <c r="I1105" s="18" t="s">
        <v>86</v>
      </c>
      <c r="J1105" s="9" t="s">
        <v>195</v>
      </c>
      <c r="K1105" s="17" t="s">
        <v>196</v>
      </c>
      <c r="L1105" s="48" t="s">
        <v>89</v>
      </c>
      <c r="M1105" s="54" t="str" cm="1">
        <f t="array" ref="M1105">_xlfn.IFS(G1105&gt;0.3,"Alto",G1105&gt;0.1,"Médio",G1105&lt;=0.1,"Baixo")</f>
        <v>Alto</v>
      </c>
      <c r="N1105" s="20" t="str">
        <f t="shared" si="43"/>
        <v>ND</v>
      </c>
    </row>
    <row r="1106" spans="1:16" x14ac:dyDescent="0.35">
      <c r="A1106" s="17" t="str">
        <f t="shared" si="42"/>
        <v>RSCidadeIncêndiosCidade de Cruz Alta20504C</v>
      </c>
      <c r="B1106" s="9" t="s">
        <v>125</v>
      </c>
      <c r="C1106" s="9" t="s">
        <v>190</v>
      </c>
      <c r="D1106" s="1" t="s">
        <v>52</v>
      </c>
      <c r="E1106" s="83" t="s">
        <v>182</v>
      </c>
      <c r="F1106" s="83" t="e" vm="31">
        <v>#VALUE!</v>
      </c>
      <c r="G1106" s="44" t="s">
        <v>187</v>
      </c>
      <c r="H1106" s="18">
        <v>2050</v>
      </c>
      <c r="I1106" s="18" t="s">
        <v>90</v>
      </c>
      <c r="J1106" s="9" t="s">
        <v>195</v>
      </c>
      <c r="K1106" s="17" t="s">
        <v>196</v>
      </c>
      <c r="L1106" s="48" t="s">
        <v>89</v>
      </c>
      <c r="M1106" s="54" t="str" cm="1">
        <f t="array" ref="M1106">_xlfn.IFS(G1106&gt;0.3,"Alto",G1106&gt;0.1,"Médio",G1106&lt;=0.1,"Baixo")</f>
        <v>Alto</v>
      </c>
      <c r="N1106" s="20" t="str">
        <f t="shared" si="43"/>
        <v>ND</v>
      </c>
    </row>
    <row r="1107" spans="1:16" x14ac:dyDescent="0.35">
      <c r="A1107" s="17" t="str">
        <f t="shared" si="42"/>
        <v>SCcidadeIncêndiosCidade de Florianópolis20302C</v>
      </c>
      <c r="B1107" s="18" t="s">
        <v>107</v>
      </c>
      <c r="C1107" s="18" t="s">
        <v>82</v>
      </c>
      <c r="D1107" s="17" t="s">
        <v>52</v>
      </c>
      <c r="E1107" s="17" t="s">
        <v>108</v>
      </c>
      <c r="F1107" s="17" t="e" vm="9">
        <v>#VALUE!</v>
      </c>
      <c r="G1107" s="44" t="s">
        <v>187</v>
      </c>
      <c r="H1107" s="18">
        <v>2030</v>
      </c>
      <c r="I1107" s="18" t="s">
        <v>86</v>
      </c>
      <c r="J1107" s="9" t="s">
        <v>195</v>
      </c>
      <c r="K1107" s="17" t="s">
        <v>196</v>
      </c>
      <c r="L1107" s="48" t="s">
        <v>89</v>
      </c>
      <c r="M1107" s="54" t="str" cm="1">
        <f t="array" ref="M1107">_xlfn.IFS(G1107&gt;0.3,"Alto",G1107&gt;0.1,"Médio",G1107&lt;=0.1,"Baixo")</f>
        <v>Alto</v>
      </c>
      <c r="N1107" s="20" t="str">
        <f t="shared" si="43"/>
        <v>ND</v>
      </c>
    </row>
    <row r="1108" spans="1:16" x14ac:dyDescent="0.35">
      <c r="A1108" s="17" t="str">
        <f t="shared" si="42"/>
        <v>SCcidadeIncêndiosCidade de Florianópolis20304C</v>
      </c>
      <c r="B1108" s="18" t="s">
        <v>107</v>
      </c>
      <c r="C1108" s="18" t="s">
        <v>82</v>
      </c>
      <c r="D1108" s="17" t="s">
        <v>52</v>
      </c>
      <c r="E1108" s="17" t="s">
        <v>108</v>
      </c>
      <c r="F1108" s="17" t="e" vm="9">
        <v>#VALUE!</v>
      </c>
      <c r="G1108" s="44" t="s">
        <v>187</v>
      </c>
      <c r="H1108" s="18">
        <v>2030</v>
      </c>
      <c r="I1108" s="18" t="s">
        <v>90</v>
      </c>
      <c r="J1108" s="9" t="s">
        <v>195</v>
      </c>
      <c r="K1108" s="17" t="s">
        <v>196</v>
      </c>
      <c r="L1108" s="48" t="s">
        <v>89</v>
      </c>
      <c r="M1108" s="54" t="str" cm="1">
        <f t="array" ref="M1108">_xlfn.IFS(G1108&gt;0.3,"Alto",G1108&gt;0.1,"Médio",G1108&lt;=0.1,"Baixo")</f>
        <v>Alto</v>
      </c>
      <c r="N1108" s="20" t="str">
        <f t="shared" si="43"/>
        <v>ND</v>
      </c>
    </row>
    <row r="1109" spans="1:16" x14ac:dyDescent="0.35">
      <c r="A1109" s="17" t="str">
        <f t="shared" si="42"/>
        <v>SCcidadeIncêndiosCidade de Florianópolis20502C</v>
      </c>
      <c r="B1109" s="18" t="s">
        <v>107</v>
      </c>
      <c r="C1109" s="18" t="s">
        <v>82</v>
      </c>
      <c r="D1109" s="17" t="s">
        <v>52</v>
      </c>
      <c r="E1109" s="17" t="s">
        <v>108</v>
      </c>
      <c r="F1109" s="17" t="e" vm="9">
        <v>#VALUE!</v>
      </c>
      <c r="G1109" s="44" t="s">
        <v>187</v>
      </c>
      <c r="H1109" s="18">
        <v>2050</v>
      </c>
      <c r="I1109" s="18" t="s">
        <v>86</v>
      </c>
      <c r="J1109" s="9" t="s">
        <v>195</v>
      </c>
      <c r="K1109" s="17" t="s">
        <v>196</v>
      </c>
      <c r="L1109" s="48" t="s">
        <v>89</v>
      </c>
      <c r="M1109" s="54" t="str" cm="1">
        <f t="array" ref="M1109">_xlfn.IFS(G1109&gt;0.3,"Alto",G1109&gt;0.1,"Médio",G1109&lt;=0.1,"Baixo")</f>
        <v>Alto</v>
      </c>
      <c r="N1109" s="20" t="str">
        <f t="shared" si="43"/>
        <v>ND</v>
      </c>
    </row>
    <row r="1110" spans="1:16" x14ac:dyDescent="0.35">
      <c r="A1110" s="17" t="str">
        <f t="shared" si="42"/>
        <v>SCcidadeIncêndiosCidade de Florianópolis20504C</v>
      </c>
      <c r="B1110" s="18" t="s">
        <v>107</v>
      </c>
      <c r="C1110" s="18" t="s">
        <v>82</v>
      </c>
      <c r="D1110" s="17" t="s">
        <v>52</v>
      </c>
      <c r="E1110" s="17" t="s">
        <v>108</v>
      </c>
      <c r="F1110" s="17" t="e" vm="9">
        <v>#VALUE!</v>
      </c>
      <c r="G1110" s="44" t="s">
        <v>187</v>
      </c>
      <c r="H1110" s="18">
        <v>2050</v>
      </c>
      <c r="I1110" s="18" t="s">
        <v>90</v>
      </c>
      <c r="J1110" s="9" t="s">
        <v>195</v>
      </c>
      <c r="K1110" s="17" t="s">
        <v>196</v>
      </c>
      <c r="L1110" s="48" t="s">
        <v>89</v>
      </c>
      <c r="M1110" s="54" t="str" cm="1">
        <f t="array" ref="M1110">_xlfn.IFS(G1110&gt;0.3,"Alto",G1110&gt;0.1,"Médio",G1110&lt;=0.1,"Baixo")</f>
        <v>Alto</v>
      </c>
      <c r="N1110" s="20" t="str">
        <f t="shared" si="43"/>
        <v>ND</v>
      </c>
      <c r="O1110" s="1"/>
    </row>
    <row r="1111" spans="1:16" x14ac:dyDescent="0.35">
      <c r="A1111" s="17" t="str">
        <f t="shared" si="42"/>
        <v>SEcidadeIncêndiosCidade de Aracajú20302C</v>
      </c>
      <c r="B1111" s="18" t="s">
        <v>81</v>
      </c>
      <c r="C1111" s="18" t="s">
        <v>82</v>
      </c>
      <c r="D1111" s="17" t="s">
        <v>52</v>
      </c>
      <c r="E1111" s="17" t="s">
        <v>84</v>
      </c>
      <c r="F1111" s="17" t="e" vm="1">
        <v>#VALUE!</v>
      </c>
      <c r="G1111" s="46">
        <v>0</v>
      </c>
      <c r="H1111" s="18">
        <v>2030</v>
      </c>
      <c r="I1111" s="18" t="s">
        <v>86</v>
      </c>
      <c r="J1111" s="9" t="s">
        <v>195</v>
      </c>
      <c r="K1111" s="17" t="s">
        <v>196</v>
      </c>
      <c r="L1111" s="48" t="s">
        <v>89</v>
      </c>
      <c r="M1111" s="54" t="str" cm="1">
        <f t="array" ref="M1111">_xlfn.IFS(G1111&gt;0.3,"Alto",G1111&gt;0.1,"Médio",G1111&lt;=0.1,"Baixo")</f>
        <v>Baixo</v>
      </c>
      <c r="N1111" s="20" t="str">
        <f t="shared" si="43"/>
        <v>Baixo</v>
      </c>
    </row>
    <row r="1112" spans="1:16" x14ac:dyDescent="0.35">
      <c r="A1112" s="17" t="str">
        <f t="shared" si="42"/>
        <v>SEcidadeIncêndiosCidade de Aracajú20304C</v>
      </c>
      <c r="B1112" s="18" t="s">
        <v>81</v>
      </c>
      <c r="C1112" s="18" t="s">
        <v>82</v>
      </c>
      <c r="D1112" s="17" t="s">
        <v>52</v>
      </c>
      <c r="E1112" s="17" t="s">
        <v>84</v>
      </c>
      <c r="F1112" s="17" t="e" vm="1">
        <v>#VALUE!</v>
      </c>
      <c r="G1112" s="44" t="s">
        <v>187</v>
      </c>
      <c r="H1112" s="18">
        <v>2030</v>
      </c>
      <c r="I1112" s="18" t="s">
        <v>90</v>
      </c>
      <c r="J1112" s="9" t="s">
        <v>195</v>
      </c>
      <c r="K1112" s="17" t="s">
        <v>196</v>
      </c>
      <c r="L1112" s="48" t="s">
        <v>89</v>
      </c>
      <c r="M1112" s="54" t="str" cm="1">
        <f t="array" ref="M1112">_xlfn.IFS(G1112&gt;0.3,"Alto",G1112&gt;0.1,"Médio",G1112&lt;=0.1,"Baixo")</f>
        <v>Alto</v>
      </c>
      <c r="N1112" s="20" t="str">
        <f t="shared" si="43"/>
        <v>ND</v>
      </c>
      <c r="P1112"/>
    </row>
    <row r="1113" spans="1:16" x14ac:dyDescent="0.35">
      <c r="A1113" s="17" t="str">
        <f t="shared" si="42"/>
        <v>SEcidadeIncêndiosCidade de Aracajú20502C</v>
      </c>
      <c r="B1113" s="18" t="s">
        <v>81</v>
      </c>
      <c r="C1113" s="18" t="s">
        <v>82</v>
      </c>
      <c r="D1113" s="17" t="s">
        <v>52</v>
      </c>
      <c r="E1113" s="17" t="s">
        <v>84</v>
      </c>
      <c r="F1113" s="17" t="e" vm="1">
        <v>#VALUE!</v>
      </c>
      <c r="G1113" s="46">
        <v>0</v>
      </c>
      <c r="H1113" s="18">
        <v>2050</v>
      </c>
      <c r="I1113" s="18" t="s">
        <v>86</v>
      </c>
      <c r="J1113" s="9" t="s">
        <v>195</v>
      </c>
      <c r="K1113" s="17" t="s">
        <v>196</v>
      </c>
      <c r="L1113" s="48" t="s">
        <v>89</v>
      </c>
      <c r="M1113" s="54" t="str" cm="1">
        <f t="array" ref="M1113">_xlfn.IFS(G1113&gt;0.3,"Alto",G1113&gt;0.1,"Médio",G1113&lt;=0.1,"Baixo")</f>
        <v>Baixo</v>
      </c>
      <c r="N1113" s="20" t="str">
        <f t="shared" si="43"/>
        <v>Baixo</v>
      </c>
      <c r="P1113"/>
    </row>
    <row r="1114" spans="1:16" x14ac:dyDescent="0.35">
      <c r="A1114" s="17" t="str">
        <f t="shared" si="42"/>
        <v>SEcidadeIncêndiosCidade de Aracajú20504C</v>
      </c>
      <c r="B1114" s="18" t="s">
        <v>81</v>
      </c>
      <c r="C1114" s="18" t="s">
        <v>82</v>
      </c>
      <c r="D1114" s="17" t="s">
        <v>52</v>
      </c>
      <c r="E1114" s="17" t="s">
        <v>84</v>
      </c>
      <c r="F1114" s="17" t="e" vm="1">
        <v>#VALUE!</v>
      </c>
      <c r="G1114" s="46">
        <v>0</v>
      </c>
      <c r="H1114" s="18">
        <v>2050</v>
      </c>
      <c r="I1114" s="18" t="s">
        <v>90</v>
      </c>
      <c r="J1114" s="9" t="s">
        <v>195</v>
      </c>
      <c r="K1114" s="17" t="s">
        <v>196</v>
      </c>
      <c r="L1114" s="48" t="s">
        <v>89</v>
      </c>
      <c r="M1114" s="54" t="str" cm="1">
        <f t="array" ref="M1114">_xlfn.IFS(G1114&gt;0.3,"Alto",G1114&gt;0.1,"Médio",G1114&lt;=0.1,"Baixo")</f>
        <v>Baixo</v>
      </c>
      <c r="N1114" s="20" t="str">
        <f t="shared" si="43"/>
        <v>Baixo</v>
      </c>
      <c r="P1114"/>
    </row>
    <row r="1115" spans="1:16" x14ac:dyDescent="0.35">
      <c r="A1115" s="17" t="str">
        <f t="shared" si="42"/>
        <v>SPcidadeIncêndiosCidade de São Paulo20304C</v>
      </c>
      <c r="B1115" s="18" t="s">
        <v>137</v>
      </c>
      <c r="C1115" s="18" t="s">
        <v>82</v>
      </c>
      <c r="D1115" s="17" t="s">
        <v>52</v>
      </c>
      <c r="E1115" s="17" t="s">
        <v>138</v>
      </c>
      <c r="F1115" s="17" t="e" vm="24">
        <v>#VALUE!</v>
      </c>
      <c r="G1115" s="46">
        <v>0.1</v>
      </c>
      <c r="H1115" s="18">
        <v>2030</v>
      </c>
      <c r="I1115" s="18" t="s">
        <v>90</v>
      </c>
      <c r="J1115" s="9" t="s">
        <v>195</v>
      </c>
      <c r="K1115" s="17" t="s">
        <v>196</v>
      </c>
      <c r="L1115" s="115" t="s">
        <v>197</v>
      </c>
      <c r="M1115" s="54" t="str" cm="1">
        <f t="array" ref="M1115">_xlfn.IFS(G1115&gt;0.3,"Alto",G1115&gt;0.1,"Médio",G1115&lt;=0.1,"Baixo")</f>
        <v>Baixo</v>
      </c>
      <c r="N1115" s="20" t="str">
        <f t="shared" si="43"/>
        <v>Baixo</v>
      </c>
      <c r="P1115"/>
    </row>
    <row r="1116" spans="1:16" x14ac:dyDescent="0.35">
      <c r="A1116" s="17" t="str">
        <f t="shared" si="42"/>
        <v>SPcidadeIncêndiosCidade de São Paulo20302C</v>
      </c>
      <c r="B1116" s="18" t="s">
        <v>137</v>
      </c>
      <c r="C1116" s="18" t="s">
        <v>82</v>
      </c>
      <c r="D1116" s="17" t="s">
        <v>52</v>
      </c>
      <c r="E1116" s="17" t="s">
        <v>138</v>
      </c>
      <c r="F1116" s="17" t="e" vm="24">
        <v>#VALUE!</v>
      </c>
      <c r="G1116" s="46">
        <v>0.1</v>
      </c>
      <c r="H1116" s="18">
        <v>2030</v>
      </c>
      <c r="I1116" s="18" t="s">
        <v>86</v>
      </c>
      <c r="J1116" s="9" t="s">
        <v>195</v>
      </c>
      <c r="K1116" s="17" t="s">
        <v>196</v>
      </c>
      <c r="L1116" s="115" t="s">
        <v>197</v>
      </c>
      <c r="M1116" s="54" t="str" cm="1">
        <f t="array" ref="M1116">_xlfn.IFS(G1116&gt;0.3,"Alto",G1116&gt;0.1,"Médio",G1116&lt;=0.1,"Baixo")</f>
        <v>Baixo</v>
      </c>
      <c r="N1116" s="20" t="str">
        <f t="shared" si="43"/>
        <v>Baixo</v>
      </c>
      <c r="P1116"/>
    </row>
    <row r="1117" spans="1:16" x14ac:dyDescent="0.35">
      <c r="A1117" s="17" t="str">
        <f t="shared" si="42"/>
        <v>SPCidadeIncêndiosCidade de Ribeirão Preto20302C</v>
      </c>
      <c r="B1117" s="9" t="s">
        <v>137</v>
      </c>
      <c r="C1117" s="9" t="s">
        <v>190</v>
      </c>
      <c r="D1117" s="1" t="s">
        <v>52</v>
      </c>
      <c r="E1117" s="83" t="s">
        <v>181</v>
      </c>
      <c r="F1117" s="83" t="e" vm="32">
        <v>#VALUE!</v>
      </c>
      <c r="G1117" s="44" t="s">
        <v>187</v>
      </c>
      <c r="H1117" s="18">
        <v>2030</v>
      </c>
      <c r="I1117" s="18" t="s">
        <v>86</v>
      </c>
      <c r="J1117" s="9" t="s">
        <v>195</v>
      </c>
      <c r="K1117" s="17" t="s">
        <v>196</v>
      </c>
      <c r="L1117" s="48" t="s">
        <v>89</v>
      </c>
      <c r="M1117" s="54" t="str" cm="1">
        <f t="array" ref="M1117">_xlfn.IFS(G1117&gt;0.3,"Alto",G1117&gt;0.1,"Médio",G1117&lt;=0.1,"Baixo")</f>
        <v>Alto</v>
      </c>
      <c r="N1117" s="20" t="str">
        <f t="shared" si="43"/>
        <v>ND</v>
      </c>
    </row>
    <row r="1118" spans="1:16" x14ac:dyDescent="0.35">
      <c r="A1118" s="17" t="str">
        <f t="shared" si="42"/>
        <v>SPCidadeIncêndiosCidade de Ribeirão Preto20304C</v>
      </c>
      <c r="B1118" s="9" t="s">
        <v>137</v>
      </c>
      <c r="C1118" s="9" t="s">
        <v>190</v>
      </c>
      <c r="D1118" s="1" t="s">
        <v>52</v>
      </c>
      <c r="E1118" s="83" t="s">
        <v>181</v>
      </c>
      <c r="F1118" s="83" t="e" vm="32">
        <v>#VALUE!</v>
      </c>
      <c r="G1118" s="46">
        <v>0.1</v>
      </c>
      <c r="H1118" s="18">
        <v>2030</v>
      </c>
      <c r="I1118" s="18" t="s">
        <v>90</v>
      </c>
      <c r="J1118" s="9" t="s">
        <v>195</v>
      </c>
      <c r="K1118" s="17" t="s">
        <v>196</v>
      </c>
      <c r="L1118" s="48" t="s">
        <v>89</v>
      </c>
      <c r="M1118" s="54" t="str" cm="1">
        <f t="array" ref="M1118">_xlfn.IFS(G1118&gt;0.3,"Alto",G1118&gt;0.1,"Médio",G1118&lt;=0.1,"Baixo")</f>
        <v>Baixo</v>
      </c>
      <c r="N1118" s="20" t="str">
        <f t="shared" si="43"/>
        <v>Baixo</v>
      </c>
    </row>
    <row r="1119" spans="1:16" x14ac:dyDescent="0.35">
      <c r="A1119" s="17" t="str">
        <f t="shared" si="42"/>
        <v>SPcidadeIncêndiosCidade de São Paulo20502C</v>
      </c>
      <c r="B1119" s="18" t="s">
        <v>137</v>
      </c>
      <c r="C1119" s="18" t="s">
        <v>82</v>
      </c>
      <c r="D1119" s="17" t="s">
        <v>52</v>
      </c>
      <c r="E1119" s="17" t="s">
        <v>138</v>
      </c>
      <c r="F1119" s="17" t="e" vm="24">
        <v>#VALUE!</v>
      </c>
      <c r="G1119" s="46">
        <v>0.1</v>
      </c>
      <c r="H1119" s="18">
        <v>2050</v>
      </c>
      <c r="I1119" s="18" t="s">
        <v>86</v>
      </c>
      <c r="J1119" s="9" t="s">
        <v>195</v>
      </c>
      <c r="K1119" s="17" t="s">
        <v>196</v>
      </c>
      <c r="L1119" s="115" t="s">
        <v>197</v>
      </c>
      <c r="M1119" s="54" t="str" cm="1">
        <f t="array" ref="M1119">_xlfn.IFS(G1119&gt;0.3,"Alto",G1119&gt;0.1,"Médio",G1119&lt;=0.1,"Baixo")</f>
        <v>Baixo</v>
      </c>
      <c r="N1119" s="20" t="str">
        <f t="shared" si="43"/>
        <v>Baixo</v>
      </c>
    </row>
    <row r="1120" spans="1:16" x14ac:dyDescent="0.35">
      <c r="A1120" s="17" t="str">
        <f t="shared" si="42"/>
        <v>SPcidadeIncêndiosCidade de São Paulo20504C</v>
      </c>
      <c r="B1120" s="18" t="s">
        <v>137</v>
      </c>
      <c r="C1120" s="18" t="s">
        <v>82</v>
      </c>
      <c r="D1120" s="17" t="s">
        <v>52</v>
      </c>
      <c r="E1120" s="17" t="s">
        <v>138</v>
      </c>
      <c r="F1120" s="17" t="e" vm="24">
        <v>#VALUE!</v>
      </c>
      <c r="G1120" s="44" t="s">
        <v>187</v>
      </c>
      <c r="H1120" s="18">
        <v>2050</v>
      </c>
      <c r="I1120" s="18" t="s">
        <v>90</v>
      </c>
      <c r="J1120" s="9" t="s">
        <v>195</v>
      </c>
      <c r="K1120" s="17" t="s">
        <v>196</v>
      </c>
      <c r="L1120" s="115" t="s">
        <v>197</v>
      </c>
      <c r="M1120" s="54" t="str" cm="1">
        <f t="array" ref="M1120">_xlfn.IFS(G1120&gt;0.3,"Alto",G1120&gt;0.1,"Médio",G1120&lt;=0.1,"Baixo")</f>
        <v>Alto</v>
      </c>
      <c r="N1120" s="20" t="str">
        <f t="shared" si="43"/>
        <v>ND</v>
      </c>
    </row>
    <row r="1121" spans="1:14" x14ac:dyDescent="0.35">
      <c r="A1121" s="17" t="str">
        <f t="shared" si="42"/>
        <v>SPCidadeIncêndiosCidade de Ribeirão Preto20502C</v>
      </c>
      <c r="B1121" s="9" t="s">
        <v>137</v>
      </c>
      <c r="C1121" s="9" t="s">
        <v>190</v>
      </c>
      <c r="D1121" s="1" t="s">
        <v>52</v>
      </c>
      <c r="E1121" s="83" t="s">
        <v>181</v>
      </c>
      <c r="F1121" s="83" t="e" vm="32">
        <v>#VALUE!</v>
      </c>
      <c r="G1121" s="46">
        <v>0.3</v>
      </c>
      <c r="H1121" s="18">
        <v>2050</v>
      </c>
      <c r="I1121" s="18" t="s">
        <v>86</v>
      </c>
      <c r="J1121" s="9" t="s">
        <v>195</v>
      </c>
      <c r="K1121" s="17" t="s">
        <v>196</v>
      </c>
      <c r="L1121" s="48" t="s">
        <v>89</v>
      </c>
      <c r="M1121" s="54" t="str" cm="1">
        <f t="array" ref="M1121">_xlfn.IFS(G1121&gt;0.3,"Alto",G1121&gt;0.1,"Médio",G1121&lt;=0.1,"Baixo")</f>
        <v>Médio</v>
      </c>
      <c r="N1121" s="20" t="str">
        <f t="shared" si="43"/>
        <v>Médio</v>
      </c>
    </row>
    <row r="1122" spans="1:14" x14ac:dyDescent="0.35">
      <c r="A1122" s="17" t="str">
        <f t="shared" si="42"/>
        <v>SPCidadeIncêndiosCidade de Ribeirão Preto20504C</v>
      </c>
      <c r="B1122" s="9" t="s">
        <v>137</v>
      </c>
      <c r="C1122" s="9" t="s">
        <v>190</v>
      </c>
      <c r="D1122" s="1" t="s">
        <v>52</v>
      </c>
      <c r="E1122" s="83" t="s">
        <v>181</v>
      </c>
      <c r="F1122" s="83" t="e" vm="32">
        <v>#VALUE!</v>
      </c>
      <c r="G1122" s="46">
        <v>0.2</v>
      </c>
      <c r="H1122" s="18">
        <v>2050</v>
      </c>
      <c r="I1122" s="18" t="s">
        <v>90</v>
      </c>
      <c r="J1122" s="9" t="s">
        <v>195</v>
      </c>
      <c r="K1122" s="17" t="s">
        <v>196</v>
      </c>
      <c r="L1122" s="48" t="s">
        <v>89</v>
      </c>
      <c r="M1122" s="54" t="str" cm="1">
        <f t="array" ref="M1122">_xlfn.IFS(G1122&gt;0.3,"Alto",G1122&gt;0.1,"Médio",G1122&lt;=0.1,"Baixo")</f>
        <v>Médio</v>
      </c>
      <c r="N1122" s="20" t="str">
        <f t="shared" si="43"/>
        <v>Médio</v>
      </c>
    </row>
    <row r="1123" spans="1:14" x14ac:dyDescent="0.35">
      <c r="A1123" s="17" t="str">
        <f t="shared" si="42"/>
        <v>TOcidadeIncêndiosCidade de Palmas20302C</v>
      </c>
      <c r="B1123" s="18" t="s">
        <v>123</v>
      </c>
      <c r="C1123" s="18" t="s">
        <v>82</v>
      </c>
      <c r="D1123" s="17" t="s">
        <v>52</v>
      </c>
      <c r="E1123" s="17" t="s">
        <v>124</v>
      </c>
      <c r="F1123" s="17" t="e" vm="17">
        <v>#VALUE!</v>
      </c>
      <c r="G1123" s="162">
        <v>0.2</v>
      </c>
      <c r="H1123" s="18">
        <v>2030</v>
      </c>
      <c r="I1123" s="18" t="s">
        <v>86</v>
      </c>
      <c r="J1123" s="9" t="s">
        <v>195</v>
      </c>
      <c r="K1123" s="17" t="s">
        <v>196</v>
      </c>
      <c r="L1123" s="48" t="s">
        <v>89</v>
      </c>
      <c r="M1123" s="54" t="str" cm="1">
        <f t="array" ref="M1123">_xlfn.IFS(G1123&gt;0.3,"Alto",G1123&gt;0.1,"Médio",G1123&lt;=0.1,"Baixo")</f>
        <v>Médio</v>
      </c>
      <c r="N1123" s="20" t="str">
        <f t="shared" si="43"/>
        <v>Médio</v>
      </c>
    </row>
    <row r="1124" spans="1:14" x14ac:dyDescent="0.35">
      <c r="A1124" s="17" t="str">
        <f t="shared" si="42"/>
        <v>TOcidadeIncêndiosCidade de Palmas20304C</v>
      </c>
      <c r="B1124" s="18" t="s">
        <v>123</v>
      </c>
      <c r="C1124" s="18" t="s">
        <v>82</v>
      </c>
      <c r="D1124" s="17" t="s">
        <v>52</v>
      </c>
      <c r="E1124" s="17" t="s">
        <v>124</v>
      </c>
      <c r="F1124" s="17" t="e" vm="17">
        <v>#VALUE!</v>
      </c>
      <c r="G1124" s="162">
        <v>0.3</v>
      </c>
      <c r="H1124" s="18">
        <v>2030</v>
      </c>
      <c r="I1124" s="18" t="s">
        <v>90</v>
      </c>
      <c r="J1124" s="9" t="s">
        <v>195</v>
      </c>
      <c r="K1124" s="17" t="s">
        <v>196</v>
      </c>
      <c r="L1124" s="48" t="s">
        <v>89</v>
      </c>
      <c r="M1124" s="54" t="str" cm="1">
        <f t="array" ref="M1124">_xlfn.IFS(G1124&gt;0.3,"Alto",G1124&gt;0.1,"Médio",G1124&lt;=0.1,"Baixo")</f>
        <v>Médio</v>
      </c>
      <c r="N1124" s="20" t="str">
        <f t="shared" si="43"/>
        <v>Médio</v>
      </c>
    </row>
    <row r="1125" spans="1:14" x14ac:dyDescent="0.35">
      <c r="A1125" s="17" t="str">
        <f t="shared" si="42"/>
        <v>TOcidadeIncêndiosCidade de Palmas20502C</v>
      </c>
      <c r="B1125" s="18" t="s">
        <v>123</v>
      </c>
      <c r="C1125" s="18" t="s">
        <v>82</v>
      </c>
      <c r="D1125" s="17" t="s">
        <v>52</v>
      </c>
      <c r="E1125" s="17" t="s">
        <v>124</v>
      </c>
      <c r="F1125" s="17" t="e" vm="17">
        <v>#VALUE!</v>
      </c>
      <c r="G1125" s="162">
        <v>0.1</v>
      </c>
      <c r="H1125" s="18">
        <v>2050</v>
      </c>
      <c r="I1125" s="18" t="s">
        <v>86</v>
      </c>
      <c r="J1125" s="9" t="s">
        <v>195</v>
      </c>
      <c r="K1125" s="17" t="s">
        <v>196</v>
      </c>
      <c r="L1125" s="48" t="s">
        <v>89</v>
      </c>
      <c r="M1125" s="54" t="str" cm="1">
        <f t="array" ref="M1125">_xlfn.IFS(G1125&gt;0.3,"Alto",G1125&gt;0.1,"Médio",G1125&lt;=0.1,"Baixo")</f>
        <v>Baixo</v>
      </c>
      <c r="N1125" s="20" t="str">
        <f t="shared" si="43"/>
        <v>Baixo</v>
      </c>
    </row>
    <row r="1126" spans="1:14" x14ac:dyDescent="0.35">
      <c r="A1126" s="17" t="str">
        <f t="shared" si="42"/>
        <v>TOcidadeIncêndiosCidade de Palmas20504C</v>
      </c>
      <c r="B1126" s="18" t="s">
        <v>123</v>
      </c>
      <c r="C1126" s="18" t="s">
        <v>82</v>
      </c>
      <c r="D1126" s="17" t="s">
        <v>52</v>
      </c>
      <c r="E1126" s="17" t="s">
        <v>124</v>
      </c>
      <c r="F1126" s="17" t="e" vm="17">
        <v>#VALUE!</v>
      </c>
      <c r="G1126" s="162">
        <v>0.2</v>
      </c>
      <c r="H1126" s="18">
        <v>2050</v>
      </c>
      <c r="I1126" s="18" t="s">
        <v>90</v>
      </c>
      <c r="J1126" s="9" t="s">
        <v>195</v>
      </c>
      <c r="K1126" s="17" t="s">
        <v>196</v>
      </c>
      <c r="L1126" s="48" t="s">
        <v>89</v>
      </c>
      <c r="M1126" s="54" t="str" cm="1">
        <f t="array" ref="M1126">_xlfn.IFS(G1126&gt;0.3,"Alto",G1126&gt;0.1,"Médio",G1126&lt;=0.1,"Baixo")</f>
        <v>Médio</v>
      </c>
      <c r="N1126" s="20" t="str">
        <f t="shared" si="43"/>
        <v>Médio</v>
      </c>
    </row>
    <row r="1127" spans="1:14" x14ac:dyDescent="0.35">
      <c r="A1127" s="17" t="str">
        <f t="shared" ref="A1127:A1190" si="44">_xlfn.CONCAT(B1127,C1127,D1127,E1127,H1127,I1127)</f>
        <v>ACEstadoIncêndiosEstado do Acre20302C</v>
      </c>
      <c r="B1127" s="18" t="s">
        <v>131</v>
      </c>
      <c r="C1127" s="18" t="s">
        <v>146</v>
      </c>
      <c r="D1127" s="17" t="s">
        <v>52</v>
      </c>
      <c r="E1127" s="17" t="s">
        <v>155</v>
      </c>
      <c r="F1127" s="17" t="e" vm="41">
        <v>#VALUE!</v>
      </c>
      <c r="G1127" s="162">
        <v>0</v>
      </c>
      <c r="H1127" s="18">
        <v>2030</v>
      </c>
      <c r="I1127" s="18" t="s">
        <v>86</v>
      </c>
      <c r="J1127" s="9" t="s">
        <v>195</v>
      </c>
      <c r="K1127" s="17" t="s">
        <v>196</v>
      </c>
      <c r="L1127" s="48" t="s">
        <v>89</v>
      </c>
      <c r="M1127" s="54" t="str" cm="1">
        <f t="array" ref="M1127">_xlfn.IFS(G1127&gt;0.3,"Alto",G1127&gt;0.1,"Médio",G1127&lt;=0.1,"Baixo")</f>
        <v>Baixo</v>
      </c>
      <c r="N1127" s="20" t="str">
        <f t="shared" ref="N1127:N1190" si="45">IF(OR(G1127="Alto",G1127="Médio", G1127="Baixo", G1127= "Não aplicável",G1127="ND"),G1127,M1127)</f>
        <v>Baixo</v>
      </c>
    </row>
    <row r="1128" spans="1:14" x14ac:dyDescent="0.35">
      <c r="A1128" s="17" t="str">
        <f t="shared" si="44"/>
        <v>ACEstadoIncêndiosEstado do Acre20304C</v>
      </c>
      <c r="B1128" s="18" t="s">
        <v>131</v>
      </c>
      <c r="C1128" s="18" t="s">
        <v>146</v>
      </c>
      <c r="D1128" s="17" t="s">
        <v>52</v>
      </c>
      <c r="E1128" s="17" t="s">
        <v>155</v>
      </c>
      <c r="F1128" s="17" t="e" vm="41">
        <v>#VALUE!</v>
      </c>
      <c r="G1128" s="162">
        <v>0</v>
      </c>
      <c r="H1128" s="18">
        <v>2030</v>
      </c>
      <c r="I1128" s="18" t="s">
        <v>90</v>
      </c>
      <c r="J1128" s="9" t="s">
        <v>195</v>
      </c>
      <c r="K1128" s="17" t="s">
        <v>196</v>
      </c>
      <c r="L1128" s="48" t="s">
        <v>89</v>
      </c>
      <c r="M1128" s="54" t="str" cm="1">
        <f t="array" ref="M1128">_xlfn.IFS(G1128&gt;0.3,"Alto",G1128&gt;0.1,"Médio",G1128&lt;=0.1,"Baixo")</f>
        <v>Baixo</v>
      </c>
      <c r="N1128" s="20" t="str">
        <f t="shared" si="45"/>
        <v>Baixo</v>
      </c>
    </row>
    <row r="1129" spans="1:14" x14ac:dyDescent="0.35">
      <c r="A1129" s="17" t="str">
        <f t="shared" si="44"/>
        <v>ACEstadoIncêndiosEstado do Acre20502C</v>
      </c>
      <c r="B1129" s="18" t="s">
        <v>131</v>
      </c>
      <c r="C1129" s="18" t="s">
        <v>146</v>
      </c>
      <c r="D1129" s="17" t="s">
        <v>52</v>
      </c>
      <c r="E1129" s="17" t="s">
        <v>155</v>
      </c>
      <c r="F1129" s="17" t="e" vm="41">
        <v>#VALUE!</v>
      </c>
      <c r="G1129" s="162">
        <v>0.02</v>
      </c>
      <c r="H1129" s="18">
        <v>2050</v>
      </c>
      <c r="I1129" s="18" t="s">
        <v>86</v>
      </c>
      <c r="J1129" s="9" t="s">
        <v>195</v>
      </c>
      <c r="K1129" s="17" t="s">
        <v>196</v>
      </c>
      <c r="L1129" s="48" t="s">
        <v>89</v>
      </c>
      <c r="M1129" s="54" t="str" cm="1">
        <f t="array" ref="M1129">_xlfn.IFS(G1129&gt;0.3,"Alto",G1129&gt;0.1,"Médio",G1129&lt;=0.1,"Baixo")</f>
        <v>Baixo</v>
      </c>
      <c r="N1129" s="20" t="str">
        <f t="shared" si="45"/>
        <v>Baixo</v>
      </c>
    </row>
    <row r="1130" spans="1:14" x14ac:dyDescent="0.35">
      <c r="A1130" s="17" t="str">
        <f t="shared" si="44"/>
        <v>ACEstadoIncêndiosEstado do Acre20504C</v>
      </c>
      <c r="B1130" s="18" t="s">
        <v>131</v>
      </c>
      <c r="C1130" s="18" t="s">
        <v>146</v>
      </c>
      <c r="D1130" s="17" t="s">
        <v>52</v>
      </c>
      <c r="E1130" s="17" t="s">
        <v>155</v>
      </c>
      <c r="F1130" s="17" t="e" vm="41">
        <v>#VALUE!</v>
      </c>
      <c r="G1130" s="162">
        <v>-0.1</v>
      </c>
      <c r="H1130" s="18">
        <v>2050</v>
      </c>
      <c r="I1130" s="18" t="s">
        <v>90</v>
      </c>
      <c r="J1130" s="9" t="s">
        <v>195</v>
      </c>
      <c r="K1130" s="17" t="s">
        <v>196</v>
      </c>
      <c r="L1130" s="48" t="s">
        <v>89</v>
      </c>
      <c r="M1130" s="54" t="str" cm="1">
        <f t="array" ref="M1130">_xlfn.IFS(G1130&gt;0.3,"Alto",G1130&gt;0.1,"Médio",G1130&lt;=0.1,"Baixo")</f>
        <v>Baixo</v>
      </c>
      <c r="N1130" s="20" t="str">
        <f t="shared" si="45"/>
        <v>Baixo</v>
      </c>
    </row>
    <row r="1131" spans="1:14" x14ac:dyDescent="0.35">
      <c r="A1131" s="17" t="str">
        <f t="shared" si="44"/>
        <v>ALEstadoIncêndiosEstado do Alagoas20302C</v>
      </c>
      <c r="B1131" s="18" t="s">
        <v>117</v>
      </c>
      <c r="C1131" s="18" t="s">
        <v>146</v>
      </c>
      <c r="D1131" s="17" t="s">
        <v>52</v>
      </c>
      <c r="E1131" s="17" t="s">
        <v>156</v>
      </c>
      <c r="F1131" s="17" t="e" vm="42">
        <v>#VALUE!</v>
      </c>
      <c r="G1131" s="162">
        <v>0</v>
      </c>
      <c r="H1131" s="18">
        <v>2030</v>
      </c>
      <c r="I1131" s="18" t="s">
        <v>86</v>
      </c>
      <c r="J1131" s="9" t="s">
        <v>195</v>
      </c>
      <c r="K1131" s="17" t="s">
        <v>196</v>
      </c>
      <c r="L1131" s="48" t="s">
        <v>89</v>
      </c>
      <c r="M1131" s="54" t="str" cm="1">
        <f t="array" ref="M1131">_xlfn.IFS(G1131&gt;0.3,"Alto",G1131&gt;0.1,"Médio",G1131&lt;=0.1,"Baixo")</f>
        <v>Baixo</v>
      </c>
      <c r="N1131" s="20" t="str">
        <f t="shared" si="45"/>
        <v>Baixo</v>
      </c>
    </row>
    <row r="1132" spans="1:14" x14ac:dyDescent="0.35">
      <c r="A1132" s="17" t="str">
        <f t="shared" si="44"/>
        <v>ALEstadoIncêndiosEstado do Alagoas20304C</v>
      </c>
      <c r="B1132" s="18" t="s">
        <v>117</v>
      </c>
      <c r="C1132" s="18" t="s">
        <v>146</v>
      </c>
      <c r="D1132" s="17" t="s">
        <v>52</v>
      </c>
      <c r="E1132" s="17" t="s">
        <v>156</v>
      </c>
      <c r="F1132" s="17" t="e" vm="42">
        <v>#VALUE!</v>
      </c>
      <c r="G1132" s="162">
        <v>0</v>
      </c>
      <c r="H1132" s="18">
        <v>2030</v>
      </c>
      <c r="I1132" s="18" t="s">
        <v>90</v>
      </c>
      <c r="J1132" s="9" t="s">
        <v>195</v>
      </c>
      <c r="K1132" s="17" t="s">
        <v>196</v>
      </c>
      <c r="L1132" s="48" t="s">
        <v>89</v>
      </c>
      <c r="M1132" s="54" t="str" cm="1">
        <f t="array" ref="M1132">_xlfn.IFS(G1132&gt;0.3,"Alto",G1132&gt;0.1,"Médio",G1132&lt;=0.1,"Baixo")</f>
        <v>Baixo</v>
      </c>
      <c r="N1132" s="20" t="str">
        <f t="shared" si="45"/>
        <v>Baixo</v>
      </c>
    </row>
    <row r="1133" spans="1:14" x14ac:dyDescent="0.35">
      <c r="A1133" s="17" t="str">
        <f t="shared" si="44"/>
        <v>ALEstadoIncêndiosEstado do Alagoas20502C</v>
      </c>
      <c r="B1133" s="18" t="s">
        <v>117</v>
      </c>
      <c r="C1133" s="45" t="s">
        <v>146</v>
      </c>
      <c r="D1133" s="44" t="s">
        <v>52</v>
      </c>
      <c r="E1133" s="17" t="s">
        <v>156</v>
      </c>
      <c r="F1133" s="17" t="e" vm="42">
        <v>#VALUE!</v>
      </c>
      <c r="G1133" s="46">
        <v>-0.01</v>
      </c>
      <c r="H1133" s="18">
        <v>2050</v>
      </c>
      <c r="I1133" s="18" t="s">
        <v>86</v>
      </c>
      <c r="J1133" s="9" t="s">
        <v>195</v>
      </c>
      <c r="K1133" s="17" t="s">
        <v>196</v>
      </c>
      <c r="L1133" s="48" t="s">
        <v>89</v>
      </c>
      <c r="M1133" s="54" t="str" cm="1">
        <f t="array" ref="M1133">_xlfn.IFS(G1133&gt;0.3,"Alto",G1133&gt;0.1,"Médio",G1133&lt;=0.1,"Baixo")</f>
        <v>Baixo</v>
      </c>
      <c r="N1133" s="20" t="str">
        <f t="shared" si="45"/>
        <v>Baixo</v>
      </c>
    </row>
    <row r="1134" spans="1:14" x14ac:dyDescent="0.35">
      <c r="A1134" s="17" t="str">
        <f t="shared" si="44"/>
        <v>ALEstadoIncêndiosEstado do Alagoas20504C</v>
      </c>
      <c r="B1134" s="18" t="s">
        <v>117</v>
      </c>
      <c r="C1134" s="45" t="s">
        <v>146</v>
      </c>
      <c r="D1134" s="44" t="s">
        <v>52</v>
      </c>
      <c r="E1134" s="17" t="s">
        <v>156</v>
      </c>
      <c r="F1134" s="17" t="e" vm="42">
        <v>#VALUE!</v>
      </c>
      <c r="G1134" s="46">
        <v>-0.04</v>
      </c>
      <c r="H1134" s="18">
        <v>2050</v>
      </c>
      <c r="I1134" s="18" t="s">
        <v>90</v>
      </c>
      <c r="J1134" s="9" t="s">
        <v>195</v>
      </c>
      <c r="K1134" s="17" t="s">
        <v>196</v>
      </c>
      <c r="L1134" s="48" t="s">
        <v>89</v>
      </c>
      <c r="M1134" s="54" t="str" cm="1">
        <f t="array" ref="M1134">_xlfn.IFS(G1134&gt;0.3,"Alto",G1134&gt;0.1,"Médio",G1134&lt;=0.1,"Baixo")</f>
        <v>Baixo</v>
      </c>
      <c r="N1134" s="20" t="str">
        <f t="shared" si="45"/>
        <v>Baixo</v>
      </c>
    </row>
    <row r="1135" spans="1:14" x14ac:dyDescent="0.35">
      <c r="A1135" s="17" t="str">
        <f t="shared" si="44"/>
        <v>AMEstadoIncêndiosEstado do Amazonas20302C</v>
      </c>
      <c r="B1135" s="18" t="s">
        <v>119</v>
      </c>
      <c r="C1135" s="45" t="s">
        <v>146</v>
      </c>
      <c r="D1135" s="44" t="s">
        <v>52</v>
      </c>
      <c r="E1135" s="17" t="s">
        <v>158</v>
      </c>
      <c r="F1135" s="17" t="e" vm="44">
        <v>#VALUE!</v>
      </c>
      <c r="G1135" s="46">
        <v>0</v>
      </c>
      <c r="H1135" s="18">
        <v>2030</v>
      </c>
      <c r="I1135" s="18" t="s">
        <v>86</v>
      </c>
      <c r="J1135" s="9" t="s">
        <v>195</v>
      </c>
      <c r="K1135" s="17" t="s">
        <v>196</v>
      </c>
      <c r="L1135" s="48" t="s">
        <v>89</v>
      </c>
      <c r="M1135" s="54" t="str" cm="1">
        <f t="array" ref="M1135">_xlfn.IFS(G1135&gt;0.3,"Alto",G1135&gt;0.1,"Médio",G1135&lt;=0.1,"Baixo")</f>
        <v>Baixo</v>
      </c>
      <c r="N1135" s="20" t="str">
        <f t="shared" si="45"/>
        <v>Baixo</v>
      </c>
    </row>
    <row r="1136" spans="1:14" x14ac:dyDescent="0.35">
      <c r="A1136" s="17" t="str">
        <f t="shared" si="44"/>
        <v>AMEstadoIncêndiosEstado do Amazonas20304C</v>
      </c>
      <c r="B1136" s="18" t="s">
        <v>119</v>
      </c>
      <c r="C1136" s="45" t="s">
        <v>146</v>
      </c>
      <c r="D1136" s="44" t="s">
        <v>52</v>
      </c>
      <c r="E1136" s="17" t="s">
        <v>158</v>
      </c>
      <c r="F1136" s="17" t="e" vm="44">
        <v>#VALUE!</v>
      </c>
      <c r="G1136" s="46">
        <v>0</v>
      </c>
      <c r="H1136" s="18">
        <v>2030</v>
      </c>
      <c r="I1136" s="18" t="s">
        <v>90</v>
      </c>
      <c r="J1136" s="9" t="s">
        <v>195</v>
      </c>
      <c r="K1136" s="17" t="s">
        <v>196</v>
      </c>
      <c r="L1136" s="48" t="s">
        <v>89</v>
      </c>
      <c r="M1136" s="54" t="str" cm="1">
        <f t="array" ref="M1136">_xlfn.IFS(G1136&gt;0.3,"Alto",G1136&gt;0.1,"Médio",G1136&lt;=0.1,"Baixo")</f>
        <v>Baixo</v>
      </c>
      <c r="N1136" s="20" t="str">
        <f t="shared" si="45"/>
        <v>Baixo</v>
      </c>
    </row>
    <row r="1137" spans="1:14" x14ac:dyDescent="0.35">
      <c r="A1137" s="17" t="str">
        <f t="shared" si="44"/>
        <v>AMEstadoIncêndiosEstado do Amazonas20502C</v>
      </c>
      <c r="B1137" s="18" t="s">
        <v>119</v>
      </c>
      <c r="C1137" s="18" t="s">
        <v>146</v>
      </c>
      <c r="D1137" s="17" t="s">
        <v>52</v>
      </c>
      <c r="E1137" s="17" t="s">
        <v>158</v>
      </c>
      <c r="F1137" s="17" t="e" vm="44">
        <v>#VALUE!</v>
      </c>
      <c r="G1137" s="162">
        <v>0.02</v>
      </c>
      <c r="H1137" s="18">
        <v>2050</v>
      </c>
      <c r="I1137" s="18" t="s">
        <v>86</v>
      </c>
      <c r="J1137" s="9" t="s">
        <v>195</v>
      </c>
      <c r="K1137" s="17" t="s">
        <v>196</v>
      </c>
      <c r="L1137" s="48" t="s">
        <v>89</v>
      </c>
      <c r="M1137" s="54" t="str" cm="1">
        <f t="array" ref="M1137">_xlfn.IFS(G1137&gt;0.3,"Alto",G1137&gt;0.1,"Médio",G1137&lt;=0.1,"Baixo")</f>
        <v>Baixo</v>
      </c>
      <c r="N1137" s="20" t="str">
        <f t="shared" si="45"/>
        <v>Baixo</v>
      </c>
    </row>
    <row r="1138" spans="1:14" x14ac:dyDescent="0.35">
      <c r="A1138" s="17" t="str">
        <f t="shared" si="44"/>
        <v>AMEstadoIncêndiosEstado do Amazonas20504C</v>
      </c>
      <c r="B1138" s="18" t="s">
        <v>119</v>
      </c>
      <c r="C1138" s="18" t="s">
        <v>146</v>
      </c>
      <c r="D1138" s="17" t="s">
        <v>52</v>
      </c>
      <c r="E1138" s="17" t="s">
        <v>158</v>
      </c>
      <c r="F1138" s="17" t="e" vm="44">
        <v>#VALUE!</v>
      </c>
      <c r="G1138" s="162">
        <v>0.01</v>
      </c>
      <c r="H1138" s="18">
        <v>2050</v>
      </c>
      <c r="I1138" s="18" t="s">
        <v>90</v>
      </c>
      <c r="J1138" s="9" t="s">
        <v>195</v>
      </c>
      <c r="K1138" s="17" t="s">
        <v>196</v>
      </c>
      <c r="L1138" s="48" t="s">
        <v>89</v>
      </c>
      <c r="M1138" s="54" t="str" cm="1">
        <f t="array" ref="M1138">_xlfn.IFS(G1138&gt;0.3,"Alto",G1138&gt;0.1,"Médio",G1138&lt;=0.1,"Baixo")</f>
        <v>Baixo</v>
      </c>
      <c r="N1138" s="20" t="str">
        <f t="shared" si="45"/>
        <v>Baixo</v>
      </c>
    </row>
    <row r="1139" spans="1:14" x14ac:dyDescent="0.35">
      <c r="A1139" s="17" t="str">
        <f t="shared" si="44"/>
        <v>APEstadoIncêndiosEstado do Amapá20302C</v>
      </c>
      <c r="B1139" s="18" t="s">
        <v>115</v>
      </c>
      <c r="C1139" s="18" t="s">
        <v>146</v>
      </c>
      <c r="D1139" s="17" t="s">
        <v>52</v>
      </c>
      <c r="E1139" s="17" t="s">
        <v>157</v>
      </c>
      <c r="F1139" s="17" t="e" vm="43">
        <v>#VALUE!</v>
      </c>
      <c r="G1139" s="162">
        <v>0.02</v>
      </c>
      <c r="H1139" s="18">
        <v>2030</v>
      </c>
      <c r="I1139" s="18" t="s">
        <v>86</v>
      </c>
      <c r="J1139" s="9" t="s">
        <v>195</v>
      </c>
      <c r="K1139" s="17" t="s">
        <v>196</v>
      </c>
      <c r="L1139" s="48" t="s">
        <v>89</v>
      </c>
      <c r="M1139" s="54" t="str" cm="1">
        <f t="array" ref="M1139">_xlfn.IFS(G1139&gt;0.3,"Alto",G1139&gt;0.1,"Médio",G1139&lt;=0.1,"Baixo")</f>
        <v>Baixo</v>
      </c>
      <c r="N1139" s="20" t="str">
        <f t="shared" si="45"/>
        <v>Baixo</v>
      </c>
    </row>
    <row r="1140" spans="1:14" x14ac:dyDescent="0.35">
      <c r="A1140" s="17" t="str">
        <f t="shared" si="44"/>
        <v>APEstadoIncêndiosEstado do Amapá20304C</v>
      </c>
      <c r="B1140" s="18" t="s">
        <v>115</v>
      </c>
      <c r="C1140" s="18" t="s">
        <v>146</v>
      </c>
      <c r="D1140" s="17" t="s">
        <v>52</v>
      </c>
      <c r="E1140" s="17" t="s">
        <v>157</v>
      </c>
      <c r="F1140" s="17" t="e" vm="43">
        <v>#VALUE!</v>
      </c>
      <c r="G1140" s="46">
        <v>0.02</v>
      </c>
      <c r="H1140" s="18">
        <v>2030</v>
      </c>
      <c r="I1140" s="18" t="s">
        <v>90</v>
      </c>
      <c r="J1140" s="9" t="s">
        <v>195</v>
      </c>
      <c r="K1140" s="17" t="s">
        <v>196</v>
      </c>
      <c r="L1140" s="48" t="s">
        <v>89</v>
      </c>
      <c r="M1140" s="54" t="str" cm="1">
        <f t="array" ref="M1140">_xlfn.IFS(G1140&gt;0.3,"Alto",G1140&gt;0.1,"Médio",G1140&lt;=0.1,"Baixo")</f>
        <v>Baixo</v>
      </c>
      <c r="N1140" s="20" t="str">
        <f t="shared" si="45"/>
        <v>Baixo</v>
      </c>
    </row>
    <row r="1141" spans="1:14" x14ac:dyDescent="0.35">
      <c r="A1141" s="17" t="str">
        <f t="shared" si="44"/>
        <v>APEstadoIncêndiosEstado do Amapá20502C</v>
      </c>
      <c r="B1141" s="18" t="s">
        <v>115</v>
      </c>
      <c r="C1141" s="18" t="s">
        <v>146</v>
      </c>
      <c r="D1141" s="17" t="s">
        <v>52</v>
      </c>
      <c r="E1141" s="17" t="s">
        <v>157</v>
      </c>
      <c r="F1141" s="17" t="e" vm="43">
        <v>#VALUE!</v>
      </c>
      <c r="G1141" s="46">
        <v>0.02</v>
      </c>
      <c r="H1141" s="18">
        <v>2050</v>
      </c>
      <c r="I1141" s="18" t="s">
        <v>86</v>
      </c>
      <c r="J1141" s="9" t="s">
        <v>195</v>
      </c>
      <c r="K1141" s="17" t="s">
        <v>196</v>
      </c>
      <c r="L1141" s="48" t="s">
        <v>89</v>
      </c>
      <c r="M1141" s="54" t="str" cm="1">
        <f t="array" ref="M1141">_xlfn.IFS(G1141&gt;0.3,"Alto",G1141&gt;0.1,"Médio",G1141&lt;=0.1,"Baixo")</f>
        <v>Baixo</v>
      </c>
      <c r="N1141" s="20" t="str">
        <f t="shared" si="45"/>
        <v>Baixo</v>
      </c>
    </row>
    <row r="1142" spans="1:14" x14ac:dyDescent="0.35">
      <c r="A1142" s="17" t="str">
        <f t="shared" si="44"/>
        <v>APEstadoIncêndiosEstado do Amapá20504C</v>
      </c>
      <c r="B1142" s="18" t="s">
        <v>115</v>
      </c>
      <c r="C1142" s="18" t="s">
        <v>146</v>
      </c>
      <c r="D1142" s="17" t="s">
        <v>52</v>
      </c>
      <c r="E1142" s="17" t="s">
        <v>157</v>
      </c>
      <c r="F1142" s="17" t="e" vm="43">
        <v>#VALUE!</v>
      </c>
      <c r="G1142" s="46">
        <v>0.03</v>
      </c>
      <c r="H1142" s="18">
        <v>2050</v>
      </c>
      <c r="I1142" s="18" t="s">
        <v>90</v>
      </c>
      <c r="J1142" s="9" t="s">
        <v>195</v>
      </c>
      <c r="K1142" s="17" t="s">
        <v>196</v>
      </c>
      <c r="L1142" s="48" t="s">
        <v>89</v>
      </c>
      <c r="M1142" s="54" t="str" cm="1">
        <f t="array" ref="M1142">_xlfn.IFS(G1142&gt;0.3,"Alto",G1142&gt;0.1,"Médio",G1142&lt;=0.1,"Baixo")</f>
        <v>Baixo</v>
      </c>
      <c r="N1142" s="20" t="str">
        <f t="shared" si="45"/>
        <v>Baixo</v>
      </c>
    </row>
    <row r="1143" spans="1:14" x14ac:dyDescent="0.35">
      <c r="A1143" s="17" t="str">
        <f t="shared" si="44"/>
        <v>BAEstadoIncêndiosEstado da Bahia20302C</v>
      </c>
      <c r="B1143" s="18" t="s">
        <v>133</v>
      </c>
      <c r="C1143" s="18" t="s">
        <v>146</v>
      </c>
      <c r="D1143" s="17" t="s">
        <v>52</v>
      </c>
      <c r="E1143" s="17" t="s">
        <v>148</v>
      </c>
      <c r="F1143" s="17" t="e" vm="34">
        <v>#VALUE!</v>
      </c>
      <c r="G1143" s="46">
        <v>0.2</v>
      </c>
      <c r="H1143" s="18">
        <v>2030</v>
      </c>
      <c r="I1143" s="18" t="s">
        <v>86</v>
      </c>
      <c r="J1143" s="9" t="s">
        <v>195</v>
      </c>
      <c r="K1143" s="17" t="s">
        <v>196</v>
      </c>
      <c r="L1143" s="48" t="s">
        <v>89</v>
      </c>
      <c r="M1143" s="54" t="str" cm="1">
        <f t="array" ref="M1143">_xlfn.IFS(G1143&gt;0.3,"Alto",G1143&gt;0.1,"Médio",G1143&lt;=0.1,"Baixo")</f>
        <v>Médio</v>
      </c>
      <c r="N1143" s="20" t="str">
        <f t="shared" si="45"/>
        <v>Médio</v>
      </c>
    </row>
    <row r="1144" spans="1:14" x14ac:dyDescent="0.35">
      <c r="A1144" s="17" t="str">
        <f t="shared" si="44"/>
        <v>BAEstadoIncêndiosEstado da Bahia20304C</v>
      </c>
      <c r="B1144" s="18" t="s">
        <v>133</v>
      </c>
      <c r="C1144" s="18" t="s">
        <v>146</v>
      </c>
      <c r="D1144" s="17" t="s">
        <v>52</v>
      </c>
      <c r="E1144" s="17" t="s">
        <v>148</v>
      </c>
      <c r="F1144" s="17" t="e" vm="34">
        <v>#VALUE!</v>
      </c>
      <c r="G1144" s="162">
        <v>0.2</v>
      </c>
      <c r="H1144" s="18">
        <v>2030</v>
      </c>
      <c r="I1144" s="18" t="s">
        <v>90</v>
      </c>
      <c r="J1144" s="9" t="s">
        <v>195</v>
      </c>
      <c r="K1144" s="17" t="s">
        <v>196</v>
      </c>
      <c r="L1144" s="48" t="s">
        <v>89</v>
      </c>
      <c r="M1144" s="54" t="str" cm="1">
        <f t="array" ref="M1144">_xlfn.IFS(G1144&gt;0.3,"Alto",G1144&gt;0.1,"Médio",G1144&lt;=0.1,"Baixo")</f>
        <v>Médio</v>
      </c>
      <c r="N1144" s="20" t="str">
        <f t="shared" si="45"/>
        <v>Médio</v>
      </c>
    </row>
    <row r="1145" spans="1:14" x14ac:dyDescent="0.35">
      <c r="A1145" s="17" t="str">
        <f t="shared" si="44"/>
        <v>BAEstadoIncêndiosEstado da Bahia20502C</v>
      </c>
      <c r="B1145" s="18" t="s">
        <v>133</v>
      </c>
      <c r="C1145" s="18" t="s">
        <v>146</v>
      </c>
      <c r="D1145" s="17" t="s">
        <v>52</v>
      </c>
      <c r="E1145" s="17" t="s">
        <v>148</v>
      </c>
      <c r="F1145" s="17" t="e" vm="34">
        <v>#VALUE!</v>
      </c>
      <c r="G1145" s="162">
        <v>0.1</v>
      </c>
      <c r="H1145" s="18">
        <v>2050</v>
      </c>
      <c r="I1145" s="18" t="s">
        <v>86</v>
      </c>
      <c r="J1145" s="9" t="s">
        <v>195</v>
      </c>
      <c r="K1145" s="17" t="s">
        <v>196</v>
      </c>
      <c r="L1145" s="48" t="s">
        <v>89</v>
      </c>
      <c r="M1145" s="54" t="str" cm="1">
        <f t="array" ref="M1145">_xlfn.IFS(G1145&gt;0.3,"Alto",G1145&gt;0.1,"Médio",G1145&lt;=0.1,"Baixo")</f>
        <v>Baixo</v>
      </c>
      <c r="N1145" s="20" t="str">
        <f t="shared" si="45"/>
        <v>Baixo</v>
      </c>
    </row>
    <row r="1146" spans="1:14" x14ac:dyDescent="0.35">
      <c r="A1146" s="17" t="str">
        <f t="shared" si="44"/>
        <v>BAEstadoIncêndiosEstado da Bahia20504C</v>
      </c>
      <c r="B1146" s="18" t="s">
        <v>133</v>
      </c>
      <c r="C1146" s="18" t="s">
        <v>146</v>
      </c>
      <c r="D1146" s="17" t="s">
        <v>52</v>
      </c>
      <c r="E1146" s="17" t="s">
        <v>148</v>
      </c>
      <c r="F1146" s="17" t="e" vm="34">
        <v>#VALUE!</v>
      </c>
      <c r="G1146" s="162">
        <v>0.2</v>
      </c>
      <c r="H1146" s="18">
        <v>2050</v>
      </c>
      <c r="I1146" s="18" t="s">
        <v>90</v>
      </c>
      <c r="J1146" s="9" t="s">
        <v>195</v>
      </c>
      <c r="K1146" s="17" t="s">
        <v>196</v>
      </c>
      <c r="L1146" s="48" t="s">
        <v>89</v>
      </c>
      <c r="M1146" s="54" t="str" cm="1">
        <f t="array" ref="M1146">_xlfn.IFS(G1146&gt;0.3,"Alto",G1146&gt;0.1,"Médio",G1146&lt;=0.1,"Baixo")</f>
        <v>Médio</v>
      </c>
      <c r="N1146" s="20" t="str">
        <f t="shared" si="45"/>
        <v>Médio</v>
      </c>
    </row>
    <row r="1147" spans="1:14" x14ac:dyDescent="0.35">
      <c r="A1147" s="17" t="str">
        <f t="shared" si="44"/>
        <v>CEEstadoIncêndiosEstado do Ceará20302C</v>
      </c>
      <c r="B1147" s="18" t="s">
        <v>109</v>
      </c>
      <c r="C1147" s="18" t="s">
        <v>146</v>
      </c>
      <c r="D1147" s="17" t="s">
        <v>52</v>
      </c>
      <c r="E1147" s="17" t="s">
        <v>159</v>
      </c>
      <c r="F1147" s="17" t="e" vm="45">
        <v>#VALUE!</v>
      </c>
      <c r="G1147" s="162">
        <v>0.1</v>
      </c>
      <c r="H1147" s="18">
        <v>2030</v>
      </c>
      <c r="I1147" s="18" t="s">
        <v>86</v>
      </c>
      <c r="J1147" s="9" t="s">
        <v>195</v>
      </c>
      <c r="K1147" s="17" t="s">
        <v>196</v>
      </c>
      <c r="L1147" s="48" t="s">
        <v>89</v>
      </c>
      <c r="M1147" s="54" t="str" cm="1">
        <f t="array" ref="M1147">_xlfn.IFS(G1147&gt;0.3,"Alto",G1147&gt;0.1,"Médio",G1147&lt;=0.1,"Baixo")</f>
        <v>Baixo</v>
      </c>
      <c r="N1147" s="20" t="str">
        <f t="shared" si="45"/>
        <v>Baixo</v>
      </c>
    </row>
    <row r="1148" spans="1:14" x14ac:dyDescent="0.35">
      <c r="A1148" s="17" t="str">
        <f t="shared" si="44"/>
        <v>CEEstadoIncêndiosEstado do Ceará20304C</v>
      </c>
      <c r="B1148" s="18" t="s">
        <v>109</v>
      </c>
      <c r="C1148" s="18" t="s">
        <v>146</v>
      </c>
      <c r="D1148" s="17" t="s">
        <v>52</v>
      </c>
      <c r="E1148" s="17" t="s">
        <v>159</v>
      </c>
      <c r="F1148" s="17" t="e" vm="45">
        <v>#VALUE!</v>
      </c>
      <c r="G1148" s="162">
        <v>0.1</v>
      </c>
      <c r="H1148" s="18">
        <v>2030</v>
      </c>
      <c r="I1148" s="18" t="s">
        <v>90</v>
      </c>
      <c r="J1148" s="9" t="s">
        <v>195</v>
      </c>
      <c r="K1148" s="17" t="s">
        <v>196</v>
      </c>
      <c r="L1148" s="48" t="s">
        <v>89</v>
      </c>
      <c r="M1148" s="54" t="str" cm="1">
        <f t="array" ref="M1148">_xlfn.IFS(G1148&gt;0.3,"Alto",G1148&gt;0.1,"Médio",G1148&lt;=0.1,"Baixo")</f>
        <v>Baixo</v>
      </c>
      <c r="N1148" s="20" t="str">
        <f t="shared" si="45"/>
        <v>Baixo</v>
      </c>
    </row>
    <row r="1149" spans="1:14" x14ac:dyDescent="0.35">
      <c r="A1149" s="17" t="str">
        <f t="shared" si="44"/>
        <v>CEEstadoIncêndiosEstado do Ceará20502C</v>
      </c>
      <c r="B1149" s="18" t="s">
        <v>109</v>
      </c>
      <c r="C1149" s="18" t="s">
        <v>146</v>
      </c>
      <c r="D1149" s="17" t="s">
        <v>52</v>
      </c>
      <c r="E1149" s="17" t="s">
        <v>159</v>
      </c>
      <c r="F1149" s="17" t="e" vm="45">
        <v>#VALUE!</v>
      </c>
      <c r="G1149" s="162">
        <v>0</v>
      </c>
      <c r="H1149" s="18">
        <v>2050</v>
      </c>
      <c r="I1149" s="18" t="s">
        <v>86</v>
      </c>
      <c r="J1149" s="9" t="s">
        <v>195</v>
      </c>
      <c r="K1149" s="17" t="s">
        <v>196</v>
      </c>
      <c r="L1149" s="48" t="s">
        <v>89</v>
      </c>
      <c r="M1149" s="54" t="str" cm="1">
        <f t="array" ref="M1149">_xlfn.IFS(G1149&gt;0.3,"Alto",G1149&gt;0.1,"Médio",G1149&lt;=0.1,"Baixo")</f>
        <v>Baixo</v>
      </c>
      <c r="N1149" s="20" t="str">
        <f t="shared" si="45"/>
        <v>Baixo</v>
      </c>
    </row>
    <row r="1150" spans="1:14" x14ac:dyDescent="0.35">
      <c r="A1150" s="17" t="str">
        <f t="shared" si="44"/>
        <v>CEEstadoIncêndiosEstado do Ceará20504C</v>
      </c>
      <c r="B1150" s="18" t="s">
        <v>109</v>
      </c>
      <c r="C1150" s="18" t="s">
        <v>146</v>
      </c>
      <c r="D1150" s="17" t="s">
        <v>52</v>
      </c>
      <c r="E1150" s="17" t="s">
        <v>159</v>
      </c>
      <c r="F1150" s="17" t="e" vm="45">
        <v>#VALUE!</v>
      </c>
      <c r="G1150" s="162">
        <v>0.1</v>
      </c>
      <c r="H1150" s="18">
        <v>2050</v>
      </c>
      <c r="I1150" s="18" t="s">
        <v>90</v>
      </c>
      <c r="J1150" s="9" t="s">
        <v>195</v>
      </c>
      <c r="K1150" s="17" t="s">
        <v>196</v>
      </c>
      <c r="L1150" s="48" t="s">
        <v>89</v>
      </c>
      <c r="M1150" s="54" t="str" cm="1">
        <f t="array" ref="M1150">_xlfn.IFS(G1150&gt;0.3,"Alto",G1150&gt;0.1,"Médio",G1150&lt;=0.1,"Baixo")</f>
        <v>Baixo</v>
      </c>
      <c r="N1150" s="20" t="str">
        <f t="shared" si="45"/>
        <v>Baixo</v>
      </c>
    </row>
    <row r="1151" spans="1:14" x14ac:dyDescent="0.35">
      <c r="A1151" s="17" t="str">
        <f t="shared" si="44"/>
        <v>DFEstadoIncêndiosDistrito Federal20304C</v>
      </c>
      <c r="B1151" s="18" t="s">
        <v>99</v>
      </c>
      <c r="C1151" s="18" t="s">
        <v>146</v>
      </c>
      <c r="D1151" s="17" t="s">
        <v>52</v>
      </c>
      <c r="E1151" s="17" t="s">
        <v>147</v>
      </c>
      <c r="F1151" s="17" t="e" vm="33">
        <v>#VALUE!</v>
      </c>
      <c r="G1151" s="162">
        <v>0.3</v>
      </c>
      <c r="H1151" s="18">
        <v>2030</v>
      </c>
      <c r="I1151" s="18" t="s">
        <v>90</v>
      </c>
      <c r="J1151" s="9" t="s">
        <v>195</v>
      </c>
      <c r="K1151" s="17" t="s">
        <v>196</v>
      </c>
      <c r="L1151" s="48" t="s">
        <v>89</v>
      </c>
      <c r="M1151" s="54" t="str" cm="1">
        <f t="array" ref="M1151">_xlfn.IFS(G1151&gt;0.3,"Alto",G1151&gt;0.1,"Médio",G1151&lt;=0.1,"Baixo")</f>
        <v>Médio</v>
      </c>
      <c r="N1151" s="20" t="str">
        <f t="shared" si="45"/>
        <v>Médio</v>
      </c>
    </row>
    <row r="1152" spans="1:14" x14ac:dyDescent="0.35">
      <c r="A1152" s="17" t="str">
        <f t="shared" si="44"/>
        <v>DFEstadoIncêndiosDistrito Federal20302C</v>
      </c>
      <c r="B1152" s="18" t="s">
        <v>99</v>
      </c>
      <c r="C1152" s="18" t="s">
        <v>146</v>
      </c>
      <c r="D1152" s="17" t="s">
        <v>52</v>
      </c>
      <c r="E1152" s="17" t="s">
        <v>147</v>
      </c>
      <c r="F1152" s="17" t="e" vm="33">
        <v>#VALUE!</v>
      </c>
      <c r="G1152" s="162">
        <v>0.3</v>
      </c>
      <c r="H1152" s="18">
        <v>2030</v>
      </c>
      <c r="I1152" s="18" t="s">
        <v>86</v>
      </c>
      <c r="J1152" s="9" t="s">
        <v>195</v>
      </c>
      <c r="K1152" s="17" t="s">
        <v>196</v>
      </c>
      <c r="L1152" s="48" t="s">
        <v>89</v>
      </c>
      <c r="M1152" s="54" t="str" cm="1">
        <f t="array" ref="M1152">_xlfn.IFS(G1152&gt;0.3,"Alto",G1152&gt;0.1,"Médio",G1152&lt;=0.1,"Baixo")</f>
        <v>Médio</v>
      </c>
      <c r="N1152" s="20" t="str">
        <f t="shared" si="45"/>
        <v>Médio</v>
      </c>
    </row>
    <row r="1153" spans="1:14" x14ac:dyDescent="0.35">
      <c r="A1153" s="17" t="str">
        <f t="shared" si="44"/>
        <v>DFEstadoIncêndiosDistrito Federal20502C</v>
      </c>
      <c r="B1153" s="18" t="s">
        <v>99</v>
      </c>
      <c r="C1153" s="18" t="s">
        <v>146</v>
      </c>
      <c r="D1153" s="17" t="s">
        <v>52</v>
      </c>
      <c r="E1153" s="17" t="s">
        <v>147</v>
      </c>
      <c r="F1153" s="17" t="e" vm="33">
        <v>#VALUE!</v>
      </c>
      <c r="G1153" s="162">
        <v>0.2</v>
      </c>
      <c r="H1153" s="18">
        <v>2050</v>
      </c>
      <c r="I1153" s="18" t="s">
        <v>86</v>
      </c>
      <c r="J1153" s="9" t="s">
        <v>195</v>
      </c>
      <c r="K1153" s="17" t="s">
        <v>196</v>
      </c>
      <c r="L1153" s="48" t="s">
        <v>89</v>
      </c>
      <c r="M1153" s="54" t="str" cm="1">
        <f t="array" ref="M1153">_xlfn.IFS(G1153&gt;0.3,"Alto",G1153&gt;0.1,"Médio",G1153&lt;=0.1,"Baixo")</f>
        <v>Médio</v>
      </c>
      <c r="N1153" s="20" t="str">
        <f t="shared" si="45"/>
        <v>Médio</v>
      </c>
    </row>
    <row r="1154" spans="1:14" x14ac:dyDescent="0.35">
      <c r="A1154" s="17" t="str">
        <f t="shared" si="44"/>
        <v>DFEstadoIncêndiosDistrito Federal20504C</v>
      </c>
      <c r="B1154" s="18" t="s">
        <v>99</v>
      </c>
      <c r="C1154" s="18" t="s">
        <v>146</v>
      </c>
      <c r="D1154" s="17" t="s">
        <v>52</v>
      </c>
      <c r="E1154" s="17" t="s">
        <v>147</v>
      </c>
      <c r="F1154" s="17" t="e" vm="33">
        <v>#VALUE!</v>
      </c>
      <c r="G1154" s="162">
        <v>0.09</v>
      </c>
      <c r="H1154" s="18">
        <v>2050</v>
      </c>
      <c r="I1154" s="18" t="s">
        <v>90</v>
      </c>
      <c r="J1154" s="9" t="s">
        <v>195</v>
      </c>
      <c r="K1154" s="17" t="s">
        <v>196</v>
      </c>
      <c r="L1154" s="48" t="s">
        <v>89</v>
      </c>
      <c r="M1154" s="54" t="str" cm="1">
        <f t="array" ref="M1154">_xlfn.IFS(G1154&gt;0.3,"Alto",G1154&gt;0.1,"Médio",G1154&lt;=0.1,"Baixo")</f>
        <v>Baixo</v>
      </c>
      <c r="N1154" s="20" t="str">
        <f t="shared" si="45"/>
        <v>Baixo</v>
      </c>
    </row>
    <row r="1155" spans="1:14" x14ac:dyDescent="0.35">
      <c r="A1155" s="17" t="str">
        <f t="shared" si="44"/>
        <v>ESEstadoIncêndiosEstado do Espírito Santo20304C</v>
      </c>
      <c r="B1155" s="18" t="s">
        <v>141</v>
      </c>
      <c r="C1155" s="18" t="s">
        <v>146</v>
      </c>
      <c r="D1155" s="17" t="s">
        <v>52</v>
      </c>
      <c r="E1155" s="17" t="s">
        <v>160</v>
      </c>
      <c r="F1155" s="17" t="e" vm="46">
        <v>#VALUE!</v>
      </c>
      <c r="G1155" s="162">
        <v>0.02</v>
      </c>
      <c r="H1155" s="18">
        <v>2030</v>
      </c>
      <c r="I1155" s="18" t="s">
        <v>90</v>
      </c>
      <c r="J1155" s="9" t="s">
        <v>195</v>
      </c>
      <c r="K1155" s="17" t="s">
        <v>196</v>
      </c>
      <c r="L1155" s="48" t="s">
        <v>89</v>
      </c>
      <c r="M1155" s="54" t="str" cm="1">
        <f t="array" ref="M1155">_xlfn.IFS(G1155&gt;0.3,"Alto",G1155&gt;0.1,"Médio",G1155&lt;=0.1,"Baixo")</f>
        <v>Baixo</v>
      </c>
      <c r="N1155" s="20" t="str">
        <f t="shared" si="45"/>
        <v>Baixo</v>
      </c>
    </row>
    <row r="1156" spans="1:14" x14ac:dyDescent="0.35">
      <c r="A1156" s="17" t="str">
        <f t="shared" si="44"/>
        <v>ESEstadoIncêndiosEstado do Espírito Santo20302C</v>
      </c>
      <c r="B1156" s="18" t="s">
        <v>141</v>
      </c>
      <c r="C1156" s="18" t="s">
        <v>146</v>
      </c>
      <c r="D1156" s="17" t="s">
        <v>52</v>
      </c>
      <c r="E1156" s="17" t="s">
        <v>160</v>
      </c>
      <c r="F1156" s="17" t="e" vm="46">
        <v>#VALUE!</v>
      </c>
      <c r="G1156" s="162">
        <v>0.01</v>
      </c>
      <c r="H1156" s="18">
        <v>2030</v>
      </c>
      <c r="I1156" s="18" t="s">
        <v>86</v>
      </c>
      <c r="J1156" s="9" t="s">
        <v>195</v>
      </c>
      <c r="K1156" s="17" t="s">
        <v>196</v>
      </c>
      <c r="L1156" s="48" t="s">
        <v>89</v>
      </c>
      <c r="M1156" s="54" t="str" cm="1">
        <f t="array" ref="M1156">_xlfn.IFS(G1156&gt;0.3,"Alto",G1156&gt;0.1,"Médio",G1156&lt;=0.1,"Baixo")</f>
        <v>Baixo</v>
      </c>
      <c r="N1156" s="20" t="str">
        <f t="shared" si="45"/>
        <v>Baixo</v>
      </c>
    </row>
    <row r="1157" spans="1:14" x14ac:dyDescent="0.35">
      <c r="A1157" s="17" t="str">
        <f t="shared" si="44"/>
        <v>ESEstadoIncêndiosEstado do Espírito Santo20502C</v>
      </c>
      <c r="B1157" s="18" t="s">
        <v>141</v>
      </c>
      <c r="C1157" s="18" t="s">
        <v>146</v>
      </c>
      <c r="D1157" s="17" t="s">
        <v>52</v>
      </c>
      <c r="E1157" s="17" t="s">
        <v>160</v>
      </c>
      <c r="F1157" s="17" t="e" vm="46">
        <v>#VALUE!</v>
      </c>
      <c r="G1157" s="162">
        <v>0.05</v>
      </c>
      <c r="H1157" s="18">
        <v>2050</v>
      </c>
      <c r="I1157" s="18" t="s">
        <v>86</v>
      </c>
      <c r="J1157" s="9" t="s">
        <v>195</v>
      </c>
      <c r="K1157" s="17" t="s">
        <v>196</v>
      </c>
      <c r="L1157" s="48" t="s">
        <v>89</v>
      </c>
      <c r="M1157" s="54" t="str" cm="1">
        <f t="array" ref="M1157">_xlfn.IFS(G1157&gt;0.3,"Alto",G1157&gt;0.1,"Médio",G1157&lt;=0.1,"Baixo")</f>
        <v>Baixo</v>
      </c>
      <c r="N1157" s="20" t="str">
        <f t="shared" si="45"/>
        <v>Baixo</v>
      </c>
    </row>
    <row r="1158" spans="1:14" x14ac:dyDescent="0.35">
      <c r="A1158" s="17" t="str">
        <f t="shared" si="44"/>
        <v>ESEstadoIncêndiosEstado do Espírito Santo20504C</v>
      </c>
      <c r="B1158" s="18" t="s">
        <v>141</v>
      </c>
      <c r="C1158" s="18" t="s">
        <v>146</v>
      </c>
      <c r="D1158" s="17" t="s">
        <v>52</v>
      </c>
      <c r="E1158" s="17" t="s">
        <v>160</v>
      </c>
      <c r="F1158" s="17" t="e" vm="46">
        <v>#VALUE!</v>
      </c>
      <c r="G1158" s="162">
        <v>0.05</v>
      </c>
      <c r="H1158" s="18">
        <v>2050</v>
      </c>
      <c r="I1158" s="18" t="s">
        <v>90</v>
      </c>
      <c r="J1158" s="9" t="s">
        <v>195</v>
      </c>
      <c r="K1158" s="17" t="s">
        <v>196</v>
      </c>
      <c r="L1158" s="48" t="s">
        <v>89</v>
      </c>
      <c r="M1158" s="54" t="str" cm="1">
        <f t="array" ref="M1158">_xlfn.IFS(G1158&gt;0.3,"Alto",G1158&gt;0.1,"Médio",G1158&lt;=0.1,"Baixo")</f>
        <v>Baixo</v>
      </c>
      <c r="N1158" s="20" t="str">
        <f t="shared" si="45"/>
        <v>Baixo</v>
      </c>
    </row>
    <row r="1159" spans="1:14" x14ac:dyDescent="0.35">
      <c r="A1159" s="17" t="str">
        <f t="shared" si="44"/>
        <v>GOEstadoIncêndiosEstado do Goiás20304C</v>
      </c>
      <c r="B1159" s="18" t="s">
        <v>111</v>
      </c>
      <c r="C1159" s="18" t="s">
        <v>146</v>
      </c>
      <c r="D1159" s="17" t="s">
        <v>52</v>
      </c>
      <c r="E1159" s="17" t="s">
        <v>161</v>
      </c>
      <c r="F1159" s="17" t="e" vm="47">
        <v>#VALUE!</v>
      </c>
      <c r="G1159" s="162">
        <v>0.09</v>
      </c>
      <c r="H1159" s="18">
        <v>2030</v>
      </c>
      <c r="I1159" s="18" t="s">
        <v>90</v>
      </c>
      <c r="J1159" s="9" t="s">
        <v>195</v>
      </c>
      <c r="K1159" s="17" t="s">
        <v>196</v>
      </c>
      <c r="L1159" s="48" t="s">
        <v>89</v>
      </c>
      <c r="M1159" s="54" t="str" cm="1">
        <f t="array" ref="M1159">_xlfn.IFS(G1159&gt;0.3,"Alto",G1159&gt;0.1,"Médio",G1159&lt;=0.1,"Baixo")</f>
        <v>Baixo</v>
      </c>
      <c r="N1159" s="20" t="str">
        <f t="shared" si="45"/>
        <v>Baixo</v>
      </c>
    </row>
    <row r="1160" spans="1:14" x14ac:dyDescent="0.35">
      <c r="A1160" s="17" t="str">
        <f t="shared" si="44"/>
        <v>GOEstadoIncêndiosEstado do Goiás20302C</v>
      </c>
      <c r="B1160" s="18" t="s">
        <v>111</v>
      </c>
      <c r="C1160" s="18" t="s">
        <v>146</v>
      </c>
      <c r="D1160" s="17" t="s">
        <v>52</v>
      </c>
      <c r="E1160" s="17" t="s">
        <v>161</v>
      </c>
      <c r="F1160" s="17" t="e" vm="47">
        <v>#VALUE!</v>
      </c>
      <c r="G1160" s="162">
        <v>0.1</v>
      </c>
      <c r="H1160" s="18">
        <v>2030</v>
      </c>
      <c r="I1160" s="18" t="s">
        <v>86</v>
      </c>
      <c r="J1160" s="9" t="s">
        <v>195</v>
      </c>
      <c r="K1160" s="17" t="s">
        <v>196</v>
      </c>
      <c r="L1160" s="48" t="s">
        <v>89</v>
      </c>
      <c r="M1160" s="54" t="str" cm="1">
        <f t="array" ref="M1160">_xlfn.IFS(G1160&gt;0.3,"Alto",G1160&gt;0.1,"Médio",G1160&lt;=0.1,"Baixo")</f>
        <v>Baixo</v>
      </c>
      <c r="N1160" s="20" t="str">
        <f t="shared" si="45"/>
        <v>Baixo</v>
      </c>
    </row>
    <row r="1161" spans="1:14" x14ac:dyDescent="0.35">
      <c r="A1161" s="17" t="str">
        <f t="shared" si="44"/>
        <v>GOEstadoIncêndiosEstado do Goiás20502C</v>
      </c>
      <c r="B1161" s="18" t="s">
        <v>111</v>
      </c>
      <c r="C1161" s="18" t="s">
        <v>146</v>
      </c>
      <c r="D1161" s="17" t="s">
        <v>52</v>
      </c>
      <c r="E1161" s="17" t="s">
        <v>161</v>
      </c>
      <c r="F1161" s="17" t="e" vm="47">
        <v>#VALUE!</v>
      </c>
      <c r="G1161" s="162">
        <v>0.4</v>
      </c>
      <c r="H1161" s="18">
        <v>2050</v>
      </c>
      <c r="I1161" s="18" t="s">
        <v>86</v>
      </c>
      <c r="J1161" s="9" t="s">
        <v>195</v>
      </c>
      <c r="K1161" s="17" t="s">
        <v>196</v>
      </c>
      <c r="L1161" s="48" t="s">
        <v>89</v>
      </c>
      <c r="M1161" s="54" t="str" cm="1">
        <f t="array" ref="M1161">_xlfn.IFS(G1161&gt;0.3,"Alto",G1161&gt;0.1,"Médio",G1161&lt;=0.1,"Baixo")</f>
        <v>Alto</v>
      </c>
      <c r="N1161" s="20" t="str">
        <f t="shared" si="45"/>
        <v>Alto</v>
      </c>
    </row>
    <row r="1162" spans="1:14" x14ac:dyDescent="0.35">
      <c r="A1162" s="17" t="str">
        <f t="shared" si="44"/>
        <v>GOEstadoIncêndiosEstado do Goiás20504C</v>
      </c>
      <c r="B1162" s="18" t="s">
        <v>111</v>
      </c>
      <c r="C1162" s="18" t="s">
        <v>146</v>
      </c>
      <c r="D1162" s="17" t="s">
        <v>52</v>
      </c>
      <c r="E1162" s="17" t="s">
        <v>161</v>
      </c>
      <c r="F1162" s="17" t="e" vm="47">
        <v>#VALUE!</v>
      </c>
      <c r="G1162" s="162">
        <v>0.1</v>
      </c>
      <c r="H1162" s="18">
        <v>2050</v>
      </c>
      <c r="I1162" s="18" t="s">
        <v>90</v>
      </c>
      <c r="J1162" s="9" t="s">
        <v>195</v>
      </c>
      <c r="K1162" s="17" t="s">
        <v>196</v>
      </c>
      <c r="L1162" s="48" t="s">
        <v>89</v>
      </c>
      <c r="M1162" s="54" t="str" cm="1">
        <f t="array" ref="M1162">_xlfn.IFS(G1162&gt;0.3,"Alto",G1162&gt;0.1,"Médio",G1162&lt;=0.1,"Baixo")</f>
        <v>Baixo</v>
      </c>
      <c r="N1162" s="20" t="str">
        <f t="shared" si="45"/>
        <v>Baixo</v>
      </c>
    </row>
    <row r="1163" spans="1:14" x14ac:dyDescent="0.35">
      <c r="A1163" s="17" t="str">
        <f t="shared" si="44"/>
        <v>MAEstadoIncêndiosEstado do Maranhão20304C</v>
      </c>
      <c r="B1163" s="18" t="s">
        <v>135</v>
      </c>
      <c r="C1163" s="18" t="s">
        <v>146</v>
      </c>
      <c r="D1163" s="17" t="s">
        <v>52</v>
      </c>
      <c r="E1163" s="17" t="s">
        <v>162</v>
      </c>
      <c r="F1163" s="17" t="e" vm="48">
        <v>#VALUE!</v>
      </c>
      <c r="G1163" s="162">
        <v>0.03</v>
      </c>
      <c r="H1163" s="18">
        <v>2030</v>
      </c>
      <c r="I1163" s="18" t="s">
        <v>90</v>
      </c>
      <c r="J1163" s="9" t="s">
        <v>195</v>
      </c>
      <c r="K1163" s="17" t="s">
        <v>196</v>
      </c>
      <c r="L1163" s="48" t="s">
        <v>89</v>
      </c>
      <c r="M1163" s="54" t="str" cm="1">
        <f t="array" ref="M1163">_xlfn.IFS(G1163&gt;0.3,"Alto",G1163&gt;0.1,"Médio",G1163&lt;=0.1,"Baixo")</f>
        <v>Baixo</v>
      </c>
      <c r="N1163" s="20" t="str">
        <f t="shared" si="45"/>
        <v>Baixo</v>
      </c>
    </row>
    <row r="1164" spans="1:14" x14ac:dyDescent="0.35">
      <c r="A1164" s="17" t="str">
        <f t="shared" si="44"/>
        <v>MAEstadoIncêndiosEstado do Maranhão20302C</v>
      </c>
      <c r="B1164" s="18" t="s">
        <v>135</v>
      </c>
      <c r="C1164" s="18" t="s">
        <v>146</v>
      </c>
      <c r="D1164" s="17" t="s">
        <v>52</v>
      </c>
      <c r="E1164" s="17" t="s">
        <v>162</v>
      </c>
      <c r="F1164" s="17" t="e" vm="48">
        <v>#VALUE!</v>
      </c>
      <c r="G1164" s="162">
        <v>0.03</v>
      </c>
      <c r="H1164" s="18">
        <v>2030</v>
      </c>
      <c r="I1164" s="18" t="s">
        <v>86</v>
      </c>
      <c r="J1164" s="9" t="s">
        <v>195</v>
      </c>
      <c r="K1164" s="17" t="s">
        <v>196</v>
      </c>
      <c r="L1164" s="48" t="s">
        <v>89</v>
      </c>
      <c r="M1164" s="54" t="str" cm="1">
        <f t="array" ref="M1164">_xlfn.IFS(G1164&gt;0.3,"Alto",G1164&gt;0.1,"Médio",G1164&lt;=0.1,"Baixo")</f>
        <v>Baixo</v>
      </c>
      <c r="N1164" s="20" t="str">
        <f t="shared" si="45"/>
        <v>Baixo</v>
      </c>
    </row>
    <row r="1165" spans="1:14" x14ac:dyDescent="0.35">
      <c r="A1165" s="17" t="str">
        <f t="shared" si="44"/>
        <v>MAEstadoIncêndiosEstado do Maranhão20502C</v>
      </c>
      <c r="B1165" s="18" t="s">
        <v>135</v>
      </c>
      <c r="C1165" s="18" t="s">
        <v>146</v>
      </c>
      <c r="D1165" s="17" t="s">
        <v>52</v>
      </c>
      <c r="E1165" s="17" t="s">
        <v>162</v>
      </c>
      <c r="F1165" s="17" t="e" vm="48">
        <v>#VALUE!</v>
      </c>
      <c r="G1165" s="162">
        <v>0.05</v>
      </c>
      <c r="H1165" s="18">
        <v>2050</v>
      </c>
      <c r="I1165" s="18" t="s">
        <v>86</v>
      </c>
      <c r="J1165" s="9" t="s">
        <v>195</v>
      </c>
      <c r="K1165" s="17" t="s">
        <v>196</v>
      </c>
      <c r="L1165" s="48" t="s">
        <v>89</v>
      </c>
      <c r="M1165" s="54" t="str" cm="1">
        <f t="array" ref="M1165">_xlfn.IFS(G1165&gt;0.3,"Alto",G1165&gt;0.1,"Médio",G1165&lt;=0.1,"Baixo")</f>
        <v>Baixo</v>
      </c>
      <c r="N1165" s="20" t="str">
        <f t="shared" si="45"/>
        <v>Baixo</v>
      </c>
    </row>
    <row r="1166" spans="1:14" x14ac:dyDescent="0.35">
      <c r="A1166" s="17" t="str">
        <f t="shared" si="44"/>
        <v>MAEstadoIncêndiosEstado do Maranhão20504C</v>
      </c>
      <c r="B1166" s="18" t="s">
        <v>135</v>
      </c>
      <c r="C1166" s="18" t="s">
        <v>146</v>
      </c>
      <c r="D1166" s="17" t="s">
        <v>52</v>
      </c>
      <c r="E1166" s="17" t="s">
        <v>162</v>
      </c>
      <c r="F1166" s="17" t="e" vm="48">
        <v>#VALUE!</v>
      </c>
      <c r="G1166" s="162">
        <v>0.09</v>
      </c>
      <c r="H1166" s="18">
        <v>2050</v>
      </c>
      <c r="I1166" s="18" t="s">
        <v>90</v>
      </c>
      <c r="J1166" s="9" t="s">
        <v>195</v>
      </c>
      <c r="K1166" s="17" t="s">
        <v>196</v>
      </c>
      <c r="L1166" s="48" t="s">
        <v>89</v>
      </c>
      <c r="M1166" s="54" t="str" cm="1">
        <f t="array" ref="M1166">_xlfn.IFS(G1166&gt;0.3,"Alto",G1166&gt;0.1,"Médio",G1166&lt;=0.1,"Baixo")</f>
        <v>Baixo</v>
      </c>
      <c r="N1166" s="20" t="str">
        <f t="shared" si="45"/>
        <v>Baixo</v>
      </c>
    </row>
    <row r="1167" spans="1:14" x14ac:dyDescent="0.35">
      <c r="A1167" s="17" t="str">
        <f t="shared" si="44"/>
        <v>MGEstadoIncêndiosEstado de Minas Gerais20304C</v>
      </c>
      <c r="B1167" s="18" t="s">
        <v>93</v>
      </c>
      <c r="C1167" s="18" t="s">
        <v>146</v>
      </c>
      <c r="D1167" s="17" t="s">
        <v>52</v>
      </c>
      <c r="E1167" s="17" t="s">
        <v>152</v>
      </c>
      <c r="F1167" s="17" t="e" vm="38">
        <v>#VALUE!</v>
      </c>
      <c r="G1167" s="162">
        <v>0.2</v>
      </c>
      <c r="H1167" s="18">
        <v>2030</v>
      </c>
      <c r="I1167" s="18" t="s">
        <v>90</v>
      </c>
      <c r="J1167" s="9" t="s">
        <v>195</v>
      </c>
      <c r="K1167" s="17" t="s">
        <v>196</v>
      </c>
      <c r="L1167" s="115" t="s">
        <v>197</v>
      </c>
      <c r="M1167" s="54" t="str" cm="1">
        <f t="array" ref="M1167">_xlfn.IFS(G1167&gt;0.3,"Alto",G1167&gt;0.1,"Médio",G1167&lt;=0.1,"Baixo")</f>
        <v>Médio</v>
      </c>
      <c r="N1167" s="20" t="str">
        <f t="shared" si="45"/>
        <v>Médio</v>
      </c>
    </row>
    <row r="1168" spans="1:14" x14ac:dyDescent="0.35">
      <c r="A1168" s="17" t="str">
        <f t="shared" si="44"/>
        <v>MGEstadoIncêndiosEstado de Minas Gerais20302C</v>
      </c>
      <c r="B1168" s="18" t="s">
        <v>93</v>
      </c>
      <c r="C1168" s="18" t="s">
        <v>146</v>
      </c>
      <c r="D1168" s="17" t="s">
        <v>52</v>
      </c>
      <c r="E1168" s="17" t="s">
        <v>152</v>
      </c>
      <c r="F1168" s="17" t="e" vm="38">
        <v>#VALUE!</v>
      </c>
      <c r="G1168" s="162">
        <v>0.1</v>
      </c>
      <c r="H1168" s="18">
        <v>2030</v>
      </c>
      <c r="I1168" s="18" t="s">
        <v>86</v>
      </c>
      <c r="J1168" s="9" t="s">
        <v>195</v>
      </c>
      <c r="K1168" s="17" t="s">
        <v>196</v>
      </c>
      <c r="L1168" s="115" t="s">
        <v>197</v>
      </c>
      <c r="M1168" s="54" t="str" cm="1">
        <f t="array" ref="M1168">_xlfn.IFS(G1168&gt;0.3,"Alto",G1168&gt;0.1,"Médio",G1168&lt;=0.1,"Baixo")</f>
        <v>Baixo</v>
      </c>
      <c r="N1168" s="20" t="str">
        <f t="shared" si="45"/>
        <v>Baixo</v>
      </c>
    </row>
    <row r="1169" spans="1:16" x14ac:dyDescent="0.35">
      <c r="A1169" s="17" t="str">
        <f t="shared" si="44"/>
        <v>MGEstadoIncêndiosEstado de Minas Gerais20502C</v>
      </c>
      <c r="B1169" s="18" t="s">
        <v>93</v>
      </c>
      <c r="C1169" s="18" t="s">
        <v>146</v>
      </c>
      <c r="D1169" s="17" t="s">
        <v>52</v>
      </c>
      <c r="E1169" s="17" t="s">
        <v>152</v>
      </c>
      <c r="F1169" s="17" t="e" vm="38">
        <v>#VALUE!</v>
      </c>
      <c r="G1169" s="162">
        <v>0.3</v>
      </c>
      <c r="H1169" s="18">
        <v>2050</v>
      </c>
      <c r="I1169" s="18" t="s">
        <v>86</v>
      </c>
      <c r="J1169" s="9" t="s">
        <v>195</v>
      </c>
      <c r="K1169" s="17" t="s">
        <v>196</v>
      </c>
      <c r="L1169" s="115" t="s">
        <v>197</v>
      </c>
      <c r="M1169" s="54" t="str" cm="1">
        <f t="array" ref="M1169">_xlfn.IFS(G1169&gt;0.3,"Alto",G1169&gt;0.1,"Médio",G1169&lt;=0.1,"Baixo")</f>
        <v>Médio</v>
      </c>
      <c r="N1169" s="20" t="str">
        <f t="shared" si="45"/>
        <v>Médio</v>
      </c>
    </row>
    <row r="1170" spans="1:16" x14ac:dyDescent="0.35">
      <c r="A1170" s="17" t="str">
        <f t="shared" si="44"/>
        <v>MGEstadoIncêndiosEstado de Minas Gerais20504C</v>
      </c>
      <c r="B1170" s="18" t="s">
        <v>93</v>
      </c>
      <c r="C1170" s="18" t="s">
        <v>146</v>
      </c>
      <c r="D1170" s="17" t="s">
        <v>52</v>
      </c>
      <c r="E1170" s="17" t="s">
        <v>152</v>
      </c>
      <c r="F1170" s="17" t="e" vm="38">
        <v>#VALUE!</v>
      </c>
      <c r="G1170" s="162">
        <v>0.3</v>
      </c>
      <c r="H1170" s="18">
        <v>2050</v>
      </c>
      <c r="I1170" s="18" t="s">
        <v>90</v>
      </c>
      <c r="J1170" s="9" t="s">
        <v>195</v>
      </c>
      <c r="K1170" s="17" t="s">
        <v>196</v>
      </c>
      <c r="L1170" s="115" t="s">
        <v>197</v>
      </c>
      <c r="M1170" s="54" t="str" cm="1">
        <f t="array" ref="M1170">_xlfn.IFS(G1170&gt;0.3,"Alto",G1170&gt;0.1,"Médio",G1170&lt;=0.1,"Baixo")</f>
        <v>Médio</v>
      </c>
      <c r="N1170" s="20" t="str">
        <f t="shared" si="45"/>
        <v>Médio</v>
      </c>
    </row>
    <row r="1171" spans="1:16" x14ac:dyDescent="0.35">
      <c r="A1171" s="17" t="str">
        <f t="shared" si="44"/>
        <v>MSEstadoIncêndiosEstado do Mato Grosso do Sul20304C</v>
      </c>
      <c r="B1171" s="18" t="s">
        <v>101</v>
      </c>
      <c r="C1171" s="18" t="s">
        <v>146</v>
      </c>
      <c r="D1171" s="17" t="s">
        <v>52</v>
      </c>
      <c r="E1171" s="17" t="s">
        <v>164</v>
      </c>
      <c r="F1171" s="17" t="e" vm="50">
        <v>#VALUE!</v>
      </c>
      <c r="G1171" s="162">
        <v>0.2</v>
      </c>
      <c r="H1171" s="18">
        <v>2030</v>
      </c>
      <c r="I1171" s="18" t="s">
        <v>90</v>
      </c>
      <c r="J1171" s="9" t="s">
        <v>195</v>
      </c>
      <c r="K1171" s="17" t="s">
        <v>196</v>
      </c>
      <c r="L1171" s="48" t="s">
        <v>89</v>
      </c>
      <c r="M1171" s="54" t="str" cm="1">
        <f t="array" ref="M1171">_xlfn.IFS(G1171&gt;0.3,"Alto",G1171&gt;0.1,"Médio",G1171&lt;=0.1,"Baixo")</f>
        <v>Médio</v>
      </c>
      <c r="N1171" s="20" t="str">
        <f t="shared" si="45"/>
        <v>Médio</v>
      </c>
      <c r="P1171"/>
    </row>
    <row r="1172" spans="1:16" x14ac:dyDescent="0.35">
      <c r="A1172" s="17" t="str">
        <f t="shared" si="44"/>
        <v>MSEstadoIncêndiosEstado do Mato Grosso do Sul20302C</v>
      </c>
      <c r="B1172" s="18" t="s">
        <v>101</v>
      </c>
      <c r="C1172" s="18" t="s">
        <v>146</v>
      </c>
      <c r="D1172" s="17" t="s">
        <v>52</v>
      </c>
      <c r="E1172" s="17" t="s">
        <v>164</v>
      </c>
      <c r="F1172" s="17" t="e" vm="50">
        <v>#VALUE!</v>
      </c>
      <c r="G1172" s="162">
        <v>0.2</v>
      </c>
      <c r="H1172" s="18">
        <v>2030</v>
      </c>
      <c r="I1172" s="18" t="s">
        <v>86</v>
      </c>
      <c r="J1172" s="9" t="s">
        <v>195</v>
      </c>
      <c r="K1172" s="17" t="s">
        <v>196</v>
      </c>
      <c r="L1172" s="48" t="s">
        <v>89</v>
      </c>
      <c r="M1172" s="54" t="str" cm="1">
        <f t="array" ref="M1172">_xlfn.IFS(G1172&gt;0.3,"Alto",G1172&gt;0.1,"Médio",G1172&lt;=0.1,"Baixo")</f>
        <v>Médio</v>
      </c>
      <c r="N1172" s="20" t="str">
        <f t="shared" si="45"/>
        <v>Médio</v>
      </c>
      <c r="P1172"/>
    </row>
    <row r="1173" spans="1:16" x14ac:dyDescent="0.35">
      <c r="A1173" s="17" t="str">
        <f t="shared" si="44"/>
        <v>MSEstadoIncêndiosEstado do Mato Grosso do Sul20502C</v>
      </c>
      <c r="B1173" s="18" t="s">
        <v>101</v>
      </c>
      <c r="C1173" s="18" t="s">
        <v>146</v>
      </c>
      <c r="D1173" s="17" t="s">
        <v>52</v>
      </c>
      <c r="E1173" s="17" t="s">
        <v>164</v>
      </c>
      <c r="F1173" s="17" t="e" vm="50">
        <v>#VALUE!</v>
      </c>
      <c r="G1173" s="46">
        <v>0.2</v>
      </c>
      <c r="H1173" s="18">
        <v>2050</v>
      </c>
      <c r="I1173" s="18" t="s">
        <v>86</v>
      </c>
      <c r="J1173" s="9" t="s">
        <v>195</v>
      </c>
      <c r="K1173" s="17" t="s">
        <v>196</v>
      </c>
      <c r="L1173" s="48" t="s">
        <v>89</v>
      </c>
      <c r="M1173" s="54" t="str" cm="1">
        <f t="array" ref="M1173">_xlfn.IFS(G1173&gt;0.3,"Alto",G1173&gt;0.1,"Médio",G1173&lt;=0.1,"Baixo")</f>
        <v>Médio</v>
      </c>
      <c r="N1173" s="20" t="str">
        <f t="shared" si="45"/>
        <v>Médio</v>
      </c>
      <c r="P1173"/>
    </row>
    <row r="1174" spans="1:16" x14ac:dyDescent="0.35">
      <c r="A1174" s="17" t="str">
        <f t="shared" si="44"/>
        <v>MSEstadoIncêndiosEstado do Mato Grosso do Sul20504C</v>
      </c>
      <c r="B1174" s="18" t="s">
        <v>101</v>
      </c>
      <c r="C1174" s="18" t="s">
        <v>146</v>
      </c>
      <c r="D1174" s="17" t="s">
        <v>52</v>
      </c>
      <c r="E1174" s="17" t="s">
        <v>164</v>
      </c>
      <c r="F1174" s="17" t="e" vm="50">
        <v>#VALUE!</v>
      </c>
      <c r="G1174" s="162">
        <v>0.2</v>
      </c>
      <c r="H1174" s="18">
        <v>2050</v>
      </c>
      <c r="I1174" s="18" t="s">
        <v>90</v>
      </c>
      <c r="J1174" s="9" t="s">
        <v>195</v>
      </c>
      <c r="K1174" s="17" t="s">
        <v>196</v>
      </c>
      <c r="L1174" s="48" t="s">
        <v>89</v>
      </c>
      <c r="M1174" s="54" t="str" cm="1">
        <f t="array" ref="M1174">_xlfn.IFS(G1174&gt;0.3,"Alto",G1174&gt;0.1,"Médio",G1174&lt;=0.1,"Baixo")</f>
        <v>Médio</v>
      </c>
      <c r="N1174" s="20" t="str">
        <f t="shared" si="45"/>
        <v>Médio</v>
      </c>
      <c r="P1174"/>
    </row>
    <row r="1175" spans="1:16" x14ac:dyDescent="0.35">
      <c r="A1175" s="17" t="str">
        <f t="shared" si="44"/>
        <v>MTEstadoIncêndiosEstado do Mato Grosso20304C</v>
      </c>
      <c r="B1175" s="18" t="s">
        <v>103</v>
      </c>
      <c r="C1175" s="18" t="s">
        <v>146</v>
      </c>
      <c r="D1175" s="17" t="s">
        <v>52</v>
      </c>
      <c r="E1175" s="17" t="s">
        <v>163</v>
      </c>
      <c r="F1175" s="17" t="e" vm="49">
        <v>#VALUE!</v>
      </c>
      <c r="G1175" s="162">
        <v>0.1</v>
      </c>
      <c r="H1175" s="18">
        <v>2030</v>
      </c>
      <c r="I1175" s="18" t="s">
        <v>90</v>
      </c>
      <c r="J1175" s="9" t="s">
        <v>195</v>
      </c>
      <c r="K1175" s="17" t="s">
        <v>196</v>
      </c>
      <c r="L1175" s="48" t="s">
        <v>89</v>
      </c>
      <c r="M1175" s="54" t="str" cm="1">
        <f t="array" ref="M1175">_xlfn.IFS(G1175&gt;0.3,"Alto",G1175&gt;0.1,"Médio",G1175&lt;=0.1,"Baixo")</f>
        <v>Baixo</v>
      </c>
      <c r="N1175" s="20" t="str">
        <f t="shared" si="45"/>
        <v>Baixo</v>
      </c>
      <c r="P1175"/>
    </row>
    <row r="1176" spans="1:16" x14ac:dyDescent="0.35">
      <c r="A1176" s="17" t="str">
        <f t="shared" si="44"/>
        <v>MTEstadoIncêndiosEstado do Mato Grosso20302C</v>
      </c>
      <c r="B1176" s="18" t="s">
        <v>103</v>
      </c>
      <c r="C1176" s="45" t="s">
        <v>146</v>
      </c>
      <c r="D1176" s="44" t="s">
        <v>52</v>
      </c>
      <c r="E1176" s="17" t="s">
        <v>163</v>
      </c>
      <c r="F1176" s="17" t="e" vm="49">
        <v>#VALUE!</v>
      </c>
      <c r="G1176" s="46">
        <v>0.1</v>
      </c>
      <c r="H1176" s="18">
        <v>2030</v>
      </c>
      <c r="I1176" s="18" t="s">
        <v>86</v>
      </c>
      <c r="J1176" s="9" t="s">
        <v>195</v>
      </c>
      <c r="K1176" s="17" t="s">
        <v>196</v>
      </c>
      <c r="L1176" s="48" t="s">
        <v>89</v>
      </c>
      <c r="M1176" s="54" t="str" cm="1">
        <f t="array" ref="M1176">_xlfn.IFS(G1176&gt;0.3,"Alto",G1176&gt;0.1,"Médio",G1176&lt;=0.1,"Baixo")</f>
        <v>Baixo</v>
      </c>
      <c r="N1176" s="20" t="str">
        <f t="shared" si="45"/>
        <v>Baixo</v>
      </c>
    </row>
    <row r="1177" spans="1:16" x14ac:dyDescent="0.35">
      <c r="A1177" s="17" t="str">
        <f t="shared" si="44"/>
        <v>MTEstadoIncêndiosEstado do Mato Grosso20502C</v>
      </c>
      <c r="B1177" s="18" t="s">
        <v>103</v>
      </c>
      <c r="C1177" s="45" t="s">
        <v>146</v>
      </c>
      <c r="D1177" s="44" t="s">
        <v>52</v>
      </c>
      <c r="E1177" s="17" t="s">
        <v>163</v>
      </c>
      <c r="F1177" s="17" t="e" vm="49">
        <v>#VALUE!</v>
      </c>
      <c r="G1177" s="46">
        <v>0.3</v>
      </c>
      <c r="H1177" s="18">
        <v>2050</v>
      </c>
      <c r="I1177" s="18" t="s">
        <v>86</v>
      </c>
      <c r="J1177" s="9" t="s">
        <v>195</v>
      </c>
      <c r="K1177" s="17" t="s">
        <v>196</v>
      </c>
      <c r="L1177" s="48" t="s">
        <v>89</v>
      </c>
      <c r="M1177" s="54" t="str" cm="1">
        <f t="array" ref="M1177">_xlfn.IFS(G1177&gt;0.3,"Alto",G1177&gt;0.1,"Médio",G1177&lt;=0.1,"Baixo")</f>
        <v>Médio</v>
      </c>
      <c r="N1177" s="20" t="str">
        <f t="shared" si="45"/>
        <v>Médio</v>
      </c>
    </row>
    <row r="1178" spans="1:16" x14ac:dyDescent="0.35">
      <c r="A1178" s="17" t="str">
        <f t="shared" si="44"/>
        <v>MTEstadoIncêndiosEstado do Mato Grosso20504C</v>
      </c>
      <c r="B1178" s="18" t="s">
        <v>103</v>
      </c>
      <c r="C1178" s="45" t="s">
        <v>146</v>
      </c>
      <c r="D1178" s="44" t="s">
        <v>52</v>
      </c>
      <c r="E1178" s="17" t="s">
        <v>163</v>
      </c>
      <c r="F1178" s="17" t="e" vm="49">
        <v>#VALUE!</v>
      </c>
      <c r="G1178" s="46">
        <v>0.2</v>
      </c>
      <c r="H1178" s="18">
        <v>2050</v>
      </c>
      <c r="I1178" s="18" t="s">
        <v>90</v>
      </c>
      <c r="J1178" s="9" t="s">
        <v>195</v>
      </c>
      <c r="K1178" s="17" t="s">
        <v>196</v>
      </c>
      <c r="L1178" s="48" t="s">
        <v>89</v>
      </c>
      <c r="M1178" s="54" t="str" cm="1">
        <f t="array" ref="M1178">_xlfn.IFS(G1178&gt;0.3,"Alto",G1178&gt;0.1,"Médio",G1178&lt;=0.1,"Baixo")</f>
        <v>Médio</v>
      </c>
      <c r="N1178" s="20" t="str">
        <f t="shared" si="45"/>
        <v>Médio</v>
      </c>
    </row>
    <row r="1179" spans="1:16" x14ac:dyDescent="0.35">
      <c r="A1179" s="17" t="str">
        <f t="shared" si="44"/>
        <v>PAEstadoIncêndiosEstado do Pará20304C</v>
      </c>
      <c r="B1179" s="18" t="s">
        <v>91</v>
      </c>
      <c r="C1179" s="45" t="s">
        <v>146</v>
      </c>
      <c r="D1179" s="44" t="s">
        <v>52</v>
      </c>
      <c r="E1179" s="17" t="s">
        <v>165</v>
      </c>
      <c r="F1179" s="17" t="e" vm="51">
        <v>#VALUE!</v>
      </c>
      <c r="G1179" s="46">
        <v>0.03</v>
      </c>
      <c r="H1179" s="18">
        <v>2030</v>
      </c>
      <c r="I1179" s="18" t="s">
        <v>90</v>
      </c>
      <c r="J1179" s="9" t="s">
        <v>195</v>
      </c>
      <c r="K1179" s="17" t="s">
        <v>196</v>
      </c>
      <c r="L1179" s="48" t="s">
        <v>89</v>
      </c>
      <c r="M1179" s="54" t="str" cm="1">
        <f t="array" ref="M1179">_xlfn.IFS(G1179&gt;0.3,"Alto",G1179&gt;0.1,"Médio",G1179&lt;=0.1,"Baixo")</f>
        <v>Baixo</v>
      </c>
      <c r="N1179" s="20" t="str">
        <f t="shared" si="45"/>
        <v>Baixo</v>
      </c>
    </row>
    <row r="1180" spans="1:16" x14ac:dyDescent="0.35">
      <c r="A1180" s="17" t="str">
        <f t="shared" si="44"/>
        <v>PAEstadoIncêndiosEstado do Pará20302C</v>
      </c>
      <c r="B1180" s="18" t="s">
        <v>91</v>
      </c>
      <c r="C1180" s="45" t="s">
        <v>146</v>
      </c>
      <c r="D1180" s="44" t="s">
        <v>52</v>
      </c>
      <c r="E1180" s="17" t="s">
        <v>165</v>
      </c>
      <c r="F1180" s="17" t="e" vm="51">
        <v>#VALUE!</v>
      </c>
      <c r="G1180" s="46">
        <v>0.03</v>
      </c>
      <c r="H1180" s="18">
        <v>2030</v>
      </c>
      <c r="I1180" s="18" t="s">
        <v>86</v>
      </c>
      <c r="J1180" s="9" t="s">
        <v>195</v>
      </c>
      <c r="K1180" s="17" t="s">
        <v>196</v>
      </c>
      <c r="L1180" s="48" t="s">
        <v>89</v>
      </c>
      <c r="M1180" s="54" t="str" cm="1">
        <f t="array" ref="M1180">_xlfn.IFS(G1180&gt;0.3,"Alto",G1180&gt;0.1,"Médio",G1180&lt;=0.1,"Baixo")</f>
        <v>Baixo</v>
      </c>
      <c r="N1180" s="20" t="str">
        <f t="shared" si="45"/>
        <v>Baixo</v>
      </c>
    </row>
    <row r="1181" spans="1:16" x14ac:dyDescent="0.35">
      <c r="A1181" s="17" t="str">
        <f t="shared" si="44"/>
        <v>PAEstadoIncêndiosEstado do Pará20502C</v>
      </c>
      <c r="B1181" s="18" t="s">
        <v>91</v>
      </c>
      <c r="C1181" s="45" t="s">
        <v>146</v>
      </c>
      <c r="D1181" s="44" t="s">
        <v>52</v>
      </c>
      <c r="E1181" s="17" t="s">
        <v>165</v>
      </c>
      <c r="F1181" s="17" t="e" vm="51">
        <v>#VALUE!</v>
      </c>
      <c r="G1181" s="46">
        <v>7.0000000000000007E-2</v>
      </c>
      <c r="H1181" s="18">
        <v>2050</v>
      </c>
      <c r="I1181" s="18" t="s">
        <v>86</v>
      </c>
      <c r="J1181" s="9" t="s">
        <v>195</v>
      </c>
      <c r="K1181" s="17" t="s">
        <v>196</v>
      </c>
      <c r="L1181" s="48" t="s">
        <v>89</v>
      </c>
      <c r="M1181" s="54" t="str" cm="1">
        <f t="array" ref="M1181">_xlfn.IFS(G1181&gt;0.3,"Alto",G1181&gt;0.1,"Médio",G1181&lt;=0.1,"Baixo")</f>
        <v>Baixo</v>
      </c>
      <c r="N1181" s="20" t="str">
        <f t="shared" si="45"/>
        <v>Baixo</v>
      </c>
    </row>
    <row r="1182" spans="1:16" x14ac:dyDescent="0.35">
      <c r="A1182" s="17" t="str">
        <f t="shared" si="44"/>
        <v>PAEstadoIncêndiosEstado do Pará20504C</v>
      </c>
      <c r="B1182" s="18" t="s">
        <v>91</v>
      </c>
      <c r="C1182" s="45" t="s">
        <v>146</v>
      </c>
      <c r="D1182" s="44" t="s">
        <v>52</v>
      </c>
      <c r="E1182" s="17" t="s">
        <v>165</v>
      </c>
      <c r="F1182" s="17" t="e" vm="51">
        <v>#VALUE!</v>
      </c>
      <c r="G1182" s="46">
        <v>0.08</v>
      </c>
      <c r="H1182" s="18">
        <v>2050</v>
      </c>
      <c r="I1182" s="18" t="s">
        <v>90</v>
      </c>
      <c r="J1182" s="9" t="s">
        <v>195</v>
      </c>
      <c r="K1182" s="17" t="s">
        <v>196</v>
      </c>
      <c r="L1182" s="48" t="s">
        <v>89</v>
      </c>
      <c r="M1182" s="54" t="str" cm="1">
        <f t="array" ref="M1182">_xlfn.IFS(G1182&gt;0.3,"Alto",G1182&gt;0.1,"Médio",G1182&lt;=0.1,"Baixo")</f>
        <v>Baixo</v>
      </c>
      <c r="N1182" s="20" t="str">
        <f t="shared" si="45"/>
        <v>Baixo</v>
      </c>
    </row>
    <row r="1183" spans="1:16" x14ac:dyDescent="0.35">
      <c r="A1183" s="17" t="str">
        <f t="shared" si="44"/>
        <v>PBEstadoIncêndiosEstado da Paraíba20304C</v>
      </c>
      <c r="B1183" s="18" t="s">
        <v>113</v>
      </c>
      <c r="C1183" s="45" t="s">
        <v>146</v>
      </c>
      <c r="D1183" s="44" t="s">
        <v>52</v>
      </c>
      <c r="E1183" s="17" t="s">
        <v>149</v>
      </c>
      <c r="F1183" s="17" t="e" vm="35">
        <v>#VALUE!</v>
      </c>
      <c r="G1183" s="46">
        <v>0.1</v>
      </c>
      <c r="H1183" s="18">
        <v>2030</v>
      </c>
      <c r="I1183" s="18" t="s">
        <v>90</v>
      </c>
      <c r="J1183" s="9" t="s">
        <v>195</v>
      </c>
      <c r="K1183" s="17" t="s">
        <v>196</v>
      </c>
      <c r="L1183" s="48" t="s">
        <v>89</v>
      </c>
      <c r="M1183" s="54" t="str" cm="1">
        <f t="array" ref="M1183">_xlfn.IFS(G1183&gt;0.3,"Alto",G1183&gt;0.1,"Médio",G1183&lt;=0.1,"Baixo")</f>
        <v>Baixo</v>
      </c>
      <c r="N1183" s="20" t="str">
        <f t="shared" si="45"/>
        <v>Baixo</v>
      </c>
    </row>
    <row r="1184" spans="1:16" x14ac:dyDescent="0.35">
      <c r="A1184" s="17" t="str">
        <f t="shared" si="44"/>
        <v>PBEstadoIncêndiosEstado da Paraíba20302C</v>
      </c>
      <c r="B1184" s="18" t="s">
        <v>113</v>
      </c>
      <c r="C1184" s="18" t="s">
        <v>146</v>
      </c>
      <c r="D1184" s="17" t="s">
        <v>52</v>
      </c>
      <c r="E1184" s="17" t="s">
        <v>149</v>
      </c>
      <c r="F1184" s="17" t="e" vm="35">
        <v>#VALUE!</v>
      </c>
      <c r="G1184" s="46">
        <v>0.2</v>
      </c>
      <c r="H1184" s="18">
        <v>2030</v>
      </c>
      <c r="I1184" s="18" t="s">
        <v>86</v>
      </c>
      <c r="J1184" s="9" t="s">
        <v>195</v>
      </c>
      <c r="K1184" s="17" t="s">
        <v>196</v>
      </c>
      <c r="L1184" s="48" t="s">
        <v>89</v>
      </c>
      <c r="M1184" s="54" t="str" cm="1">
        <f t="array" ref="M1184">_xlfn.IFS(G1184&gt;0.3,"Alto",G1184&gt;0.1,"Médio",G1184&lt;=0.1,"Baixo")</f>
        <v>Médio</v>
      </c>
      <c r="N1184" s="20" t="str">
        <f t="shared" si="45"/>
        <v>Médio</v>
      </c>
    </row>
    <row r="1185" spans="1:14" x14ac:dyDescent="0.35">
      <c r="A1185" s="17" t="str">
        <f t="shared" si="44"/>
        <v>PBEstadoIncêndiosEstado da Paraíba20502C</v>
      </c>
      <c r="B1185" s="18" t="s">
        <v>113</v>
      </c>
      <c r="C1185" s="18" t="s">
        <v>146</v>
      </c>
      <c r="D1185" s="17" t="s">
        <v>52</v>
      </c>
      <c r="E1185" s="17" t="s">
        <v>149</v>
      </c>
      <c r="F1185" s="17" t="e" vm="35">
        <v>#VALUE!</v>
      </c>
      <c r="G1185" s="162">
        <v>0.04</v>
      </c>
      <c r="H1185" s="18">
        <v>2050</v>
      </c>
      <c r="I1185" s="18" t="s">
        <v>86</v>
      </c>
      <c r="J1185" s="9" t="s">
        <v>195</v>
      </c>
      <c r="K1185" s="17" t="s">
        <v>196</v>
      </c>
      <c r="L1185" s="48" t="s">
        <v>89</v>
      </c>
      <c r="M1185" s="54" t="str" cm="1">
        <f t="array" ref="M1185">_xlfn.IFS(G1185&gt;0.3,"Alto",G1185&gt;0.1,"Médio",G1185&lt;=0.1,"Baixo")</f>
        <v>Baixo</v>
      </c>
      <c r="N1185" s="20" t="str">
        <f t="shared" si="45"/>
        <v>Baixo</v>
      </c>
    </row>
    <row r="1186" spans="1:14" x14ac:dyDescent="0.35">
      <c r="A1186" s="17" t="str">
        <f t="shared" si="44"/>
        <v>PBEstadoIncêndiosEstado da Paraíba20504C</v>
      </c>
      <c r="B1186" s="18" t="s">
        <v>113</v>
      </c>
      <c r="C1186" s="18" t="s">
        <v>146</v>
      </c>
      <c r="D1186" s="17" t="s">
        <v>52</v>
      </c>
      <c r="E1186" s="17" t="s">
        <v>149</v>
      </c>
      <c r="F1186" s="17" t="e" vm="35">
        <v>#VALUE!</v>
      </c>
      <c r="G1186" s="166">
        <v>0.03</v>
      </c>
      <c r="H1186" s="18">
        <v>2050</v>
      </c>
      <c r="I1186" s="18" t="s">
        <v>90</v>
      </c>
      <c r="J1186" s="9" t="s">
        <v>195</v>
      </c>
      <c r="K1186" s="17" t="s">
        <v>196</v>
      </c>
      <c r="L1186" s="48" t="s">
        <v>89</v>
      </c>
      <c r="M1186" s="54" t="str" cm="1">
        <f t="array" ref="M1186">_xlfn.IFS(G1186&gt;0.3,"Alto",G1186&gt;0.1,"Médio",G1186&lt;=0.1,"Baixo")</f>
        <v>Baixo</v>
      </c>
      <c r="N1186" s="20" t="str">
        <f t="shared" si="45"/>
        <v>Baixo</v>
      </c>
    </row>
    <row r="1187" spans="1:14" x14ac:dyDescent="0.35">
      <c r="A1187" s="17" t="str">
        <f t="shared" si="44"/>
        <v>PEEstadoIncêndiosEstado do Pernambuco20304C</v>
      </c>
      <c r="B1187" s="18" t="s">
        <v>129</v>
      </c>
      <c r="C1187" s="18" t="s">
        <v>146</v>
      </c>
      <c r="D1187" s="17" t="s">
        <v>52</v>
      </c>
      <c r="E1187" s="17" t="s">
        <v>167</v>
      </c>
      <c r="F1187" s="17" t="e" vm="53">
        <v>#VALUE!</v>
      </c>
      <c r="G1187" s="166">
        <v>0.2</v>
      </c>
      <c r="H1187" s="18">
        <v>2030</v>
      </c>
      <c r="I1187" s="18" t="s">
        <v>90</v>
      </c>
      <c r="J1187" s="9" t="s">
        <v>195</v>
      </c>
      <c r="K1187" s="17" t="s">
        <v>196</v>
      </c>
      <c r="L1187" s="48" t="s">
        <v>89</v>
      </c>
      <c r="M1187" s="54" t="str" cm="1">
        <f t="array" ref="M1187">_xlfn.IFS(G1187&gt;0.3,"Alto",G1187&gt;0.1,"Médio",G1187&lt;=0.1,"Baixo")</f>
        <v>Médio</v>
      </c>
      <c r="N1187" s="20" t="str">
        <f t="shared" si="45"/>
        <v>Médio</v>
      </c>
    </row>
    <row r="1188" spans="1:14" x14ac:dyDescent="0.35">
      <c r="A1188" s="17" t="str">
        <f t="shared" si="44"/>
        <v>PEEstadoIncêndiosEstado do Pernambuco20302C</v>
      </c>
      <c r="B1188" s="18" t="s">
        <v>129</v>
      </c>
      <c r="C1188" s="18" t="s">
        <v>146</v>
      </c>
      <c r="D1188" s="17" t="s">
        <v>52</v>
      </c>
      <c r="E1188" s="17" t="s">
        <v>167</v>
      </c>
      <c r="F1188" s="17" t="e" vm="53">
        <v>#VALUE!</v>
      </c>
      <c r="G1188" s="166">
        <v>0.2</v>
      </c>
      <c r="H1188" s="18">
        <v>2030</v>
      </c>
      <c r="I1188" s="18" t="s">
        <v>86</v>
      </c>
      <c r="J1188" s="9" t="s">
        <v>195</v>
      </c>
      <c r="K1188" s="17" t="s">
        <v>196</v>
      </c>
      <c r="L1188" s="48" t="s">
        <v>89</v>
      </c>
      <c r="M1188" s="54" t="str" cm="1">
        <f t="array" ref="M1188">_xlfn.IFS(G1188&gt;0.3,"Alto",G1188&gt;0.1,"Médio",G1188&lt;=0.1,"Baixo")</f>
        <v>Médio</v>
      </c>
      <c r="N1188" s="20" t="str">
        <f t="shared" si="45"/>
        <v>Médio</v>
      </c>
    </row>
    <row r="1189" spans="1:14" x14ac:dyDescent="0.35">
      <c r="A1189" s="17" t="str">
        <f t="shared" si="44"/>
        <v>PEEstadoIncêndiosEstado do Pernambuco20502C</v>
      </c>
      <c r="B1189" s="18" t="s">
        <v>129</v>
      </c>
      <c r="C1189" s="18" t="s">
        <v>146</v>
      </c>
      <c r="D1189" s="17" t="s">
        <v>52</v>
      </c>
      <c r="E1189" s="17" t="s">
        <v>167</v>
      </c>
      <c r="F1189" s="17" t="e" vm="53">
        <v>#VALUE!</v>
      </c>
      <c r="G1189" s="166">
        <v>7.0000000000000007E-2</v>
      </c>
      <c r="H1189" s="18">
        <v>2050</v>
      </c>
      <c r="I1189" s="18" t="s">
        <v>86</v>
      </c>
      <c r="J1189" s="9" t="s">
        <v>195</v>
      </c>
      <c r="K1189" s="17" t="s">
        <v>196</v>
      </c>
      <c r="L1189" s="48" t="s">
        <v>89</v>
      </c>
      <c r="M1189" s="54" t="str" cm="1">
        <f t="array" ref="M1189">_xlfn.IFS(G1189&gt;0.3,"Alto",G1189&gt;0.1,"Médio",G1189&lt;=0.1,"Baixo")</f>
        <v>Baixo</v>
      </c>
      <c r="N1189" s="20" t="str">
        <f t="shared" si="45"/>
        <v>Baixo</v>
      </c>
    </row>
    <row r="1190" spans="1:14" x14ac:dyDescent="0.35">
      <c r="A1190" s="17" t="str">
        <f t="shared" si="44"/>
        <v>PEEstadoIncêndiosEstado do Pernambuco20504C</v>
      </c>
      <c r="B1190" s="18" t="s">
        <v>129</v>
      </c>
      <c r="C1190" s="18" t="s">
        <v>146</v>
      </c>
      <c r="D1190" s="17" t="s">
        <v>52</v>
      </c>
      <c r="E1190" s="17" t="s">
        <v>167</v>
      </c>
      <c r="F1190" s="17" t="e" vm="53">
        <v>#VALUE!</v>
      </c>
      <c r="G1190" s="162">
        <v>0.05</v>
      </c>
      <c r="H1190" s="18">
        <v>2050</v>
      </c>
      <c r="I1190" s="18" t="s">
        <v>90</v>
      </c>
      <c r="J1190" s="9" t="s">
        <v>195</v>
      </c>
      <c r="K1190" s="17" t="s">
        <v>196</v>
      </c>
      <c r="L1190" s="48" t="s">
        <v>89</v>
      </c>
      <c r="M1190" s="54" t="str" cm="1">
        <f t="array" ref="M1190">_xlfn.IFS(G1190&gt;0.3,"Alto",G1190&gt;0.1,"Médio",G1190&lt;=0.1,"Baixo")</f>
        <v>Baixo</v>
      </c>
      <c r="N1190" s="20" t="str">
        <f t="shared" si="45"/>
        <v>Baixo</v>
      </c>
    </row>
    <row r="1191" spans="1:14" x14ac:dyDescent="0.35">
      <c r="A1191" s="17" t="str">
        <f t="shared" ref="A1191:A1234" si="46">_xlfn.CONCAT(B1191,C1191,D1191,E1191,H1191,I1191)</f>
        <v>PIEstadoIncêndiosEstado do Piauí20304C</v>
      </c>
      <c r="B1191" s="18" t="s">
        <v>139</v>
      </c>
      <c r="C1191" s="18" t="s">
        <v>146</v>
      </c>
      <c r="D1191" s="17" t="s">
        <v>52</v>
      </c>
      <c r="E1191" s="17" t="s">
        <v>168</v>
      </c>
      <c r="F1191" s="17" t="e" vm="54">
        <v>#VALUE!</v>
      </c>
      <c r="G1191" s="46">
        <v>0.1</v>
      </c>
      <c r="H1191" s="18">
        <v>2030</v>
      </c>
      <c r="I1191" s="18" t="s">
        <v>90</v>
      </c>
      <c r="J1191" s="9" t="s">
        <v>195</v>
      </c>
      <c r="K1191" s="17" t="s">
        <v>196</v>
      </c>
      <c r="L1191" s="48" t="s">
        <v>89</v>
      </c>
      <c r="M1191" s="54" t="str" cm="1">
        <f t="array" ref="M1191">_xlfn.IFS(G1191&gt;0.3,"Alto",G1191&gt;0.1,"Médio",G1191&lt;=0.1,"Baixo")</f>
        <v>Baixo</v>
      </c>
      <c r="N1191" s="20" t="str">
        <f t="shared" ref="N1191:N1254" si="47">IF(OR(G1191="Alto",G1191="Médio", G1191="Baixo", G1191= "Não aplicável",G1191="ND"),G1191,M1191)</f>
        <v>Baixo</v>
      </c>
    </row>
    <row r="1192" spans="1:14" x14ac:dyDescent="0.35">
      <c r="A1192" s="17" t="str">
        <f t="shared" si="46"/>
        <v>PIEstadoIncêndiosEstado do Piauí20302C</v>
      </c>
      <c r="B1192" s="18" t="s">
        <v>139</v>
      </c>
      <c r="C1192" s="18" t="s">
        <v>146</v>
      </c>
      <c r="D1192" s="17" t="s">
        <v>52</v>
      </c>
      <c r="E1192" s="17" t="s">
        <v>168</v>
      </c>
      <c r="F1192" s="17" t="e" vm="54">
        <v>#VALUE!</v>
      </c>
      <c r="G1192" s="46">
        <v>0.1</v>
      </c>
      <c r="H1192" s="18">
        <v>2030</v>
      </c>
      <c r="I1192" s="18" t="s">
        <v>86</v>
      </c>
      <c r="J1192" s="9" t="s">
        <v>195</v>
      </c>
      <c r="K1192" s="17" t="s">
        <v>196</v>
      </c>
      <c r="L1192" s="48" t="s">
        <v>89</v>
      </c>
      <c r="M1192" s="54" t="str" cm="1">
        <f t="array" ref="M1192">_xlfn.IFS(G1192&gt;0.3,"Alto",G1192&gt;0.1,"Médio",G1192&lt;=0.1,"Baixo")</f>
        <v>Baixo</v>
      </c>
      <c r="N1192" s="20" t="str">
        <f t="shared" si="47"/>
        <v>Baixo</v>
      </c>
    </row>
    <row r="1193" spans="1:14" x14ac:dyDescent="0.35">
      <c r="A1193" s="17" t="str">
        <f t="shared" si="46"/>
        <v>PIEstadoIncêndiosEstado do Piauí20502C</v>
      </c>
      <c r="B1193" s="18" t="s">
        <v>139</v>
      </c>
      <c r="C1193" s="18" t="s">
        <v>146</v>
      </c>
      <c r="D1193" s="17" t="s">
        <v>52</v>
      </c>
      <c r="E1193" s="17" t="s">
        <v>168</v>
      </c>
      <c r="F1193" s="17" t="e" vm="54">
        <v>#VALUE!</v>
      </c>
      <c r="G1193" s="46">
        <v>7.0000000000000007E-2</v>
      </c>
      <c r="H1193" s="18">
        <v>2050</v>
      </c>
      <c r="I1193" s="18" t="s">
        <v>86</v>
      </c>
      <c r="J1193" s="9" t="s">
        <v>195</v>
      </c>
      <c r="K1193" s="17" t="s">
        <v>196</v>
      </c>
      <c r="L1193" s="48" t="s">
        <v>89</v>
      </c>
      <c r="M1193" s="54" t="str" cm="1">
        <f t="array" ref="M1193">_xlfn.IFS(G1193&gt;0.3,"Alto",G1193&gt;0.1,"Médio",G1193&lt;=0.1,"Baixo")</f>
        <v>Baixo</v>
      </c>
      <c r="N1193" s="20" t="str">
        <f t="shared" si="47"/>
        <v>Baixo</v>
      </c>
    </row>
    <row r="1194" spans="1:14" x14ac:dyDescent="0.35">
      <c r="A1194" s="17" t="str">
        <f t="shared" si="46"/>
        <v>PIEstadoIncêndiosEstado do Piauí20504C</v>
      </c>
      <c r="B1194" s="18" t="s">
        <v>139</v>
      </c>
      <c r="C1194" s="18" t="s">
        <v>146</v>
      </c>
      <c r="D1194" s="17" t="s">
        <v>52</v>
      </c>
      <c r="E1194" s="17" t="s">
        <v>168</v>
      </c>
      <c r="F1194" s="17" t="e" vm="54">
        <v>#VALUE!</v>
      </c>
      <c r="G1194" s="46">
        <v>7.0000000000000007E-2</v>
      </c>
      <c r="H1194" s="18">
        <v>2050</v>
      </c>
      <c r="I1194" s="18" t="s">
        <v>90</v>
      </c>
      <c r="J1194" s="9" t="s">
        <v>195</v>
      </c>
      <c r="K1194" s="17" t="s">
        <v>196</v>
      </c>
      <c r="L1194" s="48" t="s">
        <v>89</v>
      </c>
      <c r="M1194" s="54" t="str" cm="1">
        <f t="array" ref="M1194">_xlfn.IFS(G1194&gt;0.3,"Alto",G1194&gt;0.1,"Médio",G1194&lt;=0.1,"Baixo")</f>
        <v>Baixo</v>
      </c>
      <c r="N1194" s="20" t="str">
        <f t="shared" si="47"/>
        <v>Baixo</v>
      </c>
    </row>
    <row r="1195" spans="1:14" x14ac:dyDescent="0.35">
      <c r="A1195" s="17" t="str">
        <f t="shared" si="46"/>
        <v>PREstadoIncêndiosEstado do Paraná20304C</v>
      </c>
      <c r="B1195" s="18" t="s">
        <v>105</v>
      </c>
      <c r="C1195" s="18" t="s">
        <v>146</v>
      </c>
      <c r="D1195" s="17" t="s">
        <v>52</v>
      </c>
      <c r="E1195" s="17" t="s">
        <v>166</v>
      </c>
      <c r="F1195" s="17" t="e" vm="52">
        <v>#VALUE!</v>
      </c>
      <c r="G1195" s="46">
        <v>0.09</v>
      </c>
      <c r="H1195" s="18">
        <v>2030</v>
      </c>
      <c r="I1195" s="18" t="s">
        <v>90</v>
      </c>
      <c r="J1195" s="9" t="s">
        <v>195</v>
      </c>
      <c r="K1195" s="17" t="s">
        <v>196</v>
      </c>
      <c r="L1195" s="48" t="s">
        <v>89</v>
      </c>
      <c r="M1195" s="54" t="str" cm="1">
        <f t="array" ref="M1195">_xlfn.IFS(G1195&gt;0.3,"Alto",G1195&gt;0.1,"Médio",G1195&lt;=0.1,"Baixo")</f>
        <v>Baixo</v>
      </c>
      <c r="N1195" s="20" t="str">
        <f t="shared" si="47"/>
        <v>Baixo</v>
      </c>
    </row>
    <row r="1196" spans="1:14" x14ac:dyDescent="0.35">
      <c r="A1196" s="17" t="str">
        <f t="shared" si="46"/>
        <v>PREstadoIncêndiosEstado do Paraná20302C</v>
      </c>
      <c r="B1196" s="18" t="s">
        <v>105</v>
      </c>
      <c r="C1196" s="18" t="s">
        <v>146</v>
      </c>
      <c r="D1196" s="17" t="s">
        <v>52</v>
      </c>
      <c r="E1196" s="17" t="s">
        <v>166</v>
      </c>
      <c r="F1196" s="17" t="e" vm="52">
        <v>#VALUE!</v>
      </c>
      <c r="G1196" s="46">
        <v>0.05</v>
      </c>
      <c r="H1196" s="18">
        <v>2030</v>
      </c>
      <c r="I1196" s="18" t="s">
        <v>86</v>
      </c>
      <c r="J1196" s="9" t="s">
        <v>195</v>
      </c>
      <c r="K1196" s="17" t="s">
        <v>196</v>
      </c>
      <c r="L1196" s="48" t="s">
        <v>89</v>
      </c>
      <c r="M1196" s="54" t="str" cm="1">
        <f t="array" ref="M1196">_xlfn.IFS(G1196&gt;0.3,"Alto",G1196&gt;0.1,"Médio",G1196&lt;=0.1,"Baixo")</f>
        <v>Baixo</v>
      </c>
      <c r="N1196" s="20" t="str">
        <f t="shared" si="47"/>
        <v>Baixo</v>
      </c>
    </row>
    <row r="1197" spans="1:14" x14ac:dyDescent="0.35">
      <c r="A1197" s="17" t="str">
        <f t="shared" si="46"/>
        <v>PREstadoIncêndiosEstado do Paraná20502C</v>
      </c>
      <c r="B1197" s="18" t="s">
        <v>105</v>
      </c>
      <c r="C1197" s="18" t="s">
        <v>146</v>
      </c>
      <c r="D1197" s="17" t="s">
        <v>52</v>
      </c>
      <c r="E1197" s="17" t="s">
        <v>166</v>
      </c>
      <c r="F1197" s="17" t="e" vm="52">
        <v>#VALUE!</v>
      </c>
      <c r="G1197" s="46">
        <v>0.1</v>
      </c>
      <c r="H1197" s="18">
        <v>2050</v>
      </c>
      <c r="I1197" s="18" t="s">
        <v>86</v>
      </c>
      <c r="J1197" s="9" t="s">
        <v>195</v>
      </c>
      <c r="K1197" s="17" t="s">
        <v>196</v>
      </c>
      <c r="L1197" s="48" t="s">
        <v>89</v>
      </c>
      <c r="M1197" s="54" t="str" cm="1">
        <f t="array" ref="M1197">_xlfn.IFS(G1197&gt;0.3,"Alto",G1197&gt;0.1,"Médio",G1197&lt;=0.1,"Baixo")</f>
        <v>Baixo</v>
      </c>
      <c r="N1197" s="20" t="str">
        <f t="shared" si="47"/>
        <v>Baixo</v>
      </c>
    </row>
    <row r="1198" spans="1:14" x14ac:dyDescent="0.35">
      <c r="A1198" s="17" t="str">
        <f t="shared" si="46"/>
        <v>PREstadoIncêndiosEstado do Paraná20504C</v>
      </c>
      <c r="B1198" s="18" t="s">
        <v>105</v>
      </c>
      <c r="C1198" s="18" t="s">
        <v>146</v>
      </c>
      <c r="D1198" s="17" t="s">
        <v>52</v>
      </c>
      <c r="E1198" s="17" t="s">
        <v>166</v>
      </c>
      <c r="F1198" s="17" t="e" vm="52">
        <v>#VALUE!</v>
      </c>
      <c r="G1198" s="46">
        <v>0.1</v>
      </c>
      <c r="H1198" s="18">
        <v>2050</v>
      </c>
      <c r="I1198" s="18" t="s">
        <v>90</v>
      </c>
      <c r="J1198" s="9" t="s">
        <v>195</v>
      </c>
      <c r="K1198" s="17" t="s">
        <v>196</v>
      </c>
      <c r="L1198" s="48" t="s">
        <v>89</v>
      </c>
      <c r="M1198" s="54" t="str" cm="1">
        <f t="array" ref="M1198">_xlfn.IFS(G1198&gt;0.3,"Alto",G1198&gt;0.1,"Médio",G1198&lt;=0.1,"Baixo")</f>
        <v>Baixo</v>
      </c>
      <c r="N1198" s="20" t="str">
        <f t="shared" si="47"/>
        <v>Baixo</v>
      </c>
    </row>
    <row r="1199" spans="1:14" x14ac:dyDescent="0.35">
      <c r="A1199" s="17" t="str">
        <f t="shared" si="46"/>
        <v>RJEstadoIncêndiosEstado do Rio de Janeiro20304C</v>
      </c>
      <c r="B1199" s="18" t="s">
        <v>143</v>
      </c>
      <c r="C1199" s="18" t="s">
        <v>146</v>
      </c>
      <c r="D1199" s="17" t="s">
        <v>52</v>
      </c>
      <c r="E1199" s="17" t="s">
        <v>169</v>
      </c>
      <c r="F1199" s="17" t="e" vm="55">
        <v>#VALUE!</v>
      </c>
      <c r="G1199" s="46">
        <v>0.03</v>
      </c>
      <c r="H1199" s="18">
        <v>2030</v>
      </c>
      <c r="I1199" s="18" t="s">
        <v>90</v>
      </c>
      <c r="J1199" s="9" t="s">
        <v>195</v>
      </c>
      <c r="K1199" s="17" t="s">
        <v>196</v>
      </c>
      <c r="L1199" s="48" t="s">
        <v>89</v>
      </c>
      <c r="M1199" s="54" t="str" cm="1">
        <f t="array" ref="M1199">_xlfn.IFS(G1199&gt;0.3,"Alto",G1199&gt;0.1,"Médio",G1199&lt;=0.1,"Baixo")</f>
        <v>Baixo</v>
      </c>
      <c r="N1199" s="20" t="str">
        <f t="shared" si="47"/>
        <v>Baixo</v>
      </c>
    </row>
    <row r="1200" spans="1:14" x14ac:dyDescent="0.35">
      <c r="A1200" s="17" t="str">
        <f t="shared" si="46"/>
        <v>RJEstadoIncêndiosEstado do Rio de Janeiro20302C</v>
      </c>
      <c r="B1200" s="18" t="s">
        <v>143</v>
      </c>
      <c r="C1200" s="18" t="s">
        <v>146</v>
      </c>
      <c r="D1200" s="17" t="s">
        <v>52</v>
      </c>
      <c r="E1200" s="17" t="s">
        <v>169</v>
      </c>
      <c r="F1200" s="17" t="e" vm="55">
        <v>#VALUE!</v>
      </c>
      <c r="G1200" s="46">
        <v>0.03</v>
      </c>
      <c r="H1200" s="18">
        <v>2030</v>
      </c>
      <c r="I1200" s="18" t="s">
        <v>86</v>
      </c>
      <c r="J1200" s="9" t="s">
        <v>195</v>
      </c>
      <c r="K1200" s="17" t="s">
        <v>196</v>
      </c>
      <c r="L1200" s="48" t="s">
        <v>89</v>
      </c>
      <c r="M1200" s="54" t="str" cm="1">
        <f t="array" ref="M1200">_xlfn.IFS(G1200&gt;0.3,"Alto",G1200&gt;0.1,"Médio",G1200&lt;=0.1,"Baixo")</f>
        <v>Baixo</v>
      </c>
      <c r="N1200" s="20" t="str">
        <f t="shared" si="47"/>
        <v>Baixo</v>
      </c>
    </row>
    <row r="1201" spans="1:15" x14ac:dyDescent="0.35">
      <c r="A1201" s="17" t="str">
        <f t="shared" si="46"/>
        <v>RJEstadoIncêndiosEstado do Rio de Janeiro20502C</v>
      </c>
      <c r="B1201" s="18" t="s">
        <v>143</v>
      </c>
      <c r="C1201" s="18" t="s">
        <v>146</v>
      </c>
      <c r="D1201" s="17" t="s">
        <v>52</v>
      </c>
      <c r="E1201" s="17" t="s">
        <v>169</v>
      </c>
      <c r="F1201" s="17" t="e" vm="55">
        <v>#VALUE!</v>
      </c>
      <c r="G1201" s="46">
        <v>7.0000000000000007E-2</v>
      </c>
      <c r="H1201" s="18">
        <v>2050</v>
      </c>
      <c r="I1201" s="18" t="s">
        <v>86</v>
      </c>
      <c r="J1201" s="9" t="s">
        <v>195</v>
      </c>
      <c r="K1201" s="17" t="s">
        <v>196</v>
      </c>
      <c r="L1201" s="48" t="s">
        <v>89</v>
      </c>
      <c r="M1201" s="54" t="str" cm="1">
        <f t="array" ref="M1201">_xlfn.IFS(G1201&gt;0.3,"Alto",G1201&gt;0.1,"Médio",G1201&lt;=0.1,"Baixo")</f>
        <v>Baixo</v>
      </c>
      <c r="N1201" s="20" t="str">
        <f t="shared" si="47"/>
        <v>Baixo</v>
      </c>
    </row>
    <row r="1202" spans="1:15" x14ac:dyDescent="0.35">
      <c r="A1202" s="17" t="str">
        <f t="shared" si="46"/>
        <v>RJEstadoIncêndiosEstado do Rio de Janeiro20504C</v>
      </c>
      <c r="B1202" s="18" t="s">
        <v>143</v>
      </c>
      <c r="C1202" s="18" t="s">
        <v>146</v>
      </c>
      <c r="D1202" s="17" t="s">
        <v>52</v>
      </c>
      <c r="E1202" s="17" t="s">
        <v>169</v>
      </c>
      <c r="F1202" s="17" t="e" vm="55">
        <v>#VALUE!</v>
      </c>
      <c r="G1202" s="46">
        <v>0.04</v>
      </c>
      <c r="H1202" s="18">
        <v>2050</v>
      </c>
      <c r="I1202" s="18" t="s">
        <v>90</v>
      </c>
      <c r="J1202" s="9" t="s">
        <v>195</v>
      </c>
      <c r="K1202" s="17" t="s">
        <v>196</v>
      </c>
      <c r="L1202" s="48" t="s">
        <v>89</v>
      </c>
      <c r="M1202" s="54" t="str" cm="1">
        <f t="array" ref="M1202">_xlfn.IFS(G1202&gt;0.3,"Alto",G1202&gt;0.1,"Médio",G1202&lt;=0.1,"Baixo")</f>
        <v>Baixo</v>
      </c>
      <c r="N1202" s="20" t="str">
        <f t="shared" si="47"/>
        <v>Baixo</v>
      </c>
    </row>
    <row r="1203" spans="1:15" x14ac:dyDescent="0.35">
      <c r="A1203" s="17" t="str">
        <f t="shared" si="46"/>
        <v>RNEstadoIncêndiosEstado do Rio Grande do Norte20304C</v>
      </c>
      <c r="B1203" s="18" t="s">
        <v>121</v>
      </c>
      <c r="C1203" s="18" t="s">
        <v>146</v>
      </c>
      <c r="D1203" s="17" t="s">
        <v>52</v>
      </c>
      <c r="E1203" s="17" t="s">
        <v>170</v>
      </c>
      <c r="F1203" s="17" t="e" vm="56">
        <v>#VALUE!</v>
      </c>
      <c r="G1203" s="46">
        <v>7.0000000000000007E-2</v>
      </c>
      <c r="H1203" s="18">
        <v>2030</v>
      </c>
      <c r="I1203" s="18" t="s">
        <v>90</v>
      </c>
      <c r="J1203" s="9" t="s">
        <v>195</v>
      </c>
      <c r="K1203" s="17" t="s">
        <v>196</v>
      </c>
      <c r="L1203" s="48" t="s">
        <v>89</v>
      </c>
      <c r="M1203" s="54" t="str" cm="1">
        <f t="array" ref="M1203">_xlfn.IFS(G1203&gt;0.3,"Alto",G1203&gt;0.1,"Médio",G1203&lt;=0.1,"Baixo")</f>
        <v>Baixo</v>
      </c>
      <c r="N1203" s="20" t="str">
        <f t="shared" si="47"/>
        <v>Baixo</v>
      </c>
    </row>
    <row r="1204" spans="1:15" x14ac:dyDescent="0.35">
      <c r="A1204" s="17" t="str">
        <f t="shared" si="46"/>
        <v>RNEstadoIncêndiosEstado do Rio Grande do Norte20302C</v>
      </c>
      <c r="B1204" s="18" t="s">
        <v>121</v>
      </c>
      <c r="C1204" s="18" t="s">
        <v>146</v>
      </c>
      <c r="D1204" s="17" t="s">
        <v>52</v>
      </c>
      <c r="E1204" s="17" t="s">
        <v>170</v>
      </c>
      <c r="F1204" s="17" t="e" vm="56">
        <v>#VALUE!</v>
      </c>
      <c r="G1204" s="46">
        <v>7.0000000000000007E-2</v>
      </c>
      <c r="H1204" s="18">
        <v>2030</v>
      </c>
      <c r="I1204" s="18" t="s">
        <v>86</v>
      </c>
      <c r="J1204" s="9" t="s">
        <v>195</v>
      </c>
      <c r="K1204" s="17" t="s">
        <v>196</v>
      </c>
      <c r="L1204" s="48" t="s">
        <v>89</v>
      </c>
      <c r="M1204" s="54" t="str" cm="1">
        <f t="array" ref="M1204">_xlfn.IFS(G1204&gt;0.3,"Alto",G1204&gt;0.1,"Médio",G1204&lt;=0.1,"Baixo")</f>
        <v>Baixo</v>
      </c>
      <c r="N1204" s="20" t="str">
        <f t="shared" si="47"/>
        <v>Baixo</v>
      </c>
    </row>
    <row r="1205" spans="1:15" x14ac:dyDescent="0.35">
      <c r="A1205" s="17" t="str">
        <f t="shared" si="46"/>
        <v>RNEstadoIncêndiosEstado do Rio Grande do Norte20502C</v>
      </c>
      <c r="B1205" s="18" t="s">
        <v>121</v>
      </c>
      <c r="C1205" s="18" t="s">
        <v>146</v>
      </c>
      <c r="D1205" s="17" t="s">
        <v>52</v>
      </c>
      <c r="E1205" s="17" t="s">
        <v>170</v>
      </c>
      <c r="F1205" s="17" t="e" vm="56">
        <v>#VALUE!</v>
      </c>
      <c r="G1205" s="46">
        <v>0.02</v>
      </c>
      <c r="H1205" s="18">
        <v>2050</v>
      </c>
      <c r="I1205" s="18" t="s">
        <v>86</v>
      </c>
      <c r="J1205" s="9" t="s">
        <v>195</v>
      </c>
      <c r="K1205" s="17" t="s">
        <v>196</v>
      </c>
      <c r="L1205" s="48" t="s">
        <v>89</v>
      </c>
      <c r="M1205" s="54" t="str" cm="1">
        <f t="array" ref="M1205">_xlfn.IFS(G1205&gt;0.3,"Alto",G1205&gt;0.1,"Médio",G1205&lt;=0.1,"Baixo")</f>
        <v>Baixo</v>
      </c>
      <c r="N1205" s="20" t="str">
        <f t="shared" si="47"/>
        <v>Baixo</v>
      </c>
    </row>
    <row r="1206" spans="1:15" x14ac:dyDescent="0.35">
      <c r="A1206" s="17" t="str">
        <f t="shared" si="46"/>
        <v>RNEstadoIncêndiosEstado do Rio Grande do Norte20504C</v>
      </c>
      <c r="B1206" s="18" t="s">
        <v>121</v>
      </c>
      <c r="C1206" s="18" t="s">
        <v>146</v>
      </c>
      <c r="D1206" s="17" t="s">
        <v>52</v>
      </c>
      <c r="E1206" s="17" t="s">
        <v>170</v>
      </c>
      <c r="F1206" s="17" t="e" vm="56">
        <v>#VALUE!</v>
      </c>
      <c r="G1206" s="46">
        <v>0.04</v>
      </c>
      <c r="H1206" s="18">
        <v>2050</v>
      </c>
      <c r="I1206" s="18" t="s">
        <v>90</v>
      </c>
      <c r="J1206" s="9" t="s">
        <v>195</v>
      </c>
      <c r="K1206" s="17" t="s">
        <v>196</v>
      </c>
      <c r="L1206" s="48" t="s">
        <v>89</v>
      </c>
      <c r="M1206" s="54" t="str" cm="1">
        <f t="array" ref="M1206">_xlfn.IFS(G1206&gt;0.3,"Alto",G1206&gt;0.1,"Médio",G1206&lt;=0.1,"Baixo")</f>
        <v>Baixo</v>
      </c>
      <c r="N1206" s="20" t="str">
        <f t="shared" si="47"/>
        <v>Baixo</v>
      </c>
    </row>
    <row r="1207" spans="1:15" x14ac:dyDescent="0.35">
      <c r="A1207" s="17" t="str">
        <f t="shared" si="46"/>
        <v>ROEstadoIncêndiosEstado da Rondônia20304C</v>
      </c>
      <c r="B1207" s="18" t="s">
        <v>127</v>
      </c>
      <c r="C1207" s="18" t="s">
        <v>146</v>
      </c>
      <c r="D1207" s="17" t="s">
        <v>52</v>
      </c>
      <c r="E1207" s="17" t="s">
        <v>150</v>
      </c>
      <c r="F1207" s="17" t="e" vm="36">
        <v>#VALUE!</v>
      </c>
      <c r="G1207" s="46">
        <v>0.04</v>
      </c>
      <c r="H1207" s="18">
        <v>2030</v>
      </c>
      <c r="I1207" s="18" t="s">
        <v>90</v>
      </c>
      <c r="J1207" s="9" t="s">
        <v>195</v>
      </c>
      <c r="K1207" s="17" t="s">
        <v>196</v>
      </c>
      <c r="L1207" s="48" t="s">
        <v>89</v>
      </c>
      <c r="M1207" s="54" t="str" cm="1">
        <f t="array" ref="M1207">_xlfn.IFS(G1207&gt;0.3,"Alto",G1207&gt;0.1,"Médio",G1207&lt;=0.1,"Baixo")</f>
        <v>Baixo</v>
      </c>
      <c r="N1207" s="20" t="str">
        <f t="shared" si="47"/>
        <v>Baixo</v>
      </c>
      <c r="O1207" s="1"/>
    </row>
    <row r="1208" spans="1:15" x14ac:dyDescent="0.35">
      <c r="A1208" s="17" t="str">
        <f t="shared" si="46"/>
        <v>ROEstadoIncêndiosEstado da Rondônia20302C</v>
      </c>
      <c r="B1208" s="18" t="s">
        <v>127</v>
      </c>
      <c r="C1208" s="18" t="s">
        <v>146</v>
      </c>
      <c r="D1208" s="17" t="s">
        <v>52</v>
      </c>
      <c r="E1208" s="17" t="s">
        <v>150</v>
      </c>
      <c r="F1208" s="17" t="e" vm="36">
        <v>#VALUE!</v>
      </c>
      <c r="G1208" s="46">
        <v>0.05</v>
      </c>
      <c r="H1208" s="18">
        <v>2030</v>
      </c>
      <c r="I1208" s="18" t="s">
        <v>86</v>
      </c>
      <c r="J1208" s="9" t="s">
        <v>195</v>
      </c>
      <c r="K1208" s="17" t="s">
        <v>196</v>
      </c>
      <c r="L1208" s="48" t="s">
        <v>89</v>
      </c>
      <c r="M1208" s="54" t="str" cm="1">
        <f t="array" ref="M1208">_xlfn.IFS(G1208&gt;0.3,"Alto",G1208&gt;0.1,"Médio",G1208&lt;=0.1,"Baixo")</f>
        <v>Baixo</v>
      </c>
      <c r="N1208" s="20" t="str">
        <f t="shared" si="47"/>
        <v>Baixo</v>
      </c>
      <c r="O1208" s="1"/>
    </row>
    <row r="1209" spans="1:15" x14ac:dyDescent="0.35">
      <c r="A1209" s="17" t="str">
        <f t="shared" si="46"/>
        <v>ROEstadoIncêndiosEstado da Rondônia20502C</v>
      </c>
      <c r="B1209" s="18" t="s">
        <v>127</v>
      </c>
      <c r="C1209" s="18" t="s">
        <v>146</v>
      </c>
      <c r="D1209" s="17" t="s">
        <v>52</v>
      </c>
      <c r="E1209" s="17" t="s">
        <v>150</v>
      </c>
      <c r="F1209" s="17" t="e" vm="36">
        <v>#VALUE!</v>
      </c>
      <c r="G1209" s="46">
        <v>0.09</v>
      </c>
      <c r="H1209" s="18">
        <v>2050</v>
      </c>
      <c r="I1209" s="18" t="s">
        <v>86</v>
      </c>
      <c r="J1209" s="9" t="s">
        <v>195</v>
      </c>
      <c r="K1209" s="17" t="s">
        <v>196</v>
      </c>
      <c r="L1209" s="48" t="s">
        <v>89</v>
      </c>
      <c r="M1209" s="54" t="str" cm="1">
        <f t="array" ref="M1209">_xlfn.IFS(G1209&gt;0.3,"Alto",G1209&gt;0.1,"Médio",G1209&lt;=0.1,"Baixo")</f>
        <v>Baixo</v>
      </c>
      <c r="N1209" s="20" t="str">
        <f t="shared" si="47"/>
        <v>Baixo</v>
      </c>
    </row>
    <row r="1210" spans="1:15" x14ac:dyDescent="0.35">
      <c r="A1210" s="17" t="str">
        <f t="shared" si="46"/>
        <v>ROEstadoIncêndiosEstado da Rondônia20504C</v>
      </c>
      <c r="B1210" s="18" t="s">
        <v>127</v>
      </c>
      <c r="C1210" s="18" t="s">
        <v>146</v>
      </c>
      <c r="D1210" s="17" t="s">
        <v>52</v>
      </c>
      <c r="E1210" s="17" t="s">
        <v>150</v>
      </c>
      <c r="F1210" s="17" t="e" vm="36">
        <v>#VALUE!</v>
      </c>
      <c r="G1210" s="46">
        <v>7.0000000000000007E-2</v>
      </c>
      <c r="H1210" s="18">
        <v>2050</v>
      </c>
      <c r="I1210" s="18" t="s">
        <v>90</v>
      </c>
      <c r="J1210" s="9" t="s">
        <v>195</v>
      </c>
      <c r="K1210" s="17" t="s">
        <v>196</v>
      </c>
      <c r="L1210" s="48" t="s">
        <v>89</v>
      </c>
      <c r="M1210" s="54" t="str" cm="1">
        <f t="array" ref="M1210">_xlfn.IFS(G1210&gt;0.3,"Alto",G1210&gt;0.1,"Médio",G1210&lt;=0.1,"Baixo")</f>
        <v>Baixo</v>
      </c>
      <c r="N1210" s="20" t="str">
        <f t="shared" si="47"/>
        <v>Baixo</v>
      </c>
    </row>
    <row r="1211" spans="1:15" x14ac:dyDescent="0.35">
      <c r="A1211" s="17" t="str">
        <f t="shared" si="46"/>
        <v>RREstadoIncêndiosEstado da Roraima20304C</v>
      </c>
      <c r="B1211" s="18" t="s">
        <v>97</v>
      </c>
      <c r="C1211" s="18" t="s">
        <v>146</v>
      </c>
      <c r="D1211" s="17" t="s">
        <v>52</v>
      </c>
      <c r="E1211" s="17" t="s">
        <v>151</v>
      </c>
      <c r="F1211" s="17" t="e" vm="37">
        <v>#VALUE!</v>
      </c>
      <c r="G1211" s="46">
        <v>0</v>
      </c>
      <c r="H1211" s="18">
        <v>2030</v>
      </c>
      <c r="I1211" s="18" t="s">
        <v>90</v>
      </c>
      <c r="J1211" s="9" t="s">
        <v>195</v>
      </c>
      <c r="K1211" s="17" t="s">
        <v>196</v>
      </c>
      <c r="L1211" s="48" t="s">
        <v>89</v>
      </c>
      <c r="M1211" s="54" t="str" cm="1">
        <f t="array" ref="M1211">_xlfn.IFS(G1211&gt;0.3,"Alto",G1211&gt;0.1,"Médio",G1211&lt;=0.1,"Baixo")</f>
        <v>Baixo</v>
      </c>
      <c r="N1211" s="20" t="str">
        <f t="shared" si="47"/>
        <v>Baixo</v>
      </c>
    </row>
    <row r="1212" spans="1:15" x14ac:dyDescent="0.35">
      <c r="A1212" s="17" t="str">
        <f t="shared" si="46"/>
        <v>RREstadoIncêndiosEstado da Roraima20302C</v>
      </c>
      <c r="B1212" s="18" t="s">
        <v>97</v>
      </c>
      <c r="C1212" s="18" t="s">
        <v>146</v>
      </c>
      <c r="D1212" s="17" t="s">
        <v>52</v>
      </c>
      <c r="E1212" s="17" t="s">
        <v>151</v>
      </c>
      <c r="F1212" s="17" t="e" vm="37">
        <v>#VALUE!</v>
      </c>
      <c r="G1212" s="46">
        <v>0</v>
      </c>
      <c r="H1212" s="18">
        <v>2030</v>
      </c>
      <c r="I1212" s="18" t="s">
        <v>86</v>
      </c>
      <c r="J1212" s="9" t="s">
        <v>195</v>
      </c>
      <c r="K1212" s="17" t="s">
        <v>196</v>
      </c>
      <c r="L1212" s="48" t="s">
        <v>89</v>
      </c>
      <c r="M1212" s="54" t="str" cm="1">
        <f t="array" ref="M1212">_xlfn.IFS(G1212&gt;0.3,"Alto",G1212&gt;0.1,"Médio",G1212&lt;=0.1,"Baixo")</f>
        <v>Baixo</v>
      </c>
      <c r="N1212" s="20" t="str">
        <f t="shared" si="47"/>
        <v>Baixo</v>
      </c>
    </row>
    <row r="1213" spans="1:15" x14ac:dyDescent="0.35">
      <c r="A1213" s="17" t="str">
        <f t="shared" si="46"/>
        <v>RREstadoIncêndiosEstado da Roraima20502C</v>
      </c>
      <c r="B1213" s="18" t="s">
        <v>97</v>
      </c>
      <c r="C1213" s="18" t="s">
        <v>146</v>
      </c>
      <c r="D1213" s="17" t="s">
        <v>52</v>
      </c>
      <c r="E1213" s="17" t="s">
        <v>151</v>
      </c>
      <c r="F1213" s="17" t="e" vm="37">
        <v>#VALUE!</v>
      </c>
      <c r="G1213" s="46">
        <v>0</v>
      </c>
      <c r="H1213" s="18">
        <v>2050</v>
      </c>
      <c r="I1213" s="18" t="s">
        <v>86</v>
      </c>
      <c r="J1213" s="9" t="s">
        <v>195</v>
      </c>
      <c r="K1213" s="17" t="s">
        <v>196</v>
      </c>
      <c r="L1213" s="48" t="s">
        <v>89</v>
      </c>
      <c r="M1213" s="54" t="str" cm="1">
        <f t="array" ref="M1213">_xlfn.IFS(G1213&gt;0.3,"Alto",G1213&gt;0.1,"Médio",G1213&lt;=0.1,"Baixo")</f>
        <v>Baixo</v>
      </c>
      <c r="N1213" s="20" t="str">
        <f t="shared" si="47"/>
        <v>Baixo</v>
      </c>
    </row>
    <row r="1214" spans="1:15" x14ac:dyDescent="0.35">
      <c r="A1214" s="17" t="str">
        <f t="shared" si="46"/>
        <v>RREstadoIncêndiosEstado da Roraima20504C</v>
      </c>
      <c r="B1214" s="18" t="s">
        <v>97</v>
      </c>
      <c r="C1214" s="18" t="s">
        <v>146</v>
      </c>
      <c r="D1214" s="17" t="s">
        <v>52</v>
      </c>
      <c r="E1214" s="17" t="s">
        <v>151</v>
      </c>
      <c r="F1214" s="17" t="e" vm="37">
        <v>#VALUE!</v>
      </c>
      <c r="G1214" s="46">
        <v>0.02</v>
      </c>
      <c r="H1214" s="18">
        <v>2050</v>
      </c>
      <c r="I1214" s="18" t="s">
        <v>90</v>
      </c>
      <c r="J1214" s="9" t="s">
        <v>195</v>
      </c>
      <c r="K1214" s="17" t="s">
        <v>196</v>
      </c>
      <c r="L1214" s="48" t="s">
        <v>89</v>
      </c>
      <c r="M1214" s="54" t="str" cm="1">
        <f t="array" ref="M1214">_xlfn.IFS(G1214&gt;0.3,"Alto",G1214&gt;0.1,"Médio",G1214&lt;=0.1,"Baixo")</f>
        <v>Baixo</v>
      </c>
      <c r="N1214" s="20" t="str">
        <f t="shared" si="47"/>
        <v>Baixo</v>
      </c>
    </row>
    <row r="1215" spans="1:15" x14ac:dyDescent="0.35">
      <c r="A1215" s="17" t="str">
        <f t="shared" si="46"/>
        <v>RSEstadoIncêndiosEstado do Rio Grande do Sul20304C</v>
      </c>
      <c r="B1215" s="18" t="s">
        <v>125</v>
      </c>
      <c r="C1215" s="18" t="s">
        <v>146</v>
      </c>
      <c r="D1215" s="17" t="s">
        <v>52</v>
      </c>
      <c r="E1215" s="17" t="s">
        <v>171</v>
      </c>
      <c r="F1215" s="17" t="e" vm="57">
        <v>#VALUE!</v>
      </c>
      <c r="G1215" s="46">
        <v>0.01</v>
      </c>
      <c r="H1215" s="18">
        <v>2030</v>
      </c>
      <c r="I1215" s="18" t="s">
        <v>90</v>
      </c>
      <c r="J1215" s="9" t="s">
        <v>195</v>
      </c>
      <c r="K1215" s="17" t="s">
        <v>196</v>
      </c>
      <c r="L1215" s="48" t="s">
        <v>89</v>
      </c>
      <c r="M1215" s="54" t="str" cm="1">
        <f t="array" ref="M1215">_xlfn.IFS(G1215&gt;0.3,"Alto",G1215&gt;0.1,"Médio",G1215&lt;=0.1,"Baixo")</f>
        <v>Baixo</v>
      </c>
      <c r="N1215" s="20" t="str">
        <f t="shared" si="47"/>
        <v>Baixo</v>
      </c>
    </row>
    <row r="1216" spans="1:15" x14ac:dyDescent="0.35">
      <c r="A1216" s="17" t="str">
        <f t="shared" si="46"/>
        <v>RSEstadoIncêndiosEstado do Rio Grande do Sul20302C</v>
      </c>
      <c r="B1216" s="18" t="s">
        <v>125</v>
      </c>
      <c r="C1216" s="18" t="s">
        <v>146</v>
      </c>
      <c r="D1216" s="17" t="s">
        <v>52</v>
      </c>
      <c r="E1216" s="17" t="s">
        <v>171</v>
      </c>
      <c r="F1216" s="17" t="e" vm="57">
        <v>#VALUE!</v>
      </c>
      <c r="G1216" s="46">
        <v>0.01</v>
      </c>
      <c r="H1216" s="18">
        <v>2030</v>
      </c>
      <c r="I1216" s="18" t="s">
        <v>86</v>
      </c>
      <c r="J1216" s="9" t="s">
        <v>195</v>
      </c>
      <c r="K1216" s="17" t="s">
        <v>196</v>
      </c>
      <c r="L1216" s="48" t="s">
        <v>89</v>
      </c>
      <c r="M1216" s="54" t="str" cm="1">
        <f t="array" ref="M1216">_xlfn.IFS(G1216&gt;0.3,"Alto",G1216&gt;0.1,"Médio",G1216&lt;=0.1,"Baixo")</f>
        <v>Baixo</v>
      </c>
      <c r="N1216" s="20" t="str">
        <f t="shared" si="47"/>
        <v>Baixo</v>
      </c>
    </row>
    <row r="1217" spans="1:16" x14ac:dyDescent="0.35">
      <c r="A1217" s="17" t="str">
        <f t="shared" si="46"/>
        <v>RSEstadoIncêndiosEstado do Rio Grande do Sul20502C</v>
      </c>
      <c r="B1217" s="18" t="s">
        <v>125</v>
      </c>
      <c r="C1217" s="18" t="s">
        <v>146</v>
      </c>
      <c r="D1217" s="17" t="s">
        <v>52</v>
      </c>
      <c r="E1217" s="17" t="s">
        <v>171</v>
      </c>
      <c r="F1217" s="17" t="e" vm="57">
        <v>#VALUE!</v>
      </c>
      <c r="G1217" s="46">
        <v>0</v>
      </c>
      <c r="H1217" s="18">
        <v>2050</v>
      </c>
      <c r="I1217" s="18" t="s">
        <v>86</v>
      </c>
      <c r="J1217" s="9" t="s">
        <v>195</v>
      </c>
      <c r="K1217" s="17" t="s">
        <v>196</v>
      </c>
      <c r="L1217" s="48" t="s">
        <v>89</v>
      </c>
      <c r="M1217" s="54" t="str" cm="1">
        <f t="array" ref="M1217">_xlfn.IFS(G1217&gt;0.3,"Alto",G1217&gt;0.1,"Médio",G1217&lt;=0.1,"Baixo")</f>
        <v>Baixo</v>
      </c>
      <c r="N1217" s="20" t="str">
        <f t="shared" si="47"/>
        <v>Baixo</v>
      </c>
    </row>
    <row r="1218" spans="1:16" x14ac:dyDescent="0.35">
      <c r="A1218" s="17" t="str">
        <f t="shared" si="46"/>
        <v>RSEstadoIncêndiosEstado do Rio Grande do Sul20504C</v>
      </c>
      <c r="B1218" s="18" t="s">
        <v>125</v>
      </c>
      <c r="C1218" s="18" t="s">
        <v>146</v>
      </c>
      <c r="D1218" s="17" t="s">
        <v>52</v>
      </c>
      <c r="E1218" s="17" t="s">
        <v>171</v>
      </c>
      <c r="F1218" s="17" t="e" vm="57">
        <v>#VALUE!</v>
      </c>
      <c r="G1218" s="46">
        <v>-7.0000000000000007E-2</v>
      </c>
      <c r="H1218" s="18">
        <v>2050</v>
      </c>
      <c r="I1218" s="18" t="s">
        <v>90</v>
      </c>
      <c r="J1218" s="9" t="s">
        <v>195</v>
      </c>
      <c r="K1218" s="17" t="s">
        <v>196</v>
      </c>
      <c r="L1218" s="48" t="s">
        <v>89</v>
      </c>
      <c r="M1218" s="54" t="str" cm="1">
        <f t="array" ref="M1218">_xlfn.IFS(G1218&gt;0.3,"Alto",G1218&gt;0.1,"Médio",G1218&lt;=0.1,"Baixo")</f>
        <v>Baixo</v>
      </c>
      <c r="N1218" s="20" t="str">
        <f t="shared" si="47"/>
        <v>Baixo</v>
      </c>
    </row>
    <row r="1219" spans="1:16" x14ac:dyDescent="0.35">
      <c r="A1219" s="17" t="str">
        <f t="shared" si="46"/>
        <v>SCEstadoIncêndiosEstado de Santa Catarina20304C</v>
      </c>
      <c r="B1219" s="18" t="s">
        <v>107</v>
      </c>
      <c r="C1219" s="18" t="s">
        <v>146</v>
      </c>
      <c r="D1219" s="17" t="s">
        <v>52</v>
      </c>
      <c r="E1219" s="17" t="s">
        <v>153</v>
      </c>
      <c r="F1219" s="17" t="e" vm="39">
        <v>#VALUE!</v>
      </c>
      <c r="G1219" s="46">
        <v>0</v>
      </c>
      <c r="H1219" s="18">
        <v>2030</v>
      </c>
      <c r="I1219" s="18" t="s">
        <v>90</v>
      </c>
      <c r="J1219" s="9" t="s">
        <v>195</v>
      </c>
      <c r="K1219" s="17" t="s">
        <v>196</v>
      </c>
      <c r="L1219" s="48" t="s">
        <v>89</v>
      </c>
      <c r="M1219" s="54" t="str" cm="1">
        <f t="array" ref="M1219">_xlfn.IFS(G1219&gt;0.3,"Alto",G1219&gt;0.1,"Médio",G1219&lt;=0.1,"Baixo")</f>
        <v>Baixo</v>
      </c>
      <c r="N1219" s="20" t="str">
        <f t="shared" si="47"/>
        <v>Baixo</v>
      </c>
    </row>
    <row r="1220" spans="1:16" x14ac:dyDescent="0.35">
      <c r="A1220" s="17" t="str">
        <f t="shared" si="46"/>
        <v>SCEstadoIncêndiosEstado de Santa Catarina20302C</v>
      </c>
      <c r="B1220" s="18" t="s">
        <v>107</v>
      </c>
      <c r="C1220" s="18" t="s">
        <v>146</v>
      </c>
      <c r="D1220" s="17" t="s">
        <v>52</v>
      </c>
      <c r="E1220" s="17" t="s">
        <v>153</v>
      </c>
      <c r="F1220" s="17" t="e" vm="39">
        <v>#VALUE!</v>
      </c>
      <c r="G1220" s="46">
        <v>0</v>
      </c>
      <c r="H1220" s="18">
        <v>2030</v>
      </c>
      <c r="I1220" s="18" t="s">
        <v>86</v>
      </c>
      <c r="J1220" s="9" t="s">
        <v>195</v>
      </c>
      <c r="K1220" s="17" t="s">
        <v>196</v>
      </c>
      <c r="L1220" s="48" t="s">
        <v>89</v>
      </c>
      <c r="M1220" s="54" t="str" cm="1">
        <f t="array" ref="M1220">_xlfn.IFS(G1220&gt;0.3,"Alto",G1220&gt;0.1,"Médio",G1220&lt;=0.1,"Baixo")</f>
        <v>Baixo</v>
      </c>
      <c r="N1220" s="20" t="str">
        <f t="shared" si="47"/>
        <v>Baixo</v>
      </c>
      <c r="O1220" s="1"/>
    </row>
    <row r="1221" spans="1:16" x14ac:dyDescent="0.35">
      <c r="A1221" s="17" t="str">
        <f t="shared" si="46"/>
        <v>SCEstadoIncêndiosEstado de Santa Catarina20502C</v>
      </c>
      <c r="B1221" s="18" t="s">
        <v>107</v>
      </c>
      <c r="C1221" s="18" t="s">
        <v>146</v>
      </c>
      <c r="D1221" s="17" t="s">
        <v>52</v>
      </c>
      <c r="E1221" s="17" t="s">
        <v>153</v>
      </c>
      <c r="F1221" s="17" t="e" vm="39">
        <v>#VALUE!</v>
      </c>
      <c r="G1221" s="46">
        <v>0.01</v>
      </c>
      <c r="H1221" s="18">
        <v>2050</v>
      </c>
      <c r="I1221" s="18" t="s">
        <v>86</v>
      </c>
      <c r="J1221" s="9" t="s">
        <v>195</v>
      </c>
      <c r="K1221" s="17" t="s">
        <v>196</v>
      </c>
      <c r="L1221" s="48" t="s">
        <v>89</v>
      </c>
      <c r="M1221" s="54" t="str" cm="1">
        <f t="array" ref="M1221">_xlfn.IFS(G1221&gt;0.3,"Alto",G1221&gt;0.1,"Médio",G1221&lt;=0.1,"Baixo")</f>
        <v>Baixo</v>
      </c>
      <c r="N1221" s="20" t="str">
        <f t="shared" si="47"/>
        <v>Baixo</v>
      </c>
      <c r="O1221" s="1"/>
    </row>
    <row r="1222" spans="1:16" x14ac:dyDescent="0.35">
      <c r="A1222" s="17" t="str">
        <f t="shared" si="46"/>
        <v>SCEstadoIncêndiosEstado de Santa Catarina20504C</v>
      </c>
      <c r="B1222" s="18" t="s">
        <v>107</v>
      </c>
      <c r="C1222" s="18" t="s">
        <v>146</v>
      </c>
      <c r="D1222" s="17" t="s">
        <v>52</v>
      </c>
      <c r="E1222" s="17" t="s">
        <v>153</v>
      </c>
      <c r="F1222" s="17" t="e" vm="39">
        <v>#VALUE!</v>
      </c>
      <c r="G1222" s="46">
        <v>0.01</v>
      </c>
      <c r="H1222" s="18">
        <v>2050</v>
      </c>
      <c r="I1222" s="18" t="s">
        <v>90</v>
      </c>
      <c r="J1222" s="9" t="s">
        <v>195</v>
      </c>
      <c r="K1222" s="17" t="s">
        <v>196</v>
      </c>
      <c r="L1222" s="48" t="s">
        <v>89</v>
      </c>
      <c r="M1222" s="54" t="str" cm="1">
        <f t="array" ref="M1222">_xlfn.IFS(G1222&gt;0.3,"Alto",G1222&gt;0.1,"Médio",G1222&lt;=0.1,"Baixo")</f>
        <v>Baixo</v>
      </c>
      <c r="N1222" s="20" t="str">
        <f t="shared" si="47"/>
        <v>Baixo</v>
      </c>
      <c r="O1222" s="1"/>
    </row>
    <row r="1223" spans="1:16" x14ac:dyDescent="0.35">
      <c r="A1223" s="17" t="str">
        <f t="shared" si="46"/>
        <v>SEEstadoIncêndiosEstado do Sergipe20304C</v>
      </c>
      <c r="B1223" s="18" t="s">
        <v>81</v>
      </c>
      <c r="C1223" s="18" t="s">
        <v>146</v>
      </c>
      <c r="D1223" s="17" t="s">
        <v>52</v>
      </c>
      <c r="E1223" s="17" t="s">
        <v>172</v>
      </c>
      <c r="F1223" s="17" t="e" vm="58">
        <v>#VALUE!</v>
      </c>
      <c r="G1223" s="46">
        <v>0</v>
      </c>
      <c r="H1223" s="18">
        <v>2030</v>
      </c>
      <c r="I1223" s="18" t="s">
        <v>90</v>
      </c>
      <c r="J1223" s="9" t="s">
        <v>195</v>
      </c>
      <c r="K1223" s="17" t="s">
        <v>196</v>
      </c>
      <c r="L1223" s="48" t="s">
        <v>89</v>
      </c>
      <c r="M1223" s="54" t="str" cm="1">
        <f t="array" ref="M1223">_xlfn.IFS(G1223&gt;0.3,"Alto",G1223&gt;0.1,"Médio",G1223&lt;=0.1,"Baixo")</f>
        <v>Baixo</v>
      </c>
      <c r="N1223" s="20" t="str">
        <f t="shared" si="47"/>
        <v>Baixo</v>
      </c>
    </row>
    <row r="1224" spans="1:16" x14ac:dyDescent="0.35">
      <c r="A1224" s="17" t="str">
        <f t="shared" si="46"/>
        <v>SEEstadoIncêndiosEstado do Sergipe20302C</v>
      </c>
      <c r="B1224" s="18" t="s">
        <v>81</v>
      </c>
      <c r="C1224" s="18" t="s">
        <v>146</v>
      </c>
      <c r="D1224" s="17" t="s">
        <v>52</v>
      </c>
      <c r="E1224" s="17" t="s">
        <v>172</v>
      </c>
      <c r="F1224" s="17" t="e" vm="58">
        <v>#VALUE!</v>
      </c>
      <c r="G1224" s="46">
        <v>0</v>
      </c>
      <c r="H1224" s="18">
        <v>2030</v>
      </c>
      <c r="I1224" s="18" t="s">
        <v>86</v>
      </c>
      <c r="J1224" s="9" t="s">
        <v>195</v>
      </c>
      <c r="K1224" s="17" t="s">
        <v>196</v>
      </c>
      <c r="L1224" s="48" t="s">
        <v>89</v>
      </c>
      <c r="M1224" s="54" t="str" cm="1">
        <f t="array" ref="M1224">_xlfn.IFS(G1224&gt;0.3,"Alto",G1224&gt;0.1,"Médio",G1224&lt;=0.1,"Baixo")</f>
        <v>Baixo</v>
      </c>
      <c r="N1224" s="20" t="str">
        <f t="shared" si="47"/>
        <v>Baixo</v>
      </c>
    </row>
    <row r="1225" spans="1:16" x14ac:dyDescent="0.35">
      <c r="A1225" s="17" t="str">
        <f t="shared" si="46"/>
        <v>SEEstadoIncêndiosEstado do Sergipe20502C</v>
      </c>
      <c r="B1225" s="18" t="s">
        <v>81</v>
      </c>
      <c r="C1225" s="18" t="s">
        <v>146</v>
      </c>
      <c r="D1225" s="17" t="s">
        <v>52</v>
      </c>
      <c r="E1225" s="17" t="s">
        <v>172</v>
      </c>
      <c r="F1225" s="17" t="e" vm="58">
        <v>#VALUE!</v>
      </c>
      <c r="G1225" s="46">
        <v>0.01</v>
      </c>
      <c r="H1225" s="18">
        <v>2050</v>
      </c>
      <c r="I1225" s="18" t="s">
        <v>86</v>
      </c>
      <c r="J1225" s="9" t="s">
        <v>195</v>
      </c>
      <c r="K1225" s="17" t="s">
        <v>196</v>
      </c>
      <c r="L1225" s="48" t="s">
        <v>89</v>
      </c>
      <c r="M1225" s="54" t="str" cm="1">
        <f t="array" ref="M1225">_xlfn.IFS(G1225&gt;0.3,"Alto",G1225&gt;0.1,"Médio",G1225&lt;=0.1,"Baixo")</f>
        <v>Baixo</v>
      </c>
      <c r="N1225" s="20" t="str">
        <f t="shared" si="47"/>
        <v>Baixo</v>
      </c>
    </row>
    <row r="1226" spans="1:16" x14ac:dyDescent="0.35">
      <c r="A1226" s="17" t="str">
        <f t="shared" si="46"/>
        <v>SEEstadoIncêndiosEstado do Sergipe20504C</v>
      </c>
      <c r="B1226" s="18" t="s">
        <v>81</v>
      </c>
      <c r="C1226" s="18" t="s">
        <v>146</v>
      </c>
      <c r="D1226" s="17" t="s">
        <v>52</v>
      </c>
      <c r="E1226" s="17" t="s">
        <v>172</v>
      </c>
      <c r="F1226" s="17" t="e" vm="58">
        <v>#VALUE!</v>
      </c>
      <c r="G1226" s="46">
        <v>0</v>
      </c>
      <c r="H1226" s="18">
        <v>2050</v>
      </c>
      <c r="I1226" s="18" t="s">
        <v>90</v>
      </c>
      <c r="J1226" s="9" t="s">
        <v>195</v>
      </c>
      <c r="K1226" s="17" t="s">
        <v>196</v>
      </c>
      <c r="L1226" s="48" t="s">
        <v>89</v>
      </c>
      <c r="M1226" s="54" t="str" cm="1">
        <f t="array" ref="M1226">_xlfn.IFS(G1226&gt;0.3,"Alto",G1226&gt;0.1,"Médio",G1226&lt;=0.1,"Baixo")</f>
        <v>Baixo</v>
      </c>
      <c r="N1226" s="20" t="str">
        <f t="shared" si="47"/>
        <v>Baixo</v>
      </c>
    </row>
    <row r="1227" spans="1:16" x14ac:dyDescent="0.35">
      <c r="A1227" s="17" t="str">
        <f t="shared" si="46"/>
        <v>SPEstadoIncêndiosEstado de São Paulo20304C</v>
      </c>
      <c r="B1227" s="18" t="s">
        <v>137</v>
      </c>
      <c r="C1227" s="18" t="s">
        <v>146</v>
      </c>
      <c r="D1227" s="17" t="s">
        <v>52</v>
      </c>
      <c r="E1227" s="17" t="s">
        <v>154</v>
      </c>
      <c r="F1227" s="17" t="e" vm="40">
        <v>#VALUE!</v>
      </c>
      <c r="G1227" s="46">
        <v>0.08</v>
      </c>
      <c r="H1227" s="18">
        <v>2030</v>
      </c>
      <c r="I1227" s="18" t="s">
        <v>90</v>
      </c>
      <c r="J1227" s="9" t="s">
        <v>195</v>
      </c>
      <c r="K1227" s="17" t="s">
        <v>196</v>
      </c>
      <c r="L1227" s="115" t="s">
        <v>197</v>
      </c>
      <c r="M1227" s="54" t="str" cm="1">
        <f t="array" ref="M1227">_xlfn.IFS(G1227&gt;0.3,"Alto",G1227&gt;0.1,"Médio",G1227&lt;=0.1,"Baixo")</f>
        <v>Baixo</v>
      </c>
      <c r="N1227" s="20" t="str">
        <f t="shared" si="47"/>
        <v>Baixo</v>
      </c>
    </row>
    <row r="1228" spans="1:16" x14ac:dyDescent="0.35">
      <c r="A1228" s="17" t="str">
        <f t="shared" si="46"/>
        <v>SPEstadoIncêndiosEstado de São Paulo20302C</v>
      </c>
      <c r="B1228" s="18" t="s">
        <v>137</v>
      </c>
      <c r="C1228" s="18" t="s">
        <v>146</v>
      </c>
      <c r="D1228" s="17" t="s">
        <v>52</v>
      </c>
      <c r="E1228" s="17" t="s">
        <v>154</v>
      </c>
      <c r="F1228" s="17" t="e" vm="40">
        <v>#VALUE!</v>
      </c>
      <c r="G1228" s="46">
        <v>0.06</v>
      </c>
      <c r="H1228" s="18">
        <v>2030</v>
      </c>
      <c r="I1228" s="18" t="s">
        <v>86</v>
      </c>
      <c r="J1228" s="9" t="s">
        <v>195</v>
      </c>
      <c r="K1228" s="17" t="s">
        <v>196</v>
      </c>
      <c r="L1228" s="115" t="s">
        <v>197</v>
      </c>
      <c r="M1228" s="54" t="str" cm="1">
        <f t="array" ref="M1228">_xlfn.IFS(G1228&gt;0.3,"Alto",G1228&gt;0.1,"Médio",G1228&lt;=0.1,"Baixo")</f>
        <v>Baixo</v>
      </c>
      <c r="N1228" s="20" t="str">
        <f t="shared" si="47"/>
        <v>Baixo</v>
      </c>
    </row>
    <row r="1229" spans="1:16" x14ac:dyDescent="0.35">
      <c r="A1229" s="17" t="str">
        <f t="shared" si="46"/>
        <v>SPEstadoIncêndiosEstado de São Paulo20502C</v>
      </c>
      <c r="B1229" s="18" t="s">
        <v>137</v>
      </c>
      <c r="C1229" s="18" t="s">
        <v>146</v>
      </c>
      <c r="D1229" s="17" t="s">
        <v>52</v>
      </c>
      <c r="E1229" s="17" t="s">
        <v>154</v>
      </c>
      <c r="F1229" s="17" t="e" vm="40">
        <v>#VALUE!</v>
      </c>
      <c r="G1229" s="46">
        <v>0.2</v>
      </c>
      <c r="H1229" s="18">
        <v>2050</v>
      </c>
      <c r="I1229" s="18" t="s">
        <v>86</v>
      </c>
      <c r="J1229" s="9" t="s">
        <v>195</v>
      </c>
      <c r="K1229" s="17" t="s">
        <v>196</v>
      </c>
      <c r="L1229" s="115" t="s">
        <v>197</v>
      </c>
      <c r="M1229" s="54" t="str" cm="1">
        <f t="array" ref="M1229">_xlfn.IFS(G1229&gt;0.3,"Alto",G1229&gt;0.1,"Médio",G1229&lt;=0.1,"Baixo")</f>
        <v>Médio</v>
      </c>
      <c r="N1229" s="20" t="str">
        <f t="shared" si="47"/>
        <v>Médio</v>
      </c>
    </row>
    <row r="1230" spans="1:16" x14ac:dyDescent="0.35">
      <c r="A1230" s="17" t="str">
        <f t="shared" si="46"/>
        <v>SPEstadoIncêndiosEstado de São Paulo20504C</v>
      </c>
      <c r="B1230" s="18" t="s">
        <v>137</v>
      </c>
      <c r="C1230" s="18" t="s">
        <v>146</v>
      </c>
      <c r="D1230" s="17" t="s">
        <v>52</v>
      </c>
      <c r="E1230" s="17" t="s">
        <v>154</v>
      </c>
      <c r="F1230" s="17" t="e" vm="40">
        <v>#VALUE!</v>
      </c>
      <c r="G1230" s="46">
        <v>0.3</v>
      </c>
      <c r="H1230" s="18">
        <v>2050</v>
      </c>
      <c r="I1230" s="18" t="s">
        <v>90</v>
      </c>
      <c r="J1230" s="9" t="s">
        <v>195</v>
      </c>
      <c r="K1230" s="17" t="s">
        <v>196</v>
      </c>
      <c r="L1230" s="115" t="s">
        <v>197</v>
      </c>
      <c r="M1230" s="54" t="str" cm="1">
        <f t="array" ref="M1230">_xlfn.IFS(G1230&gt;0.3,"Alto",G1230&gt;0.1,"Médio",G1230&lt;=0.1,"Baixo")</f>
        <v>Médio</v>
      </c>
      <c r="N1230" s="20" t="str">
        <f t="shared" si="47"/>
        <v>Médio</v>
      </c>
    </row>
    <row r="1231" spans="1:16" x14ac:dyDescent="0.35">
      <c r="A1231" s="17" t="str">
        <f t="shared" si="46"/>
        <v>TOEstadoIncêndiosEstado do Tocantins20304C</v>
      </c>
      <c r="B1231" s="18" t="s">
        <v>123</v>
      </c>
      <c r="C1231" s="18" t="s">
        <v>146</v>
      </c>
      <c r="D1231" s="17" t="s">
        <v>52</v>
      </c>
      <c r="E1231" s="17" t="s">
        <v>173</v>
      </c>
      <c r="F1231" s="17" t="e" vm="59">
        <v>#VALUE!</v>
      </c>
      <c r="G1231" s="46">
        <v>0.2</v>
      </c>
      <c r="H1231" s="18">
        <v>2030</v>
      </c>
      <c r="I1231" s="18" t="s">
        <v>90</v>
      </c>
      <c r="J1231" s="9" t="s">
        <v>195</v>
      </c>
      <c r="K1231" s="17" t="s">
        <v>196</v>
      </c>
      <c r="L1231" s="48" t="s">
        <v>89</v>
      </c>
      <c r="M1231" s="54" t="str" cm="1">
        <f t="array" ref="M1231">_xlfn.IFS(G1231&gt;0.3,"Alto",G1231&gt;0.1,"Médio",G1231&lt;=0.1,"Baixo")</f>
        <v>Médio</v>
      </c>
      <c r="N1231" s="20" t="str">
        <f t="shared" si="47"/>
        <v>Médio</v>
      </c>
      <c r="P1231"/>
    </row>
    <row r="1232" spans="1:16" x14ac:dyDescent="0.35">
      <c r="A1232" s="17" t="str">
        <f t="shared" si="46"/>
        <v>TOEstadoIncêndiosEstado do Tocantins20302C</v>
      </c>
      <c r="B1232" s="18" t="s">
        <v>123</v>
      </c>
      <c r="C1232" s="18" t="s">
        <v>146</v>
      </c>
      <c r="D1232" s="17" t="s">
        <v>52</v>
      </c>
      <c r="E1232" s="17" t="s">
        <v>173</v>
      </c>
      <c r="F1232" s="17" t="e" vm="59">
        <v>#VALUE!</v>
      </c>
      <c r="G1232" s="46">
        <v>0.2</v>
      </c>
      <c r="H1232" s="18">
        <v>2030</v>
      </c>
      <c r="I1232" s="18" t="s">
        <v>86</v>
      </c>
      <c r="J1232" s="9" t="s">
        <v>195</v>
      </c>
      <c r="K1232" s="17" t="s">
        <v>196</v>
      </c>
      <c r="L1232" s="48" t="s">
        <v>89</v>
      </c>
      <c r="M1232" s="54" t="str" cm="1">
        <f t="array" ref="M1232">_xlfn.IFS(G1232&gt;0.3,"Alto",G1232&gt;0.1,"Médio",G1232&lt;=0.1,"Baixo")</f>
        <v>Médio</v>
      </c>
      <c r="N1232" s="20" t="str">
        <f t="shared" si="47"/>
        <v>Médio</v>
      </c>
      <c r="P1232"/>
    </row>
    <row r="1233" spans="1:16" x14ac:dyDescent="0.35">
      <c r="A1233" s="17" t="str">
        <f t="shared" si="46"/>
        <v>TOEstadoIncêndiosEstado do Tocantins20502C</v>
      </c>
      <c r="B1233" s="18" t="s">
        <v>123</v>
      </c>
      <c r="C1233" s="45" t="s">
        <v>146</v>
      </c>
      <c r="D1233" s="44" t="s">
        <v>52</v>
      </c>
      <c r="E1233" s="17" t="s">
        <v>173</v>
      </c>
      <c r="F1233" s="17" t="e" vm="59">
        <v>#VALUE!</v>
      </c>
      <c r="G1233" s="46">
        <v>0.2</v>
      </c>
      <c r="H1233" s="18">
        <v>2050</v>
      </c>
      <c r="I1233" s="18" t="s">
        <v>86</v>
      </c>
      <c r="J1233" s="9" t="s">
        <v>195</v>
      </c>
      <c r="K1233" s="17" t="s">
        <v>196</v>
      </c>
      <c r="L1233" s="48" t="s">
        <v>89</v>
      </c>
      <c r="M1233" s="54" t="str" cm="1">
        <f t="array" ref="M1233">_xlfn.IFS(G1233&gt;0.3,"Alto",G1233&gt;0.1,"Médio",G1233&lt;=0.1,"Baixo")</f>
        <v>Médio</v>
      </c>
      <c r="N1233" s="20" t="str">
        <f t="shared" si="47"/>
        <v>Médio</v>
      </c>
      <c r="P1233"/>
    </row>
    <row r="1234" spans="1:16" x14ac:dyDescent="0.35">
      <c r="A1234" s="17" t="str">
        <f t="shared" si="46"/>
        <v>TOEstadoIncêndiosEstado do Tocantins20504C</v>
      </c>
      <c r="B1234" s="18" t="s">
        <v>123</v>
      </c>
      <c r="C1234" s="45" t="s">
        <v>146</v>
      </c>
      <c r="D1234" s="44" t="s">
        <v>52</v>
      </c>
      <c r="E1234" s="17" t="s">
        <v>173</v>
      </c>
      <c r="F1234" s="17" t="e" vm="59">
        <v>#VALUE!</v>
      </c>
      <c r="G1234" s="46">
        <v>0.2</v>
      </c>
      <c r="H1234" s="18">
        <v>2050</v>
      </c>
      <c r="I1234" s="18" t="s">
        <v>90</v>
      </c>
      <c r="J1234" s="9" t="s">
        <v>195</v>
      </c>
      <c r="K1234" s="17" t="s">
        <v>196</v>
      </c>
      <c r="L1234" s="48" t="s">
        <v>89</v>
      </c>
      <c r="M1234" s="54" t="str" cm="1">
        <f t="array" ref="M1234">_xlfn.IFS(G1234&gt;0.3,"Alto",G1234&gt;0.1,"Médio",G1234&lt;=0.1,"Baixo")</f>
        <v>Médio</v>
      </c>
      <c r="N1234" s="20" t="str">
        <f t="shared" si="47"/>
        <v>Médio</v>
      </c>
      <c r="P1234"/>
    </row>
    <row r="1235" spans="1:16" x14ac:dyDescent="0.35">
      <c r="A1235" s="17" t="str">
        <f t="shared" ref="A1235:A1246" si="48">_xlfn.CONCAT(B1235,C1235,D1235,E1235,H1235,I1235,O1235)</f>
        <v>BRPaísIncêndiosBrasil20302CUNEP FI</v>
      </c>
      <c r="B1235" s="18" t="s">
        <v>174</v>
      </c>
      <c r="C1235" s="45" t="s">
        <v>175</v>
      </c>
      <c r="D1235" s="44" t="s">
        <v>52</v>
      </c>
      <c r="E1235" s="17" t="s">
        <v>176</v>
      </c>
      <c r="F1235" s="17" t="e" vm="60">
        <v>#VALUE!</v>
      </c>
      <c r="G1235" s="44" t="s">
        <v>187</v>
      </c>
      <c r="H1235" s="18">
        <v>2030</v>
      </c>
      <c r="I1235" s="18" t="s">
        <v>86</v>
      </c>
      <c r="J1235" s="9" t="s">
        <v>89</v>
      </c>
      <c r="K1235" s="47" t="s">
        <v>178</v>
      </c>
      <c r="L1235" s="48" t="s">
        <v>89</v>
      </c>
      <c r="M1235" s="54" t="s">
        <v>89</v>
      </c>
      <c r="N1235" s="20" t="str">
        <f t="shared" si="47"/>
        <v>ND</v>
      </c>
      <c r="O1235" s="17" t="s">
        <v>250</v>
      </c>
      <c r="P1235"/>
    </row>
    <row r="1236" spans="1:16" x14ac:dyDescent="0.35">
      <c r="A1236" s="17" t="str">
        <f t="shared" si="48"/>
        <v>BRPaísIncêndiosBrasil20304CUNEP FI</v>
      </c>
      <c r="B1236" s="18" t="s">
        <v>174</v>
      </c>
      <c r="C1236" s="45" t="s">
        <v>175</v>
      </c>
      <c r="D1236" s="44" t="s">
        <v>52</v>
      </c>
      <c r="E1236" s="17" t="s">
        <v>176</v>
      </c>
      <c r="F1236" s="17" t="e" vm="60">
        <v>#VALUE!</v>
      </c>
      <c r="G1236" s="44" t="s">
        <v>187</v>
      </c>
      <c r="H1236" s="18">
        <v>2030</v>
      </c>
      <c r="I1236" s="18" t="s">
        <v>90</v>
      </c>
      <c r="J1236" s="9" t="s">
        <v>89</v>
      </c>
      <c r="K1236" s="47" t="s">
        <v>178</v>
      </c>
      <c r="L1236" s="48" t="s">
        <v>89</v>
      </c>
      <c r="M1236" s="54" t="s">
        <v>89</v>
      </c>
      <c r="N1236" s="20" t="str">
        <f t="shared" si="47"/>
        <v>ND</v>
      </c>
      <c r="O1236" s="17" t="s">
        <v>250</v>
      </c>
    </row>
    <row r="1237" spans="1:16" x14ac:dyDescent="0.35">
      <c r="A1237" s="17" t="str">
        <f t="shared" si="48"/>
        <v>BRPaísIncêndiosBrasil20502CUNEP FI</v>
      </c>
      <c r="B1237" s="18" t="s">
        <v>174</v>
      </c>
      <c r="C1237" s="45" t="s">
        <v>175</v>
      </c>
      <c r="D1237" s="44" t="s">
        <v>52</v>
      </c>
      <c r="E1237" s="17" t="s">
        <v>176</v>
      </c>
      <c r="F1237" s="17" t="e" vm="60">
        <v>#VALUE!</v>
      </c>
      <c r="G1237" s="44" t="s">
        <v>187</v>
      </c>
      <c r="H1237" s="18">
        <v>2050</v>
      </c>
      <c r="I1237" s="18" t="s">
        <v>86</v>
      </c>
      <c r="J1237" s="9" t="s">
        <v>89</v>
      </c>
      <c r="K1237" s="47" t="s">
        <v>178</v>
      </c>
      <c r="L1237" s="48" t="s">
        <v>89</v>
      </c>
      <c r="M1237" s="54" t="s">
        <v>89</v>
      </c>
      <c r="N1237" s="20" t="str">
        <f t="shared" si="47"/>
        <v>ND</v>
      </c>
      <c r="O1237" s="17" t="s">
        <v>250</v>
      </c>
    </row>
    <row r="1238" spans="1:16" x14ac:dyDescent="0.35">
      <c r="A1238" s="17" t="str">
        <f t="shared" si="48"/>
        <v>BRPaísIncêndiosBrasil20504CUNEP FI</v>
      </c>
      <c r="B1238" s="18" t="s">
        <v>174</v>
      </c>
      <c r="C1238" s="45" t="s">
        <v>175</v>
      </c>
      <c r="D1238" s="44" t="s">
        <v>52</v>
      </c>
      <c r="E1238" s="17" t="s">
        <v>176</v>
      </c>
      <c r="F1238" s="17" t="e" vm="60">
        <v>#VALUE!</v>
      </c>
      <c r="G1238" s="44" t="s">
        <v>184</v>
      </c>
      <c r="H1238" s="18">
        <v>2050</v>
      </c>
      <c r="I1238" s="18" t="s">
        <v>90</v>
      </c>
      <c r="J1238" s="9" t="s">
        <v>89</v>
      </c>
      <c r="K1238" s="47" t="s">
        <v>178</v>
      </c>
      <c r="L1238" s="48" t="s">
        <v>89</v>
      </c>
      <c r="M1238" s="54" t="str" cm="1">
        <f t="array" ref="M1238">_xlfn.IFS(G1238&gt;0.3,"Alto",G1238&gt;0.1,"Médio",G1238&lt;=0.1,"Baixo")</f>
        <v>Alto</v>
      </c>
      <c r="N1238" s="20" t="str">
        <f t="shared" si="47"/>
        <v>Alto</v>
      </c>
      <c r="O1238" s="17" t="s">
        <v>250</v>
      </c>
    </row>
    <row r="1239" spans="1:16" x14ac:dyDescent="0.35">
      <c r="A1239" s="17" t="str">
        <f t="shared" si="48"/>
        <v>BRPaísIncêndiosBrasil20302CWRI Water Risk</v>
      </c>
      <c r="B1239" s="18" t="s">
        <v>174</v>
      </c>
      <c r="C1239" s="45" t="s">
        <v>175</v>
      </c>
      <c r="D1239" s="44" t="s">
        <v>52</v>
      </c>
      <c r="E1239" s="17" t="s">
        <v>176</v>
      </c>
      <c r="F1239" s="17" t="e" vm="60">
        <v>#VALUE!</v>
      </c>
      <c r="G1239" s="44" t="str">
        <f>VLOOKUP(A1239,'Método WRI'!AA:AH,8,0)</f>
        <v>Baixo</v>
      </c>
      <c r="H1239" s="18">
        <v>2030</v>
      </c>
      <c r="I1239" s="18" t="s">
        <v>86</v>
      </c>
      <c r="J1239" s="9" t="s">
        <v>195</v>
      </c>
      <c r="K1239" s="17" t="s">
        <v>196</v>
      </c>
      <c r="L1239" s="48" t="s">
        <v>89</v>
      </c>
      <c r="M1239" s="54" t="s">
        <v>89</v>
      </c>
      <c r="N1239" s="20" t="str">
        <f t="shared" si="47"/>
        <v>Baixo</v>
      </c>
      <c r="O1239" s="20" t="s">
        <v>246</v>
      </c>
    </row>
    <row r="1240" spans="1:16" x14ac:dyDescent="0.35">
      <c r="A1240" s="17" t="str">
        <f t="shared" si="48"/>
        <v>BRPaísIncêndiosBrasil20304CWRI Water Risk</v>
      </c>
      <c r="B1240" s="18" t="s">
        <v>174</v>
      </c>
      <c r="C1240" s="45" t="s">
        <v>175</v>
      </c>
      <c r="D1240" s="44" t="s">
        <v>52</v>
      </c>
      <c r="E1240" s="17" t="s">
        <v>176</v>
      </c>
      <c r="F1240" s="17" t="e" vm="60">
        <v>#VALUE!</v>
      </c>
      <c r="G1240" s="44" t="str">
        <f>VLOOKUP(A1240,'Método WRI'!AA:AH,8,0)</f>
        <v>Baixo</v>
      </c>
      <c r="H1240" s="18">
        <v>2030</v>
      </c>
      <c r="I1240" s="18" t="s">
        <v>90</v>
      </c>
      <c r="J1240" s="9" t="s">
        <v>195</v>
      </c>
      <c r="K1240" s="17" t="s">
        <v>196</v>
      </c>
      <c r="L1240" s="48" t="s">
        <v>89</v>
      </c>
      <c r="M1240" s="54" t="s">
        <v>89</v>
      </c>
      <c r="N1240" s="20" t="str">
        <f t="shared" si="47"/>
        <v>Baixo</v>
      </c>
      <c r="O1240" s="20" t="s">
        <v>246</v>
      </c>
    </row>
    <row r="1241" spans="1:16" x14ac:dyDescent="0.35">
      <c r="A1241" s="17" t="str">
        <f t="shared" si="48"/>
        <v>BRPaísIncêndiosBrasil20502CWRI Water Risk</v>
      </c>
      <c r="B1241" s="18" t="s">
        <v>174</v>
      </c>
      <c r="C1241" s="18" t="s">
        <v>175</v>
      </c>
      <c r="D1241" s="17" t="s">
        <v>52</v>
      </c>
      <c r="E1241" s="17" t="s">
        <v>176</v>
      </c>
      <c r="F1241" s="17" t="e" vm="60">
        <v>#VALUE!</v>
      </c>
      <c r="G1241" s="44" t="str">
        <f>VLOOKUP(A1241,'Método WRI'!AA:AH,8,0)</f>
        <v>Baixo</v>
      </c>
      <c r="H1241" s="18">
        <v>2050</v>
      </c>
      <c r="I1241" s="18" t="s">
        <v>86</v>
      </c>
      <c r="J1241" s="9" t="s">
        <v>195</v>
      </c>
      <c r="K1241" s="17" t="s">
        <v>196</v>
      </c>
      <c r="L1241" s="48" t="s">
        <v>89</v>
      </c>
      <c r="M1241" s="54" t="s">
        <v>89</v>
      </c>
      <c r="N1241" s="20" t="str">
        <f t="shared" si="47"/>
        <v>Baixo</v>
      </c>
      <c r="O1241" s="20" t="s">
        <v>246</v>
      </c>
    </row>
    <row r="1242" spans="1:16" x14ac:dyDescent="0.35">
      <c r="A1242" s="17" t="str">
        <f t="shared" si="48"/>
        <v>BRPaísIncêndiosBrasil20504CWRI Water Risk</v>
      </c>
      <c r="B1242" s="18" t="s">
        <v>174</v>
      </c>
      <c r="C1242" s="18" t="s">
        <v>175</v>
      </c>
      <c r="D1242" s="17" t="s">
        <v>52</v>
      </c>
      <c r="E1242" s="17" t="s">
        <v>176</v>
      </c>
      <c r="F1242" s="17" t="e" vm="60">
        <v>#VALUE!</v>
      </c>
      <c r="G1242" s="44" t="str">
        <f>VLOOKUP(A1242,'Método WRI'!AA:AH,8,0)</f>
        <v>Baixo</v>
      </c>
      <c r="H1242" s="18">
        <v>2050</v>
      </c>
      <c r="I1242" s="18" t="s">
        <v>90</v>
      </c>
      <c r="J1242" s="9" t="s">
        <v>195</v>
      </c>
      <c r="K1242" s="17" t="s">
        <v>196</v>
      </c>
      <c r="L1242" s="48" t="s">
        <v>89</v>
      </c>
      <c r="M1242" s="54" t="s">
        <v>89</v>
      </c>
      <c r="N1242" s="20" t="str">
        <f t="shared" si="47"/>
        <v>Baixo</v>
      </c>
      <c r="O1242" s="20" t="s">
        <v>246</v>
      </c>
    </row>
    <row r="1243" spans="1:16" x14ac:dyDescent="0.35">
      <c r="A1243" s="17" t="str">
        <f t="shared" si="48"/>
        <v>BRPaísIncêndiosBrasil20302CThinkHazard</v>
      </c>
      <c r="B1243" s="18" t="s">
        <v>174</v>
      </c>
      <c r="C1243" s="18" t="s">
        <v>175</v>
      </c>
      <c r="D1243" s="17" t="s">
        <v>52</v>
      </c>
      <c r="E1243" s="17" t="s">
        <v>176</v>
      </c>
      <c r="F1243" s="17" t="e" vm="60">
        <v>#VALUE!</v>
      </c>
      <c r="G1243" s="44" t="s">
        <v>177</v>
      </c>
      <c r="H1243" s="18">
        <v>2030</v>
      </c>
      <c r="I1243" s="18" t="s">
        <v>86</v>
      </c>
      <c r="J1243" s="9" t="s">
        <v>89</v>
      </c>
      <c r="K1243" s="47" t="s">
        <v>252</v>
      </c>
      <c r="L1243" s="48" t="s">
        <v>89</v>
      </c>
      <c r="M1243" s="54" t="s">
        <v>89</v>
      </c>
      <c r="N1243" s="20" t="str">
        <f t="shared" si="47"/>
        <v>Médio</v>
      </c>
      <c r="O1243" s="20" t="s">
        <v>245</v>
      </c>
    </row>
    <row r="1244" spans="1:16" x14ac:dyDescent="0.35">
      <c r="A1244" s="17" t="str">
        <f t="shared" si="48"/>
        <v>BRPaísIncêndiosBrasil20304CThinkHazard</v>
      </c>
      <c r="B1244" s="18" t="s">
        <v>174</v>
      </c>
      <c r="C1244" s="18" t="s">
        <v>175</v>
      </c>
      <c r="D1244" s="17" t="s">
        <v>52</v>
      </c>
      <c r="E1244" s="17" t="s">
        <v>176</v>
      </c>
      <c r="F1244" s="17" t="e" vm="60">
        <v>#VALUE!</v>
      </c>
      <c r="G1244" s="44" t="s">
        <v>177</v>
      </c>
      <c r="H1244" s="18">
        <v>2030</v>
      </c>
      <c r="I1244" s="18" t="s">
        <v>90</v>
      </c>
      <c r="J1244" s="9" t="s">
        <v>89</v>
      </c>
      <c r="K1244" s="47" t="s">
        <v>252</v>
      </c>
      <c r="L1244" s="48" t="s">
        <v>89</v>
      </c>
      <c r="M1244" s="54" t="s">
        <v>89</v>
      </c>
      <c r="N1244" s="20" t="str">
        <f t="shared" si="47"/>
        <v>Médio</v>
      </c>
      <c r="O1244" s="20" t="s">
        <v>245</v>
      </c>
    </row>
    <row r="1245" spans="1:16" x14ac:dyDescent="0.35">
      <c r="A1245" s="17" t="str">
        <f t="shared" si="48"/>
        <v>BRPaísIncêndiosBrasil20502CThinkHazard</v>
      </c>
      <c r="B1245" s="18" t="s">
        <v>174</v>
      </c>
      <c r="C1245" s="18" t="s">
        <v>175</v>
      </c>
      <c r="D1245" s="17" t="s">
        <v>52</v>
      </c>
      <c r="E1245" s="17" t="s">
        <v>176</v>
      </c>
      <c r="F1245" s="17" t="e" vm="60">
        <v>#VALUE!</v>
      </c>
      <c r="G1245" s="44" t="s">
        <v>184</v>
      </c>
      <c r="H1245" s="18">
        <v>2050</v>
      </c>
      <c r="I1245" s="18" t="s">
        <v>86</v>
      </c>
      <c r="J1245" s="9" t="s">
        <v>89</v>
      </c>
      <c r="K1245" s="47" t="s">
        <v>252</v>
      </c>
      <c r="L1245" s="48" t="s">
        <v>89</v>
      </c>
      <c r="M1245" s="54" t="s">
        <v>89</v>
      </c>
      <c r="N1245" s="20" t="str">
        <f t="shared" si="47"/>
        <v>Alto</v>
      </c>
      <c r="O1245" s="20" t="s">
        <v>245</v>
      </c>
    </row>
    <row r="1246" spans="1:16" x14ac:dyDescent="0.35">
      <c r="A1246" s="17" t="str">
        <f t="shared" si="48"/>
        <v>BRPaísIncêndiosBrasil20504CThinkHazard</v>
      </c>
      <c r="B1246" s="18" t="s">
        <v>174</v>
      </c>
      <c r="C1246" s="18" t="s">
        <v>175</v>
      </c>
      <c r="D1246" s="17" t="s">
        <v>52</v>
      </c>
      <c r="E1246" s="17" t="s">
        <v>176</v>
      </c>
      <c r="F1246" s="17" t="e" vm="60">
        <v>#VALUE!</v>
      </c>
      <c r="G1246" s="84" t="s">
        <v>177</v>
      </c>
      <c r="H1246" s="18">
        <v>2050</v>
      </c>
      <c r="I1246" s="18" t="s">
        <v>90</v>
      </c>
      <c r="J1246" s="9" t="s">
        <v>89</v>
      </c>
      <c r="K1246" s="47" t="s">
        <v>252</v>
      </c>
      <c r="L1246" s="48" t="s">
        <v>89</v>
      </c>
      <c r="M1246" s="54" t="s">
        <v>89</v>
      </c>
      <c r="N1246" s="20" t="str">
        <f t="shared" si="47"/>
        <v>Médio</v>
      </c>
      <c r="O1246" s="20" t="s">
        <v>245</v>
      </c>
    </row>
    <row r="1247" spans="1:16" x14ac:dyDescent="0.35">
      <c r="A1247" s="17" t="str">
        <f t="shared" ref="A1247:A1310" si="49">_xlfn.CONCAT(B1247,C1247,D1247,E1247,H1247,I1247)</f>
        <v>ACcidadeIntensidade do ventoCidade de Rio Branco20302C</v>
      </c>
      <c r="B1247" s="18" t="s">
        <v>131</v>
      </c>
      <c r="C1247" s="18" t="s">
        <v>82</v>
      </c>
      <c r="D1247" s="17" t="s">
        <v>198</v>
      </c>
      <c r="E1247" s="17" t="s">
        <v>132</v>
      </c>
      <c r="F1247" s="17" t="e" vm="21">
        <v>#VALUE!</v>
      </c>
      <c r="G1247" s="166">
        <v>0.15</v>
      </c>
      <c r="H1247" s="18">
        <v>2030</v>
      </c>
      <c r="I1247" s="18" t="s">
        <v>86</v>
      </c>
      <c r="J1247" s="9" t="s">
        <v>199</v>
      </c>
      <c r="K1247" s="17" t="s">
        <v>189</v>
      </c>
      <c r="L1247" s="48" t="s">
        <v>89</v>
      </c>
      <c r="M1247" s="18" t="str" cm="1">
        <f t="array" ref="M1247">_xlfn.IFS(G1247&gt;0.1,"Alto",G1247&gt;-0.1,"Médio",G1247&lt;=-0.1,"Baixo")</f>
        <v>Alto</v>
      </c>
      <c r="N1247" s="20" t="str">
        <f t="shared" si="47"/>
        <v>Alto</v>
      </c>
    </row>
    <row r="1248" spans="1:16" x14ac:dyDescent="0.35">
      <c r="A1248" s="17" t="str">
        <f t="shared" si="49"/>
        <v>ACcidadeIntensidade do ventoCidade de Rio Branco20304C</v>
      </c>
      <c r="B1248" s="18" t="s">
        <v>131</v>
      </c>
      <c r="C1248" s="18" t="s">
        <v>82</v>
      </c>
      <c r="D1248" s="17" t="s">
        <v>198</v>
      </c>
      <c r="E1248" s="17" t="s">
        <v>132</v>
      </c>
      <c r="F1248" s="17" t="e" vm="21">
        <v>#VALUE!</v>
      </c>
      <c r="G1248" s="166">
        <v>0.25</v>
      </c>
      <c r="H1248" s="18">
        <v>2030</v>
      </c>
      <c r="I1248" s="18" t="s">
        <v>90</v>
      </c>
      <c r="J1248" s="9" t="s">
        <v>199</v>
      </c>
      <c r="K1248" s="17" t="s">
        <v>189</v>
      </c>
      <c r="L1248" s="48" t="s">
        <v>89</v>
      </c>
      <c r="M1248" s="18" t="str" cm="1">
        <f t="array" ref="M1248">_xlfn.IFS(G1248&gt;0.1,"Alto",G1248&gt;-0.1,"Médio",G1248&lt;=-0.1,"Baixo")</f>
        <v>Alto</v>
      </c>
      <c r="N1248" s="20" t="str">
        <f t="shared" si="47"/>
        <v>Alto</v>
      </c>
    </row>
    <row r="1249" spans="1:14" x14ac:dyDescent="0.35">
      <c r="A1249" s="17" t="str">
        <f t="shared" si="49"/>
        <v>ACcidadeIntensidade do ventoCidade de Rio Branco20502C</v>
      </c>
      <c r="B1249" s="18" t="s">
        <v>131</v>
      </c>
      <c r="C1249" s="18" t="s">
        <v>82</v>
      </c>
      <c r="D1249" s="17" t="s">
        <v>198</v>
      </c>
      <c r="E1249" s="17" t="s">
        <v>132</v>
      </c>
      <c r="F1249" s="17" t="e" vm="21">
        <v>#VALUE!</v>
      </c>
      <c r="G1249" s="166">
        <v>0.15</v>
      </c>
      <c r="H1249" s="18">
        <v>2050</v>
      </c>
      <c r="I1249" s="18" t="s">
        <v>86</v>
      </c>
      <c r="J1249" s="9" t="s">
        <v>199</v>
      </c>
      <c r="K1249" s="17" t="s">
        <v>189</v>
      </c>
      <c r="L1249" s="48" t="s">
        <v>89</v>
      </c>
      <c r="M1249" s="18" t="str" cm="1">
        <f t="array" ref="M1249">_xlfn.IFS(G1249&gt;0.1,"Alto",G1249&gt;-0.1,"Médio",G1249&lt;=-0.1,"Baixo")</f>
        <v>Alto</v>
      </c>
      <c r="N1249" s="20" t="str">
        <f t="shared" si="47"/>
        <v>Alto</v>
      </c>
    </row>
    <row r="1250" spans="1:14" x14ac:dyDescent="0.35">
      <c r="A1250" s="17" t="str">
        <f t="shared" si="49"/>
        <v>ACcidadeIntensidade do ventoCidade de Rio Branco20504C</v>
      </c>
      <c r="B1250" s="18" t="s">
        <v>131</v>
      </c>
      <c r="C1250" s="18" t="s">
        <v>82</v>
      </c>
      <c r="D1250" s="17" t="s">
        <v>198</v>
      </c>
      <c r="E1250" s="17" t="s">
        <v>132</v>
      </c>
      <c r="F1250" s="17" t="e" vm="21">
        <v>#VALUE!</v>
      </c>
      <c r="G1250" s="166">
        <v>0.35</v>
      </c>
      <c r="H1250" s="18">
        <v>2050</v>
      </c>
      <c r="I1250" s="18" t="s">
        <v>90</v>
      </c>
      <c r="J1250" s="9" t="s">
        <v>199</v>
      </c>
      <c r="K1250" s="17" t="s">
        <v>189</v>
      </c>
      <c r="L1250" s="48" t="s">
        <v>89</v>
      </c>
      <c r="M1250" s="18" t="str" cm="1">
        <f t="array" ref="M1250">_xlfn.IFS(G1250&gt;0.1,"Alto",G1250&gt;-0.1,"Médio",G1250&lt;=-0.1,"Baixo")</f>
        <v>Alto</v>
      </c>
      <c r="N1250" s="20" t="str">
        <f t="shared" si="47"/>
        <v>Alto</v>
      </c>
    </row>
    <row r="1251" spans="1:14" x14ac:dyDescent="0.35">
      <c r="A1251" s="17" t="str">
        <f t="shared" si="49"/>
        <v>ALcidadeIntensidade do ventoCidade de Maceió20302C</v>
      </c>
      <c r="B1251" s="18" t="s">
        <v>117</v>
      </c>
      <c r="C1251" s="18" t="s">
        <v>82</v>
      </c>
      <c r="D1251" s="17" t="s">
        <v>198</v>
      </c>
      <c r="E1251" s="17" t="s">
        <v>118</v>
      </c>
      <c r="F1251" s="17" t="e" vm="14">
        <v>#VALUE!</v>
      </c>
      <c r="G1251" s="46">
        <v>-0.1</v>
      </c>
      <c r="H1251" s="18">
        <v>2030</v>
      </c>
      <c r="I1251" s="18" t="s">
        <v>86</v>
      </c>
      <c r="J1251" s="9" t="s">
        <v>199</v>
      </c>
      <c r="K1251" s="17" t="s">
        <v>189</v>
      </c>
      <c r="L1251" s="48" t="s">
        <v>89</v>
      </c>
      <c r="M1251" s="18" t="str" cm="1">
        <f t="array" ref="M1251">_xlfn.IFS(G1251&gt;0.1,"Alto",G1251&gt;-0.1,"Médio",G1251&lt;=-0.1,"Baixo")</f>
        <v>Baixo</v>
      </c>
      <c r="N1251" s="20" t="str">
        <f t="shared" si="47"/>
        <v>Baixo</v>
      </c>
    </row>
    <row r="1252" spans="1:14" x14ac:dyDescent="0.35">
      <c r="A1252" s="17" t="str">
        <f t="shared" si="49"/>
        <v>ALcidadeIntensidade do ventoCidade de Maceió20304C</v>
      </c>
      <c r="B1252" s="18" t="s">
        <v>117</v>
      </c>
      <c r="C1252" s="18" t="s">
        <v>82</v>
      </c>
      <c r="D1252" s="17" t="s">
        <v>198</v>
      </c>
      <c r="E1252" s="17" t="s">
        <v>118</v>
      </c>
      <c r="F1252" s="17" t="e" vm="14">
        <v>#VALUE!</v>
      </c>
      <c r="G1252" s="46">
        <v>-0.05</v>
      </c>
      <c r="H1252" s="18">
        <v>2030</v>
      </c>
      <c r="I1252" s="18" t="s">
        <v>90</v>
      </c>
      <c r="J1252" s="9" t="s">
        <v>199</v>
      </c>
      <c r="K1252" s="17" t="s">
        <v>189</v>
      </c>
      <c r="L1252" s="48" t="s">
        <v>89</v>
      </c>
      <c r="M1252" s="18" t="str" cm="1">
        <f t="array" ref="M1252">_xlfn.IFS(G1252&gt;0.1,"Alto",G1252&gt;-0.1,"Médio",G1252&lt;=-0.1,"Baixo")</f>
        <v>Médio</v>
      </c>
      <c r="N1252" s="20" t="str">
        <f t="shared" si="47"/>
        <v>Médio</v>
      </c>
    </row>
    <row r="1253" spans="1:14" x14ac:dyDescent="0.35">
      <c r="A1253" s="17" t="str">
        <f t="shared" si="49"/>
        <v>ALcidadeIntensidade do ventoCidade de Maceió20502C</v>
      </c>
      <c r="B1253" s="18" t="s">
        <v>117</v>
      </c>
      <c r="C1253" s="18" t="s">
        <v>82</v>
      </c>
      <c r="D1253" s="17" t="s">
        <v>198</v>
      </c>
      <c r="E1253" s="17" t="s">
        <v>118</v>
      </c>
      <c r="F1253" s="17" t="e" vm="14">
        <v>#VALUE!</v>
      </c>
      <c r="G1253" s="46">
        <v>-0.1</v>
      </c>
      <c r="H1253" s="18">
        <v>2050</v>
      </c>
      <c r="I1253" s="18" t="s">
        <v>86</v>
      </c>
      <c r="J1253" s="9" t="s">
        <v>199</v>
      </c>
      <c r="K1253" s="17" t="s">
        <v>189</v>
      </c>
      <c r="L1253" s="48" t="s">
        <v>89</v>
      </c>
      <c r="M1253" s="18" t="str" cm="1">
        <f t="array" ref="M1253">_xlfn.IFS(G1253&gt;0.1,"Alto",G1253&gt;-0.1,"Médio",G1253&lt;=-0.1,"Baixo")</f>
        <v>Baixo</v>
      </c>
      <c r="N1253" s="20" t="str">
        <f t="shared" si="47"/>
        <v>Baixo</v>
      </c>
    </row>
    <row r="1254" spans="1:14" x14ac:dyDescent="0.35">
      <c r="A1254" s="17" t="str">
        <f t="shared" si="49"/>
        <v>ALcidadeIntensidade do ventoCidade de Maceió20504C</v>
      </c>
      <c r="B1254" s="18" t="s">
        <v>117</v>
      </c>
      <c r="C1254" s="18" t="s">
        <v>82</v>
      </c>
      <c r="D1254" s="17" t="s">
        <v>198</v>
      </c>
      <c r="E1254" s="17" t="s">
        <v>118</v>
      </c>
      <c r="F1254" s="17" t="e" vm="14">
        <v>#VALUE!</v>
      </c>
      <c r="G1254" s="46">
        <v>-0.05</v>
      </c>
      <c r="H1254" s="18">
        <v>2050</v>
      </c>
      <c r="I1254" s="18" t="s">
        <v>90</v>
      </c>
      <c r="J1254" s="9" t="s">
        <v>199</v>
      </c>
      <c r="K1254" s="17" t="s">
        <v>189</v>
      </c>
      <c r="L1254" s="48" t="s">
        <v>89</v>
      </c>
      <c r="M1254" s="18" t="str" cm="1">
        <f t="array" ref="M1254">_xlfn.IFS(G1254&gt;0.1,"Alto",G1254&gt;-0.1,"Médio",G1254&lt;=-0.1,"Baixo")</f>
        <v>Médio</v>
      </c>
      <c r="N1254" s="20" t="str">
        <f t="shared" si="47"/>
        <v>Médio</v>
      </c>
    </row>
    <row r="1255" spans="1:14" x14ac:dyDescent="0.35">
      <c r="A1255" s="17" t="str">
        <f t="shared" si="49"/>
        <v>AMcidadeIntensidade do ventoCidade de Manaus20302C</v>
      </c>
      <c r="B1255" s="18" t="s">
        <v>119</v>
      </c>
      <c r="C1255" s="18" t="s">
        <v>82</v>
      </c>
      <c r="D1255" s="17" t="s">
        <v>198</v>
      </c>
      <c r="E1255" s="17" t="s">
        <v>120</v>
      </c>
      <c r="F1255" s="17" t="e" vm="15">
        <v>#VALUE!</v>
      </c>
      <c r="G1255" s="46">
        <v>0.15</v>
      </c>
      <c r="H1255" s="18">
        <v>2030</v>
      </c>
      <c r="I1255" s="18" t="s">
        <v>86</v>
      </c>
      <c r="J1255" s="9" t="s">
        <v>199</v>
      </c>
      <c r="K1255" s="17" t="s">
        <v>189</v>
      </c>
      <c r="L1255" s="48" t="s">
        <v>89</v>
      </c>
      <c r="M1255" s="18" t="str" cm="1">
        <f t="array" ref="M1255">_xlfn.IFS(G1255&gt;0.1,"Alto",G1255&gt;-0.1,"Médio",G1255&lt;=-0.1,"Baixo")</f>
        <v>Alto</v>
      </c>
      <c r="N1255" s="20" t="str">
        <f t="shared" ref="N1255:N1318" si="50">IF(OR(G1255="Alto",G1255="Médio", G1255="Baixo", G1255= "Não aplicável",G1255="ND"),G1255,M1255)</f>
        <v>Alto</v>
      </c>
    </row>
    <row r="1256" spans="1:14" x14ac:dyDescent="0.35">
      <c r="A1256" s="17" t="str">
        <f t="shared" si="49"/>
        <v>AMcidadeIntensidade do ventoCidade de Manaus20304C</v>
      </c>
      <c r="B1256" s="18" t="s">
        <v>119</v>
      </c>
      <c r="C1256" s="18" t="s">
        <v>82</v>
      </c>
      <c r="D1256" s="17" t="s">
        <v>198</v>
      </c>
      <c r="E1256" s="17" t="s">
        <v>120</v>
      </c>
      <c r="F1256" s="17" t="e" vm="15">
        <v>#VALUE!</v>
      </c>
      <c r="G1256" s="46">
        <v>0.1</v>
      </c>
      <c r="H1256" s="18">
        <v>2030</v>
      </c>
      <c r="I1256" s="18" t="s">
        <v>90</v>
      </c>
      <c r="J1256" s="9" t="s">
        <v>199</v>
      </c>
      <c r="K1256" s="17" t="s">
        <v>189</v>
      </c>
      <c r="L1256" s="48" t="s">
        <v>89</v>
      </c>
      <c r="M1256" s="18" t="str" cm="1">
        <f t="array" ref="M1256">_xlfn.IFS(G1256&gt;0.1,"Alto",G1256&gt;-0.1,"Médio",G1256&lt;=-0.1,"Baixo")</f>
        <v>Médio</v>
      </c>
      <c r="N1256" s="20" t="str">
        <f t="shared" si="50"/>
        <v>Médio</v>
      </c>
    </row>
    <row r="1257" spans="1:14" x14ac:dyDescent="0.35">
      <c r="A1257" s="17" t="str">
        <f t="shared" si="49"/>
        <v>AMcidadeIntensidade do ventoCidade de Manaus20502C</v>
      </c>
      <c r="B1257" s="18" t="s">
        <v>119</v>
      </c>
      <c r="C1257" s="18" t="s">
        <v>82</v>
      </c>
      <c r="D1257" s="17" t="s">
        <v>198</v>
      </c>
      <c r="E1257" s="17" t="s">
        <v>120</v>
      </c>
      <c r="F1257" s="17" t="e" vm="15">
        <v>#VALUE!</v>
      </c>
      <c r="G1257" s="46">
        <v>0.35</v>
      </c>
      <c r="H1257" s="18">
        <v>2050</v>
      </c>
      <c r="I1257" s="18" t="s">
        <v>86</v>
      </c>
      <c r="J1257" s="9" t="s">
        <v>199</v>
      </c>
      <c r="K1257" s="17" t="s">
        <v>189</v>
      </c>
      <c r="L1257" s="48" t="s">
        <v>89</v>
      </c>
      <c r="M1257" s="18" t="str" cm="1">
        <f t="array" ref="M1257">_xlfn.IFS(G1257&gt;0.1,"Alto",G1257&gt;-0.1,"Médio",G1257&lt;=-0.1,"Baixo")</f>
        <v>Alto</v>
      </c>
      <c r="N1257" s="20" t="str">
        <f t="shared" si="50"/>
        <v>Alto</v>
      </c>
    </row>
    <row r="1258" spans="1:14" x14ac:dyDescent="0.35">
      <c r="A1258" s="17" t="str">
        <f t="shared" si="49"/>
        <v>AMcidadeIntensidade do ventoCidade de Manaus20504C</v>
      </c>
      <c r="B1258" s="18" t="s">
        <v>119</v>
      </c>
      <c r="C1258" s="18" t="s">
        <v>82</v>
      </c>
      <c r="D1258" s="17" t="s">
        <v>198</v>
      </c>
      <c r="E1258" s="17" t="s">
        <v>120</v>
      </c>
      <c r="F1258" s="17" t="e" vm="15">
        <v>#VALUE!</v>
      </c>
      <c r="G1258" s="46">
        <v>0.25</v>
      </c>
      <c r="H1258" s="18">
        <v>2050</v>
      </c>
      <c r="I1258" s="18" t="s">
        <v>90</v>
      </c>
      <c r="J1258" s="9" t="s">
        <v>199</v>
      </c>
      <c r="K1258" s="17" t="s">
        <v>189</v>
      </c>
      <c r="L1258" s="48" t="s">
        <v>89</v>
      </c>
      <c r="M1258" s="18" t="str" cm="1">
        <f t="array" ref="M1258">_xlfn.IFS(G1258&gt;0.1,"Alto",G1258&gt;-0.1,"Médio",G1258&lt;=-0.1,"Baixo")</f>
        <v>Alto</v>
      </c>
      <c r="N1258" s="20" t="str">
        <f t="shared" si="50"/>
        <v>Alto</v>
      </c>
    </row>
    <row r="1259" spans="1:14" x14ac:dyDescent="0.35">
      <c r="A1259" s="17" t="str">
        <f t="shared" si="49"/>
        <v>APcidadeIntensidade do ventoCidade de Macapá20302C</v>
      </c>
      <c r="B1259" s="18" t="s">
        <v>115</v>
      </c>
      <c r="C1259" s="18" t="s">
        <v>82</v>
      </c>
      <c r="D1259" s="17" t="s">
        <v>198</v>
      </c>
      <c r="E1259" s="17" t="s">
        <v>116</v>
      </c>
      <c r="F1259" s="17" t="e" vm="13">
        <v>#VALUE!</v>
      </c>
      <c r="G1259" s="46">
        <v>0.25</v>
      </c>
      <c r="H1259" s="18">
        <v>2030</v>
      </c>
      <c r="I1259" s="18" t="s">
        <v>86</v>
      </c>
      <c r="J1259" s="9" t="s">
        <v>199</v>
      </c>
      <c r="K1259" s="17" t="s">
        <v>189</v>
      </c>
      <c r="L1259" s="48" t="s">
        <v>89</v>
      </c>
      <c r="M1259" s="18" t="str" cm="1">
        <f t="array" ref="M1259">_xlfn.IFS(G1259&gt;0.1,"Alto",G1259&gt;-0.1,"Médio",G1259&lt;=-0.1,"Baixo")</f>
        <v>Alto</v>
      </c>
      <c r="N1259" s="20" t="str">
        <f t="shared" si="50"/>
        <v>Alto</v>
      </c>
    </row>
    <row r="1260" spans="1:14" x14ac:dyDescent="0.35">
      <c r="A1260" s="17" t="str">
        <f t="shared" si="49"/>
        <v>APcidadeIntensidade do ventoCidade de Macapá20304C</v>
      </c>
      <c r="B1260" s="18" t="s">
        <v>115</v>
      </c>
      <c r="C1260" s="18" t="s">
        <v>82</v>
      </c>
      <c r="D1260" s="17" t="s">
        <v>198</v>
      </c>
      <c r="E1260" s="17" t="s">
        <v>116</v>
      </c>
      <c r="F1260" s="17" t="e" vm="13">
        <v>#VALUE!</v>
      </c>
      <c r="G1260" s="46">
        <v>0.55000000000000004</v>
      </c>
      <c r="H1260" s="18">
        <v>2030</v>
      </c>
      <c r="I1260" s="18" t="s">
        <v>90</v>
      </c>
      <c r="J1260" s="9" t="s">
        <v>199</v>
      </c>
      <c r="K1260" s="17" t="s">
        <v>189</v>
      </c>
      <c r="L1260" s="48" t="s">
        <v>89</v>
      </c>
      <c r="M1260" s="18" t="str" cm="1">
        <f t="array" ref="M1260">_xlfn.IFS(G1260&gt;0.1,"Alto",G1260&gt;-0.1,"Médio",G1260&lt;=-0.1,"Baixo")</f>
        <v>Alto</v>
      </c>
      <c r="N1260" s="20" t="str">
        <f t="shared" si="50"/>
        <v>Alto</v>
      </c>
    </row>
    <row r="1261" spans="1:14" x14ac:dyDescent="0.35">
      <c r="A1261" s="17" t="str">
        <f t="shared" si="49"/>
        <v>APcidadeIntensidade do ventoCidade de Macapá20502C</v>
      </c>
      <c r="B1261" s="18" t="s">
        <v>115</v>
      </c>
      <c r="C1261" s="18" t="s">
        <v>82</v>
      </c>
      <c r="D1261" s="17" t="s">
        <v>198</v>
      </c>
      <c r="E1261" s="17" t="s">
        <v>116</v>
      </c>
      <c r="F1261" s="17" t="e" vm="13">
        <v>#VALUE!</v>
      </c>
      <c r="G1261" s="46">
        <v>0.45</v>
      </c>
      <c r="H1261" s="18">
        <v>2050</v>
      </c>
      <c r="I1261" s="18" t="s">
        <v>86</v>
      </c>
      <c r="J1261" s="9" t="s">
        <v>199</v>
      </c>
      <c r="K1261" s="17" t="s">
        <v>189</v>
      </c>
      <c r="L1261" s="48" t="s">
        <v>89</v>
      </c>
      <c r="M1261" s="18" t="str" cm="1">
        <f t="array" ref="M1261">_xlfn.IFS(G1261&gt;0.1,"Alto",G1261&gt;-0.1,"Médio",G1261&lt;=-0.1,"Baixo")</f>
        <v>Alto</v>
      </c>
      <c r="N1261" s="20" t="str">
        <f t="shared" si="50"/>
        <v>Alto</v>
      </c>
    </row>
    <row r="1262" spans="1:14" x14ac:dyDescent="0.35">
      <c r="A1262" s="17" t="str">
        <f t="shared" si="49"/>
        <v>APcidadeIntensidade do ventoCidade de Macapá20504C</v>
      </c>
      <c r="B1262" s="18" t="s">
        <v>115</v>
      </c>
      <c r="C1262" s="18" t="s">
        <v>82</v>
      </c>
      <c r="D1262" s="17" t="s">
        <v>198</v>
      </c>
      <c r="E1262" s="17" t="s">
        <v>116</v>
      </c>
      <c r="F1262" s="17" t="e" vm="13">
        <v>#VALUE!</v>
      </c>
      <c r="G1262" s="46">
        <v>0.55000000000000004</v>
      </c>
      <c r="H1262" s="18">
        <v>2050</v>
      </c>
      <c r="I1262" s="18" t="s">
        <v>90</v>
      </c>
      <c r="J1262" s="9" t="s">
        <v>199</v>
      </c>
      <c r="K1262" s="17" t="s">
        <v>189</v>
      </c>
      <c r="L1262" s="48" t="s">
        <v>89</v>
      </c>
      <c r="M1262" s="18" t="str" cm="1">
        <f t="array" ref="M1262">_xlfn.IFS(G1262&gt;0.1,"Alto",G1262&gt;-0.1,"Médio",G1262&lt;=-0.1,"Baixo")</f>
        <v>Alto</v>
      </c>
      <c r="N1262" s="20" t="str">
        <f t="shared" si="50"/>
        <v>Alto</v>
      </c>
    </row>
    <row r="1263" spans="1:14" x14ac:dyDescent="0.35">
      <c r="A1263" s="17" t="str">
        <f t="shared" si="49"/>
        <v>BAcidadeIntensidade do ventoCidade de Salvador20302C</v>
      </c>
      <c r="B1263" s="18" t="s">
        <v>133</v>
      </c>
      <c r="C1263" s="18" t="s">
        <v>82</v>
      </c>
      <c r="D1263" s="17" t="s">
        <v>198</v>
      </c>
      <c r="E1263" s="17" t="s">
        <v>134</v>
      </c>
      <c r="F1263" s="17" t="e" vm="22">
        <v>#VALUE!</v>
      </c>
      <c r="G1263" s="46">
        <v>0.1</v>
      </c>
      <c r="H1263" s="18">
        <v>2030</v>
      </c>
      <c r="I1263" s="18" t="s">
        <v>86</v>
      </c>
      <c r="J1263" s="9" t="s">
        <v>199</v>
      </c>
      <c r="K1263" s="17" t="s">
        <v>189</v>
      </c>
      <c r="L1263" s="48" t="s">
        <v>89</v>
      </c>
      <c r="M1263" s="18" t="str" cm="1">
        <f t="array" ref="M1263">_xlfn.IFS(G1263&gt;0.1,"Alto",G1263&gt;-0.1,"Médio",G1263&lt;=-0.1,"Baixo")</f>
        <v>Médio</v>
      </c>
      <c r="N1263" s="20" t="str">
        <f t="shared" si="50"/>
        <v>Médio</v>
      </c>
    </row>
    <row r="1264" spans="1:14" x14ac:dyDescent="0.35">
      <c r="A1264" s="17" t="str">
        <f t="shared" si="49"/>
        <v>BAcidadeIntensidade do ventoCidade de Salvador20304C</v>
      </c>
      <c r="B1264" s="18" t="s">
        <v>133</v>
      </c>
      <c r="C1264" s="18" t="s">
        <v>82</v>
      </c>
      <c r="D1264" s="17" t="s">
        <v>198</v>
      </c>
      <c r="E1264" s="17" t="s">
        <v>134</v>
      </c>
      <c r="F1264" s="17" t="e" vm="22">
        <v>#VALUE!</v>
      </c>
      <c r="G1264" s="46">
        <v>0.25</v>
      </c>
      <c r="H1264" s="18">
        <v>2030</v>
      </c>
      <c r="I1264" s="18" t="s">
        <v>90</v>
      </c>
      <c r="J1264" s="9" t="s">
        <v>199</v>
      </c>
      <c r="K1264" s="17" t="s">
        <v>189</v>
      </c>
      <c r="L1264" s="48" t="s">
        <v>89</v>
      </c>
      <c r="M1264" s="18" t="str" cm="1">
        <f t="array" ref="M1264">_xlfn.IFS(G1264&gt;0.1,"Alto",G1264&gt;-0.1,"Médio",G1264&lt;=-0.1,"Baixo")</f>
        <v>Alto</v>
      </c>
      <c r="N1264" s="20" t="str">
        <f t="shared" si="50"/>
        <v>Alto</v>
      </c>
    </row>
    <row r="1265" spans="1:14" x14ac:dyDescent="0.35">
      <c r="A1265" s="17" t="str">
        <f t="shared" si="49"/>
        <v>BAcidadeIntensidade do ventoCidade de Salvador20502C</v>
      </c>
      <c r="B1265" s="18" t="s">
        <v>133</v>
      </c>
      <c r="C1265" s="18" t="s">
        <v>82</v>
      </c>
      <c r="D1265" s="17" t="s">
        <v>198</v>
      </c>
      <c r="E1265" s="17" t="s">
        <v>134</v>
      </c>
      <c r="F1265" s="17" t="e" vm="22">
        <v>#VALUE!</v>
      </c>
      <c r="G1265" s="46">
        <v>0.1</v>
      </c>
      <c r="H1265" s="18">
        <v>2050</v>
      </c>
      <c r="I1265" s="18" t="s">
        <v>86</v>
      </c>
      <c r="J1265" s="9" t="s">
        <v>199</v>
      </c>
      <c r="K1265" s="17" t="s">
        <v>189</v>
      </c>
      <c r="L1265" s="48" t="s">
        <v>89</v>
      </c>
      <c r="M1265" s="18" t="str" cm="1">
        <f t="array" ref="M1265">_xlfn.IFS(G1265&gt;0.1,"Alto",G1265&gt;-0.1,"Médio",G1265&lt;=-0.1,"Baixo")</f>
        <v>Médio</v>
      </c>
      <c r="N1265" s="20" t="str">
        <f t="shared" si="50"/>
        <v>Médio</v>
      </c>
    </row>
    <row r="1266" spans="1:14" x14ac:dyDescent="0.35">
      <c r="A1266" s="17" t="str">
        <f t="shared" si="49"/>
        <v>BAcidadeIntensidade do ventoCidade de Salvador20504C</v>
      </c>
      <c r="B1266" s="18" t="s">
        <v>133</v>
      </c>
      <c r="C1266" s="18" t="s">
        <v>82</v>
      </c>
      <c r="D1266" s="17" t="s">
        <v>198</v>
      </c>
      <c r="E1266" s="17" t="s">
        <v>134</v>
      </c>
      <c r="F1266" s="17" t="e" vm="22">
        <v>#VALUE!</v>
      </c>
      <c r="G1266" s="46">
        <v>0.25</v>
      </c>
      <c r="H1266" s="18">
        <v>2050</v>
      </c>
      <c r="I1266" s="18" t="s">
        <v>90</v>
      </c>
      <c r="J1266" s="9" t="s">
        <v>199</v>
      </c>
      <c r="K1266" s="17" t="s">
        <v>189</v>
      </c>
      <c r="L1266" s="48" t="s">
        <v>89</v>
      </c>
      <c r="M1266" s="18" t="str" cm="1">
        <f t="array" ref="M1266">_xlfn.IFS(G1266&gt;0.1,"Alto",G1266&gt;-0.1,"Médio",G1266&lt;=-0.1,"Baixo")</f>
        <v>Alto</v>
      </c>
      <c r="N1266" s="20" t="str">
        <f t="shared" si="50"/>
        <v>Alto</v>
      </c>
    </row>
    <row r="1267" spans="1:14" x14ac:dyDescent="0.35">
      <c r="A1267" s="17" t="str">
        <f t="shared" si="49"/>
        <v>CEcidadeIntensidade do ventoCidade de Fortaleza20302C</v>
      </c>
      <c r="B1267" s="18" t="s">
        <v>109</v>
      </c>
      <c r="C1267" s="18" t="s">
        <v>82</v>
      </c>
      <c r="D1267" s="17" t="s">
        <v>198</v>
      </c>
      <c r="E1267" s="17" t="s">
        <v>110</v>
      </c>
      <c r="F1267" s="17" t="e" vm="10">
        <v>#VALUE!</v>
      </c>
      <c r="G1267" s="46">
        <v>-0.15</v>
      </c>
      <c r="H1267" s="18">
        <v>2030</v>
      </c>
      <c r="I1267" s="18" t="s">
        <v>86</v>
      </c>
      <c r="J1267" s="9" t="s">
        <v>199</v>
      </c>
      <c r="K1267" s="17" t="s">
        <v>189</v>
      </c>
      <c r="L1267" s="48" t="s">
        <v>89</v>
      </c>
      <c r="M1267" s="18" t="str" cm="1">
        <f t="array" ref="M1267">_xlfn.IFS(G1267&gt;0.1,"Alto",G1267&gt;-0.1,"Médio",G1267&lt;=-0.1,"Baixo")</f>
        <v>Baixo</v>
      </c>
      <c r="N1267" s="20" t="str">
        <f t="shared" si="50"/>
        <v>Baixo</v>
      </c>
    </row>
    <row r="1268" spans="1:14" x14ac:dyDescent="0.35">
      <c r="A1268" s="17" t="str">
        <f t="shared" si="49"/>
        <v>CEcidadeIntensidade do ventoCidade de Fortaleza20304C</v>
      </c>
      <c r="B1268" s="18" t="s">
        <v>109</v>
      </c>
      <c r="C1268" s="18" t="s">
        <v>82</v>
      </c>
      <c r="D1268" s="17" t="s">
        <v>198</v>
      </c>
      <c r="E1268" s="17" t="s">
        <v>110</v>
      </c>
      <c r="F1268" s="17" t="e" vm="10">
        <v>#VALUE!</v>
      </c>
      <c r="G1268" s="46">
        <v>0.05</v>
      </c>
      <c r="H1268" s="18">
        <v>2030</v>
      </c>
      <c r="I1268" s="18" t="s">
        <v>90</v>
      </c>
      <c r="J1268" s="9" t="s">
        <v>199</v>
      </c>
      <c r="K1268" s="17" t="s">
        <v>189</v>
      </c>
      <c r="L1268" s="48" t="s">
        <v>89</v>
      </c>
      <c r="M1268" s="18" t="str" cm="1">
        <f t="array" ref="M1268">_xlfn.IFS(G1268&gt;0.1,"Alto",G1268&gt;-0.1,"Médio",G1268&lt;=-0.1,"Baixo")</f>
        <v>Médio</v>
      </c>
      <c r="N1268" s="20" t="str">
        <f t="shared" si="50"/>
        <v>Médio</v>
      </c>
    </row>
    <row r="1269" spans="1:14" x14ac:dyDescent="0.35">
      <c r="A1269" s="17" t="str">
        <f t="shared" si="49"/>
        <v>CEcidadeIntensidade do ventoCidade de Fortaleza20502C</v>
      </c>
      <c r="B1269" s="18" t="s">
        <v>109</v>
      </c>
      <c r="C1269" s="18" t="s">
        <v>82</v>
      </c>
      <c r="D1269" s="17" t="s">
        <v>198</v>
      </c>
      <c r="E1269" s="17" t="s">
        <v>110</v>
      </c>
      <c r="F1269" s="17" t="e" vm="10">
        <v>#VALUE!</v>
      </c>
      <c r="G1269" s="46">
        <v>-0.25</v>
      </c>
      <c r="H1269" s="18">
        <v>2050</v>
      </c>
      <c r="I1269" s="18" t="s">
        <v>86</v>
      </c>
      <c r="J1269" s="9" t="s">
        <v>199</v>
      </c>
      <c r="K1269" s="17" t="s">
        <v>189</v>
      </c>
      <c r="L1269" s="48" t="s">
        <v>89</v>
      </c>
      <c r="M1269" s="18" t="str" cm="1">
        <f t="array" ref="M1269">_xlfn.IFS(G1269&gt;0.1,"Alto",G1269&gt;-0.1,"Médio",G1269&lt;=-0.1,"Baixo")</f>
        <v>Baixo</v>
      </c>
      <c r="N1269" s="20" t="str">
        <f t="shared" si="50"/>
        <v>Baixo</v>
      </c>
    </row>
    <row r="1270" spans="1:14" x14ac:dyDescent="0.35">
      <c r="A1270" s="17" t="str">
        <f t="shared" si="49"/>
        <v>CEcidadeIntensidade do ventoCidade de Fortaleza20504C</v>
      </c>
      <c r="B1270" s="18" t="s">
        <v>109</v>
      </c>
      <c r="C1270" s="18" t="s">
        <v>82</v>
      </c>
      <c r="D1270" s="17" t="s">
        <v>198</v>
      </c>
      <c r="E1270" s="17" t="s">
        <v>110</v>
      </c>
      <c r="F1270" s="17" t="e" vm="10">
        <v>#VALUE!</v>
      </c>
      <c r="G1270" s="46">
        <v>0.1</v>
      </c>
      <c r="H1270" s="18">
        <v>2050</v>
      </c>
      <c r="I1270" s="18" t="s">
        <v>90</v>
      </c>
      <c r="J1270" s="9" t="s">
        <v>199</v>
      </c>
      <c r="K1270" s="17" t="s">
        <v>189</v>
      </c>
      <c r="L1270" s="48" t="s">
        <v>89</v>
      </c>
      <c r="M1270" s="18" t="str" cm="1">
        <f t="array" ref="M1270">_xlfn.IFS(G1270&gt;0.1,"Alto",G1270&gt;-0.1,"Médio",G1270&lt;=-0.1,"Baixo")</f>
        <v>Médio</v>
      </c>
      <c r="N1270" s="20" t="str">
        <f t="shared" si="50"/>
        <v>Médio</v>
      </c>
    </row>
    <row r="1271" spans="1:14" x14ac:dyDescent="0.35">
      <c r="A1271" s="17" t="str">
        <f t="shared" si="49"/>
        <v>DFcidadeIntensidade do ventoCidade de Brasília20302C</v>
      </c>
      <c r="B1271" s="18" t="s">
        <v>99</v>
      </c>
      <c r="C1271" s="18" t="s">
        <v>82</v>
      </c>
      <c r="D1271" s="17" t="s">
        <v>198</v>
      </c>
      <c r="E1271" s="17" t="s">
        <v>100</v>
      </c>
      <c r="F1271" s="17" t="e" vm="5">
        <v>#VALUE!</v>
      </c>
      <c r="G1271" s="46">
        <v>0.25</v>
      </c>
      <c r="H1271" s="18">
        <v>2030</v>
      </c>
      <c r="I1271" s="18" t="s">
        <v>86</v>
      </c>
      <c r="J1271" s="9" t="s">
        <v>199</v>
      </c>
      <c r="K1271" s="17" t="s">
        <v>189</v>
      </c>
      <c r="L1271" s="48" t="s">
        <v>89</v>
      </c>
      <c r="M1271" s="18" t="str" cm="1">
        <f t="array" ref="M1271">_xlfn.IFS(G1271&gt;0.1,"Alto",G1271&gt;-0.1,"Médio",G1271&lt;=-0.1,"Baixo")</f>
        <v>Alto</v>
      </c>
      <c r="N1271" s="20" t="str">
        <f t="shared" si="50"/>
        <v>Alto</v>
      </c>
    </row>
    <row r="1272" spans="1:14" x14ac:dyDescent="0.35">
      <c r="A1272" s="17" t="str">
        <f t="shared" si="49"/>
        <v>DFcidadeIntensidade do ventoCidade de Brasília20304C</v>
      </c>
      <c r="B1272" s="18" t="s">
        <v>99</v>
      </c>
      <c r="C1272" s="18" t="s">
        <v>82</v>
      </c>
      <c r="D1272" s="17" t="s">
        <v>198</v>
      </c>
      <c r="E1272" s="17" t="s">
        <v>100</v>
      </c>
      <c r="F1272" s="17" t="e" vm="5">
        <v>#VALUE!</v>
      </c>
      <c r="G1272" s="46">
        <v>0.25</v>
      </c>
      <c r="H1272" s="18">
        <v>2030</v>
      </c>
      <c r="I1272" s="18" t="s">
        <v>90</v>
      </c>
      <c r="J1272" s="9" t="s">
        <v>199</v>
      </c>
      <c r="K1272" s="17" t="s">
        <v>189</v>
      </c>
      <c r="L1272" s="48" t="s">
        <v>89</v>
      </c>
      <c r="M1272" s="18" t="str" cm="1">
        <f t="array" ref="M1272">_xlfn.IFS(G1272&gt;0.1,"Alto",G1272&gt;-0.1,"Médio",G1272&lt;=-0.1,"Baixo")</f>
        <v>Alto</v>
      </c>
      <c r="N1272" s="20" t="str">
        <f t="shared" si="50"/>
        <v>Alto</v>
      </c>
    </row>
    <row r="1273" spans="1:14" x14ac:dyDescent="0.35">
      <c r="A1273" s="17" t="str">
        <f t="shared" si="49"/>
        <v>DFcidadeIntensidade do ventoCidade de Brasília20502C</v>
      </c>
      <c r="B1273" s="18" t="s">
        <v>99</v>
      </c>
      <c r="C1273" s="18" t="s">
        <v>82</v>
      </c>
      <c r="D1273" s="17" t="s">
        <v>198</v>
      </c>
      <c r="E1273" s="17" t="s">
        <v>100</v>
      </c>
      <c r="F1273" s="17" t="e" vm="5">
        <v>#VALUE!</v>
      </c>
      <c r="G1273" s="46">
        <v>0.15</v>
      </c>
      <c r="H1273" s="18">
        <v>2050</v>
      </c>
      <c r="I1273" s="18" t="s">
        <v>86</v>
      </c>
      <c r="J1273" s="9" t="s">
        <v>199</v>
      </c>
      <c r="K1273" s="17" t="s">
        <v>189</v>
      </c>
      <c r="L1273" s="48" t="s">
        <v>89</v>
      </c>
      <c r="M1273" s="18" t="str" cm="1">
        <f t="array" ref="M1273">_xlfn.IFS(G1273&gt;0.1,"Alto",G1273&gt;-0.1,"Médio",G1273&lt;=-0.1,"Baixo")</f>
        <v>Alto</v>
      </c>
      <c r="N1273" s="20" t="str">
        <f t="shared" si="50"/>
        <v>Alto</v>
      </c>
    </row>
    <row r="1274" spans="1:14" x14ac:dyDescent="0.35">
      <c r="A1274" s="17" t="str">
        <f t="shared" si="49"/>
        <v>DFcidadeIntensidade do ventoCidade de Brasília20504C</v>
      </c>
      <c r="B1274" s="18" t="s">
        <v>99</v>
      </c>
      <c r="C1274" s="18" t="s">
        <v>82</v>
      </c>
      <c r="D1274" s="17" t="s">
        <v>198</v>
      </c>
      <c r="E1274" s="17" t="s">
        <v>100</v>
      </c>
      <c r="F1274" s="17" t="e" vm="5">
        <v>#VALUE!</v>
      </c>
      <c r="G1274" s="46">
        <v>0.25</v>
      </c>
      <c r="H1274" s="18">
        <v>2050</v>
      </c>
      <c r="I1274" s="18" t="s">
        <v>90</v>
      </c>
      <c r="J1274" s="9" t="s">
        <v>199</v>
      </c>
      <c r="K1274" s="17" t="s">
        <v>189</v>
      </c>
      <c r="L1274" s="48" t="s">
        <v>89</v>
      </c>
      <c r="M1274" s="18" t="str" cm="1">
        <f t="array" ref="M1274">_xlfn.IFS(G1274&gt;0.1,"Alto",G1274&gt;-0.1,"Médio",G1274&lt;=-0.1,"Baixo")</f>
        <v>Alto</v>
      </c>
      <c r="N1274" s="20" t="str">
        <f t="shared" si="50"/>
        <v>Alto</v>
      </c>
    </row>
    <row r="1275" spans="1:14" x14ac:dyDescent="0.35">
      <c r="A1275" s="17" t="str">
        <f t="shared" si="49"/>
        <v>EScidadeIntensidade do ventoCidade de Vitória20302C</v>
      </c>
      <c r="B1275" s="18" t="s">
        <v>141</v>
      </c>
      <c r="C1275" s="18" t="s">
        <v>82</v>
      </c>
      <c r="D1275" s="17" t="s">
        <v>198</v>
      </c>
      <c r="E1275" s="17" t="s">
        <v>142</v>
      </c>
      <c r="F1275" s="17" t="e" vm="26">
        <v>#VALUE!</v>
      </c>
      <c r="G1275" s="46">
        <v>-0.05</v>
      </c>
      <c r="H1275" s="18">
        <v>2030</v>
      </c>
      <c r="I1275" s="18" t="s">
        <v>86</v>
      </c>
      <c r="J1275" s="9" t="s">
        <v>199</v>
      </c>
      <c r="K1275" s="17" t="s">
        <v>189</v>
      </c>
      <c r="L1275" s="48" t="s">
        <v>89</v>
      </c>
      <c r="M1275" s="18" t="str" cm="1">
        <f t="array" ref="M1275">_xlfn.IFS(G1275&gt;0.1,"Alto",G1275&gt;-0.1,"Médio",G1275&lt;=-0.1,"Baixo")</f>
        <v>Médio</v>
      </c>
      <c r="N1275" s="20" t="str">
        <f t="shared" si="50"/>
        <v>Médio</v>
      </c>
    </row>
    <row r="1276" spans="1:14" x14ac:dyDescent="0.35">
      <c r="A1276" s="17" t="str">
        <f t="shared" si="49"/>
        <v>EScidadeIntensidade do ventoCidade de Vitória20304C</v>
      </c>
      <c r="B1276" s="18" t="s">
        <v>141</v>
      </c>
      <c r="C1276" s="18" t="s">
        <v>82</v>
      </c>
      <c r="D1276" s="17" t="s">
        <v>198</v>
      </c>
      <c r="E1276" s="17" t="s">
        <v>142</v>
      </c>
      <c r="F1276" s="17" t="e" vm="26">
        <v>#VALUE!</v>
      </c>
      <c r="G1276" s="46">
        <v>0.1</v>
      </c>
      <c r="H1276" s="18">
        <v>2030</v>
      </c>
      <c r="I1276" s="18" t="s">
        <v>90</v>
      </c>
      <c r="J1276" s="9" t="s">
        <v>199</v>
      </c>
      <c r="K1276" s="17" t="s">
        <v>189</v>
      </c>
      <c r="L1276" s="48" t="s">
        <v>89</v>
      </c>
      <c r="M1276" s="18" t="str" cm="1">
        <f t="array" ref="M1276">_xlfn.IFS(G1276&gt;0.1,"Alto",G1276&gt;-0.1,"Médio",G1276&lt;=-0.1,"Baixo")</f>
        <v>Médio</v>
      </c>
      <c r="N1276" s="20" t="str">
        <f t="shared" si="50"/>
        <v>Médio</v>
      </c>
    </row>
    <row r="1277" spans="1:14" x14ac:dyDescent="0.35">
      <c r="A1277" s="17" t="str">
        <f t="shared" si="49"/>
        <v>EScidadeIntensidade do ventoCidade de Vitória20502C</v>
      </c>
      <c r="B1277" s="18" t="s">
        <v>141</v>
      </c>
      <c r="C1277" s="18" t="s">
        <v>82</v>
      </c>
      <c r="D1277" s="17" t="s">
        <v>198</v>
      </c>
      <c r="E1277" s="17" t="s">
        <v>142</v>
      </c>
      <c r="F1277" s="17" t="e" vm="26">
        <v>#VALUE!</v>
      </c>
      <c r="G1277" s="46">
        <v>-0.05</v>
      </c>
      <c r="H1277" s="18">
        <v>2050</v>
      </c>
      <c r="I1277" s="18" t="s">
        <v>86</v>
      </c>
      <c r="J1277" s="9" t="s">
        <v>199</v>
      </c>
      <c r="K1277" s="17" t="s">
        <v>189</v>
      </c>
      <c r="L1277" s="48" t="s">
        <v>89</v>
      </c>
      <c r="M1277" s="18" t="str" cm="1">
        <f t="array" ref="M1277">_xlfn.IFS(G1277&gt;0.1,"Alto",G1277&gt;-0.1,"Médio",G1277&lt;=-0.1,"Baixo")</f>
        <v>Médio</v>
      </c>
      <c r="N1277" s="20" t="str">
        <f t="shared" si="50"/>
        <v>Médio</v>
      </c>
    </row>
    <row r="1278" spans="1:14" x14ac:dyDescent="0.35">
      <c r="A1278" s="17" t="str">
        <f t="shared" si="49"/>
        <v>EScidadeIntensidade do ventoCidade de Vitória20504C</v>
      </c>
      <c r="B1278" s="18" t="s">
        <v>141</v>
      </c>
      <c r="C1278" s="18" t="s">
        <v>82</v>
      </c>
      <c r="D1278" s="17" t="s">
        <v>198</v>
      </c>
      <c r="E1278" s="17" t="s">
        <v>142</v>
      </c>
      <c r="F1278" s="17" t="e" vm="26">
        <v>#VALUE!</v>
      </c>
      <c r="G1278" s="46">
        <v>0.1</v>
      </c>
      <c r="H1278" s="18">
        <v>2050</v>
      </c>
      <c r="I1278" s="18" t="s">
        <v>90</v>
      </c>
      <c r="J1278" s="9" t="s">
        <v>199</v>
      </c>
      <c r="K1278" s="17" t="s">
        <v>189</v>
      </c>
      <c r="L1278" s="48" t="s">
        <v>89</v>
      </c>
      <c r="M1278" s="18" t="str" cm="1">
        <f t="array" ref="M1278">_xlfn.IFS(G1278&gt;0.1,"Alto",G1278&gt;-0.1,"Médio",G1278&lt;=-0.1,"Baixo")</f>
        <v>Médio</v>
      </c>
      <c r="N1278" s="20" t="str">
        <f t="shared" si="50"/>
        <v>Médio</v>
      </c>
    </row>
    <row r="1279" spans="1:14" x14ac:dyDescent="0.35">
      <c r="A1279" s="17" t="str">
        <f t="shared" si="49"/>
        <v>GOcidadeIntensidade do ventoCidade de Goiânia20302C</v>
      </c>
      <c r="B1279" s="18" t="s">
        <v>111</v>
      </c>
      <c r="C1279" s="18" t="s">
        <v>82</v>
      </c>
      <c r="D1279" s="17" t="s">
        <v>198</v>
      </c>
      <c r="E1279" s="17" t="s">
        <v>112</v>
      </c>
      <c r="F1279" s="17" t="e" vm="11">
        <v>#VALUE!</v>
      </c>
      <c r="G1279" s="46">
        <v>0.25</v>
      </c>
      <c r="H1279" s="18">
        <v>2030</v>
      </c>
      <c r="I1279" s="18" t="s">
        <v>86</v>
      </c>
      <c r="J1279" s="9" t="s">
        <v>199</v>
      </c>
      <c r="K1279" s="17" t="s">
        <v>189</v>
      </c>
      <c r="L1279" s="48" t="s">
        <v>89</v>
      </c>
      <c r="M1279" s="18" t="str" cm="1">
        <f t="array" ref="M1279">_xlfn.IFS(G1279&gt;0.1,"Alto",G1279&gt;-0.1,"Médio",G1279&lt;=-0.1,"Baixo")</f>
        <v>Alto</v>
      </c>
      <c r="N1279" s="20" t="str">
        <f t="shared" si="50"/>
        <v>Alto</v>
      </c>
    </row>
    <row r="1280" spans="1:14" x14ac:dyDescent="0.35">
      <c r="A1280" s="17" t="str">
        <f t="shared" si="49"/>
        <v>GOcidadeIntensidade do ventoCidade de Goiânia20304C</v>
      </c>
      <c r="B1280" s="18" t="s">
        <v>111</v>
      </c>
      <c r="C1280" s="18" t="s">
        <v>82</v>
      </c>
      <c r="D1280" s="17" t="s">
        <v>198</v>
      </c>
      <c r="E1280" s="17" t="s">
        <v>112</v>
      </c>
      <c r="F1280" s="17" t="e" vm="11">
        <v>#VALUE!</v>
      </c>
      <c r="G1280" s="46">
        <v>0.25</v>
      </c>
      <c r="H1280" s="18">
        <v>2030</v>
      </c>
      <c r="I1280" s="18" t="s">
        <v>90</v>
      </c>
      <c r="J1280" s="9" t="s">
        <v>199</v>
      </c>
      <c r="K1280" s="17" t="s">
        <v>189</v>
      </c>
      <c r="L1280" s="48" t="s">
        <v>89</v>
      </c>
      <c r="M1280" s="18" t="str" cm="1">
        <f t="array" ref="M1280">_xlfn.IFS(G1280&gt;0.1,"Alto",G1280&gt;-0.1,"Médio",G1280&lt;=-0.1,"Baixo")</f>
        <v>Alto</v>
      </c>
      <c r="N1280" s="20" t="str">
        <f t="shared" si="50"/>
        <v>Alto</v>
      </c>
    </row>
    <row r="1281" spans="1:16" x14ac:dyDescent="0.35">
      <c r="A1281" s="17" t="str">
        <f t="shared" si="49"/>
        <v>GOcidadeIntensidade do ventoCidade de Goiânia20502C</v>
      </c>
      <c r="B1281" s="18" t="s">
        <v>111</v>
      </c>
      <c r="C1281" s="18" t="s">
        <v>82</v>
      </c>
      <c r="D1281" s="17" t="s">
        <v>198</v>
      </c>
      <c r="E1281" s="17" t="s">
        <v>112</v>
      </c>
      <c r="F1281" s="17" t="e" vm="11">
        <v>#VALUE!</v>
      </c>
      <c r="G1281" s="46">
        <v>0.15</v>
      </c>
      <c r="H1281" s="18">
        <v>2050</v>
      </c>
      <c r="I1281" s="18" t="s">
        <v>86</v>
      </c>
      <c r="J1281" s="9" t="s">
        <v>199</v>
      </c>
      <c r="K1281" s="17" t="s">
        <v>189</v>
      </c>
      <c r="L1281" s="48" t="s">
        <v>89</v>
      </c>
      <c r="M1281" s="18" t="str" cm="1">
        <f t="array" ref="M1281">_xlfn.IFS(G1281&gt;0.1,"Alto",G1281&gt;-0.1,"Médio",G1281&lt;=-0.1,"Baixo")</f>
        <v>Alto</v>
      </c>
      <c r="N1281" s="20" t="str">
        <f t="shared" si="50"/>
        <v>Alto</v>
      </c>
    </row>
    <row r="1282" spans="1:16" x14ac:dyDescent="0.35">
      <c r="A1282" s="17" t="str">
        <f t="shared" si="49"/>
        <v>GOcidadeIntensidade do ventoCidade de Goiânia20504C</v>
      </c>
      <c r="B1282" s="18" t="s">
        <v>111</v>
      </c>
      <c r="C1282" s="18" t="s">
        <v>82</v>
      </c>
      <c r="D1282" s="17" t="s">
        <v>198</v>
      </c>
      <c r="E1282" s="17" t="s">
        <v>112</v>
      </c>
      <c r="F1282" s="17" t="e" vm="11">
        <v>#VALUE!</v>
      </c>
      <c r="G1282" s="46">
        <v>0.25</v>
      </c>
      <c r="H1282" s="18">
        <v>2050</v>
      </c>
      <c r="I1282" s="18" t="s">
        <v>90</v>
      </c>
      <c r="J1282" s="9" t="s">
        <v>199</v>
      </c>
      <c r="K1282" s="17" t="s">
        <v>189</v>
      </c>
      <c r="L1282" s="48" t="s">
        <v>89</v>
      </c>
      <c r="M1282" s="18" t="str" cm="1">
        <f t="array" ref="M1282">_xlfn.IFS(G1282&gt;0.1,"Alto",G1282&gt;-0.1,"Médio",G1282&lt;=-0.1,"Baixo")</f>
        <v>Alto</v>
      </c>
      <c r="N1282" s="20" t="str">
        <f t="shared" si="50"/>
        <v>Alto</v>
      </c>
    </row>
    <row r="1283" spans="1:16" x14ac:dyDescent="0.35">
      <c r="A1283" s="17" t="str">
        <f t="shared" si="49"/>
        <v>MAcidadeIntensidade do ventoCidade de São Luiz20302C</v>
      </c>
      <c r="B1283" s="18" t="s">
        <v>135</v>
      </c>
      <c r="C1283" s="18" t="s">
        <v>82</v>
      </c>
      <c r="D1283" s="17" t="s">
        <v>198</v>
      </c>
      <c r="E1283" s="17" t="s">
        <v>136</v>
      </c>
      <c r="F1283" s="17" t="e" vm="23">
        <v>#VALUE!</v>
      </c>
      <c r="G1283" s="46">
        <v>0.1</v>
      </c>
      <c r="H1283" s="18">
        <v>2030</v>
      </c>
      <c r="I1283" s="18" t="s">
        <v>86</v>
      </c>
      <c r="J1283" s="9" t="s">
        <v>199</v>
      </c>
      <c r="K1283" s="17" t="s">
        <v>189</v>
      </c>
      <c r="L1283" s="48" t="s">
        <v>89</v>
      </c>
      <c r="M1283" s="18" t="str" cm="1">
        <f t="array" ref="M1283">_xlfn.IFS(G1283&gt;0.1,"Alto",G1283&gt;-0.1,"Médio",G1283&lt;=-0.1,"Baixo")</f>
        <v>Médio</v>
      </c>
      <c r="N1283" s="20" t="str">
        <f t="shared" si="50"/>
        <v>Médio</v>
      </c>
    </row>
    <row r="1284" spans="1:16" x14ac:dyDescent="0.35">
      <c r="A1284" s="17" t="str">
        <f t="shared" si="49"/>
        <v>MAcidadeIntensidade do ventoCidade de São Luiz20304C</v>
      </c>
      <c r="B1284" s="18" t="s">
        <v>135</v>
      </c>
      <c r="C1284" s="18" t="s">
        <v>82</v>
      </c>
      <c r="D1284" s="17" t="s">
        <v>198</v>
      </c>
      <c r="E1284" s="17" t="s">
        <v>136</v>
      </c>
      <c r="F1284" s="17" t="e" vm="23">
        <v>#VALUE!</v>
      </c>
      <c r="G1284" s="46">
        <v>0.55000000000000004</v>
      </c>
      <c r="H1284" s="18">
        <v>2030</v>
      </c>
      <c r="I1284" s="18" t="s">
        <v>90</v>
      </c>
      <c r="J1284" s="9" t="s">
        <v>199</v>
      </c>
      <c r="K1284" s="17" t="s">
        <v>189</v>
      </c>
      <c r="L1284" s="48" t="s">
        <v>89</v>
      </c>
      <c r="M1284" s="18" t="str" cm="1">
        <f t="array" ref="M1284">_xlfn.IFS(G1284&gt;0.1,"Alto",G1284&gt;-0.1,"Médio",G1284&lt;=-0.1,"Baixo")</f>
        <v>Alto</v>
      </c>
      <c r="N1284" s="20" t="str">
        <f t="shared" si="50"/>
        <v>Alto</v>
      </c>
    </row>
    <row r="1285" spans="1:16" x14ac:dyDescent="0.35">
      <c r="A1285" s="17" t="str">
        <f t="shared" si="49"/>
        <v>MAcidadeIntensidade do ventoCidade de São Luiz20502C</v>
      </c>
      <c r="B1285" s="18" t="s">
        <v>135</v>
      </c>
      <c r="C1285" s="18" t="s">
        <v>82</v>
      </c>
      <c r="D1285" s="17" t="s">
        <v>198</v>
      </c>
      <c r="E1285" s="17" t="s">
        <v>136</v>
      </c>
      <c r="F1285" s="17" t="e" vm="23">
        <v>#VALUE!</v>
      </c>
      <c r="G1285" s="46">
        <v>0.25</v>
      </c>
      <c r="H1285" s="18">
        <v>2050</v>
      </c>
      <c r="I1285" s="18" t="s">
        <v>86</v>
      </c>
      <c r="J1285" s="9" t="s">
        <v>199</v>
      </c>
      <c r="K1285" s="17" t="s">
        <v>189</v>
      </c>
      <c r="L1285" s="48" t="s">
        <v>89</v>
      </c>
      <c r="M1285" s="18" t="str" cm="1">
        <f t="array" ref="M1285">_xlfn.IFS(G1285&gt;0.1,"Alto",G1285&gt;-0.1,"Médio",G1285&lt;=-0.1,"Baixo")</f>
        <v>Alto</v>
      </c>
      <c r="N1285" s="20" t="str">
        <f t="shared" si="50"/>
        <v>Alto</v>
      </c>
    </row>
    <row r="1286" spans="1:16" x14ac:dyDescent="0.35">
      <c r="A1286" s="17" t="str">
        <f t="shared" si="49"/>
        <v>MAcidadeIntensidade do ventoCidade de São Luiz20504C</v>
      </c>
      <c r="B1286" s="18" t="s">
        <v>135</v>
      </c>
      <c r="C1286" s="18" t="s">
        <v>82</v>
      </c>
      <c r="D1286" s="17" t="s">
        <v>198</v>
      </c>
      <c r="E1286" s="17" t="s">
        <v>136</v>
      </c>
      <c r="F1286" s="17" t="e" vm="23">
        <v>#VALUE!</v>
      </c>
      <c r="G1286" s="46">
        <v>0.55000000000000004</v>
      </c>
      <c r="H1286" s="18">
        <v>2050</v>
      </c>
      <c r="I1286" s="18" t="s">
        <v>90</v>
      </c>
      <c r="J1286" s="9" t="s">
        <v>199</v>
      </c>
      <c r="K1286" s="17" t="s">
        <v>189</v>
      </c>
      <c r="L1286" s="48" t="s">
        <v>89</v>
      </c>
      <c r="M1286" s="18" t="str" cm="1">
        <f t="array" ref="M1286">_xlfn.IFS(G1286&gt;0.1,"Alto",G1286&gt;-0.1,"Médio",G1286&lt;=-0.1,"Baixo")</f>
        <v>Alto</v>
      </c>
      <c r="N1286" s="20" t="str">
        <f t="shared" si="50"/>
        <v>Alto</v>
      </c>
    </row>
    <row r="1287" spans="1:16" x14ac:dyDescent="0.35">
      <c r="A1287" s="17" t="str">
        <f t="shared" si="49"/>
        <v>MGcidadeIntensidade do ventoCidade de Belo Horizonte20302C</v>
      </c>
      <c r="B1287" s="18" t="s">
        <v>93</v>
      </c>
      <c r="C1287" s="18" t="s">
        <v>82</v>
      </c>
      <c r="D1287" s="17" t="s">
        <v>198</v>
      </c>
      <c r="E1287" s="17" t="s">
        <v>94</v>
      </c>
      <c r="F1287" s="17" t="e" vm="3">
        <v>#VALUE!</v>
      </c>
      <c r="G1287" s="46">
        <v>0.25</v>
      </c>
      <c r="H1287" s="18">
        <v>2030</v>
      </c>
      <c r="I1287" s="18" t="s">
        <v>86</v>
      </c>
      <c r="J1287" s="9" t="s">
        <v>199</v>
      </c>
      <c r="K1287" s="17" t="s">
        <v>189</v>
      </c>
      <c r="L1287" s="48" t="s">
        <v>89</v>
      </c>
      <c r="M1287" s="18" t="str" cm="1">
        <f t="array" ref="M1287">_xlfn.IFS(G1287&gt;0.1,"Alto",G1287&gt;-0.1,"Médio",G1287&lt;=-0.1,"Baixo")</f>
        <v>Alto</v>
      </c>
      <c r="N1287" s="20" t="str">
        <f t="shared" si="50"/>
        <v>Alto</v>
      </c>
    </row>
    <row r="1288" spans="1:16" x14ac:dyDescent="0.35">
      <c r="A1288" s="17" t="str">
        <f t="shared" si="49"/>
        <v>MGcidadeIntensidade do ventoCidade de Belo Horizonte20304C</v>
      </c>
      <c r="B1288" s="18" t="s">
        <v>93</v>
      </c>
      <c r="C1288" s="18" t="s">
        <v>82</v>
      </c>
      <c r="D1288" s="17" t="s">
        <v>198</v>
      </c>
      <c r="E1288" s="17" t="s">
        <v>94</v>
      </c>
      <c r="F1288" s="17" t="e" vm="3">
        <v>#VALUE!</v>
      </c>
      <c r="G1288" s="46">
        <v>0.35</v>
      </c>
      <c r="H1288" s="18">
        <v>2030</v>
      </c>
      <c r="I1288" s="18" t="s">
        <v>90</v>
      </c>
      <c r="J1288" s="9" t="s">
        <v>199</v>
      </c>
      <c r="K1288" s="17" t="s">
        <v>189</v>
      </c>
      <c r="L1288" s="48" t="s">
        <v>89</v>
      </c>
      <c r="M1288" s="18" t="str" cm="1">
        <f t="array" ref="M1288">_xlfn.IFS(G1288&gt;0.1,"Alto",G1288&gt;-0.1,"Médio",G1288&lt;=-0.1,"Baixo")</f>
        <v>Alto</v>
      </c>
      <c r="N1288" s="20" t="str">
        <f t="shared" si="50"/>
        <v>Alto</v>
      </c>
    </row>
    <row r="1289" spans="1:16" x14ac:dyDescent="0.35">
      <c r="A1289" s="17" t="str">
        <f t="shared" si="49"/>
        <v>MGcidadeIntensidade do ventoCidade de Belo Horizonte20502C</v>
      </c>
      <c r="B1289" s="18" t="s">
        <v>93</v>
      </c>
      <c r="C1289" s="18" t="s">
        <v>82</v>
      </c>
      <c r="D1289" s="17" t="s">
        <v>198</v>
      </c>
      <c r="E1289" s="17" t="s">
        <v>94</v>
      </c>
      <c r="F1289" s="17" t="e" vm="3">
        <v>#VALUE!</v>
      </c>
      <c r="G1289" s="46">
        <v>0.25</v>
      </c>
      <c r="H1289" s="18">
        <v>2050</v>
      </c>
      <c r="I1289" s="18" t="s">
        <v>86</v>
      </c>
      <c r="J1289" s="9" t="s">
        <v>199</v>
      </c>
      <c r="K1289" s="17" t="s">
        <v>189</v>
      </c>
      <c r="L1289" s="48" t="s">
        <v>89</v>
      </c>
      <c r="M1289" s="18" t="str" cm="1">
        <f t="array" ref="M1289">_xlfn.IFS(G1289&gt;0.1,"Alto",G1289&gt;-0.1,"Médio",G1289&lt;=-0.1,"Baixo")</f>
        <v>Alto</v>
      </c>
      <c r="N1289" s="20" t="str">
        <f t="shared" si="50"/>
        <v>Alto</v>
      </c>
    </row>
    <row r="1290" spans="1:16" x14ac:dyDescent="0.35">
      <c r="A1290" s="17" t="str">
        <f t="shared" si="49"/>
        <v>MGcidadeIntensidade do ventoCidade de Belo Horizonte20504C</v>
      </c>
      <c r="B1290" s="18" t="s">
        <v>93</v>
      </c>
      <c r="C1290" s="45" t="s">
        <v>82</v>
      </c>
      <c r="D1290" s="44" t="s">
        <v>198</v>
      </c>
      <c r="E1290" s="17" t="s">
        <v>94</v>
      </c>
      <c r="F1290" s="17" t="e" vm="3">
        <v>#VALUE!</v>
      </c>
      <c r="G1290" s="46">
        <v>0.45</v>
      </c>
      <c r="H1290" s="18">
        <v>2050</v>
      </c>
      <c r="I1290" s="18" t="s">
        <v>90</v>
      </c>
      <c r="J1290" s="9" t="s">
        <v>199</v>
      </c>
      <c r="K1290" s="17" t="s">
        <v>189</v>
      </c>
      <c r="L1290" s="48" t="s">
        <v>89</v>
      </c>
      <c r="M1290" s="18" t="str" cm="1">
        <f t="array" ref="M1290">_xlfn.IFS(G1290&gt;0.1,"Alto",G1290&gt;-0.1,"Médio",G1290&lt;=-0.1,"Baixo")</f>
        <v>Alto</v>
      </c>
      <c r="N1290" s="20" t="str">
        <f t="shared" si="50"/>
        <v>Alto</v>
      </c>
      <c r="P1290"/>
    </row>
    <row r="1291" spans="1:16" x14ac:dyDescent="0.35">
      <c r="A1291" s="17" t="str">
        <f t="shared" si="49"/>
        <v>MScidadeIntensidade do ventoCidade de Campo Grande20302C</v>
      </c>
      <c r="B1291" s="18" t="s">
        <v>101</v>
      </c>
      <c r="C1291" s="45" t="s">
        <v>82</v>
      </c>
      <c r="D1291" s="44" t="s">
        <v>198</v>
      </c>
      <c r="E1291" s="17" t="s">
        <v>102</v>
      </c>
      <c r="F1291" s="17" t="e" vm="6">
        <v>#VALUE!</v>
      </c>
      <c r="G1291" s="46">
        <v>0.05</v>
      </c>
      <c r="H1291" s="18">
        <v>2030</v>
      </c>
      <c r="I1291" s="18" t="s">
        <v>86</v>
      </c>
      <c r="J1291" s="9" t="s">
        <v>199</v>
      </c>
      <c r="K1291" s="17" t="s">
        <v>189</v>
      </c>
      <c r="L1291" s="48" t="s">
        <v>89</v>
      </c>
      <c r="M1291" s="18" t="str" cm="1">
        <f t="array" ref="M1291">_xlfn.IFS(G1291&gt;0.1,"Alto",G1291&gt;-0.1,"Médio",G1291&lt;=-0.1,"Baixo")</f>
        <v>Médio</v>
      </c>
      <c r="N1291" s="20" t="str">
        <f t="shared" si="50"/>
        <v>Médio</v>
      </c>
      <c r="P1291"/>
    </row>
    <row r="1292" spans="1:16" x14ac:dyDescent="0.35">
      <c r="A1292" s="17" t="str">
        <f t="shared" si="49"/>
        <v>MSCidadeIntensidade do ventoCidade de Dourados20302C</v>
      </c>
      <c r="B1292" s="112" t="s">
        <v>101</v>
      </c>
      <c r="C1292" s="126" t="s">
        <v>190</v>
      </c>
      <c r="D1292" s="108" t="s">
        <v>198</v>
      </c>
      <c r="E1292" s="77" t="s">
        <v>180</v>
      </c>
      <c r="F1292" s="77" t="e" vm="28">
        <v>#VALUE!</v>
      </c>
      <c r="G1292" s="167">
        <v>0.05</v>
      </c>
      <c r="H1292" s="18">
        <v>2030</v>
      </c>
      <c r="I1292" s="18" t="s">
        <v>86</v>
      </c>
      <c r="J1292" s="9" t="s">
        <v>199</v>
      </c>
      <c r="K1292" s="17" t="s">
        <v>189</v>
      </c>
      <c r="L1292" s="48" t="s">
        <v>89</v>
      </c>
      <c r="M1292" s="18" t="str" cm="1">
        <f t="array" ref="M1292">_xlfn.IFS(G1292&gt;0.1,"Alto",G1292&gt;-0.1,"Médio",G1292&lt;=-0.1,"Baixo")</f>
        <v>Médio</v>
      </c>
      <c r="N1292" s="20" t="str">
        <f t="shared" si="50"/>
        <v>Médio</v>
      </c>
      <c r="P1292"/>
    </row>
    <row r="1293" spans="1:16" x14ac:dyDescent="0.35">
      <c r="A1293" s="17" t="str">
        <f t="shared" si="49"/>
        <v>MScidadeIntensidade do ventoCidade de Campo Grande20304C</v>
      </c>
      <c r="B1293" s="18" t="s">
        <v>101</v>
      </c>
      <c r="C1293" s="45" t="s">
        <v>82</v>
      </c>
      <c r="D1293" s="44" t="s">
        <v>198</v>
      </c>
      <c r="E1293" s="17" t="s">
        <v>102</v>
      </c>
      <c r="F1293" s="17" t="e" vm="6">
        <v>#VALUE!</v>
      </c>
      <c r="G1293" s="46">
        <v>0.15</v>
      </c>
      <c r="H1293" s="18">
        <v>2030</v>
      </c>
      <c r="I1293" s="18" t="s">
        <v>90</v>
      </c>
      <c r="J1293" s="9" t="s">
        <v>199</v>
      </c>
      <c r="K1293" s="17" t="s">
        <v>189</v>
      </c>
      <c r="L1293" s="48" t="s">
        <v>89</v>
      </c>
      <c r="M1293" s="18" t="str" cm="1">
        <f t="array" ref="M1293">_xlfn.IFS(G1293&gt;0.1,"Alto",G1293&gt;-0.1,"Médio",G1293&lt;=-0.1,"Baixo")</f>
        <v>Alto</v>
      </c>
      <c r="N1293" s="20" t="str">
        <f t="shared" si="50"/>
        <v>Alto</v>
      </c>
      <c r="P1293"/>
    </row>
    <row r="1294" spans="1:16" x14ac:dyDescent="0.35">
      <c r="A1294" s="17" t="str">
        <f t="shared" si="49"/>
        <v>MSCidadeIntensidade do ventoCidade de Dourados20304C</v>
      </c>
      <c r="B1294" s="112" t="s">
        <v>101</v>
      </c>
      <c r="C1294" s="126" t="s">
        <v>190</v>
      </c>
      <c r="D1294" s="108" t="s">
        <v>198</v>
      </c>
      <c r="E1294" s="77" t="s">
        <v>180</v>
      </c>
      <c r="F1294" s="77" t="e" vm="28">
        <v>#VALUE!</v>
      </c>
      <c r="G1294" s="167">
        <v>0.15</v>
      </c>
      <c r="H1294" s="18">
        <v>2030</v>
      </c>
      <c r="I1294" s="18" t="s">
        <v>90</v>
      </c>
      <c r="J1294" s="9" t="s">
        <v>199</v>
      </c>
      <c r="K1294" s="17" t="s">
        <v>189</v>
      </c>
      <c r="L1294" s="48" t="s">
        <v>89</v>
      </c>
      <c r="M1294" s="18" t="str" cm="1">
        <f t="array" ref="M1294">_xlfn.IFS(G1294&gt;0.1,"Alto",G1294&gt;-0.1,"Médio",G1294&lt;=-0.1,"Baixo")</f>
        <v>Alto</v>
      </c>
      <c r="N1294" s="20" t="str">
        <f t="shared" si="50"/>
        <v>Alto</v>
      </c>
      <c r="P1294"/>
    </row>
    <row r="1295" spans="1:16" x14ac:dyDescent="0.35">
      <c r="A1295" s="17" t="str">
        <f t="shared" si="49"/>
        <v>MScidadeIntensidade do ventoCidade de Campo Grande20502C</v>
      </c>
      <c r="B1295" s="18" t="s">
        <v>101</v>
      </c>
      <c r="C1295" s="45" t="s">
        <v>82</v>
      </c>
      <c r="D1295" s="44" t="s">
        <v>198</v>
      </c>
      <c r="E1295" s="17" t="s">
        <v>102</v>
      </c>
      <c r="F1295" s="17" t="e" vm="6">
        <v>#VALUE!</v>
      </c>
      <c r="G1295" s="46">
        <v>0.1</v>
      </c>
      <c r="H1295" s="18">
        <v>2050</v>
      </c>
      <c r="I1295" s="18" t="s">
        <v>86</v>
      </c>
      <c r="J1295" s="9" t="s">
        <v>199</v>
      </c>
      <c r="K1295" s="17" t="s">
        <v>189</v>
      </c>
      <c r="L1295" s="48" t="s">
        <v>89</v>
      </c>
      <c r="M1295" s="18" t="str" cm="1">
        <f t="array" ref="M1295">_xlfn.IFS(G1295&gt;0.1,"Alto",G1295&gt;-0.1,"Médio",G1295&lt;=-0.1,"Baixo")</f>
        <v>Médio</v>
      </c>
      <c r="N1295" s="20" t="str">
        <f t="shared" si="50"/>
        <v>Médio</v>
      </c>
    </row>
    <row r="1296" spans="1:16" x14ac:dyDescent="0.35">
      <c r="A1296" s="17" t="str">
        <f t="shared" si="49"/>
        <v>MSCidadeIntensidade do ventoCidade de Dourados20502C</v>
      </c>
      <c r="B1296" s="112" t="s">
        <v>101</v>
      </c>
      <c r="C1296" s="126" t="s">
        <v>190</v>
      </c>
      <c r="D1296" s="108" t="s">
        <v>198</v>
      </c>
      <c r="E1296" s="77" t="s">
        <v>180</v>
      </c>
      <c r="F1296" s="77" t="e" vm="28">
        <v>#VALUE!</v>
      </c>
      <c r="G1296" s="167">
        <v>0.1</v>
      </c>
      <c r="H1296" s="18">
        <v>2050</v>
      </c>
      <c r="I1296" s="18" t="s">
        <v>86</v>
      </c>
      <c r="J1296" s="9" t="s">
        <v>199</v>
      </c>
      <c r="K1296" s="17" t="s">
        <v>189</v>
      </c>
      <c r="L1296" s="48" t="s">
        <v>89</v>
      </c>
      <c r="M1296" s="18" t="str" cm="1">
        <f t="array" ref="M1296">_xlfn.IFS(G1296&gt;0.1,"Alto",G1296&gt;-0.1,"Médio",G1296&lt;=-0.1,"Baixo")</f>
        <v>Médio</v>
      </c>
      <c r="N1296" s="20" t="str">
        <f t="shared" si="50"/>
        <v>Médio</v>
      </c>
    </row>
    <row r="1297" spans="1:15" x14ac:dyDescent="0.35">
      <c r="A1297" s="17" t="str">
        <f t="shared" si="49"/>
        <v>MScidadeIntensidade do ventoCidade de Campo Grande20504C</v>
      </c>
      <c r="B1297" s="18" t="s">
        <v>101</v>
      </c>
      <c r="C1297" s="45" t="s">
        <v>82</v>
      </c>
      <c r="D1297" s="44" t="s">
        <v>198</v>
      </c>
      <c r="E1297" s="17" t="s">
        <v>102</v>
      </c>
      <c r="F1297" s="17" t="e" vm="6">
        <v>#VALUE!</v>
      </c>
      <c r="G1297" s="46">
        <v>0.15</v>
      </c>
      <c r="H1297" s="18">
        <v>2050</v>
      </c>
      <c r="I1297" s="18" t="s">
        <v>90</v>
      </c>
      <c r="J1297" s="9" t="s">
        <v>199</v>
      </c>
      <c r="K1297" s="17" t="s">
        <v>189</v>
      </c>
      <c r="L1297" s="48" t="s">
        <v>89</v>
      </c>
      <c r="M1297" s="18" t="str" cm="1">
        <f t="array" ref="M1297">_xlfn.IFS(G1297&gt;0.1,"Alto",G1297&gt;-0.1,"Médio",G1297&lt;=-0.1,"Baixo")</f>
        <v>Alto</v>
      </c>
      <c r="N1297" s="20" t="str">
        <f t="shared" si="50"/>
        <v>Alto</v>
      </c>
    </row>
    <row r="1298" spans="1:15" x14ac:dyDescent="0.35">
      <c r="A1298" s="17" t="str">
        <f t="shared" si="49"/>
        <v>MSCidadeIntensidade do ventoCidade de Dourados20504C</v>
      </c>
      <c r="B1298" s="112" t="s">
        <v>101</v>
      </c>
      <c r="C1298" s="112" t="s">
        <v>190</v>
      </c>
      <c r="D1298" s="77" t="s">
        <v>198</v>
      </c>
      <c r="E1298" s="77" t="s">
        <v>180</v>
      </c>
      <c r="F1298" s="77" t="e" vm="28">
        <v>#VALUE!</v>
      </c>
      <c r="G1298" s="167">
        <v>0.15</v>
      </c>
      <c r="H1298" s="18">
        <v>2050</v>
      </c>
      <c r="I1298" s="18" t="s">
        <v>90</v>
      </c>
      <c r="J1298" s="9" t="s">
        <v>199</v>
      </c>
      <c r="K1298" s="17" t="s">
        <v>189</v>
      </c>
      <c r="L1298" s="48" t="s">
        <v>89</v>
      </c>
      <c r="M1298" s="18" t="str" cm="1">
        <f t="array" ref="M1298">_xlfn.IFS(G1298&gt;0.1,"Alto",G1298&gt;-0.1,"Médio",G1298&lt;=-0.1,"Baixo")</f>
        <v>Alto</v>
      </c>
      <c r="N1298" s="20" t="str">
        <f t="shared" si="50"/>
        <v>Alto</v>
      </c>
    </row>
    <row r="1299" spans="1:15" x14ac:dyDescent="0.35">
      <c r="A1299" s="17" t="str">
        <f t="shared" si="49"/>
        <v>MTcidadeIntensidade do ventoCidade de Cuiabá20302C</v>
      </c>
      <c r="B1299" s="18" t="s">
        <v>103</v>
      </c>
      <c r="C1299" s="18" t="s">
        <v>82</v>
      </c>
      <c r="D1299" s="17" t="s">
        <v>198</v>
      </c>
      <c r="E1299" s="17" t="s">
        <v>104</v>
      </c>
      <c r="F1299" s="17" t="e" vm="7">
        <v>#VALUE!</v>
      </c>
      <c r="G1299" s="46">
        <v>0.1</v>
      </c>
      <c r="H1299" s="18">
        <v>2030</v>
      </c>
      <c r="I1299" s="18" t="s">
        <v>86</v>
      </c>
      <c r="J1299" s="9" t="s">
        <v>199</v>
      </c>
      <c r="K1299" s="17" t="s">
        <v>189</v>
      </c>
      <c r="L1299" s="48" t="s">
        <v>89</v>
      </c>
      <c r="M1299" s="18" t="str" cm="1">
        <f t="array" ref="M1299">_xlfn.IFS(G1299&gt;0.1,"Alto",G1299&gt;-0.1,"Médio",G1299&lt;=-0.1,"Baixo")</f>
        <v>Médio</v>
      </c>
      <c r="N1299" s="20" t="str">
        <f t="shared" si="50"/>
        <v>Médio</v>
      </c>
    </row>
    <row r="1300" spans="1:15" x14ac:dyDescent="0.35">
      <c r="A1300" s="17" t="str">
        <f t="shared" si="49"/>
        <v>MTCidadeIntensidade do ventoCidade de Sorriso20302C</v>
      </c>
      <c r="B1300" s="112" t="s">
        <v>103</v>
      </c>
      <c r="C1300" s="112" t="s">
        <v>190</v>
      </c>
      <c r="D1300" s="77" t="s">
        <v>198</v>
      </c>
      <c r="E1300" s="77" t="s">
        <v>183</v>
      </c>
      <c r="F1300" s="77" t="e" vm="29">
        <v>#VALUE!</v>
      </c>
      <c r="G1300" s="167">
        <v>0.15</v>
      </c>
      <c r="H1300" s="18">
        <v>2030</v>
      </c>
      <c r="I1300" s="18" t="s">
        <v>86</v>
      </c>
      <c r="J1300" s="9" t="s">
        <v>199</v>
      </c>
      <c r="K1300" s="17" t="s">
        <v>189</v>
      </c>
      <c r="L1300" s="48" t="s">
        <v>89</v>
      </c>
      <c r="M1300" s="18" t="str" cm="1">
        <f t="array" ref="M1300">_xlfn.IFS(G1300&gt;0.1,"Alto",G1300&gt;-0.1,"Médio",G1300&lt;=-0.1,"Baixo")</f>
        <v>Alto</v>
      </c>
      <c r="N1300" s="20" t="str">
        <f t="shared" si="50"/>
        <v>Alto</v>
      </c>
    </row>
    <row r="1301" spans="1:15" x14ac:dyDescent="0.35">
      <c r="A1301" s="17" t="str">
        <f t="shared" si="49"/>
        <v>MTcidadeIntensidade do ventoCidade de Cuiabá20304C</v>
      </c>
      <c r="B1301" s="18" t="s">
        <v>103</v>
      </c>
      <c r="C1301" s="18" t="s">
        <v>82</v>
      </c>
      <c r="D1301" s="17" t="s">
        <v>198</v>
      </c>
      <c r="E1301" s="17" t="s">
        <v>104</v>
      </c>
      <c r="F1301" s="17" t="e" vm="7">
        <v>#VALUE!</v>
      </c>
      <c r="G1301" s="46">
        <v>0.15</v>
      </c>
      <c r="H1301" s="18">
        <v>2030</v>
      </c>
      <c r="I1301" s="18" t="s">
        <v>90</v>
      </c>
      <c r="J1301" s="9" t="s">
        <v>199</v>
      </c>
      <c r="K1301" s="17" t="s">
        <v>189</v>
      </c>
      <c r="L1301" s="48" t="s">
        <v>89</v>
      </c>
      <c r="M1301" s="18" t="str" cm="1">
        <f t="array" ref="M1301">_xlfn.IFS(G1301&gt;0.1,"Alto",G1301&gt;-0.1,"Médio",G1301&lt;=-0.1,"Baixo")</f>
        <v>Alto</v>
      </c>
      <c r="N1301" s="20" t="str">
        <f t="shared" si="50"/>
        <v>Alto</v>
      </c>
    </row>
    <row r="1302" spans="1:15" x14ac:dyDescent="0.35">
      <c r="A1302" s="17" t="str">
        <f t="shared" si="49"/>
        <v>MTCidadeIntensidade do ventoCidade de Sorriso20304C</v>
      </c>
      <c r="B1302" s="112" t="s">
        <v>103</v>
      </c>
      <c r="C1302" s="112" t="s">
        <v>190</v>
      </c>
      <c r="D1302" s="77" t="s">
        <v>198</v>
      </c>
      <c r="E1302" s="77" t="s">
        <v>183</v>
      </c>
      <c r="F1302" s="77" t="e" vm="29">
        <v>#VALUE!</v>
      </c>
      <c r="G1302" s="167">
        <v>0.25</v>
      </c>
      <c r="H1302" s="18">
        <v>2030</v>
      </c>
      <c r="I1302" s="18" t="s">
        <v>90</v>
      </c>
      <c r="J1302" s="9" t="s">
        <v>199</v>
      </c>
      <c r="K1302" s="17" t="s">
        <v>189</v>
      </c>
      <c r="L1302" s="48" t="s">
        <v>89</v>
      </c>
      <c r="M1302" s="18" t="str" cm="1">
        <f t="array" ref="M1302">_xlfn.IFS(G1302&gt;0.1,"Alto",G1302&gt;-0.1,"Médio",G1302&lt;=-0.1,"Baixo")</f>
        <v>Alto</v>
      </c>
      <c r="N1302" s="20" t="str">
        <f t="shared" si="50"/>
        <v>Alto</v>
      </c>
    </row>
    <row r="1303" spans="1:15" x14ac:dyDescent="0.35">
      <c r="A1303" s="17" t="str">
        <f t="shared" si="49"/>
        <v>MTcidadeIntensidade do ventoCidade de Cuiabá20502C</v>
      </c>
      <c r="B1303" s="18" t="s">
        <v>103</v>
      </c>
      <c r="C1303" s="18" t="s">
        <v>82</v>
      </c>
      <c r="D1303" s="17" t="s">
        <v>198</v>
      </c>
      <c r="E1303" s="17" t="s">
        <v>104</v>
      </c>
      <c r="F1303" s="17" t="e" vm="7">
        <v>#VALUE!</v>
      </c>
      <c r="G1303" s="46">
        <v>0.15</v>
      </c>
      <c r="H1303" s="18">
        <v>2050</v>
      </c>
      <c r="I1303" s="18" t="s">
        <v>86</v>
      </c>
      <c r="J1303" s="9" t="s">
        <v>199</v>
      </c>
      <c r="K1303" s="17" t="s">
        <v>189</v>
      </c>
      <c r="L1303" s="48" t="s">
        <v>89</v>
      </c>
      <c r="M1303" s="18" t="str" cm="1">
        <f t="array" ref="M1303">_xlfn.IFS(G1303&gt;0.1,"Alto",G1303&gt;-0.1,"Médio",G1303&lt;=-0.1,"Baixo")</f>
        <v>Alto</v>
      </c>
      <c r="N1303" s="20" t="str">
        <f t="shared" si="50"/>
        <v>Alto</v>
      </c>
    </row>
    <row r="1304" spans="1:15" x14ac:dyDescent="0.35">
      <c r="A1304" s="17" t="str">
        <f t="shared" si="49"/>
        <v>MTCidadeIntensidade do ventoCidade de Sorriso20502C</v>
      </c>
      <c r="B1304" s="112" t="s">
        <v>103</v>
      </c>
      <c r="C1304" s="112" t="s">
        <v>190</v>
      </c>
      <c r="D1304" s="77" t="s">
        <v>198</v>
      </c>
      <c r="E1304" s="77" t="s">
        <v>183</v>
      </c>
      <c r="F1304" s="77" t="e" vm="29">
        <v>#VALUE!</v>
      </c>
      <c r="G1304" s="167">
        <v>0.25</v>
      </c>
      <c r="H1304" s="18">
        <v>2050</v>
      </c>
      <c r="I1304" s="18" t="s">
        <v>86</v>
      </c>
      <c r="J1304" s="9" t="s">
        <v>199</v>
      </c>
      <c r="K1304" s="17" t="s">
        <v>189</v>
      </c>
      <c r="L1304" s="48" t="s">
        <v>89</v>
      </c>
      <c r="M1304" s="18" t="str" cm="1">
        <f t="array" ref="M1304">_xlfn.IFS(G1304&gt;0.1,"Alto",G1304&gt;-0.1,"Médio",G1304&lt;=-0.1,"Baixo")</f>
        <v>Alto</v>
      </c>
      <c r="N1304" s="20" t="str">
        <f t="shared" si="50"/>
        <v>Alto</v>
      </c>
    </row>
    <row r="1305" spans="1:15" x14ac:dyDescent="0.35">
      <c r="A1305" s="17" t="str">
        <f t="shared" si="49"/>
        <v>MTcidadeIntensidade do ventoCidade de Cuiabá20504C</v>
      </c>
      <c r="B1305" s="18" t="s">
        <v>103</v>
      </c>
      <c r="C1305" s="18" t="s">
        <v>82</v>
      </c>
      <c r="D1305" s="17" t="s">
        <v>198</v>
      </c>
      <c r="E1305" s="17" t="s">
        <v>104</v>
      </c>
      <c r="F1305" s="17" t="e" vm="7">
        <v>#VALUE!</v>
      </c>
      <c r="G1305" s="162">
        <v>0.25</v>
      </c>
      <c r="H1305" s="18">
        <v>2050</v>
      </c>
      <c r="I1305" s="18" t="s">
        <v>90</v>
      </c>
      <c r="J1305" s="9" t="s">
        <v>199</v>
      </c>
      <c r="K1305" s="17" t="s">
        <v>189</v>
      </c>
      <c r="L1305" s="48" t="s">
        <v>89</v>
      </c>
      <c r="M1305" s="18" t="str" cm="1">
        <f t="array" ref="M1305">_xlfn.IFS(G1305&gt;0.1,"Alto",G1305&gt;-0.1,"Médio",G1305&lt;=-0.1,"Baixo")</f>
        <v>Alto</v>
      </c>
      <c r="N1305" s="20" t="str">
        <f t="shared" si="50"/>
        <v>Alto</v>
      </c>
      <c r="O1305" s="1"/>
    </row>
    <row r="1306" spans="1:15" x14ac:dyDescent="0.35">
      <c r="A1306" s="17" t="str">
        <f t="shared" si="49"/>
        <v>MTCidadeIntensidade do ventoCidade de Sorriso20504C</v>
      </c>
      <c r="B1306" s="112" t="s">
        <v>103</v>
      </c>
      <c r="C1306" s="112" t="s">
        <v>190</v>
      </c>
      <c r="D1306" s="77" t="s">
        <v>198</v>
      </c>
      <c r="E1306" s="77" t="s">
        <v>183</v>
      </c>
      <c r="F1306" s="77" t="e" vm="29">
        <v>#VALUE!</v>
      </c>
      <c r="G1306" s="168">
        <v>0.25</v>
      </c>
      <c r="H1306" s="18">
        <v>2050</v>
      </c>
      <c r="I1306" s="18" t="s">
        <v>90</v>
      </c>
      <c r="J1306" s="9" t="s">
        <v>199</v>
      </c>
      <c r="K1306" s="17" t="s">
        <v>189</v>
      </c>
      <c r="L1306" s="48" t="s">
        <v>89</v>
      </c>
      <c r="M1306" s="18" t="str" cm="1">
        <f t="array" ref="M1306">_xlfn.IFS(G1306&gt;0.1,"Alto",G1306&gt;-0.1,"Médio",G1306&lt;=-0.1,"Baixo")</f>
        <v>Alto</v>
      </c>
      <c r="N1306" s="20" t="str">
        <f t="shared" si="50"/>
        <v>Alto</v>
      </c>
    </row>
    <row r="1307" spans="1:15" x14ac:dyDescent="0.35">
      <c r="A1307" s="17" t="str">
        <f t="shared" si="49"/>
        <v>PAcidadeIntensidade do ventoCidade de Belém20302C</v>
      </c>
      <c r="B1307" s="18" t="s">
        <v>91</v>
      </c>
      <c r="C1307" s="18" t="s">
        <v>82</v>
      </c>
      <c r="D1307" s="17" t="s">
        <v>198</v>
      </c>
      <c r="E1307" s="17" t="s">
        <v>92</v>
      </c>
      <c r="F1307" s="17" t="e" vm="2">
        <v>#VALUE!</v>
      </c>
      <c r="G1307" s="162">
        <v>0.35</v>
      </c>
      <c r="H1307" s="18">
        <v>2030</v>
      </c>
      <c r="I1307" s="18" t="s">
        <v>86</v>
      </c>
      <c r="J1307" s="9" t="s">
        <v>199</v>
      </c>
      <c r="K1307" s="17" t="s">
        <v>189</v>
      </c>
      <c r="L1307" s="48" t="s">
        <v>89</v>
      </c>
      <c r="M1307" s="18" t="str" cm="1">
        <f t="array" ref="M1307">_xlfn.IFS(G1307&gt;0.1,"Alto",G1307&gt;-0.1,"Médio",G1307&lt;=-0.1,"Baixo")</f>
        <v>Alto</v>
      </c>
      <c r="N1307" s="20" t="str">
        <f t="shared" si="50"/>
        <v>Alto</v>
      </c>
    </row>
    <row r="1308" spans="1:15" x14ac:dyDescent="0.35">
      <c r="A1308" s="17" t="str">
        <f t="shared" si="49"/>
        <v>PAcidadeIntensidade do ventoCidade de Belém20304C</v>
      </c>
      <c r="B1308" s="18" t="s">
        <v>91</v>
      </c>
      <c r="C1308" s="18" t="s">
        <v>82</v>
      </c>
      <c r="D1308" s="17" t="s">
        <v>198</v>
      </c>
      <c r="E1308" s="17" t="s">
        <v>92</v>
      </c>
      <c r="F1308" s="17" t="e" vm="2">
        <v>#VALUE!</v>
      </c>
      <c r="G1308" s="162">
        <v>0.55000000000000004</v>
      </c>
      <c r="H1308" s="18">
        <v>2030</v>
      </c>
      <c r="I1308" s="18" t="s">
        <v>90</v>
      </c>
      <c r="J1308" s="9" t="s">
        <v>199</v>
      </c>
      <c r="K1308" s="17" t="s">
        <v>189</v>
      </c>
      <c r="L1308" s="48" t="s">
        <v>89</v>
      </c>
      <c r="M1308" s="18" t="str" cm="1">
        <f t="array" ref="M1308">_xlfn.IFS(G1308&gt;0.1,"Alto",G1308&gt;-0.1,"Médio",G1308&lt;=-0.1,"Baixo")</f>
        <v>Alto</v>
      </c>
      <c r="N1308" s="20" t="str">
        <f t="shared" si="50"/>
        <v>Alto</v>
      </c>
    </row>
    <row r="1309" spans="1:15" x14ac:dyDescent="0.35">
      <c r="A1309" s="17" t="str">
        <f t="shared" si="49"/>
        <v>PAcidadeIntensidade do ventoCidade de Belém20502C</v>
      </c>
      <c r="B1309" s="18" t="s">
        <v>91</v>
      </c>
      <c r="C1309" s="18" t="s">
        <v>82</v>
      </c>
      <c r="D1309" s="17" t="s">
        <v>198</v>
      </c>
      <c r="E1309" s="17" t="s">
        <v>92</v>
      </c>
      <c r="F1309" s="17" t="e" vm="2">
        <v>#VALUE!</v>
      </c>
      <c r="G1309" s="162">
        <v>0.35</v>
      </c>
      <c r="H1309" s="18">
        <v>2050</v>
      </c>
      <c r="I1309" s="18" t="s">
        <v>86</v>
      </c>
      <c r="J1309" s="9" t="s">
        <v>199</v>
      </c>
      <c r="K1309" s="17" t="s">
        <v>189</v>
      </c>
      <c r="L1309" s="48" t="s">
        <v>89</v>
      </c>
      <c r="M1309" s="18" t="str" cm="1">
        <f t="array" ref="M1309">_xlfn.IFS(G1309&gt;0.1,"Alto",G1309&gt;-0.1,"Médio",G1309&lt;=-0.1,"Baixo")</f>
        <v>Alto</v>
      </c>
      <c r="N1309" s="20" t="str">
        <f t="shared" si="50"/>
        <v>Alto</v>
      </c>
    </row>
    <row r="1310" spans="1:15" x14ac:dyDescent="0.35">
      <c r="A1310" s="17" t="str">
        <f t="shared" si="49"/>
        <v>PAcidadeIntensidade do ventoCidade de Belém20504C</v>
      </c>
      <c r="B1310" s="18" t="s">
        <v>91</v>
      </c>
      <c r="C1310" s="18" t="s">
        <v>82</v>
      </c>
      <c r="D1310" s="17" t="s">
        <v>198</v>
      </c>
      <c r="E1310" s="17" t="s">
        <v>92</v>
      </c>
      <c r="F1310" s="17" t="e" vm="2">
        <v>#VALUE!</v>
      </c>
      <c r="G1310" s="46">
        <v>0.55000000000000004</v>
      </c>
      <c r="H1310" s="18">
        <v>2050</v>
      </c>
      <c r="I1310" s="18" t="s">
        <v>90</v>
      </c>
      <c r="J1310" s="9" t="s">
        <v>199</v>
      </c>
      <c r="K1310" s="17" t="s">
        <v>189</v>
      </c>
      <c r="L1310" s="48" t="s">
        <v>89</v>
      </c>
      <c r="M1310" s="18" t="str" cm="1">
        <f t="array" ref="M1310">_xlfn.IFS(G1310&gt;0.1,"Alto",G1310&gt;-0.1,"Médio",G1310&lt;=-0.1,"Baixo")</f>
        <v>Alto</v>
      </c>
      <c r="N1310" s="20" t="str">
        <f t="shared" si="50"/>
        <v>Alto</v>
      </c>
    </row>
    <row r="1311" spans="1:15" x14ac:dyDescent="0.35">
      <c r="A1311" s="17" t="str">
        <f t="shared" ref="A1311:A1374" si="51">_xlfn.CONCAT(B1311,C1311,D1311,E1311,H1311,I1311)</f>
        <v>PBcidadeIntensidade do ventoCidade de João Pessoa20302C</v>
      </c>
      <c r="B1311" s="18" t="s">
        <v>113</v>
      </c>
      <c r="C1311" s="18" t="s">
        <v>82</v>
      </c>
      <c r="D1311" s="17" t="s">
        <v>198</v>
      </c>
      <c r="E1311" s="17" t="s">
        <v>114</v>
      </c>
      <c r="F1311" s="17" t="e" vm="12">
        <v>#VALUE!</v>
      </c>
      <c r="G1311" s="46">
        <v>0.1</v>
      </c>
      <c r="H1311" s="18">
        <v>2030</v>
      </c>
      <c r="I1311" s="18" t="s">
        <v>86</v>
      </c>
      <c r="J1311" s="9" t="s">
        <v>199</v>
      </c>
      <c r="K1311" s="17" t="s">
        <v>189</v>
      </c>
      <c r="L1311" s="48" t="s">
        <v>89</v>
      </c>
      <c r="M1311" s="18" t="str" cm="1">
        <f t="array" ref="M1311">_xlfn.IFS(G1311&gt;0.1,"Alto",G1311&gt;-0.1,"Médio",G1311&lt;=-0.1,"Baixo")</f>
        <v>Médio</v>
      </c>
      <c r="N1311" s="20" t="str">
        <f t="shared" si="50"/>
        <v>Médio</v>
      </c>
    </row>
    <row r="1312" spans="1:15" x14ac:dyDescent="0.35">
      <c r="A1312" s="17" t="str">
        <f t="shared" si="51"/>
        <v>PBcidadeIntensidade do ventoCidade de João Pessoa20304C</v>
      </c>
      <c r="B1312" s="18" t="s">
        <v>113</v>
      </c>
      <c r="C1312" s="18" t="s">
        <v>82</v>
      </c>
      <c r="D1312" s="17" t="s">
        <v>198</v>
      </c>
      <c r="E1312" s="17" t="s">
        <v>114</v>
      </c>
      <c r="F1312" s="17" t="e" vm="12">
        <v>#VALUE!</v>
      </c>
      <c r="G1312" s="46">
        <v>0.05</v>
      </c>
      <c r="H1312" s="18">
        <v>2030</v>
      </c>
      <c r="I1312" s="18" t="s">
        <v>90</v>
      </c>
      <c r="J1312" s="9" t="s">
        <v>199</v>
      </c>
      <c r="K1312" s="17" t="s">
        <v>189</v>
      </c>
      <c r="L1312" s="48" t="s">
        <v>89</v>
      </c>
      <c r="M1312" s="18" t="str" cm="1">
        <f t="array" ref="M1312">_xlfn.IFS(G1312&gt;0.1,"Alto",G1312&gt;-0.1,"Médio",G1312&lt;=-0.1,"Baixo")</f>
        <v>Médio</v>
      </c>
      <c r="N1312" s="20" t="str">
        <f t="shared" si="50"/>
        <v>Médio</v>
      </c>
    </row>
    <row r="1313" spans="1:15" x14ac:dyDescent="0.35">
      <c r="A1313" s="17" t="str">
        <f t="shared" si="51"/>
        <v>PBcidadeIntensidade do ventoCidade de João Pessoa20502C</v>
      </c>
      <c r="B1313" s="18" t="s">
        <v>113</v>
      </c>
      <c r="C1313" s="18" t="s">
        <v>82</v>
      </c>
      <c r="D1313" s="17" t="s">
        <v>198</v>
      </c>
      <c r="E1313" s="17" t="s">
        <v>114</v>
      </c>
      <c r="F1313" s="17" t="e" vm="12">
        <v>#VALUE!</v>
      </c>
      <c r="G1313" s="46">
        <v>-0.05</v>
      </c>
      <c r="H1313" s="18">
        <v>2050</v>
      </c>
      <c r="I1313" s="18" t="s">
        <v>86</v>
      </c>
      <c r="J1313" s="9" t="s">
        <v>199</v>
      </c>
      <c r="K1313" s="17" t="s">
        <v>189</v>
      </c>
      <c r="L1313" s="48" t="s">
        <v>89</v>
      </c>
      <c r="M1313" s="18" t="str" cm="1">
        <f t="array" ref="M1313">_xlfn.IFS(G1313&gt;0.1,"Alto",G1313&gt;-0.1,"Médio",G1313&lt;=-0.1,"Baixo")</f>
        <v>Médio</v>
      </c>
      <c r="N1313" s="20" t="str">
        <f t="shared" si="50"/>
        <v>Médio</v>
      </c>
      <c r="O1313" s="1"/>
    </row>
    <row r="1314" spans="1:15" x14ac:dyDescent="0.35">
      <c r="A1314" s="17" t="str">
        <f t="shared" si="51"/>
        <v>PBcidadeIntensidade do ventoCidade de João Pessoa20504C</v>
      </c>
      <c r="B1314" s="18" t="s">
        <v>113</v>
      </c>
      <c r="C1314" s="18" t="s">
        <v>82</v>
      </c>
      <c r="D1314" s="17" t="s">
        <v>198</v>
      </c>
      <c r="E1314" s="17" t="s">
        <v>114</v>
      </c>
      <c r="F1314" s="17" t="e" vm="12">
        <v>#VALUE!</v>
      </c>
      <c r="G1314" s="46">
        <v>0.05</v>
      </c>
      <c r="H1314" s="18">
        <v>2050</v>
      </c>
      <c r="I1314" s="18" t="s">
        <v>90</v>
      </c>
      <c r="J1314" s="9" t="s">
        <v>199</v>
      </c>
      <c r="K1314" s="17" t="s">
        <v>189</v>
      </c>
      <c r="L1314" s="48" t="s">
        <v>89</v>
      </c>
      <c r="M1314" s="18" t="str" cm="1">
        <f t="array" ref="M1314">_xlfn.IFS(G1314&gt;0.1,"Alto",G1314&gt;-0.1,"Médio",G1314&lt;=-0.1,"Baixo")</f>
        <v>Médio</v>
      </c>
      <c r="N1314" s="20" t="str">
        <f t="shared" si="50"/>
        <v>Médio</v>
      </c>
    </row>
    <row r="1315" spans="1:15" x14ac:dyDescent="0.35">
      <c r="A1315" s="17" t="str">
        <f t="shared" si="51"/>
        <v>PEcidadeIntensidade do ventoCidade de Recife20302C</v>
      </c>
      <c r="B1315" s="18" t="s">
        <v>129</v>
      </c>
      <c r="C1315" s="18" t="s">
        <v>82</v>
      </c>
      <c r="D1315" s="17" t="s">
        <v>198</v>
      </c>
      <c r="E1315" s="17" t="s">
        <v>130</v>
      </c>
      <c r="F1315" s="17" t="e" vm="20">
        <v>#VALUE!</v>
      </c>
      <c r="G1315" s="46">
        <v>0.1</v>
      </c>
      <c r="H1315" s="18">
        <v>2030</v>
      </c>
      <c r="I1315" s="18" t="s">
        <v>86</v>
      </c>
      <c r="J1315" s="9" t="s">
        <v>199</v>
      </c>
      <c r="K1315" s="17" t="s">
        <v>189</v>
      </c>
      <c r="L1315" s="48" t="s">
        <v>89</v>
      </c>
      <c r="M1315" s="18" t="str" cm="1">
        <f t="array" ref="M1315">_xlfn.IFS(G1315&gt;0.1,"Alto",G1315&gt;-0.1,"Médio",G1315&lt;=-0.1,"Baixo")</f>
        <v>Médio</v>
      </c>
      <c r="N1315" s="20" t="str">
        <f t="shared" si="50"/>
        <v>Médio</v>
      </c>
    </row>
    <row r="1316" spans="1:15" x14ac:dyDescent="0.35">
      <c r="A1316" s="17" t="str">
        <f t="shared" si="51"/>
        <v>PEcidadeIntensidade do ventoCidade de Recife20304C</v>
      </c>
      <c r="B1316" s="18" t="s">
        <v>129</v>
      </c>
      <c r="C1316" s="18" t="s">
        <v>82</v>
      </c>
      <c r="D1316" s="17" t="s">
        <v>198</v>
      </c>
      <c r="E1316" s="17" t="s">
        <v>130</v>
      </c>
      <c r="F1316" s="17" t="e" vm="20">
        <v>#VALUE!</v>
      </c>
      <c r="G1316" s="46">
        <v>0.05</v>
      </c>
      <c r="H1316" s="18">
        <v>2030</v>
      </c>
      <c r="I1316" s="18" t="s">
        <v>90</v>
      </c>
      <c r="J1316" s="9" t="s">
        <v>199</v>
      </c>
      <c r="K1316" s="17" t="s">
        <v>189</v>
      </c>
      <c r="L1316" s="48" t="s">
        <v>89</v>
      </c>
      <c r="M1316" s="18" t="str" cm="1">
        <f t="array" ref="M1316">_xlfn.IFS(G1316&gt;0.1,"Alto",G1316&gt;-0.1,"Médio",G1316&lt;=-0.1,"Baixo")</f>
        <v>Médio</v>
      </c>
      <c r="N1316" s="20" t="str">
        <f t="shared" si="50"/>
        <v>Médio</v>
      </c>
    </row>
    <row r="1317" spans="1:15" x14ac:dyDescent="0.35">
      <c r="A1317" s="17" t="str">
        <f t="shared" si="51"/>
        <v>PEcidadeIntensidade do ventoCidade de Recife20502C</v>
      </c>
      <c r="B1317" s="18" t="s">
        <v>129</v>
      </c>
      <c r="C1317" s="18" t="s">
        <v>82</v>
      </c>
      <c r="D1317" s="17" t="s">
        <v>198</v>
      </c>
      <c r="E1317" s="17" t="s">
        <v>130</v>
      </c>
      <c r="F1317" s="17" t="e" vm="20">
        <v>#VALUE!</v>
      </c>
      <c r="G1317" s="46">
        <v>0.05</v>
      </c>
      <c r="H1317" s="18">
        <v>2050</v>
      </c>
      <c r="I1317" s="18" t="s">
        <v>86</v>
      </c>
      <c r="J1317" s="9" t="s">
        <v>199</v>
      </c>
      <c r="K1317" s="17" t="s">
        <v>189</v>
      </c>
      <c r="L1317" s="48" t="s">
        <v>89</v>
      </c>
      <c r="M1317" s="18" t="str" cm="1">
        <f t="array" ref="M1317">_xlfn.IFS(G1317&gt;0.1,"Alto",G1317&gt;-0.1,"Médio",G1317&lt;=-0.1,"Baixo")</f>
        <v>Médio</v>
      </c>
      <c r="N1317" s="20" t="str">
        <f t="shared" si="50"/>
        <v>Médio</v>
      </c>
    </row>
    <row r="1318" spans="1:15" x14ac:dyDescent="0.35">
      <c r="A1318" s="17" t="str">
        <f t="shared" si="51"/>
        <v>PEcidadeIntensidade do ventoCidade de Recife20504C</v>
      </c>
      <c r="B1318" s="18" t="s">
        <v>129</v>
      </c>
      <c r="C1318" s="18" t="s">
        <v>82</v>
      </c>
      <c r="D1318" s="17" t="s">
        <v>198</v>
      </c>
      <c r="E1318" s="17" t="s">
        <v>130</v>
      </c>
      <c r="F1318" s="17" t="e" vm="20">
        <v>#VALUE!</v>
      </c>
      <c r="G1318" s="46">
        <v>0.05</v>
      </c>
      <c r="H1318" s="18">
        <v>2050</v>
      </c>
      <c r="I1318" s="18" t="s">
        <v>90</v>
      </c>
      <c r="J1318" s="9" t="s">
        <v>199</v>
      </c>
      <c r="K1318" s="17" t="s">
        <v>189</v>
      </c>
      <c r="L1318" s="48" t="s">
        <v>89</v>
      </c>
      <c r="M1318" s="18" t="str" cm="1">
        <f t="array" ref="M1318">_xlfn.IFS(G1318&gt;0.1,"Alto",G1318&gt;-0.1,"Médio",G1318&lt;=-0.1,"Baixo")</f>
        <v>Médio</v>
      </c>
      <c r="N1318" s="20" t="str">
        <f t="shared" si="50"/>
        <v>Médio</v>
      </c>
    </row>
    <row r="1319" spans="1:15" x14ac:dyDescent="0.35">
      <c r="A1319" s="17" t="str">
        <f t="shared" si="51"/>
        <v>PIcidadeIntensidade do ventoCidade de Teresina20302C</v>
      </c>
      <c r="B1319" s="18" t="s">
        <v>139</v>
      </c>
      <c r="C1319" s="18" t="s">
        <v>82</v>
      </c>
      <c r="D1319" s="17" t="s">
        <v>198</v>
      </c>
      <c r="E1319" s="17" t="s">
        <v>140</v>
      </c>
      <c r="F1319" s="17" t="e" vm="25">
        <v>#VALUE!</v>
      </c>
      <c r="G1319" s="46">
        <v>0.1</v>
      </c>
      <c r="H1319" s="18">
        <v>2030</v>
      </c>
      <c r="I1319" s="18" t="s">
        <v>86</v>
      </c>
      <c r="J1319" s="9" t="s">
        <v>199</v>
      </c>
      <c r="K1319" s="17" t="s">
        <v>189</v>
      </c>
      <c r="L1319" s="48" t="s">
        <v>89</v>
      </c>
      <c r="M1319" s="18" t="str" cm="1">
        <f t="array" ref="M1319">_xlfn.IFS(G1319&gt;0.1,"Alto",G1319&gt;-0.1,"Médio",G1319&lt;=-0.1,"Baixo")</f>
        <v>Médio</v>
      </c>
      <c r="N1319" s="20" t="str">
        <f t="shared" ref="N1319:N1382" si="52">IF(OR(G1319="Alto",G1319="Médio", G1319="Baixo", G1319= "Não aplicável",G1319="ND"),G1319,M1319)</f>
        <v>Médio</v>
      </c>
    </row>
    <row r="1320" spans="1:15" x14ac:dyDescent="0.35">
      <c r="A1320" s="17" t="str">
        <f t="shared" si="51"/>
        <v>PIcidadeIntensidade do ventoCidade de Teresina20304C</v>
      </c>
      <c r="B1320" s="18" t="s">
        <v>139</v>
      </c>
      <c r="C1320" s="18" t="s">
        <v>82</v>
      </c>
      <c r="D1320" s="17" t="s">
        <v>198</v>
      </c>
      <c r="E1320" s="17" t="s">
        <v>140</v>
      </c>
      <c r="F1320" s="17" t="e" vm="25">
        <v>#VALUE!</v>
      </c>
      <c r="G1320" s="46">
        <v>0.25</v>
      </c>
      <c r="H1320" s="18">
        <v>2030</v>
      </c>
      <c r="I1320" s="18" t="s">
        <v>90</v>
      </c>
      <c r="J1320" s="9" t="s">
        <v>199</v>
      </c>
      <c r="K1320" s="17" t="s">
        <v>189</v>
      </c>
      <c r="L1320" s="48" t="s">
        <v>89</v>
      </c>
      <c r="M1320" s="18" t="str" cm="1">
        <f t="array" ref="M1320">_xlfn.IFS(G1320&gt;0.1,"Alto",G1320&gt;-0.1,"Médio",G1320&lt;=-0.1,"Baixo")</f>
        <v>Alto</v>
      </c>
      <c r="N1320" s="20" t="str">
        <f t="shared" si="52"/>
        <v>Alto</v>
      </c>
    </row>
    <row r="1321" spans="1:15" x14ac:dyDescent="0.35">
      <c r="A1321" s="17" t="str">
        <f t="shared" si="51"/>
        <v>PIcidadeIntensidade do ventoCidade de Teresina20502C</v>
      </c>
      <c r="B1321" s="18" t="s">
        <v>139</v>
      </c>
      <c r="C1321" s="18" t="s">
        <v>82</v>
      </c>
      <c r="D1321" s="17" t="s">
        <v>198</v>
      </c>
      <c r="E1321" s="17" t="s">
        <v>140</v>
      </c>
      <c r="F1321" s="17" t="e" vm="25">
        <v>#VALUE!</v>
      </c>
      <c r="G1321" s="46">
        <v>0.15</v>
      </c>
      <c r="H1321" s="18">
        <v>2050</v>
      </c>
      <c r="I1321" s="18" t="s">
        <v>86</v>
      </c>
      <c r="J1321" s="9" t="s">
        <v>199</v>
      </c>
      <c r="K1321" s="17" t="s">
        <v>189</v>
      </c>
      <c r="L1321" s="48" t="s">
        <v>89</v>
      </c>
      <c r="M1321" s="18" t="str" cm="1">
        <f t="array" ref="M1321">_xlfn.IFS(G1321&gt;0.1,"Alto",G1321&gt;-0.1,"Médio",G1321&lt;=-0.1,"Baixo")</f>
        <v>Alto</v>
      </c>
      <c r="N1321" s="20" t="str">
        <f t="shared" si="52"/>
        <v>Alto</v>
      </c>
    </row>
    <row r="1322" spans="1:15" x14ac:dyDescent="0.35">
      <c r="A1322" s="17" t="str">
        <f t="shared" si="51"/>
        <v>PIcidadeIntensidade do ventoCidade de Teresina20504C</v>
      </c>
      <c r="B1322" s="18" t="s">
        <v>139</v>
      </c>
      <c r="C1322" s="18" t="s">
        <v>82</v>
      </c>
      <c r="D1322" s="17" t="s">
        <v>198</v>
      </c>
      <c r="E1322" s="17" t="s">
        <v>140</v>
      </c>
      <c r="F1322" s="17" t="e" vm="25">
        <v>#VALUE!</v>
      </c>
      <c r="G1322" s="46">
        <v>0.35</v>
      </c>
      <c r="H1322" s="18">
        <v>2050</v>
      </c>
      <c r="I1322" s="18" t="s">
        <v>90</v>
      </c>
      <c r="J1322" s="9" t="s">
        <v>199</v>
      </c>
      <c r="K1322" s="17" t="s">
        <v>189</v>
      </c>
      <c r="L1322" s="48" t="s">
        <v>89</v>
      </c>
      <c r="M1322" s="18" t="str" cm="1">
        <f t="array" ref="M1322">_xlfn.IFS(G1322&gt;0.1,"Alto",G1322&gt;-0.1,"Médio",G1322&lt;=-0.1,"Baixo")</f>
        <v>Alto</v>
      </c>
      <c r="N1322" s="20" t="str">
        <f t="shared" si="52"/>
        <v>Alto</v>
      </c>
    </row>
    <row r="1323" spans="1:15" x14ac:dyDescent="0.35">
      <c r="A1323" s="17" t="str">
        <f t="shared" si="51"/>
        <v>PRCidadeIntensidade do ventoCidade de Cascavel20302C</v>
      </c>
      <c r="B1323" s="112" t="s">
        <v>105</v>
      </c>
      <c r="C1323" s="112" t="s">
        <v>190</v>
      </c>
      <c r="D1323" s="77" t="s">
        <v>198</v>
      </c>
      <c r="E1323" s="77" t="s">
        <v>179</v>
      </c>
      <c r="F1323" s="77" t="e" vm="30">
        <v>#VALUE!</v>
      </c>
      <c r="G1323" s="167">
        <v>0.15</v>
      </c>
      <c r="H1323" s="18">
        <v>2030</v>
      </c>
      <c r="I1323" s="18" t="s">
        <v>86</v>
      </c>
      <c r="J1323" s="9" t="s">
        <v>199</v>
      </c>
      <c r="K1323" s="17" t="s">
        <v>189</v>
      </c>
      <c r="L1323" s="48" t="s">
        <v>89</v>
      </c>
      <c r="M1323" s="18" t="str" cm="1">
        <f t="array" ref="M1323">_xlfn.IFS(G1323&gt;0.1,"Alto",G1323&gt;-0.1,"Médio",G1323&lt;=-0.1,"Baixo")</f>
        <v>Alto</v>
      </c>
      <c r="N1323" s="20" t="str">
        <f t="shared" si="52"/>
        <v>Alto</v>
      </c>
    </row>
    <row r="1324" spans="1:15" x14ac:dyDescent="0.35">
      <c r="A1324" s="17" t="str">
        <f t="shared" si="51"/>
        <v>PRcidadeIntensidade do ventoCidade de Curitiba20302C</v>
      </c>
      <c r="B1324" s="18" t="s">
        <v>105</v>
      </c>
      <c r="C1324" s="18" t="s">
        <v>82</v>
      </c>
      <c r="D1324" s="17" t="s">
        <v>198</v>
      </c>
      <c r="E1324" s="17" t="s">
        <v>106</v>
      </c>
      <c r="F1324" s="17" t="e" vm="8">
        <v>#VALUE!</v>
      </c>
      <c r="G1324" s="46">
        <v>0.15</v>
      </c>
      <c r="H1324" s="18">
        <v>2030</v>
      </c>
      <c r="I1324" s="18" t="s">
        <v>86</v>
      </c>
      <c r="J1324" s="9" t="s">
        <v>199</v>
      </c>
      <c r="K1324" s="17" t="s">
        <v>189</v>
      </c>
      <c r="L1324" s="48" t="s">
        <v>89</v>
      </c>
      <c r="M1324" s="18" t="str" cm="1">
        <f t="array" ref="M1324">_xlfn.IFS(G1324&gt;0.1,"Alto",G1324&gt;-0.1,"Médio",G1324&lt;=-0.1,"Baixo")</f>
        <v>Alto</v>
      </c>
      <c r="N1324" s="20" t="str">
        <f t="shared" si="52"/>
        <v>Alto</v>
      </c>
    </row>
    <row r="1325" spans="1:15" x14ac:dyDescent="0.35">
      <c r="A1325" s="17" t="str">
        <f t="shared" si="51"/>
        <v>PRcidadeIntensidade do ventoCidade de Curitiba20304C</v>
      </c>
      <c r="B1325" s="18" t="s">
        <v>105</v>
      </c>
      <c r="C1325" s="18" t="s">
        <v>82</v>
      </c>
      <c r="D1325" s="17" t="s">
        <v>198</v>
      </c>
      <c r="E1325" s="17" t="s">
        <v>106</v>
      </c>
      <c r="F1325" s="17" t="e" vm="8">
        <v>#VALUE!</v>
      </c>
      <c r="G1325" s="46">
        <v>0.25</v>
      </c>
      <c r="H1325" s="18">
        <v>2030</v>
      </c>
      <c r="I1325" s="18" t="s">
        <v>90</v>
      </c>
      <c r="J1325" s="9" t="s">
        <v>199</v>
      </c>
      <c r="K1325" s="17" t="s">
        <v>189</v>
      </c>
      <c r="L1325" s="48" t="s">
        <v>89</v>
      </c>
      <c r="M1325" s="18" t="str" cm="1">
        <f t="array" ref="M1325">_xlfn.IFS(G1325&gt;0.1,"Alto",G1325&gt;-0.1,"Médio",G1325&lt;=-0.1,"Baixo")</f>
        <v>Alto</v>
      </c>
      <c r="N1325" s="20" t="str">
        <f t="shared" si="52"/>
        <v>Alto</v>
      </c>
    </row>
    <row r="1326" spans="1:15" x14ac:dyDescent="0.35">
      <c r="A1326" s="17" t="str">
        <f t="shared" si="51"/>
        <v>PRCidadeIntensidade do ventoCidade de Cascavel20304C</v>
      </c>
      <c r="B1326" s="112" t="s">
        <v>105</v>
      </c>
      <c r="C1326" s="112" t="s">
        <v>190</v>
      </c>
      <c r="D1326" s="77" t="s">
        <v>198</v>
      </c>
      <c r="E1326" s="77" t="s">
        <v>179</v>
      </c>
      <c r="F1326" s="77" t="e" vm="30">
        <v>#VALUE!</v>
      </c>
      <c r="G1326" s="167">
        <v>0.25</v>
      </c>
      <c r="H1326" s="18">
        <v>2030</v>
      </c>
      <c r="I1326" s="18" t="s">
        <v>90</v>
      </c>
      <c r="J1326" s="9" t="s">
        <v>199</v>
      </c>
      <c r="K1326" s="17" t="s">
        <v>189</v>
      </c>
      <c r="L1326" s="48" t="s">
        <v>89</v>
      </c>
      <c r="M1326" s="18" t="str" cm="1">
        <f t="array" ref="M1326">_xlfn.IFS(G1326&gt;0.1,"Alto",G1326&gt;-0.1,"Médio",G1326&lt;=-0.1,"Baixo")</f>
        <v>Alto</v>
      </c>
      <c r="N1326" s="20" t="str">
        <f t="shared" si="52"/>
        <v>Alto</v>
      </c>
    </row>
    <row r="1327" spans="1:15" x14ac:dyDescent="0.35">
      <c r="A1327" s="17" t="str">
        <f t="shared" si="51"/>
        <v>PRcidadeIntensidade do ventoCidade de Curitiba20502C</v>
      </c>
      <c r="B1327" s="18" t="s">
        <v>105</v>
      </c>
      <c r="C1327" s="18" t="s">
        <v>82</v>
      </c>
      <c r="D1327" s="17" t="s">
        <v>198</v>
      </c>
      <c r="E1327" s="17" t="s">
        <v>106</v>
      </c>
      <c r="F1327" s="17" t="e" vm="8">
        <v>#VALUE!</v>
      </c>
      <c r="G1327" s="46">
        <v>0.25</v>
      </c>
      <c r="H1327" s="18">
        <v>2050</v>
      </c>
      <c r="I1327" s="18" t="s">
        <v>86</v>
      </c>
      <c r="J1327" s="9" t="s">
        <v>199</v>
      </c>
      <c r="K1327" s="17" t="s">
        <v>189</v>
      </c>
      <c r="L1327" s="48" t="s">
        <v>89</v>
      </c>
      <c r="M1327" s="18" t="str" cm="1">
        <f t="array" ref="M1327">_xlfn.IFS(G1327&gt;0.1,"Alto",G1327&gt;-0.1,"Médio",G1327&lt;=-0.1,"Baixo")</f>
        <v>Alto</v>
      </c>
      <c r="N1327" s="20" t="str">
        <f t="shared" si="52"/>
        <v>Alto</v>
      </c>
    </row>
    <row r="1328" spans="1:15" x14ac:dyDescent="0.35">
      <c r="A1328" s="17" t="str">
        <f t="shared" si="51"/>
        <v>PRCidadeIntensidade do ventoCidade de Cascavel20502C</v>
      </c>
      <c r="B1328" s="112" t="s">
        <v>105</v>
      </c>
      <c r="C1328" s="112" t="s">
        <v>190</v>
      </c>
      <c r="D1328" s="77" t="s">
        <v>198</v>
      </c>
      <c r="E1328" s="77" t="s">
        <v>179</v>
      </c>
      <c r="F1328" s="77" t="e" vm="30">
        <v>#VALUE!</v>
      </c>
      <c r="G1328" s="167">
        <v>0.25</v>
      </c>
      <c r="H1328" s="18">
        <v>2050</v>
      </c>
      <c r="I1328" s="18" t="s">
        <v>86</v>
      </c>
      <c r="J1328" s="9" t="s">
        <v>199</v>
      </c>
      <c r="K1328" s="17" t="s">
        <v>189</v>
      </c>
      <c r="L1328" s="48" t="s">
        <v>89</v>
      </c>
      <c r="M1328" s="18" t="str" cm="1">
        <f t="array" ref="M1328">_xlfn.IFS(G1328&gt;0.1,"Alto",G1328&gt;-0.1,"Médio",G1328&lt;=-0.1,"Baixo")</f>
        <v>Alto</v>
      </c>
      <c r="N1328" s="20" t="str">
        <f t="shared" si="52"/>
        <v>Alto</v>
      </c>
    </row>
    <row r="1329" spans="1:14" x14ac:dyDescent="0.35">
      <c r="A1329" s="17" t="str">
        <f t="shared" si="51"/>
        <v>PRcidadeIntensidade do ventoCidade de Curitiba20504C</v>
      </c>
      <c r="B1329" s="18" t="s">
        <v>105</v>
      </c>
      <c r="C1329" s="18" t="s">
        <v>82</v>
      </c>
      <c r="D1329" s="17" t="s">
        <v>198</v>
      </c>
      <c r="E1329" s="17" t="s">
        <v>106</v>
      </c>
      <c r="F1329" s="17" t="e" vm="8">
        <v>#VALUE!</v>
      </c>
      <c r="G1329" s="46">
        <v>0.35</v>
      </c>
      <c r="H1329" s="18">
        <v>2050</v>
      </c>
      <c r="I1329" s="18" t="s">
        <v>90</v>
      </c>
      <c r="J1329" s="9" t="s">
        <v>199</v>
      </c>
      <c r="K1329" s="17" t="s">
        <v>189</v>
      </c>
      <c r="L1329" s="48" t="s">
        <v>89</v>
      </c>
      <c r="M1329" s="18" t="str" cm="1">
        <f t="array" ref="M1329">_xlfn.IFS(G1329&gt;0.1,"Alto",G1329&gt;-0.1,"Médio",G1329&lt;=-0.1,"Baixo")</f>
        <v>Alto</v>
      </c>
      <c r="N1329" s="20" t="str">
        <f t="shared" si="52"/>
        <v>Alto</v>
      </c>
    </row>
    <row r="1330" spans="1:14" x14ac:dyDescent="0.35">
      <c r="A1330" s="17" t="str">
        <f t="shared" si="51"/>
        <v>PRCidadeIntensidade do ventoCidade de Cascavel20504C</v>
      </c>
      <c r="B1330" s="112" t="s">
        <v>105</v>
      </c>
      <c r="C1330" s="112" t="s">
        <v>190</v>
      </c>
      <c r="D1330" s="77" t="s">
        <v>198</v>
      </c>
      <c r="E1330" s="77" t="s">
        <v>179</v>
      </c>
      <c r="F1330" s="77" t="e" vm="30">
        <v>#VALUE!</v>
      </c>
      <c r="G1330" s="167">
        <v>0.25</v>
      </c>
      <c r="H1330" s="18">
        <v>2050</v>
      </c>
      <c r="I1330" s="18" t="s">
        <v>90</v>
      </c>
      <c r="J1330" s="9" t="s">
        <v>199</v>
      </c>
      <c r="K1330" s="17" t="s">
        <v>189</v>
      </c>
      <c r="L1330" s="48" t="s">
        <v>89</v>
      </c>
      <c r="M1330" s="18" t="str" cm="1">
        <f t="array" ref="M1330">_xlfn.IFS(G1330&gt;0.1,"Alto",G1330&gt;-0.1,"Médio",G1330&lt;=-0.1,"Baixo")</f>
        <v>Alto</v>
      </c>
      <c r="N1330" s="20" t="str">
        <f t="shared" si="52"/>
        <v>Alto</v>
      </c>
    </row>
    <row r="1331" spans="1:14" x14ac:dyDescent="0.35">
      <c r="A1331" s="17" t="str">
        <f t="shared" si="51"/>
        <v>RJcidadeIntensidade do ventoCidade do Rio de Janeiro20302C</v>
      </c>
      <c r="B1331" s="18" t="s">
        <v>143</v>
      </c>
      <c r="C1331" s="18" t="s">
        <v>82</v>
      </c>
      <c r="D1331" s="17" t="s">
        <v>198</v>
      </c>
      <c r="E1331" s="17" t="s">
        <v>144</v>
      </c>
      <c r="F1331" s="17" t="e" vm="27">
        <v>#VALUE!</v>
      </c>
      <c r="G1331" s="46">
        <v>0.25</v>
      </c>
      <c r="H1331" s="18">
        <v>2030</v>
      </c>
      <c r="I1331" s="18" t="s">
        <v>86</v>
      </c>
      <c r="J1331" s="9" t="s">
        <v>199</v>
      </c>
      <c r="K1331" s="17" t="s">
        <v>189</v>
      </c>
      <c r="L1331" s="48" t="s">
        <v>89</v>
      </c>
      <c r="M1331" s="18" t="str" cm="1">
        <f t="array" ref="M1331">_xlfn.IFS(G1331&gt;0.1,"Alto",G1331&gt;-0.1,"Médio",G1331&lt;=-0.1,"Baixo")</f>
        <v>Alto</v>
      </c>
      <c r="N1331" s="20" t="str">
        <f t="shared" si="52"/>
        <v>Alto</v>
      </c>
    </row>
    <row r="1332" spans="1:14" x14ac:dyDescent="0.35">
      <c r="A1332" s="17" t="str">
        <f t="shared" si="51"/>
        <v>RJcidadeIntensidade do ventoCidade do Rio de Janeiro20304C</v>
      </c>
      <c r="B1332" s="18" t="s">
        <v>143</v>
      </c>
      <c r="C1332" s="18" t="s">
        <v>82</v>
      </c>
      <c r="D1332" s="17" t="s">
        <v>198</v>
      </c>
      <c r="E1332" s="17" t="s">
        <v>144</v>
      </c>
      <c r="F1332" s="17" t="e" vm="27">
        <v>#VALUE!</v>
      </c>
      <c r="G1332" s="46">
        <v>0.35</v>
      </c>
      <c r="H1332" s="18">
        <v>2030</v>
      </c>
      <c r="I1332" s="18" t="s">
        <v>90</v>
      </c>
      <c r="J1332" s="9" t="s">
        <v>199</v>
      </c>
      <c r="K1332" s="17" t="s">
        <v>189</v>
      </c>
      <c r="L1332" s="48" t="s">
        <v>89</v>
      </c>
      <c r="M1332" s="18" t="str" cm="1">
        <f t="array" ref="M1332">_xlfn.IFS(G1332&gt;0.1,"Alto",G1332&gt;-0.1,"Médio",G1332&lt;=-0.1,"Baixo")</f>
        <v>Alto</v>
      </c>
      <c r="N1332" s="20" t="str">
        <f t="shared" si="52"/>
        <v>Alto</v>
      </c>
    </row>
    <row r="1333" spans="1:14" x14ac:dyDescent="0.35">
      <c r="A1333" s="17" t="str">
        <f t="shared" si="51"/>
        <v>RJcidadeIntensidade do ventoCidade do Rio de Janeiro20502C</v>
      </c>
      <c r="B1333" s="18" t="s">
        <v>143</v>
      </c>
      <c r="C1333" s="18" t="s">
        <v>82</v>
      </c>
      <c r="D1333" s="17" t="s">
        <v>198</v>
      </c>
      <c r="E1333" s="17" t="s">
        <v>144</v>
      </c>
      <c r="F1333" s="17" t="e" vm="27">
        <v>#VALUE!</v>
      </c>
      <c r="G1333" s="46">
        <v>0.15</v>
      </c>
      <c r="H1333" s="18">
        <v>2050</v>
      </c>
      <c r="I1333" s="18" t="s">
        <v>86</v>
      </c>
      <c r="J1333" s="9" t="s">
        <v>199</v>
      </c>
      <c r="K1333" s="17" t="s">
        <v>189</v>
      </c>
      <c r="L1333" s="48" t="s">
        <v>89</v>
      </c>
      <c r="M1333" s="18" t="str" cm="1">
        <f t="array" ref="M1333">_xlfn.IFS(G1333&gt;0.1,"Alto",G1333&gt;-0.1,"Médio",G1333&lt;=-0.1,"Baixo")</f>
        <v>Alto</v>
      </c>
      <c r="N1333" s="20" t="str">
        <f t="shared" si="52"/>
        <v>Alto</v>
      </c>
    </row>
    <row r="1334" spans="1:14" x14ac:dyDescent="0.35">
      <c r="A1334" s="17" t="str">
        <f t="shared" si="51"/>
        <v>RJcidadeIntensidade do ventoCidade do Rio de Janeiro20504C</v>
      </c>
      <c r="B1334" s="18" t="s">
        <v>143</v>
      </c>
      <c r="C1334" s="18" t="s">
        <v>82</v>
      </c>
      <c r="D1334" s="17" t="s">
        <v>198</v>
      </c>
      <c r="E1334" s="17" t="s">
        <v>144</v>
      </c>
      <c r="F1334" s="17" t="e" vm="27">
        <v>#VALUE!</v>
      </c>
      <c r="G1334" s="46">
        <v>0.25</v>
      </c>
      <c r="H1334" s="18">
        <v>2050</v>
      </c>
      <c r="I1334" s="18" t="s">
        <v>90</v>
      </c>
      <c r="J1334" s="9" t="s">
        <v>199</v>
      </c>
      <c r="K1334" s="17" t="s">
        <v>189</v>
      </c>
      <c r="L1334" s="48" t="s">
        <v>89</v>
      </c>
      <c r="M1334" s="18" t="str" cm="1">
        <f t="array" ref="M1334">_xlfn.IFS(G1334&gt;0.1,"Alto",G1334&gt;-0.1,"Médio",G1334&lt;=-0.1,"Baixo")</f>
        <v>Alto</v>
      </c>
      <c r="N1334" s="20" t="str">
        <f t="shared" si="52"/>
        <v>Alto</v>
      </c>
    </row>
    <row r="1335" spans="1:14" x14ac:dyDescent="0.35">
      <c r="A1335" s="17" t="str">
        <f t="shared" si="51"/>
        <v>RNcidadeIntensidade do ventoCidade de Natal20302C</v>
      </c>
      <c r="B1335" s="18" t="s">
        <v>121</v>
      </c>
      <c r="C1335" s="18" t="s">
        <v>82</v>
      </c>
      <c r="D1335" s="17" t="s">
        <v>198</v>
      </c>
      <c r="E1335" s="17" t="s">
        <v>122</v>
      </c>
      <c r="F1335" s="17" t="e" vm="16">
        <v>#VALUE!</v>
      </c>
      <c r="G1335" s="46">
        <v>-0.05</v>
      </c>
      <c r="H1335" s="18">
        <v>2030</v>
      </c>
      <c r="I1335" s="18" t="s">
        <v>86</v>
      </c>
      <c r="J1335" s="9" t="s">
        <v>199</v>
      </c>
      <c r="K1335" s="17" t="s">
        <v>189</v>
      </c>
      <c r="L1335" s="48" t="s">
        <v>89</v>
      </c>
      <c r="M1335" s="18" t="str" cm="1">
        <f t="array" ref="M1335">_xlfn.IFS(G1335&gt;0.1,"Alto",G1335&gt;-0.1,"Médio",G1335&lt;=-0.1,"Baixo")</f>
        <v>Médio</v>
      </c>
      <c r="N1335" s="20" t="str">
        <f t="shared" si="52"/>
        <v>Médio</v>
      </c>
    </row>
    <row r="1336" spans="1:14" x14ac:dyDescent="0.35">
      <c r="A1336" s="17" t="str">
        <f t="shared" si="51"/>
        <v>RNcidadeIntensidade do ventoCidade de Natal20304C</v>
      </c>
      <c r="B1336" s="18" t="s">
        <v>121</v>
      </c>
      <c r="C1336" s="18" t="s">
        <v>82</v>
      </c>
      <c r="D1336" s="17" t="s">
        <v>198</v>
      </c>
      <c r="E1336" s="17" t="s">
        <v>122</v>
      </c>
      <c r="F1336" s="17" t="e" vm="16">
        <v>#VALUE!</v>
      </c>
      <c r="G1336" s="46">
        <v>-0.05</v>
      </c>
      <c r="H1336" s="18">
        <v>2030</v>
      </c>
      <c r="I1336" s="18" t="s">
        <v>90</v>
      </c>
      <c r="J1336" s="9" t="s">
        <v>199</v>
      </c>
      <c r="K1336" s="17" t="s">
        <v>189</v>
      </c>
      <c r="L1336" s="48" t="s">
        <v>89</v>
      </c>
      <c r="M1336" s="18" t="str" cm="1">
        <f t="array" ref="M1336">_xlfn.IFS(G1336&gt;0.1,"Alto",G1336&gt;-0.1,"Médio",G1336&lt;=-0.1,"Baixo")</f>
        <v>Médio</v>
      </c>
      <c r="N1336" s="20" t="str">
        <f t="shared" si="52"/>
        <v>Médio</v>
      </c>
    </row>
    <row r="1337" spans="1:14" x14ac:dyDescent="0.35">
      <c r="A1337" s="17" t="str">
        <f t="shared" si="51"/>
        <v>RNcidadeIntensidade do ventoCidade de Natal20502C</v>
      </c>
      <c r="B1337" s="18" t="s">
        <v>121</v>
      </c>
      <c r="C1337" s="18" t="s">
        <v>82</v>
      </c>
      <c r="D1337" s="17" t="s">
        <v>198</v>
      </c>
      <c r="E1337" s="17" t="s">
        <v>122</v>
      </c>
      <c r="F1337" s="17" t="e" vm="16">
        <v>#VALUE!</v>
      </c>
      <c r="G1337" s="46">
        <v>-0.15</v>
      </c>
      <c r="H1337" s="18">
        <v>2050</v>
      </c>
      <c r="I1337" s="18" t="s">
        <v>86</v>
      </c>
      <c r="J1337" s="9" t="s">
        <v>199</v>
      </c>
      <c r="K1337" s="17" t="s">
        <v>189</v>
      </c>
      <c r="L1337" s="48" t="s">
        <v>89</v>
      </c>
      <c r="M1337" s="18" t="str" cm="1">
        <f t="array" ref="M1337">_xlfn.IFS(G1337&gt;0.1,"Alto",G1337&gt;-0.1,"Médio",G1337&lt;=-0.1,"Baixo")</f>
        <v>Baixo</v>
      </c>
      <c r="N1337" s="20" t="str">
        <f t="shared" si="52"/>
        <v>Baixo</v>
      </c>
    </row>
    <row r="1338" spans="1:14" x14ac:dyDescent="0.35">
      <c r="A1338" s="17" t="str">
        <f t="shared" si="51"/>
        <v>RNcidadeIntensidade do ventoCidade de Natal20504C</v>
      </c>
      <c r="B1338" s="18" t="s">
        <v>121</v>
      </c>
      <c r="C1338" s="18" t="s">
        <v>82</v>
      </c>
      <c r="D1338" s="17" t="s">
        <v>198</v>
      </c>
      <c r="E1338" s="17" t="s">
        <v>122</v>
      </c>
      <c r="F1338" s="17" t="e" vm="16">
        <v>#VALUE!</v>
      </c>
      <c r="G1338" s="46">
        <v>-0.05</v>
      </c>
      <c r="H1338" s="18">
        <v>2050</v>
      </c>
      <c r="I1338" s="18" t="s">
        <v>90</v>
      </c>
      <c r="J1338" s="9" t="s">
        <v>199</v>
      </c>
      <c r="K1338" s="17" t="s">
        <v>189</v>
      </c>
      <c r="L1338" s="48" t="s">
        <v>89</v>
      </c>
      <c r="M1338" s="18" t="str" cm="1">
        <f t="array" ref="M1338">_xlfn.IFS(G1338&gt;0.1,"Alto",G1338&gt;-0.1,"Médio",G1338&lt;=-0.1,"Baixo")</f>
        <v>Médio</v>
      </c>
      <c r="N1338" s="20" t="str">
        <f t="shared" si="52"/>
        <v>Médio</v>
      </c>
    </row>
    <row r="1339" spans="1:14" x14ac:dyDescent="0.35">
      <c r="A1339" s="17" t="str">
        <f t="shared" si="51"/>
        <v>ROcidadeIntensidade do ventoCidade de Porto Velho20302C</v>
      </c>
      <c r="B1339" s="18" t="s">
        <v>127</v>
      </c>
      <c r="C1339" s="18" t="s">
        <v>82</v>
      </c>
      <c r="D1339" s="17" t="s">
        <v>198</v>
      </c>
      <c r="E1339" s="17" t="s">
        <v>128</v>
      </c>
      <c r="F1339" s="17" t="e" vm="19">
        <v>#VALUE!</v>
      </c>
      <c r="G1339" s="46">
        <v>0.15</v>
      </c>
      <c r="H1339" s="18">
        <v>2030</v>
      </c>
      <c r="I1339" s="18" t="s">
        <v>86</v>
      </c>
      <c r="J1339" s="9" t="s">
        <v>199</v>
      </c>
      <c r="K1339" s="17" t="s">
        <v>189</v>
      </c>
      <c r="L1339" s="48" t="s">
        <v>89</v>
      </c>
      <c r="M1339" s="18" t="str" cm="1">
        <f t="array" ref="M1339">_xlfn.IFS(G1339&gt;0.1,"Alto",G1339&gt;-0.1,"Médio",G1339&lt;=-0.1,"Baixo")</f>
        <v>Alto</v>
      </c>
      <c r="N1339" s="20" t="str">
        <f t="shared" si="52"/>
        <v>Alto</v>
      </c>
    </row>
    <row r="1340" spans="1:14" x14ac:dyDescent="0.35">
      <c r="A1340" s="17" t="str">
        <f t="shared" si="51"/>
        <v>ROcidadeIntensidade do ventoCidade de Porto Velho20304C</v>
      </c>
      <c r="B1340" s="18" t="s">
        <v>127</v>
      </c>
      <c r="C1340" s="18" t="s">
        <v>82</v>
      </c>
      <c r="D1340" s="17" t="s">
        <v>198</v>
      </c>
      <c r="E1340" s="17" t="s">
        <v>128</v>
      </c>
      <c r="F1340" s="17" t="e" vm="19">
        <v>#VALUE!</v>
      </c>
      <c r="G1340" s="46">
        <v>0.25</v>
      </c>
      <c r="H1340" s="18">
        <v>2030</v>
      </c>
      <c r="I1340" s="18" t="s">
        <v>90</v>
      </c>
      <c r="J1340" s="9" t="s">
        <v>199</v>
      </c>
      <c r="K1340" s="17" t="s">
        <v>189</v>
      </c>
      <c r="L1340" s="48" t="s">
        <v>89</v>
      </c>
      <c r="M1340" s="18" t="str" cm="1">
        <f t="array" ref="M1340">_xlfn.IFS(G1340&gt;0.1,"Alto",G1340&gt;-0.1,"Médio",G1340&lt;=-0.1,"Baixo")</f>
        <v>Alto</v>
      </c>
      <c r="N1340" s="20" t="str">
        <f t="shared" si="52"/>
        <v>Alto</v>
      </c>
    </row>
    <row r="1341" spans="1:14" x14ac:dyDescent="0.35">
      <c r="A1341" s="17" t="str">
        <f t="shared" si="51"/>
        <v>ROcidadeIntensidade do ventoCidade de Porto Velho20502C</v>
      </c>
      <c r="B1341" s="18" t="s">
        <v>127</v>
      </c>
      <c r="C1341" s="18" t="s">
        <v>82</v>
      </c>
      <c r="D1341" s="17" t="s">
        <v>198</v>
      </c>
      <c r="E1341" s="17" t="s">
        <v>128</v>
      </c>
      <c r="F1341" s="17" t="e" vm="19">
        <v>#VALUE!</v>
      </c>
      <c r="G1341" s="46">
        <v>0.25</v>
      </c>
      <c r="H1341" s="18">
        <v>2050</v>
      </c>
      <c r="I1341" s="18" t="s">
        <v>86</v>
      </c>
      <c r="J1341" s="9" t="s">
        <v>199</v>
      </c>
      <c r="K1341" s="17" t="s">
        <v>189</v>
      </c>
      <c r="L1341" s="48" t="s">
        <v>89</v>
      </c>
      <c r="M1341" s="18" t="str" cm="1">
        <f t="array" ref="M1341">_xlfn.IFS(G1341&gt;0.1,"Alto",G1341&gt;-0.1,"Médio",G1341&lt;=-0.1,"Baixo")</f>
        <v>Alto</v>
      </c>
      <c r="N1341" s="20" t="str">
        <f t="shared" si="52"/>
        <v>Alto</v>
      </c>
    </row>
    <row r="1342" spans="1:14" x14ac:dyDescent="0.35">
      <c r="A1342" s="17" t="str">
        <f t="shared" si="51"/>
        <v>ROcidadeIntensidade do ventoCidade de Porto Velho20504C</v>
      </c>
      <c r="B1342" s="18" t="s">
        <v>127</v>
      </c>
      <c r="C1342" s="18" t="s">
        <v>82</v>
      </c>
      <c r="D1342" s="17" t="s">
        <v>198</v>
      </c>
      <c r="E1342" s="17" t="s">
        <v>128</v>
      </c>
      <c r="F1342" s="17" t="e" vm="19">
        <v>#VALUE!</v>
      </c>
      <c r="G1342" s="46">
        <v>0.35</v>
      </c>
      <c r="H1342" s="18">
        <v>2050</v>
      </c>
      <c r="I1342" s="18" t="s">
        <v>90</v>
      </c>
      <c r="J1342" s="9" t="s">
        <v>199</v>
      </c>
      <c r="K1342" s="17" t="s">
        <v>189</v>
      </c>
      <c r="L1342" s="48" t="s">
        <v>89</v>
      </c>
      <c r="M1342" s="18" t="str" cm="1">
        <f t="array" ref="M1342">_xlfn.IFS(G1342&gt;0.1,"Alto",G1342&gt;-0.1,"Médio",G1342&lt;=-0.1,"Baixo")</f>
        <v>Alto</v>
      </c>
      <c r="N1342" s="20" t="str">
        <f t="shared" si="52"/>
        <v>Alto</v>
      </c>
    </row>
    <row r="1343" spans="1:14" x14ac:dyDescent="0.35">
      <c r="A1343" s="17" t="str">
        <f t="shared" si="51"/>
        <v>RRcidadeIntensidade do ventoCidade de Boa Vista20302C</v>
      </c>
      <c r="B1343" s="18" t="s">
        <v>97</v>
      </c>
      <c r="C1343" s="18" t="s">
        <v>82</v>
      </c>
      <c r="D1343" s="17" t="s">
        <v>198</v>
      </c>
      <c r="E1343" s="17" t="s">
        <v>98</v>
      </c>
      <c r="F1343" s="17" t="e" vm="4">
        <v>#VALUE!</v>
      </c>
      <c r="G1343" s="46">
        <v>-0.1</v>
      </c>
      <c r="H1343" s="18">
        <v>2030</v>
      </c>
      <c r="I1343" s="18" t="s">
        <v>86</v>
      </c>
      <c r="J1343" s="9" t="s">
        <v>199</v>
      </c>
      <c r="K1343" s="17" t="s">
        <v>189</v>
      </c>
      <c r="L1343" s="48" t="s">
        <v>89</v>
      </c>
      <c r="M1343" s="18" t="str" cm="1">
        <f t="array" ref="M1343">_xlfn.IFS(G1343&gt;0.1,"Alto",G1343&gt;-0.1,"Médio",G1343&lt;=-0.1,"Baixo")</f>
        <v>Baixo</v>
      </c>
      <c r="N1343" s="20" t="str">
        <f t="shared" si="52"/>
        <v>Baixo</v>
      </c>
    </row>
    <row r="1344" spans="1:14" x14ac:dyDescent="0.35">
      <c r="A1344" s="17" t="str">
        <f t="shared" si="51"/>
        <v>RRcidadeIntensidade do ventoCidade de Boa Vista20304C</v>
      </c>
      <c r="B1344" s="18" t="s">
        <v>97</v>
      </c>
      <c r="C1344" s="18" t="s">
        <v>82</v>
      </c>
      <c r="D1344" s="17" t="s">
        <v>198</v>
      </c>
      <c r="E1344" s="17" t="s">
        <v>98</v>
      </c>
      <c r="F1344" s="17" t="e" vm="4">
        <v>#VALUE!</v>
      </c>
      <c r="G1344" s="46">
        <v>0.15</v>
      </c>
      <c r="H1344" s="18">
        <v>2030</v>
      </c>
      <c r="I1344" s="18" t="s">
        <v>90</v>
      </c>
      <c r="J1344" s="9" t="s">
        <v>199</v>
      </c>
      <c r="K1344" s="17" t="s">
        <v>189</v>
      </c>
      <c r="L1344" s="48" t="s">
        <v>89</v>
      </c>
      <c r="M1344" s="18" t="str" cm="1">
        <f t="array" ref="M1344">_xlfn.IFS(G1344&gt;0.1,"Alto",G1344&gt;-0.1,"Médio",G1344&lt;=-0.1,"Baixo")</f>
        <v>Alto</v>
      </c>
      <c r="N1344" s="20" t="str">
        <f t="shared" si="52"/>
        <v>Alto</v>
      </c>
    </row>
    <row r="1345" spans="1:16" x14ac:dyDescent="0.35">
      <c r="A1345" s="17" t="str">
        <f t="shared" si="51"/>
        <v>RRcidadeIntensidade do ventoCidade de Boa Vista20502C</v>
      </c>
      <c r="B1345" s="18" t="s">
        <v>97</v>
      </c>
      <c r="C1345" s="18" t="s">
        <v>82</v>
      </c>
      <c r="D1345" s="17" t="s">
        <v>198</v>
      </c>
      <c r="E1345" s="17" t="s">
        <v>98</v>
      </c>
      <c r="F1345" s="17" t="e" vm="4">
        <v>#VALUE!</v>
      </c>
      <c r="G1345" s="46">
        <v>0.1</v>
      </c>
      <c r="H1345" s="18">
        <v>2050</v>
      </c>
      <c r="I1345" s="18" t="s">
        <v>86</v>
      </c>
      <c r="J1345" s="9" t="s">
        <v>199</v>
      </c>
      <c r="K1345" s="17" t="s">
        <v>189</v>
      </c>
      <c r="L1345" s="48" t="s">
        <v>89</v>
      </c>
      <c r="M1345" s="18" t="str" cm="1">
        <f t="array" ref="M1345">_xlfn.IFS(G1345&gt;0.1,"Alto",G1345&gt;-0.1,"Médio",G1345&lt;=-0.1,"Baixo")</f>
        <v>Médio</v>
      </c>
      <c r="N1345" s="20" t="str">
        <f t="shared" si="52"/>
        <v>Médio</v>
      </c>
    </row>
    <row r="1346" spans="1:16" x14ac:dyDescent="0.35">
      <c r="A1346" s="17" t="str">
        <f t="shared" si="51"/>
        <v>RRcidadeIntensidade do ventoCidade de Boa Vista20504C</v>
      </c>
      <c r="B1346" s="18" t="s">
        <v>97</v>
      </c>
      <c r="C1346" s="18" t="s">
        <v>82</v>
      </c>
      <c r="D1346" s="17" t="s">
        <v>198</v>
      </c>
      <c r="E1346" s="17" t="s">
        <v>98</v>
      </c>
      <c r="F1346" s="17" t="e" vm="4">
        <v>#VALUE!</v>
      </c>
      <c r="G1346" s="46">
        <v>0.25</v>
      </c>
      <c r="H1346" s="18">
        <v>2050</v>
      </c>
      <c r="I1346" s="18" t="s">
        <v>90</v>
      </c>
      <c r="J1346" s="9" t="s">
        <v>199</v>
      </c>
      <c r="K1346" s="17" t="s">
        <v>189</v>
      </c>
      <c r="L1346" s="48" t="s">
        <v>89</v>
      </c>
      <c r="M1346" s="18" t="str" cm="1">
        <f t="array" ref="M1346">_xlfn.IFS(G1346&gt;0.1,"Alto",G1346&gt;-0.1,"Médio",G1346&lt;=-0.1,"Baixo")</f>
        <v>Alto</v>
      </c>
      <c r="N1346" s="20" t="str">
        <f t="shared" si="52"/>
        <v>Alto</v>
      </c>
    </row>
    <row r="1347" spans="1:16" x14ac:dyDescent="0.35">
      <c r="A1347" s="17" t="str">
        <f t="shared" si="51"/>
        <v>RSCidadeIntensidade do ventoCidade de Cruz Alta20302C</v>
      </c>
      <c r="B1347" s="112" t="s">
        <v>125</v>
      </c>
      <c r="C1347" s="126" t="s">
        <v>190</v>
      </c>
      <c r="D1347" s="108" t="s">
        <v>198</v>
      </c>
      <c r="E1347" s="77" t="s">
        <v>182</v>
      </c>
      <c r="F1347" s="77" t="e" vm="31">
        <v>#VALUE!</v>
      </c>
      <c r="G1347" s="167">
        <v>0.15</v>
      </c>
      <c r="H1347" s="18">
        <v>2030</v>
      </c>
      <c r="I1347" s="18" t="s">
        <v>86</v>
      </c>
      <c r="J1347" s="9" t="s">
        <v>199</v>
      </c>
      <c r="K1347" s="17" t="s">
        <v>189</v>
      </c>
      <c r="L1347" s="48" t="s">
        <v>89</v>
      </c>
      <c r="M1347" s="18" t="str" cm="1">
        <f t="array" ref="M1347">_xlfn.IFS(G1347&gt;0.1,"Alto",G1347&gt;-0.1,"Médio",G1347&lt;=-0.1,"Baixo")</f>
        <v>Alto</v>
      </c>
      <c r="N1347" s="20" t="str">
        <f t="shared" si="52"/>
        <v>Alto</v>
      </c>
    </row>
    <row r="1348" spans="1:16" x14ac:dyDescent="0.35">
      <c r="A1348" s="17" t="str">
        <f t="shared" si="51"/>
        <v>RScidadeIntensidade do ventoCidade de Porto Alegre20302C</v>
      </c>
      <c r="B1348" s="18" t="s">
        <v>125</v>
      </c>
      <c r="C1348" s="45" t="s">
        <v>82</v>
      </c>
      <c r="D1348" s="44" t="s">
        <v>198</v>
      </c>
      <c r="E1348" s="17" t="s">
        <v>126</v>
      </c>
      <c r="F1348" s="17" t="e" vm="18">
        <v>#VALUE!</v>
      </c>
      <c r="G1348" s="46">
        <v>0.05</v>
      </c>
      <c r="H1348" s="18">
        <v>2030</v>
      </c>
      <c r="I1348" s="18" t="s">
        <v>86</v>
      </c>
      <c r="J1348" s="9" t="s">
        <v>199</v>
      </c>
      <c r="K1348" s="17" t="s">
        <v>189</v>
      </c>
      <c r="L1348" s="48" t="s">
        <v>89</v>
      </c>
      <c r="M1348" s="18" t="str" cm="1">
        <f t="array" ref="M1348">_xlfn.IFS(G1348&gt;0.1,"Alto",G1348&gt;-0.1,"Médio",G1348&lt;=-0.1,"Baixo")</f>
        <v>Médio</v>
      </c>
      <c r="N1348" s="20" t="str">
        <f t="shared" si="52"/>
        <v>Médio</v>
      </c>
    </row>
    <row r="1349" spans="1:16" x14ac:dyDescent="0.35">
      <c r="A1349" s="17" t="str">
        <f t="shared" si="51"/>
        <v>RSCidadeIntensidade do ventoCidade de Cruz Alta20304C</v>
      </c>
      <c r="B1349" s="112" t="s">
        <v>125</v>
      </c>
      <c r="C1349" s="126" t="s">
        <v>190</v>
      </c>
      <c r="D1349" s="108" t="s">
        <v>198</v>
      </c>
      <c r="E1349" s="77" t="s">
        <v>182</v>
      </c>
      <c r="F1349" s="77" t="e" vm="31">
        <v>#VALUE!</v>
      </c>
      <c r="G1349" s="167">
        <v>0.25</v>
      </c>
      <c r="H1349" s="18">
        <v>2030</v>
      </c>
      <c r="I1349" s="18" t="s">
        <v>90</v>
      </c>
      <c r="J1349" s="9" t="s">
        <v>199</v>
      </c>
      <c r="K1349" s="17" t="s">
        <v>189</v>
      </c>
      <c r="L1349" s="48" t="s">
        <v>89</v>
      </c>
      <c r="M1349" s="18" t="str" cm="1">
        <f t="array" ref="M1349">_xlfn.IFS(G1349&gt;0.1,"Alto",G1349&gt;-0.1,"Médio",G1349&lt;=-0.1,"Baixo")</f>
        <v>Alto</v>
      </c>
      <c r="N1349" s="20" t="str">
        <f t="shared" si="52"/>
        <v>Alto</v>
      </c>
      <c r="P1349"/>
    </row>
    <row r="1350" spans="1:16" x14ac:dyDescent="0.35">
      <c r="A1350" s="17" t="str">
        <f t="shared" si="51"/>
        <v>RScidadeIntensidade do ventoCidade de Porto Alegre20304C</v>
      </c>
      <c r="B1350" s="18" t="s">
        <v>125</v>
      </c>
      <c r="C1350" s="45" t="s">
        <v>82</v>
      </c>
      <c r="D1350" s="44" t="s">
        <v>198</v>
      </c>
      <c r="E1350" s="17" t="s">
        <v>126</v>
      </c>
      <c r="F1350" s="17" t="e" vm="18">
        <v>#VALUE!</v>
      </c>
      <c r="G1350" s="46">
        <v>0.15</v>
      </c>
      <c r="H1350" s="18">
        <v>2030</v>
      </c>
      <c r="I1350" s="18" t="s">
        <v>90</v>
      </c>
      <c r="J1350" s="9" t="s">
        <v>199</v>
      </c>
      <c r="K1350" s="17" t="s">
        <v>189</v>
      </c>
      <c r="L1350" s="48" t="s">
        <v>89</v>
      </c>
      <c r="M1350" s="18" t="str" cm="1">
        <f t="array" ref="M1350">_xlfn.IFS(G1350&gt;0.1,"Alto",G1350&gt;-0.1,"Médio",G1350&lt;=-0.1,"Baixo")</f>
        <v>Alto</v>
      </c>
      <c r="N1350" s="20" t="str">
        <f t="shared" si="52"/>
        <v>Alto</v>
      </c>
      <c r="P1350"/>
    </row>
    <row r="1351" spans="1:16" x14ac:dyDescent="0.35">
      <c r="A1351" s="17" t="str">
        <f t="shared" si="51"/>
        <v>RSCidadeIntensidade do ventoCidade de Cruz Alta20502C</v>
      </c>
      <c r="B1351" s="112" t="s">
        <v>125</v>
      </c>
      <c r="C1351" s="126" t="s">
        <v>190</v>
      </c>
      <c r="D1351" s="108" t="s">
        <v>198</v>
      </c>
      <c r="E1351" s="77" t="s">
        <v>182</v>
      </c>
      <c r="F1351" s="77" t="e" vm="31">
        <v>#VALUE!</v>
      </c>
      <c r="G1351" s="167">
        <v>0.15</v>
      </c>
      <c r="H1351" s="18">
        <v>2050</v>
      </c>
      <c r="I1351" s="18" t="s">
        <v>86</v>
      </c>
      <c r="J1351" s="9" t="s">
        <v>199</v>
      </c>
      <c r="K1351" s="17" t="s">
        <v>189</v>
      </c>
      <c r="L1351" s="48" t="s">
        <v>89</v>
      </c>
      <c r="M1351" s="18" t="str" cm="1">
        <f t="array" ref="M1351">_xlfn.IFS(G1351&gt;0.1,"Alto",G1351&gt;-0.1,"Médio",G1351&lt;=-0.1,"Baixo")</f>
        <v>Alto</v>
      </c>
      <c r="N1351" s="20" t="str">
        <f t="shared" si="52"/>
        <v>Alto</v>
      </c>
      <c r="P1351"/>
    </row>
    <row r="1352" spans="1:16" x14ac:dyDescent="0.35">
      <c r="A1352" s="17" t="str">
        <f t="shared" si="51"/>
        <v>RScidadeIntensidade do ventoCidade de Porto Alegre20502C</v>
      </c>
      <c r="B1352" s="18" t="s">
        <v>125</v>
      </c>
      <c r="C1352" s="45" t="s">
        <v>82</v>
      </c>
      <c r="D1352" s="44" t="s">
        <v>198</v>
      </c>
      <c r="E1352" s="17" t="s">
        <v>126</v>
      </c>
      <c r="F1352" s="17" t="e" vm="18">
        <v>#VALUE!</v>
      </c>
      <c r="G1352" s="46">
        <v>0.1</v>
      </c>
      <c r="H1352" s="18">
        <v>2050</v>
      </c>
      <c r="I1352" s="18" t="s">
        <v>86</v>
      </c>
      <c r="J1352" s="9" t="s">
        <v>199</v>
      </c>
      <c r="K1352" s="17" t="s">
        <v>189</v>
      </c>
      <c r="L1352" s="48" t="s">
        <v>89</v>
      </c>
      <c r="M1352" s="18" t="str" cm="1">
        <f t="array" ref="M1352">_xlfn.IFS(G1352&gt;0.1,"Alto",G1352&gt;-0.1,"Médio",G1352&lt;=-0.1,"Baixo")</f>
        <v>Médio</v>
      </c>
      <c r="N1352" s="20" t="str">
        <f t="shared" si="52"/>
        <v>Médio</v>
      </c>
      <c r="P1352"/>
    </row>
    <row r="1353" spans="1:16" x14ac:dyDescent="0.35">
      <c r="A1353" s="17" t="str">
        <f t="shared" si="51"/>
        <v>RSCidadeIntensidade do ventoCidade de Cruz Alta20504C</v>
      </c>
      <c r="B1353" s="112" t="s">
        <v>125</v>
      </c>
      <c r="C1353" s="126" t="s">
        <v>190</v>
      </c>
      <c r="D1353" s="108" t="s">
        <v>198</v>
      </c>
      <c r="E1353" s="77" t="s">
        <v>182</v>
      </c>
      <c r="F1353" s="77" t="e" vm="31">
        <v>#VALUE!</v>
      </c>
      <c r="G1353" s="167">
        <v>0.25</v>
      </c>
      <c r="H1353" s="18">
        <v>2050</v>
      </c>
      <c r="I1353" s="18" t="s">
        <v>90</v>
      </c>
      <c r="J1353" s="9" t="s">
        <v>199</v>
      </c>
      <c r="K1353" s="17" t="s">
        <v>189</v>
      </c>
      <c r="L1353" s="48" t="s">
        <v>89</v>
      </c>
      <c r="M1353" s="18" t="str" cm="1">
        <f t="array" ref="M1353">_xlfn.IFS(G1353&gt;0.1,"Alto",G1353&gt;-0.1,"Médio",G1353&lt;=-0.1,"Baixo")</f>
        <v>Alto</v>
      </c>
      <c r="N1353" s="20" t="str">
        <f t="shared" si="52"/>
        <v>Alto</v>
      </c>
      <c r="P1353"/>
    </row>
    <row r="1354" spans="1:16" x14ac:dyDescent="0.35">
      <c r="A1354" s="17" t="str">
        <f t="shared" si="51"/>
        <v>RScidadeIntensidade do ventoCidade de Porto Alegre20504C</v>
      </c>
      <c r="B1354" s="18" t="s">
        <v>125</v>
      </c>
      <c r="C1354" s="45" t="s">
        <v>82</v>
      </c>
      <c r="D1354" s="44" t="s">
        <v>198</v>
      </c>
      <c r="E1354" s="17" t="s">
        <v>126</v>
      </c>
      <c r="F1354" s="17" t="e" vm="18">
        <v>#VALUE!</v>
      </c>
      <c r="G1354" s="46">
        <v>0.25</v>
      </c>
      <c r="H1354" s="18">
        <v>2050</v>
      </c>
      <c r="I1354" s="18" t="s">
        <v>90</v>
      </c>
      <c r="J1354" s="9" t="s">
        <v>199</v>
      </c>
      <c r="K1354" s="17" t="s">
        <v>189</v>
      </c>
      <c r="L1354" s="48" t="s">
        <v>89</v>
      </c>
      <c r="M1354" s="18" t="str" cm="1">
        <f t="array" ref="M1354">_xlfn.IFS(G1354&gt;0.1,"Alto",G1354&gt;-0.1,"Médio",G1354&lt;=-0.1,"Baixo")</f>
        <v>Alto</v>
      </c>
      <c r="N1354" s="20" t="str">
        <f t="shared" si="52"/>
        <v>Alto</v>
      </c>
    </row>
    <row r="1355" spans="1:16" x14ac:dyDescent="0.35">
      <c r="A1355" s="17" t="str">
        <f t="shared" si="51"/>
        <v>SCcidadeIntensidade do ventoCidade de Florianópolis20302C</v>
      </c>
      <c r="B1355" s="18" t="s">
        <v>107</v>
      </c>
      <c r="C1355" s="18" t="s">
        <v>82</v>
      </c>
      <c r="D1355" s="17" t="s">
        <v>198</v>
      </c>
      <c r="E1355" s="17" t="s">
        <v>108</v>
      </c>
      <c r="F1355" s="17" t="e" vm="9">
        <v>#VALUE!</v>
      </c>
      <c r="G1355" s="162">
        <v>0</v>
      </c>
      <c r="H1355" s="18">
        <v>2030</v>
      </c>
      <c r="I1355" s="18" t="s">
        <v>86</v>
      </c>
      <c r="J1355" s="9" t="s">
        <v>199</v>
      </c>
      <c r="K1355" s="17" t="s">
        <v>189</v>
      </c>
      <c r="L1355" s="48" t="s">
        <v>89</v>
      </c>
      <c r="M1355" s="18" t="str" cm="1">
        <f t="array" ref="M1355">_xlfn.IFS(G1355&gt;0.1,"Alto",G1355&gt;-0.1,"Médio",G1355&lt;=-0.1,"Baixo")</f>
        <v>Médio</v>
      </c>
      <c r="N1355" s="20" t="str">
        <f t="shared" si="52"/>
        <v>Médio</v>
      </c>
    </row>
    <row r="1356" spans="1:16" x14ac:dyDescent="0.35">
      <c r="A1356" s="17" t="str">
        <f t="shared" si="51"/>
        <v>SCcidadeIntensidade do ventoCidade de Florianópolis20304C</v>
      </c>
      <c r="B1356" s="18" t="s">
        <v>107</v>
      </c>
      <c r="C1356" s="18" t="s">
        <v>82</v>
      </c>
      <c r="D1356" s="17" t="s">
        <v>198</v>
      </c>
      <c r="E1356" s="17" t="s">
        <v>108</v>
      </c>
      <c r="F1356" s="17" t="e" vm="9">
        <v>#VALUE!</v>
      </c>
      <c r="G1356" s="162">
        <v>0.1</v>
      </c>
      <c r="H1356" s="18">
        <v>2030</v>
      </c>
      <c r="I1356" s="18" t="s">
        <v>90</v>
      </c>
      <c r="J1356" s="9" t="s">
        <v>199</v>
      </c>
      <c r="K1356" s="17" t="s">
        <v>189</v>
      </c>
      <c r="L1356" s="48" t="s">
        <v>89</v>
      </c>
      <c r="M1356" s="18" t="str" cm="1">
        <f t="array" ref="M1356">_xlfn.IFS(G1356&gt;0.1,"Alto",G1356&gt;-0.1,"Médio",G1356&lt;=-0.1,"Baixo")</f>
        <v>Médio</v>
      </c>
      <c r="N1356" s="20" t="str">
        <f t="shared" si="52"/>
        <v>Médio</v>
      </c>
    </row>
    <row r="1357" spans="1:16" x14ac:dyDescent="0.35">
      <c r="A1357" s="17" t="str">
        <f t="shared" si="51"/>
        <v>SCcidadeIntensidade do ventoCidade de Florianópolis20502C</v>
      </c>
      <c r="B1357" s="18" t="s">
        <v>107</v>
      </c>
      <c r="C1357" s="18" t="s">
        <v>82</v>
      </c>
      <c r="D1357" s="17" t="s">
        <v>198</v>
      </c>
      <c r="E1357" s="17" t="s">
        <v>108</v>
      </c>
      <c r="F1357" s="17" t="e" vm="9">
        <v>#VALUE!</v>
      </c>
      <c r="G1357" s="162">
        <v>0.05</v>
      </c>
      <c r="H1357" s="18">
        <v>2050</v>
      </c>
      <c r="I1357" s="18" t="s">
        <v>86</v>
      </c>
      <c r="J1357" s="9" t="s">
        <v>199</v>
      </c>
      <c r="K1357" s="17" t="s">
        <v>189</v>
      </c>
      <c r="L1357" s="48" t="s">
        <v>89</v>
      </c>
      <c r="M1357" s="18" t="str" cm="1">
        <f t="array" ref="M1357">_xlfn.IFS(G1357&gt;0.1,"Alto",G1357&gt;-0.1,"Médio",G1357&lt;=-0.1,"Baixo")</f>
        <v>Médio</v>
      </c>
      <c r="N1357" s="20" t="str">
        <f t="shared" si="52"/>
        <v>Médio</v>
      </c>
    </row>
    <row r="1358" spans="1:16" x14ac:dyDescent="0.35">
      <c r="A1358" s="17" t="str">
        <f t="shared" si="51"/>
        <v>SCcidadeIntensidade do ventoCidade de Florianópolis20504C</v>
      </c>
      <c r="B1358" s="18" t="s">
        <v>107</v>
      </c>
      <c r="C1358" s="18" t="s">
        <v>82</v>
      </c>
      <c r="D1358" s="17" t="s">
        <v>198</v>
      </c>
      <c r="E1358" s="17" t="s">
        <v>108</v>
      </c>
      <c r="F1358" s="17" t="e" vm="9">
        <v>#VALUE!</v>
      </c>
      <c r="G1358" s="162">
        <v>0.05</v>
      </c>
      <c r="H1358" s="18">
        <v>2050</v>
      </c>
      <c r="I1358" s="18" t="s">
        <v>90</v>
      </c>
      <c r="J1358" s="9" t="s">
        <v>199</v>
      </c>
      <c r="K1358" s="17" t="s">
        <v>189</v>
      </c>
      <c r="L1358" s="48" t="s">
        <v>89</v>
      </c>
      <c r="M1358" s="18" t="str" cm="1">
        <f t="array" ref="M1358">_xlfn.IFS(G1358&gt;0.1,"Alto",G1358&gt;-0.1,"Médio",G1358&lt;=-0.1,"Baixo")</f>
        <v>Médio</v>
      </c>
      <c r="N1358" s="20" t="str">
        <f t="shared" si="52"/>
        <v>Médio</v>
      </c>
    </row>
    <row r="1359" spans="1:16" x14ac:dyDescent="0.35">
      <c r="A1359" s="17" t="str">
        <f t="shared" si="51"/>
        <v>SEcidadeIntensidade do ventoCidade de Aracajú20302C</v>
      </c>
      <c r="B1359" s="18" t="s">
        <v>81</v>
      </c>
      <c r="C1359" s="18" t="s">
        <v>82</v>
      </c>
      <c r="D1359" s="17" t="s">
        <v>198</v>
      </c>
      <c r="E1359" s="17" t="s">
        <v>84</v>
      </c>
      <c r="F1359" s="17" t="e" vm="1">
        <v>#VALUE!</v>
      </c>
      <c r="G1359" s="162">
        <v>0</v>
      </c>
      <c r="H1359" s="18">
        <v>2030</v>
      </c>
      <c r="I1359" s="18" t="s">
        <v>86</v>
      </c>
      <c r="J1359" s="9" t="s">
        <v>199</v>
      </c>
      <c r="K1359" s="17" t="s">
        <v>189</v>
      </c>
      <c r="L1359" s="48" t="s">
        <v>89</v>
      </c>
      <c r="M1359" s="18" t="str" cm="1">
        <f t="array" ref="M1359">_xlfn.IFS(G1359&gt;0.1,"Alto",G1359&gt;-0.1,"Médio",G1359&lt;=-0.1,"Baixo")</f>
        <v>Médio</v>
      </c>
      <c r="N1359" s="20" t="str">
        <f t="shared" si="52"/>
        <v>Médio</v>
      </c>
    </row>
    <row r="1360" spans="1:16" x14ac:dyDescent="0.35">
      <c r="A1360" s="17" t="str">
        <f t="shared" si="51"/>
        <v>SEcidadeIntensidade do ventoCidade de Aracajú20304C</v>
      </c>
      <c r="B1360" s="18" t="s">
        <v>81</v>
      </c>
      <c r="C1360" s="18" t="s">
        <v>82</v>
      </c>
      <c r="D1360" s="17" t="s">
        <v>198</v>
      </c>
      <c r="E1360" s="17" t="s">
        <v>84</v>
      </c>
      <c r="F1360" s="17" t="e" vm="1">
        <v>#VALUE!</v>
      </c>
      <c r="G1360" s="162">
        <v>0.05</v>
      </c>
      <c r="H1360" s="18">
        <v>2030</v>
      </c>
      <c r="I1360" s="18" t="s">
        <v>90</v>
      </c>
      <c r="J1360" s="9" t="s">
        <v>199</v>
      </c>
      <c r="K1360" s="17" t="s">
        <v>189</v>
      </c>
      <c r="L1360" s="48" t="s">
        <v>89</v>
      </c>
      <c r="M1360" s="18" t="str" cm="1">
        <f t="array" ref="M1360">_xlfn.IFS(G1360&gt;0.1,"Alto",G1360&gt;-0.1,"Médio",G1360&lt;=-0.1,"Baixo")</f>
        <v>Médio</v>
      </c>
      <c r="N1360" s="20" t="str">
        <f t="shared" si="52"/>
        <v>Médio</v>
      </c>
    </row>
    <row r="1361" spans="1:14" x14ac:dyDescent="0.35">
      <c r="A1361" s="17" t="str">
        <f t="shared" si="51"/>
        <v>SEcidadeIntensidade do ventoCidade de Aracajú20502C</v>
      </c>
      <c r="B1361" s="18" t="s">
        <v>81</v>
      </c>
      <c r="C1361" s="18" t="s">
        <v>82</v>
      </c>
      <c r="D1361" s="17" t="s">
        <v>198</v>
      </c>
      <c r="E1361" s="17" t="s">
        <v>84</v>
      </c>
      <c r="F1361" s="17" t="e" vm="1">
        <v>#VALUE!</v>
      </c>
      <c r="G1361" s="162">
        <v>0.05</v>
      </c>
      <c r="H1361" s="18">
        <v>2050</v>
      </c>
      <c r="I1361" s="18" t="s">
        <v>86</v>
      </c>
      <c r="J1361" s="9" t="s">
        <v>199</v>
      </c>
      <c r="K1361" s="17" t="s">
        <v>189</v>
      </c>
      <c r="L1361" s="48" t="s">
        <v>89</v>
      </c>
      <c r="M1361" s="18" t="str" cm="1">
        <f t="array" ref="M1361">_xlfn.IFS(G1361&gt;0.1,"Alto",G1361&gt;-0.1,"Médio",G1361&lt;=-0.1,"Baixo")</f>
        <v>Médio</v>
      </c>
      <c r="N1361" s="20" t="str">
        <f t="shared" si="52"/>
        <v>Médio</v>
      </c>
    </row>
    <row r="1362" spans="1:14" x14ac:dyDescent="0.35">
      <c r="A1362" s="17" t="str">
        <f t="shared" si="51"/>
        <v>SEcidadeIntensidade do ventoCidade de Aracajú20504C</v>
      </c>
      <c r="B1362" s="18" t="s">
        <v>81</v>
      </c>
      <c r="C1362" s="18" t="s">
        <v>82</v>
      </c>
      <c r="D1362" s="17" t="s">
        <v>198</v>
      </c>
      <c r="E1362" s="17" t="s">
        <v>84</v>
      </c>
      <c r="F1362" s="17" t="e" vm="1">
        <v>#VALUE!</v>
      </c>
      <c r="G1362" s="162">
        <v>0.25</v>
      </c>
      <c r="H1362" s="18">
        <v>2050</v>
      </c>
      <c r="I1362" s="18" t="s">
        <v>90</v>
      </c>
      <c r="J1362" s="9" t="s">
        <v>199</v>
      </c>
      <c r="K1362" s="17" t="s">
        <v>189</v>
      </c>
      <c r="L1362" s="48" t="s">
        <v>89</v>
      </c>
      <c r="M1362" s="18" t="str" cm="1">
        <f t="array" ref="M1362">_xlfn.IFS(G1362&gt;0.1,"Alto",G1362&gt;-0.1,"Médio",G1362&lt;=-0.1,"Baixo")</f>
        <v>Alto</v>
      </c>
      <c r="N1362" s="20" t="str">
        <f t="shared" si="52"/>
        <v>Alto</v>
      </c>
    </row>
    <row r="1363" spans="1:14" x14ac:dyDescent="0.35">
      <c r="A1363" s="17" t="str">
        <f t="shared" si="51"/>
        <v>SPCidadeIntensidade do ventoCidade de Ribeirão Preto20302C</v>
      </c>
      <c r="B1363" s="112" t="s">
        <v>137</v>
      </c>
      <c r="C1363" s="112" t="s">
        <v>190</v>
      </c>
      <c r="D1363" s="77" t="s">
        <v>198</v>
      </c>
      <c r="E1363" s="77" t="s">
        <v>181</v>
      </c>
      <c r="F1363" s="77" t="e" vm="32">
        <v>#VALUE!</v>
      </c>
      <c r="G1363" s="168">
        <v>0.25</v>
      </c>
      <c r="H1363" s="18">
        <v>2030</v>
      </c>
      <c r="I1363" s="18" t="s">
        <v>86</v>
      </c>
      <c r="J1363" s="9" t="s">
        <v>199</v>
      </c>
      <c r="K1363" s="17" t="s">
        <v>189</v>
      </c>
      <c r="L1363" s="48" t="s">
        <v>89</v>
      </c>
      <c r="M1363" s="18" t="str" cm="1">
        <f t="array" ref="M1363">_xlfn.IFS(G1363&gt;0.1,"Alto",G1363&gt;-0.1,"Médio",G1363&lt;=-0.1,"Baixo")</f>
        <v>Alto</v>
      </c>
      <c r="N1363" s="20" t="str">
        <f t="shared" si="52"/>
        <v>Alto</v>
      </c>
    </row>
    <row r="1364" spans="1:14" x14ac:dyDescent="0.35">
      <c r="A1364" s="17" t="str">
        <f t="shared" si="51"/>
        <v>SPcidadeIntensidade do ventoCidade de São Paulo20302C</v>
      </c>
      <c r="B1364" s="18" t="s">
        <v>137</v>
      </c>
      <c r="C1364" s="18" t="s">
        <v>82</v>
      </c>
      <c r="D1364" s="17" t="s">
        <v>198</v>
      </c>
      <c r="E1364" s="17" t="s">
        <v>138</v>
      </c>
      <c r="F1364" s="17" t="e" vm="24">
        <v>#VALUE!</v>
      </c>
      <c r="G1364" s="162">
        <v>0.15</v>
      </c>
      <c r="H1364" s="18">
        <v>2030</v>
      </c>
      <c r="I1364" s="18" t="s">
        <v>86</v>
      </c>
      <c r="J1364" s="9" t="s">
        <v>199</v>
      </c>
      <c r="K1364" s="17" t="s">
        <v>189</v>
      </c>
      <c r="L1364" s="48" t="s">
        <v>89</v>
      </c>
      <c r="M1364" s="18" t="str" cm="1">
        <f t="array" ref="M1364">_xlfn.IFS(G1364&gt;0.1,"Alto",G1364&gt;-0.1,"Médio",G1364&lt;=-0.1,"Baixo")</f>
        <v>Alto</v>
      </c>
      <c r="N1364" s="20" t="str">
        <f t="shared" si="52"/>
        <v>Alto</v>
      </c>
    </row>
    <row r="1365" spans="1:14" x14ac:dyDescent="0.35">
      <c r="A1365" s="17" t="str">
        <f t="shared" si="51"/>
        <v>SPCidadeIntensidade do ventoCidade de Ribeirão Preto20304C</v>
      </c>
      <c r="B1365" s="112" t="s">
        <v>137</v>
      </c>
      <c r="C1365" s="112" t="s">
        <v>190</v>
      </c>
      <c r="D1365" s="77" t="s">
        <v>198</v>
      </c>
      <c r="E1365" s="77" t="s">
        <v>181</v>
      </c>
      <c r="F1365" s="77" t="e" vm="32">
        <v>#VALUE!</v>
      </c>
      <c r="G1365" s="168">
        <v>0.35</v>
      </c>
      <c r="H1365" s="18">
        <v>2030</v>
      </c>
      <c r="I1365" s="18" t="s">
        <v>90</v>
      </c>
      <c r="J1365" s="9" t="s">
        <v>199</v>
      </c>
      <c r="K1365" s="17" t="s">
        <v>189</v>
      </c>
      <c r="L1365" s="48" t="s">
        <v>89</v>
      </c>
      <c r="M1365" s="18" t="str" cm="1">
        <f t="array" ref="M1365">_xlfn.IFS(G1365&gt;0.1,"Alto",G1365&gt;-0.1,"Médio",G1365&lt;=-0.1,"Baixo")</f>
        <v>Alto</v>
      </c>
      <c r="N1365" s="20" t="str">
        <f t="shared" si="52"/>
        <v>Alto</v>
      </c>
    </row>
    <row r="1366" spans="1:14" x14ac:dyDescent="0.35">
      <c r="A1366" s="17" t="str">
        <f t="shared" si="51"/>
        <v>SPcidadeIntensidade do ventoCidade de São Paulo20304C</v>
      </c>
      <c r="B1366" s="18" t="s">
        <v>137</v>
      </c>
      <c r="C1366" s="18" t="s">
        <v>82</v>
      </c>
      <c r="D1366" s="17" t="s">
        <v>198</v>
      </c>
      <c r="E1366" s="17" t="s">
        <v>138</v>
      </c>
      <c r="F1366" s="17" t="e" vm="24">
        <v>#VALUE!</v>
      </c>
      <c r="G1366" s="162">
        <v>0.25</v>
      </c>
      <c r="H1366" s="18">
        <v>2030</v>
      </c>
      <c r="I1366" s="18" t="s">
        <v>90</v>
      </c>
      <c r="J1366" s="9" t="s">
        <v>199</v>
      </c>
      <c r="K1366" s="17" t="s">
        <v>189</v>
      </c>
      <c r="L1366" s="48" t="s">
        <v>89</v>
      </c>
      <c r="M1366" s="18" t="str" cm="1">
        <f t="array" ref="M1366">_xlfn.IFS(G1366&gt;0.1,"Alto",G1366&gt;-0.1,"Médio",G1366&lt;=-0.1,"Baixo")</f>
        <v>Alto</v>
      </c>
      <c r="N1366" s="20" t="str">
        <f t="shared" si="52"/>
        <v>Alto</v>
      </c>
    </row>
    <row r="1367" spans="1:14" x14ac:dyDescent="0.35">
      <c r="A1367" s="17" t="str">
        <f t="shared" si="51"/>
        <v>SPCidadeIntensidade do ventoCidade de Ribeirão Preto20502C</v>
      </c>
      <c r="B1367" s="112" t="s">
        <v>137</v>
      </c>
      <c r="C1367" s="112" t="s">
        <v>190</v>
      </c>
      <c r="D1367" s="77" t="s">
        <v>198</v>
      </c>
      <c r="E1367" s="77" t="s">
        <v>181</v>
      </c>
      <c r="F1367" s="77" t="e" vm="32">
        <v>#VALUE!</v>
      </c>
      <c r="G1367" s="168">
        <v>0.25</v>
      </c>
      <c r="H1367" s="18">
        <v>2050</v>
      </c>
      <c r="I1367" s="18" t="s">
        <v>86</v>
      </c>
      <c r="J1367" s="9" t="s">
        <v>199</v>
      </c>
      <c r="K1367" s="17" t="s">
        <v>189</v>
      </c>
      <c r="L1367" s="48" t="s">
        <v>89</v>
      </c>
      <c r="M1367" s="18" t="str" cm="1">
        <f t="array" ref="M1367">_xlfn.IFS(G1367&gt;0.1,"Alto",G1367&gt;-0.1,"Médio",G1367&lt;=-0.1,"Baixo")</f>
        <v>Alto</v>
      </c>
      <c r="N1367" s="20" t="str">
        <f t="shared" si="52"/>
        <v>Alto</v>
      </c>
    </row>
    <row r="1368" spans="1:14" x14ac:dyDescent="0.35">
      <c r="A1368" s="17" t="str">
        <f t="shared" si="51"/>
        <v>SPcidadeIntensidade do ventoCidade de São Paulo20502C</v>
      </c>
      <c r="B1368" s="18" t="s">
        <v>137</v>
      </c>
      <c r="C1368" s="18" t="s">
        <v>82</v>
      </c>
      <c r="D1368" s="17" t="s">
        <v>198</v>
      </c>
      <c r="E1368" s="17" t="s">
        <v>138</v>
      </c>
      <c r="F1368" s="17" t="e" vm="24">
        <v>#VALUE!</v>
      </c>
      <c r="G1368" s="162">
        <v>0.15</v>
      </c>
      <c r="H1368" s="18">
        <v>2050</v>
      </c>
      <c r="I1368" s="18" t="s">
        <v>86</v>
      </c>
      <c r="J1368" s="9" t="s">
        <v>199</v>
      </c>
      <c r="K1368" s="17" t="s">
        <v>189</v>
      </c>
      <c r="L1368" s="48" t="s">
        <v>89</v>
      </c>
      <c r="M1368" s="18" t="str" cm="1">
        <f t="array" ref="M1368">_xlfn.IFS(G1368&gt;0.1,"Alto",G1368&gt;-0.1,"Médio",G1368&lt;=-0.1,"Baixo")</f>
        <v>Alto</v>
      </c>
      <c r="N1368" s="20" t="str">
        <f t="shared" si="52"/>
        <v>Alto</v>
      </c>
    </row>
    <row r="1369" spans="1:14" x14ac:dyDescent="0.35">
      <c r="A1369" s="17" t="str">
        <f t="shared" si="51"/>
        <v>SPCidadeIntensidade do ventoCidade de Ribeirão Preto20504C</v>
      </c>
      <c r="B1369" s="112" t="s">
        <v>137</v>
      </c>
      <c r="C1369" s="112" t="s">
        <v>190</v>
      </c>
      <c r="D1369" s="77" t="s">
        <v>198</v>
      </c>
      <c r="E1369" s="77" t="s">
        <v>181</v>
      </c>
      <c r="F1369" s="77" t="e" vm="32">
        <v>#VALUE!</v>
      </c>
      <c r="G1369" s="168">
        <v>0.35</v>
      </c>
      <c r="H1369" s="18">
        <v>2050</v>
      </c>
      <c r="I1369" s="18" t="s">
        <v>90</v>
      </c>
      <c r="J1369" s="9" t="s">
        <v>199</v>
      </c>
      <c r="K1369" s="17" t="s">
        <v>189</v>
      </c>
      <c r="L1369" s="48" t="s">
        <v>89</v>
      </c>
      <c r="M1369" s="18" t="str" cm="1">
        <f t="array" ref="M1369">_xlfn.IFS(G1369&gt;0.1,"Alto",G1369&gt;-0.1,"Médio",G1369&lt;=-0.1,"Baixo")</f>
        <v>Alto</v>
      </c>
      <c r="N1369" s="20" t="str">
        <f t="shared" si="52"/>
        <v>Alto</v>
      </c>
    </row>
    <row r="1370" spans="1:14" x14ac:dyDescent="0.35">
      <c r="A1370" s="17" t="str">
        <f t="shared" si="51"/>
        <v>SPcidadeIntensidade do ventoCidade de São Paulo20504C</v>
      </c>
      <c r="B1370" s="18" t="s">
        <v>137</v>
      </c>
      <c r="C1370" s="18" t="s">
        <v>82</v>
      </c>
      <c r="D1370" s="17" t="s">
        <v>198</v>
      </c>
      <c r="E1370" s="17" t="s">
        <v>138</v>
      </c>
      <c r="F1370" s="17" t="e" vm="24">
        <v>#VALUE!</v>
      </c>
      <c r="G1370" s="162">
        <v>0.25</v>
      </c>
      <c r="H1370" s="18">
        <v>2050</v>
      </c>
      <c r="I1370" s="18" t="s">
        <v>90</v>
      </c>
      <c r="J1370" s="9" t="s">
        <v>199</v>
      </c>
      <c r="K1370" s="17" t="s">
        <v>189</v>
      </c>
      <c r="L1370" s="48" t="s">
        <v>89</v>
      </c>
      <c r="M1370" s="18" t="str" cm="1">
        <f t="array" ref="M1370">_xlfn.IFS(G1370&gt;0.1,"Alto",G1370&gt;-0.1,"Médio",G1370&lt;=-0.1,"Baixo")</f>
        <v>Alto</v>
      </c>
      <c r="N1370" s="20" t="str">
        <f t="shared" si="52"/>
        <v>Alto</v>
      </c>
    </row>
    <row r="1371" spans="1:14" x14ac:dyDescent="0.35">
      <c r="A1371" s="17" t="str">
        <f t="shared" si="51"/>
        <v>TOcidadeIntensidade do ventoCidade de Palmas20302C</v>
      </c>
      <c r="B1371" s="18" t="s">
        <v>123</v>
      </c>
      <c r="C1371" s="18" t="s">
        <v>82</v>
      </c>
      <c r="D1371" s="17" t="s">
        <v>198</v>
      </c>
      <c r="E1371" s="17" t="s">
        <v>124</v>
      </c>
      <c r="F1371" s="17" t="e" vm="17">
        <v>#VALUE!</v>
      </c>
      <c r="G1371" s="162">
        <v>0.35</v>
      </c>
      <c r="H1371" s="18">
        <v>2030</v>
      </c>
      <c r="I1371" s="18" t="s">
        <v>86</v>
      </c>
      <c r="J1371" s="9" t="s">
        <v>199</v>
      </c>
      <c r="K1371" s="17" t="s">
        <v>189</v>
      </c>
      <c r="L1371" s="48" t="s">
        <v>89</v>
      </c>
      <c r="M1371" s="18" t="str" cm="1">
        <f t="array" ref="M1371">_xlfn.IFS(G1371&gt;0.1,"Alto",G1371&gt;-0.1,"Médio",G1371&lt;=-0.1,"Baixo")</f>
        <v>Alto</v>
      </c>
      <c r="N1371" s="20" t="str">
        <f t="shared" si="52"/>
        <v>Alto</v>
      </c>
    </row>
    <row r="1372" spans="1:14" x14ac:dyDescent="0.35">
      <c r="A1372" s="17" t="str">
        <f t="shared" si="51"/>
        <v>TOcidadeIntensidade do ventoCidade de Palmas20304C</v>
      </c>
      <c r="B1372" s="18" t="s">
        <v>123</v>
      </c>
      <c r="C1372" s="18" t="s">
        <v>82</v>
      </c>
      <c r="D1372" s="17" t="s">
        <v>198</v>
      </c>
      <c r="E1372" s="17" t="s">
        <v>124</v>
      </c>
      <c r="F1372" s="17" t="e" vm="17">
        <v>#VALUE!</v>
      </c>
      <c r="G1372" s="46">
        <v>0.35</v>
      </c>
      <c r="H1372" s="18">
        <v>2030</v>
      </c>
      <c r="I1372" s="18" t="s">
        <v>90</v>
      </c>
      <c r="J1372" s="9" t="s">
        <v>199</v>
      </c>
      <c r="K1372" s="17" t="s">
        <v>189</v>
      </c>
      <c r="L1372" s="48" t="s">
        <v>89</v>
      </c>
      <c r="M1372" s="18" t="str" cm="1">
        <f t="array" ref="M1372">_xlfn.IFS(G1372&gt;0.1,"Alto",G1372&gt;-0.1,"Médio",G1372&lt;=-0.1,"Baixo")</f>
        <v>Alto</v>
      </c>
      <c r="N1372" s="20" t="str">
        <f t="shared" si="52"/>
        <v>Alto</v>
      </c>
    </row>
    <row r="1373" spans="1:14" x14ac:dyDescent="0.35">
      <c r="A1373" s="17" t="str">
        <f t="shared" si="51"/>
        <v>TOcidadeIntensidade do ventoCidade de Palmas20502C</v>
      </c>
      <c r="B1373" s="18" t="s">
        <v>123</v>
      </c>
      <c r="C1373" s="18" t="s">
        <v>82</v>
      </c>
      <c r="D1373" s="17" t="s">
        <v>198</v>
      </c>
      <c r="E1373" s="17" t="s">
        <v>124</v>
      </c>
      <c r="F1373" s="17" t="e" vm="17">
        <v>#VALUE!</v>
      </c>
      <c r="G1373" s="46">
        <v>0.25</v>
      </c>
      <c r="H1373" s="18">
        <v>2050</v>
      </c>
      <c r="I1373" s="18" t="s">
        <v>86</v>
      </c>
      <c r="J1373" s="9" t="s">
        <v>199</v>
      </c>
      <c r="K1373" s="17" t="s">
        <v>189</v>
      </c>
      <c r="L1373" s="48" t="s">
        <v>89</v>
      </c>
      <c r="M1373" s="18" t="str" cm="1">
        <f t="array" ref="M1373">_xlfn.IFS(G1373&gt;0.1,"Alto",G1373&gt;-0.1,"Médio",G1373&lt;=-0.1,"Baixo")</f>
        <v>Alto</v>
      </c>
      <c r="N1373" s="20" t="str">
        <f t="shared" si="52"/>
        <v>Alto</v>
      </c>
    </row>
    <row r="1374" spans="1:14" x14ac:dyDescent="0.35">
      <c r="A1374" s="17" t="str">
        <f t="shared" si="51"/>
        <v>TOcidadeIntensidade do ventoCidade de Palmas20504C</v>
      </c>
      <c r="B1374" s="18" t="s">
        <v>123</v>
      </c>
      <c r="C1374" s="18" t="s">
        <v>82</v>
      </c>
      <c r="D1374" s="17" t="s">
        <v>198</v>
      </c>
      <c r="E1374" s="17" t="s">
        <v>124</v>
      </c>
      <c r="F1374" s="17" t="e" vm="17">
        <v>#VALUE!</v>
      </c>
      <c r="G1374" s="46">
        <v>0.45</v>
      </c>
      <c r="H1374" s="18">
        <v>2050</v>
      </c>
      <c r="I1374" s="18" t="s">
        <v>90</v>
      </c>
      <c r="J1374" s="9" t="s">
        <v>199</v>
      </c>
      <c r="K1374" s="17" t="s">
        <v>189</v>
      </c>
      <c r="L1374" s="48" t="s">
        <v>89</v>
      </c>
      <c r="M1374" s="18" t="str" cm="1">
        <f t="array" ref="M1374">_xlfn.IFS(G1374&gt;0.1,"Alto",G1374&gt;-0.1,"Médio",G1374&lt;=-0.1,"Baixo")</f>
        <v>Alto</v>
      </c>
      <c r="N1374" s="20" t="str">
        <f t="shared" si="52"/>
        <v>Alto</v>
      </c>
    </row>
    <row r="1375" spans="1:14" x14ac:dyDescent="0.35">
      <c r="A1375" s="17" t="str">
        <f t="shared" ref="A1375:A1438" si="53">_xlfn.CONCAT(B1375,C1375,D1375,E1375,H1375,I1375)</f>
        <v>ACEstadoIntensidade do ventoEstado do Acre20302C</v>
      </c>
      <c r="B1375" s="18" t="s">
        <v>131</v>
      </c>
      <c r="C1375" s="18" t="s">
        <v>146</v>
      </c>
      <c r="D1375" s="17" t="s">
        <v>198</v>
      </c>
      <c r="E1375" s="17" t="s">
        <v>155</v>
      </c>
      <c r="F1375" s="17" t="e" vm="41">
        <v>#VALUE!</v>
      </c>
      <c r="G1375" s="162">
        <v>0.1162857142857143</v>
      </c>
      <c r="H1375" s="18">
        <v>2030</v>
      </c>
      <c r="I1375" s="18" t="s">
        <v>86</v>
      </c>
      <c r="J1375" s="9" t="s">
        <v>199</v>
      </c>
      <c r="K1375" s="17" t="s">
        <v>189</v>
      </c>
      <c r="L1375" s="48" t="s">
        <v>89</v>
      </c>
      <c r="M1375" s="18" t="str" cm="1">
        <f t="array" ref="M1375">_xlfn.IFS(G1375&gt;0.1,"Alto",G1375&gt;-0.1,"Médio",G1375&lt;=-0.1,"Baixo")</f>
        <v>Alto</v>
      </c>
      <c r="N1375" s="20" t="str">
        <f t="shared" si="52"/>
        <v>Alto</v>
      </c>
    </row>
    <row r="1376" spans="1:14" x14ac:dyDescent="0.35">
      <c r="A1376" s="17" t="str">
        <f t="shared" si="53"/>
        <v>ACEstadoIntensidade do ventoEstado do Acre20304C</v>
      </c>
      <c r="B1376" s="18" t="s">
        <v>131</v>
      </c>
      <c r="C1376" s="18" t="s">
        <v>146</v>
      </c>
      <c r="D1376" s="17" t="s">
        <v>198</v>
      </c>
      <c r="E1376" s="17" t="s">
        <v>155</v>
      </c>
      <c r="F1376" s="17" t="e" vm="41">
        <v>#VALUE!</v>
      </c>
      <c r="G1376" s="162">
        <v>0.19685714285714281</v>
      </c>
      <c r="H1376" s="18">
        <v>2030</v>
      </c>
      <c r="I1376" s="18" t="s">
        <v>90</v>
      </c>
      <c r="J1376" s="9" t="s">
        <v>199</v>
      </c>
      <c r="K1376" s="17" t="s">
        <v>189</v>
      </c>
      <c r="L1376" s="48" t="s">
        <v>89</v>
      </c>
      <c r="M1376" s="18" t="str" cm="1">
        <f t="array" ref="M1376">_xlfn.IFS(G1376&gt;0.1,"Alto",G1376&gt;-0.1,"Médio",G1376&lt;=-0.1,"Baixo")</f>
        <v>Alto</v>
      </c>
      <c r="N1376" s="20" t="str">
        <f t="shared" si="52"/>
        <v>Alto</v>
      </c>
    </row>
    <row r="1377" spans="1:14" x14ac:dyDescent="0.35">
      <c r="A1377" s="17" t="str">
        <f t="shared" si="53"/>
        <v>ACEstadoIntensidade do ventoEstado do Acre20502C</v>
      </c>
      <c r="B1377" s="18" t="s">
        <v>131</v>
      </c>
      <c r="C1377" s="18" t="s">
        <v>146</v>
      </c>
      <c r="D1377" s="17" t="s">
        <v>198</v>
      </c>
      <c r="E1377" s="17" t="s">
        <v>155</v>
      </c>
      <c r="F1377" s="17" t="e" vm="41">
        <v>#VALUE!</v>
      </c>
      <c r="G1377" s="162">
        <v>0.19499999999999998</v>
      </c>
      <c r="H1377" s="18">
        <v>2050</v>
      </c>
      <c r="I1377" s="18" t="s">
        <v>86</v>
      </c>
      <c r="J1377" s="9" t="s">
        <v>199</v>
      </c>
      <c r="K1377" s="17" t="s">
        <v>189</v>
      </c>
      <c r="L1377" s="48" t="s">
        <v>89</v>
      </c>
      <c r="M1377" s="18" t="str" cm="1">
        <f t="array" ref="M1377">_xlfn.IFS(G1377&gt;0.1,"Alto",G1377&gt;-0.1,"Médio",G1377&lt;=-0.1,"Baixo")</f>
        <v>Alto</v>
      </c>
      <c r="N1377" s="20" t="str">
        <f t="shared" si="52"/>
        <v>Alto</v>
      </c>
    </row>
    <row r="1378" spans="1:14" x14ac:dyDescent="0.35">
      <c r="A1378" s="17" t="str">
        <f t="shared" si="53"/>
        <v>ACEstadoIntensidade do ventoEstado do Acre20504C</v>
      </c>
      <c r="B1378" s="18" t="s">
        <v>131</v>
      </c>
      <c r="C1378" s="18" t="s">
        <v>146</v>
      </c>
      <c r="D1378" s="17" t="s">
        <v>198</v>
      </c>
      <c r="E1378" s="17" t="s">
        <v>155</v>
      </c>
      <c r="F1378" s="17" t="e" vm="41">
        <v>#VALUE!</v>
      </c>
      <c r="G1378" s="162">
        <v>0.27533333333333332</v>
      </c>
      <c r="H1378" s="18">
        <v>2050</v>
      </c>
      <c r="I1378" s="18" t="s">
        <v>90</v>
      </c>
      <c r="J1378" s="9" t="s">
        <v>199</v>
      </c>
      <c r="K1378" s="17" t="s">
        <v>189</v>
      </c>
      <c r="L1378" s="48" t="s">
        <v>89</v>
      </c>
      <c r="M1378" s="18" t="str" cm="1">
        <f t="array" ref="M1378">_xlfn.IFS(G1378&gt;0.1,"Alto",G1378&gt;-0.1,"Médio",G1378&lt;=-0.1,"Baixo")</f>
        <v>Alto</v>
      </c>
      <c r="N1378" s="20" t="str">
        <f t="shared" si="52"/>
        <v>Alto</v>
      </c>
    </row>
    <row r="1379" spans="1:14" x14ac:dyDescent="0.35">
      <c r="A1379" s="17" t="str">
        <f t="shared" si="53"/>
        <v>ALEstadoIntensidade do ventoEstado do Alagoas20302C</v>
      </c>
      <c r="B1379" s="18" t="s">
        <v>117</v>
      </c>
      <c r="C1379" s="18" t="s">
        <v>146</v>
      </c>
      <c r="D1379" s="17" t="s">
        <v>198</v>
      </c>
      <c r="E1379" s="17" t="s">
        <v>156</v>
      </c>
      <c r="F1379" s="17" t="e" vm="42">
        <v>#VALUE!</v>
      </c>
      <c r="G1379" s="162">
        <v>-1.2000000000000002E-2</v>
      </c>
      <c r="H1379" s="18">
        <v>2030</v>
      </c>
      <c r="I1379" s="18" t="s">
        <v>86</v>
      </c>
      <c r="J1379" s="9" t="s">
        <v>199</v>
      </c>
      <c r="K1379" s="17" t="s">
        <v>189</v>
      </c>
      <c r="L1379" s="48" t="s">
        <v>89</v>
      </c>
      <c r="M1379" s="18" t="str" cm="1">
        <f t="array" ref="M1379">_xlfn.IFS(G1379&gt;0.1,"Alto",G1379&gt;-0.1,"Médio",G1379&lt;=-0.1,"Baixo")</f>
        <v>Médio</v>
      </c>
      <c r="N1379" s="20" t="str">
        <f t="shared" si="52"/>
        <v>Médio</v>
      </c>
    </row>
    <row r="1380" spans="1:14" x14ac:dyDescent="0.35">
      <c r="A1380" s="17" t="str">
        <f t="shared" si="53"/>
        <v>ALEstadoIntensidade do ventoEstado do Alagoas20304C</v>
      </c>
      <c r="B1380" s="18" t="s">
        <v>117</v>
      </c>
      <c r="C1380" s="18" t="s">
        <v>146</v>
      </c>
      <c r="D1380" s="17" t="s">
        <v>198</v>
      </c>
      <c r="E1380" s="17" t="s">
        <v>156</v>
      </c>
      <c r="F1380" s="17" t="e" vm="42">
        <v>#VALUE!</v>
      </c>
      <c r="G1380" s="162">
        <v>8.4857142857142867E-2</v>
      </c>
      <c r="H1380" s="18">
        <v>2030</v>
      </c>
      <c r="I1380" s="18" t="s">
        <v>90</v>
      </c>
      <c r="J1380" s="9" t="s">
        <v>199</v>
      </c>
      <c r="K1380" s="17" t="s">
        <v>189</v>
      </c>
      <c r="L1380" s="48" t="s">
        <v>89</v>
      </c>
      <c r="M1380" s="18" t="str" cm="1">
        <f t="array" ref="M1380">_xlfn.IFS(G1380&gt;0.1,"Alto",G1380&gt;-0.1,"Médio",G1380&lt;=-0.1,"Baixo")</f>
        <v>Médio</v>
      </c>
      <c r="N1380" s="20" t="str">
        <f t="shared" si="52"/>
        <v>Médio</v>
      </c>
    </row>
    <row r="1381" spans="1:14" x14ac:dyDescent="0.35">
      <c r="A1381" s="17" t="str">
        <f t="shared" si="53"/>
        <v>ALEstadoIntensidade do ventoEstado do Alagoas20502C</v>
      </c>
      <c r="B1381" s="18" t="s">
        <v>117</v>
      </c>
      <c r="C1381" s="18" t="s">
        <v>146</v>
      </c>
      <c r="D1381" s="17" t="s">
        <v>198</v>
      </c>
      <c r="E1381" s="17" t="s">
        <v>156</v>
      </c>
      <c r="F1381" s="17" t="e" vm="42">
        <v>#VALUE!</v>
      </c>
      <c r="G1381" s="162">
        <v>-8.6666666666666663E-3</v>
      </c>
      <c r="H1381" s="18">
        <v>2050</v>
      </c>
      <c r="I1381" s="18" t="s">
        <v>86</v>
      </c>
      <c r="J1381" s="9" t="s">
        <v>199</v>
      </c>
      <c r="K1381" s="17" t="s">
        <v>189</v>
      </c>
      <c r="L1381" s="48" t="s">
        <v>89</v>
      </c>
      <c r="M1381" s="18" t="str" cm="1">
        <f t="array" ref="M1381">_xlfn.IFS(G1381&gt;0.1,"Alto",G1381&gt;-0.1,"Médio",G1381&lt;=-0.1,"Baixo")</f>
        <v>Médio</v>
      </c>
      <c r="N1381" s="20" t="str">
        <f t="shared" si="52"/>
        <v>Médio</v>
      </c>
    </row>
    <row r="1382" spans="1:14" x14ac:dyDescent="0.35">
      <c r="A1382" s="17" t="str">
        <f t="shared" si="53"/>
        <v>ALEstadoIntensidade do ventoEstado do Alagoas20504C</v>
      </c>
      <c r="B1382" s="18" t="s">
        <v>117</v>
      </c>
      <c r="C1382" s="18" t="s">
        <v>146</v>
      </c>
      <c r="D1382" s="17" t="s">
        <v>198</v>
      </c>
      <c r="E1382" s="17" t="s">
        <v>156</v>
      </c>
      <c r="F1382" s="17" t="e" vm="42">
        <v>#VALUE!</v>
      </c>
      <c r="G1382" s="162">
        <v>0.11833333333333335</v>
      </c>
      <c r="H1382" s="18">
        <v>2050</v>
      </c>
      <c r="I1382" s="18" t="s">
        <v>90</v>
      </c>
      <c r="J1382" s="9" t="s">
        <v>199</v>
      </c>
      <c r="K1382" s="17" t="s">
        <v>189</v>
      </c>
      <c r="L1382" s="48" t="s">
        <v>89</v>
      </c>
      <c r="M1382" s="18" t="str" cm="1">
        <f t="array" ref="M1382">_xlfn.IFS(G1382&gt;0.1,"Alto",G1382&gt;-0.1,"Médio",G1382&lt;=-0.1,"Baixo")</f>
        <v>Alto</v>
      </c>
      <c r="N1382" s="20" t="str">
        <f t="shared" si="52"/>
        <v>Alto</v>
      </c>
    </row>
    <row r="1383" spans="1:14" x14ac:dyDescent="0.35">
      <c r="A1383" s="17" t="str">
        <f t="shared" si="53"/>
        <v>AMEstadoIntensidade do ventoEstado do Amazonas20302C</v>
      </c>
      <c r="B1383" s="18" t="s">
        <v>119</v>
      </c>
      <c r="C1383" s="18" t="s">
        <v>146</v>
      </c>
      <c r="D1383" s="17" t="s">
        <v>198</v>
      </c>
      <c r="E1383" s="17" t="s">
        <v>158</v>
      </c>
      <c r="F1383" s="17" t="e" vm="44">
        <v>#VALUE!</v>
      </c>
      <c r="G1383" s="162">
        <v>4.9142857142857162E-2</v>
      </c>
      <c r="H1383" s="18">
        <v>2030</v>
      </c>
      <c r="I1383" s="18" t="s">
        <v>86</v>
      </c>
      <c r="J1383" s="9" t="s">
        <v>199</v>
      </c>
      <c r="K1383" s="17" t="s">
        <v>189</v>
      </c>
      <c r="L1383" s="48" t="s">
        <v>89</v>
      </c>
      <c r="M1383" s="18" t="str" cm="1">
        <f t="array" ref="M1383">_xlfn.IFS(G1383&gt;0.1,"Alto",G1383&gt;-0.1,"Médio",G1383&lt;=-0.1,"Baixo")</f>
        <v>Médio</v>
      </c>
      <c r="N1383" s="20" t="str">
        <f t="shared" ref="N1383:N1446" si="54">IF(OR(G1383="Alto",G1383="Médio", G1383="Baixo", G1383= "Não aplicável",G1383="ND"),G1383,M1383)</f>
        <v>Médio</v>
      </c>
    </row>
    <row r="1384" spans="1:14" x14ac:dyDescent="0.35">
      <c r="A1384" s="17" t="str">
        <f t="shared" si="53"/>
        <v>AMEstadoIntensidade do ventoEstado do Amazonas20304C</v>
      </c>
      <c r="B1384" s="18" t="s">
        <v>119</v>
      </c>
      <c r="C1384" s="18" t="s">
        <v>146</v>
      </c>
      <c r="D1384" s="17" t="s">
        <v>198</v>
      </c>
      <c r="E1384" s="17" t="s">
        <v>158</v>
      </c>
      <c r="F1384" s="17" t="e" vm="44">
        <v>#VALUE!</v>
      </c>
      <c r="G1384" s="162">
        <v>9.6857142857142892E-2</v>
      </c>
      <c r="H1384" s="18">
        <v>2030</v>
      </c>
      <c r="I1384" s="18" t="s">
        <v>90</v>
      </c>
      <c r="J1384" s="9" t="s">
        <v>199</v>
      </c>
      <c r="K1384" s="17" t="s">
        <v>189</v>
      </c>
      <c r="L1384" s="48" t="s">
        <v>89</v>
      </c>
      <c r="M1384" s="18" t="str" cm="1">
        <f t="array" ref="M1384">_xlfn.IFS(G1384&gt;0.1,"Alto",G1384&gt;-0.1,"Médio",G1384&lt;=-0.1,"Baixo")</f>
        <v>Médio</v>
      </c>
      <c r="N1384" s="20" t="str">
        <f t="shared" si="54"/>
        <v>Médio</v>
      </c>
    </row>
    <row r="1385" spans="1:14" x14ac:dyDescent="0.35">
      <c r="A1385" s="17" t="str">
        <f t="shared" si="53"/>
        <v>AMEstadoIntensidade do ventoEstado do Amazonas20502C</v>
      </c>
      <c r="B1385" s="18" t="s">
        <v>119</v>
      </c>
      <c r="C1385" s="18" t="s">
        <v>146</v>
      </c>
      <c r="D1385" s="17" t="s">
        <v>198</v>
      </c>
      <c r="E1385" s="17" t="s">
        <v>158</v>
      </c>
      <c r="F1385" s="17" t="e" vm="44">
        <v>#VALUE!</v>
      </c>
      <c r="G1385" s="162">
        <v>0.10666666666666666</v>
      </c>
      <c r="H1385" s="18">
        <v>2050</v>
      </c>
      <c r="I1385" s="18" t="s">
        <v>86</v>
      </c>
      <c r="J1385" s="9" t="s">
        <v>199</v>
      </c>
      <c r="K1385" s="17" t="s">
        <v>189</v>
      </c>
      <c r="L1385" s="48" t="s">
        <v>89</v>
      </c>
      <c r="M1385" s="18" t="str" cm="1">
        <f t="array" ref="M1385">_xlfn.IFS(G1385&gt;0.1,"Alto",G1385&gt;-0.1,"Médio",G1385&lt;=-0.1,"Baixo")</f>
        <v>Alto</v>
      </c>
      <c r="N1385" s="20" t="str">
        <f t="shared" si="54"/>
        <v>Alto</v>
      </c>
    </row>
    <row r="1386" spans="1:14" x14ac:dyDescent="0.35">
      <c r="A1386" s="17" t="str">
        <f t="shared" si="53"/>
        <v>AMEstadoIntensidade do ventoEstado do Amazonas20504C</v>
      </c>
      <c r="B1386" s="18" t="s">
        <v>119</v>
      </c>
      <c r="C1386" s="18" t="s">
        <v>146</v>
      </c>
      <c r="D1386" s="17" t="s">
        <v>198</v>
      </c>
      <c r="E1386" s="17" t="s">
        <v>158</v>
      </c>
      <c r="F1386" s="17" t="e" vm="44">
        <v>#VALUE!</v>
      </c>
      <c r="G1386" s="162">
        <v>0.14800000000000002</v>
      </c>
      <c r="H1386" s="18">
        <v>2050</v>
      </c>
      <c r="I1386" s="18" t="s">
        <v>90</v>
      </c>
      <c r="J1386" s="9" t="s">
        <v>199</v>
      </c>
      <c r="K1386" s="17" t="s">
        <v>189</v>
      </c>
      <c r="L1386" s="48" t="s">
        <v>89</v>
      </c>
      <c r="M1386" s="18" t="str" cm="1">
        <f t="array" ref="M1386">_xlfn.IFS(G1386&gt;0.1,"Alto",G1386&gt;-0.1,"Médio",G1386&lt;=-0.1,"Baixo")</f>
        <v>Alto</v>
      </c>
      <c r="N1386" s="20" t="str">
        <f t="shared" si="54"/>
        <v>Alto</v>
      </c>
    </row>
    <row r="1387" spans="1:14" x14ac:dyDescent="0.35">
      <c r="A1387" s="17" t="str">
        <f t="shared" si="53"/>
        <v>APEstadoIntensidade do ventoEstado do Amapá20302C</v>
      </c>
      <c r="B1387" s="18" t="s">
        <v>115</v>
      </c>
      <c r="C1387" s="18" t="s">
        <v>146</v>
      </c>
      <c r="D1387" s="17" t="s">
        <v>198</v>
      </c>
      <c r="E1387" s="17" t="s">
        <v>157</v>
      </c>
      <c r="F1387" s="17" t="e" vm="43">
        <v>#VALUE!</v>
      </c>
      <c r="G1387" s="162">
        <v>8.2285714285714295E-2</v>
      </c>
      <c r="H1387" s="18">
        <v>2030</v>
      </c>
      <c r="I1387" s="18" t="s">
        <v>86</v>
      </c>
      <c r="J1387" s="9" t="s">
        <v>199</v>
      </c>
      <c r="K1387" s="17" t="s">
        <v>189</v>
      </c>
      <c r="L1387" s="48" t="s">
        <v>89</v>
      </c>
      <c r="M1387" s="18" t="str" cm="1">
        <f t="array" ref="M1387">_xlfn.IFS(G1387&gt;0.1,"Alto",G1387&gt;-0.1,"Médio",G1387&lt;=-0.1,"Baixo")</f>
        <v>Médio</v>
      </c>
      <c r="N1387" s="20" t="str">
        <f t="shared" si="54"/>
        <v>Médio</v>
      </c>
    </row>
    <row r="1388" spans="1:14" x14ac:dyDescent="0.35">
      <c r="A1388" s="17" t="str">
        <f t="shared" si="53"/>
        <v>APEstadoIntensidade do ventoEstado do Amapá20304C</v>
      </c>
      <c r="B1388" s="18" t="s">
        <v>115</v>
      </c>
      <c r="C1388" s="18" t="s">
        <v>146</v>
      </c>
      <c r="D1388" s="17" t="s">
        <v>198</v>
      </c>
      <c r="E1388" s="17" t="s">
        <v>157</v>
      </c>
      <c r="F1388" s="17" t="e" vm="43">
        <v>#VALUE!</v>
      </c>
      <c r="G1388" s="162">
        <v>0.25914285714285712</v>
      </c>
      <c r="H1388" s="18">
        <v>2030</v>
      </c>
      <c r="I1388" s="18" t="s">
        <v>90</v>
      </c>
      <c r="J1388" s="9" t="s">
        <v>199</v>
      </c>
      <c r="K1388" s="17" t="s">
        <v>189</v>
      </c>
      <c r="L1388" s="48" t="s">
        <v>89</v>
      </c>
      <c r="M1388" s="18" t="str" cm="1">
        <f t="array" ref="M1388">_xlfn.IFS(G1388&gt;0.1,"Alto",G1388&gt;-0.1,"Médio",G1388&lt;=-0.1,"Baixo")</f>
        <v>Alto</v>
      </c>
      <c r="N1388" s="20" t="str">
        <f t="shared" si="54"/>
        <v>Alto</v>
      </c>
    </row>
    <row r="1389" spans="1:14" x14ac:dyDescent="0.35">
      <c r="A1389" s="17" t="str">
        <f t="shared" si="53"/>
        <v>APEstadoIntensidade do ventoEstado do Amapá20502C</v>
      </c>
      <c r="B1389" s="18" t="s">
        <v>115</v>
      </c>
      <c r="C1389" s="18" t="s">
        <v>146</v>
      </c>
      <c r="D1389" s="17" t="s">
        <v>198</v>
      </c>
      <c r="E1389" s="17" t="s">
        <v>157</v>
      </c>
      <c r="F1389" s="17" t="e" vm="43">
        <v>#VALUE!</v>
      </c>
      <c r="G1389" s="162">
        <v>0.20600000000000002</v>
      </c>
      <c r="H1389" s="18">
        <v>2050</v>
      </c>
      <c r="I1389" s="18" t="s">
        <v>86</v>
      </c>
      <c r="J1389" s="9" t="s">
        <v>199</v>
      </c>
      <c r="K1389" s="17" t="s">
        <v>189</v>
      </c>
      <c r="L1389" s="48" t="s">
        <v>89</v>
      </c>
      <c r="M1389" s="18" t="str" cm="1">
        <f t="array" ref="M1389">_xlfn.IFS(G1389&gt;0.1,"Alto",G1389&gt;-0.1,"Médio",G1389&lt;=-0.1,"Baixo")</f>
        <v>Alto</v>
      </c>
      <c r="N1389" s="20" t="str">
        <f t="shared" si="54"/>
        <v>Alto</v>
      </c>
    </row>
    <row r="1390" spans="1:14" x14ac:dyDescent="0.35">
      <c r="A1390" s="17" t="str">
        <f t="shared" si="53"/>
        <v>APEstadoIntensidade do ventoEstado do Amapá20504C</v>
      </c>
      <c r="B1390" s="18" t="s">
        <v>115</v>
      </c>
      <c r="C1390" s="18" t="s">
        <v>146</v>
      </c>
      <c r="D1390" s="17" t="s">
        <v>198</v>
      </c>
      <c r="E1390" s="17" t="s">
        <v>157</v>
      </c>
      <c r="F1390" s="17" t="e" vm="43">
        <v>#VALUE!</v>
      </c>
      <c r="G1390" s="162">
        <v>0.41266666666666668</v>
      </c>
      <c r="H1390" s="18">
        <v>2050</v>
      </c>
      <c r="I1390" s="18" t="s">
        <v>90</v>
      </c>
      <c r="J1390" s="9" t="s">
        <v>199</v>
      </c>
      <c r="K1390" s="17" t="s">
        <v>189</v>
      </c>
      <c r="L1390" s="48" t="s">
        <v>89</v>
      </c>
      <c r="M1390" s="18" t="str" cm="1">
        <f t="array" ref="M1390">_xlfn.IFS(G1390&gt;0.1,"Alto",G1390&gt;-0.1,"Médio",G1390&lt;=-0.1,"Baixo")</f>
        <v>Alto</v>
      </c>
      <c r="N1390" s="20" t="str">
        <f t="shared" si="54"/>
        <v>Alto</v>
      </c>
    </row>
    <row r="1391" spans="1:14" x14ac:dyDescent="0.35">
      <c r="A1391" s="17" t="str">
        <f t="shared" si="53"/>
        <v>BAEstadoIntensidade do ventoEstado da Bahia20302C</v>
      </c>
      <c r="B1391" s="18" t="s">
        <v>133</v>
      </c>
      <c r="C1391" s="18" t="s">
        <v>146</v>
      </c>
      <c r="D1391" s="17" t="s">
        <v>198</v>
      </c>
      <c r="E1391" s="17" t="s">
        <v>148</v>
      </c>
      <c r="F1391" s="17" t="e" vm="34">
        <v>#VALUE!</v>
      </c>
      <c r="G1391" s="162">
        <v>9.3428571428571416E-2</v>
      </c>
      <c r="H1391" s="18">
        <v>2030</v>
      </c>
      <c r="I1391" s="18" t="s">
        <v>86</v>
      </c>
      <c r="J1391" s="9" t="s">
        <v>199</v>
      </c>
      <c r="K1391" s="17" t="s">
        <v>189</v>
      </c>
      <c r="L1391" s="48" t="s">
        <v>89</v>
      </c>
      <c r="M1391" s="18" t="str" cm="1">
        <f t="array" ref="M1391">_xlfn.IFS(G1391&gt;0.1,"Alto",G1391&gt;-0.1,"Médio",G1391&lt;=-0.1,"Baixo")</f>
        <v>Médio</v>
      </c>
      <c r="N1391" s="20" t="str">
        <f t="shared" si="54"/>
        <v>Médio</v>
      </c>
    </row>
    <row r="1392" spans="1:14" x14ac:dyDescent="0.35">
      <c r="A1392" s="17" t="str">
        <f t="shared" si="53"/>
        <v>BAEstadoIntensidade do ventoEstado da Bahia20304C</v>
      </c>
      <c r="B1392" s="18" t="s">
        <v>133</v>
      </c>
      <c r="C1392" s="18" t="s">
        <v>146</v>
      </c>
      <c r="D1392" s="17" t="s">
        <v>198</v>
      </c>
      <c r="E1392" s="17" t="s">
        <v>148</v>
      </c>
      <c r="F1392" s="17" t="e" vm="34">
        <v>#VALUE!</v>
      </c>
      <c r="G1392" s="162">
        <v>0.20914285714285713</v>
      </c>
      <c r="H1392" s="18">
        <v>2030</v>
      </c>
      <c r="I1392" s="18" t="s">
        <v>90</v>
      </c>
      <c r="J1392" s="9" t="s">
        <v>199</v>
      </c>
      <c r="K1392" s="17" t="s">
        <v>189</v>
      </c>
      <c r="L1392" s="48" t="s">
        <v>89</v>
      </c>
      <c r="M1392" s="18" t="str" cm="1">
        <f t="array" ref="M1392">_xlfn.IFS(G1392&gt;0.1,"Alto",G1392&gt;-0.1,"Médio",G1392&lt;=-0.1,"Baixo")</f>
        <v>Alto</v>
      </c>
      <c r="N1392" s="20" t="str">
        <f t="shared" si="54"/>
        <v>Alto</v>
      </c>
    </row>
    <row r="1393" spans="1:16" x14ac:dyDescent="0.35">
      <c r="A1393" s="17" t="str">
        <f t="shared" si="53"/>
        <v>BAEstadoIntensidade do ventoEstado da Bahia20502C</v>
      </c>
      <c r="B1393" s="18" t="s">
        <v>133</v>
      </c>
      <c r="C1393" s="18" t="s">
        <v>146</v>
      </c>
      <c r="D1393" s="17" t="s">
        <v>198</v>
      </c>
      <c r="E1393" s="17" t="s">
        <v>148</v>
      </c>
      <c r="F1393" s="17" t="e" vm="34">
        <v>#VALUE!</v>
      </c>
      <c r="G1393" s="162">
        <v>6.533333333333334E-2</v>
      </c>
      <c r="H1393" s="18">
        <v>2050</v>
      </c>
      <c r="I1393" s="18" t="s">
        <v>86</v>
      </c>
      <c r="J1393" s="9" t="s">
        <v>199</v>
      </c>
      <c r="K1393" s="17" t="s">
        <v>189</v>
      </c>
      <c r="L1393" s="48" t="s">
        <v>89</v>
      </c>
      <c r="M1393" s="18" t="str" cm="1">
        <f t="array" ref="M1393">_xlfn.IFS(G1393&gt;0.1,"Alto",G1393&gt;-0.1,"Médio",G1393&lt;=-0.1,"Baixo")</f>
        <v>Médio</v>
      </c>
      <c r="N1393" s="20" t="str">
        <f t="shared" si="54"/>
        <v>Médio</v>
      </c>
    </row>
    <row r="1394" spans="1:16" x14ac:dyDescent="0.35">
      <c r="A1394" s="17" t="str">
        <f t="shared" si="53"/>
        <v>BAEstadoIntensidade do ventoEstado da Bahia20504C</v>
      </c>
      <c r="B1394" s="18" t="s">
        <v>133</v>
      </c>
      <c r="C1394" s="18" t="s">
        <v>146</v>
      </c>
      <c r="D1394" s="17" t="s">
        <v>198</v>
      </c>
      <c r="E1394" s="17" t="s">
        <v>148</v>
      </c>
      <c r="F1394" s="17" t="e" vm="34">
        <v>#VALUE!</v>
      </c>
      <c r="G1394" s="162">
        <v>0.21400000000000005</v>
      </c>
      <c r="H1394" s="18">
        <v>2050</v>
      </c>
      <c r="I1394" s="18" t="s">
        <v>90</v>
      </c>
      <c r="J1394" s="9" t="s">
        <v>199</v>
      </c>
      <c r="K1394" s="17" t="s">
        <v>189</v>
      </c>
      <c r="L1394" s="48" t="s">
        <v>89</v>
      </c>
      <c r="M1394" s="18" t="str" cm="1">
        <f t="array" ref="M1394">_xlfn.IFS(G1394&gt;0.1,"Alto",G1394&gt;-0.1,"Médio",G1394&lt;=-0.1,"Baixo")</f>
        <v>Alto</v>
      </c>
      <c r="N1394" s="20" t="str">
        <f t="shared" si="54"/>
        <v>Alto</v>
      </c>
    </row>
    <row r="1395" spans="1:16" x14ac:dyDescent="0.35">
      <c r="A1395" s="17" t="str">
        <f t="shared" si="53"/>
        <v>CEEstadoIntensidade do ventoEstado do Ceará20302C</v>
      </c>
      <c r="B1395" s="18" t="s">
        <v>109</v>
      </c>
      <c r="C1395" s="18" t="s">
        <v>146</v>
      </c>
      <c r="D1395" s="17" t="s">
        <v>198</v>
      </c>
      <c r="E1395" s="17" t="s">
        <v>159</v>
      </c>
      <c r="F1395" s="17" t="e" vm="45">
        <v>#VALUE!</v>
      </c>
      <c r="G1395" s="162">
        <v>-6.7714285714285699E-2</v>
      </c>
      <c r="H1395" s="18">
        <v>2030</v>
      </c>
      <c r="I1395" s="18" t="s">
        <v>86</v>
      </c>
      <c r="J1395" s="9" t="s">
        <v>199</v>
      </c>
      <c r="K1395" s="17" t="s">
        <v>189</v>
      </c>
      <c r="L1395" s="48" t="s">
        <v>89</v>
      </c>
      <c r="M1395" s="18" t="str" cm="1">
        <f t="array" ref="M1395">_xlfn.IFS(G1395&gt;0.1,"Alto",G1395&gt;-0.1,"Médio",G1395&lt;=-0.1,"Baixo")</f>
        <v>Médio</v>
      </c>
      <c r="N1395" s="20" t="str">
        <f t="shared" si="54"/>
        <v>Médio</v>
      </c>
    </row>
    <row r="1396" spans="1:16" x14ac:dyDescent="0.35">
      <c r="A1396" s="17" t="str">
        <f t="shared" si="53"/>
        <v>CEEstadoIntensidade do ventoEstado do Ceará20304C</v>
      </c>
      <c r="B1396" s="18" t="s">
        <v>109</v>
      </c>
      <c r="C1396" s="18" t="s">
        <v>146</v>
      </c>
      <c r="D1396" s="17" t="s">
        <v>198</v>
      </c>
      <c r="E1396" s="17" t="s">
        <v>159</v>
      </c>
      <c r="F1396" s="17" t="e" vm="45">
        <v>#VALUE!</v>
      </c>
      <c r="G1396" s="162">
        <v>0.14457142857142857</v>
      </c>
      <c r="H1396" s="18">
        <v>2030</v>
      </c>
      <c r="I1396" s="18" t="s">
        <v>90</v>
      </c>
      <c r="J1396" s="9" t="s">
        <v>199</v>
      </c>
      <c r="K1396" s="17" t="s">
        <v>189</v>
      </c>
      <c r="L1396" s="48" t="s">
        <v>89</v>
      </c>
      <c r="M1396" s="18" t="str" cm="1">
        <f t="array" ref="M1396">_xlfn.IFS(G1396&gt;0.1,"Alto",G1396&gt;-0.1,"Médio",G1396&lt;=-0.1,"Baixo")</f>
        <v>Alto</v>
      </c>
      <c r="N1396" s="20" t="str">
        <f t="shared" si="54"/>
        <v>Alto</v>
      </c>
    </row>
    <row r="1397" spans="1:16" x14ac:dyDescent="0.35">
      <c r="A1397" s="17" t="str">
        <f t="shared" si="53"/>
        <v>CEEstadoIntensidade do ventoEstado do Ceará20502C</v>
      </c>
      <c r="B1397" s="18" t="s">
        <v>109</v>
      </c>
      <c r="C1397" s="18" t="s">
        <v>146</v>
      </c>
      <c r="D1397" s="17" t="s">
        <v>198</v>
      </c>
      <c r="E1397" s="17" t="s">
        <v>159</v>
      </c>
      <c r="F1397" s="17" t="e" vm="45">
        <v>#VALUE!</v>
      </c>
      <c r="G1397" s="162">
        <v>-7.7000000000000013E-2</v>
      </c>
      <c r="H1397" s="18">
        <v>2050</v>
      </c>
      <c r="I1397" s="18" t="s">
        <v>86</v>
      </c>
      <c r="J1397" s="9" t="s">
        <v>199</v>
      </c>
      <c r="K1397" s="17" t="s">
        <v>189</v>
      </c>
      <c r="L1397" s="48" t="s">
        <v>89</v>
      </c>
      <c r="M1397" s="18" t="str" cm="1">
        <f t="array" ref="M1397">_xlfn.IFS(G1397&gt;0.1,"Alto",G1397&gt;-0.1,"Médio",G1397&lt;=-0.1,"Baixo")</f>
        <v>Médio</v>
      </c>
      <c r="N1397" s="20" t="str">
        <f t="shared" si="54"/>
        <v>Médio</v>
      </c>
    </row>
    <row r="1398" spans="1:16" x14ac:dyDescent="0.35">
      <c r="A1398" s="17" t="str">
        <f t="shared" si="53"/>
        <v>CEEstadoIntensidade do ventoEstado do Ceará20504C</v>
      </c>
      <c r="B1398" s="18" t="s">
        <v>109</v>
      </c>
      <c r="C1398" s="18" t="s">
        <v>146</v>
      </c>
      <c r="D1398" s="17" t="s">
        <v>198</v>
      </c>
      <c r="E1398" s="17" t="s">
        <v>159</v>
      </c>
      <c r="F1398" s="17" t="e" vm="45">
        <v>#VALUE!</v>
      </c>
      <c r="G1398" s="162">
        <v>0.19833333333333333</v>
      </c>
      <c r="H1398" s="18">
        <v>2050</v>
      </c>
      <c r="I1398" s="18" t="s">
        <v>90</v>
      </c>
      <c r="J1398" s="9" t="s">
        <v>199</v>
      </c>
      <c r="K1398" s="17" t="s">
        <v>189</v>
      </c>
      <c r="L1398" s="48" t="s">
        <v>89</v>
      </c>
      <c r="M1398" s="18" t="str" cm="1">
        <f t="array" ref="M1398">_xlfn.IFS(G1398&gt;0.1,"Alto",G1398&gt;-0.1,"Médio",G1398&lt;=-0.1,"Baixo")</f>
        <v>Alto</v>
      </c>
      <c r="N1398" s="20" t="str">
        <f t="shared" si="54"/>
        <v>Alto</v>
      </c>
    </row>
    <row r="1399" spans="1:16" x14ac:dyDescent="0.35">
      <c r="A1399" s="17" t="str">
        <f t="shared" si="53"/>
        <v>DFEstadoIntensidade do ventoDistrito Federal20302C</v>
      </c>
      <c r="B1399" s="18" t="s">
        <v>99</v>
      </c>
      <c r="C1399" s="18" t="s">
        <v>146</v>
      </c>
      <c r="D1399" s="17" t="s">
        <v>198</v>
      </c>
      <c r="E1399" s="17" t="s">
        <v>147</v>
      </c>
      <c r="F1399" s="17" t="e" vm="33">
        <v>#VALUE!</v>
      </c>
      <c r="G1399" s="162">
        <v>0.15028571428571427</v>
      </c>
      <c r="H1399" s="18">
        <v>2030</v>
      </c>
      <c r="I1399" s="18" t="s">
        <v>86</v>
      </c>
      <c r="J1399" s="9" t="s">
        <v>199</v>
      </c>
      <c r="K1399" s="17" t="s">
        <v>189</v>
      </c>
      <c r="L1399" s="48" t="s">
        <v>89</v>
      </c>
      <c r="M1399" s="18" t="str" cm="1">
        <f t="array" ref="M1399">_xlfn.IFS(G1399&gt;0.1,"Alto",G1399&gt;-0.1,"Médio",G1399&lt;=-0.1,"Baixo")</f>
        <v>Alto</v>
      </c>
      <c r="N1399" s="20" t="str">
        <f t="shared" si="54"/>
        <v>Alto</v>
      </c>
    </row>
    <row r="1400" spans="1:16" x14ac:dyDescent="0.35">
      <c r="A1400" s="17" t="str">
        <f t="shared" si="53"/>
        <v>DFEstadoIntensidade do ventoDistrito Federal20304C</v>
      </c>
      <c r="B1400" s="18" t="s">
        <v>99</v>
      </c>
      <c r="C1400" s="45" t="s">
        <v>146</v>
      </c>
      <c r="D1400" s="44" t="s">
        <v>198</v>
      </c>
      <c r="E1400" s="17" t="s">
        <v>147</v>
      </c>
      <c r="F1400" s="17" t="e" vm="33">
        <v>#VALUE!</v>
      </c>
      <c r="G1400" s="162">
        <v>0.21485714285714289</v>
      </c>
      <c r="H1400" s="18">
        <v>2030</v>
      </c>
      <c r="I1400" s="18" t="s">
        <v>90</v>
      </c>
      <c r="J1400" s="9" t="s">
        <v>199</v>
      </c>
      <c r="K1400" s="17" t="s">
        <v>189</v>
      </c>
      <c r="L1400" s="48" t="s">
        <v>89</v>
      </c>
      <c r="M1400" s="18" t="str" cm="1">
        <f t="array" ref="M1400">_xlfn.IFS(G1400&gt;0.1,"Alto",G1400&gt;-0.1,"Médio",G1400&lt;=-0.1,"Baixo")</f>
        <v>Alto</v>
      </c>
      <c r="N1400" s="20" t="str">
        <f t="shared" si="54"/>
        <v>Alto</v>
      </c>
    </row>
    <row r="1401" spans="1:16" x14ac:dyDescent="0.35">
      <c r="A1401" s="17" t="str">
        <f t="shared" si="53"/>
        <v>DFEstadoIntensidade do ventoDistrito Federal20502C</v>
      </c>
      <c r="B1401" s="18" t="s">
        <v>99</v>
      </c>
      <c r="C1401" s="45" t="s">
        <v>146</v>
      </c>
      <c r="D1401" s="44" t="s">
        <v>198</v>
      </c>
      <c r="E1401" s="17" t="s">
        <v>147</v>
      </c>
      <c r="F1401" s="17" t="e" vm="33">
        <v>#VALUE!</v>
      </c>
      <c r="G1401" s="162">
        <v>0.11</v>
      </c>
      <c r="H1401" s="18">
        <v>2050</v>
      </c>
      <c r="I1401" s="18" t="s">
        <v>86</v>
      </c>
      <c r="J1401" s="9" t="s">
        <v>199</v>
      </c>
      <c r="K1401" s="17" t="s">
        <v>189</v>
      </c>
      <c r="L1401" s="48" t="s">
        <v>89</v>
      </c>
      <c r="M1401" s="18" t="str" cm="1">
        <f t="array" ref="M1401">_xlfn.IFS(G1401&gt;0.1,"Alto",G1401&gt;-0.1,"Médio",G1401&lt;=-0.1,"Baixo")</f>
        <v>Alto</v>
      </c>
      <c r="N1401" s="20" t="str">
        <f t="shared" si="54"/>
        <v>Alto</v>
      </c>
    </row>
    <row r="1402" spans="1:16" x14ac:dyDescent="0.35">
      <c r="A1402" s="17" t="str">
        <f t="shared" si="53"/>
        <v>DFEstadoIntensidade do ventoDistrito Federal20504C</v>
      </c>
      <c r="B1402" s="18" t="s">
        <v>99</v>
      </c>
      <c r="C1402" s="45" t="s">
        <v>146</v>
      </c>
      <c r="D1402" s="44" t="s">
        <v>198</v>
      </c>
      <c r="E1402" s="17" t="s">
        <v>147</v>
      </c>
      <c r="F1402" s="17" t="e" vm="33">
        <v>#VALUE!</v>
      </c>
      <c r="G1402" s="162">
        <v>0.18433333333333335</v>
      </c>
      <c r="H1402" s="18">
        <v>2050</v>
      </c>
      <c r="I1402" s="18" t="s">
        <v>90</v>
      </c>
      <c r="J1402" s="9" t="s">
        <v>199</v>
      </c>
      <c r="K1402" s="17" t="s">
        <v>189</v>
      </c>
      <c r="L1402" s="48" t="s">
        <v>89</v>
      </c>
      <c r="M1402" s="18" t="str" cm="1">
        <f t="array" ref="M1402">_xlfn.IFS(G1402&gt;0.1,"Alto",G1402&gt;-0.1,"Médio",G1402&lt;=-0.1,"Baixo")</f>
        <v>Alto</v>
      </c>
      <c r="N1402" s="20" t="str">
        <f t="shared" si="54"/>
        <v>Alto</v>
      </c>
    </row>
    <row r="1403" spans="1:16" x14ac:dyDescent="0.35">
      <c r="A1403" s="17" t="str">
        <f t="shared" si="53"/>
        <v>ESEstadoIntensidade do ventoEstado do Espírito Santo20302C</v>
      </c>
      <c r="B1403" s="18" t="s">
        <v>141</v>
      </c>
      <c r="C1403" s="45" t="s">
        <v>146</v>
      </c>
      <c r="D1403" s="44" t="s">
        <v>198</v>
      </c>
      <c r="E1403" s="17" t="s">
        <v>160</v>
      </c>
      <c r="F1403" s="17" t="e" vm="46">
        <v>#VALUE!</v>
      </c>
      <c r="G1403" s="162">
        <v>9.0857142857142859E-2</v>
      </c>
      <c r="H1403" s="18">
        <v>2030</v>
      </c>
      <c r="I1403" s="18" t="s">
        <v>86</v>
      </c>
      <c r="J1403" s="9" t="s">
        <v>199</v>
      </c>
      <c r="K1403" s="17" t="s">
        <v>189</v>
      </c>
      <c r="L1403" s="48" t="s">
        <v>89</v>
      </c>
      <c r="M1403" s="18" t="str" cm="1">
        <f t="array" ref="M1403">_xlfn.IFS(G1403&gt;0.1,"Alto",G1403&gt;-0.1,"Médio",G1403&lt;=-0.1,"Baixo")</f>
        <v>Médio</v>
      </c>
      <c r="N1403" s="20" t="str">
        <f t="shared" si="54"/>
        <v>Médio</v>
      </c>
    </row>
    <row r="1404" spans="1:16" x14ac:dyDescent="0.35">
      <c r="A1404" s="17" t="str">
        <f t="shared" si="53"/>
        <v>ESEstadoIntensidade do ventoEstado do Espírito Santo20304C</v>
      </c>
      <c r="B1404" s="18" t="s">
        <v>141</v>
      </c>
      <c r="C1404" s="45" t="s">
        <v>146</v>
      </c>
      <c r="D1404" s="44" t="s">
        <v>198</v>
      </c>
      <c r="E1404" s="17" t="s">
        <v>160</v>
      </c>
      <c r="F1404" s="17" t="e" vm="46">
        <v>#VALUE!</v>
      </c>
      <c r="G1404" s="162">
        <v>0.2102857142857143</v>
      </c>
      <c r="H1404" s="18">
        <v>2030</v>
      </c>
      <c r="I1404" s="18" t="s">
        <v>90</v>
      </c>
      <c r="J1404" s="9" t="s">
        <v>199</v>
      </c>
      <c r="K1404" s="17" t="s">
        <v>189</v>
      </c>
      <c r="L1404" s="48" t="s">
        <v>89</v>
      </c>
      <c r="M1404" s="18" t="str" cm="1">
        <f t="array" ref="M1404">_xlfn.IFS(G1404&gt;0.1,"Alto",G1404&gt;-0.1,"Médio",G1404&lt;=-0.1,"Baixo")</f>
        <v>Alto</v>
      </c>
      <c r="N1404" s="20" t="str">
        <f t="shared" si="54"/>
        <v>Alto</v>
      </c>
    </row>
    <row r="1405" spans="1:16" x14ac:dyDescent="0.35">
      <c r="A1405" s="17" t="str">
        <f t="shared" si="53"/>
        <v>ESEstadoIntensidade do ventoEstado do Espírito Santo20502C</v>
      </c>
      <c r="B1405" s="18" t="s">
        <v>141</v>
      </c>
      <c r="C1405" s="45" t="s">
        <v>146</v>
      </c>
      <c r="D1405" s="44" t="s">
        <v>198</v>
      </c>
      <c r="E1405" s="17" t="s">
        <v>160</v>
      </c>
      <c r="F1405" s="17" t="e" vm="46">
        <v>#VALUE!</v>
      </c>
      <c r="G1405" s="162">
        <v>0.115</v>
      </c>
      <c r="H1405" s="18">
        <v>2050</v>
      </c>
      <c r="I1405" s="18" t="s">
        <v>86</v>
      </c>
      <c r="J1405" s="9" t="s">
        <v>199</v>
      </c>
      <c r="K1405" s="17" t="s">
        <v>189</v>
      </c>
      <c r="L1405" s="48" t="s">
        <v>89</v>
      </c>
      <c r="M1405" s="18" t="str" cm="1">
        <f t="array" ref="M1405">_xlfn.IFS(G1405&gt;0.1,"Alto",G1405&gt;-0.1,"Médio",G1405&lt;=-0.1,"Baixo")</f>
        <v>Alto</v>
      </c>
      <c r="N1405" s="20" t="str">
        <f t="shared" si="54"/>
        <v>Alto</v>
      </c>
    </row>
    <row r="1406" spans="1:16" x14ac:dyDescent="0.35">
      <c r="A1406" s="17" t="str">
        <f t="shared" si="53"/>
        <v>ESEstadoIntensidade do ventoEstado do Espírito Santo20504C</v>
      </c>
      <c r="B1406" s="18" t="s">
        <v>141</v>
      </c>
      <c r="C1406" s="45" t="s">
        <v>146</v>
      </c>
      <c r="D1406" s="44" t="s">
        <v>198</v>
      </c>
      <c r="E1406" s="17" t="s">
        <v>160</v>
      </c>
      <c r="F1406" s="17" t="e" vm="46">
        <v>#VALUE!</v>
      </c>
      <c r="G1406" s="162">
        <v>0.22899999999999998</v>
      </c>
      <c r="H1406" s="18">
        <v>2050</v>
      </c>
      <c r="I1406" s="18" t="s">
        <v>90</v>
      </c>
      <c r="J1406" s="9" t="s">
        <v>199</v>
      </c>
      <c r="K1406" s="17" t="s">
        <v>189</v>
      </c>
      <c r="L1406" s="48" t="s">
        <v>89</v>
      </c>
      <c r="M1406" s="18" t="str" cm="1">
        <f t="array" ref="M1406">_xlfn.IFS(G1406&gt;0.1,"Alto",G1406&gt;-0.1,"Médio",G1406&lt;=-0.1,"Baixo")</f>
        <v>Alto</v>
      </c>
      <c r="N1406" s="20" t="str">
        <f t="shared" si="54"/>
        <v>Alto</v>
      </c>
    </row>
    <row r="1407" spans="1:16" x14ac:dyDescent="0.35">
      <c r="A1407" s="17" t="str">
        <f t="shared" si="53"/>
        <v>GOEstadoIntensidade do ventoEstado do Goiás20302C</v>
      </c>
      <c r="B1407" s="18" t="s">
        <v>111</v>
      </c>
      <c r="C1407" s="45" t="s">
        <v>146</v>
      </c>
      <c r="D1407" s="44" t="s">
        <v>198</v>
      </c>
      <c r="E1407" s="17" t="s">
        <v>161</v>
      </c>
      <c r="F1407" s="17" t="e" vm="47">
        <v>#VALUE!</v>
      </c>
      <c r="G1407" s="162">
        <v>0.15371428571428575</v>
      </c>
      <c r="H1407" s="18">
        <v>2030</v>
      </c>
      <c r="I1407" s="18" t="s">
        <v>86</v>
      </c>
      <c r="J1407" s="9" t="s">
        <v>199</v>
      </c>
      <c r="K1407" s="17" t="s">
        <v>189</v>
      </c>
      <c r="L1407" s="48" t="s">
        <v>89</v>
      </c>
      <c r="M1407" s="18" t="str" cm="1">
        <f t="array" ref="M1407">_xlfn.IFS(G1407&gt;0.1,"Alto",G1407&gt;-0.1,"Médio",G1407&lt;=-0.1,"Baixo")</f>
        <v>Alto</v>
      </c>
      <c r="N1407" s="20" t="str">
        <f t="shared" si="54"/>
        <v>Alto</v>
      </c>
      <c r="P1407"/>
    </row>
    <row r="1408" spans="1:16" x14ac:dyDescent="0.35">
      <c r="A1408" s="17" t="str">
        <f t="shared" si="53"/>
        <v>GOEstadoIntensidade do ventoEstado do Goiás20304C</v>
      </c>
      <c r="B1408" s="18" t="s">
        <v>111</v>
      </c>
      <c r="C1408" s="18" t="s">
        <v>146</v>
      </c>
      <c r="D1408" s="17" t="s">
        <v>198</v>
      </c>
      <c r="E1408" s="17" t="s">
        <v>161</v>
      </c>
      <c r="F1408" s="17" t="e" vm="47">
        <v>#VALUE!</v>
      </c>
      <c r="G1408" s="162">
        <v>0.23885714285714288</v>
      </c>
      <c r="H1408" s="18">
        <v>2030</v>
      </c>
      <c r="I1408" s="18" t="s">
        <v>90</v>
      </c>
      <c r="J1408" s="9" t="s">
        <v>199</v>
      </c>
      <c r="K1408" s="17" t="s">
        <v>189</v>
      </c>
      <c r="L1408" s="48" t="s">
        <v>89</v>
      </c>
      <c r="M1408" s="18" t="str" cm="1">
        <f t="array" ref="M1408">_xlfn.IFS(G1408&gt;0.1,"Alto",G1408&gt;-0.1,"Médio",G1408&lt;=-0.1,"Baixo")</f>
        <v>Alto</v>
      </c>
      <c r="N1408" s="20" t="str">
        <f t="shared" si="54"/>
        <v>Alto</v>
      </c>
      <c r="P1408"/>
    </row>
    <row r="1409" spans="1:16" x14ac:dyDescent="0.35">
      <c r="A1409" s="17" t="str">
        <f t="shared" si="53"/>
        <v>GOEstadoIntensidade do ventoEstado do Goiás20502C</v>
      </c>
      <c r="B1409" s="18" t="s">
        <v>111</v>
      </c>
      <c r="C1409" s="18" t="s">
        <v>146</v>
      </c>
      <c r="D1409" s="17" t="s">
        <v>198</v>
      </c>
      <c r="E1409" s="17" t="s">
        <v>161</v>
      </c>
      <c r="F1409" s="17" t="e" vm="47">
        <v>#VALUE!</v>
      </c>
      <c r="G1409" s="162">
        <v>0.14366666666666666</v>
      </c>
      <c r="H1409" s="18">
        <v>2050</v>
      </c>
      <c r="I1409" s="18" t="s">
        <v>86</v>
      </c>
      <c r="J1409" s="9" t="s">
        <v>199</v>
      </c>
      <c r="K1409" s="17" t="s">
        <v>189</v>
      </c>
      <c r="L1409" s="48" t="s">
        <v>89</v>
      </c>
      <c r="M1409" s="18" t="str" cm="1">
        <f t="array" ref="M1409">_xlfn.IFS(G1409&gt;0.1,"Alto",G1409&gt;-0.1,"Médio",G1409&lt;=-0.1,"Baixo")</f>
        <v>Alto</v>
      </c>
      <c r="N1409" s="20" t="str">
        <f t="shared" si="54"/>
        <v>Alto</v>
      </c>
      <c r="P1409"/>
    </row>
    <row r="1410" spans="1:16" x14ac:dyDescent="0.35">
      <c r="A1410" s="17" t="str">
        <f t="shared" si="53"/>
        <v>GOEstadoIntensidade do ventoEstado do Goiás20504C</v>
      </c>
      <c r="B1410" s="18" t="s">
        <v>111</v>
      </c>
      <c r="C1410" s="18" t="s">
        <v>146</v>
      </c>
      <c r="D1410" s="17" t="s">
        <v>198</v>
      </c>
      <c r="E1410" s="17" t="s">
        <v>161</v>
      </c>
      <c r="F1410" s="17" t="e" vm="47">
        <v>#VALUE!</v>
      </c>
      <c r="G1410" s="162">
        <v>0.24300000000000002</v>
      </c>
      <c r="H1410" s="18">
        <v>2050</v>
      </c>
      <c r="I1410" s="18" t="s">
        <v>90</v>
      </c>
      <c r="J1410" s="9" t="s">
        <v>199</v>
      </c>
      <c r="K1410" s="17" t="s">
        <v>189</v>
      </c>
      <c r="L1410" s="48" t="s">
        <v>89</v>
      </c>
      <c r="M1410" s="18" t="str" cm="1">
        <f t="array" ref="M1410">_xlfn.IFS(G1410&gt;0.1,"Alto",G1410&gt;-0.1,"Médio",G1410&lt;=-0.1,"Baixo")</f>
        <v>Alto</v>
      </c>
      <c r="N1410" s="20" t="str">
        <f t="shared" si="54"/>
        <v>Alto</v>
      </c>
      <c r="P1410"/>
    </row>
    <row r="1411" spans="1:16" x14ac:dyDescent="0.35">
      <c r="A1411" s="17" t="str">
        <f t="shared" si="53"/>
        <v>MAEstadoIntensidade do ventoEstado do Maranhão20302C</v>
      </c>
      <c r="B1411" s="18" t="s">
        <v>135</v>
      </c>
      <c r="C1411" s="18" t="s">
        <v>146</v>
      </c>
      <c r="D1411" s="17" t="s">
        <v>198</v>
      </c>
      <c r="E1411" s="17" t="s">
        <v>162</v>
      </c>
      <c r="F1411" s="17" t="e" vm="48">
        <v>#VALUE!</v>
      </c>
      <c r="G1411" s="162">
        <v>0.19971428571428573</v>
      </c>
      <c r="H1411" s="18">
        <v>2030</v>
      </c>
      <c r="I1411" s="18" t="s">
        <v>86</v>
      </c>
      <c r="J1411" s="9" t="s">
        <v>199</v>
      </c>
      <c r="K1411" s="17" t="s">
        <v>189</v>
      </c>
      <c r="L1411" s="48" t="s">
        <v>89</v>
      </c>
      <c r="M1411" s="18" t="str" cm="1">
        <f t="array" ref="M1411">_xlfn.IFS(G1411&gt;0.1,"Alto",G1411&gt;-0.1,"Médio",G1411&lt;=-0.1,"Baixo")</f>
        <v>Alto</v>
      </c>
      <c r="N1411" s="20" t="str">
        <f t="shared" si="54"/>
        <v>Alto</v>
      </c>
      <c r="P1411"/>
    </row>
    <row r="1412" spans="1:16" x14ac:dyDescent="0.35">
      <c r="A1412" s="17" t="str">
        <f t="shared" si="53"/>
        <v>MAEstadoIntensidade do ventoEstado do Maranhão20304C</v>
      </c>
      <c r="B1412" s="18" t="s">
        <v>135</v>
      </c>
      <c r="C1412" s="18" t="s">
        <v>146</v>
      </c>
      <c r="D1412" s="17" t="s">
        <v>198</v>
      </c>
      <c r="E1412" s="17" t="s">
        <v>162</v>
      </c>
      <c r="F1412" s="17" t="e" vm="48">
        <v>#VALUE!</v>
      </c>
      <c r="G1412" s="162">
        <v>0.39857142857142858</v>
      </c>
      <c r="H1412" s="18">
        <v>2030</v>
      </c>
      <c r="I1412" s="18" t="s">
        <v>90</v>
      </c>
      <c r="J1412" s="9" t="s">
        <v>199</v>
      </c>
      <c r="K1412" s="17" t="s">
        <v>189</v>
      </c>
      <c r="L1412" s="48" t="s">
        <v>89</v>
      </c>
      <c r="M1412" s="18" t="str" cm="1">
        <f t="array" ref="M1412">_xlfn.IFS(G1412&gt;0.1,"Alto",G1412&gt;-0.1,"Médio",G1412&lt;=-0.1,"Baixo")</f>
        <v>Alto</v>
      </c>
      <c r="N1412" s="20" t="str">
        <f t="shared" si="54"/>
        <v>Alto</v>
      </c>
    </row>
    <row r="1413" spans="1:16" x14ac:dyDescent="0.35">
      <c r="A1413" s="17" t="str">
        <f t="shared" si="53"/>
        <v>MAEstadoIntensidade do ventoEstado do Maranhão20502C</v>
      </c>
      <c r="B1413" s="18" t="s">
        <v>135</v>
      </c>
      <c r="C1413" s="18" t="s">
        <v>146</v>
      </c>
      <c r="D1413" s="17" t="s">
        <v>198</v>
      </c>
      <c r="E1413" s="17" t="s">
        <v>162</v>
      </c>
      <c r="F1413" s="17" t="e" vm="48">
        <v>#VALUE!</v>
      </c>
      <c r="G1413" s="162">
        <v>0.22366666666666665</v>
      </c>
      <c r="H1413" s="18">
        <v>2050</v>
      </c>
      <c r="I1413" s="18" t="s">
        <v>86</v>
      </c>
      <c r="J1413" s="9" t="s">
        <v>199</v>
      </c>
      <c r="K1413" s="17" t="s">
        <v>189</v>
      </c>
      <c r="L1413" s="48" t="s">
        <v>89</v>
      </c>
      <c r="M1413" s="18" t="str" cm="1">
        <f t="array" ref="M1413">_xlfn.IFS(G1413&gt;0.1,"Alto",G1413&gt;-0.1,"Médio",G1413&lt;=-0.1,"Baixo")</f>
        <v>Alto</v>
      </c>
      <c r="N1413" s="20" t="str">
        <f t="shared" si="54"/>
        <v>Alto</v>
      </c>
    </row>
    <row r="1414" spans="1:16" x14ac:dyDescent="0.35">
      <c r="A1414" s="17" t="str">
        <f t="shared" si="53"/>
        <v>MAEstadoIntensidade do ventoEstado do Maranhão20504C</v>
      </c>
      <c r="B1414" s="18" t="s">
        <v>135</v>
      </c>
      <c r="C1414" s="18" t="s">
        <v>146</v>
      </c>
      <c r="D1414" s="17" t="s">
        <v>198</v>
      </c>
      <c r="E1414" s="17" t="s">
        <v>162</v>
      </c>
      <c r="F1414" s="17" t="e" vm="48">
        <v>#VALUE!</v>
      </c>
      <c r="G1414" s="162">
        <v>0.55333333333333334</v>
      </c>
      <c r="H1414" s="18">
        <v>2050</v>
      </c>
      <c r="I1414" s="18" t="s">
        <v>90</v>
      </c>
      <c r="J1414" s="9" t="s">
        <v>199</v>
      </c>
      <c r="K1414" s="17" t="s">
        <v>189</v>
      </c>
      <c r="L1414" s="48" t="s">
        <v>89</v>
      </c>
      <c r="M1414" s="18" t="str" cm="1">
        <f t="array" ref="M1414">_xlfn.IFS(G1414&gt;0.1,"Alto",G1414&gt;-0.1,"Médio",G1414&lt;=-0.1,"Baixo")</f>
        <v>Alto</v>
      </c>
      <c r="N1414" s="20" t="str">
        <f t="shared" si="54"/>
        <v>Alto</v>
      </c>
    </row>
    <row r="1415" spans="1:16" x14ac:dyDescent="0.35">
      <c r="A1415" s="17" t="str">
        <f t="shared" si="53"/>
        <v>MGEstadoIntensidade do ventoEstado de Minas Gerais20302C</v>
      </c>
      <c r="B1415" s="18" t="s">
        <v>93</v>
      </c>
      <c r="C1415" s="18" t="s">
        <v>146</v>
      </c>
      <c r="D1415" s="17" t="s">
        <v>198</v>
      </c>
      <c r="E1415" s="17" t="s">
        <v>152</v>
      </c>
      <c r="F1415" s="17" t="e" vm="38">
        <v>#VALUE!</v>
      </c>
      <c r="G1415" s="162">
        <v>0.16514285714285715</v>
      </c>
      <c r="H1415" s="18">
        <v>2030</v>
      </c>
      <c r="I1415" s="18" t="s">
        <v>86</v>
      </c>
      <c r="J1415" s="9" t="s">
        <v>199</v>
      </c>
      <c r="K1415" s="17" t="s">
        <v>189</v>
      </c>
      <c r="L1415" s="48" t="s">
        <v>89</v>
      </c>
      <c r="M1415" s="18" t="str" cm="1">
        <f t="array" ref="M1415">_xlfn.IFS(G1415&gt;0.1,"Alto",G1415&gt;-0.1,"Médio",G1415&lt;=-0.1,"Baixo")</f>
        <v>Alto</v>
      </c>
      <c r="N1415" s="20" t="str">
        <f t="shared" si="54"/>
        <v>Alto</v>
      </c>
    </row>
    <row r="1416" spans="1:16" x14ac:dyDescent="0.35">
      <c r="A1416" s="17" t="str">
        <f t="shared" si="53"/>
        <v>MGEstadoIntensidade do ventoEstado de Minas Gerais20304C</v>
      </c>
      <c r="B1416" s="18" t="s">
        <v>93</v>
      </c>
      <c r="C1416" s="18" t="s">
        <v>146</v>
      </c>
      <c r="D1416" s="17" t="s">
        <v>198</v>
      </c>
      <c r="E1416" s="17" t="s">
        <v>152</v>
      </c>
      <c r="F1416" s="17" t="e" vm="38">
        <v>#VALUE!</v>
      </c>
      <c r="G1416" s="162">
        <v>0.27914285714285714</v>
      </c>
      <c r="H1416" s="18">
        <v>2030</v>
      </c>
      <c r="I1416" s="18" t="s">
        <v>90</v>
      </c>
      <c r="J1416" s="9" t="s">
        <v>199</v>
      </c>
      <c r="K1416" s="17" t="s">
        <v>189</v>
      </c>
      <c r="L1416" s="48" t="s">
        <v>89</v>
      </c>
      <c r="M1416" s="18" t="str" cm="1">
        <f t="array" ref="M1416">_xlfn.IFS(G1416&gt;0.1,"Alto",G1416&gt;-0.1,"Médio",G1416&lt;=-0.1,"Baixo")</f>
        <v>Alto</v>
      </c>
      <c r="N1416" s="20" t="str">
        <f t="shared" si="54"/>
        <v>Alto</v>
      </c>
    </row>
    <row r="1417" spans="1:16" x14ac:dyDescent="0.35">
      <c r="A1417" s="17" t="str">
        <f t="shared" si="53"/>
        <v>MGEstadoIntensidade do ventoEstado de Minas Gerais20502C</v>
      </c>
      <c r="B1417" s="18" t="s">
        <v>93</v>
      </c>
      <c r="C1417" s="18" t="s">
        <v>146</v>
      </c>
      <c r="D1417" s="17" t="s">
        <v>198</v>
      </c>
      <c r="E1417" s="17" t="s">
        <v>152</v>
      </c>
      <c r="F1417" s="17" t="e" vm="38">
        <v>#VALUE!</v>
      </c>
      <c r="G1417" s="162">
        <v>0.15033333333333335</v>
      </c>
      <c r="H1417" s="18">
        <v>2050</v>
      </c>
      <c r="I1417" s="18" t="s">
        <v>86</v>
      </c>
      <c r="J1417" s="9" t="s">
        <v>199</v>
      </c>
      <c r="K1417" s="17" t="s">
        <v>189</v>
      </c>
      <c r="L1417" s="48" t="s">
        <v>89</v>
      </c>
      <c r="M1417" s="18" t="str" cm="1">
        <f t="array" ref="M1417">_xlfn.IFS(G1417&gt;0.1,"Alto",G1417&gt;-0.1,"Médio",G1417&lt;=-0.1,"Baixo")</f>
        <v>Alto</v>
      </c>
      <c r="N1417" s="20" t="str">
        <f t="shared" si="54"/>
        <v>Alto</v>
      </c>
    </row>
    <row r="1418" spans="1:16" x14ac:dyDescent="0.35">
      <c r="A1418" s="17" t="str">
        <f t="shared" si="53"/>
        <v>MGEstadoIntensidade do ventoEstado de Minas Gerais20504C</v>
      </c>
      <c r="B1418" s="18" t="s">
        <v>93</v>
      </c>
      <c r="C1418" s="18" t="s">
        <v>146</v>
      </c>
      <c r="D1418" s="17" t="s">
        <v>198</v>
      </c>
      <c r="E1418" s="17" t="s">
        <v>152</v>
      </c>
      <c r="F1418" s="17" t="e" vm="38">
        <v>#VALUE!</v>
      </c>
      <c r="G1418" s="162">
        <v>0.3086666666666667</v>
      </c>
      <c r="H1418" s="18">
        <v>2050</v>
      </c>
      <c r="I1418" s="18" t="s">
        <v>90</v>
      </c>
      <c r="J1418" s="9" t="s">
        <v>199</v>
      </c>
      <c r="K1418" s="17" t="s">
        <v>189</v>
      </c>
      <c r="L1418" s="48" t="s">
        <v>89</v>
      </c>
      <c r="M1418" s="18" t="str" cm="1">
        <f t="array" ref="M1418">_xlfn.IFS(G1418&gt;0.1,"Alto",G1418&gt;-0.1,"Médio",G1418&lt;=-0.1,"Baixo")</f>
        <v>Alto</v>
      </c>
      <c r="N1418" s="20" t="str">
        <f t="shared" si="54"/>
        <v>Alto</v>
      </c>
    </row>
    <row r="1419" spans="1:16" x14ac:dyDescent="0.35">
      <c r="A1419" s="17" t="str">
        <f t="shared" si="53"/>
        <v>MSEstadoIntensidade do ventoEstado do Mato Grosso do Sul20302C</v>
      </c>
      <c r="B1419" s="18" t="s">
        <v>101</v>
      </c>
      <c r="C1419" s="18" t="s">
        <v>146</v>
      </c>
      <c r="D1419" s="17" t="s">
        <v>198</v>
      </c>
      <c r="E1419" s="17" t="s">
        <v>164</v>
      </c>
      <c r="F1419" s="17" t="e" vm="50">
        <v>#VALUE!</v>
      </c>
      <c r="G1419" s="162">
        <v>3.3142857142857148E-2</v>
      </c>
      <c r="H1419" s="18">
        <v>2030</v>
      </c>
      <c r="I1419" s="18" t="s">
        <v>86</v>
      </c>
      <c r="J1419" s="9" t="s">
        <v>199</v>
      </c>
      <c r="K1419" s="17" t="s">
        <v>189</v>
      </c>
      <c r="L1419" s="48" t="s">
        <v>89</v>
      </c>
      <c r="M1419" s="18" t="str" cm="1">
        <f t="array" ref="M1419">_xlfn.IFS(G1419&gt;0.1,"Alto",G1419&gt;-0.1,"Médio",G1419&lt;=-0.1,"Baixo")</f>
        <v>Médio</v>
      </c>
      <c r="N1419" s="20" t="str">
        <f t="shared" si="54"/>
        <v>Médio</v>
      </c>
    </row>
    <row r="1420" spans="1:16" x14ac:dyDescent="0.35">
      <c r="A1420" s="17" t="str">
        <f t="shared" si="53"/>
        <v>MSEstadoIntensidade do ventoEstado do Mato Grosso do Sul20304C</v>
      </c>
      <c r="B1420" s="18" t="s">
        <v>101</v>
      </c>
      <c r="C1420" s="18" t="s">
        <v>146</v>
      </c>
      <c r="D1420" s="17" t="s">
        <v>198</v>
      </c>
      <c r="E1420" s="17" t="s">
        <v>164</v>
      </c>
      <c r="F1420" s="17" t="e" vm="50">
        <v>#VALUE!</v>
      </c>
      <c r="G1420" s="162">
        <v>9.514285714285714E-2</v>
      </c>
      <c r="H1420" s="18">
        <v>2030</v>
      </c>
      <c r="I1420" s="18" t="s">
        <v>90</v>
      </c>
      <c r="J1420" s="9" t="s">
        <v>199</v>
      </c>
      <c r="K1420" s="17" t="s">
        <v>189</v>
      </c>
      <c r="L1420" s="48" t="s">
        <v>89</v>
      </c>
      <c r="M1420" s="18" t="str" cm="1">
        <f t="array" ref="M1420">_xlfn.IFS(G1420&gt;0.1,"Alto",G1420&gt;-0.1,"Médio",G1420&lt;=-0.1,"Baixo")</f>
        <v>Médio</v>
      </c>
      <c r="N1420" s="20" t="str">
        <f t="shared" si="54"/>
        <v>Médio</v>
      </c>
    </row>
    <row r="1421" spans="1:16" x14ac:dyDescent="0.35">
      <c r="A1421" s="17" t="str">
        <f t="shared" si="53"/>
        <v>MSEstadoIntensidade do ventoEstado do Mato Grosso do Sul20502C</v>
      </c>
      <c r="B1421" s="18" t="s">
        <v>101</v>
      </c>
      <c r="C1421" s="18" t="s">
        <v>146</v>
      </c>
      <c r="D1421" s="17" t="s">
        <v>198</v>
      </c>
      <c r="E1421" s="17" t="s">
        <v>164</v>
      </c>
      <c r="F1421" s="17" t="e" vm="50">
        <v>#VALUE!</v>
      </c>
      <c r="G1421" s="162">
        <v>8.0666666666666664E-2</v>
      </c>
      <c r="H1421" s="18">
        <v>2050</v>
      </c>
      <c r="I1421" s="18" t="s">
        <v>86</v>
      </c>
      <c r="J1421" s="9" t="s">
        <v>199</v>
      </c>
      <c r="K1421" s="17" t="s">
        <v>189</v>
      </c>
      <c r="L1421" s="48" t="s">
        <v>89</v>
      </c>
      <c r="M1421" s="18" t="str" cm="1">
        <f t="array" ref="M1421">_xlfn.IFS(G1421&gt;0.1,"Alto",G1421&gt;-0.1,"Médio",G1421&lt;=-0.1,"Baixo")</f>
        <v>Médio</v>
      </c>
      <c r="N1421" s="20" t="str">
        <f t="shared" si="54"/>
        <v>Médio</v>
      </c>
    </row>
    <row r="1422" spans="1:16" x14ac:dyDescent="0.35">
      <c r="A1422" s="17" t="str">
        <f t="shared" si="53"/>
        <v>MSEstadoIntensidade do ventoEstado do Mato Grosso do Sul20504C</v>
      </c>
      <c r="B1422" s="18" t="s">
        <v>101</v>
      </c>
      <c r="C1422" s="18" t="s">
        <v>146</v>
      </c>
      <c r="D1422" s="17" t="s">
        <v>198</v>
      </c>
      <c r="E1422" s="17" t="s">
        <v>164</v>
      </c>
      <c r="F1422" s="17" t="e" vm="50">
        <v>#VALUE!</v>
      </c>
      <c r="G1422" s="162">
        <v>0.11766666666666667</v>
      </c>
      <c r="H1422" s="18">
        <v>2050</v>
      </c>
      <c r="I1422" s="18" t="s">
        <v>90</v>
      </c>
      <c r="J1422" s="9" t="s">
        <v>199</v>
      </c>
      <c r="K1422" s="17" t="s">
        <v>189</v>
      </c>
      <c r="L1422" s="48" t="s">
        <v>89</v>
      </c>
      <c r="M1422" s="18" t="str" cm="1">
        <f t="array" ref="M1422">_xlfn.IFS(G1422&gt;0.1,"Alto",G1422&gt;-0.1,"Médio",G1422&lt;=-0.1,"Baixo")</f>
        <v>Alto</v>
      </c>
      <c r="N1422" s="20" t="str">
        <f t="shared" si="54"/>
        <v>Alto</v>
      </c>
    </row>
    <row r="1423" spans="1:16" x14ac:dyDescent="0.35">
      <c r="A1423" s="17" t="str">
        <f t="shared" si="53"/>
        <v>MTEstadoIntensidade do ventoEstado do Mato Grosso20302C</v>
      </c>
      <c r="B1423" s="18" t="s">
        <v>103</v>
      </c>
      <c r="C1423" s="18" t="s">
        <v>146</v>
      </c>
      <c r="D1423" s="17" t="s">
        <v>198</v>
      </c>
      <c r="E1423" s="17" t="s">
        <v>163</v>
      </c>
      <c r="F1423" s="17" t="e" vm="49">
        <v>#VALUE!</v>
      </c>
      <c r="G1423" s="162">
        <v>0.10657142857142859</v>
      </c>
      <c r="H1423" s="18">
        <v>2030</v>
      </c>
      <c r="I1423" s="18" t="s">
        <v>86</v>
      </c>
      <c r="J1423" s="9" t="s">
        <v>199</v>
      </c>
      <c r="K1423" s="17" t="s">
        <v>189</v>
      </c>
      <c r="L1423" s="48" t="s">
        <v>89</v>
      </c>
      <c r="M1423" s="18" t="str" cm="1">
        <f t="array" ref="M1423">_xlfn.IFS(G1423&gt;0.1,"Alto",G1423&gt;-0.1,"Médio",G1423&lt;=-0.1,"Baixo")</f>
        <v>Alto</v>
      </c>
      <c r="N1423" s="20" t="str">
        <f t="shared" si="54"/>
        <v>Alto</v>
      </c>
    </row>
    <row r="1424" spans="1:16" x14ac:dyDescent="0.35">
      <c r="A1424" s="17" t="str">
        <f t="shared" si="53"/>
        <v>MTEstadoIntensidade do ventoEstado do Mato Grosso20304C</v>
      </c>
      <c r="B1424" s="18" t="s">
        <v>103</v>
      </c>
      <c r="C1424" s="18" t="s">
        <v>146</v>
      </c>
      <c r="D1424" s="17" t="s">
        <v>198</v>
      </c>
      <c r="E1424" s="17" t="s">
        <v>163</v>
      </c>
      <c r="F1424" s="17" t="e" vm="49">
        <v>#VALUE!</v>
      </c>
      <c r="G1424" s="162">
        <v>0.15685714285714286</v>
      </c>
      <c r="H1424" s="18">
        <v>2030</v>
      </c>
      <c r="I1424" s="18" t="s">
        <v>90</v>
      </c>
      <c r="J1424" s="9" t="s">
        <v>199</v>
      </c>
      <c r="K1424" s="17" t="s">
        <v>189</v>
      </c>
      <c r="L1424" s="48" t="s">
        <v>89</v>
      </c>
      <c r="M1424" s="18" t="str" cm="1">
        <f t="array" ref="M1424">_xlfn.IFS(G1424&gt;0.1,"Alto",G1424&gt;-0.1,"Médio",G1424&lt;=-0.1,"Baixo")</f>
        <v>Alto</v>
      </c>
      <c r="N1424" s="20" t="str">
        <f t="shared" si="54"/>
        <v>Alto</v>
      </c>
    </row>
    <row r="1425" spans="1:15" x14ac:dyDescent="0.35">
      <c r="A1425" s="17" t="str">
        <f t="shared" si="53"/>
        <v>MTEstadoIntensidade do ventoEstado do Mato Grosso20502C</v>
      </c>
      <c r="B1425" s="18" t="s">
        <v>103</v>
      </c>
      <c r="C1425" s="18" t="s">
        <v>146</v>
      </c>
      <c r="D1425" s="17" t="s">
        <v>198</v>
      </c>
      <c r="E1425" s="17" t="s">
        <v>163</v>
      </c>
      <c r="F1425" s="17" t="e" vm="49">
        <v>#VALUE!</v>
      </c>
      <c r="G1425" s="162">
        <v>0.1603333333333333</v>
      </c>
      <c r="H1425" s="18">
        <v>2050</v>
      </c>
      <c r="I1425" s="18" t="s">
        <v>86</v>
      </c>
      <c r="J1425" s="9" t="s">
        <v>199</v>
      </c>
      <c r="K1425" s="17" t="s">
        <v>189</v>
      </c>
      <c r="L1425" s="48" t="s">
        <v>89</v>
      </c>
      <c r="M1425" s="18" t="str" cm="1">
        <f t="array" ref="M1425">_xlfn.IFS(G1425&gt;0.1,"Alto",G1425&gt;-0.1,"Médio",G1425&lt;=-0.1,"Baixo")</f>
        <v>Alto</v>
      </c>
      <c r="N1425" s="20" t="str">
        <f t="shared" si="54"/>
        <v>Alto</v>
      </c>
    </row>
    <row r="1426" spans="1:15" x14ac:dyDescent="0.35">
      <c r="A1426" s="17" t="str">
        <f t="shared" si="53"/>
        <v>MTEstadoIntensidade do ventoEstado do Mato Grosso20504C</v>
      </c>
      <c r="B1426" s="18" t="s">
        <v>103</v>
      </c>
      <c r="C1426" s="18" t="s">
        <v>146</v>
      </c>
      <c r="D1426" s="17" t="s">
        <v>198</v>
      </c>
      <c r="E1426" s="17" t="s">
        <v>163</v>
      </c>
      <c r="F1426" s="17" t="e" vm="49">
        <v>#VALUE!</v>
      </c>
      <c r="G1426" s="162">
        <v>0.19133333333333333</v>
      </c>
      <c r="H1426" s="18">
        <v>2050</v>
      </c>
      <c r="I1426" s="18" t="s">
        <v>90</v>
      </c>
      <c r="J1426" s="9" t="s">
        <v>199</v>
      </c>
      <c r="K1426" s="17" t="s">
        <v>189</v>
      </c>
      <c r="L1426" s="48" t="s">
        <v>89</v>
      </c>
      <c r="M1426" s="18" t="str" cm="1">
        <f t="array" ref="M1426">_xlfn.IFS(G1426&gt;0.1,"Alto",G1426&gt;-0.1,"Médio",G1426&lt;=-0.1,"Baixo")</f>
        <v>Alto</v>
      </c>
      <c r="N1426" s="20" t="str">
        <f t="shared" si="54"/>
        <v>Alto</v>
      </c>
      <c r="O1426" s="1"/>
    </row>
    <row r="1427" spans="1:15" x14ac:dyDescent="0.35">
      <c r="A1427" s="17" t="str">
        <f t="shared" si="53"/>
        <v>PAEstadoIntensidade do ventoEstado do Pará20302C</v>
      </c>
      <c r="B1427" s="18" t="s">
        <v>91</v>
      </c>
      <c r="C1427" s="18" t="s">
        <v>146</v>
      </c>
      <c r="D1427" s="17" t="s">
        <v>198</v>
      </c>
      <c r="E1427" s="17" t="s">
        <v>165</v>
      </c>
      <c r="F1427" s="17" t="e" vm="51">
        <v>#VALUE!</v>
      </c>
      <c r="G1427" s="162">
        <v>0.13514285714285712</v>
      </c>
      <c r="H1427" s="18">
        <v>2030</v>
      </c>
      <c r="I1427" s="18" t="s">
        <v>86</v>
      </c>
      <c r="J1427" s="9" t="s">
        <v>199</v>
      </c>
      <c r="K1427" s="17" t="s">
        <v>189</v>
      </c>
      <c r="L1427" s="48" t="s">
        <v>89</v>
      </c>
      <c r="M1427" s="18" t="str" cm="1">
        <f t="array" ref="M1427">_xlfn.IFS(G1427&gt;0.1,"Alto",G1427&gt;-0.1,"Médio",G1427&lt;=-0.1,"Baixo")</f>
        <v>Alto</v>
      </c>
      <c r="N1427" s="20" t="str">
        <f t="shared" si="54"/>
        <v>Alto</v>
      </c>
    </row>
    <row r="1428" spans="1:15" x14ac:dyDescent="0.35">
      <c r="A1428" s="17" t="str">
        <f t="shared" si="53"/>
        <v>PAEstadoIntensidade do ventoEstado do Pará20304C</v>
      </c>
      <c r="B1428" s="18" t="s">
        <v>91</v>
      </c>
      <c r="C1428" s="18" t="s">
        <v>146</v>
      </c>
      <c r="D1428" s="17" t="s">
        <v>198</v>
      </c>
      <c r="E1428" s="17" t="s">
        <v>165</v>
      </c>
      <c r="F1428" s="17" t="e" vm="51">
        <v>#VALUE!</v>
      </c>
      <c r="G1428" s="162">
        <v>0.27057142857142863</v>
      </c>
      <c r="H1428" s="18">
        <v>2030</v>
      </c>
      <c r="I1428" s="18" t="s">
        <v>90</v>
      </c>
      <c r="J1428" s="9" t="s">
        <v>199</v>
      </c>
      <c r="K1428" s="17" t="s">
        <v>189</v>
      </c>
      <c r="L1428" s="48" t="s">
        <v>89</v>
      </c>
      <c r="M1428" s="18" t="str" cm="1">
        <f t="array" ref="M1428">_xlfn.IFS(G1428&gt;0.1,"Alto",G1428&gt;-0.1,"Médio",G1428&lt;=-0.1,"Baixo")</f>
        <v>Alto</v>
      </c>
      <c r="N1428" s="20" t="str">
        <f t="shared" si="54"/>
        <v>Alto</v>
      </c>
    </row>
    <row r="1429" spans="1:15" x14ac:dyDescent="0.35">
      <c r="A1429" s="17" t="str">
        <f t="shared" si="53"/>
        <v>PAEstadoIntensidade do ventoEstado do Pará20502C</v>
      </c>
      <c r="B1429" s="18" t="s">
        <v>91</v>
      </c>
      <c r="C1429" s="18" t="s">
        <v>146</v>
      </c>
      <c r="D1429" s="17" t="s">
        <v>198</v>
      </c>
      <c r="E1429" s="17" t="s">
        <v>165</v>
      </c>
      <c r="F1429" s="17" t="e" vm="51">
        <v>#VALUE!</v>
      </c>
      <c r="G1429" s="162">
        <v>0.18866666666666673</v>
      </c>
      <c r="H1429" s="18">
        <v>2050</v>
      </c>
      <c r="I1429" s="18" t="s">
        <v>86</v>
      </c>
      <c r="J1429" s="9" t="s">
        <v>199</v>
      </c>
      <c r="K1429" s="17" t="s">
        <v>189</v>
      </c>
      <c r="L1429" s="48" t="s">
        <v>89</v>
      </c>
      <c r="M1429" s="18" t="str" cm="1">
        <f t="array" ref="M1429">_xlfn.IFS(G1429&gt;0.1,"Alto",G1429&gt;-0.1,"Médio",G1429&lt;=-0.1,"Baixo")</f>
        <v>Alto</v>
      </c>
      <c r="N1429" s="20" t="str">
        <f t="shared" si="54"/>
        <v>Alto</v>
      </c>
    </row>
    <row r="1430" spans="1:15" x14ac:dyDescent="0.35">
      <c r="A1430" s="17" t="str">
        <f t="shared" si="53"/>
        <v>PAEstadoIntensidade do ventoEstado do Pará20504C</v>
      </c>
      <c r="B1430" s="18" t="s">
        <v>91</v>
      </c>
      <c r="C1430" s="18" t="s">
        <v>146</v>
      </c>
      <c r="D1430" s="17" t="s">
        <v>198</v>
      </c>
      <c r="E1430" s="17" t="s">
        <v>165</v>
      </c>
      <c r="F1430" s="17" t="e" vm="51">
        <v>#VALUE!</v>
      </c>
      <c r="G1430" s="162">
        <v>0.39766666666666672</v>
      </c>
      <c r="H1430" s="18">
        <v>2050</v>
      </c>
      <c r="I1430" s="18" t="s">
        <v>90</v>
      </c>
      <c r="J1430" s="9" t="s">
        <v>199</v>
      </c>
      <c r="K1430" s="17" t="s">
        <v>189</v>
      </c>
      <c r="L1430" s="48" t="s">
        <v>89</v>
      </c>
      <c r="M1430" s="18" t="str" cm="1">
        <f t="array" ref="M1430">_xlfn.IFS(G1430&gt;0.1,"Alto",G1430&gt;-0.1,"Médio",G1430&lt;=-0.1,"Baixo")</f>
        <v>Alto</v>
      </c>
      <c r="N1430" s="20" t="str">
        <f t="shared" si="54"/>
        <v>Alto</v>
      </c>
    </row>
    <row r="1431" spans="1:15" x14ac:dyDescent="0.35">
      <c r="A1431" s="17" t="str">
        <f t="shared" si="53"/>
        <v>PBEstadoIntensidade do ventoEstado da Paraíba20302C</v>
      </c>
      <c r="B1431" s="18" t="s">
        <v>113</v>
      </c>
      <c r="C1431" s="18" t="s">
        <v>146</v>
      </c>
      <c r="D1431" s="17" t="s">
        <v>198</v>
      </c>
      <c r="E1431" s="17" t="s">
        <v>149</v>
      </c>
      <c r="F1431" s="17" t="e" vm="35">
        <v>#VALUE!</v>
      </c>
      <c r="G1431" s="162">
        <v>-7.3999999999999996E-2</v>
      </c>
      <c r="H1431" s="18">
        <v>2030</v>
      </c>
      <c r="I1431" s="18" t="s">
        <v>86</v>
      </c>
      <c r="J1431" s="9" t="s">
        <v>199</v>
      </c>
      <c r="K1431" s="17" t="s">
        <v>189</v>
      </c>
      <c r="L1431" s="48" t="s">
        <v>89</v>
      </c>
      <c r="M1431" s="18" t="str" cm="1">
        <f t="array" ref="M1431">_xlfn.IFS(G1431&gt;0.1,"Alto",G1431&gt;-0.1,"Médio",G1431&lt;=-0.1,"Baixo")</f>
        <v>Médio</v>
      </c>
      <c r="N1431" s="20" t="str">
        <f t="shared" si="54"/>
        <v>Médio</v>
      </c>
      <c r="O1431" s="1"/>
    </row>
    <row r="1432" spans="1:15" x14ac:dyDescent="0.35">
      <c r="A1432" s="17" t="str">
        <f t="shared" si="53"/>
        <v>PBEstadoIntensidade do ventoEstado da Paraíba20304C</v>
      </c>
      <c r="B1432" s="18" t="s">
        <v>113</v>
      </c>
      <c r="C1432" s="18" t="s">
        <v>146</v>
      </c>
      <c r="D1432" s="17" t="s">
        <v>198</v>
      </c>
      <c r="E1432" s="17" t="s">
        <v>149</v>
      </c>
      <c r="F1432" s="17" t="e" vm="35">
        <v>#VALUE!</v>
      </c>
      <c r="G1432" s="162">
        <v>5.5428571428571424E-2</v>
      </c>
      <c r="H1432" s="18">
        <v>2030</v>
      </c>
      <c r="I1432" s="18" t="s">
        <v>90</v>
      </c>
      <c r="J1432" s="9" t="s">
        <v>199</v>
      </c>
      <c r="K1432" s="17" t="s">
        <v>189</v>
      </c>
      <c r="L1432" s="48" t="s">
        <v>89</v>
      </c>
      <c r="M1432" s="18" t="str" cm="1">
        <f t="array" ref="M1432">_xlfn.IFS(G1432&gt;0.1,"Alto",G1432&gt;-0.1,"Médio",G1432&lt;=-0.1,"Baixo")</f>
        <v>Médio</v>
      </c>
      <c r="N1432" s="20" t="str">
        <f t="shared" si="54"/>
        <v>Médio</v>
      </c>
      <c r="O1432" s="1"/>
    </row>
    <row r="1433" spans="1:15" x14ac:dyDescent="0.35">
      <c r="A1433" s="17" t="str">
        <f t="shared" si="53"/>
        <v>PBEstadoIntensidade do ventoEstado da Paraíba20502C</v>
      </c>
      <c r="B1433" s="18" t="s">
        <v>113</v>
      </c>
      <c r="C1433" s="18" t="s">
        <v>146</v>
      </c>
      <c r="D1433" s="17" t="s">
        <v>198</v>
      </c>
      <c r="E1433" s="17" t="s">
        <v>149</v>
      </c>
      <c r="F1433" s="17" t="e" vm="35">
        <v>#VALUE!</v>
      </c>
      <c r="G1433" s="162">
        <v>-0.11133333333333334</v>
      </c>
      <c r="H1433" s="18">
        <v>2050</v>
      </c>
      <c r="I1433" s="18" t="s">
        <v>86</v>
      </c>
      <c r="J1433" s="9" t="s">
        <v>199</v>
      </c>
      <c r="K1433" s="17" t="s">
        <v>189</v>
      </c>
      <c r="L1433" s="48" t="s">
        <v>89</v>
      </c>
      <c r="M1433" s="18" t="str" cm="1">
        <f t="array" ref="M1433">_xlfn.IFS(G1433&gt;0.1,"Alto",G1433&gt;-0.1,"Médio",G1433&lt;=-0.1,"Baixo")</f>
        <v>Baixo</v>
      </c>
      <c r="N1433" s="20" t="str">
        <f t="shared" si="54"/>
        <v>Baixo</v>
      </c>
      <c r="O1433" s="1"/>
    </row>
    <row r="1434" spans="1:15" x14ac:dyDescent="0.35">
      <c r="A1434" s="17" t="str">
        <f t="shared" si="53"/>
        <v>PBEstadoIntensidade do ventoEstado da Paraíba20504C</v>
      </c>
      <c r="B1434" s="18" t="s">
        <v>113</v>
      </c>
      <c r="C1434" s="18" t="s">
        <v>146</v>
      </c>
      <c r="D1434" s="17" t="s">
        <v>198</v>
      </c>
      <c r="E1434" s="17" t="s">
        <v>149</v>
      </c>
      <c r="F1434" s="17" t="e" vm="35">
        <v>#VALUE!</v>
      </c>
      <c r="G1434" s="162">
        <v>5.3666666666666668E-2</v>
      </c>
      <c r="H1434" s="18">
        <v>2050</v>
      </c>
      <c r="I1434" s="18" t="s">
        <v>90</v>
      </c>
      <c r="J1434" s="9" t="s">
        <v>199</v>
      </c>
      <c r="K1434" s="17" t="s">
        <v>189</v>
      </c>
      <c r="L1434" s="48" t="s">
        <v>89</v>
      </c>
      <c r="M1434" s="18" t="str" cm="1">
        <f t="array" ref="M1434">_xlfn.IFS(G1434&gt;0.1,"Alto",G1434&gt;-0.1,"Médio",G1434&lt;=-0.1,"Baixo")</f>
        <v>Médio</v>
      </c>
      <c r="N1434" s="20" t="str">
        <f t="shared" si="54"/>
        <v>Médio</v>
      </c>
    </row>
    <row r="1435" spans="1:15" x14ac:dyDescent="0.35">
      <c r="A1435" s="17" t="str">
        <f t="shared" si="53"/>
        <v>PEEstadoIntensidade do ventoEstado do Pernambuco20302C</v>
      </c>
      <c r="B1435" s="18" t="s">
        <v>129</v>
      </c>
      <c r="C1435" s="18" t="s">
        <v>146</v>
      </c>
      <c r="D1435" s="17" t="s">
        <v>198</v>
      </c>
      <c r="E1435" s="17" t="s">
        <v>167</v>
      </c>
      <c r="F1435" s="17" t="e" vm="53">
        <v>#VALUE!</v>
      </c>
      <c r="G1435" s="162">
        <v>1.8857142857142857E-2</v>
      </c>
      <c r="H1435" s="18">
        <v>2030</v>
      </c>
      <c r="I1435" s="18" t="s">
        <v>86</v>
      </c>
      <c r="J1435" s="9" t="s">
        <v>199</v>
      </c>
      <c r="K1435" s="17" t="s">
        <v>189</v>
      </c>
      <c r="L1435" s="48" t="s">
        <v>89</v>
      </c>
      <c r="M1435" s="18" t="str" cm="1">
        <f t="array" ref="M1435">_xlfn.IFS(G1435&gt;0.1,"Alto",G1435&gt;-0.1,"Médio",G1435&lt;=-0.1,"Baixo")</f>
        <v>Médio</v>
      </c>
      <c r="N1435" s="20" t="str">
        <f t="shared" si="54"/>
        <v>Médio</v>
      </c>
    </row>
    <row r="1436" spans="1:15" x14ac:dyDescent="0.35">
      <c r="A1436" s="17" t="str">
        <f t="shared" si="53"/>
        <v>PEEstadoIntensidade do ventoEstado do Pernambuco20304C</v>
      </c>
      <c r="B1436" s="18" t="s">
        <v>129</v>
      </c>
      <c r="C1436" s="18" t="s">
        <v>146</v>
      </c>
      <c r="D1436" s="17" t="s">
        <v>198</v>
      </c>
      <c r="E1436" s="17" t="s">
        <v>167</v>
      </c>
      <c r="F1436" s="17" t="e" vm="53">
        <v>#VALUE!</v>
      </c>
      <c r="G1436" s="162">
        <v>0.13085714285714284</v>
      </c>
      <c r="H1436" s="18">
        <v>2030</v>
      </c>
      <c r="I1436" s="18" t="s">
        <v>90</v>
      </c>
      <c r="J1436" s="9" t="s">
        <v>199</v>
      </c>
      <c r="K1436" s="17" t="s">
        <v>189</v>
      </c>
      <c r="L1436" s="48" t="s">
        <v>89</v>
      </c>
      <c r="M1436" s="18" t="str" cm="1">
        <f t="array" ref="M1436">_xlfn.IFS(G1436&gt;0.1,"Alto",G1436&gt;-0.1,"Médio",G1436&lt;=-0.1,"Baixo")</f>
        <v>Alto</v>
      </c>
      <c r="N1436" s="20" t="str">
        <f t="shared" si="54"/>
        <v>Alto</v>
      </c>
    </row>
    <row r="1437" spans="1:15" x14ac:dyDescent="0.35">
      <c r="A1437" s="17" t="str">
        <f t="shared" si="53"/>
        <v>PEEstadoIntensidade do ventoEstado do Pernambuco20502C</v>
      </c>
      <c r="B1437" s="18" t="s">
        <v>129</v>
      </c>
      <c r="C1437" s="18" t="s">
        <v>146</v>
      </c>
      <c r="D1437" s="17" t="s">
        <v>198</v>
      </c>
      <c r="E1437" s="17" t="s">
        <v>167</v>
      </c>
      <c r="F1437" s="17" t="e" vm="53">
        <v>#VALUE!</v>
      </c>
      <c r="G1437" s="162">
        <v>-4.0000000000000008E-2</v>
      </c>
      <c r="H1437" s="18">
        <v>2050</v>
      </c>
      <c r="I1437" s="18" t="s">
        <v>86</v>
      </c>
      <c r="J1437" s="9" t="s">
        <v>199</v>
      </c>
      <c r="K1437" s="17" t="s">
        <v>189</v>
      </c>
      <c r="L1437" s="48" t="s">
        <v>89</v>
      </c>
      <c r="M1437" s="18" t="str" cm="1">
        <f t="array" ref="M1437">_xlfn.IFS(G1437&gt;0.1,"Alto",G1437&gt;-0.1,"Médio",G1437&lt;=-0.1,"Baixo")</f>
        <v>Médio</v>
      </c>
      <c r="N1437" s="20" t="str">
        <f t="shared" si="54"/>
        <v>Médio</v>
      </c>
    </row>
    <row r="1438" spans="1:15" x14ac:dyDescent="0.35">
      <c r="A1438" s="17" t="str">
        <f t="shared" si="53"/>
        <v>PEEstadoIntensidade do ventoEstado do Pernambuco20504C</v>
      </c>
      <c r="B1438" s="18" t="s">
        <v>129</v>
      </c>
      <c r="C1438" s="18" t="s">
        <v>146</v>
      </c>
      <c r="D1438" s="17" t="s">
        <v>198</v>
      </c>
      <c r="E1438" s="17" t="s">
        <v>167</v>
      </c>
      <c r="F1438" s="17" t="e" vm="53">
        <v>#VALUE!</v>
      </c>
      <c r="G1438" s="162">
        <v>0.10633333333333332</v>
      </c>
      <c r="H1438" s="18">
        <v>2050</v>
      </c>
      <c r="I1438" s="18" t="s">
        <v>90</v>
      </c>
      <c r="J1438" s="9" t="s">
        <v>199</v>
      </c>
      <c r="K1438" s="17" t="s">
        <v>189</v>
      </c>
      <c r="L1438" s="48" t="s">
        <v>89</v>
      </c>
      <c r="M1438" s="18" t="str" cm="1">
        <f t="array" ref="M1438">_xlfn.IFS(G1438&gt;0.1,"Alto",G1438&gt;-0.1,"Médio",G1438&lt;=-0.1,"Baixo")</f>
        <v>Alto</v>
      </c>
      <c r="N1438" s="20" t="str">
        <f t="shared" si="54"/>
        <v>Alto</v>
      </c>
    </row>
    <row r="1439" spans="1:15" x14ac:dyDescent="0.35">
      <c r="A1439" s="17" t="str">
        <f t="shared" ref="A1439:A1482" si="55">_xlfn.CONCAT(B1439,C1439,D1439,E1439,H1439,I1439)</f>
        <v>PIEstadoIntensidade do ventoEstado do Piauí20302C</v>
      </c>
      <c r="B1439" s="18" t="s">
        <v>139</v>
      </c>
      <c r="C1439" s="18" t="s">
        <v>146</v>
      </c>
      <c r="D1439" s="17" t="s">
        <v>198</v>
      </c>
      <c r="E1439" s="17" t="s">
        <v>168</v>
      </c>
      <c r="F1439" s="17" t="e" vm="54">
        <v>#VALUE!</v>
      </c>
      <c r="G1439" s="162">
        <v>8.085714285714285E-2</v>
      </c>
      <c r="H1439" s="18">
        <v>2030</v>
      </c>
      <c r="I1439" s="18" t="s">
        <v>86</v>
      </c>
      <c r="J1439" s="9" t="s">
        <v>199</v>
      </c>
      <c r="K1439" s="17" t="s">
        <v>189</v>
      </c>
      <c r="L1439" s="48" t="s">
        <v>89</v>
      </c>
      <c r="M1439" s="18" t="str" cm="1">
        <f t="array" ref="M1439">_xlfn.IFS(G1439&gt;0.1,"Alto",G1439&gt;-0.1,"Médio",G1439&lt;=-0.1,"Baixo")</f>
        <v>Médio</v>
      </c>
      <c r="N1439" s="20" t="str">
        <f t="shared" si="54"/>
        <v>Médio</v>
      </c>
    </row>
    <row r="1440" spans="1:15" x14ac:dyDescent="0.35">
      <c r="A1440" s="17" t="str">
        <f t="shared" si="55"/>
        <v>PIEstadoIntensidade do ventoEstado do Piauí20304C</v>
      </c>
      <c r="B1440" s="18" t="s">
        <v>139</v>
      </c>
      <c r="C1440" s="18" t="s">
        <v>146</v>
      </c>
      <c r="D1440" s="17" t="s">
        <v>198</v>
      </c>
      <c r="E1440" s="17" t="s">
        <v>168</v>
      </c>
      <c r="F1440" s="17" t="e" vm="54">
        <v>#VALUE!</v>
      </c>
      <c r="G1440" s="162">
        <v>0.22228571428571434</v>
      </c>
      <c r="H1440" s="18">
        <v>2030</v>
      </c>
      <c r="I1440" s="18" t="s">
        <v>90</v>
      </c>
      <c r="J1440" s="9" t="s">
        <v>199</v>
      </c>
      <c r="K1440" s="17" t="s">
        <v>189</v>
      </c>
      <c r="L1440" s="48" t="s">
        <v>89</v>
      </c>
      <c r="M1440" s="18" t="str" cm="1">
        <f t="array" ref="M1440">_xlfn.IFS(G1440&gt;0.1,"Alto",G1440&gt;-0.1,"Médio",G1440&lt;=-0.1,"Baixo")</f>
        <v>Alto</v>
      </c>
      <c r="N1440" s="20" t="str">
        <f t="shared" si="54"/>
        <v>Alto</v>
      </c>
    </row>
    <row r="1441" spans="1:14" x14ac:dyDescent="0.35">
      <c r="A1441" s="17" t="str">
        <f t="shared" si="55"/>
        <v>PIEstadoIntensidade do ventoEstado do Piauí20502C</v>
      </c>
      <c r="B1441" s="18" t="s">
        <v>139</v>
      </c>
      <c r="C1441" s="18" t="s">
        <v>146</v>
      </c>
      <c r="D1441" s="17" t="s">
        <v>198</v>
      </c>
      <c r="E1441" s="17" t="s">
        <v>168</v>
      </c>
      <c r="F1441" s="17" t="e" vm="54">
        <v>#VALUE!</v>
      </c>
      <c r="G1441" s="162">
        <v>5.1666666666666666E-2</v>
      </c>
      <c r="H1441" s="18">
        <v>2050</v>
      </c>
      <c r="I1441" s="18" t="s">
        <v>86</v>
      </c>
      <c r="J1441" s="9" t="s">
        <v>199</v>
      </c>
      <c r="K1441" s="17" t="s">
        <v>189</v>
      </c>
      <c r="L1441" s="48" t="s">
        <v>89</v>
      </c>
      <c r="M1441" s="18" t="str" cm="1">
        <f t="array" ref="M1441">_xlfn.IFS(G1441&gt;0.1,"Alto",G1441&gt;-0.1,"Médio",G1441&lt;=-0.1,"Baixo")</f>
        <v>Médio</v>
      </c>
      <c r="N1441" s="20" t="str">
        <f t="shared" si="54"/>
        <v>Médio</v>
      </c>
    </row>
    <row r="1442" spans="1:14" x14ac:dyDescent="0.35">
      <c r="A1442" s="17" t="str">
        <f t="shared" si="55"/>
        <v>PIEstadoIntensidade do ventoEstado do Piauí20504C</v>
      </c>
      <c r="B1442" s="18" t="s">
        <v>139</v>
      </c>
      <c r="C1442" s="18" t="s">
        <v>146</v>
      </c>
      <c r="D1442" s="17" t="s">
        <v>198</v>
      </c>
      <c r="E1442" s="17" t="s">
        <v>168</v>
      </c>
      <c r="F1442" s="17" t="e" vm="54">
        <v>#VALUE!</v>
      </c>
      <c r="G1442" s="162">
        <v>0.26166666666666666</v>
      </c>
      <c r="H1442" s="18">
        <v>2050</v>
      </c>
      <c r="I1442" s="18" t="s">
        <v>90</v>
      </c>
      <c r="J1442" s="9" t="s">
        <v>199</v>
      </c>
      <c r="K1442" s="17" t="s">
        <v>189</v>
      </c>
      <c r="L1442" s="48" t="s">
        <v>89</v>
      </c>
      <c r="M1442" s="18" t="str" cm="1">
        <f t="array" ref="M1442">_xlfn.IFS(G1442&gt;0.1,"Alto",G1442&gt;-0.1,"Médio",G1442&lt;=-0.1,"Baixo")</f>
        <v>Alto</v>
      </c>
      <c r="N1442" s="20" t="str">
        <f t="shared" si="54"/>
        <v>Alto</v>
      </c>
    </row>
    <row r="1443" spans="1:14" x14ac:dyDescent="0.35">
      <c r="A1443" s="17" t="str">
        <f t="shared" si="55"/>
        <v>PREstadoIntensidade do ventoEstado do Paraná20302C</v>
      </c>
      <c r="B1443" s="18" t="s">
        <v>105</v>
      </c>
      <c r="C1443" s="18" t="s">
        <v>146</v>
      </c>
      <c r="D1443" s="17" t="s">
        <v>198</v>
      </c>
      <c r="E1443" s="17" t="s">
        <v>166</v>
      </c>
      <c r="F1443" s="17" t="e" vm="52">
        <v>#VALUE!</v>
      </c>
      <c r="G1443" s="162">
        <v>0.14685714285714294</v>
      </c>
      <c r="H1443" s="18">
        <v>2030</v>
      </c>
      <c r="I1443" s="18" t="s">
        <v>86</v>
      </c>
      <c r="J1443" s="9" t="s">
        <v>199</v>
      </c>
      <c r="K1443" s="17" t="s">
        <v>189</v>
      </c>
      <c r="L1443" s="48" t="s">
        <v>89</v>
      </c>
      <c r="M1443" s="18" t="str" cm="1">
        <f t="array" ref="M1443">_xlfn.IFS(G1443&gt;0.1,"Alto",G1443&gt;-0.1,"Médio",G1443&lt;=-0.1,"Baixo")</f>
        <v>Alto</v>
      </c>
      <c r="N1443" s="20" t="str">
        <f t="shared" si="54"/>
        <v>Alto</v>
      </c>
    </row>
    <row r="1444" spans="1:14" x14ac:dyDescent="0.35">
      <c r="A1444" s="17" t="str">
        <f t="shared" si="55"/>
        <v>PREstadoIntensidade do ventoEstado do Paraná20304C</v>
      </c>
      <c r="B1444" s="18" t="s">
        <v>105</v>
      </c>
      <c r="C1444" s="18" t="s">
        <v>146</v>
      </c>
      <c r="D1444" s="17" t="s">
        <v>198</v>
      </c>
      <c r="E1444" s="17" t="s">
        <v>166</v>
      </c>
      <c r="F1444" s="17" t="e" vm="52">
        <v>#VALUE!</v>
      </c>
      <c r="G1444" s="162">
        <v>0.2371428571428571</v>
      </c>
      <c r="H1444" s="18">
        <v>2030</v>
      </c>
      <c r="I1444" s="18" t="s">
        <v>90</v>
      </c>
      <c r="J1444" s="9" t="s">
        <v>199</v>
      </c>
      <c r="K1444" s="17" t="s">
        <v>189</v>
      </c>
      <c r="L1444" s="48" t="s">
        <v>89</v>
      </c>
      <c r="M1444" s="18" t="str" cm="1">
        <f t="array" ref="M1444">_xlfn.IFS(G1444&gt;0.1,"Alto",G1444&gt;-0.1,"Médio",G1444&lt;=-0.1,"Baixo")</f>
        <v>Alto</v>
      </c>
      <c r="N1444" s="20" t="str">
        <f t="shared" si="54"/>
        <v>Alto</v>
      </c>
    </row>
    <row r="1445" spans="1:14" x14ac:dyDescent="0.35">
      <c r="A1445" s="17" t="str">
        <f t="shared" si="55"/>
        <v>PREstadoIntensidade do ventoEstado do Paraná20502C</v>
      </c>
      <c r="B1445" s="18" t="s">
        <v>105</v>
      </c>
      <c r="C1445" s="18" t="s">
        <v>146</v>
      </c>
      <c r="D1445" s="17" t="s">
        <v>198</v>
      </c>
      <c r="E1445" s="17" t="s">
        <v>166</v>
      </c>
      <c r="F1445" s="17" t="e" vm="52">
        <v>#VALUE!</v>
      </c>
      <c r="G1445" s="162">
        <v>0.18133333333333332</v>
      </c>
      <c r="H1445" s="18">
        <v>2050</v>
      </c>
      <c r="I1445" s="18" t="s">
        <v>86</v>
      </c>
      <c r="J1445" s="9" t="s">
        <v>199</v>
      </c>
      <c r="K1445" s="17" t="s">
        <v>189</v>
      </c>
      <c r="L1445" s="48" t="s">
        <v>89</v>
      </c>
      <c r="M1445" s="18" t="str" cm="1">
        <f t="array" ref="M1445">_xlfn.IFS(G1445&gt;0.1,"Alto",G1445&gt;-0.1,"Médio",G1445&lt;=-0.1,"Baixo")</f>
        <v>Alto</v>
      </c>
      <c r="N1445" s="20" t="str">
        <f t="shared" si="54"/>
        <v>Alto</v>
      </c>
    </row>
    <row r="1446" spans="1:14" x14ac:dyDescent="0.35">
      <c r="A1446" s="17" t="str">
        <f t="shared" si="55"/>
        <v>PREstadoIntensidade do ventoEstado do Paraná20504C</v>
      </c>
      <c r="B1446" s="18" t="s">
        <v>105</v>
      </c>
      <c r="C1446" s="18" t="s">
        <v>146</v>
      </c>
      <c r="D1446" s="17" t="s">
        <v>198</v>
      </c>
      <c r="E1446" s="17" t="s">
        <v>166</v>
      </c>
      <c r="F1446" s="17" t="e" vm="52">
        <v>#VALUE!</v>
      </c>
      <c r="G1446" s="162">
        <v>0.26466666666666666</v>
      </c>
      <c r="H1446" s="18">
        <v>2050</v>
      </c>
      <c r="I1446" s="18" t="s">
        <v>90</v>
      </c>
      <c r="J1446" s="9" t="s">
        <v>199</v>
      </c>
      <c r="K1446" s="17" t="s">
        <v>189</v>
      </c>
      <c r="L1446" s="48" t="s">
        <v>89</v>
      </c>
      <c r="M1446" s="18" t="str" cm="1">
        <f t="array" ref="M1446">_xlfn.IFS(G1446&gt;0.1,"Alto",G1446&gt;-0.1,"Médio",G1446&lt;=-0.1,"Baixo")</f>
        <v>Alto</v>
      </c>
      <c r="N1446" s="20" t="str">
        <f t="shared" si="54"/>
        <v>Alto</v>
      </c>
    </row>
    <row r="1447" spans="1:14" x14ac:dyDescent="0.35">
      <c r="A1447" s="17" t="str">
        <f t="shared" si="55"/>
        <v>RJEstadoIntensidade do ventoEstado do Rio de Janeiro20302C</v>
      </c>
      <c r="B1447" s="18" t="s">
        <v>143</v>
      </c>
      <c r="C1447" s="18" t="s">
        <v>146</v>
      </c>
      <c r="D1447" s="17" t="s">
        <v>198</v>
      </c>
      <c r="E1447" s="17" t="s">
        <v>169</v>
      </c>
      <c r="F1447" s="17" t="e" vm="55">
        <v>#VALUE!</v>
      </c>
      <c r="G1447" s="162">
        <v>0.13228571428571428</v>
      </c>
      <c r="H1447" s="18">
        <v>2030</v>
      </c>
      <c r="I1447" s="18" t="s">
        <v>86</v>
      </c>
      <c r="J1447" s="9" t="s">
        <v>199</v>
      </c>
      <c r="K1447" s="17" t="s">
        <v>189</v>
      </c>
      <c r="L1447" s="48" t="s">
        <v>89</v>
      </c>
      <c r="M1447" s="18" t="str" cm="1">
        <f t="array" ref="M1447">_xlfn.IFS(G1447&gt;0.1,"Alto",G1447&gt;-0.1,"Médio",G1447&lt;=-0.1,"Baixo")</f>
        <v>Alto</v>
      </c>
      <c r="N1447" s="20" t="str">
        <f t="shared" ref="N1447:N1510" si="56">IF(OR(G1447="Alto",G1447="Médio", G1447="Baixo", G1447= "Não aplicável",G1447="ND"),G1447,M1447)</f>
        <v>Alto</v>
      </c>
    </row>
    <row r="1448" spans="1:14" x14ac:dyDescent="0.35">
      <c r="A1448" s="17" t="str">
        <f t="shared" si="55"/>
        <v>RJEstadoIntensidade do ventoEstado do Rio de Janeiro20304C</v>
      </c>
      <c r="B1448" s="18" t="s">
        <v>143</v>
      </c>
      <c r="C1448" s="18" t="s">
        <v>146</v>
      </c>
      <c r="D1448" s="17" t="s">
        <v>198</v>
      </c>
      <c r="E1448" s="17" t="s">
        <v>169</v>
      </c>
      <c r="F1448" s="17" t="e" vm="55">
        <v>#VALUE!</v>
      </c>
      <c r="G1448" s="162">
        <v>0.22799999999999995</v>
      </c>
      <c r="H1448" s="18">
        <v>2030</v>
      </c>
      <c r="I1448" s="18" t="s">
        <v>90</v>
      </c>
      <c r="J1448" s="9" t="s">
        <v>199</v>
      </c>
      <c r="K1448" s="17" t="s">
        <v>189</v>
      </c>
      <c r="L1448" s="48" t="s">
        <v>89</v>
      </c>
      <c r="M1448" s="18" t="str" cm="1">
        <f t="array" ref="M1448">_xlfn.IFS(G1448&gt;0.1,"Alto",G1448&gt;-0.1,"Médio",G1448&lt;=-0.1,"Baixo")</f>
        <v>Alto</v>
      </c>
      <c r="N1448" s="20" t="str">
        <f t="shared" si="56"/>
        <v>Alto</v>
      </c>
    </row>
    <row r="1449" spans="1:14" x14ac:dyDescent="0.35">
      <c r="A1449" s="17" t="str">
        <f t="shared" si="55"/>
        <v>RJEstadoIntensidade do ventoEstado do Rio de Janeiro20502C</v>
      </c>
      <c r="B1449" s="18" t="s">
        <v>143</v>
      </c>
      <c r="C1449" s="18" t="s">
        <v>146</v>
      </c>
      <c r="D1449" s="17" t="s">
        <v>198</v>
      </c>
      <c r="E1449" s="17" t="s">
        <v>169</v>
      </c>
      <c r="F1449" s="17" t="e" vm="55">
        <v>#VALUE!</v>
      </c>
      <c r="G1449" s="162">
        <v>0.13166666666666668</v>
      </c>
      <c r="H1449" s="18">
        <v>2050</v>
      </c>
      <c r="I1449" s="18" t="s">
        <v>86</v>
      </c>
      <c r="J1449" s="9" t="s">
        <v>199</v>
      </c>
      <c r="K1449" s="17" t="s">
        <v>189</v>
      </c>
      <c r="L1449" s="48" t="s">
        <v>89</v>
      </c>
      <c r="M1449" s="18" t="str" cm="1">
        <f t="array" ref="M1449">_xlfn.IFS(G1449&gt;0.1,"Alto",G1449&gt;-0.1,"Médio",G1449&lt;=-0.1,"Baixo")</f>
        <v>Alto</v>
      </c>
      <c r="N1449" s="20" t="str">
        <f t="shared" si="56"/>
        <v>Alto</v>
      </c>
    </row>
    <row r="1450" spans="1:14" x14ac:dyDescent="0.35">
      <c r="A1450" s="17" t="str">
        <f t="shared" si="55"/>
        <v>RJEstadoIntensidade do ventoEstado do Rio de Janeiro20504C</v>
      </c>
      <c r="B1450" s="18" t="s">
        <v>143</v>
      </c>
      <c r="C1450" s="18" t="s">
        <v>146</v>
      </c>
      <c r="D1450" s="17" t="s">
        <v>198</v>
      </c>
      <c r="E1450" s="17" t="s">
        <v>169</v>
      </c>
      <c r="F1450" s="17" t="e" vm="55">
        <v>#VALUE!</v>
      </c>
      <c r="G1450" s="162">
        <v>0.23633333333333331</v>
      </c>
      <c r="H1450" s="18">
        <v>2050</v>
      </c>
      <c r="I1450" s="18" t="s">
        <v>90</v>
      </c>
      <c r="J1450" s="9" t="s">
        <v>199</v>
      </c>
      <c r="K1450" s="17" t="s">
        <v>189</v>
      </c>
      <c r="L1450" s="48" t="s">
        <v>89</v>
      </c>
      <c r="M1450" s="18" t="str" cm="1">
        <f t="array" ref="M1450">_xlfn.IFS(G1450&gt;0.1,"Alto",G1450&gt;-0.1,"Médio",G1450&lt;=-0.1,"Baixo")</f>
        <v>Alto</v>
      </c>
      <c r="N1450" s="20" t="str">
        <f t="shared" si="56"/>
        <v>Alto</v>
      </c>
    </row>
    <row r="1451" spans="1:14" x14ac:dyDescent="0.35">
      <c r="A1451" s="17" t="str">
        <f t="shared" si="55"/>
        <v>RNEstadoIntensidade do ventoEstado do Rio Grande do Norte20302C</v>
      </c>
      <c r="B1451" s="18" t="s">
        <v>121</v>
      </c>
      <c r="C1451" s="18" t="s">
        <v>146</v>
      </c>
      <c r="D1451" s="17" t="s">
        <v>198</v>
      </c>
      <c r="E1451" s="17" t="s">
        <v>170</v>
      </c>
      <c r="F1451" s="17" t="e" vm="56">
        <v>#VALUE!</v>
      </c>
      <c r="G1451" s="162">
        <v>-0.10914285714285714</v>
      </c>
      <c r="H1451" s="18">
        <v>2030</v>
      </c>
      <c r="I1451" s="18" t="s">
        <v>86</v>
      </c>
      <c r="J1451" s="9" t="s">
        <v>199</v>
      </c>
      <c r="K1451" s="17" t="s">
        <v>189</v>
      </c>
      <c r="L1451" s="48" t="s">
        <v>89</v>
      </c>
      <c r="M1451" s="18" t="str" cm="1">
        <f t="array" ref="M1451">_xlfn.IFS(G1451&gt;0.1,"Alto",G1451&gt;-0.1,"Médio",G1451&lt;=-0.1,"Baixo")</f>
        <v>Baixo</v>
      </c>
      <c r="N1451" s="20" t="str">
        <f t="shared" si="56"/>
        <v>Baixo</v>
      </c>
    </row>
    <row r="1452" spans="1:14" x14ac:dyDescent="0.35">
      <c r="A1452" s="17" t="str">
        <f t="shared" si="55"/>
        <v>RNEstadoIntensidade do ventoEstado do Rio Grande do Norte20304C</v>
      </c>
      <c r="B1452" s="18" t="s">
        <v>121</v>
      </c>
      <c r="C1452" s="18" t="s">
        <v>146</v>
      </c>
      <c r="D1452" s="17" t="s">
        <v>198</v>
      </c>
      <c r="E1452" s="17" t="s">
        <v>170</v>
      </c>
      <c r="F1452" s="17" t="e" vm="56">
        <v>#VALUE!</v>
      </c>
      <c r="G1452" s="162">
        <v>4.6857142857142861E-2</v>
      </c>
      <c r="H1452" s="18">
        <v>2030</v>
      </c>
      <c r="I1452" s="18" t="s">
        <v>90</v>
      </c>
      <c r="J1452" s="9" t="s">
        <v>199</v>
      </c>
      <c r="K1452" s="17" t="s">
        <v>189</v>
      </c>
      <c r="L1452" s="48" t="s">
        <v>89</v>
      </c>
      <c r="M1452" s="18" t="str" cm="1">
        <f t="array" ref="M1452">_xlfn.IFS(G1452&gt;0.1,"Alto",G1452&gt;-0.1,"Médio",G1452&lt;=-0.1,"Baixo")</f>
        <v>Médio</v>
      </c>
      <c r="N1452" s="20" t="str">
        <f t="shared" si="56"/>
        <v>Médio</v>
      </c>
    </row>
    <row r="1453" spans="1:14" x14ac:dyDescent="0.35">
      <c r="A1453" s="17" t="str">
        <f t="shared" si="55"/>
        <v>RNEstadoIntensidade do ventoEstado do Rio Grande do Norte20502C</v>
      </c>
      <c r="B1453" s="18" t="s">
        <v>121</v>
      </c>
      <c r="C1453" s="18" t="s">
        <v>146</v>
      </c>
      <c r="D1453" s="17" t="s">
        <v>198</v>
      </c>
      <c r="E1453" s="17" t="s">
        <v>170</v>
      </c>
      <c r="F1453" s="17" t="e" vm="56">
        <v>#VALUE!</v>
      </c>
      <c r="G1453" s="162">
        <v>-0.13566666666666669</v>
      </c>
      <c r="H1453" s="18">
        <v>2050</v>
      </c>
      <c r="I1453" s="18" t="s">
        <v>86</v>
      </c>
      <c r="J1453" s="9" t="s">
        <v>199</v>
      </c>
      <c r="K1453" s="17" t="s">
        <v>189</v>
      </c>
      <c r="L1453" s="48" t="s">
        <v>89</v>
      </c>
      <c r="M1453" s="18" t="str" cm="1">
        <f t="array" ref="M1453">_xlfn.IFS(G1453&gt;0.1,"Alto",G1453&gt;-0.1,"Médio",G1453&lt;=-0.1,"Baixo")</f>
        <v>Baixo</v>
      </c>
      <c r="N1453" s="20" t="str">
        <f t="shared" si="56"/>
        <v>Baixo</v>
      </c>
    </row>
    <row r="1454" spans="1:14" x14ac:dyDescent="0.35">
      <c r="A1454" s="17" t="str">
        <f t="shared" si="55"/>
        <v>RNEstadoIntensidade do ventoEstado do Rio Grande do Norte20504C</v>
      </c>
      <c r="B1454" s="18" t="s">
        <v>121</v>
      </c>
      <c r="C1454" s="18" t="s">
        <v>146</v>
      </c>
      <c r="D1454" s="17" t="s">
        <v>198</v>
      </c>
      <c r="E1454" s="17" t="s">
        <v>170</v>
      </c>
      <c r="F1454" s="17" t="e" vm="56">
        <v>#VALUE!</v>
      </c>
      <c r="G1454" s="162">
        <v>6.3666666666666677E-2</v>
      </c>
      <c r="H1454" s="18">
        <v>2050</v>
      </c>
      <c r="I1454" s="18" t="s">
        <v>90</v>
      </c>
      <c r="J1454" s="9" t="s">
        <v>199</v>
      </c>
      <c r="K1454" s="17" t="s">
        <v>189</v>
      </c>
      <c r="L1454" s="48" t="s">
        <v>89</v>
      </c>
      <c r="M1454" s="18" t="str" cm="1">
        <f t="array" ref="M1454">_xlfn.IFS(G1454&gt;0.1,"Alto",G1454&gt;-0.1,"Médio",G1454&lt;=-0.1,"Baixo")</f>
        <v>Médio</v>
      </c>
      <c r="N1454" s="20" t="str">
        <f t="shared" si="56"/>
        <v>Médio</v>
      </c>
    </row>
    <row r="1455" spans="1:14" x14ac:dyDescent="0.35">
      <c r="A1455" s="17" t="str">
        <f t="shared" si="55"/>
        <v>ROEstadoIntensidade do ventoEstado da Rondônia20302C</v>
      </c>
      <c r="B1455" s="18" t="s">
        <v>127</v>
      </c>
      <c r="C1455" s="18" t="s">
        <v>146</v>
      </c>
      <c r="D1455" s="17" t="s">
        <v>198</v>
      </c>
      <c r="E1455" s="17" t="s">
        <v>150</v>
      </c>
      <c r="F1455" s="17" t="e" vm="36">
        <v>#VALUE!</v>
      </c>
      <c r="G1455" s="162">
        <v>0.1182857142857143</v>
      </c>
      <c r="H1455" s="18">
        <v>2030</v>
      </c>
      <c r="I1455" s="18" t="s">
        <v>86</v>
      </c>
      <c r="J1455" s="9" t="s">
        <v>199</v>
      </c>
      <c r="K1455" s="17" t="s">
        <v>189</v>
      </c>
      <c r="L1455" s="48" t="s">
        <v>89</v>
      </c>
      <c r="M1455" s="18" t="str" cm="1">
        <f t="array" ref="M1455">_xlfn.IFS(G1455&gt;0.1,"Alto",G1455&gt;-0.1,"Médio",G1455&lt;=-0.1,"Baixo")</f>
        <v>Alto</v>
      </c>
      <c r="N1455" s="20" t="str">
        <f t="shared" si="56"/>
        <v>Alto</v>
      </c>
    </row>
    <row r="1456" spans="1:14" x14ac:dyDescent="0.35">
      <c r="A1456" s="17" t="str">
        <f t="shared" si="55"/>
        <v>ROEstadoIntensidade do ventoEstado da Rondônia20304C</v>
      </c>
      <c r="B1456" s="18" t="s">
        <v>127</v>
      </c>
      <c r="C1456" s="18" t="s">
        <v>146</v>
      </c>
      <c r="D1456" s="17" t="s">
        <v>198</v>
      </c>
      <c r="E1456" s="17" t="s">
        <v>150</v>
      </c>
      <c r="F1456" s="17" t="e" vm="36">
        <v>#VALUE!</v>
      </c>
      <c r="G1456" s="162">
        <v>0.21000000000000002</v>
      </c>
      <c r="H1456" s="18">
        <v>2030</v>
      </c>
      <c r="I1456" s="18" t="s">
        <v>90</v>
      </c>
      <c r="J1456" s="9" t="s">
        <v>199</v>
      </c>
      <c r="K1456" s="17" t="s">
        <v>189</v>
      </c>
      <c r="L1456" s="48" t="s">
        <v>89</v>
      </c>
      <c r="M1456" s="18" t="str" cm="1">
        <f t="array" ref="M1456">_xlfn.IFS(G1456&gt;0.1,"Alto",G1456&gt;-0.1,"Médio",G1456&lt;=-0.1,"Baixo")</f>
        <v>Alto</v>
      </c>
      <c r="N1456" s="20" t="str">
        <f t="shared" si="56"/>
        <v>Alto</v>
      </c>
    </row>
    <row r="1457" spans="1:16" x14ac:dyDescent="0.35">
      <c r="A1457" s="17" t="str">
        <f t="shared" si="55"/>
        <v>ROEstadoIntensidade do ventoEstado da Rondônia20502C</v>
      </c>
      <c r="B1457" s="18" t="s">
        <v>127</v>
      </c>
      <c r="C1457" s="45" t="s">
        <v>146</v>
      </c>
      <c r="D1457" s="44" t="s">
        <v>198</v>
      </c>
      <c r="E1457" s="17" t="s">
        <v>150</v>
      </c>
      <c r="F1457" s="17" t="e" vm="36">
        <v>#VALUE!</v>
      </c>
      <c r="G1457" s="162">
        <v>0.18833333333333332</v>
      </c>
      <c r="H1457" s="18">
        <v>2050</v>
      </c>
      <c r="I1457" s="18" t="s">
        <v>86</v>
      </c>
      <c r="J1457" s="9" t="s">
        <v>199</v>
      </c>
      <c r="K1457" s="17" t="s">
        <v>189</v>
      </c>
      <c r="L1457" s="48" t="s">
        <v>89</v>
      </c>
      <c r="M1457" s="18" t="str" cm="1">
        <f t="array" ref="M1457">_xlfn.IFS(G1457&gt;0.1,"Alto",G1457&gt;-0.1,"Médio",G1457&lt;=-0.1,"Baixo")</f>
        <v>Alto</v>
      </c>
      <c r="N1457" s="20" t="str">
        <f t="shared" si="56"/>
        <v>Alto</v>
      </c>
    </row>
    <row r="1458" spans="1:16" x14ac:dyDescent="0.35">
      <c r="A1458" s="17" t="str">
        <f t="shared" si="55"/>
        <v>ROEstadoIntensidade do ventoEstado da Rondônia20504C</v>
      </c>
      <c r="B1458" s="18" t="s">
        <v>127</v>
      </c>
      <c r="C1458" s="45" t="s">
        <v>146</v>
      </c>
      <c r="D1458" s="44" t="s">
        <v>198</v>
      </c>
      <c r="E1458" s="17" t="s">
        <v>150</v>
      </c>
      <c r="F1458" s="17" t="e" vm="36">
        <v>#VALUE!</v>
      </c>
      <c r="G1458" s="162">
        <v>0.26066666666666666</v>
      </c>
      <c r="H1458" s="18">
        <v>2050</v>
      </c>
      <c r="I1458" s="18" t="s">
        <v>90</v>
      </c>
      <c r="J1458" s="9" t="s">
        <v>199</v>
      </c>
      <c r="K1458" s="17" t="s">
        <v>189</v>
      </c>
      <c r="L1458" s="48" t="s">
        <v>89</v>
      </c>
      <c r="M1458" s="18" t="str" cm="1">
        <f t="array" ref="M1458">_xlfn.IFS(G1458&gt;0.1,"Alto",G1458&gt;-0.1,"Médio",G1458&lt;=-0.1,"Baixo")</f>
        <v>Alto</v>
      </c>
      <c r="N1458" s="20" t="str">
        <f t="shared" si="56"/>
        <v>Alto</v>
      </c>
    </row>
    <row r="1459" spans="1:16" x14ac:dyDescent="0.35">
      <c r="A1459" s="17" t="str">
        <f t="shared" si="55"/>
        <v>RREstadoIntensidade do ventoEstado da Roraima20302C</v>
      </c>
      <c r="B1459" s="18" t="s">
        <v>97</v>
      </c>
      <c r="C1459" s="45" t="s">
        <v>146</v>
      </c>
      <c r="D1459" s="44" t="s">
        <v>198</v>
      </c>
      <c r="E1459" s="17" t="s">
        <v>151</v>
      </c>
      <c r="F1459" s="17" t="e" vm="37">
        <v>#VALUE!</v>
      </c>
      <c r="G1459" s="162">
        <v>1.7428571428571432E-2</v>
      </c>
      <c r="H1459" s="18">
        <v>2030</v>
      </c>
      <c r="I1459" s="18" t="s">
        <v>86</v>
      </c>
      <c r="J1459" s="9" t="s">
        <v>199</v>
      </c>
      <c r="K1459" s="17" t="s">
        <v>189</v>
      </c>
      <c r="L1459" s="48" t="s">
        <v>89</v>
      </c>
      <c r="M1459" s="18" t="str" cm="1">
        <f t="array" ref="M1459">_xlfn.IFS(G1459&gt;0.1,"Alto",G1459&gt;-0.1,"Médio",G1459&lt;=-0.1,"Baixo")</f>
        <v>Médio</v>
      </c>
      <c r="N1459" s="20" t="str">
        <f t="shared" si="56"/>
        <v>Médio</v>
      </c>
    </row>
    <row r="1460" spans="1:16" x14ac:dyDescent="0.35">
      <c r="A1460" s="17" t="str">
        <f t="shared" si="55"/>
        <v>RREstadoIntensidade do ventoEstado da Roraima20304C</v>
      </c>
      <c r="B1460" s="18" t="s">
        <v>97</v>
      </c>
      <c r="C1460" s="45" t="s">
        <v>146</v>
      </c>
      <c r="D1460" s="44" t="s">
        <v>198</v>
      </c>
      <c r="E1460" s="17" t="s">
        <v>151</v>
      </c>
      <c r="F1460" s="17" t="e" vm="37">
        <v>#VALUE!</v>
      </c>
      <c r="G1460" s="162">
        <v>0.11200000000000002</v>
      </c>
      <c r="H1460" s="18">
        <v>2030</v>
      </c>
      <c r="I1460" s="18" t="s">
        <v>90</v>
      </c>
      <c r="J1460" s="9" t="s">
        <v>199</v>
      </c>
      <c r="K1460" s="17" t="s">
        <v>189</v>
      </c>
      <c r="L1460" s="48" t="s">
        <v>89</v>
      </c>
      <c r="M1460" s="18" t="str" cm="1">
        <f t="array" ref="M1460">_xlfn.IFS(G1460&gt;0.1,"Alto",G1460&gt;-0.1,"Médio",G1460&lt;=-0.1,"Baixo")</f>
        <v>Alto</v>
      </c>
      <c r="N1460" s="20" t="str">
        <f t="shared" si="56"/>
        <v>Alto</v>
      </c>
    </row>
    <row r="1461" spans="1:16" x14ac:dyDescent="0.35">
      <c r="A1461" s="17" t="str">
        <f t="shared" si="55"/>
        <v>RREstadoIntensidade do ventoEstado da Roraima20502C</v>
      </c>
      <c r="B1461" s="18" t="s">
        <v>97</v>
      </c>
      <c r="C1461" s="45" t="s">
        <v>146</v>
      </c>
      <c r="D1461" s="44" t="s">
        <v>198</v>
      </c>
      <c r="E1461" s="17" t="s">
        <v>151</v>
      </c>
      <c r="F1461" s="17" t="e" vm="37">
        <v>#VALUE!</v>
      </c>
      <c r="G1461" s="162">
        <v>7.9000000000000015E-2</v>
      </c>
      <c r="H1461" s="18">
        <v>2050</v>
      </c>
      <c r="I1461" s="18" t="s">
        <v>86</v>
      </c>
      <c r="J1461" s="9" t="s">
        <v>199</v>
      </c>
      <c r="K1461" s="17" t="s">
        <v>189</v>
      </c>
      <c r="L1461" s="48" t="s">
        <v>89</v>
      </c>
      <c r="M1461" s="18" t="str" cm="1">
        <f t="array" ref="M1461">_xlfn.IFS(G1461&gt;0.1,"Alto",G1461&gt;-0.1,"Médio",G1461&lt;=-0.1,"Baixo")</f>
        <v>Médio</v>
      </c>
      <c r="N1461" s="20" t="str">
        <f t="shared" si="56"/>
        <v>Médio</v>
      </c>
    </row>
    <row r="1462" spans="1:16" x14ac:dyDescent="0.35">
      <c r="A1462" s="17" t="str">
        <f t="shared" si="55"/>
        <v>RREstadoIntensidade do ventoEstado da Roraima20504C</v>
      </c>
      <c r="B1462" s="18" t="s">
        <v>97</v>
      </c>
      <c r="C1462" s="45" t="s">
        <v>146</v>
      </c>
      <c r="D1462" s="44" t="s">
        <v>198</v>
      </c>
      <c r="E1462" s="17" t="s">
        <v>151</v>
      </c>
      <c r="F1462" s="17" t="e" vm="37">
        <v>#VALUE!</v>
      </c>
      <c r="G1462" s="162">
        <v>0.17033333333333334</v>
      </c>
      <c r="H1462" s="18">
        <v>2050</v>
      </c>
      <c r="I1462" s="18" t="s">
        <v>90</v>
      </c>
      <c r="J1462" s="9" t="s">
        <v>199</v>
      </c>
      <c r="K1462" s="17" t="s">
        <v>189</v>
      </c>
      <c r="L1462" s="48" t="s">
        <v>89</v>
      </c>
      <c r="M1462" s="18" t="str" cm="1">
        <f t="array" ref="M1462">_xlfn.IFS(G1462&gt;0.1,"Alto",G1462&gt;-0.1,"Médio",G1462&lt;=-0.1,"Baixo")</f>
        <v>Alto</v>
      </c>
      <c r="N1462" s="20" t="str">
        <f t="shared" si="56"/>
        <v>Alto</v>
      </c>
    </row>
    <row r="1463" spans="1:16" x14ac:dyDescent="0.35">
      <c r="A1463" s="17" t="str">
        <f t="shared" si="55"/>
        <v>RSEstadoIntensidade do ventoEstado do Rio Grande do Sul20302C</v>
      </c>
      <c r="B1463" s="18" t="s">
        <v>125</v>
      </c>
      <c r="C1463" s="45" t="s">
        <v>146</v>
      </c>
      <c r="D1463" s="44" t="s">
        <v>198</v>
      </c>
      <c r="E1463" s="17" t="s">
        <v>171</v>
      </c>
      <c r="F1463" s="17" t="e" vm="57">
        <v>#VALUE!</v>
      </c>
      <c r="G1463" s="162">
        <v>7.5428571428571442E-2</v>
      </c>
      <c r="H1463" s="18">
        <v>2030</v>
      </c>
      <c r="I1463" s="18" t="s">
        <v>86</v>
      </c>
      <c r="J1463" s="9" t="s">
        <v>199</v>
      </c>
      <c r="K1463" s="17" t="s">
        <v>189</v>
      </c>
      <c r="L1463" s="48" t="s">
        <v>89</v>
      </c>
      <c r="M1463" s="18" t="str" cm="1">
        <f t="array" ref="M1463">_xlfn.IFS(G1463&gt;0.1,"Alto",G1463&gt;-0.1,"Médio",G1463&lt;=-0.1,"Baixo")</f>
        <v>Médio</v>
      </c>
      <c r="N1463" s="20" t="str">
        <f t="shared" si="56"/>
        <v>Médio</v>
      </c>
    </row>
    <row r="1464" spans="1:16" x14ac:dyDescent="0.35">
      <c r="A1464" s="17" t="str">
        <f t="shared" si="55"/>
        <v>RSEstadoIntensidade do ventoEstado do Rio Grande do Sul20304C</v>
      </c>
      <c r="B1464" s="18" t="s">
        <v>125</v>
      </c>
      <c r="C1464" s="45" t="s">
        <v>146</v>
      </c>
      <c r="D1464" s="44" t="s">
        <v>198</v>
      </c>
      <c r="E1464" s="17" t="s">
        <v>171</v>
      </c>
      <c r="F1464" s="17" t="e" vm="57">
        <v>#VALUE!</v>
      </c>
      <c r="G1464" s="162">
        <v>0.18171428571428569</v>
      </c>
      <c r="H1464" s="18">
        <v>2030</v>
      </c>
      <c r="I1464" s="18" t="s">
        <v>90</v>
      </c>
      <c r="J1464" s="9" t="s">
        <v>199</v>
      </c>
      <c r="K1464" s="17" t="s">
        <v>189</v>
      </c>
      <c r="L1464" s="48" t="s">
        <v>89</v>
      </c>
      <c r="M1464" s="18" t="str" cm="1">
        <f t="array" ref="M1464">_xlfn.IFS(G1464&gt;0.1,"Alto",G1464&gt;-0.1,"Médio",G1464&lt;=-0.1,"Baixo")</f>
        <v>Alto</v>
      </c>
      <c r="N1464" s="20" t="str">
        <f t="shared" si="56"/>
        <v>Alto</v>
      </c>
    </row>
    <row r="1465" spans="1:16" x14ac:dyDescent="0.35">
      <c r="A1465" s="17" t="str">
        <f t="shared" si="55"/>
        <v>RSEstadoIntensidade do ventoEstado do Rio Grande do Sul20502C</v>
      </c>
      <c r="B1465" s="18" t="s">
        <v>125</v>
      </c>
      <c r="C1465" s="18" t="s">
        <v>146</v>
      </c>
      <c r="D1465" s="17" t="s">
        <v>198</v>
      </c>
      <c r="E1465" s="17" t="s">
        <v>171</v>
      </c>
      <c r="F1465" s="17" t="e" vm="57">
        <v>#VALUE!</v>
      </c>
      <c r="G1465" s="162">
        <v>7.8333333333333338E-2</v>
      </c>
      <c r="H1465" s="18">
        <v>2050</v>
      </c>
      <c r="I1465" s="18" t="s">
        <v>86</v>
      </c>
      <c r="J1465" s="9" t="s">
        <v>199</v>
      </c>
      <c r="K1465" s="17" t="s">
        <v>189</v>
      </c>
      <c r="L1465" s="48" t="s">
        <v>89</v>
      </c>
      <c r="M1465" s="18" t="str" cm="1">
        <f t="array" ref="M1465">_xlfn.IFS(G1465&gt;0.1,"Alto",G1465&gt;-0.1,"Médio",G1465&lt;=-0.1,"Baixo")</f>
        <v>Médio</v>
      </c>
      <c r="N1465" s="20" t="str">
        <f t="shared" si="56"/>
        <v>Médio</v>
      </c>
    </row>
    <row r="1466" spans="1:16" x14ac:dyDescent="0.35">
      <c r="A1466" s="17" t="str">
        <f t="shared" si="55"/>
        <v>RSEstadoIntensidade do ventoEstado do Rio Grande do Sul20504C</v>
      </c>
      <c r="B1466" s="18" t="s">
        <v>125</v>
      </c>
      <c r="C1466" s="18" t="s">
        <v>146</v>
      </c>
      <c r="D1466" s="17" t="s">
        <v>198</v>
      </c>
      <c r="E1466" s="17" t="s">
        <v>171</v>
      </c>
      <c r="F1466" s="17" t="e" vm="57">
        <v>#VALUE!</v>
      </c>
      <c r="G1466" s="162">
        <v>0.21266666666666667</v>
      </c>
      <c r="H1466" s="18">
        <v>2050</v>
      </c>
      <c r="I1466" s="18" t="s">
        <v>90</v>
      </c>
      <c r="J1466" s="9" t="s">
        <v>199</v>
      </c>
      <c r="K1466" s="17" t="s">
        <v>189</v>
      </c>
      <c r="L1466" s="48" t="s">
        <v>89</v>
      </c>
      <c r="M1466" s="18" t="str" cm="1">
        <f t="array" ref="M1466">_xlfn.IFS(G1466&gt;0.1,"Alto",G1466&gt;-0.1,"Médio",G1466&lt;=-0.1,"Baixo")</f>
        <v>Alto</v>
      </c>
      <c r="N1466" s="20" t="str">
        <f t="shared" si="56"/>
        <v>Alto</v>
      </c>
    </row>
    <row r="1467" spans="1:16" x14ac:dyDescent="0.35">
      <c r="A1467" s="17" t="str">
        <f t="shared" si="55"/>
        <v>SCEstadoIntensidade do ventoEstado de Santa Catarina20302C</v>
      </c>
      <c r="B1467" s="18" t="s">
        <v>107</v>
      </c>
      <c r="C1467" s="18" t="s">
        <v>146</v>
      </c>
      <c r="D1467" s="17" t="s">
        <v>198</v>
      </c>
      <c r="E1467" s="17" t="s">
        <v>153</v>
      </c>
      <c r="F1467" s="17" t="e" vm="39">
        <v>#VALUE!</v>
      </c>
      <c r="G1467" s="162">
        <v>7.0571428571428563E-2</v>
      </c>
      <c r="H1467" s="18">
        <v>2030</v>
      </c>
      <c r="I1467" s="18" t="s">
        <v>86</v>
      </c>
      <c r="J1467" s="9" t="s">
        <v>199</v>
      </c>
      <c r="K1467" s="17" t="s">
        <v>189</v>
      </c>
      <c r="L1467" s="48" t="s">
        <v>89</v>
      </c>
      <c r="M1467" s="18" t="str" cm="1">
        <f t="array" ref="M1467">_xlfn.IFS(G1467&gt;0.1,"Alto",G1467&gt;-0.1,"Médio",G1467&lt;=-0.1,"Baixo")</f>
        <v>Médio</v>
      </c>
      <c r="N1467" s="20" t="str">
        <f t="shared" si="56"/>
        <v>Médio</v>
      </c>
      <c r="P1467"/>
    </row>
    <row r="1468" spans="1:16" x14ac:dyDescent="0.35">
      <c r="A1468" s="17" t="str">
        <f t="shared" si="55"/>
        <v>SCEstadoIntensidade do ventoEstado de Santa Catarina20304C</v>
      </c>
      <c r="B1468" s="18" t="s">
        <v>107</v>
      </c>
      <c r="C1468" s="18" t="s">
        <v>146</v>
      </c>
      <c r="D1468" s="17" t="s">
        <v>198</v>
      </c>
      <c r="E1468" s="17" t="s">
        <v>153</v>
      </c>
      <c r="F1468" s="17" t="e" vm="39">
        <v>#VALUE!</v>
      </c>
      <c r="G1468" s="162">
        <v>0.13657142857142859</v>
      </c>
      <c r="H1468" s="18">
        <v>2030</v>
      </c>
      <c r="I1468" s="18" t="s">
        <v>90</v>
      </c>
      <c r="J1468" s="9" t="s">
        <v>199</v>
      </c>
      <c r="K1468" s="17" t="s">
        <v>189</v>
      </c>
      <c r="L1468" s="48" t="s">
        <v>89</v>
      </c>
      <c r="M1468" s="18" t="str" cm="1">
        <f t="array" ref="M1468">_xlfn.IFS(G1468&gt;0.1,"Alto",G1468&gt;-0.1,"Médio",G1468&lt;=-0.1,"Baixo")</f>
        <v>Alto</v>
      </c>
      <c r="N1468" s="20" t="str">
        <f t="shared" si="56"/>
        <v>Alto</v>
      </c>
      <c r="P1468"/>
    </row>
    <row r="1469" spans="1:16" x14ac:dyDescent="0.35">
      <c r="A1469" s="17" t="str">
        <f t="shared" si="55"/>
        <v>SCEstadoIntensidade do ventoEstado de Santa Catarina20502C</v>
      </c>
      <c r="B1469" s="18" t="s">
        <v>107</v>
      </c>
      <c r="C1469" s="18" t="s">
        <v>146</v>
      </c>
      <c r="D1469" s="17" t="s">
        <v>198</v>
      </c>
      <c r="E1469" s="17" t="s">
        <v>153</v>
      </c>
      <c r="F1469" s="17" t="e" vm="39">
        <v>#VALUE!</v>
      </c>
      <c r="G1469" s="162">
        <v>9.9333333333333343E-2</v>
      </c>
      <c r="H1469" s="18">
        <v>2050</v>
      </c>
      <c r="I1469" s="18" t="s">
        <v>86</v>
      </c>
      <c r="J1469" s="9" t="s">
        <v>199</v>
      </c>
      <c r="K1469" s="17" t="s">
        <v>189</v>
      </c>
      <c r="L1469" s="48" t="s">
        <v>89</v>
      </c>
      <c r="M1469" s="18" t="str" cm="1">
        <f t="array" ref="M1469">_xlfn.IFS(G1469&gt;0.1,"Alto",G1469&gt;-0.1,"Médio",G1469&lt;=-0.1,"Baixo")</f>
        <v>Médio</v>
      </c>
      <c r="N1469" s="20" t="str">
        <f t="shared" si="56"/>
        <v>Médio</v>
      </c>
      <c r="P1469"/>
    </row>
    <row r="1470" spans="1:16" x14ac:dyDescent="0.35">
      <c r="A1470" s="17" t="str">
        <f t="shared" si="55"/>
        <v>SCEstadoIntensidade do ventoEstado de Santa Catarina20504C</v>
      </c>
      <c r="B1470" s="18" t="s">
        <v>107</v>
      </c>
      <c r="C1470" s="18" t="s">
        <v>146</v>
      </c>
      <c r="D1470" s="17" t="s">
        <v>198</v>
      </c>
      <c r="E1470" s="17" t="s">
        <v>153</v>
      </c>
      <c r="F1470" s="17" t="e" vm="39">
        <v>#VALUE!</v>
      </c>
      <c r="G1470" s="162">
        <v>0.15933333333333338</v>
      </c>
      <c r="H1470" s="18">
        <v>2050</v>
      </c>
      <c r="I1470" s="18" t="s">
        <v>90</v>
      </c>
      <c r="J1470" s="9" t="s">
        <v>199</v>
      </c>
      <c r="K1470" s="17" t="s">
        <v>189</v>
      </c>
      <c r="L1470" s="48" t="s">
        <v>89</v>
      </c>
      <c r="M1470" s="18" t="str" cm="1">
        <f t="array" ref="M1470">_xlfn.IFS(G1470&gt;0.1,"Alto",G1470&gt;-0.1,"Médio",G1470&lt;=-0.1,"Baixo")</f>
        <v>Alto</v>
      </c>
      <c r="N1470" s="20" t="str">
        <f t="shared" si="56"/>
        <v>Alto</v>
      </c>
      <c r="P1470"/>
    </row>
    <row r="1471" spans="1:16" x14ac:dyDescent="0.35">
      <c r="A1471" s="17" t="str">
        <f t="shared" si="55"/>
        <v>SEEstadoIntensidade do ventoEstado do Sergipe20302C</v>
      </c>
      <c r="B1471" s="18" t="s">
        <v>81</v>
      </c>
      <c r="C1471" s="18" t="s">
        <v>146</v>
      </c>
      <c r="D1471" s="17" t="s">
        <v>198</v>
      </c>
      <c r="E1471" s="17" t="s">
        <v>172</v>
      </c>
      <c r="F1471" s="17" t="e" vm="58">
        <v>#VALUE!</v>
      </c>
      <c r="G1471" s="162">
        <v>2.6285714285714291E-2</v>
      </c>
      <c r="H1471" s="18">
        <v>2030</v>
      </c>
      <c r="I1471" s="18" t="s">
        <v>86</v>
      </c>
      <c r="J1471" s="9" t="s">
        <v>199</v>
      </c>
      <c r="K1471" s="17" t="s">
        <v>189</v>
      </c>
      <c r="L1471" s="48" t="s">
        <v>89</v>
      </c>
      <c r="M1471" s="18" t="str" cm="1">
        <f t="array" ref="M1471">_xlfn.IFS(G1471&gt;0.1,"Alto",G1471&gt;-0.1,"Médio",G1471&lt;=-0.1,"Baixo")</f>
        <v>Médio</v>
      </c>
      <c r="N1471" s="20" t="str">
        <f t="shared" si="56"/>
        <v>Médio</v>
      </c>
      <c r="P1471"/>
    </row>
    <row r="1472" spans="1:16" x14ac:dyDescent="0.35">
      <c r="A1472" s="17" t="str">
        <f t="shared" si="55"/>
        <v>SEEstadoIntensidade do ventoEstado do Sergipe20304C</v>
      </c>
      <c r="B1472" s="18" t="s">
        <v>81</v>
      </c>
      <c r="C1472" s="18" t="s">
        <v>146</v>
      </c>
      <c r="D1472" s="17" t="s">
        <v>198</v>
      </c>
      <c r="E1472" s="17" t="s">
        <v>172</v>
      </c>
      <c r="F1472" s="17" t="e" vm="58">
        <v>#VALUE!</v>
      </c>
      <c r="G1472" s="162">
        <v>0.12171428571428576</v>
      </c>
      <c r="H1472" s="18">
        <v>2030</v>
      </c>
      <c r="I1472" s="18" t="s">
        <v>90</v>
      </c>
      <c r="J1472" s="9" t="s">
        <v>199</v>
      </c>
      <c r="K1472" s="17" t="s">
        <v>189</v>
      </c>
      <c r="L1472" s="48" t="s">
        <v>89</v>
      </c>
      <c r="M1472" s="18" t="str" cm="1">
        <f t="array" ref="M1472">_xlfn.IFS(G1472&gt;0.1,"Alto",G1472&gt;-0.1,"Médio",G1472&lt;=-0.1,"Baixo")</f>
        <v>Alto</v>
      </c>
      <c r="N1472" s="20" t="str">
        <f t="shared" si="56"/>
        <v>Alto</v>
      </c>
    </row>
    <row r="1473" spans="1:15" x14ac:dyDescent="0.35">
      <c r="A1473" s="17" t="str">
        <f t="shared" si="55"/>
        <v>SEEstadoIntensidade do ventoEstado do Sergipe20502C</v>
      </c>
      <c r="B1473" s="18" t="s">
        <v>81</v>
      </c>
      <c r="C1473" s="18" t="s">
        <v>146</v>
      </c>
      <c r="D1473" s="17" t="s">
        <v>198</v>
      </c>
      <c r="E1473" s="17" t="s">
        <v>172</v>
      </c>
      <c r="F1473" s="17" t="e" vm="58">
        <v>#VALUE!</v>
      </c>
      <c r="G1473" s="162">
        <v>4.4333333333333308E-2</v>
      </c>
      <c r="H1473" s="18">
        <v>2050</v>
      </c>
      <c r="I1473" s="18" t="s">
        <v>86</v>
      </c>
      <c r="J1473" s="9" t="s">
        <v>199</v>
      </c>
      <c r="K1473" s="17" t="s">
        <v>189</v>
      </c>
      <c r="L1473" s="48" t="s">
        <v>89</v>
      </c>
      <c r="M1473" s="18" t="str" cm="1">
        <f t="array" ref="M1473">_xlfn.IFS(G1473&gt;0.1,"Alto",G1473&gt;-0.1,"Médio",G1473&lt;=-0.1,"Baixo")</f>
        <v>Médio</v>
      </c>
      <c r="N1473" s="20" t="str">
        <f t="shared" si="56"/>
        <v>Médio</v>
      </c>
    </row>
    <row r="1474" spans="1:15" x14ac:dyDescent="0.35">
      <c r="A1474" s="17" t="str">
        <f t="shared" si="55"/>
        <v>SEEstadoIntensidade do ventoEstado do Sergipe20504C</v>
      </c>
      <c r="B1474" s="18" t="s">
        <v>81</v>
      </c>
      <c r="C1474" s="18" t="s">
        <v>146</v>
      </c>
      <c r="D1474" s="17" t="s">
        <v>198</v>
      </c>
      <c r="E1474" s="17" t="s">
        <v>172</v>
      </c>
      <c r="F1474" s="17" t="e" vm="58">
        <v>#VALUE!</v>
      </c>
      <c r="G1474" s="162">
        <v>0.16700000000000007</v>
      </c>
      <c r="H1474" s="18">
        <v>2050</v>
      </c>
      <c r="I1474" s="18" t="s">
        <v>90</v>
      </c>
      <c r="J1474" s="9" t="s">
        <v>199</v>
      </c>
      <c r="K1474" s="17" t="s">
        <v>189</v>
      </c>
      <c r="L1474" s="48" t="s">
        <v>89</v>
      </c>
      <c r="M1474" s="18" t="str" cm="1">
        <f t="array" ref="M1474">_xlfn.IFS(G1474&gt;0.1,"Alto",G1474&gt;-0.1,"Médio",G1474&lt;=-0.1,"Baixo")</f>
        <v>Alto</v>
      </c>
      <c r="N1474" s="20" t="str">
        <f t="shared" si="56"/>
        <v>Alto</v>
      </c>
    </row>
    <row r="1475" spans="1:15" x14ac:dyDescent="0.35">
      <c r="A1475" s="17" t="str">
        <f t="shared" si="55"/>
        <v>SPEstadoIntensidade do ventoEstado de São Paulo20302C</v>
      </c>
      <c r="B1475" s="18" t="s">
        <v>137</v>
      </c>
      <c r="C1475" s="18" t="s">
        <v>146</v>
      </c>
      <c r="D1475" s="17" t="s">
        <v>198</v>
      </c>
      <c r="E1475" s="17" t="s">
        <v>154</v>
      </c>
      <c r="F1475" s="17" t="e" vm="40">
        <v>#VALUE!</v>
      </c>
      <c r="G1475" s="162">
        <v>0.15342857142857144</v>
      </c>
      <c r="H1475" s="18">
        <v>2030</v>
      </c>
      <c r="I1475" s="18" t="s">
        <v>86</v>
      </c>
      <c r="J1475" s="9" t="s">
        <v>199</v>
      </c>
      <c r="K1475" s="17" t="s">
        <v>189</v>
      </c>
      <c r="L1475" s="48" t="s">
        <v>89</v>
      </c>
      <c r="M1475" s="18" t="str" cm="1">
        <f t="array" ref="M1475">_xlfn.IFS(G1475&gt;0.1,"Alto",G1475&gt;-0.1,"Médio",G1475&lt;=-0.1,"Baixo")</f>
        <v>Alto</v>
      </c>
      <c r="N1475" s="20" t="str">
        <f t="shared" si="56"/>
        <v>Alto</v>
      </c>
    </row>
    <row r="1476" spans="1:15" x14ac:dyDescent="0.35">
      <c r="A1476" s="17" t="str">
        <f t="shared" si="55"/>
        <v>SPEstadoIntensidade do ventoEstado de São Paulo20304C</v>
      </c>
      <c r="B1476" s="18" t="s">
        <v>137</v>
      </c>
      <c r="C1476" s="18" t="s">
        <v>146</v>
      </c>
      <c r="D1476" s="17" t="s">
        <v>198</v>
      </c>
      <c r="E1476" s="17" t="s">
        <v>154</v>
      </c>
      <c r="F1476" s="17" t="e" vm="40">
        <v>#VALUE!</v>
      </c>
      <c r="G1476" s="162">
        <v>0.25028571428571422</v>
      </c>
      <c r="H1476" s="18">
        <v>2030</v>
      </c>
      <c r="I1476" s="18" t="s">
        <v>90</v>
      </c>
      <c r="J1476" s="9" t="s">
        <v>199</v>
      </c>
      <c r="K1476" s="17" t="s">
        <v>189</v>
      </c>
      <c r="L1476" s="48" t="s">
        <v>89</v>
      </c>
      <c r="M1476" s="18" t="str" cm="1">
        <f t="array" ref="M1476">_xlfn.IFS(G1476&gt;0.1,"Alto",G1476&gt;-0.1,"Médio",G1476&lt;=-0.1,"Baixo")</f>
        <v>Alto</v>
      </c>
      <c r="N1476" s="20" t="str">
        <f t="shared" si="56"/>
        <v>Alto</v>
      </c>
    </row>
    <row r="1477" spans="1:15" x14ac:dyDescent="0.35">
      <c r="A1477" s="17" t="str">
        <f t="shared" si="55"/>
        <v>SPEstadoIntensidade do ventoEstado de São Paulo20502C</v>
      </c>
      <c r="B1477" s="18" t="s">
        <v>137</v>
      </c>
      <c r="C1477" s="18" t="s">
        <v>146</v>
      </c>
      <c r="D1477" s="17" t="s">
        <v>198</v>
      </c>
      <c r="E1477" s="17" t="s">
        <v>154</v>
      </c>
      <c r="F1477" s="17" t="e" vm="40">
        <v>#VALUE!</v>
      </c>
      <c r="G1477" s="162">
        <v>0.17499999999999999</v>
      </c>
      <c r="H1477" s="18">
        <v>2050</v>
      </c>
      <c r="I1477" s="18" t="s">
        <v>86</v>
      </c>
      <c r="J1477" s="9" t="s">
        <v>199</v>
      </c>
      <c r="K1477" s="17" t="s">
        <v>189</v>
      </c>
      <c r="L1477" s="48" t="s">
        <v>89</v>
      </c>
      <c r="M1477" s="18" t="str" cm="1">
        <f t="array" ref="M1477">_xlfn.IFS(G1477&gt;0.1,"Alto",G1477&gt;-0.1,"Médio",G1477&lt;=-0.1,"Baixo")</f>
        <v>Alto</v>
      </c>
      <c r="N1477" s="20" t="str">
        <f t="shared" si="56"/>
        <v>Alto</v>
      </c>
    </row>
    <row r="1478" spans="1:15" x14ac:dyDescent="0.35">
      <c r="A1478" s="17" t="str">
        <f t="shared" si="55"/>
        <v>SPEstadoIntensidade do ventoEstado de São Paulo20504C</v>
      </c>
      <c r="B1478" s="18" t="s">
        <v>137</v>
      </c>
      <c r="C1478" s="18" t="s">
        <v>146</v>
      </c>
      <c r="D1478" s="17" t="s">
        <v>198</v>
      </c>
      <c r="E1478" s="17" t="s">
        <v>154</v>
      </c>
      <c r="F1478" s="17" t="e" vm="40">
        <v>#VALUE!</v>
      </c>
      <c r="G1478" s="162">
        <v>0.29066666666666668</v>
      </c>
      <c r="H1478" s="18">
        <v>2050</v>
      </c>
      <c r="I1478" s="18" t="s">
        <v>90</v>
      </c>
      <c r="J1478" s="9" t="s">
        <v>199</v>
      </c>
      <c r="K1478" s="17" t="s">
        <v>189</v>
      </c>
      <c r="L1478" s="48" t="s">
        <v>89</v>
      </c>
      <c r="M1478" s="18" t="str" cm="1">
        <f t="array" ref="M1478">_xlfn.IFS(G1478&gt;0.1,"Alto",G1478&gt;-0.1,"Médio",G1478&lt;=-0.1,"Baixo")</f>
        <v>Alto</v>
      </c>
      <c r="N1478" s="20" t="str">
        <f t="shared" si="56"/>
        <v>Alto</v>
      </c>
    </row>
    <row r="1479" spans="1:15" x14ac:dyDescent="0.35">
      <c r="A1479" s="17" t="str">
        <f t="shared" si="55"/>
        <v>TOEstadoIntensidade do ventoEstado do Tocantins20302C</v>
      </c>
      <c r="B1479" s="18" t="s">
        <v>123</v>
      </c>
      <c r="C1479" s="18" t="s">
        <v>146</v>
      </c>
      <c r="D1479" s="17" t="s">
        <v>198</v>
      </c>
      <c r="E1479" s="17" t="s">
        <v>173</v>
      </c>
      <c r="F1479" s="17" t="e" vm="59">
        <v>#VALUE!</v>
      </c>
      <c r="G1479" s="162">
        <v>0.22428571428571425</v>
      </c>
      <c r="H1479" s="18">
        <v>2030</v>
      </c>
      <c r="I1479" s="18" t="s">
        <v>86</v>
      </c>
      <c r="J1479" s="9" t="s">
        <v>199</v>
      </c>
      <c r="K1479" s="17" t="s">
        <v>189</v>
      </c>
      <c r="L1479" s="48" t="s">
        <v>89</v>
      </c>
      <c r="M1479" s="18" t="str" cm="1">
        <f t="array" ref="M1479">_xlfn.IFS(G1479&gt;0.1,"Alto",G1479&gt;-0.1,"Médio",G1479&lt;=-0.1,"Baixo")</f>
        <v>Alto</v>
      </c>
      <c r="N1479" s="20" t="str">
        <f t="shared" si="56"/>
        <v>Alto</v>
      </c>
    </row>
    <row r="1480" spans="1:15" x14ac:dyDescent="0.35">
      <c r="A1480" s="17" t="str">
        <f t="shared" si="55"/>
        <v>TOEstadoIntensidade do ventoEstado do Tocantins20304C</v>
      </c>
      <c r="B1480" s="18" t="s">
        <v>123</v>
      </c>
      <c r="C1480" s="18" t="s">
        <v>146</v>
      </c>
      <c r="D1480" s="17" t="s">
        <v>198</v>
      </c>
      <c r="E1480" s="17" t="s">
        <v>173</v>
      </c>
      <c r="F1480" s="17" t="e" vm="59">
        <v>#VALUE!</v>
      </c>
      <c r="G1480" s="162">
        <v>0.30142857142857138</v>
      </c>
      <c r="H1480" s="18">
        <v>2030</v>
      </c>
      <c r="I1480" s="18" t="s">
        <v>90</v>
      </c>
      <c r="J1480" s="9" t="s">
        <v>199</v>
      </c>
      <c r="K1480" s="17" t="s">
        <v>189</v>
      </c>
      <c r="L1480" s="48" t="s">
        <v>89</v>
      </c>
      <c r="M1480" s="18" t="str" cm="1">
        <f t="array" ref="M1480">_xlfn.IFS(G1480&gt;0.1,"Alto",G1480&gt;-0.1,"Médio",G1480&lt;=-0.1,"Baixo")</f>
        <v>Alto</v>
      </c>
      <c r="N1480" s="20" t="str">
        <f t="shared" si="56"/>
        <v>Alto</v>
      </c>
    </row>
    <row r="1481" spans="1:15" x14ac:dyDescent="0.35">
      <c r="A1481" s="17" t="str">
        <f t="shared" si="55"/>
        <v>TOEstadoIntensidade do ventoEstado do Tocantins20502C</v>
      </c>
      <c r="B1481" s="18" t="s">
        <v>123</v>
      </c>
      <c r="C1481" s="18" t="s">
        <v>146</v>
      </c>
      <c r="D1481" s="17" t="s">
        <v>198</v>
      </c>
      <c r="E1481" s="17" t="s">
        <v>173</v>
      </c>
      <c r="F1481" s="17" t="e" vm="59">
        <v>#VALUE!</v>
      </c>
      <c r="G1481" s="162">
        <v>0.22500000000000001</v>
      </c>
      <c r="H1481" s="18">
        <v>2050</v>
      </c>
      <c r="I1481" s="18" t="s">
        <v>86</v>
      </c>
      <c r="J1481" s="9" t="s">
        <v>199</v>
      </c>
      <c r="K1481" s="17" t="s">
        <v>189</v>
      </c>
      <c r="L1481" s="48" t="s">
        <v>89</v>
      </c>
      <c r="M1481" s="18" t="str" cm="1">
        <f t="array" ref="M1481">_xlfn.IFS(G1481&gt;0.1,"Alto",G1481&gt;-0.1,"Médio",G1481&lt;=-0.1,"Baixo")</f>
        <v>Alto</v>
      </c>
      <c r="N1481" s="20" t="str">
        <f t="shared" si="56"/>
        <v>Alto</v>
      </c>
    </row>
    <row r="1482" spans="1:15" x14ac:dyDescent="0.35">
      <c r="A1482" s="17" t="str">
        <f t="shared" si="55"/>
        <v>TOEstadoIntensidade do ventoEstado do Tocantins20504C</v>
      </c>
      <c r="B1482" s="18" t="s">
        <v>123</v>
      </c>
      <c r="C1482" s="18" t="s">
        <v>146</v>
      </c>
      <c r="D1482" s="17" t="s">
        <v>198</v>
      </c>
      <c r="E1482" s="17" t="s">
        <v>173</v>
      </c>
      <c r="F1482" s="17" t="e" vm="59">
        <v>#VALUE!</v>
      </c>
      <c r="G1482" s="162">
        <v>0.38200000000000006</v>
      </c>
      <c r="H1482" s="18">
        <v>2050</v>
      </c>
      <c r="I1482" s="18" t="s">
        <v>90</v>
      </c>
      <c r="J1482" s="9" t="s">
        <v>199</v>
      </c>
      <c r="K1482" s="17" t="s">
        <v>189</v>
      </c>
      <c r="L1482" s="48" t="s">
        <v>89</v>
      </c>
      <c r="M1482" s="18" t="str" cm="1">
        <f t="array" ref="M1482">_xlfn.IFS(G1482&gt;0.1,"Alto",G1482&gt;-0.1,"Médio",G1482&lt;=-0.1,"Baixo")</f>
        <v>Alto</v>
      </c>
      <c r="N1482" s="20" t="str">
        <f t="shared" si="56"/>
        <v>Alto</v>
      </c>
    </row>
    <row r="1483" spans="1:15" x14ac:dyDescent="0.35">
      <c r="A1483" s="17" t="str">
        <f t="shared" ref="A1483:A1494" si="57">_xlfn.CONCAT(B1483,C1483,D1483,E1483,H1483,I1483,O1483)</f>
        <v>BRPaísIntensidade do ventoBrasil20504CUNEP FI</v>
      </c>
      <c r="B1483" s="18" t="s">
        <v>174</v>
      </c>
      <c r="C1483" s="18" t="s">
        <v>175</v>
      </c>
      <c r="D1483" s="17" t="s">
        <v>198</v>
      </c>
      <c r="E1483" s="17" t="s">
        <v>176</v>
      </c>
      <c r="F1483" s="17" t="e" vm="60">
        <v>#VALUE!</v>
      </c>
      <c r="G1483" s="17" t="s">
        <v>187</v>
      </c>
      <c r="H1483" s="18">
        <v>2050</v>
      </c>
      <c r="I1483" s="18" t="s">
        <v>90</v>
      </c>
      <c r="J1483" s="9" t="s">
        <v>89</v>
      </c>
      <c r="K1483" s="47" t="s">
        <v>178</v>
      </c>
      <c r="L1483" s="48" t="s">
        <v>89</v>
      </c>
      <c r="M1483" s="54" t="s">
        <v>89</v>
      </c>
      <c r="N1483" s="20" t="str">
        <f t="shared" si="56"/>
        <v>ND</v>
      </c>
      <c r="O1483" s="17" t="s">
        <v>250</v>
      </c>
    </row>
    <row r="1484" spans="1:15" x14ac:dyDescent="0.35">
      <c r="A1484" s="17" t="str">
        <f t="shared" si="57"/>
        <v>BRPaísIntensidade do ventoBrasil20302CUNEP FI</v>
      </c>
      <c r="B1484" s="18" t="s">
        <v>174</v>
      </c>
      <c r="C1484" s="18" t="s">
        <v>175</v>
      </c>
      <c r="D1484" s="17" t="s">
        <v>198</v>
      </c>
      <c r="E1484" s="17" t="s">
        <v>176</v>
      </c>
      <c r="F1484" s="17" t="e" vm="60">
        <v>#VALUE!</v>
      </c>
      <c r="G1484" s="17" t="s">
        <v>187</v>
      </c>
      <c r="H1484" s="18">
        <v>2030</v>
      </c>
      <c r="I1484" s="18" t="s">
        <v>86</v>
      </c>
      <c r="J1484" s="9" t="s">
        <v>89</v>
      </c>
      <c r="K1484" s="47" t="s">
        <v>178</v>
      </c>
      <c r="L1484" s="48" t="s">
        <v>89</v>
      </c>
      <c r="M1484" s="54" t="s">
        <v>89</v>
      </c>
      <c r="N1484" s="20" t="str">
        <f t="shared" si="56"/>
        <v>ND</v>
      </c>
      <c r="O1484" s="17" t="s">
        <v>250</v>
      </c>
    </row>
    <row r="1485" spans="1:15" x14ac:dyDescent="0.35">
      <c r="A1485" s="17" t="str">
        <f t="shared" si="57"/>
        <v>BRPaísIntensidade do ventoBrasil20304CUNEP FI</v>
      </c>
      <c r="B1485" s="18" t="s">
        <v>174</v>
      </c>
      <c r="C1485" s="18" t="s">
        <v>175</v>
      </c>
      <c r="D1485" s="17" t="s">
        <v>198</v>
      </c>
      <c r="E1485" s="17" t="s">
        <v>176</v>
      </c>
      <c r="F1485" s="17" t="e" vm="60">
        <v>#VALUE!</v>
      </c>
      <c r="G1485" s="17" t="s">
        <v>187</v>
      </c>
      <c r="H1485" s="18">
        <v>2030</v>
      </c>
      <c r="I1485" s="18" t="s">
        <v>90</v>
      </c>
      <c r="J1485" s="9" t="s">
        <v>89</v>
      </c>
      <c r="K1485" s="47" t="s">
        <v>178</v>
      </c>
      <c r="L1485" s="48" t="s">
        <v>89</v>
      </c>
      <c r="M1485" s="54" t="s">
        <v>89</v>
      </c>
      <c r="N1485" s="20" t="str">
        <f t="shared" si="56"/>
        <v>ND</v>
      </c>
      <c r="O1485" s="17" t="s">
        <v>250</v>
      </c>
    </row>
    <row r="1486" spans="1:15" x14ac:dyDescent="0.35">
      <c r="A1486" s="17" t="str">
        <f t="shared" si="57"/>
        <v>BRPaísIntensidade do ventoBrasil20502CUNEP FI</v>
      </c>
      <c r="B1486" s="18" t="s">
        <v>174</v>
      </c>
      <c r="C1486" s="18" t="s">
        <v>175</v>
      </c>
      <c r="D1486" s="17" t="s">
        <v>198</v>
      </c>
      <c r="E1486" s="17" t="s">
        <v>176</v>
      </c>
      <c r="F1486" s="17" t="e" vm="60">
        <v>#VALUE!</v>
      </c>
      <c r="G1486" s="17" t="s">
        <v>187</v>
      </c>
      <c r="H1486" s="18">
        <v>2050</v>
      </c>
      <c r="I1486" s="18" t="s">
        <v>86</v>
      </c>
      <c r="J1486" s="9" t="s">
        <v>89</v>
      </c>
      <c r="K1486" s="47" t="s">
        <v>178</v>
      </c>
      <c r="L1486" s="48" t="s">
        <v>89</v>
      </c>
      <c r="M1486" s="54" t="s">
        <v>89</v>
      </c>
      <c r="N1486" s="20" t="str">
        <f t="shared" si="56"/>
        <v>ND</v>
      </c>
      <c r="O1486" s="17" t="s">
        <v>250</v>
      </c>
    </row>
    <row r="1487" spans="1:15" x14ac:dyDescent="0.35">
      <c r="A1487" s="17" t="str">
        <f t="shared" si="57"/>
        <v>BRPaísIntensidade do ventoBrasil20504CWRI Water Risk</v>
      </c>
      <c r="B1487" s="18" t="s">
        <v>174</v>
      </c>
      <c r="C1487" s="18" t="s">
        <v>175</v>
      </c>
      <c r="D1487" s="17" t="s">
        <v>198</v>
      </c>
      <c r="E1487" s="17" t="s">
        <v>176</v>
      </c>
      <c r="F1487" s="17" t="e" vm="60">
        <v>#VALUE!</v>
      </c>
      <c r="G1487" s="17" t="str">
        <f>VLOOKUP(A1487,'Método WRI'!AA:AH,8,0)</f>
        <v>Alto</v>
      </c>
      <c r="H1487" s="18">
        <v>2050</v>
      </c>
      <c r="I1487" s="18" t="s">
        <v>90</v>
      </c>
      <c r="J1487" s="9" t="s">
        <v>89</v>
      </c>
      <c r="K1487" s="47"/>
      <c r="L1487" s="48" t="s">
        <v>89</v>
      </c>
      <c r="M1487" s="54" t="s">
        <v>89</v>
      </c>
      <c r="N1487" s="20" t="str">
        <f t="shared" si="56"/>
        <v>Alto</v>
      </c>
      <c r="O1487" s="20" t="s">
        <v>246</v>
      </c>
    </row>
    <row r="1488" spans="1:15" x14ac:dyDescent="0.35">
      <c r="A1488" s="17" t="str">
        <f t="shared" si="57"/>
        <v>BRPaísIntensidade do ventoBrasil20302CWRI Water Risk</v>
      </c>
      <c r="B1488" s="18" t="s">
        <v>174</v>
      </c>
      <c r="C1488" s="18" t="s">
        <v>175</v>
      </c>
      <c r="D1488" s="17" t="s">
        <v>198</v>
      </c>
      <c r="E1488" s="17" t="s">
        <v>176</v>
      </c>
      <c r="F1488" s="17" t="e" vm="60">
        <v>#VALUE!</v>
      </c>
      <c r="G1488" s="17" t="str">
        <f>VLOOKUP(A1488,'Método WRI'!AA:AH,8,0)</f>
        <v>Médio</v>
      </c>
      <c r="H1488" s="18">
        <v>2030</v>
      </c>
      <c r="I1488" s="18" t="s">
        <v>86</v>
      </c>
      <c r="J1488" s="9" t="s">
        <v>89</v>
      </c>
      <c r="K1488" s="47"/>
      <c r="L1488" s="48" t="s">
        <v>89</v>
      </c>
      <c r="M1488" s="54" t="s">
        <v>89</v>
      </c>
      <c r="N1488" s="20" t="str">
        <f t="shared" si="56"/>
        <v>Médio</v>
      </c>
      <c r="O1488" s="20" t="s">
        <v>246</v>
      </c>
    </row>
    <row r="1489" spans="1:15" x14ac:dyDescent="0.35">
      <c r="A1489" s="17" t="str">
        <f t="shared" si="57"/>
        <v>BRPaísIntensidade do ventoBrasil20304CWRI Water Risk</v>
      </c>
      <c r="B1489" s="18" t="s">
        <v>174</v>
      </c>
      <c r="C1489" s="18" t="s">
        <v>175</v>
      </c>
      <c r="D1489" s="17" t="s">
        <v>198</v>
      </c>
      <c r="E1489" s="17" t="s">
        <v>176</v>
      </c>
      <c r="F1489" s="17" t="e" vm="60">
        <v>#VALUE!</v>
      </c>
      <c r="G1489" s="17" t="str">
        <f>VLOOKUP(A1489,'Método WRI'!AA:AH,8,0)</f>
        <v>Alto</v>
      </c>
      <c r="H1489" s="18">
        <v>2030</v>
      </c>
      <c r="I1489" s="18" t="s">
        <v>90</v>
      </c>
      <c r="J1489" s="9" t="s">
        <v>89</v>
      </c>
      <c r="K1489" s="47"/>
      <c r="L1489" s="48" t="s">
        <v>89</v>
      </c>
      <c r="M1489" s="54" t="s">
        <v>89</v>
      </c>
      <c r="N1489" s="20" t="str">
        <f t="shared" si="56"/>
        <v>Alto</v>
      </c>
      <c r="O1489" s="20" t="s">
        <v>246</v>
      </c>
    </row>
    <row r="1490" spans="1:15" x14ac:dyDescent="0.35">
      <c r="A1490" s="17" t="str">
        <f t="shared" si="57"/>
        <v>BRPaísIntensidade do ventoBrasil20502CWRI Water Risk</v>
      </c>
      <c r="B1490" s="18" t="s">
        <v>174</v>
      </c>
      <c r="C1490" s="18" t="s">
        <v>175</v>
      </c>
      <c r="D1490" s="17" t="s">
        <v>198</v>
      </c>
      <c r="E1490" s="17" t="s">
        <v>176</v>
      </c>
      <c r="F1490" s="17" t="e" vm="60">
        <v>#VALUE!</v>
      </c>
      <c r="G1490" s="17" t="str">
        <f>VLOOKUP(A1490,'Método WRI'!AA:AH,8,0)</f>
        <v>Médio</v>
      </c>
      <c r="H1490" s="18">
        <v>2050</v>
      </c>
      <c r="I1490" s="18" t="s">
        <v>86</v>
      </c>
      <c r="J1490" s="9" t="s">
        <v>89</v>
      </c>
      <c r="K1490" s="47"/>
      <c r="L1490" s="48" t="s">
        <v>89</v>
      </c>
      <c r="M1490" s="54" t="s">
        <v>89</v>
      </c>
      <c r="N1490" s="20" t="str">
        <f t="shared" si="56"/>
        <v>Médio</v>
      </c>
      <c r="O1490" s="20" t="s">
        <v>246</v>
      </c>
    </row>
    <row r="1491" spans="1:15" x14ac:dyDescent="0.35">
      <c r="A1491" s="17" t="str">
        <f t="shared" si="57"/>
        <v>BRPaísIntensidade do ventoBrasil20504CThinkHazard</v>
      </c>
      <c r="B1491" s="18" t="s">
        <v>174</v>
      </c>
      <c r="C1491" s="18" t="s">
        <v>175</v>
      </c>
      <c r="D1491" s="17" t="s">
        <v>198</v>
      </c>
      <c r="E1491" s="17" t="s">
        <v>176</v>
      </c>
      <c r="F1491" s="17" t="e" vm="60">
        <v>#VALUE!</v>
      </c>
      <c r="G1491" s="17" t="s">
        <v>184</v>
      </c>
      <c r="H1491" s="18">
        <v>2050</v>
      </c>
      <c r="I1491" s="18" t="s">
        <v>90</v>
      </c>
      <c r="J1491" s="9" t="s">
        <v>89</v>
      </c>
      <c r="K1491" s="47" t="s">
        <v>252</v>
      </c>
      <c r="L1491" s="48" t="s">
        <v>89</v>
      </c>
      <c r="M1491" s="54" t="s">
        <v>89</v>
      </c>
      <c r="N1491" s="20" t="str">
        <f t="shared" si="56"/>
        <v>Alto</v>
      </c>
      <c r="O1491" s="20" t="s">
        <v>245</v>
      </c>
    </row>
    <row r="1492" spans="1:15" x14ac:dyDescent="0.35">
      <c r="A1492" s="17" t="str">
        <f t="shared" si="57"/>
        <v>BRPaísIntensidade do ventoBrasil20302CThinkHazard</v>
      </c>
      <c r="B1492" s="18" t="s">
        <v>174</v>
      </c>
      <c r="C1492" s="18" t="s">
        <v>175</v>
      </c>
      <c r="D1492" s="17" t="s">
        <v>198</v>
      </c>
      <c r="E1492" s="17" t="s">
        <v>176</v>
      </c>
      <c r="F1492" s="17" t="e" vm="60">
        <v>#VALUE!</v>
      </c>
      <c r="G1492" s="17" t="s">
        <v>184</v>
      </c>
      <c r="H1492" s="18">
        <v>2030</v>
      </c>
      <c r="I1492" s="18" t="s">
        <v>86</v>
      </c>
      <c r="J1492" s="9" t="s">
        <v>89</v>
      </c>
      <c r="K1492" s="47" t="s">
        <v>252</v>
      </c>
      <c r="L1492" s="48" t="s">
        <v>89</v>
      </c>
      <c r="M1492" s="54" t="s">
        <v>89</v>
      </c>
      <c r="N1492" s="20" t="str">
        <f t="shared" si="56"/>
        <v>Alto</v>
      </c>
      <c r="O1492" s="20" t="s">
        <v>245</v>
      </c>
    </row>
    <row r="1493" spans="1:15" x14ac:dyDescent="0.35">
      <c r="A1493" s="17" t="str">
        <f t="shared" si="57"/>
        <v>BRPaísIntensidade do ventoBrasil20304CThinkHazard</v>
      </c>
      <c r="B1493" s="18" t="s">
        <v>174</v>
      </c>
      <c r="C1493" s="18" t="s">
        <v>175</v>
      </c>
      <c r="D1493" s="17" t="s">
        <v>198</v>
      </c>
      <c r="E1493" s="17" t="s">
        <v>176</v>
      </c>
      <c r="F1493" s="17" t="e" vm="60">
        <v>#VALUE!</v>
      </c>
      <c r="G1493" s="44" t="s">
        <v>184</v>
      </c>
      <c r="H1493" s="18">
        <v>2030</v>
      </c>
      <c r="I1493" s="18" t="s">
        <v>90</v>
      </c>
      <c r="J1493" s="9" t="s">
        <v>89</v>
      </c>
      <c r="K1493" s="47" t="s">
        <v>252</v>
      </c>
      <c r="L1493" s="48" t="s">
        <v>89</v>
      </c>
      <c r="M1493" s="54" t="s">
        <v>89</v>
      </c>
      <c r="N1493" s="20" t="str">
        <f t="shared" si="56"/>
        <v>Alto</v>
      </c>
      <c r="O1493" s="20" t="s">
        <v>245</v>
      </c>
    </row>
    <row r="1494" spans="1:15" x14ac:dyDescent="0.35">
      <c r="A1494" s="17" t="str">
        <f t="shared" si="57"/>
        <v>BRPaísIntensidade do ventoBrasil20502CThinkHazard</v>
      </c>
      <c r="B1494" s="18" t="s">
        <v>174</v>
      </c>
      <c r="C1494" s="18" t="s">
        <v>175</v>
      </c>
      <c r="D1494" s="17" t="s">
        <v>198</v>
      </c>
      <c r="E1494" s="17" t="s">
        <v>176</v>
      </c>
      <c r="F1494" s="17" t="e" vm="60">
        <v>#VALUE!</v>
      </c>
      <c r="G1494" s="44" t="s">
        <v>184</v>
      </c>
      <c r="H1494" s="18">
        <v>2050</v>
      </c>
      <c r="I1494" s="18" t="s">
        <v>86</v>
      </c>
      <c r="J1494" s="9" t="s">
        <v>89</v>
      </c>
      <c r="K1494" s="47" t="s">
        <v>252</v>
      </c>
      <c r="L1494" s="48" t="s">
        <v>89</v>
      </c>
      <c r="M1494" s="54" t="s">
        <v>89</v>
      </c>
      <c r="N1494" s="20" t="str">
        <f t="shared" si="56"/>
        <v>Alto</v>
      </c>
      <c r="O1494" s="20" t="s">
        <v>245</v>
      </c>
    </row>
    <row r="1495" spans="1:15" x14ac:dyDescent="0.35">
      <c r="A1495" s="17" t="str">
        <f t="shared" ref="A1495:A1558" si="58">_xlfn.CONCAT(B1495,C1495,D1495,E1495,H1495,I1495)</f>
        <v>ACcidadeMudanças crônicas de temperaturaCidade de Rio Branco20302C</v>
      </c>
      <c r="B1495" s="18" t="s">
        <v>131</v>
      </c>
      <c r="C1495" s="18" t="s">
        <v>82</v>
      </c>
      <c r="D1495" s="17" t="s">
        <v>200</v>
      </c>
      <c r="E1495" s="17" t="s">
        <v>132</v>
      </c>
      <c r="F1495" s="17" t="e" vm="21">
        <v>#VALUE!</v>
      </c>
      <c r="G1495" s="46">
        <v>1.5</v>
      </c>
      <c r="H1495" s="18">
        <v>2030</v>
      </c>
      <c r="I1495" s="18" t="s">
        <v>86</v>
      </c>
      <c r="J1495" s="9" t="s">
        <v>202</v>
      </c>
      <c r="K1495" s="17" t="s">
        <v>189</v>
      </c>
      <c r="L1495" s="48" t="s">
        <v>89</v>
      </c>
      <c r="M1495" s="18" t="str" cm="1">
        <f t="array" ref="M1495">_xlfn.IFS(G1495&gt;3,"Alto",G1495&gt;1,"Médio",G1495&lt;=1,"Baixo")</f>
        <v>Médio</v>
      </c>
      <c r="N1495" s="20" t="str">
        <f t="shared" si="56"/>
        <v>Médio</v>
      </c>
    </row>
    <row r="1496" spans="1:15" x14ac:dyDescent="0.35">
      <c r="A1496" s="17" t="str">
        <f t="shared" si="58"/>
        <v>ACcidadeMudanças crônicas de temperaturaCidade de Rio Branco20304C</v>
      </c>
      <c r="B1496" s="18" t="s">
        <v>131</v>
      </c>
      <c r="C1496" s="18" t="s">
        <v>82</v>
      </c>
      <c r="D1496" s="17" t="s">
        <v>200</v>
      </c>
      <c r="E1496" s="17" t="s">
        <v>132</v>
      </c>
      <c r="F1496" s="17" t="e" vm="21">
        <v>#VALUE!</v>
      </c>
      <c r="G1496" s="46">
        <v>2.5</v>
      </c>
      <c r="H1496" s="18">
        <v>2030</v>
      </c>
      <c r="I1496" s="18" t="s">
        <v>90</v>
      </c>
      <c r="J1496" s="9" t="s">
        <v>202</v>
      </c>
      <c r="K1496" s="17" t="s">
        <v>189</v>
      </c>
      <c r="L1496" s="48" t="s">
        <v>89</v>
      </c>
      <c r="M1496" s="18" t="str" cm="1">
        <f t="array" ref="M1496">_xlfn.IFS(G1496&gt;3,"Alto",G1496&gt;1,"Médio",G1496&lt;=1,"Baixo")</f>
        <v>Médio</v>
      </c>
      <c r="N1496" s="20" t="str">
        <f t="shared" si="56"/>
        <v>Médio</v>
      </c>
    </row>
    <row r="1497" spans="1:15" x14ac:dyDescent="0.35">
      <c r="A1497" s="17" t="str">
        <f t="shared" si="58"/>
        <v>ACcidadeMudanças crônicas de temperaturaCidade de Rio Branco20502C</v>
      </c>
      <c r="B1497" s="18" t="s">
        <v>131</v>
      </c>
      <c r="C1497" s="18" t="s">
        <v>82</v>
      </c>
      <c r="D1497" s="17" t="s">
        <v>200</v>
      </c>
      <c r="E1497" s="17" t="s">
        <v>132</v>
      </c>
      <c r="F1497" s="17" t="e" vm="21">
        <v>#VALUE!</v>
      </c>
      <c r="G1497" s="162">
        <v>2.5</v>
      </c>
      <c r="H1497" s="18">
        <v>2050</v>
      </c>
      <c r="I1497" s="18" t="s">
        <v>86</v>
      </c>
      <c r="J1497" s="9" t="s">
        <v>202</v>
      </c>
      <c r="K1497" s="17" t="s">
        <v>189</v>
      </c>
      <c r="L1497" s="48" t="s">
        <v>89</v>
      </c>
      <c r="M1497" s="18" t="str" cm="1">
        <f t="array" ref="M1497">_xlfn.IFS(G1497&gt;3,"Alto",G1497&gt;1,"Médio",G1497&lt;=1,"Baixo")</f>
        <v>Médio</v>
      </c>
      <c r="N1497" s="20" t="str">
        <f t="shared" si="56"/>
        <v>Médio</v>
      </c>
    </row>
    <row r="1498" spans="1:15" x14ac:dyDescent="0.35">
      <c r="A1498" s="17" t="str">
        <f t="shared" si="58"/>
        <v>ACcidadeMudanças crônicas de temperaturaCidade de Rio Branco20504C</v>
      </c>
      <c r="B1498" s="18" t="s">
        <v>131</v>
      </c>
      <c r="C1498" s="18" t="s">
        <v>82</v>
      </c>
      <c r="D1498" s="17" t="s">
        <v>200</v>
      </c>
      <c r="E1498" s="17" t="s">
        <v>132</v>
      </c>
      <c r="F1498" s="17" t="e" vm="21">
        <v>#VALUE!</v>
      </c>
      <c r="G1498" s="162">
        <v>3.5</v>
      </c>
      <c r="H1498" s="18">
        <v>2050</v>
      </c>
      <c r="I1498" s="18" t="s">
        <v>90</v>
      </c>
      <c r="J1498" s="9" t="s">
        <v>202</v>
      </c>
      <c r="K1498" s="17" t="s">
        <v>189</v>
      </c>
      <c r="L1498" s="48" t="s">
        <v>89</v>
      </c>
      <c r="M1498" s="18" t="str" cm="1">
        <f t="array" ref="M1498">_xlfn.IFS(G1498&gt;3,"Alto",G1498&gt;1,"Médio",G1498&lt;=1,"Baixo")</f>
        <v>Alto</v>
      </c>
      <c r="N1498" s="20" t="str">
        <f t="shared" si="56"/>
        <v>Alto</v>
      </c>
    </row>
    <row r="1499" spans="1:15" x14ac:dyDescent="0.35">
      <c r="A1499" s="17" t="str">
        <f t="shared" si="58"/>
        <v>ALcidadeMudanças crônicas de temperaturaCidade de Maceió20302C</v>
      </c>
      <c r="B1499" s="18" t="s">
        <v>117</v>
      </c>
      <c r="C1499" s="18" t="s">
        <v>82</v>
      </c>
      <c r="D1499" s="17" t="s">
        <v>200</v>
      </c>
      <c r="E1499" s="17" t="s">
        <v>118</v>
      </c>
      <c r="F1499" s="17" t="e" vm="14">
        <v>#VALUE!</v>
      </c>
      <c r="G1499" s="162">
        <v>1</v>
      </c>
      <c r="H1499" s="18">
        <v>2030</v>
      </c>
      <c r="I1499" s="18" t="s">
        <v>86</v>
      </c>
      <c r="J1499" s="9" t="s">
        <v>202</v>
      </c>
      <c r="K1499" s="17" t="s">
        <v>189</v>
      </c>
      <c r="L1499" s="48" t="s">
        <v>89</v>
      </c>
      <c r="M1499" s="18" t="str" cm="1">
        <f t="array" ref="M1499">_xlfn.IFS(G1499&gt;3,"Alto",G1499&gt;1,"Médio",G1499&lt;=1,"Baixo")</f>
        <v>Baixo</v>
      </c>
      <c r="N1499" s="20" t="str">
        <f t="shared" si="56"/>
        <v>Baixo</v>
      </c>
    </row>
    <row r="1500" spans="1:15" x14ac:dyDescent="0.35">
      <c r="A1500" s="17" t="str">
        <f t="shared" si="58"/>
        <v>ALcidadeMudanças crônicas de temperaturaCidade de Maceió20304C</v>
      </c>
      <c r="B1500" s="18" t="s">
        <v>117</v>
      </c>
      <c r="C1500" s="18" t="s">
        <v>82</v>
      </c>
      <c r="D1500" s="17" t="s">
        <v>200</v>
      </c>
      <c r="E1500" s="17" t="s">
        <v>118</v>
      </c>
      <c r="F1500" s="17" t="e" vm="14">
        <v>#VALUE!</v>
      </c>
      <c r="G1500" s="162">
        <v>1.5</v>
      </c>
      <c r="H1500" s="18">
        <v>2030</v>
      </c>
      <c r="I1500" s="18" t="s">
        <v>90</v>
      </c>
      <c r="J1500" s="9" t="s">
        <v>202</v>
      </c>
      <c r="K1500" s="17" t="s">
        <v>189</v>
      </c>
      <c r="L1500" s="48" t="s">
        <v>89</v>
      </c>
      <c r="M1500" s="18" t="str" cm="1">
        <f t="array" ref="M1500">_xlfn.IFS(G1500&gt;3,"Alto",G1500&gt;1,"Médio",G1500&lt;=1,"Baixo")</f>
        <v>Médio</v>
      </c>
      <c r="N1500" s="20" t="str">
        <f t="shared" si="56"/>
        <v>Médio</v>
      </c>
    </row>
    <row r="1501" spans="1:15" x14ac:dyDescent="0.35">
      <c r="A1501" s="17" t="str">
        <f t="shared" si="58"/>
        <v>ALcidadeMudanças crônicas de temperaturaCidade de Maceió20502C</v>
      </c>
      <c r="B1501" s="18" t="s">
        <v>117</v>
      </c>
      <c r="C1501" s="18" t="s">
        <v>82</v>
      </c>
      <c r="D1501" s="17" t="s">
        <v>200</v>
      </c>
      <c r="E1501" s="17" t="s">
        <v>118</v>
      </c>
      <c r="F1501" s="17" t="e" vm="14">
        <v>#VALUE!</v>
      </c>
      <c r="G1501" s="162">
        <v>2</v>
      </c>
      <c r="H1501" s="18">
        <v>2050</v>
      </c>
      <c r="I1501" s="18" t="s">
        <v>86</v>
      </c>
      <c r="J1501" s="9" t="s">
        <v>202</v>
      </c>
      <c r="K1501" s="17" t="s">
        <v>189</v>
      </c>
      <c r="L1501" s="48" t="s">
        <v>89</v>
      </c>
      <c r="M1501" s="18" t="str" cm="1">
        <f t="array" ref="M1501">_xlfn.IFS(G1501&gt;3,"Alto",G1501&gt;1,"Médio",G1501&lt;=1,"Baixo")</f>
        <v>Médio</v>
      </c>
      <c r="N1501" s="20" t="str">
        <f t="shared" si="56"/>
        <v>Médio</v>
      </c>
    </row>
    <row r="1502" spans="1:15" x14ac:dyDescent="0.35">
      <c r="A1502" s="17" t="str">
        <f t="shared" si="58"/>
        <v>ALcidadeMudanças crônicas de temperaturaCidade de Maceió20504C</v>
      </c>
      <c r="B1502" s="18" t="s">
        <v>117</v>
      </c>
      <c r="C1502" s="18" t="s">
        <v>82</v>
      </c>
      <c r="D1502" s="17" t="s">
        <v>200</v>
      </c>
      <c r="E1502" s="17" t="s">
        <v>118</v>
      </c>
      <c r="F1502" s="17" t="e" vm="14">
        <v>#VALUE!</v>
      </c>
      <c r="G1502" s="162">
        <v>2</v>
      </c>
      <c r="H1502" s="18">
        <v>2050</v>
      </c>
      <c r="I1502" s="18" t="s">
        <v>90</v>
      </c>
      <c r="J1502" s="9" t="s">
        <v>202</v>
      </c>
      <c r="K1502" s="17" t="s">
        <v>189</v>
      </c>
      <c r="L1502" s="48" t="s">
        <v>89</v>
      </c>
      <c r="M1502" s="18" t="str" cm="1">
        <f t="array" ref="M1502">_xlfn.IFS(G1502&gt;3,"Alto",G1502&gt;1,"Médio",G1502&lt;=1,"Baixo")</f>
        <v>Médio</v>
      </c>
      <c r="N1502" s="20" t="str">
        <f t="shared" si="56"/>
        <v>Médio</v>
      </c>
    </row>
    <row r="1503" spans="1:15" x14ac:dyDescent="0.35">
      <c r="A1503" s="17" t="str">
        <f t="shared" si="58"/>
        <v>AMcidadeMudanças crônicas de temperaturaCidade de Manaus20302C</v>
      </c>
      <c r="B1503" s="18" t="s">
        <v>119</v>
      </c>
      <c r="C1503" s="18" t="s">
        <v>82</v>
      </c>
      <c r="D1503" s="17" t="s">
        <v>200</v>
      </c>
      <c r="E1503" s="17" t="s">
        <v>120</v>
      </c>
      <c r="F1503" s="17" t="e" vm="15">
        <v>#VALUE!</v>
      </c>
      <c r="G1503" s="162">
        <v>2</v>
      </c>
      <c r="H1503" s="18">
        <v>2030</v>
      </c>
      <c r="I1503" s="18" t="s">
        <v>86</v>
      </c>
      <c r="J1503" s="9" t="s">
        <v>202</v>
      </c>
      <c r="K1503" s="17" t="s">
        <v>189</v>
      </c>
      <c r="L1503" s="48" t="s">
        <v>89</v>
      </c>
      <c r="M1503" s="18" t="str" cm="1">
        <f t="array" ref="M1503">_xlfn.IFS(G1503&gt;3,"Alto",G1503&gt;1,"Médio",G1503&lt;=1,"Baixo")</f>
        <v>Médio</v>
      </c>
      <c r="N1503" s="20" t="str">
        <f t="shared" si="56"/>
        <v>Médio</v>
      </c>
    </row>
    <row r="1504" spans="1:15" x14ac:dyDescent="0.35">
      <c r="A1504" s="17" t="str">
        <f t="shared" si="58"/>
        <v>AMcidadeMudanças crônicas de temperaturaCidade de Manaus20304C</v>
      </c>
      <c r="B1504" s="18" t="s">
        <v>119</v>
      </c>
      <c r="C1504" s="18" t="s">
        <v>82</v>
      </c>
      <c r="D1504" s="17" t="s">
        <v>200</v>
      </c>
      <c r="E1504" s="17" t="s">
        <v>120</v>
      </c>
      <c r="F1504" s="17" t="e" vm="15">
        <v>#VALUE!</v>
      </c>
      <c r="G1504" s="162">
        <v>2</v>
      </c>
      <c r="H1504" s="18">
        <v>2030</v>
      </c>
      <c r="I1504" s="18" t="s">
        <v>90</v>
      </c>
      <c r="J1504" s="9" t="s">
        <v>202</v>
      </c>
      <c r="K1504" s="17" t="s">
        <v>189</v>
      </c>
      <c r="L1504" s="48" t="s">
        <v>89</v>
      </c>
      <c r="M1504" s="18" t="str" cm="1">
        <f t="array" ref="M1504">_xlfn.IFS(G1504&gt;3,"Alto",G1504&gt;1,"Médio",G1504&lt;=1,"Baixo")</f>
        <v>Médio</v>
      </c>
      <c r="N1504" s="20" t="str">
        <f t="shared" si="56"/>
        <v>Médio</v>
      </c>
    </row>
    <row r="1505" spans="1:14" x14ac:dyDescent="0.35">
      <c r="A1505" s="17" t="str">
        <f t="shared" si="58"/>
        <v>AMcidadeMudanças crônicas de temperaturaCidade de Manaus20502C</v>
      </c>
      <c r="B1505" s="18" t="s">
        <v>119</v>
      </c>
      <c r="C1505" s="18" t="s">
        <v>82</v>
      </c>
      <c r="D1505" s="17" t="s">
        <v>200</v>
      </c>
      <c r="E1505" s="17" t="s">
        <v>120</v>
      </c>
      <c r="F1505" s="17" t="e" vm="15">
        <v>#VALUE!</v>
      </c>
      <c r="G1505" s="162">
        <v>3</v>
      </c>
      <c r="H1505" s="18">
        <v>2050</v>
      </c>
      <c r="I1505" s="18" t="s">
        <v>86</v>
      </c>
      <c r="J1505" s="9" t="s">
        <v>202</v>
      </c>
      <c r="K1505" s="17" t="s">
        <v>189</v>
      </c>
      <c r="L1505" s="48" t="s">
        <v>89</v>
      </c>
      <c r="M1505" s="18" t="str" cm="1">
        <f t="array" ref="M1505">_xlfn.IFS(G1505&gt;3,"Alto",G1505&gt;1,"Médio",G1505&lt;=1,"Baixo")</f>
        <v>Médio</v>
      </c>
      <c r="N1505" s="20" t="str">
        <f t="shared" si="56"/>
        <v>Médio</v>
      </c>
    </row>
    <row r="1506" spans="1:14" x14ac:dyDescent="0.35">
      <c r="A1506" s="17" t="str">
        <f t="shared" si="58"/>
        <v>AMcidadeMudanças crônicas de temperaturaCidade de Manaus20504C</v>
      </c>
      <c r="B1506" s="18" t="s">
        <v>119</v>
      </c>
      <c r="C1506" s="18" t="s">
        <v>82</v>
      </c>
      <c r="D1506" s="17" t="s">
        <v>200</v>
      </c>
      <c r="E1506" s="17" t="s">
        <v>120</v>
      </c>
      <c r="F1506" s="17" t="e" vm="15">
        <v>#VALUE!</v>
      </c>
      <c r="G1506" s="162">
        <v>4</v>
      </c>
      <c r="H1506" s="18">
        <v>2050</v>
      </c>
      <c r="I1506" s="18" t="s">
        <v>90</v>
      </c>
      <c r="J1506" s="9" t="s">
        <v>202</v>
      </c>
      <c r="K1506" s="17" t="s">
        <v>189</v>
      </c>
      <c r="L1506" s="48" t="s">
        <v>89</v>
      </c>
      <c r="M1506" s="18" t="str" cm="1">
        <f t="array" ref="M1506">_xlfn.IFS(G1506&gt;3,"Alto",G1506&gt;1,"Médio",G1506&lt;=1,"Baixo")</f>
        <v>Alto</v>
      </c>
      <c r="N1506" s="20" t="str">
        <f t="shared" si="56"/>
        <v>Alto</v>
      </c>
    </row>
    <row r="1507" spans="1:14" x14ac:dyDescent="0.35">
      <c r="A1507" s="17" t="str">
        <f t="shared" si="58"/>
        <v>APcidadeMudanças crônicas de temperaturaCidade de Macapá20302C</v>
      </c>
      <c r="B1507" s="18" t="s">
        <v>115</v>
      </c>
      <c r="C1507" s="18" t="s">
        <v>82</v>
      </c>
      <c r="D1507" s="17" t="s">
        <v>200</v>
      </c>
      <c r="E1507" s="17" t="s">
        <v>116</v>
      </c>
      <c r="F1507" s="17" t="e" vm="13">
        <v>#VALUE!</v>
      </c>
      <c r="G1507" s="162">
        <v>2</v>
      </c>
      <c r="H1507" s="18">
        <v>2030</v>
      </c>
      <c r="I1507" s="18" t="s">
        <v>86</v>
      </c>
      <c r="J1507" s="9" t="s">
        <v>202</v>
      </c>
      <c r="K1507" s="17" t="s">
        <v>189</v>
      </c>
      <c r="L1507" s="48" t="s">
        <v>89</v>
      </c>
      <c r="M1507" s="18" t="str" cm="1">
        <f t="array" ref="M1507">_xlfn.IFS(G1507&gt;3,"Alto",G1507&gt;1,"Médio",G1507&lt;=1,"Baixo")</f>
        <v>Médio</v>
      </c>
      <c r="N1507" s="20" t="str">
        <f t="shared" si="56"/>
        <v>Médio</v>
      </c>
    </row>
    <row r="1508" spans="1:14" x14ac:dyDescent="0.35">
      <c r="A1508" s="17" t="str">
        <f t="shared" si="58"/>
        <v>APcidadeMudanças crônicas de temperaturaCidade de Macapá20304C</v>
      </c>
      <c r="B1508" s="18" t="s">
        <v>115</v>
      </c>
      <c r="C1508" s="18" t="s">
        <v>82</v>
      </c>
      <c r="D1508" s="17" t="s">
        <v>200</v>
      </c>
      <c r="E1508" s="17" t="s">
        <v>116</v>
      </c>
      <c r="F1508" s="17" t="e" vm="13">
        <v>#VALUE!</v>
      </c>
      <c r="G1508" s="162">
        <v>2</v>
      </c>
      <c r="H1508" s="18">
        <v>2030</v>
      </c>
      <c r="I1508" s="18" t="s">
        <v>90</v>
      </c>
      <c r="J1508" s="9" t="s">
        <v>202</v>
      </c>
      <c r="K1508" s="17" t="s">
        <v>189</v>
      </c>
      <c r="L1508" s="48" t="s">
        <v>89</v>
      </c>
      <c r="M1508" s="18" t="str" cm="1">
        <f t="array" ref="M1508">_xlfn.IFS(G1508&gt;3,"Alto",G1508&gt;1,"Médio",G1508&lt;=1,"Baixo")</f>
        <v>Médio</v>
      </c>
      <c r="N1508" s="20" t="str">
        <f t="shared" si="56"/>
        <v>Médio</v>
      </c>
    </row>
    <row r="1509" spans="1:14" x14ac:dyDescent="0.35">
      <c r="A1509" s="17" t="str">
        <f t="shared" si="58"/>
        <v>APcidadeMudanças crônicas de temperaturaCidade de Macapá20502C</v>
      </c>
      <c r="B1509" s="18" t="s">
        <v>115</v>
      </c>
      <c r="C1509" s="45" t="s">
        <v>82</v>
      </c>
      <c r="D1509" s="44" t="s">
        <v>200</v>
      </c>
      <c r="E1509" s="17" t="s">
        <v>116</v>
      </c>
      <c r="F1509" s="17" t="e" vm="13">
        <v>#VALUE!</v>
      </c>
      <c r="G1509" s="46">
        <v>2.5</v>
      </c>
      <c r="H1509" s="18">
        <v>2050</v>
      </c>
      <c r="I1509" s="18" t="s">
        <v>86</v>
      </c>
      <c r="J1509" s="9" t="s">
        <v>202</v>
      </c>
      <c r="K1509" s="17" t="s">
        <v>189</v>
      </c>
      <c r="L1509" s="48" t="s">
        <v>89</v>
      </c>
      <c r="M1509" s="18" t="str" cm="1">
        <f t="array" ref="M1509">_xlfn.IFS(G1509&gt;3,"Alto",G1509&gt;1,"Médio",G1509&lt;=1,"Baixo")</f>
        <v>Médio</v>
      </c>
      <c r="N1509" s="20" t="str">
        <f t="shared" si="56"/>
        <v>Médio</v>
      </c>
    </row>
    <row r="1510" spans="1:14" x14ac:dyDescent="0.35">
      <c r="A1510" s="17" t="str">
        <f t="shared" si="58"/>
        <v>APcidadeMudanças crônicas de temperaturaCidade de Macapá20504C</v>
      </c>
      <c r="B1510" s="18" t="s">
        <v>115</v>
      </c>
      <c r="C1510" s="45" t="s">
        <v>82</v>
      </c>
      <c r="D1510" s="44" t="s">
        <v>200</v>
      </c>
      <c r="E1510" s="17" t="s">
        <v>116</v>
      </c>
      <c r="F1510" s="17" t="e" vm="13">
        <v>#VALUE!</v>
      </c>
      <c r="G1510" s="46">
        <v>3.5</v>
      </c>
      <c r="H1510" s="18">
        <v>2050</v>
      </c>
      <c r="I1510" s="18" t="s">
        <v>90</v>
      </c>
      <c r="J1510" s="9" t="s">
        <v>202</v>
      </c>
      <c r="K1510" s="17" t="s">
        <v>189</v>
      </c>
      <c r="L1510" s="48" t="s">
        <v>89</v>
      </c>
      <c r="M1510" s="18" t="str" cm="1">
        <f t="array" ref="M1510">_xlfn.IFS(G1510&gt;3,"Alto",G1510&gt;1,"Médio",G1510&lt;=1,"Baixo")</f>
        <v>Alto</v>
      </c>
      <c r="N1510" s="20" t="str">
        <f t="shared" si="56"/>
        <v>Alto</v>
      </c>
    </row>
    <row r="1511" spans="1:14" x14ac:dyDescent="0.35">
      <c r="A1511" s="17" t="str">
        <f t="shared" si="58"/>
        <v>BAcidadeMudanças crônicas de temperaturaCidade de Salvador20302C</v>
      </c>
      <c r="B1511" s="18" t="s">
        <v>133</v>
      </c>
      <c r="C1511" s="45" t="s">
        <v>82</v>
      </c>
      <c r="D1511" s="44" t="s">
        <v>200</v>
      </c>
      <c r="E1511" s="17" t="s">
        <v>134</v>
      </c>
      <c r="F1511" s="17" t="e" vm="22">
        <v>#VALUE!</v>
      </c>
      <c r="G1511" s="46">
        <v>1.5</v>
      </c>
      <c r="H1511" s="18">
        <v>2030</v>
      </c>
      <c r="I1511" s="18" t="s">
        <v>86</v>
      </c>
      <c r="J1511" s="9" t="s">
        <v>202</v>
      </c>
      <c r="K1511" s="17" t="s">
        <v>189</v>
      </c>
      <c r="L1511" s="48" t="s">
        <v>89</v>
      </c>
      <c r="M1511" s="18" t="str" cm="1">
        <f t="array" ref="M1511">_xlfn.IFS(G1511&gt;3,"Alto",G1511&gt;1,"Médio",G1511&lt;=1,"Baixo")</f>
        <v>Médio</v>
      </c>
      <c r="N1511" s="20" t="str">
        <f t="shared" ref="N1511:N1574" si="59">IF(OR(G1511="Alto",G1511="Médio", G1511="Baixo", G1511= "Não aplicável",G1511="ND"),G1511,M1511)</f>
        <v>Médio</v>
      </c>
    </row>
    <row r="1512" spans="1:14" x14ac:dyDescent="0.35">
      <c r="A1512" s="17" t="str">
        <f t="shared" si="58"/>
        <v>BAcidadeMudanças crônicas de temperaturaCidade de Salvador20304C</v>
      </c>
      <c r="B1512" s="18" t="s">
        <v>133</v>
      </c>
      <c r="C1512" s="45" t="s">
        <v>82</v>
      </c>
      <c r="D1512" s="44" t="s">
        <v>200</v>
      </c>
      <c r="E1512" s="17" t="s">
        <v>134</v>
      </c>
      <c r="F1512" s="17" t="e" vm="22">
        <v>#VALUE!</v>
      </c>
      <c r="G1512" s="46">
        <v>2</v>
      </c>
      <c r="H1512" s="18">
        <v>2030</v>
      </c>
      <c r="I1512" s="18" t="s">
        <v>90</v>
      </c>
      <c r="J1512" s="9" t="s">
        <v>202</v>
      </c>
      <c r="K1512" s="17" t="s">
        <v>189</v>
      </c>
      <c r="L1512" s="48" t="s">
        <v>89</v>
      </c>
      <c r="M1512" s="18" t="str" cm="1">
        <f t="array" ref="M1512">_xlfn.IFS(G1512&gt;3,"Alto",G1512&gt;1,"Médio",G1512&lt;=1,"Baixo")</f>
        <v>Médio</v>
      </c>
      <c r="N1512" s="20" t="str">
        <f t="shared" si="59"/>
        <v>Médio</v>
      </c>
    </row>
    <row r="1513" spans="1:14" x14ac:dyDescent="0.35">
      <c r="A1513" s="17" t="str">
        <f t="shared" si="58"/>
        <v>BAcidadeMudanças crônicas de temperaturaCidade de Salvador20502C</v>
      </c>
      <c r="B1513" s="18" t="s">
        <v>133</v>
      </c>
      <c r="C1513" s="45" t="s">
        <v>82</v>
      </c>
      <c r="D1513" s="44" t="s">
        <v>200</v>
      </c>
      <c r="E1513" s="17" t="s">
        <v>134</v>
      </c>
      <c r="F1513" s="17" t="e" vm="22">
        <v>#VALUE!</v>
      </c>
      <c r="G1513" s="46">
        <v>2</v>
      </c>
      <c r="H1513" s="18">
        <v>2050</v>
      </c>
      <c r="I1513" s="18" t="s">
        <v>86</v>
      </c>
      <c r="J1513" s="9" t="s">
        <v>202</v>
      </c>
      <c r="K1513" s="17" t="s">
        <v>189</v>
      </c>
      <c r="L1513" s="48" t="s">
        <v>89</v>
      </c>
      <c r="M1513" s="18" t="str" cm="1">
        <f t="array" ref="M1513">_xlfn.IFS(G1513&gt;3,"Alto",G1513&gt;1,"Médio",G1513&lt;=1,"Baixo")</f>
        <v>Médio</v>
      </c>
      <c r="N1513" s="20" t="str">
        <f t="shared" si="59"/>
        <v>Médio</v>
      </c>
    </row>
    <row r="1514" spans="1:14" x14ac:dyDescent="0.35">
      <c r="A1514" s="17" t="str">
        <f t="shared" si="58"/>
        <v>BAcidadeMudanças crônicas de temperaturaCidade de Salvador20504C</v>
      </c>
      <c r="B1514" s="18" t="s">
        <v>133</v>
      </c>
      <c r="C1514" s="45" t="s">
        <v>82</v>
      </c>
      <c r="D1514" s="44" t="s">
        <v>200</v>
      </c>
      <c r="E1514" s="17" t="s">
        <v>134</v>
      </c>
      <c r="F1514" s="17" t="e" vm="22">
        <v>#VALUE!</v>
      </c>
      <c r="G1514" s="46">
        <v>2.5</v>
      </c>
      <c r="H1514" s="18">
        <v>2050</v>
      </c>
      <c r="I1514" s="18" t="s">
        <v>90</v>
      </c>
      <c r="J1514" s="9" t="s">
        <v>202</v>
      </c>
      <c r="K1514" s="17" t="s">
        <v>189</v>
      </c>
      <c r="L1514" s="48" t="s">
        <v>89</v>
      </c>
      <c r="M1514" s="18" t="str" cm="1">
        <f t="array" ref="M1514">_xlfn.IFS(G1514&gt;3,"Alto",G1514&gt;1,"Médio",G1514&lt;=1,"Baixo")</f>
        <v>Médio</v>
      </c>
      <c r="N1514" s="20" t="str">
        <f t="shared" si="59"/>
        <v>Médio</v>
      </c>
    </row>
    <row r="1515" spans="1:14" x14ac:dyDescent="0.35">
      <c r="A1515" s="17" t="str">
        <f t="shared" si="58"/>
        <v>CEcidadeMudanças crônicas de temperaturaCidade de Fortaleza20302C</v>
      </c>
      <c r="B1515" s="18" t="s">
        <v>109</v>
      </c>
      <c r="C1515" s="45" t="s">
        <v>82</v>
      </c>
      <c r="D1515" s="44" t="s">
        <v>200</v>
      </c>
      <c r="E1515" s="17" t="s">
        <v>110</v>
      </c>
      <c r="F1515" s="17" t="e" vm="10">
        <v>#VALUE!</v>
      </c>
      <c r="G1515" s="46">
        <v>1.5</v>
      </c>
      <c r="H1515" s="18">
        <v>2030</v>
      </c>
      <c r="I1515" s="18" t="s">
        <v>86</v>
      </c>
      <c r="J1515" s="9" t="s">
        <v>202</v>
      </c>
      <c r="K1515" s="17" t="s">
        <v>189</v>
      </c>
      <c r="L1515" s="48" t="s">
        <v>89</v>
      </c>
      <c r="M1515" s="18" t="str" cm="1">
        <f t="array" ref="M1515">_xlfn.IFS(G1515&gt;3,"Alto",G1515&gt;1,"Médio",G1515&lt;=1,"Baixo")</f>
        <v>Médio</v>
      </c>
      <c r="N1515" s="20" t="str">
        <f t="shared" si="59"/>
        <v>Médio</v>
      </c>
    </row>
    <row r="1516" spans="1:14" x14ac:dyDescent="0.35">
      <c r="A1516" s="17" t="str">
        <f t="shared" si="58"/>
        <v>CEcidadeMudanças crônicas de temperaturaCidade de Fortaleza20304C</v>
      </c>
      <c r="B1516" s="18" t="s">
        <v>109</v>
      </c>
      <c r="C1516" s="45" t="s">
        <v>82</v>
      </c>
      <c r="D1516" s="44" t="s">
        <v>200</v>
      </c>
      <c r="E1516" s="17" t="s">
        <v>110</v>
      </c>
      <c r="F1516" s="17" t="e" vm="10">
        <v>#VALUE!</v>
      </c>
      <c r="G1516" s="46">
        <v>2</v>
      </c>
      <c r="H1516" s="18">
        <v>2030</v>
      </c>
      <c r="I1516" s="18" t="s">
        <v>90</v>
      </c>
      <c r="J1516" s="9" t="s">
        <v>202</v>
      </c>
      <c r="K1516" s="17" t="s">
        <v>189</v>
      </c>
      <c r="L1516" s="48" t="s">
        <v>89</v>
      </c>
      <c r="M1516" s="18" t="str" cm="1">
        <f t="array" ref="M1516">_xlfn.IFS(G1516&gt;3,"Alto",G1516&gt;1,"Médio",G1516&lt;=1,"Baixo")</f>
        <v>Médio</v>
      </c>
      <c r="N1516" s="20" t="str">
        <f t="shared" si="59"/>
        <v>Médio</v>
      </c>
    </row>
    <row r="1517" spans="1:14" x14ac:dyDescent="0.35">
      <c r="A1517" s="17" t="str">
        <f t="shared" si="58"/>
        <v>CEcidadeMudanças crônicas de temperaturaCidade de Fortaleza20502C</v>
      </c>
      <c r="B1517" s="18" t="s">
        <v>109</v>
      </c>
      <c r="C1517" s="18" t="s">
        <v>82</v>
      </c>
      <c r="D1517" s="17" t="s">
        <v>200</v>
      </c>
      <c r="E1517" s="17" t="s">
        <v>110</v>
      </c>
      <c r="F1517" s="17" t="e" vm="10">
        <v>#VALUE!</v>
      </c>
      <c r="G1517" s="162">
        <v>1.5</v>
      </c>
      <c r="H1517" s="18">
        <v>2050</v>
      </c>
      <c r="I1517" s="18" t="s">
        <v>86</v>
      </c>
      <c r="J1517" s="9" t="s">
        <v>202</v>
      </c>
      <c r="K1517" s="17" t="s">
        <v>189</v>
      </c>
      <c r="L1517" s="48" t="s">
        <v>89</v>
      </c>
      <c r="M1517" s="18" t="str" cm="1">
        <f t="array" ref="M1517">_xlfn.IFS(G1517&gt;3,"Alto",G1517&gt;1,"Médio",G1517&lt;=1,"Baixo")</f>
        <v>Médio</v>
      </c>
      <c r="N1517" s="20" t="str">
        <f t="shared" si="59"/>
        <v>Médio</v>
      </c>
    </row>
    <row r="1518" spans="1:14" x14ac:dyDescent="0.35">
      <c r="A1518" s="17" t="str">
        <f t="shared" si="58"/>
        <v>CEcidadeMudanças crônicas de temperaturaCidade de Fortaleza20504C</v>
      </c>
      <c r="B1518" s="18" t="s">
        <v>109</v>
      </c>
      <c r="C1518" s="18" t="s">
        <v>82</v>
      </c>
      <c r="D1518" s="17" t="s">
        <v>200</v>
      </c>
      <c r="E1518" s="17" t="s">
        <v>110</v>
      </c>
      <c r="F1518" s="17" t="e" vm="10">
        <v>#VALUE!</v>
      </c>
      <c r="G1518" s="162">
        <v>2.5</v>
      </c>
      <c r="H1518" s="18">
        <v>2050</v>
      </c>
      <c r="I1518" s="18" t="s">
        <v>90</v>
      </c>
      <c r="J1518" s="9" t="s">
        <v>202</v>
      </c>
      <c r="K1518" s="17" t="s">
        <v>189</v>
      </c>
      <c r="L1518" s="48" t="s">
        <v>89</v>
      </c>
      <c r="M1518" s="18" t="str" cm="1">
        <f t="array" ref="M1518">_xlfn.IFS(G1518&gt;3,"Alto",G1518&gt;1,"Médio",G1518&lt;=1,"Baixo")</f>
        <v>Médio</v>
      </c>
      <c r="N1518" s="20" t="str">
        <f t="shared" si="59"/>
        <v>Médio</v>
      </c>
    </row>
    <row r="1519" spans="1:14" x14ac:dyDescent="0.35">
      <c r="A1519" s="17" t="str">
        <f t="shared" si="58"/>
        <v>DFcidadeMudanças crônicas de temperaturaCidade de Brasília20302C</v>
      </c>
      <c r="B1519" s="18" t="s">
        <v>99</v>
      </c>
      <c r="C1519" s="18" t="s">
        <v>82</v>
      </c>
      <c r="D1519" s="17" t="s">
        <v>200</v>
      </c>
      <c r="E1519" s="17" t="s">
        <v>100</v>
      </c>
      <c r="F1519" s="17" t="e" vm="5">
        <v>#VALUE!</v>
      </c>
      <c r="G1519" s="162">
        <v>2</v>
      </c>
      <c r="H1519" s="18">
        <v>2030</v>
      </c>
      <c r="I1519" s="18" t="s">
        <v>86</v>
      </c>
      <c r="J1519" s="9" t="s">
        <v>202</v>
      </c>
      <c r="K1519" s="17" t="s">
        <v>189</v>
      </c>
      <c r="L1519" s="48" t="s">
        <v>89</v>
      </c>
      <c r="M1519" s="18" t="str" cm="1">
        <f t="array" ref="M1519">_xlfn.IFS(G1519&gt;3,"Alto",G1519&gt;1,"Médio",G1519&lt;=1,"Baixo")</f>
        <v>Médio</v>
      </c>
      <c r="N1519" s="20" t="str">
        <f t="shared" si="59"/>
        <v>Médio</v>
      </c>
    </row>
    <row r="1520" spans="1:14" x14ac:dyDescent="0.35">
      <c r="A1520" s="17" t="str">
        <f t="shared" si="58"/>
        <v>DFcidadeMudanças crônicas de temperaturaCidade de Brasília20304C</v>
      </c>
      <c r="B1520" s="18" t="s">
        <v>99</v>
      </c>
      <c r="C1520" s="18" t="s">
        <v>82</v>
      </c>
      <c r="D1520" s="17" t="s">
        <v>200</v>
      </c>
      <c r="E1520" s="17" t="s">
        <v>100</v>
      </c>
      <c r="F1520" s="17" t="e" vm="5">
        <v>#VALUE!</v>
      </c>
      <c r="G1520" s="162">
        <v>3</v>
      </c>
      <c r="H1520" s="18">
        <v>2030</v>
      </c>
      <c r="I1520" s="18" t="s">
        <v>90</v>
      </c>
      <c r="J1520" s="9" t="s">
        <v>202</v>
      </c>
      <c r="K1520" s="17" t="s">
        <v>189</v>
      </c>
      <c r="L1520" s="48" t="s">
        <v>89</v>
      </c>
      <c r="M1520" s="18" t="str" cm="1">
        <f t="array" ref="M1520">_xlfn.IFS(G1520&gt;3,"Alto",G1520&gt;1,"Médio",G1520&lt;=1,"Baixo")</f>
        <v>Médio</v>
      </c>
      <c r="N1520" s="20" t="str">
        <f t="shared" si="59"/>
        <v>Médio</v>
      </c>
    </row>
    <row r="1521" spans="1:16" x14ac:dyDescent="0.35">
      <c r="A1521" s="17" t="str">
        <f t="shared" si="58"/>
        <v>DFcidadeMudanças crônicas de temperaturaCidade de Brasília20502C</v>
      </c>
      <c r="B1521" s="18" t="s">
        <v>99</v>
      </c>
      <c r="C1521" s="18" t="s">
        <v>82</v>
      </c>
      <c r="D1521" s="17" t="s">
        <v>200</v>
      </c>
      <c r="E1521" s="17" t="s">
        <v>100</v>
      </c>
      <c r="F1521" s="17" t="e" vm="5">
        <v>#VALUE!</v>
      </c>
      <c r="G1521" s="162">
        <v>3.5</v>
      </c>
      <c r="H1521" s="18">
        <v>2050</v>
      </c>
      <c r="I1521" s="18" t="s">
        <v>86</v>
      </c>
      <c r="J1521" s="9" t="s">
        <v>202</v>
      </c>
      <c r="K1521" s="17" t="s">
        <v>189</v>
      </c>
      <c r="L1521" s="48" t="s">
        <v>89</v>
      </c>
      <c r="M1521" s="18" t="str" cm="1">
        <f t="array" ref="M1521">_xlfn.IFS(G1521&gt;3,"Alto",G1521&gt;1,"Médio",G1521&lt;=1,"Baixo")</f>
        <v>Alto</v>
      </c>
      <c r="N1521" s="20" t="str">
        <f t="shared" si="59"/>
        <v>Alto</v>
      </c>
    </row>
    <row r="1522" spans="1:16" x14ac:dyDescent="0.35">
      <c r="A1522" s="17" t="str">
        <f t="shared" si="58"/>
        <v>DFcidadeMudanças crônicas de temperaturaCidade de Brasília20504C</v>
      </c>
      <c r="B1522" s="18" t="s">
        <v>99</v>
      </c>
      <c r="C1522" s="18" t="s">
        <v>82</v>
      </c>
      <c r="D1522" s="17" t="s">
        <v>200</v>
      </c>
      <c r="E1522" s="17" t="s">
        <v>100</v>
      </c>
      <c r="F1522" s="17" t="e" vm="5">
        <v>#VALUE!</v>
      </c>
      <c r="G1522" s="162">
        <v>4.5</v>
      </c>
      <c r="H1522" s="18">
        <v>2050</v>
      </c>
      <c r="I1522" s="18" t="s">
        <v>90</v>
      </c>
      <c r="J1522" s="9" t="s">
        <v>202</v>
      </c>
      <c r="K1522" s="17" t="s">
        <v>189</v>
      </c>
      <c r="L1522" s="48" t="s">
        <v>89</v>
      </c>
      <c r="M1522" s="18" t="str" cm="1">
        <f t="array" ref="M1522">_xlfn.IFS(G1522&gt;3,"Alto",G1522&gt;1,"Médio",G1522&lt;=1,"Baixo")</f>
        <v>Alto</v>
      </c>
      <c r="N1522" s="20" t="str">
        <f t="shared" si="59"/>
        <v>Alto</v>
      </c>
    </row>
    <row r="1523" spans="1:16" x14ac:dyDescent="0.35">
      <c r="A1523" s="17" t="str">
        <f t="shared" si="58"/>
        <v>EScidadeMudanças crônicas de temperaturaCidade de Vitória20302C</v>
      </c>
      <c r="B1523" s="18" t="s">
        <v>141</v>
      </c>
      <c r="C1523" s="18" t="s">
        <v>82</v>
      </c>
      <c r="D1523" s="17" t="s">
        <v>200</v>
      </c>
      <c r="E1523" s="17" t="s">
        <v>142</v>
      </c>
      <c r="F1523" s="17" t="e" vm="26">
        <v>#VALUE!</v>
      </c>
      <c r="G1523" s="162">
        <v>1.5</v>
      </c>
      <c r="H1523" s="18">
        <v>2030</v>
      </c>
      <c r="I1523" s="18" t="s">
        <v>86</v>
      </c>
      <c r="J1523" s="9" t="s">
        <v>202</v>
      </c>
      <c r="K1523" s="17" t="s">
        <v>189</v>
      </c>
      <c r="L1523" s="48" t="s">
        <v>89</v>
      </c>
      <c r="M1523" s="18" t="str" cm="1">
        <f t="array" ref="M1523">_xlfn.IFS(G1523&gt;3,"Alto",G1523&gt;1,"Médio",G1523&lt;=1,"Baixo")</f>
        <v>Médio</v>
      </c>
      <c r="N1523" s="20" t="str">
        <f t="shared" si="59"/>
        <v>Médio</v>
      </c>
    </row>
    <row r="1524" spans="1:16" x14ac:dyDescent="0.35">
      <c r="A1524" s="17" t="str">
        <f t="shared" si="58"/>
        <v>EScidadeMudanças crônicas de temperaturaCidade de Vitória20304C</v>
      </c>
      <c r="B1524" s="18" t="s">
        <v>141</v>
      </c>
      <c r="C1524" s="18" t="s">
        <v>82</v>
      </c>
      <c r="D1524" s="17" t="s">
        <v>200</v>
      </c>
      <c r="E1524" s="17" t="s">
        <v>142</v>
      </c>
      <c r="F1524" s="17" t="e" vm="26">
        <v>#VALUE!</v>
      </c>
      <c r="G1524" s="162">
        <v>2</v>
      </c>
      <c r="H1524" s="18">
        <v>2030</v>
      </c>
      <c r="I1524" s="18" t="s">
        <v>90</v>
      </c>
      <c r="J1524" s="9" t="s">
        <v>202</v>
      </c>
      <c r="K1524" s="17" t="s">
        <v>189</v>
      </c>
      <c r="L1524" s="48" t="s">
        <v>89</v>
      </c>
      <c r="M1524" s="18" t="str" cm="1">
        <f t="array" ref="M1524">_xlfn.IFS(G1524&gt;3,"Alto",G1524&gt;1,"Médio",G1524&lt;=1,"Baixo")</f>
        <v>Médio</v>
      </c>
      <c r="N1524" s="20" t="str">
        <f t="shared" si="59"/>
        <v>Médio</v>
      </c>
    </row>
    <row r="1525" spans="1:16" x14ac:dyDescent="0.35">
      <c r="A1525" s="17" t="str">
        <f t="shared" si="58"/>
        <v>EScidadeMudanças crônicas de temperaturaCidade de Vitória20502C</v>
      </c>
      <c r="B1525" s="18" t="s">
        <v>141</v>
      </c>
      <c r="C1525" s="18" t="s">
        <v>82</v>
      </c>
      <c r="D1525" s="17" t="s">
        <v>200</v>
      </c>
      <c r="E1525" s="17" t="s">
        <v>142</v>
      </c>
      <c r="F1525" s="17" t="e" vm="26">
        <v>#VALUE!</v>
      </c>
      <c r="G1525" s="46">
        <v>2</v>
      </c>
      <c r="H1525" s="18">
        <v>2050</v>
      </c>
      <c r="I1525" s="18" t="s">
        <v>86</v>
      </c>
      <c r="J1525" s="9" t="s">
        <v>202</v>
      </c>
      <c r="K1525" s="17" t="s">
        <v>189</v>
      </c>
      <c r="L1525" s="48" t="s">
        <v>89</v>
      </c>
      <c r="M1525" s="18" t="str" cm="1">
        <f t="array" ref="M1525">_xlfn.IFS(G1525&gt;3,"Alto",G1525&gt;1,"Médio",G1525&lt;=1,"Baixo")</f>
        <v>Médio</v>
      </c>
      <c r="N1525" s="20" t="str">
        <f t="shared" si="59"/>
        <v>Médio</v>
      </c>
    </row>
    <row r="1526" spans="1:16" x14ac:dyDescent="0.35">
      <c r="A1526" s="17" t="str">
        <f t="shared" si="58"/>
        <v>EScidadeMudanças crônicas de temperaturaCidade de Vitória20504C</v>
      </c>
      <c r="B1526" s="18" t="s">
        <v>141</v>
      </c>
      <c r="C1526" s="18" t="s">
        <v>82</v>
      </c>
      <c r="D1526" s="17" t="s">
        <v>200</v>
      </c>
      <c r="E1526" s="17" t="s">
        <v>142</v>
      </c>
      <c r="F1526" s="17" t="e" vm="26">
        <v>#VALUE!</v>
      </c>
      <c r="G1526" s="46">
        <v>2.5</v>
      </c>
      <c r="H1526" s="18">
        <v>2050</v>
      </c>
      <c r="I1526" s="18" t="s">
        <v>90</v>
      </c>
      <c r="J1526" s="9" t="s">
        <v>202</v>
      </c>
      <c r="K1526" s="17" t="s">
        <v>189</v>
      </c>
      <c r="L1526" s="48" t="s">
        <v>89</v>
      </c>
      <c r="M1526" s="18" t="str" cm="1">
        <f t="array" ref="M1526">_xlfn.IFS(G1526&gt;3,"Alto",G1526&gt;1,"Médio",G1526&lt;=1,"Baixo")</f>
        <v>Médio</v>
      </c>
      <c r="N1526" s="20" t="str">
        <f t="shared" si="59"/>
        <v>Médio</v>
      </c>
      <c r="P1526"/>
    </row>
    <row r="1527" spans="1:16" x14ac:dyDescent="0.35">
      <c r="A1527" s="17" t="str">
        <f t="shared" si="58"/>
        <v>GOcidadeMudanças crônicas de temperaturaCidade de Goiânia20302C</v>
      </c>
      <c r="B1527" s="18" t="s">
        <v>111</v>
      </c>
      <c r="C1527" s="18" t="s">
        <v>82</v>
      </c>
      <c r="D1527" s="17" t="s">
        <v>200</v>
      </c>
      <c r="E1527" s="17" t="s">
        <v>112</v>
      </c>
      <c r="F1527" s="17" t="e" vm="11">
        <v>#VALUE!</v>
      </c>
      <c r="G1527" s="46">
        <v>2.5</v>
      </c>
      <c r="H1527" s="18">
        <v>2030</v>
      </c>
      <c r="I1527" s="18" t="s">
        <v>86</v>
      </c>
      <c r="J1527" s="9" t="s">
        <v>202</v>
      </c>
      <c r="K1527" s="17" t="s">
        <v>189</v>
      </c>
      <c r="L1527" s="48" t="s">
        <v>89</v>
      </c>
      <c r="M1527" s="18" t="str" cm="1">
        <f t="array" ref="M1527">_xlfn.IFS(G1527&gt;3,"Alto",G1527&gt;1,"Médio",G1527&lt;=1,"Baixo")</f>
        <v>Médio</v>
      </c>
      <c r="N1527" s="20" t="str">
        <f t="shared" si="59"/>
        <v>Médio</v>
      </c>
      <c r="P1527"/>
    </row>
    <row r="1528" spans="1:16" x14ac:dyDescent="0.35">
      <c r="A1528" s="17" t="str">
        <f t="shared" si="58"/>
        <v>GOcidadeMudanças crônicas de temperaturaCidade de Goiânia20304C</v>
      </c>
      <c r="B1528" s="18" t="s">
        <v>111</v>
      </c>
      <c r="C1528" s="18" t="s">
        <v>82</v>
      </c>
      <c r="D1528" s="17" t="s">
        <v>200</v>
      </c>
      <c r="E1528" s="17" t="s">
        <v>112</v>
      </c>
      <c r="F1528" s="17" t="e" vm="11">
        <v>#VALUE!</v>
      </c>
      <c r="G1528" s="46">
        <v>3.5</v>
      </c>
      <c r="H1528" s="18">
        <v>2030</v>
      </c>
      <c r="I1528" s="18" t="s">
        <v>90</v>
      </c>
      <c r="J1528" s="9" t="s">
        <v>202</v>
      </c>
      <c r="K1528" s="17" t="s">
        <v>189</v>
      </c>
      <c r="L1528" s="48" t="s">
        <v>89</v>
      </c>
      <c r="M1528" s="18" t="str" cm="1">
        <f t="array" ref="M1528">_xlfn.IFS(G1528&gt;3,"Alto",G1528&gt;1,"Médio",G1528&lt;=1,"Baixo")</f>
        <v>Alto</v>
      </c>
      <c r="N1528" s="20" t="str">
        <f t="shared" si="59"/>
        <v>Alto</v>
      </c>
      <c r="P1528"/>
    </row>
    <row r="1529" spans="1:16" x14ac:dyDescent="0.35">
      <c r="A1529" s="17" t="str">
        <f t="shared" si="58"/>
        <v>GOcidadeMudanças crônicas de temperaturaCidade de Goiânia20502C</v>
      </c>
      <c r="B1529" s="18" t="s">
        <v>111</v>
      </c>
      <c r="C1529" s="18" t="s">
        <v>82</v>
      </c>
      <c r="D1529" s="17" t="s">
        <v>200</v>
      </c>
      <c r="E1529" s="17" t="s">
        <v>112</v>
      </c>
      <c r="F1529" s="17" t="e" vm="11">
        <v>#VALUE!</v>
      </c>
      <c r="G1529" s="46">
        <v>3.5</v>
      </c>
      <c r="H1529" s="18">
        <v>2050</v>
      </c>
      <c r="I1529" s="18" t="s">
        <v>86</v>
      </c>
      <c r="J1529" s="9" t="s">
        <v>202</v>
      </c>
      <c r="K1529" s="17" t="s">
        <v>189</v>
      </c>
      <c r="L1529" s="48" t="s">
        <v>89</v>
      </c>
      <c r="M1529" s="18" t="str" cm="1">
        <f t="array" ref="M1529">_xlfn.IFS(G1529&gt;3,"Alto",G1529&gt;1,"Médio",G1529&lt;=1,"Baixo")</f>
        <v>Alto</v>
      </c>
      <c r="N1529" s="20" t="str">
        <f t="shared" si="59"/>
        <v>Alto</v>
      </c>
      <c r="P1529"/>
    </row>
    <row r="1530" spans="1:16" x14ac:dyDescent="0.35">
      <c r="A1530" s="17" t="str">
        <f t="shared" si="58"/>
        <v>GOcidadeMudanças crônicas de temperaturaCidade de Goiânia20504C</v>
      </c>
      <c r="B1530" s="18" t="s">
        <v>111</v>
      </c>
      <c r="C1530" s="18" t="s">
        <v>82</v>
      </c>
      <c r="D1530" s="17" t="s">
        <v>200</v>
      </c>
      <c r="E1530" s="17" t="s">
        <v>112</v>
      </c>
      <c r="F1530" s="17" t="e" vm="11">
        <v>#VALUE!</v>
      </c>
      <c r="G1530" s="46">
        <v>4.5</v>
      </c>
      <c r="H1530" s="18">
        <v>2050</v>
      </c>
      <c r="I1530" s="18" t="s">
        <v>90</v>
      </c>
      <c r="J1530" s="9" t="s">
        <v>202</v>
      </c>
      <c r="K1530" s="17" t="s">
        <v>189</v>
      </c>
      <c r="L1530" s="48" t="s">
        <v>89</v>
      </c>
      <c r="M1530" s="18" t="str" cm="1">
        <f t="array" ref="M1530">_xlfn.IFS(G1530&gt;3,"Alto",G1530&gt;1,"Médio",G1530&lt;=1,"Baixo")</f>
        <v>Alto</v>
      </c>
      <c r="N1530" s="20" t="str">
        <f t="shared" si="59"/>
        <v>Alto</v>
      </c>
      <c r="P1530"/>
    </row>
    <row r="1531" spans="1:16" x14ac:dyDescent="0.35">
      <c r="A1531" s="17" t="str">
        <f t="shared" si="58"/>
        <v>MAcidadeMudanças crônicas de temperaturaCidade de São Luiz20302C</v>
      </c>
      <c r="B1531" s="18" t="s">
        <v>135</v>
      </c>
      <c r="C1531" s="18" t="s">
        <v>82</v>
      </c>
      <c r="D1531" s="17" t="s">
        <v>200</v>
      </c>
      <c r="E1531" s="17" t="s">
        <v>136</v>
      </c>
      <c r="F1531" s="17" t="e" vm="23">
        <v>#VALUE!</v>
      </c>
      <c r="G1531" s="46">
        <v>1.5</v>
      </c>
      <c r="H1531" s="18">
        <v>2030</v>
      </c>
      <c r="I1531" s="18" t="s">
        <v>86</v>
      </c>
      <c r="J1531" s="9" t="s">
        <v>202</v>
      </c>
      <c r="K1531" s="17" t="s">
        <v>189</v>
      </c>
      <c r="L1531" s="48" t="s">
        <v>89</v>
      </c>
      <c r="M1531" s="18" t="str" cm="1">
        <f t="array" ref="M1531">_xlfn.IFS(G1531&gt;3,"Alto",G1531&gt;1,"Médio",G1531&lt;=1,"Baixo")</f>
        <v>Médio</v>
      </c>
      <c r="N1531" s="20" t="str">
        <f t="shared" si="59"/>
        <v>Médio</v>
      </c>
    </row>
    <row r="1532" spans="1:16" x14ac:dyDescent="0.35">
      <c r="A1532" s="17" t="str">
        <f t="shared" si="58"/>
        <v>MAcidadeMudanças crônicas de temperaturaCidade de São Luiz20304C</v>
      </c>
      <c r="B1532" s="18" t="s">
        <v>135</v>
      </c>
      <c r="C1532" s="18" t="s">
        <v>82</v>
      </c>
      <c r="D1532" s="17" t="s">
        <v>200</v>
      </c>
      <c r="E1532" s="17" t="s">
        <v>136</v>
      </c>
      <c r="F1532" s="17" t="e" vm="23">
        <v>#VALUE!</v>
      </c>
      <c r="G1532" s="46">
        <v>2</v>
      </c>
      <c r="H1532" s="18">
        <v>2030</v>
      </c>
      <c r="I1532" s="18" t="s">
        <v>90</v>
      </c>
      <c r="J1532" s="9" t="s">
        <v>202</v>
      </c>
      <c r="K1532" s="17" t="s">
        <v>189</v>
      </c>
      <c r="L1532" s="48" t="s">
        <v>89</v>
      </c>
      <c r="M1532" s="18" t="str" cm="1">
        <f t="array" ref="M1532">_xlfn.IFS(G1532&gt;3,"Alto",G1532&gt;1,"Médio",G1532&lt;=1,"Baixo")</f>
        <v>Médio</v>
      </c>
      <c r="N1532" s="20" t="str">
        <f t="shared" si="59"/>
        <v>Médio</v>
      </c>
    </row>
    <row r="1533" spans="1:16" x14ac:dyDescent="0.35">
      <c r="A1533" s="17" t="str">
        <f t="shared" si="58"/>
        <v>MAcidadeMudanças crônicas de temperaturaCidade de São Luiz20502C</v>
      </c>
      <c r="B1533" s="18" t="s">
        <v>135</v>
      </c>
      <c r="C1533" s="18" t="s">
        <v>82</v>
      </c>
      <c r="D1533" s="17" t="s">
        <v>200</v>
      </c>
      <c r="E1533" s="17" t="s">
        <v>136</v>
      </c>
      <c r="F1533" s="17" t="e" vm="23">
        <v>#VALUE!</v>
      </c>
      <c r="G1533" s="162">
        <v>2</v>
      </c>
      <c r="H1533" s="18">
        <v>2050</v>
      </c>
      <c r="I1533" s="18" t="s">
        <v>86</v>
      </c>
      <c r="J1533" s="9" t="s">
        <v>202</v>
      </c>
      <c r="K1533" s="17" t="s">
        <v>189</v>
      </c>
      <c r="L1533" s="48" t="s">
        <v>89</v>
      </c>
      <c r="M1533" s="18" t="str" cm="1">
        <f t="array" ref="M1533">_xlfn.IFS(G1533&gt;3,"Alto",G1533&gt;1,"Médio",G1533&lt;=1,"Baixo")</f>
        <v>Médio</v>
      </c>
      <c r="N1533" s="20" t="str">
        <f t="shared" si="59"/>
        <v>Médio</v>
      </c>
    </row>
    <row r="1534" spans="1:16" x14ac:dyDescent="0.35">
      <c r="A1534" s="17" t="str">
        <f t="shared" si="58"/>
        <v>MAcidadeMudanças crônicas de temperaturaCidade de São Luiz20504C</v>
      </c>
      <c r="B1534" s="18" t="s">
        <v>135</v>
      </c>
      <c r="C1534" s="18" t="s">
        <v>82</v>
      </c>
      <c r="D1534" s="17" t="s">
        <v>200</v>
      </c>
      <c r="E1534" s="17" t="s">
        <v>136</v>
      </c>
      <c r="F1534" s="17" t="e" vm="23">
        <v>#VALUE!</v>
      </c>
      <c r="G1534" s="162">
        <v>2.5</v>
      </c>
      <c r="H1534" s="18">
        <v>2050</v>
      </c>
      <c r="I1534" s="18" t="s">
        <v>90</v>
      </c>
      <c r="J1534" s="9" t="s">
        <v>202</v>
      </c>
      <c r="K1534" s="17" t="s">
        <v>189</v>
      </c>
      <c r="L1534" s="48" t="s">
        <v>89</v>
      </c>
      <c r="M1534" s="18" t="str" cm="1">
        <f t="array" ref="M1534">_xlfn.IFS(G1534&gt;3,"Alto",G1534&gt;1,"Médio",G1534&lt;=1,"Baixo")</f>
        <v>Médio</v>
      </c>
      <c r="N1534" s="20" t="str">
        <f t="shared" si="59"/>
        <v>Médio</v>
      </c>
    </row>
    <row r="1535" spans="1:16" x14ac:dyDescent="0.35">
      <c r="A1535" s="17" t="str">
        <f t="shared" si="58"/>
        <v>MGcidadeMudanças crônicas de temperaturaCidade de Belo Horizonte20302C</v>
      </c>
      <c r="B1535" s="18" t="s">
        <v>93</v>
      </c>
      <c r="C1535" s="18" t="s">
        <v>82</v>
      </c>
      <c r="D1535" s="17" t="s">
        <v>200</v>
      </c>
      <c r="E1535" s="17" t="s">
        <v>94</v>
      </c>
      <c r="F1535" s="17" t="e" vm="3">
        <v>#VALUE!</v>
      </c>
      <c r="G1535" s="162">
        <v>2</v>
      </c>
      <c r="H1535" s="18">
        <v>2030</v>
      </c>
      <c r="I1535" s="18" t="s">
        <v>86</v>
      </c>
      <c r="J1535" s="9" t="s">
        <v>202</v>
      </c>
      <c r="K1535" s="17" t="s">
        <v>189</v>
      </c>
      <c r="L1535" s="48" t="s">
        <v>89</v>
      </c>
      <c r="M1535" s="18" t="str" cm="1">
        <f t="array" ref="M1535">_xlfn.IFS(G1535&gt;3,"Alto",G1535&gt;1,"Médio",G1535&lt;=1,"Baixo")</f>
        <v>Médio</v>
      </c>
      <c r="N1535" s="20" t="str">
        <f t="shared" si="59"/>
        <v>Médio</v>
      </c>
    </row>
    <row r="1536" spans="1:16" x14ac:dyDescent="0.35">
      <c r="A1536" s="17" t="str">
        <f t="shared" si="58"/>
        <v>MGcidadeMudanças crônicas de temperaturaCidade de Belo Horizonte20304C</v>
      </c>
      <c r="B1536" s="18" t="s">
        <v>93</v>
      </c>
      <c r="C1536" s="18" t="s">
        <v>82</v>
      </c>
      <c r="D1536" s="17" t="s">
        <v>200</v>
      </c>
      <c r="E1536" s="17" t="s">
        <v>94</v>
      </c>
      <c r="F1536" s="17" t="e" vm="3">
        <v>#VALUE!</v>
      </c>
      <c r="G1536" s="162">
        <v>3</v>
      </c>
      <c r="H1536" s="18">
        <v>2030</v>
      </c>
      <c r="I1536" s="18" t="s">
        <v>90</v>
      </c>
      <c r="J1536" s="9" t="s">
        <v>202</v>
      </c>
      <c r="K1536" s="17" t="s">
        <v>189</v>
      </c>
      <c r="L1536" s="48" t="s">
        <v>89</v>
      </c>
      <c r="M1536" s="18" t="str" cm="1">
        <f t="array" ref="M1536">_xlfn.IFS(G1536&gt;3,"Alto",G1536&gt;1,"Médio",G1536&lt;=1,"Baixo")</f>
        <v>Médio</v>
      </c>
      <c r="N1536" s="20" t="str">
        <f t="shared" si="59"/>
        <v>Médio</v>
      </c>
    </row>
    <row r="1537" spans="1:15" x14ac:dyDescent="0.35">
      <c r="A1537" s="17" t="str">
        <f t="shared" si="58"/>
        <v>MGcidadeMudanças crônicas de temperaturaCidade de Belo Horizonte20502C</v>
      </c>
      <c r="B1537" s="18" t="s">
        <v>93</v>
      </c>
      <c r="C1537" s="18" t="s">
        <v>82</v>
      </c>
      <c r="D1537" s="17" t="s">
        <v>200</v>
      </c>
      <c r="E1537" s="17" t="s">
        <v>94</v>
      </c>
      <c r="F1537" s="17" t="e" vm="3">
        <v>#VALUE!</v>
      </c>
      <c r="G1537" s="46">
        <v>3</v>
      </c>
      <c r="H1537" s="18">
        <v>2050</v>
      </c>
      <c r="I1537" s="18" t="s">
        <v>86</v>
      </c>
      <c r="J1537" s="9" t="s">
        <v>202</v>
      </c>
      <c r="K1537" s="17" t="s">
        <v>189</v>
      </c>
      <c r="L1537" s="48" t="s">
        <v>89</v>
      </c>
      <c r="M1537" s="18" t="str" cm="1">
        <f t="array" ref="M1537">_xlfn.IFS(G1537&gt;3,"Alto",G1537&gt;1,"Médio",G1537&lt;=1,"Baixo")</f>
        <v>Médio</v>
      </c>
      <c r="N1537" s="20" t="str">
        <f t="shared" si="59"/>
        <v>Médio</v>
      </c>
    </row>
    <row r="1538" spans="1:15" x14ac:dyDescent="0.35">
      <c r="A1538" s="17" t="str">
        <f t="shared" si="58"/>
        <v>MGcidadeMudanças crônicas de temperaturaCidade de Belo Horizonte20504C</v>
      </c>
      <c r="B1538" s="18" t="s">
        <v>93</v>
      </c>
      <c r="C1538" s="18" t="s">
        <v>82</v>
      </c>
      <c r="D1538" s="17" t="s">
        <v>200</v>
      </c>
      <c r="E1538" s="17" t="s">
        <v>94</v>
      </c>
      <c r="F1538" s="17" t="e" vm="3">
        <v>#VALUE!</v>
      </c>
      <c r="G1538" s="46">
        <v>4</v>
      </c>
      <c r="H1538" s="18">
        <v>2050</v>
      </c>
      <c r="I1538" s="18" t="s">
        <v>90</v>
      </c>
      <c r="J1538" s="9" t="s">
        <v>202</v>
      </c>
      <c r="K1538" s="17" t="s">
        <v>189</v>
      </c>
      <c r="L1538" s="48" t="s">
        <v>89</v>
      </c>
      <c r="M1538" s="18" t="str" cm="1">
        <f t="array" ref="M1538">_xlfn.IFS(G1538&gt;3,"Alto",G1538&gt;1,"Médio",G1538&lt;=1,"Baixo")</f>
        <v>Alto</v>
      </c>
      <c r="N1538" s="20" t="str">
        <f t="shared" si="59"/>
        <v>Alto</v>
      </c>
    </row>
    <row r="1539" spans="1:15" x14ac:dyDescent="0.35">
      <c r="A1539" s="17" t="str">
        <f t="shared" si="58"/>
        <v>MScidadeMudanças crônicas de temperaturaCidade de Campo Grande20302C</v>
      </c>
      <c r="B1539" s="18" t="s">
        <v>101</v>
      </c>
      <c r="C1539" s="18" t="s">
        <v>82</v>
      </c>
      <c r="D1539" s="17" t="s">
        <v>200</v>
      </c>
      <c r="E1539" s="17" t="s">
        <v>102</v>
      </c>
      <c r="F1539" s="17" t="e" vm="6">
        <v>#VALUE!</v>
      </c>
      <c r="G1539" s="46">
        <v>3</v>
      </c>
      <c r="H1539" s="18">
        <v>2030</v>
      </c>
      <c r="I1539" s="18" t="s">
        <v>86</v>
      </c>
      <c r="J1539" s="9" t="s">
        <v>202</v>
      </c>
      <c r="K1539" s="17" t="s">
        <v>189</v>
      </c>
      <c r="L1539" s="48" t="s">
        <v>89</v>
      </c>
      <c r="M1539" s="18" t="str" cm="1">
        <f t="array" ref="M1539">_xlfn.IFS(G1539&gt;3,"Alto",G1539&gt;1,"Médio",G1539&lt;=1,"Baixo")</f>
        <v>Médio</v>
      </c>
      <c r="N1539" s="20" t="str">
        <f t="shared" si="59"/>
        <v>Médio</v>
      </c>
    </row>
    <row r="1540" spans="1:15" x14ac:dyDescent="0.35">
      <c r="A1540" s="17" t="str">
        <f t="shared" si="58"/>
        <v>MSCidadeMudanças crônicas de temperaturaCidade de Dourados20302C</v>
      </c>
      <c r="B1540" s="111" t="s">
        <v>101</v>
      </c>
      <c r="C1540" s="111" t="s">
        <v>190</v>
      </c>
      <c r="D1540" s="83" t="s">
        <v>200</v>
      </c>
      <c r="E1540" s="83" t="s">
        <v>180</v>
      </c>
      <c r="F1540" s="83" t="e" vm="28">
        <v>#VALUE!</v>
      </c>
      <c r="G1540" s="163">
        <v>3</v>
      </c>
      <c r="H1540" s="18">
        <v>2030</v>
      </c>
      <c r="I1540" s="18" t="s">
        <v>86</v>
      </c>
      <c r="J1540" s="9" t="s">
        <v>202</v>
      </c>
      <c r="K1540" s="17" t="s">
        <v>189</v>
      </c>
      <c r="L1540" s="48" t="s">
        <v>89</v>
      </c>
      <c r="M1540" s="18" t="str" cm="1">
        <f t="array" ref="M1540">_xlfn.IFS(G1540&gt;3,"Alto",G1540&gt;1,"Médio",G1540&lt;=1,"Baixo")</f>
        <v>Médio</v>
      </c>
      <c r="N1540" s="20" t="str">
        <f t="shared" si="59"/>
        <v>Médio</v>
      </c>
    </row>
    <row r="1541" spans="1:15" x14ac:dyDescent="0.35">
      <c r="A1541" s="17" t="str">
        <f t="shared" si="58"/>
        <v>MScidadeMudanças crônicas de temperaturaCidade de Campo Grande20304C</v>
      </c>
      <c r="B1541" s="18" t="s">
        <v>101</v>
      </c>
      <c r="C1541" s="18" t="s">
        <v>82</v>
      </c>
      <c r="D1541" s="17" t="s">
        <v>200</v>
      </c>
      <c r="E1541" s="17" t="s">
        <v>102</v>
      </c>
      <c r="F1541" s="17" t="e" vm="6">
        <v>#VALUE!</v>
      </c>
      <c r="G1541" s="166">
        <v>4</v>
      </c>
      <c r="H1541" s="18">
        <v>2030</v>
      </c>
      <c r="I1541" s="18" t="s">
        <v>90</v>
      </c>
      <c r="J1541" s="9" t="s">
        <v>202</v>
      </c>
      <c r="K1541" s="17" t="s">
        <v>189</v>
      </c>
      <c r="L1541" s="48" t="s">
        <v>89</v>
      </c>
      <c r="M1541" s="18" t="str" cm="1">
        <f t="array" ref="M1541">_xlfn.IFS(G1541&gt;3,"Alto",G1541&gt;1,"Médio",G1541&lt;=1,"Baixo")</f>
        <v>Alto</v>
      </c>
      <c r="N1541" s="20" t="str">
        <f t="shared" si="59"/>
        <v>Alto</v>
      </c>
    </row>
    <row r="1542" spans="1:15" x14ac:dyDescent="0.35">
      <c r="A1542" s="17" t="str">
        <f t="shared" si="58"/>
        <v>MSCidadeMudanças crônicas de temperaturaCidade de Dourados20304C</v>
      </c>
      <c r="B1542" s="111" t="s">
        <v>101</v>
      </c>
      <c r="C1542" s="111" t="s">
        <v>190</v>
      </c>
      <c r="D1542" s="83" t="s">
        <v>200</v>
      </c>
      <c r="E1542" s="83" t="s">
        <v>180</v>
      </c>
      <c r="F1542" s="83" t="e" vm="28">
        <v>#VALUE!</v>
      </c>
      <c r="G1542" s="169">
        <v>3.5</v>
      </c>
      <c r="H1542" s="18">
        <v>2030</v>
      </c>
      <c r="I1542" s="18" t="s">
        <v>90</v>
      </c>
      <c r="J1542" s="9" t="s">
        <v>202</v>
      </c>
      <c r="K1542" s="17" t="s">
        <v>189</v>
      </c>
      <c r="L1542" s="48" t="s">
        <v>89</v>
      </c>
      <c r="M1542" s="18" t="str" cm="1">
        <f t="array" ref="M1542">_xlfn.IFS(G1542&gt;3,"Alto",G1542&gt;1,"Médio",G1542&lt;=1,"Baixo")</f>
        <v>Alto</v>
      </c>
      <c r="N1542" s="20" t="str">
        <f t="shared" si="59"/>
        <v>Alto</v>
      </c>
    </row>
    <row r="1543" spans="1:15" x14ac:dyDescent="0.35">
      <c r="A1543" s="17" t="str">
        <f t="shared" si="58"/>
        <v>MScidadeMudanças crônicas de temperaturaCidade de Campo Grande20502C</v>
      </c>
      <c r="B1543" s="18" t="s">
        <v>101</v>
      </c>
      <c r="C1543" s="18" t="s">
        <v>82</v>
      </c>
      <c r="D1543" s="17" t="s">
        <v>200</v>
      </c>
      <c r="E1543" s="17" t="s">
        <v>102</v>
      </c>
      <c r="F1543" s="17" t="e" vm="6">
        <v>#VALUE!</v>
      </c>
      <c r="G1543" s="166">
        <v>4</v>
      </c>
      <c r="H1543" s="18">
        <v>2050</v>
      </c>
      <c r="I1543" s="18" t="s">
        <v>86</v>
      </c>
      <c r="J1543" s="9" t="s">
        <v>202</v>
      </c>
      <c r="K1543" s="17" t="s">
        <v>189</v>
      </c>
      <c r="L1543" s="48" t="s">
        <v>89</v>
      </c>
      <c r="M1543" s="18" t="str" cm="1">
        <f t="array" ref="M1543">_xlfn.IFS(G1543&gt;3,"Alto",G1543&gt;1,"Médio",G1543&lt;=1,"Baixo")</f>
        <v>Alto</v>
      </c>
      <c r="N1543" s="20" t="str">
        <f t="shared" si="59"/>
        <v>Alto</v>
      </c>
    </row>
    <row r="1544" spans="1:15" x14ac:dyDescent="0.35">
      <c r="A1544" s="17" t="str">
        <f t="shared" si="58"/>
        <v>MSCidadeMudanças crônicas de temperaturaCidade de Dourados20502C</v>
      </c>
      <c r="B1544" s="111" t="s">
        <v>101</v>
      </c>
      <c r="C1544" s="111" t="s">
        <v>190</v>
      </c>
      <c r="D1544" s="83" t="s">
        <v>200</v>
      </c>
      <c r="E1544" s="83" t="s">
        <v>180</v>
      </c>
      <c r="F1544" s="83" t="e" vm="28">
        <v>#VALUE!</v>
      </c>
      <c r="G1544" s="170">
        <v>3.5</v>
      </c>
      <c r="H1544" s="18">
        <v>2050</v>
      </c>
      <c r="I1544" s="18" t="s">
        <v>86</v>
      </c>
      <c r="J1544" s="9" t="s">
        <v>202</v>
      </c>
      <c r="K1544" s="17" t="s">
        <v>189</v>
      </c>
      <c r="L1544" s="48" t="s">
        <v>89</v>
      </c>
      <c r="M1544" s="18" t="str" cm="1">
        <f t="array" ref="M1544">_xlfn.IFS(G1544&gt;3,"Alto",G1544&gt;1,"Médio",G1544&lt;=1,"Baixo")</f>
        <v>Alto</v>
      </c>
      <c r="N1544" s="20" t="str">
        <f t="shared" si="59"/>
        <v>Alto</v>
      </c>
    </row>
    <row r="1545" spans="1:15" x14ac:dyDescent="0.35">
      <c r="A1545" s="17" t="str">
        <f t="shared" si="58"/>
        <v>MScidadeMudanças crônicas de temperaturaCidade de Campo Grande20504C</v>
      </c>
      <c r="B1545" s="18" t="s">
        <v>101</v>
      </c>
      <c r="C1545" s="18" t="s">
        <v>82</v>
      </c>
      <c r="D1545" s="17" t="s">
        <v>200</v>
      </c>
      <c r="E1545" s="17" t="s">
        <v>102</v>
      </c>
      <c r="F1545" s="17" t="e" vm="6">
        <v>#VALUE!</v>
      </c>
      <c r="G1545" s="166">
        <v>4.5</v>
      </c>
      <c r="H1545" s="18">
        <v>2050</v>
      </c>
      <c r="I1545" s="18" t="s">
        <v>90</v>
      </c>
      <c r="J1545" s="9" t="s">
        <v>202</v>
      </c>
      <c r="K1545" s="17" t="s">
        <v>189</v>
      </c>
      <c r="L1545" s="48" t="s">
        <v>89</v>
      </c>
      <c r="M1545" s="18" t="str" cm="1">
        <f t="array" ref="M1545">_xlfn.IFS(G1545&gt;3,"Alto",G1545&gt;1,"Médio",G1545&lt;=1,"Baixo")</f>
        <v>Alto</v>
      </c>
      <c r="N1545" s="20" t="str">
        <f t="shared" si="59"/>
        <v>Alto</v>
      </c>
    </row>
    <row r="1546" spans="1:15" x14ac:dyDescent="0.35">
      <c r="A1546" s="17" t="str">
        <f t="shared" si="58"/>
        <v>MSCidadeMudanças crônicas de temperaturaCidade de Dourados20504C</v>
      </c>
      <c r="B1546" s="111" t="s">
        <v>101</v>
      </c>
      <c r="C1546" s="111" t="s">
        <v>190</v>
      </c>
      <c r="D1546" s="83" t="s">
        <v>200</v>
      </c>
      <c r="E1546" s="83" t="s">
        <v>180</v>
      </c>
      <c r="F1546" s="83" t="e" vm="28">
        <v>#VALUE!</v>
      </c>
      <c r="G1546" s="163">
        <v>4.5</v>
      </c>
      <c r="H1546" s="18">
        <v>2050</v>
      </c>
      <c r="I1546" s="18" t="s">
        <v>90</v>
      </c>
      <c r="J1546" s="9" t="s">
        <v>202</v>
      </c>
      <c r="K1546" s="17" t="s">
        <v>189</v>
      </c>
      <c r="L1546" s="48" t="s">
        <v>89</v>
      </c>
      <c r="M1546" s="18" t="str" cm="1">
        <f t="array" ref="M1546">_xlfn.IFS(G1546&gt;3,"Alto",G1546&gt;1,"Médio",G1546&lt;=1,"Baixo")</f>
        <v>Alto</v>
      </c>
      <c r="N1546" s="20" t="str">
        <f t="shared" si="59"/>
        <v>Alto</v>
      </c>
    </row>
    <row r="1547" spans="1:15" x14ac:dyDescent="0.35">
      <c r="A1547" s="17" t="str">
        <f t="shared" si="58"/>
        <v>MTcidadeMudanças crônicas de temperaturaCidade de Cuiabá20302C</v>
      </c>
      <c r="B1547" s="18" t="s">
        <v>103</v>
      </c>
      <c r="C1547" s="18" t="s">
        <v>82</v>
      </c>
      <c r="D1547" s="17" t="s">
        <v>200</v>
      </c>
      <c r="E1547" s="17" t="s">
        <v>104</v>
      </c>
      <c r="F1547" s="17" t="e" vm="7">
        <v>#VALUE!</v>
      </c>
      <c r="G1547" s="46">
        <v>2.5</v>
      </c>
      <c r="H1547" s="18">
        <v>2030</v>
      </c>
      <c r="I1547" s="18" t="s">
        <v>86</v>
      </c>
      <c r="J1547" s="9" t="s">
        <v>202</v>
      </c>
      <c r="K1547" s="17" t="s">
        <v>189</v>
      </c>
      <c r="L1547" s="48" t="s">
        <v>89</v>
      </c>
      <c r="M1547" s="18" t="str" cm="1">
        <f t="array" ref="M1547">_xlfn.IFS(G1547&gt;3,"Alto",G1547&gt;1,"Médio",G1547&lt;=1,"Baixo")</f>
        <v>Médio</v>
      </c>
      <c r="N1547" s="20" t="str">
        <f t="shared" si="59"/>
        <v>Médio</v>
      </c>
      <c r="O1547" s="1"/>
    </row>
    <row r="1548" spans="1:15" x14ac:dyDescent="0.35">
      <c r="A1548" s="17" t="str">
        <f t="shared" si="58"/>
        <v>MTCidadeMudanças crônicas de temperaturaCidade de Sorriso20302C</v>
      </c>
      <c r="B1548" s="111" t="s">
        <v>103</v>
      </c>
      <c r="C1548" s="111" t="s">
        <v>190</v>
      </c>
      <c r="D1548" s="83" t="s">
        <v>200</v>
      </c>
      <c r="E1548" s="83" t="s">
        <v>183</v>
      </c>
      <c r="F1548" s="83" t="e" vm="29">
        <v>#VALUE!</v>
      </c>
      <c r="G1548" s="163">
        <v>2.5</v>
      </c>
      <c r="H1548" s="18">
        <v>2030</v>
      </c>
      <c r="I1548" s="18" t="s">
        <v>86</v>
      </c>
      <c r="J1548" s="9" t="s">
        <v>202</v>
      </c>
      <c r="K1548" s="17" t="s">
        <v>189</v>
      </c>
      <c r="L1548" s="48" t="s">
        <v>89</v>
      </c>
      <c r="M1548" s="18" t="str" cm="1">
        <f t="array" ref="M1548">_xlfn.IFS(G1548&gt;3,"Alto",G1548&gt;1,"Médio",G1548&lt;=1,"Baixo")</f>
        <v>Médio</v>
      </c>
      <c r="N1548" s="20" t="str">
        <f t="shared" si="59"/>
        <v>Médio</v>
      </c>
      <c r="O1548" s="1"/>
    </row>
    <row r="1549" spans="1:15" x14ac:dyDescent="0.35">
      <c r="A1549" s="17" t="str">
        <f t="shared" si="58"/>
        <v>MTcidadeMudanças crônicas de temperaturaCidade de Cuiabá20304C</v>
      </c>
      <c r="B1549" s="18" t="s">
        <v>103</v>
      </c>
      <c r="C1549" s="18" t="s">
        <v>82</v>
      </c>
      <c r="D1549" s="17" t="s">
        <v>200</v>
      </c>
      <c r="E1549" s="17" t="s">
        <v>104</v>
      </c>
      <c r="F1549" s="17" t="e" vm="7">
        <v>#VALUE!</v>
      </c>
      <c r="G1549" s="46">
        <v>3</v>
      </c>
      <c r="H1549" s="18">
        <v>2030</v>
      </c>
      <c r="I1549" s="18" t="s">
        <v>90</v>
      </c>
      <c r="J1549" s="9" t="s">
        <v>202</v>
      </c>
      <c r="K1549" s="17" t="s">
        <v>189</v>
      </c>
      <c r="L1549" s="48" t="s">
        <v>89</v>
      </c>
      <c r="M1549" s="18" t="str" cm="1">
        <f t="array" ref="M1549">_xlfn.IFS(G1549&gt;3,"Alto",G1549&gt;1,"Médio",G1549&lt;=1,"Baixo")</f>
        <v>Médio</v>
      </c>
      <c r="N1549" s="20" t="str">
        <f t="shared" si="59"/>
        <v>Médio</v>
      </c>
    </row>
    <row r="1550" spans="1:15" x14ac:dyDescent="0.35">
      <c r="A1550" s="17" t="str">
        <f t="shared" si="58"/>
        <v>MTCidadeMudanças crônicas de temperaturaCidade de Sorriso20304C</v>
      </c>
      <c r="B1550" s="111" t="s">
        <v>103</v>
      </c>
      <c r="C1550" s="111" t="s">
        <v>190</v>
      </c>
      <c r="D1550" s="83" t="s">
        <v>200</v>
      </c>
      <c r="E1550" s="83" t="s">
        <v>183</v>
      </c>
      <c r="F1550" s="83" t="e" vm="29">
        <v>#VALUE!</v>
      </c>
      <c r="G1550" s="163">
        <v>3</v>
      </c>
      <c r="H1550" s="18">
        <v>2030</v>
      </c>
      <c r="I1550" s="18" t="s">
        <v>90</v>
      </c>
      <c r="J1550" s="9" t="s">
        <v>202</v>
      </c>
      <c r="K1550" s="17" t="s">
        <v>189</v>
      </c>
      <c r="L1550" s="48" t="s">
        <v>89</v>
      </c>
      <c r="M1550" s="18" t="str" cm="1">
        <f t="array" ref="M1550">_xlfn.IFS(G1550&gt;3,"Alto",G1550&gt;1,"Médio",G1550&lt;=1,"Baixo")</f>
        <v>Médio</v>
      </c>
      <c r="N1550" s="20" t="str">
        <f t="shared" si="59"/>
        <v>Médio</v>
      </c>
    </row>
    <row r="1551" spans="1:15" x14ac:dyDescent="0.35">
      <c r="A1551" s="17" t="str">
        <f t="shared" si="58"/>
        <v>MTcidadeMudanças crônicas de temperaturaCidade de Cuiabá20502C</v>
      </c>
      <c r="B1551" s="18" t="s">
        <v>103</v>
      </c>
      <c r="C1551" s="18" t="s">
        <v>82</v>
      </c>
      <c r="D1551" s="17" t="s">
        <v>200</v>
      </c>
      <c r="E1551" s="17" t="s">
        <v>104</v>
      </c>
      <c r="F1551" s="17" t="e" vm="7">
        <v>#VALUE!</v>
      </c>
      <c r="G1551" s="46">
        <v>3</v>
      </c>
      <c r="H1551" s="18">
        <v>2050</v>
      </c>
      <c r="I1551" s="18" t="s">
        <v>86</v>
      </c>
      <c r="J1551" s="9" t="s">
        <v>202</v>
      </c>
      <c r="K1551" s="17" t="s">
        <v>189</v>
      </c>
      <c r="L1551" s="48" t="s">
        <v>89</v>
      </c>
      <c r="M1551" s="18" t="str" cm="1">
        <f t="array" ref="M1551">_xlfn.IFS(G1551&gt;3,"Alto",G1551&gt;1,"Médio",G1551&lt;=1,"Baixo")</f>
        <v>Médio</v>
      </c>
      <c r="N1551" s="20" t="str">
        <f t="shared" si="59"/>
        <v>Médio</v>
      </c>
    </row>
    <row r="1552" spans="1:15" x14ac:dyDescent="0.35">
      <c r="A1552" s="17" t="str">
        <f t="shared" si="58"/>
        <v>MTCidadeMudanças crônicas de temperaturaCidade de Sorriso20502C</v>
      </c>
      <c r="B1552" s="111" t="s">
        <v>103</v>
      </c>
      <c r="C1552" s="111" t="s">
        <v>190</v>
      </c>
      <c r="D1552" s="83" t="s">
        <v>200</v>
      </c>
      <c r="E1552" s="83" t="s">
        <v>183</v>
      </c>
      <c r="F1552" s="83" t="e" vm="29">
        <v>#VALUE!</v>
      </c>
      <c r="G1552" s="163">
        <v>3.5</v>
      </c>
      <c r="H1552" s="18">
        <v>2050</v>
      </c>
      <c r="I1552" s="18" t="s">
        <v>86</v>
      </c>
      <c r="J1552" s="9" t="s">
        <v>202</v>
      </c>
      <c r="K1552" s="17" t="s">
        <v>189</v>
      </c>
      <c r="L1552" s="48" t="s">
        <v>89</v>
      </c>
      <c r="M1552" s="18" t="str" cm="1">
        <f t="array" ref="M1552">_xlfn.IFS(G1552&gt;3,"Alto",G1552&gt;1,"Médio",G1552&lt;=1,"Baixo")</f>
        <v>Alto</v>
      </c>
      <c r="N1552" s="20" t="str">
        <f t="shared" si="59"/>
        <v>Alto</v>
      </c>
    </row>
    <row r="1553" spans="1:15" x14ac:dyDescent="0.35">
      <c r="A1553" s="17" t="str">
        <f t="shared" si="58"/>
        <v>MTcidadeMudanças crônicas de temperaturaCidade de Cuiabá20504C</v>
      </c>
      <c r="B1553" s="18" t="s">
        <v>103</v>
      </c>
      <c r="C1553" s="18" t="s">
        <v>82</v>
      </c>
      <c r="D1553" s="17" t="s">
        <v>200</v>
      </c>
      <c r="E1553" s="17" t="s">
        <v>104</v>
      </c>
      <c r="F1553" s="17" t="e" vm="7">
        <v>#VALUE!</v>
      </c>
      <c r="G1553" s="46">
        <v>4.5</v>
      </c>
      <c r="H1553" s="18">
        <v>2050</v>
      </c>
      <c r="I1553" s="18" t="s">
        <v>90</v>
      </c>
      <c r="J1553" s="9" t="s">
        <v>202</v>
      </c>
      <c r="K1553" s="17" t="s">
        <v>189</v>
      </c>
      <c r="L1553" s="48" t="s">
        <v>89</v>
      </c>
      <c r="M1553" s="18" t="str" cm="1">
        <f t="array" ref="M1553">_xlfn.IFS(G1553&gt;3,"Alto",G1553&gt;1,"Médio",G1553&lt;=1,"Baixo")</f>
        <v>Alto</v>
      </c>
      <c r="N1553" s="20" t="str">
        <f t="shared" si="59"/>
        <v>Alto</v>
      </c>
    </row>
    <row r="1554" spans="1:15" x14ac:dyDescent="0.35">
      <c r="A1554" s="17" t="str">
        <f t="shared" si="58"/>
        <v>MTCidadeMudanças crônicas de temperaturaCidade de Sorriso20504C</v>
      </c>
      <c r="B1554" s="111" t="s">
        <v>103</v>
      </c>
      <c r="C1554" s="111" t="s">
        <v>190</v>
      </c>
      <c r="D1554" s="83" t="s">
        <v>200</v>
      </c>
      <c r="E1554" s="83" t="s">
        <v>183</v>
      </c>
      <c r="F1554" s="83" t="e" vm="29">
        <v>#VALUE!</v>
      </c>
      <c r="G1554" s="163">
        <v>4.5</v>
      </c>
      <c r="H1554" s="18">
        <v>2050</v>
      </c>
      <c r="I1554" s="18" t="s">
        <v>90</v>
      </c>
      <c r="J1554" s="9" t="s">
        <v>202</v>
      </c>
      <c r="K1554" s="17" t="s">
        <v>189</v>
      </c>
      <c r="L1554" s="48" t="s">
        <v>89</v>
      </c>
      <c r="M1554" s="18" t="str" cm="1">
        <f t="array" ref="M1554">_xlfn.IFS(G1554&gt;3,"Alto",G1554&gt;1,"Médio",G1554&lt;=1,"Baixo")</f>
        <v>Alto</v>
      </c>
      <c r="N1554" s="20" t="str">
        <f t="shared" si="59"/>
        <v>Alto</v>
      </c>
    </row>
    <row r="1555" spans="1:15" x14ac:dyDescent="0.35">
      <c r="A1555" s="17" t="str">
        <f t="shared" si="58"/>
        <v>PAcidadeMudanças crônicas de temperaturaCidade de Belém20302C</v>
      </c>
      <c r="B1555" s="18" t="s">
        <v>91</v>
      </c>
      <c r="C1555" s="18" t="s">
        <v>82</v>
      </c>
      <c r="D1555" s="17" t="s">
        <v>200</v>
      </c>
      <c r="E1555" s="17" t="s">
        <v>92</v>
      </c>
      <c r="F1555" s="17" t="e" vm="2">
        <v>#VALUE!</v>
      </c>
      <c r="G1555" s="46">
        <v>1.5</v>
      </c>
      <c r="H1555" s="18">
        <v>2030</v>
      </c>
      <c r="I1555" s="18" t="s">
        <v>86</v>
      </c>
      <c r="J1555" s="9" t="s">
        <v>202</v>
      </c>
      <c r="K1555" s="17" t="s">
        <v>189</v>
      </c>
      <c r="L1555" s="48" t="s">
        <v>89</v>
      </c>
      <c r="M1555" s="18" t="str" cm="1">
        <f t="array" ref="M1555">_xlfn.IFS(G1555&gt;3,"Alto",G1555&gt;1,"Médio",G1555&lt;=1,"Baixo")</f>
        <v>Médio</v>
      </c>
      <c r="N1555" s="20" t="str">
        <f t="shared" si="59"/>
        <v>Médio</v>
      </c>
    </row>
    <row r="1556" spans="1:15" x14ac:dyDescent="0.35">
      <c r="A1556" s="17" t="str">
        <f t="shared" si="58"/>
        <v>PAcidadeMudanças crônicas de temperaturaCidade de Belém20304C</v>
      </c>
      <c r="B1556" s="18" t="s">
        <v>91</v>
      </c>
      <c r="C1556" s="18" t="s">
        <v>82</v>
      </c>
      <c r="D1556" s="17" t="s">
        <v>200</v>
      </c>
      <c r="E1556" s="17" t="s">
        <v>92</v>
      </c>
      <c r="F1556" s="17" t="e" vm="2">
        <v>#VALUE!</v>
      </c>
      <c r="G1556" s="46">
        <v>2.5</v>
      </c>
      <c r="H1556" s="18">
        <v>2030</v>
      </c>
      <c r="I1556" s="18" t="s">
        <v>90</v>
      </c>
      <c r="J1556" s="9" t="s">
        <v>202</v>
      </c>
      <c r="K1556" s="17" t="s">
        <v>189</v>
      </c>
      <c r="L1556" s="48" t="s">
        <v>89</v>
      </c>
      <c r="M1556" s="18" t="str" cm="1">
        <f t="array" ref="M1556">_xlfn.IFS(G1556&gt;3,"Alto",G1556&gt;1,"Médio",G1556&lt;=1,"Baixo")</f>
        <v>Médio</v>
      </c>
      <c r="N1556" s="20" t="str">
        <f t="shared" si="59"/>
        <v>Médio</v>
      </c>
    </row>
    <row r="1557" spans="1:15" x14ac:dyDescent="0.35">
      <c r="A1557" s="17" t="str">
        <f t="shared" si="58"/>
        <v>PAcidadeMudanças crônicas de temperaturaCidade de Belém20502C</v>
      </c>
      <c r="B1557" s="18" t="s">
        <v>91</v>
      </c>
      <c r="C1557" s="18" t="s">
        <v>82</v>
      </c>
      <c r="D1557" s="17" t="s">
        <v>200</v>
      </c>
      <c r="E1557" s="17" t="s">
        <v>92</v>
      </c>
      <c r="F1557" s="17" t="e" vm="2">
        <v>#VALUE!</v>
      </c>
      <c r="G1557" s="46">
        <v>2.5</v>
      </c>
      <c r="H1557" s="18">
        <v>2050</v>
      </c>
      <c r="I1557" s="18" t="s">
        <v>86</v>
      </c>
      <c r="J1557" s="9" t="s">
        <v>202</v>
      </c>
      <c r="K1557" s="17" t="s">
        <v>189</v>
      </c>
      <c r="L1557" s="48" t="s">
        <v>89</v>
      </c>
      <c r="M1557" s="18" t="str" cm="1">
        <f t="array" ref="M1557">_xlfn.IFS(G1557&gt;3,"Alto",G1557&gt;1,"Médio",G1557&lt;=1,"Baixo")</f>
        <v>Médio</v>
      </c>
      <c r="N1557" s="20" t="str">
        <f t="shared" si="59"/>
        <v>Médio</v>
      </c>
    </row>
    <row r="1558" spans="1:15" x14ac:dyDescent="0.35">
      <c r="A1558" s="17" t="str">
        <f t="shared" si="58"/>
        <v>PAcidadeMudanças crônicas de temperaturaCidade de Belém20504C</v>
      </c>
      <c r="B1558" s="18" t="s">
        <v>91</v>
      </c>
      <c r="C1558" s="18" t="s">
        <v>82</v>
      </c>
      <c r="D1558" s="17" t="s">
        <v>200</v>
      </c>
      <c r="E1558" s="17" t="s">
        <v>92</v>
      </c>
      <c r="F1558" s="17" t="e" vm="2">
        <v>#VALUE!</v>
      </c>
      <c r="G1558" s="46">
        <v>3.5</v>
      </c>
      <c r="H1558" s="18">
        <v>2050</v>
      </c>
      <c r="I1558" s="18" t="s">
        <v>90</v>
      </c>
      <c r="J1558" s="9" t="s">
        <v>202</v>
      </c>
      <c r="K1558" s="17" t="s">
        <v>189</v>
      </c>
      <c r="L1558" s="48" t="s">
        <v>89</v>
      </c>
      <c r="M1558" s="18" t="str" cm="1">
        <f t="array" ref="M1558">_xlfn.IFS(G1558&gt;3,"Alto",G1558&gt;1,"Médio",G1558&lt;=1,"Baixo")</f>
        <v>Alto</v>
      </c>
      <c r="N1558" s="20" t="str">
        <f t="shared" si="59"/>
        <v>Alto</v>
      </c>
    </row>
    <row r="1559" spans="1:15" x14ac:dyDescent="0.35">
      <c r="A1559" s="17" t="str">
        <f t="shared" ref="A1559:A1622" si="60">_xlfn.CONCAT(B1559,C1559,D1559,E1559,H1559,I1559)</f>
        <v>PBcidadeMudanças crônicas de temperaturaCidade de João Pessoa20302C</v>
      </c>
      <c r="B1559" s="18" t="s">
        <v>113</v>
      </c>
      <c r="C1559" s="18" t="s">
        <v>82</v>
      </c>
      <c r="D1559" s="17" t="s">
        <v>200</v>
      </c>
      <c r="E1559" s="17" t="s">
        <v>114</v>
      </c>
      <c r="F1559" s="17" t="e" vm="12">
        <v>#VALUE!</v>
      </c>
      <c r="G1559" s="46">
        <v>1.5</v>
      </c>
      <c r="H1559" s="18">
        <v>2030</v>
      </c>
      <c r="I1559" s="18" t="s">
        <v>86</v>
      </c>
      <c r="J1559" s="9" t="s">
        <v>202</v>
      </c>
      <c r="K1559" s="17" t="s">
        <v>189</v>
      </c>
      <c r="L1559" s="48" t="s">
        <v>89</v>
      </c>
      <c r="M1559" s="18" t="str" cm="1">
        <f t="array" ref="M1559">_xlfn.IFS(G1559&gt;3,"Alto",G1559&gt;1,"Médio",G1559&lt;=1,"Baixo")</f>
        <v>Médio</v>
      </c>
      <c r="N1559" s="20" t="str">
        <f t="shared" si="59"/>
        <v>Médio</v>
      </c>
    </row>
    <row r="1560" spans="1:15" x14ac:dyDescent="0.35">
      <c r="A1560" s="17" t="str">
        <f t="shared" si="60"/>
        <v>PBcidadeMudanças crônicas de temperaturaCidade de João Pessoa20304C</v>
      </c>
      <c r="B1560" s="18" t="s">
        <v>113</v>
      </c>
      <c r="C1560" s="18" t="s">
        <v>82</v>
      </c>
      <c r="D1560" s="17" t="s">
        <v>200</v>
      </c>
      <c r="E1560" s="17" t="s">
        <v>114</v>
      </c>
      <c r="F1560" s="17" t="e" vm="12">
        <v>#VALUE!</v>
      </c>
      <c r="G1560" s="46">
        <v>2</v>
      </c>
      <c r="H1560" s="18">
        <v>2030</v>
      </c>
      <c r="I1560" s="18" t="s">
        <v>90</v>
      </c>
      <c r="J1560" s="9" t="s">
        <v>202</v>
      </c>
      <c r="K1560" s="17" t="s">
        <v>189</v>
      </c>
      <c r="L1560" s="48" t="s">
        <v>89</v>
      </c>
      <c r="M1560" s="18" t="str" cm="1">
        <f t="array" ref="M1560">_xlfn.IFS(G1560&gt;3,"Alto",G1560&gt;1,"Médio",G1560&lt;=1,"Baixo")</f>
        <v>Médio</v>
      </c>
      <c r="N1560" s="20" t="str">
        <f t="shared" si="59"/>
        <v>Médio</v>
      </c>
    </row>
    <row r="1561" spans="1:15" x14ac:dyDescent="0.35">
      <c r="A1561" s="17" t="str">
        <f t="shared" si="60"/>
        <v>PBcidadeMudanças crônicas de temperaturaCidade de João Pessoa20502C</v>
      </c>
      <c r="B1561" s="18" t="s">
        <v>113</v>
      </c>
      <c r="C1561" s="18" t="s">
        <v>82</v>
      </c>
      <c r="D1561" s="17" t="s">
        <v>200</v>
      </c>
      <c r="E1561" s="17" t="s">
        <v>114</v>
      </c>
      <c r="F1561" s="17" t="e" vm="12">
        <v>#VALUE!</v>
      </c>
      <c r="G1561" s="46">
        <v>2</v>
      </c>
      <c r="H1561" s="18">
        <v>2050</v>
      </c>
      <c r="I1561" s="18" t="s">
        <v>86</v>
      </c>
      <c r="J1561" s="9" t="s">
        <v>202</v>
      </c>
      <c r="K1561" s="17" t="s">
        <v>189</v>
      </c>
      <c r="L1561" s="48" t="s">
        <v>89</v>
      </c>
      <c r="M1561" s="18" t="str" cm="1">
        <f t="array" ref="M1561">_xlfn.IFS(G1561&gt;3,"Alto",G1561&gt;1,"Médio",G1561&lt;=1,"Baixo")</f>
        <v>Médio</v>
      </c>
      <c r="N1561" s="20" t="str">
        <f t="shared" si="59"/>
        <v>Médio</v>
      </c>
    </row>
    <row r="1562" spans="1:15" x14ac:dyDescent="0.35">
      <c r="A1562" s="17" t="str">
        <f t="shared" si="60"/>
        <v>PBcidadeMudanças crônicas de temperaturaCidade de João Pessoa20504C</v>
      </c>
      <c r="B1562" s="18" t="s">
        <v>113</v>
      </c>
      <c r="C1562" s="18" t="s">
        <v>82</v>
      </c>
      <c r="D1562" s="17" t="s">
        <v>200</v>
      </c>
      <c r="E1562" s="17" t="s">
        <v>114</v>
      </c>
      <c r="F1562" s="17" t="e" vm="12">
        <v>#VALUE!</v>
      </c>
      <c r="G1562" s="46">
        <v>3</v>
      </c>
      <c r="H1562" s="18">
        <v>2050</v>
      </c>
      <c r="I1562" s="18" t="s">
        <v>90</v>
      </c>
      <c r="J1562" s="9" t="s">
        <v>202</v>
      </c>
      <c r="K1562" s="17" t="s">
        <v>189</v>
      </c>
      <c r="L1562" s="48" t="s">
        <v>89</v>
      </c>
      <c r="M1562" s="18" t="str" cm="1">
        <f t="array" ref="M1562">_xlfn.IFS(G1562&gt;3,"Alto",G1562&gt;1,"Médio",G1562&lt;=1,"Baixo")</f>
        <v>Médio</v>
      </c>
      <c r="N1562" s="20" t="str">
        <f t="shared" si="59"/>
        <v>Médio</v>
      </c>
    </row>
    <row r="1563" spans="1:15" x14ac:dyDescent="0.35">
      <c r="A1563" s="17" t="str">
        <f t="shared" si="60"/>
        <v>PEcidadeMudanças crônicas de temperaturaCidade de Recife20302C</v>
      </c>
      <c r="B1563" s="18" t="s">
        <v>129</v>
      </c>
      <c r="C1563" s="18" t="s">
        <v>82</v>
      </c>
      <c r="D1563" s="17" t="s">
        <v>200</v>
      </c>
      <c r="E1563" s="17" t="s">
        <v>130</v>
      </c>
      <c r="F1563" s="17" t="e" vm="20">
        <v>#VALUE!</v>
      </c>
      <c r="G1563" s="46">
        <v>1.5</v>
      </c>
      <c r="H1563" s="18">
        <v>2030</v>
      </c>
      <c r="I1563" s="18" t="s">
        <v>86</v>
      </c>
      <c r="J1563" s="9" t="s">
        <v>202</v>
      </c>
      <c r="K1563" s="17" t="s">
        <v>189</v>
      </c>
      <c r="L1563" s="48" t="s">
        <v>89</v>
      </c>
      <c r="M1563" s="18" t="str" cm="1">
        <f t="array" ref="M1563">_xlfn.IFS(G1563&gt;3,"Alto",G1563&gt;1,"Médio",G1563&lt;=1,"Baixo")</f>
        <v>Médio</v>
      </c>
      <c r="N1563" s="20" t="str">
        <f t="shared" si="59"/>
        <v>Médio</v>
      </c>
    </row>
    <row r="1564" spans="1:15" x14ac:dyDescent="0.35">
      <c r="A1564" s="17" t="str">
        <f t="shared" si="60"/>
        <v>PEcidadeMudanças crônicas de temperaturaCidade de Recife20304C</v>
      </c>
      <c r="B1564" s="18" t="s">
        <v>129</v>
      </c>
      <c r="C1564" s="18" t="s">
        <v>82</v>
      </c>
      <c r="D1564" s="17" t="s">
        <v>200</v>
      </c>
      <c r="E1564" s="17" t="s">
        <v>130</v>
      </c>
      <c r="F1564" s="17" t="e" vm="20">
        <v>#VALUE!</v>
      </c>
      <c r="G1564" s="46">
        <v>2</v>
      </c>
      <c r="H1564" s="18">
        <v>2030</v>
      </c>
      <c r="I1564" s="18" t="s">
        <v>90</v>
      </c>
      <c r="J1564" s="9" t="s">
        <v>202</v>
      </c>
      <c r="K1564" s="17" t="s">
        <v>189</v>
      </c>
      <c r="L1564" s="48" t="s">
        <v>89</v>
      </c>
      <c r="M1564" s="18" t="str" cm="1">
        <f t="array" ref="M1564">_xlfn.IFS(G1564&gt;3,"Alto",G1564&gt;1,"Médio",G1564&lt;=1,"Baixo")</f>
        <v>Médio</v>
      </c>
      <c r="N1564" s="20" t="str">
        <f t="shared" si="59"/>
        <v>Médio</v>
      </c>
    </row>
    <row r="1565" spans="1:15" x14ac:dyDescent="0.35">
      <c r="A1565" s="17" t="str">
        <f t="shared" si="60"/>
        <v>PEcidadeMudanças crônicas de temperaturaCidade de Recife20502C</v>
      </c>
      <c r="B1565" s="18" t="s">
        <v>129</v>
      </c>
      <c r="C1565" s="18" t="s">
        <v>82</v>
      </c>
      <c r="D1565" s="17" t="s">
        <v>200</v>
      </c>
      <c r="E1565" s="17" t="s">
        <v>130</v>
      </c>
      <c r="F1565" s="17" t="e" vm="20">
        <v>#VALUE!</v>
      </c>
      <c r="G1565" s="46">
        <v>2</v>
      </c>
      <c r="H1565" s="18">
        <v>2050</v>
      </c>
      <c r="I1565" s="18" t="s">
        <v>86</v>
      </c>
      <c r="J1565" s="9" t="s">
        <v>202</v>
      </c>
      <c r="K1565" s="17" t="s">
        <v>189</v>
      </c>
      <c r="L1565" s="48" t="s">
        <v>89</v>
      </c>
      <c r="M1565" s="18" t="str" cm="1">
        <f t="array" ref="M1565">_xlfn.IFS(G1565&gt;3,"Alto",G1565&gt;1,"Médio",G1565&lt;=1,"Baixo")</f>
        <v>Médio</v>
      </c>
      <c r="N1565" s="20" t="str">
        <f t="shared" si="59"/>
        <v>Médio</v>
      </c>
    </row>
    <row r="1566" spans="1:15" x14ac:dyDescent="0.35">
      <c r="A1566" s="17" t="str">
        <f t="shared" si="60"/>
        <v>PEcidadeMudanças crônicas de temperaturaCidade de Recife20504C</v>
      </c>
      <c r="B1566" s="18" t="s">
        <v>129</v>
      </c>
      <c r="C1566" s="45" t="s">
        <v>82</v>
      </c>
      <c r="D1566" s="44" t="s">
        <v>200</v>
      </c>
      <c r="E1566" s="17" t="s">
        <v>130</v>
      </c>
      <c r="F1566" s="17" t="e" vm="20">
        <v>#VALUE!</v>
      </c>
      <c r="G1566" s="46">
        <v>2.5</v>
      </c>
      <c r="H1566" s="18">
        <v>2050</v>
      </c>
      <c r="I1566" s="18" t="s">
        <v>90</v>
      </c>
      <c r="J1566" s="9" t="s">
        <v>202</v>
      </c>
      <c r="K1566" s="17" t="s">
        <v>189</v>
      </c>
      <c r="L1566" s="48" t="s">
        <v>89</v>
      </c>
      <c r="M1566" s="18" t="str" cm="1">
        <f t="array" ref="M1566">_xlfn.IFS(G1566&gt;3,"Alto",G1566&gt;1,"Médio",G1566&lt;=1,"Baixo")</f>
        <v>Médio</v>
      </c>
      <c r="N1566" s="20" t="str">
        <f t="shared" si="59"/>
        <v>Médio</v>
      </c>
    </row>
    <row r="1567" spans="1:15" x14ac:dyDescent="0.35">
      <c r="A1567" s="17" t="str">
        <f t="shared" si="60"/>
        <v>PIcidadeMudanças crônicas de temperaturaCidade de Teresina20302C</v>
      </c>
      <c r="B1567" s="18" t="s">
        <v>139</v>
      </c>
      <c r="C1567" s="45" t="s">
        <v>82</v>
      </c>
      <c r="D1567" s="44" t="s">
        <v>200</v>
      </c>
      <c r="E1567" s="17" t="s">
        <v>140</v>
      </c>
      <c r="F1567" s="17" t="e" vm="25">
        <v>#VALUE!</v>
      </c>
      <c r="G1567" s="46">
        <v>1.5</v>
      </c>
      <c r="H1567" s="18">
        <v>2030</v>
      </c>
      <c r="I1567" s="18" t="s">
        <v>86</v>
      </c>
      <c r="J1567" s="9" t="s">
        <v>202</v>
      </c>
      <c r="K1567" s="17" t="s">
        <v>189</v>
      </c>
      <c r="L1567" s="48" t="s">
        <v>89</v>
      </c>
      <c r="M1567" s="18" t="str" cm="1">
        <f t="array" ref="M1567">_xlfn.IFS(G1567&gt;3,"Alto",G1567&gt;1,"Médio",G1567&lt;=1,"Baixo")</f>
        <v>Médio</v>
      </c>
      <c r="N1567" s="20" t="str">
        <f t="shared" si="59"/>
        <v>Médio</v>
      </c>
    </row>
    <row r="1568" spans="1:15" x14ac:dyDescent="0.35">
      <c r="A1568" s="17" t="str">
        <f t="shared" si="60"/>
        <v>PIcidadeMudanças crônicas de temperaturaCidade de Teresina20304C</v>
      </c>
      <c r="B1568" s="18" t="s">
        <v>139</v>
      </c>
      <c r="C1568" s="45" t="s">
        <v>82</v>
      </c>
      <c r="D1568" s="44" t="s">
        <v>200</v>
      </c>
      <c r="E1568" s="17" t="s">
        <v>140</v>
      </c>
      <c r="F1568" s="17" t="e" vm="25">
        <v>#VALUE!</v>
      </c>
      <c r="G1568" s="46">
        <v>2</v>
      </c>
      <c r="H1568" s="18">
        <v>2030</v>
      </c>
      <c r="I1568" s="18" t="s">
        <v>90</v>
      </c>
      <c r="J1568" s="9" t="s">
        <v>202</v>
      </c>
      <c r="K1568" s="17" t="s">
        <v>189</v>
      </c>
      <c r="L1568" s="48" t="s">
        <v>89</v>
      </c>
      <c r="M1568" s="18" t="str" cm="1">
        <f t="array" ref="M1568">_xlfn.IFS(G1568&gt;3,"Alto",G1568&gt;1,"Médio",G1568&lt;=1,"Baixo")</f>
        <v>Médio</v>
      </c>
      <c r="N1568" s="20" t="str">
        <f t="shared" si="59"/>
        <v>Médio</v>
      </c>
      <c r="O1568" s="1"/>
    </row>
    <row r="1569" spans="1:15" x14ac:dyDescent="0.35">
      <c r="A1569" s="17" t="str">
        <f t="shared" si="60"/>
        <v>PIcidadeMudanças crônicas de temperaturaCidade de Teresina20502C</v>
      </c>
      <c r="B1569" s="18" t="s">
        <v>139</v>
      </c>
      <c r="C1569" s="45" t="s">
        <v>82</v>
      </c>
      <c r="D1569" s="44" t="s">
        <v>200</v>
      </c>
      <c r="E1569" s="17" t="s">
        <v>140</v>
      </c>
      <c r="F1569" s="17" t="e" vm="25">
        <v>#VALUE!</v>
      </c>
      <c r="G1569" s="46">
        <v>2</v>
      </c>
      <c r="H1569" s="18">
        <v>2050</v>
      </c>
      <c r="I1569" s="18" t="s">
        <v>86</v>
      </c>
      <c r="J1569" s="9" t="s">
        <v>202</v>
      </c>
      <c r="K1569" s="17" t="s">
        <v>189</v>
      </c>
      <c r="L1569" s="48" t="s">
        <v>89</v>
      </c>
      <c r="M1569" s="18" t="str" cm="1">
        <f t="array" ref="M1569">_xlfn.IFS(G1569&gt;3,"Alto",G1569&gt;1,"Médio",G1569&lt;=1,"Baixo")</f>
        <v>Médio</v>
      </c>
      <c r="N1569" s="20" t="str">
        <f t="shared" si="59"/>
        <v>Médio</v>
      </c>
      <c r="O1569" s="1"/>
    </row>
    <row r="1570" spans="1:15" x14ac:dyDescent="0.35">
      <c r="A1570" s="17" t="str">
        <f t="shared" si="60"/>
        <v>PIcidadeMudanças crônicas de temperaturaCidade de Teresina20504C</v>
      </c>
      <c r="B1570" s="18" t="s">
        <v>139</v>
      </c>
      <c r="C1570" s="45" t="s">
        <v>82</v>
      </c>
      <c r="D1570" s="44" t="s">
        <v>200</v>
      </c>
      <c r="E1570" s="17" t="s">
        <v>140</v>
      </c>
      <c r="F1570" s="17" t="e" vm="25">
        <v>#VALUE!</v>
      </c>
      <c r="G1570" s="46">
        <v>3</v>
      </c>
      <c r="H1570" s="18">
        <v>2050</v>
      </c>
      <c r="I1570" s="18" t="s">
        <v>90</v>
      </c>
      <c r="J1570" s="9" t="s">
        <v>202</v>
      </c>
      <c r="K1570" s="17" t="s">
        <v>189</v>
      </c>
      <c r="L1570" s="48" t="s">
        <v>89</v>
      </c>
      <c r="M1570" s="18" t="str" cm="1">
        <f t="array" ref="M1570">_xlfn.IFS(G1570&gt;3,"Alto",G1570&gt;1,"Médio",G1570&lt;=1,"Baixo")</f>
        <v>Médio</v>
      </c>
      <c r="N1570" s="20" t="str">
        <f t="shared" si="59"/>
        <v>Médio</v>
      </c>
      <c r="O1570" s="1"/>
    </row>
    <row r="1571" spans="1:15" x14ac:dyDescent="0.35">
      <c r="A1571" s="17" t="str">
        <f t="shared" si="60"/>
        <v>PRcidadeMudanças crônicas de temperaturaCidade de Curitiba20302C</v>
      </c>
      <c r="B1571" s="18" t="s">
        <v>105</v>
      </c>
      <c r="C1571" s="45" t="s">
        <v>82</v>
      </c>
      <c r="D1571" s="44" t="s">
        <v>200</v>
      </c>
      <c r="E1571" s="17" t="s">
        <v>106</v>
      </c>
      <c r="F1571" s="17" t="e" vm="8">
        <v>#VALUE!</v>
      </c>
      <c r="G1571" s="46">
        <v>2.5</v>
      </c>
      <c r="H1571" s="18">
        <v>2030</v>
      </c>
      <c r="I1571" s="18" t="s">
        <v>86</v>
      </c>
      <c r="J1571" s="9" t="s">
        <v>202</v>
      </c>
      <c r="K1571" s="17" t="s">
        <v>189</v>
      </c>
      <c r="L1571" s="48" t="s">
        <v>89</v>
      </c>
      <c r="M1571" s="18" t="str" cm="1">
        <f t="array" ref="M1571">_xlfn.IFS(G1571&gt;3,"Alto",G1571&gt;1,"Médio",G1571&lt;=1,"Baixo")</f>
        <v>Médio</v>
      </c>
      <c r="N1571" s="20" t="str">
        <f t="shared" si="59"/>
        <v>Médio</v>
      </c>
    </row>
    <row r="1572" spans="1:15" x14ac:dyDescent="0.35">
      <c r="A1572" s="17" t="str">
        <f t="shared" si="60"/>
        <v>PRCidadeMudanças crônicas de temperaturaCidade de Cascavel20302C</v>
      </c>
      <c r="B1572" s="111" t="s">
        <v>105</v>
      </c>
      <c r="C1572" s="114" t="s">
        <v>190</v>
      </c>
      <c r="D1572" s="92" t="s">
        <v>200</v>
      </c>
      <c r="E1572" s="83" t="s">
        <v>179</v>
      </c>
      <c r="F1572" s="83" t="e" vm="30">
        <v>#VALUE!</v>
      </c>
      <c r="G1572" s="163">
        <v>3</v>
      </c>
      <c r="H1572" s="18">
        <v>2030</v>
      </c>
      <c r="I1572" s="18" t="s">
        <v>86</v>
      </c>
      <c r="J1572" s="9" t="s">
        <v>202</v>
      </c>
      <c r="K1572" s="17" t="s">
        <v>189</v>
      </c>
      <c r="L1572" s="48" t="s">
        <v>89</v>
      </c>
      <c r="M1572" s="18" t="str" cm="1">
        <f t="array" ref="M1572">_xlfn.IFS(G1572&gt;3,"Alto",G1572&gt;1,"Médio",G1572&lt;=1,"Baixo")</f>
        <v>Médio</v>
      </c>
      <c r="N1572" s="20" t="str">
        <f t="shared" si="59"/>
        <v>Médio</v>
      </c>
    </row>
    <row r="1573" spans="1:15" x14ac:dyDescent="0.35">
      <c r="A1573" s="17" t="str">
        <f t="shared" si="60"/>
        <v>PRcidadeMudanças crônicas de temperaturaCidade de Curitiba20304C</v>
      </c>
      <c r="B1573" s="18" t="s">
        <v>105</v>
      </c>
      <c r="C1573" s="45" t="s">
        <v>82</v>
      </c>
      <c r="D1573" s="44" t="s">
        <v>200</v>
      </c>
      <c r="E1573" s="17" t="s">
        <v>106</v>
      </c>
      <c r="F1573" s="17" t="e" vm="8">
        <v>#VALUE!</v>
      </c>
      <c r="G1573" s="46">
        <v>3</v>
      </c>
      <c r="H1573" s="18">
        <v>2030</v>
      </c>
      <c r="I1573" s="18" t="s">
        <v>90</v>
      </c>
      <c r="J1573" s="9" t="s">
        <v>202</v>
      </c>
      <c r="K1573" s="17" t="s">
        <v>189</v>
      </c>
      <c r="L1573" s="48" t="s">
        <v>89</v>
      </c>
      <c r="M1573" s="18" t="str" cm="1">
        <f t="array" ref="M1573">_xlfn.IFS(G1573&gt;3,"Alto",G1573&gt;1,"Médio",G1573&lt;=1,"Baixo")</f>
        <v>Médio</v>
      </c>
      <c r="N1573" s="20" t="str">
        <f t="shared" si="59"/>
        <v>Médio</v>
      </c>
    </row>
    <row r="1574" spans="1:15" x14ac:dyDescent="0.35">
      <c r="A1574" s="17" t="str">
        <f t="shared" si="60"/>
        <v>PRCidadeMudanças crônicas de temperaturaCidade de Cascavel20304C</v>
      </c>
      <c r="B1574" s="111" t="s">
        <v>105</v>
      </c>
      <c r="C1574" s="111" t="s">
        <v>190</v>
      </c>
      <c r="D1574" s="83" t="s">
        <v>200</v>
      </c>
      <c r="E1574" s="83" t="s">
        <v>179</v>
      </c>
      <c r="F1574" s="83" t="e" vm="30">
        <v>#VALUE!</v>
      </c>
      <c r="G1574" s="163">
        <v>3.5</v>
      </c>
      <c r="H1574" s="18">
        <v>2030</v>
      </c>
      <c r="I1574" s="18" t="s">
        <v>90</v>
      </c>
      <c r="J1574" s="9" t="s">
        <v>202</v>
      </c>
      <c r="K1574" s="17" t="s">
        <v>189</v>
      </c>
      <c r="L1574" s="48" t="s">
        <v>89</v>
      </c>
      <c r="M1574" s="18" t="str" cm="1">
        <f t="array" ref="M1574">_xlfn.IFS(G1574&gt;3,"Alto",G1574&gt;1,"Médio",G1574&lt;=1,"Baixo")</f>
        <v>Alto</v>
      </c>
      <c r="N1574" s="20" t="str">
        <f t="shared" si="59"/>
        <v>Alto</v>
      </c>
    </row>
    <row r="1575" spans="1:15" x14ac:dyDescent="0.35">
      <c r="A1575" s="17" t="str">
        <f t="shared" si="60"/>
        <v>PRcidadeMudanças crônicas de temperaturaCidade de Curitiba20502C</v>
      </c>
      <c r="B1575" s="18" t="s">
        <v>105</v>
      </c>
      <c r="C1575" s="18" t="s">
        <v>82</v>
      </c>
      <c r="D1575" s="17" t="s">
        <v>200</v>
      </c>
      <c r="E1575" s="17" t="s">
        <v>106</v>
      </c>
      <c r="F1575" s="17" t="e" vm="8">
        <v>#VALUE!</v>
      </c>
      <c r="G1575" s="46">
        <v>3</v>
      </c>
      <c r="H1575" s="18">
        <v>2050</v>
      </c>
      <c r="I1575" s="18" t="s">
        <v>86</v>
      </c>
      <c r="J1575" s="9" t="s">
        <v>202</v>
      </c>
      <c r="K1575" s="17" t="s">
        <v>189</v>
      </c>
      <c r="L1575" s="48" t="s">
        <v>89</v>
      </c>
      <c r="M1575" s="18" t="str" cm="1">
        <f t="array" ref="M1575">_xlfn.IFS(G1575&gt;3,"Alto",G1575&gt;1,"Médio",G1575&lt;=1,"Baixo")</f>
        <v>Médio</v>
      </c>
      <c r="N1575" s="20" t="str">
        <f t="shared" ref="N1575:N1638" si="61">IF(OR(G1575="Alto",G1575="Médio", G1575="Baixo", G1575= "Não aplicável",G1575="ND"),G1575,M1575)</f>
        <v>Médio</v>
      </c>
    </row>
    <row r="1576" spans="1:15" x14ac:dyDescent="0.35">
      <c r="A1576" s="17" t="str">
        <f t="shared" si="60"/>
        <v>PRCidadeMudanças crônicas de temperaturaCidade de Cascavel20502C</v>
      </c>
      <c r="B1576" s="111" t="s">
        <v>105</v>
      </c>
      <c r="C1576" s="111" t="s">
        <v>190</v>
      </c>
      <c r="D1576" s="83" t="s">
        <v>200</v>
      </c>
      <c r="E1576" s="83" t="s">
        <v>179</v>
      </c>
      <c r="F1576" s="83" t="e" vm="30">
        <v>#VALUE!</v>
      </c>
      <c r="G1576" s="163">
        <v>3.5</v>
      </c>
      <c r="H1576" s="18">
        <v>2050</v>
      </c>
      <c r="I1576" s="18" t="s">
        <v>86</v>
      </c>
      <c r="J1576" s="9" t="s">
        <v>202</v>
      </c>
      <c r="K1576" s="17" t="s">
        <v>189</v>
      </c>
      <c r="L1576" s="48" t="s">
        <v>89</v>
      </c>
      <c r="M1576" s="18" t="str" cm="1">
        <f t="array" ref="M1576">_xlfn.IFS(G1576&gt;3,"Alto",G1576&gt;1,"Médio",G1576&lt;=1,"Baixo")</f>
        <v>Alto</v>
      </c>
      <c r="N1576" s="20" t="str">
        <f t="shared" si="61"/>
        <v>Alto</v>
      </c>
    </row>
    <row r="1577" spans="1:15" x14ac:dyDescent="0.35">
      <c r="A1577" s="17" t="str">
        <f t="shared" si="60"/>
        <v>PRcidadeMudanças crônicas de temperaturaCidade de Curitiba20504C</v>
      </c>
      <c r="B1577" s="18" t="s">
        <v>105</v>
      </c>
      <c r="C1577" s="18" t="s">
        <v>82</v>
      </c>
      <c r="D1577" s="17" t="s">
        <v>200</v>
      </c>
      <c r="E1577" s="17" t="s">
        <v>106</v>
      </c>
      <c r="F1577" s="17" t="e" vm="8">
        <v>#VALUE!</v>
      </c>
      <c r="G1577" s="46">
        <v>3</v>
      </c>
      <c r="H1577" s="18">
        <v>2050</v>
      </c>
      <c r="I1577" s="18" t="s">
        <v>90</v>
      </c>
      <c r="J1577" s="9" t="s">
        <v>202</v>
      </c>
      <c r="K1577" s="17" t="s">
        <v>189</v>
      </c>
      <c r="L1577" s="48" t="s">
        <v>89</v>
      </c>
      <c r="M1577" s="18" t="str" cm="1">
        <f t="array" ref="M1577">_xlfn.IFS(G1577&gt;3,"Alto",G1577&gt;1,"Médio",G1577&lt;=1,"Baixo")</f>
        <v>Médio</v>
      </c>
      <c r="N1577" s="20" t="str">
        <f t="shared" si="61"/>
        <v>Médio</v>
      </c>
    </row>
    <row r="1578" spans="1:15" x14ac:dyDescent="0.35">
      <c r="A1578" s="17" t="str">
        <f t="shared" si="60"/>
        <v>PRCidadeMudanças crônicas de temperaturaCidade de Cascavel20504C</v>
      </c>
      <c r="B1578" s="111" t="s">
        <v>105</v>
      </c>
      <c r="C1578" s="111" t="s">
        <v>190</v>
      </c>
      <c r="D1578" s="83" t="s">
        <v>200</v>
      </c>
      <c r="E1578" s="83" t="s">
        <v>179</v>
      </c>
      <c r="F1578" s="83" t="e" vm="30">
        <v>#VALUE!</v>
      </c>
      <c r="G1578" s="163">
        <v>4</v>
      </c>
      <c r="H1578" s="18">
        <v>2050</v>
      </c>
      <c r="I1578" s="18" t="s">
        <v>90</v>
      </c>
      <c r="J1578" s="9" t="s">
        <v>202</v>
      </c>
      <c r="K1578" s="17" t="s">
        <v>189</v>
      </c>
      <c r="L1578" s="48" t="s">
        <v>89</v>
      </c>
      <c r="M1578" s="18" t="str" cm="1">
        <f t="array" ref="M1578">_xlfn.IFS(G1578&gt;3,"Alto",G1578&gt;1,"Médio",G1578&lt;=1,"Baixo")</f>
        <v>Alto</v>
      </c>
      <c r="N1578" s="20" t="str">
        <f t="shared" si="61"/>
        <v>Alto</v>
      </c>
    </row>
    <row r="1579" spans="1:15" x14ac:dyDescent="0.35">
      <c r="A1579" s="17" t="str">
        <f t="shared" si="60"/>
        <v>RJcidadeMudanças crônicas de temperaturaCidade do Rio de Janeiro20302C</v>
      </c>
      <c r="B1579" s="18" t="s">
        <v>143</v>
      </c>
      <c r="C1579" s="18" t="s">
        <v>82</v>
      </c>
      <c r="D1579" s="17" t="s">
        <v>200</v>
      </c>
      <c r="E1579" s="17" t="s">
        <v>144</v>
      </c>
      <c r="F1579" s="17" t="e" vm="27">
        <v>#VALUE!</v>
      </c>
      <c r="G1579" s="46">
        <v>1.5</v>
      </c>
      <c r="H1579" s="18">
        <v>2030</v>
      </c>
      <c r="I1579" s="18" t="s">
        <v>86</v>
      </c>
      <c r="J1579" s="9" t="s">
        <v>202</v>
      </c>
      <c r="K1579" s="17" t="s">
        <v>189</v>
      </c>
      <c r="L1579" s="48" t="s">
        <v>89</v>
      </c>
      <c r="M1579" s="18" t="str" cm="1">
        <f t="array" ref="M1579">_xlfn.IFS(G1579&gt;3,"Alto",G1579&gt;1,"Médio",G1579&lt;=1,"Baixo")</f>
        <v>Médio</v>
      </c>
      <c r="N1579" s="20" t="str">
        <f t="shared" si="61"/>
        <v>Médio</v>
      </c>
    </row>
    <row r="1580" spans="1:15" x14ac:dyDescent="0.35">
      <c r="A1580" s="17" t="str">
        <f t="shared" si="60"/>
        <v>RJcidadeMudanças crônicas de temperaturaCidade do Rio de Janeiro20304C</v>
      </c>
      <c r="B1580" s="18" t="s">
        <v>143</v>
      </c>
      <c r="C1580" s="18" t="s">
        <v>82</v>
      </c>
      <c r="D1580" s="17" t="s">
        <v>200</v>
      </c>
      <c r="E1580" s="17" t="s">
        <v>144</v>
      </c>
      <c r="F1580" s="17" t="e" vm="27">
        <v>#VALUE!</v>
      </c>
      <c r="G1580" s="46">
        <v>2.5</v>
      </c>
      <c r="H1580" s="18">
        <v>2030</v>
      </c>
      <c r="I1580" s="18" t="s">
        <v>90</v>
      </c>
      <c r="J1580" s="9" t="s">
        <v>202</v>
      </c>
      <c r="K1580" s="17" t="s">
        <v>189</v>
      </c>
      <c r="L1580" s="48" t="s">
        <v>89</v>
      </c>
      <c r="M1580" s="18" t="str" cm="1">
        <f t="array" ref="M1580">_xlfn.IFS(G1580&gt;3,"Alto",G1580&gt;1,"Médio",G1580&lt;=1,"Baixo")</f>
        <v>Médio</v>
      </c>
      <c r="N1580" s="20" t="str">
        <f t="shared" si="61"/>
        <v>Médio</v>
      </c>
    </row>
    <row r="1581" spans="1:15" x14ac:dyDescent="0.35">
      <c r="A1581" s="17" t="str">
        <f t="shared" si="60"/>
        <v>RJcidadeMudanças crônicas de temperaturaCidade do Rio de Janeiro20502C</v>
      </c>
      <c r="B1581" s="18" t="s">
        <v>143</v>
      </c>
      <c r="C1581" s="18" t="s">
        <v>82</v>
      </c>
      <c r="D1581" s="17" t="s">
        <v>200</v>
      </c>
      <c r="E1581" s="17" t="s">
        <v>144</v>
      </c>
      <c r="F1581" s="17" t="e" vm="27">
        <v>#VALUE!</v>
      </c>
      <c r="G1581" s="46">
        <v>2.5</v>
      </c>
      <c r="H1581" s="18">
        <v>2050</v>
      </c>
      <c r="I1581" s="18" t="s">
        <v>86</v>
      </c>
      <c r="J1581" s="9" t="s">
        <v>202</v>
      </c>
      <c r="K1581" s="17" t="s">
        <v>189</v>
      </c>
      <c r="L1581" s="48" t="s">
        <v>89</v>
      </c>
      <c r="M1581" s="18" t="str" cm="1">
        <f t="array" ref="M1581">_xlfn.IFS(G1581&gt;3,"Alto",G1581&gt;1,"Médio",G1581&lt;=1,"Baixo")</f>
        <v>Médio</v>
      </c>
      <c r="N1581" s="20" t="str">
        <f t="shared" si="61"/>
        <v>Médio</v>
      </c>
    </row>
    <row r="1582" spans="1:15" x14ac:dyDescent="0.35">
      <c r="A1582" s="17" t="str">
        <f t="shared" si="60"/>
        <v>RJcidadeMudanças crônicas de temperaturaCidade do Rio de Janeiro20504C</v>
      </c>
      <c r="B1582" s="18" t="s">
        <v>143</v>
      </c>
      <c r="C1582" s="18" t="s">
        <v>82</v>
      </c>
      <c r="D1582" s="17" t="s">
        <v>200</v>
      </c>
      <c r="E1582" s="17" t="s">
        <v>144</v>
      </c>
      <c r="F1582" s="17" t="e" vm="27">
        <v>#VALUE!</v>
      </c>
      <c r="G1582" s="46">
        <v>2.5</v>
      </c>
      <c r="H1582" s="18">
        <v>2050</v>
      </c>
      <c r="I1582" s="18" t="s">
        <v>90</v>
      </c>
      <c r="J1582" s="9" t="s">
        <v>202</v>
      </c>
      <c r="K1582" s="17" t="s">
        <v>189</v>
      </c>
      <c r="L1582" s="48" t="s">
        <v>89</v>
      </c>
      <c r="M1582" s="18" t="str" cm="1">
        <f t="array" ref="M1582">_xlfn.IFS(G1582&gt;3,"Alto",G1582&gt;1,"Médio",G1582&lt;=1,"Baixo")</f>
        <v>Médio</v>
      </c>
      <c r="N1582" s="20" t="str">
        <f t="shared" si="61"/>
        <v>Médio</v>
      </c>
    </row>
    <row r="1583" spans="1:15" x14ac:dyDescent="0.35">
      <c r="A1583" s="17" t="str">
        <f t="shared" si="60"/>
        <v>RNcidadeMudanças crônicas de temperaturaCidade de Natal20302C</v>
      </c>
      <c r="B1583" s="18" t="s">
        <v>121</v>
      </c>
      <c r="C1583" s="18" t="s">
        <v>82</v>
      </c>
      <c r="D1583" s="17" t="s">
        <v>200</v>
      </c>
      <c r="E1583" s="17" t="s">
        <v>122</v>
      </c>
      <c r="F1583" s="17" t="e" vm="16">
        <v>#VALUE!</v>
      </c>
      <c r="G1583" s="46">
        <v>1.5</v>
      </c>
      <c r="H1583" s="18">
        <v>2030</v>
      </c>
      <c r="I1583" s="18" t="s">
        <v>86</v>
      </c>
      <c r="J1583" s="9" t="s">
        <v>202</v>
      </c>
      <c r="K1583" s="17" t="s">
        <v>189</v>
      </c>
      <c r="L1583" s="48" t="s">
        <v>89</v>
      </c>
      <c r="M1583" s="18" t="str" cm="1">
        <f t="array" ref="M1583">_xlfn.IFS(G1583&gt;3,"Alto",G1583&gt;1,"Médio",G1583&lt;=1,"Baixo")</f>
        <v>Médio</v>
      </c>
      <c r="N1583" s="20" t="str">
        <f t="shared" si="61"/>
        <v>Médio</v>
      </c>
    </row>
    <row r="1584" spans="1:15" x14ac:dyDescent="0.35">
      <c r="A1584" s="17" t="str">
        <f t="shared" si="60"/>
        <v>RNcidadeMudanças crônicas de temperaturaCidade de Natal20304C</v>
      </c>
      <c r="B1584" s="18" t="s">
        <v>121</v>
      </c>
      <c r="C1584" s="18" t="s">
        <v>82</v>
      </c>
      <c r="D1584" s="17" t="s">
        <v>200</v>
      </c>
      <c r="E1584" s="17" t="s">
        <v>122</v>
      </c>
      <c r="F1584" s="17" t="e" vm="16">
        <v>#VALUE!</v>
      </c>
      <c r="G1584" s="46">
        <v>2</v>
      </c>
      <c r="H1584" s="18">
        <v>2030</v>
      </c>
      <c r="I1584" s="18" t="s">
        <v>90</v>
      </c>
      <c r="J1584" s="9" t="s">
        <v>202</v>
      </c>
      <c r="K1584" s="17" t="s">
        <v>189</v>
      </c>
      <c r="L1584" s="48" t="s">
        <v>89</v>
      </c>
      <c r="M1584" s="18" t="str" cm="1">
        <f t="array" ref="M1584">_xlfn.IFS(G1584&gt;3,"Alto",G1584&gt;1,"Médio",G1584&lt;=1,"Baixo")</f>
        <v>Médio</v>
      </c>
      <c r="N1584" s="20" t="str">
        <f t="shared" si="61"/>
        <v>Médio</v>
      </c>
    </row>
    <row r="1585" spans="1:16" x14ac:dyDescent="0.35">
      <c r="A1585" s="17" t="str">
        <f t="shared" si="60"/>
        <v>RNcidadeMudanças crônicas de temperaturaCidade de Natal20502C</v>
      </c>
      <c r="B1585" s="18" t="s">
        <v>121</v>
      </c>
      <c r="C1585" s="18" t="s">
        <v>82</v>
      </c>
      <c r="D1585" s="17" t="s">
        <v>200</v>
      </c>
      <c r="E1585" s="17" t="s">
        <v>122</v>
      </c>
      <c r="F1585" s="17" t="e" vm="16">
        <v>#VALUE!</v>
      </c>
      <c r="G1585" s="46">
        <v>2</v>
      </c>
      <c r="H1585" s="18">
        <v>2050</v>
      </c>
      <c r="I1585" s="18" t="s">
        <v>86</v>
      </c>
      <c r="J1585" s="9" t="s">
        <v>202</v>
      </c>
      <c r="K1585" s="17" t="s">
        <v>189</v>
      </c>
      <c r="L1585" s="48" t="s">
        <v>89</v>
      </c>
      <c r="M1585" s="18" t="str" cm="1">
        <f t="array" ref="M1585">_xlfn.IFS(G1585&gt;3,"Alto",G1585&gt;1,"Médio",G1585&lt;=1,"Baixo")</f>
        <v>Médio</v>
      </c>
      <c r="N1585" s="20" t="str">
        <f t="shared" si="61"/>
        <v>Médio</v>
      </c>
      <c r="P1585"/>
    </row>
    <row r="1586" spans="1:16" x14ac:dyDescent="0.35">
      <c r="A1586" s="17" t="str">
        <f t="shared" si="60"/>
        <v>RNcidadeMudanças crônicas de temperaturaCidade de Natal20504C</v>
      </c>
      <c r="B1586" s="18" t="s">
        <v>121</v>
      </c>
      <c r="C1586" s="18" t="s">
        <v>82</v>
      </c>
      <c r="D1586" s="17" t="s">
        <v>200</v>
      </c>
      <c r="E1586" s="17" t="s">
        <v>122</v>
      </c>
      <c r="F1586" s="17" t="e" vm="16">
        <v>#VALUE!</v>
      </c>
      <c r="G1586" s="46">
        <v>2.5</v>
      </c>
      <c r="H1586" s="18">
        <v>2050</v>
      </c>
      <c r="I1586" s="18" t="s">
        <v>90</v>
      </c>
      <c r="J1586" s="9" t="s">
        <v>202</v>
      </c>
      <c r="K1586" s="17" t="s">
        <v>189</v>
      </c>
      <c r="L1586" s="48" t="s">
        <v>89</v>
      </c>
      <c r="M1586" s="18" t="str" cm="1">
        <f t="array" ref="M1586">_xlfn.IFS(G1586&gt;3,"Alto",G1586&gt;1,"Médio",G1586&lt;=1,"Baixo")</f>
        <v>Médio</v>
      </c>
      <c r="N1586" s="20" t="str">
        <f t="shared" si="61"/>
        <v>Médio</v>
      </c>
      <c r="P1586"/>
    </row>
    <row r="1587" spans="1:16" x14ac:dyDescent="0.35">
      <c r="A1587" s="17" t="str">
        <f t="shared" si="60"/>
        <v>ROcidadeMudanças crônicas de temperaturaCidade de Porto Velho20302C</v>
      </c>
      <c r="B1587" s="18" t="s">
        <v>127</v>
      </c>
      <c r="C1587" s="18" t="s">
        <v>82</v>
      </c>
      <c r="D1587" s="17" t="s">
        <v>200</v>
      </c>
      <c r="E1587" s="17" t="s">
        <v>128</v>
      </c>
      <c r="F1587" s="17" t="e" vm="19">
        <v>#VALUE!</v>
      </c>
      <c r="G1587" s="46">
        <v>2</v>
      </c>
      <c r="H1587" s="18">
        <v>2030</v>
      </c>
      <c r="I1587" s="18" t="s">
        <v>86</v>
      </c>
      <c r="J1587" s="9" t="s">
        <v>202</v>
      </c>
      <c r="K1587" s="17" t="s">
        <v>189</v>
      </c>
      <c r="L1587" s="48" t="s">
        <v>89</v>
      </c>
      <c r="M1587" s="18" t="str" cm="1">
        <f t="array" ref="M1587">_xlfn.IFS(G1587&gt;3,"Alto",G1587&gt;1,"Médio",G1587&lt;=1,"Baixo")</f>
        <v>Médio</v>
      </c>
      <c r="N1587" s="20" t="str">
        <f t="shared" si="61"/>
        <v>Médio</v>
      </c>
      <c r="P1587"/>
    </row>
    <row r="1588" spans="1:16" x14ac:dyDescent="0.35">
      <c r="A1588" s="17" t="str">
        <f t="shared" si="60"/>
        <v>ROcidadeMudanças crônicas de temperaturaCidade de Porto Velho20304C</v>
      </c>
      <c r="B1588" s="18" t="s">
        <v>127</v>
      </c>
      <c r="C1588" s="18" t="s">
        <v>82</v>
      </c>
      <c r="D1588" s="17" t="s">
        <v>200</v>
      </c>
      <c r="E1588" s="17" t="s">
        <v>128</v>
      </c>
      <c r="F1588" s="17" t="e" vm="19">
        <v>#VALUE!</v>
      </c>
      <c r="G1588" s="46">
        <v>2.5</v>
      </c>
      <c r="H1588" s="18">
        <v>2030</v>
      </c>
      <c r="I1588" s="18" t="s">
        <v>90</v>
      </c>
      <c r="J1588" s="9" t="s">
        <v>202</v>
      </c>
      <c r="K1588" s="17" t="s">
        <v>189</v>
      </c>
      <c r="L1588" s="48" t="s">
        <v>89</v>
      </c>
      <c r="M1588" s="18" t="str" cm="1">
        <f t="array" ref="M1588">_xlfn.IFS(G1588&gt;3,"Alto",G1588&gt;1,"Médio",G1588&lt;=1,"Baixo")</f>
        <v>Médio</v>
      </c>
      <c r="N1588" s="20" t="str">
        <f t="shared" si="61"/>
        <v>Médio</v>
      </c>
      <c r="P1588"/>
    </row>
    <row r="1589" spans="1:16" x14ac:dyDescent="0.35">
      <c r="A1589" s="17" t="str">
        <f t="shared" si="60"/>
        <v>ROcidadeMudanças crônicas de temperaturaCidade de Porto Velho20502C</v>
      </c>
      <c r="B1589" s="18" t="s">
        <v>127</v>
      </c>
      <c r="C1589" s="18" t="s">
        <v>82</v>
      </c>
      <c r="D1589" s="17" t="s">
        <v>200</v>
      </c>
      <c r="E1589" s="17" t="s">
        <v>128</v>
      </c>
      <c r="F1589" s="17" t="e" vm="19">
        <v>#VALUE!</v>
      </c>
      <c r="G1589" s="46">
        <v>3</v>
      </c>
      <c r="H1589" s="18">
        <v>2050</v>
      </c>
      <c r="I1589" s="18" t="s">
        <v>86</v>
      </c>
      <c r="J1589" s="9" t="s">
        <v>202</v>
      </c>
      <c r="K1589" s="17" t="s">
        <v>189</v>
      </c>
      <c r="L1589" s="48" t="s">
        <v>89</v>
      </c>
      <c r="M1589" s="18" t="str" cm="1">
        <f t="array" ref="M1589">_xlfn.IFS(G1589&gt;3,"Alto",G1589&gt;1,"Médio",G1589&lt;=1,"Baixo")</f>
        <v>Médio</v>
      </c>
      <c r="N1589" s="20" t="str">
        <f t="shared" si="61"/>
        <v>Médio</v>
      </c>
      <c r="P1589"/>
    </row>
    <row r="1590" spans="1:16" x14ac:dyDescent="0.35">
      <c r="A1590" s="17" t="str">
        <f t="shared" si="60"/>
        <v>ROcidadeMudanças crônicas de temperaturaCidade de Porto Velho20504C</v>
      </c>
      <c r="B1590" s="18" t="s">
        <v>127</v>
      </c>
      <c r="C1590" s="18" t="s">
        <v>82</v>
      </c>
      <c r="D1590" s="17" t="s">
        <v>200</v>
      </c>
      <c r="E1590" s="17" t="s">
        <v>128</v>
      </c>
      <c r="F1590" s="17" t="e" vm="19">
        <v>#VALUE!</v>
      </c>
      <c r="G1590" s="46">
        <v>4</v>
      </c>
      <c r="H1590" s="18">
        <v>2050</v>
      </c>
      <c r="I1590" s="18" t="s">
        <v>90</v>
      </c>
      <c r="J1590" s="9" t="s">
        <v>202</v>
      </c>
      <c r="K1590" s="17" t="s">
        <v>189</v>
      </c>
      <c r="L1590" s="48" t="s">
        <v>89</v>
      </c>
      <c r="M1590" s="18" t="str" cm="1">
        <f t="array" ref="M1590">_xlfn.IFS(G1590&gt;3,"Alto",G1590&gt;1,"Médio",G1590&lt;=1,"Baixo")</f>
        <v>Alto</v>
      </c>
      <c r="N1590" s="20" t="str">
        <f t="shared" si="61"/>
        <v>Alto</v>
      </c>
    </row>
    <row r="1591" spans="1:16" x14ac:dyDescent="0.35">
      <c r="A1591" s="17" t="str">
        <f t="shared" si="60"/>
        <v>RRcidadeMudanças crônicas de temperaturaCidade de Boa Vista20302C</v>
      </c>
      <c r="B1591" s="18" t="s">
        <v>97</v>
      </c>
      <c r="C1591" s="18" t="s">
        <v>82</v>
      </c>
      <c r="D1591" s="17" t="s">
        <v>200</v>
      </c>
      <c r="E1591" s="17" t="s">
        <v>98</v>
      </c>
      <c r="F1591" s="17" t="e" vm="4">
        <v>#VALUE!</v>
      </c>
      <c r="G1591" s="46">
        <v>1.5</v>
      </c>
      <c r="H1591" s="18">
        <v>2030</v>
      </c>
      <c r="I1591" s="18" t="s">
        <v>86</v>
      </c>
      <c r="J1591" s="9" t="s">
        <v>202</v>
      </c>
      <c r="K1591" s="17" t="s">
        <v>189</v>
      </c>
      <c r="L1591" s="48" t="s">
        <v>89</v>
      </c>
      <c r="M1591" s="18" t="str" cm="1">
        <f t="array" ref="M1591">_xlfn.IFS(G1591&gt;3,"Alto",G1591&gt;1,"Médio",G1591&lt;=1,"Baixo")</f>
        <v>Médio</v>
      </c>
      <c r="N1591" s="20" t="str">
        <f t="shared" si="61"/>
        <v>Médio</v>
      </c>
    </row>
    <row r="1592" spans="1:16" x14ac:dyDescent="0.35">
      <c r="A1592" s="17" t="str">
        <f t="shared" si="60"/>
        <v>RRcidadeMudanças crônicas de temperaturaCidade de Boa Vista20304C</v>
      </c>
      <c r="B1592" s="18" t="s">
        <v>97</v>
      </c>
      <c r="C1592" s="18" t="s">
        <v>82</v>
      </c>
      <c r="D1592" s="17" t="s">
        <v>200</v>
      </c>
      <c r="E1592" s="17" t="s">
        <v>98</v>
      </c>
      <c r="F1592" s="17" t="e" vm="4">
        <v>#VALUE!</v>
      </c>
      <c r="G1592" s="46">
        <v>2</v>
      </c>
      <c r="H1592" s="18">
        <v>2030</v>
      </c>
      <c r="I1592" s="18" t="s">
        <v>90</v>
      </c>
      <c r="J1592" s="9" t="s">
        <v>202</v>
      </c>
      <c r="K1592" s="17" t="s">
        <v>189</v>
      </c>
      <c r="L1592" s="48" t="s">
        <v>89</v>
      </c>
      <c r="M1592" s="18" t="str" cm="1">
        <f t="array" ref="M1592">_xlfn.IFS(G1592&gt;3,"Alto",G1592&gt;1,"Médio",G1592&lt;=1,"Baixo")</f>
        <v>Médio</v>
      </c>
      <c r="N1592" s="20" t="str">
        <f t="shared" si="61"/>
        <v>Médio</v>
      </c>
    </row>
    <row r="1593" spans="1:16" x14ac:dyDescent="0.35">
      <c r="A1593" s="17" t="str">
        <f t="shared" si="60"/>
        <v>RRcidadeMudanças crônicas de temperaturaCidade de Boa Vista20502C</v>
      </c>
      <c r="B1593" s="18" t="s">
        <v>97</v>
      </c>
      <c r="C1593" s="18" t="s">
        <v>82</v>
      </c>
      <c r="D1593" s="17" t="s">
        <v>200</v>
      </c>
      <c r="E1593" s="17" t="s">
        <v>98</v>
      </c>
      <c r="F1593" s="17" t="e" vm="4">
        <v>#VALUE!</v>
      </c>
      <c r="G1593" s="46">
        <v>3</v>
      </c>
      <c r="H1593" s="18">
        <v>2050</v>
      </c>
      <c r="I1593" s="18" t="s">
        <v>86</v>
      </c>
      <c r="J1593" s="9" t="s">
        <v>202</v>
      </c>
      <c r="K1593" s="17" t="s">
        <v>189</v>
      </c>
      <c r="L1593" s="48" t="s">
        <v>89</v>
      </c>
      <c r="M1593" s="18" t="str" cm="1">
        <f t="array" ref="M1593">_xlfn.IFS(G1593&gt;3,"Alto",G1593&gt;1,"Médio",G1593&lt;=1,"Baixo")</f>
        <v>Médio</v>
      </c>
      <c r="N1593" s="20" t="str">
        <f t="shared" si="61"/>
        <v>Médio</v>
      </c>
    </row>
    <row r="1594" spans="1:16" x14ac:dyDescent="0.35">
      <c r="A1594" s="17" t="str">
        <f t="shared" si="60"/>
        <v>RRcidadeMudanças crônicas de temperaturaCidade de Boa Vista20504C</v>
      </c>
      <c r="B1594" s="18" t="s">
        <v>97</v>
      </c>
      <c r="C1594" s="18" t="s">
        <v>82</v>
      </c>
      <c r="D1594" s="17" t="s">
        <v>200</v>
      </c>
      <c r="E1594" s="17" t="s">
        <v>98</v>
      </c>
      <c r="F1594" s="17" t="e" vm="4">
        <v>#VALUE!</v>
      </c>
      <c r="G1594" s="46">
        <v>4</v>
      </c>
      <c r="H1594" s="18">
        <v>2050</v>
      </c>
      <c r="I1594" s="18" t="s">
        <v>90</v>
      </c>
      <c r="J1594" s="9" t="s">
        <v>202</v>
      </c>
      <c r="K1594" s="17" t="s">
        <v>189</v>
      </c>
      <c r="L1594" s="48" t="s">
        <v>89</v>
      </c>
      <c r="M1594" s="18" t="str" cm="1">
        <f t="array" ref="M1594">_xlfn.IFS(G1594&gt;3,"Alto",G1594&gt;1,"Médio",G1594&lt;=1,"Baixo")</f>
        <v>Alto</v>
      </c>
      <c r="N1594" s="20" t="str">
        <f t="shared" si="61"/>
        <v>Alto</v>
      </c>
    </row>
    <row r="1595" spans="1:16" x14ac:dyDescent="0.35">
      <c r="A1595" s="17" t="str">
        <f t="shared" si="60"/>
        <v>RSCidadeMudanças crônicas de temperaturaCidade de Cruz Alta20302C</v>
      </c>
      <c r="B1595" s="111" t="s">
        <v>125</v>
      </c>
      <c r="C1595" s="111" t="s">
        <v>190</v>
      </c>
      <c r="D1595" s="83" t="s">
        <v>200</v>
      </c>
      <c r="E1595" s="83" t="s">
        <v>182</v>
      </c>
      <c r="F1595" s="83" t="e" vm="31">
        <v>#VALUE!</v>
      </c>
      <c r="G1595" s="163">
        <v>2.5</v>
      </c>
      <c r="H1595" s="18">
        <v>2030</v>
      </c>
      <c r="I1595" s="18" t="s">
        <v>86</v>
      </c>
      <c r="J1595" s="9" t="s">
        <v>202</v>
      </c>
      <c r="K1595" s="17" t="s">
        <v>189</v>
      </c>
      <c r="L1595" s="48" t="s">
        <v>89</v>
      </c>
      <c r="M1595" s="18" t="str" cm="1">
        <f t="array" ref="M1595">_xlfn.IFS(G1595&gt;3,"Alto",G1595&gt;1,"Médio",G1595&lt;=1,"Baixo")</f>
        <v>Médio</v>
      </c>
      <c r="N1595" s="20" t="str">
        <f t="shared" si="61"/>
        <v>Médio</v>
      </c>
    </row>
    <row r="1596" spans="1:16" x14ac:dyDescent="0.35">
      <c r="A1596" s="17" t="str">
        <f t="shared" si="60"/>
        <v>RScidadeMudanças crônicas de temperaturaCidade de Porto Alegre20302C</v>
      </c>
      <c r="B1596" s="18" t="s">
        <v>125</v>
      </c>
      <c r="C1596" s="18" t="s">
        <v>82</v>
      </c>
      <c r="D1596" s="17" t="s">
        <v>200</v>
      </c>
      <c r="E1596" s="17" t="s">
        <v>126</v>
      </c>
      <c r="F1596" s="17" t="e" vm="18">
        <v>#VALUE!</v>
      </c>
      <c r="G1596" s="46">
        <v>2</v>
      </c>
      <c r="H1596" s="18">
        <v>2030</v>
      </c>
      <c r="I1596" s="18" t="s">
        <v>86</v>
      </c>
      <c r="J1596" s="9" t="s">
        <v>202</v>
      </c>
      <c r="K1596" s="17" t="s">
        <v>189</v>
      </c>
      <c r="L1596" s="48" t="s">
        <v>89</v>
      </c>
      <c r="M1596" s="18" t="str" cm="1">
        <f t="array" ref="M1596">_xlfn.IFS(G1596&gt;3,"Alto",G1596&gt;1,"Médio",G1596&lt;=1,"Baixo")</f>
        <v>Médio</v>
      </c>
      <c r="N1596" s="20" t="str">
        <f t="shared" si="61"/>
        <v>Médio</v>
      </c>
    </row>
    <row r="1597" spans="1:16" x14ac:dyDescent="0.35">
      <c r="A1597" s="17" t="str">
        <f t="shared" si="60"/>
        <v>RSCidadeMudanças crônicas de temperaturaCidade de Cruz Alta20304C</v>
      </c>
      <c r="B1597" s="111" t="s">
        <v>125</v>
      </c>
      <c r="C1597" s="111" t="s">
        <v>190</v>
      </c>
      <c r="D1597" s="83" t="s">
        <v>200</v>
      </c>
      <c r="E1597" s="83" t="s">
        <v>182</v>
      </c>
      <c r="F1597" s="83" t="e" vm="31">
        <v>#VALUE!</v>
      </c>
      <c r="G1597" s="163">
        <v>3</v>
      </c>
      <c r="H1597" s="18">
        <v>2030</v>
      </c>
      <c r="I1597" s="18" t="s">
        <v>90</v>
      </c>
      <c r="J1597" s="9" t="s">
        <v>202</v>
      </c>
      <c r="K1597" s="17" t="s">
        <v>189</v>
      </c>
      <c r="L1597" s="48" t="s">
        <v>89</v>
      </c>
      <c r="M1597" s="18" t="str" cm="1">
        <f t="array" ref="M1597">_xlfn.IFS(G1597&gt;3,"Alto",G1597&gt;1,"Médio",G1597&lt;=1,"Baixo")</f>
        <v>Médio</v>
      </c>
      <c r="N1597" s="20" t="str">
        <f t="shared" si="61"/>
        <v>Médio</v>
      </c>
    </row>
    <row r="1598" spans="1:16" x14ac:dyDescent="0.35">
      <c r="A1598" s="17" t="str">
        <f t="shared" si="60"/>
        <v>RScidadeMudanças crônicas de temperaturaCidade de Porto Alegre20304C</v>
      </c>
      <c r="B1598" s="18" t="s">
        <v>125</v>
      </c>
      <c r="C1598" s="18" t="s">
        <v>82</v>
      </c>
      <c r="D1598" s="17" t="s">
        <v>200</v>
      </c>
      <c r="E1598" s="17" t="s">
        <v>126</v>
      </c>
      <c r="F1598" s="17" t="e" vm="18">
        <v>#VALUE!</v>
      </c>
      <c r="G1598" s="46">
        <v>2.5</v>
      </c>
      <c r="H1598" s="18">
        <v>2030</v>
      </c>
      <c r="I1598" s="18" t="s">
        <v>90</v>
      </c>
      <c r="J1598" s="9" t="s">
        <v>202</v>
      </c>
      <c r="K1598" s="17" t="s">
        <v>189</v>
      </c>
      <c r="L1598" s="48" t="s">
        <v>89</v>
      </c>
      <c r="M1598" s="18" t="str" cm="1">
        <f t="array" ref="M1598">_xlfn.IFS(G1598&gt;3,"Alto",G1598&gt;1,"Médio",G1598&lt;=1,"Baixo")</f>
        <v>Médio</v>
      </c>
      <c r="N1598" s="20" t="str">
        <f t="shared" si="61"/>
        <v>Médio</v>
      </c>
    </row>
    <row r="1599" spans="1:16" x14ac:dyDescent="0.35">
      <c r="A1599" s="17" t="str">
        <f t="shared" si="60"/>
        <v>RSCidadeMudanças crônicas de temperaturaCidade de Cruz Alta20502C</v>
      </c>
      <c r="B1599" s="111" t="s">
        <v>125</v>
      </c>
      <c r="C1599" s="111" t="s">
        <v>190</v>
      </c>
      <c r="D1599" s="83" t="s">
        <v>200</v>
      </c>
      <c r="E1599" s="83" t="s">
        <v>182</v>
      </c>
      <c r="F1599" s="83" t="e" vm="31">
        <v>#VALUE!</v>
      </c>
      <c r="G1599" s="163">
        <v>3</v>
      </c>
      <c r="H1599" s="18">
        <v>2050</v>
      </c>
      <c r="I1599" s="18" t="s">
        <v>86</v>
      </c>
      <c r="J1599" s="9" t="s">
        <v>202</v>
      </c>
      <c r="K1599" s="17" t="s">
        <v>189</v>
      </c>
      <c r="L1599" s="48" t="s">
        <v>89</v>
      </c>
      <c r="M1599" s="18" t="str" cm="1">
        <f t="array" ref="M1599">_xlfn.IFS(G1599&gt;3,"Alto",G1599&gt;1,"Médio",G1599&lt;=1,"Baixo")</f>
        <v>Médio</v>
      </c>
      <c r="N1599" s="20" t="str">
        <f t="shared" si="61"/>
        <v>Médio</v>
      </c>
    </row>
    <row r="1600" spans="1:16" x14ac:dyDescent="0.35">
      <c r="A1600" s="17" t="str">
        <f t="shared" si="60"/>
        <v>RScidadeMudanças crônicas de temperaturaCidade de Porto Alegre20502C</v>
      </c>
      <c r="B1600" s="18" t="s">
        <v>125</v>
      </c>
      <c r="C1600" s="18" t="s">
        <v>82</v>
      </c>
      <c r="D1600" s="17" t="s">
        <v>200</v>
      </c>
      <c r="E1600" s="17" t="s">
        <v>126</v>
      </c>
      <c r="F1600" s="17" t="e" vm="18">
        <v>#VALUE!</v>
      </c>
      <c r="G1600" s="162">
        <v>2.5</v>
      </c>
      <c r="H1600" s="18">
        <v>2050</v>
      </c>
      <c r="I1600" s="18" t="s">
        <v>86</v>
      </c>
      <c r="J1600" s="9" t="s">
        <v>202</v>
      </c>
      <c r="K1600" s="17" t="s">
        <v>189</v>
      </c>
      <c r="L1600" s="48" t="s">
        <v>89</v>
      </c>
      <c r="M1600" s="18" t="str" cm="1">
        <f t="array" ref="M1600">_xlfn.IFS(G1600&gt;3,"Alto",G1600&gt;1,"Médio",G1600&lt;=1,"Baixo")</f>
        <v>Médio</v>
      </c>
      <c r="N1600" s="20" t="str">
        <f t="shared" si="61"/>
        <v>Médio</v>
      </c>
    </row>
    <row r="1601" spans="1:14" x14ac:dyDescent="0.35">
      <c r="A1601" s="17" t="str">
        <f t="shared" si="60"/>
        <v>RSCidadeMudanças crônicas de temperaturaCidade de Cruz Alta20504C</v>
      </c>
      <c r="B1601" s="111" t="s">
        <v>125</v>
      </c>
      <c r="C1601" s="111" t="s">
        <v>190</v>
      </c>
      <c r="D1601" s="83" t="s">
        <v>200</v>
      </c>
      <c r="E1601" s="83" t="s">
        <v>182</v>
      </c>
      <c r="F1601" s="83" t="e" vm="31">
        <v>#VALUE!</v>
      </c>
      <c r="G1601" s="165">
        <v>3</v>
      </c>
      <c r="H1601" s="18">
        <v>2050</v>
      </c>
      <c r="I1601" s="18" t="s">
        <v>90</v>
      </c>
      <c r="J1601" s="9" t="s">
        <v>202</v>
      </c>
      <c r="K1601" s="17" t="s">
        <v>189</v>
      </c>
      <c r="L1601" s="48" t="s">
        <v>89</v>
      </c>
      <c r="M1601" s="18" t="str" cm="1">
        <f t="array" ref="M1601">_xlfn.IFS(G1601&gt;3,"Alto",G1601&gt;1,"Médio",G1601&lt;=1,"Baixo")</f>
        <v>Médio</v>
      </c>
      <c r="N1601" s="20" t="str">
        <f t="shared" si="61"/>
        <v>Médio</v>
      </c>
    </row>
    <row r="1602" spans="1:14" x14ac:dyDescent="0.35">
      <c r="A1602" s="17" t="str">
        <f t="shared" si="60"/>
        <v>RScidadeMudanças crônicas de temperaturaCidade de Porto Alegre20504C</v>
      </c>
      <c r="B1602" s="18" t="s">
        <v>125</v>
      </c>
      <c r="C1602" s="18" t="s">
        <v>82</v>
      </c>
      <c r="D1602" s="17" t="s">
        <v>200</v>
      </c>
      <c r="E1602" s="17" t="s">
        <v>126</v>
      </c>
      <c r="F1602" s="17" t="e" vm="18">
        <v>#VALUE!</v>
      </c>
      <c r="G1602" s="162">
        <v>2.5</v>
      </c>
      <c r="H1602" s="18">
        <v>2050</v>
      </c>
      <c r="I1602" s="18" t="s">
        <v>90</v>
      </c>
      <c r="J1602" s="9" t="s">
        <v>202</v>
      </c>
      <c r="K1602" s="17" t="s">
        <v>189</v>
      </c>
      <c r="L1602" s="48" t="s">
        <v>89</v>
      </c>
      <c r="M1602" s="18" t="str" cm="1">
        <f t="array" ref="M1602">_xlfn.IFS(G1602&gt;3,"Alto",G1602&gt;1,"Médio",G1602&lt;=1,"Baixo")</f>
        <v>Médio</v>
      </c>
      <c r="N1602" s="20" t="str">
        <f t="shared" si="61"/>
        <v>Médio</v>
      </c>
    </row>
    <row r="1603" spans="1:14" x14ac:dyDescent="0.35">
      <c r="A1603" s="17" t="str">
        <f t="shared" si="60"/>
        <v>SCcidadeMudanças crônicas de temperaturaCidade de Florianópolis20302C</v>
      </c>
      <c r="B1603" s="18" t="s">
        <v>107</v>
      </c>
      <c r="C1603" s="18" t="s">
        <v>82</v>
      </c>
      <c r="D1603" s="17" t="s">
        <v>200</v>
      </c>
      <c r="E1603" s="17" t="s">
        <v>108</v>
      </c>
      <c r="F1603" s="17" t="e" vm="9">
        <v>#VALUE!</v>
      </c>
      <c r="G1603" s="162">
        <v>1.5</v>
      </c>
      <c r="H1603" s="18">
        <v>2030</v>
      </c>
      <c r="I1603" s="18" t="s">
        <v>86</v>
      </c>
      <c r="J1603" s="9" t="s">
        <v>202</v>
      </c>
      <c r="K1603" s="17" t="s">
        <v>189</v>
      </c>
      <c r="L1603" s="48" t="s">
        <v>89</v>
      </c>
      <c r="M1603" s="18" t="str" cm="1">
        <f t="array" ref="M1603">_xlfn.IFS(G1603&gt;3,"Alto",G1603&gt;1,"Médio",G1603&lt;=1,"Baixo")</f>
        <v>Médio</v>
      </c>
      <c r="N1603" s="20" t="str">
        <f t="shared" si="61"/>
        <v>Médio</v>
      </c>
    </row>
    <row r="1604" spans="1:14" x14ac:dyDescent="0.35">
      <c r="A1604" s="17" t="str">
        <f t="shared" si="60"/>
        <v>SCcidadeMudanças crônicas de temperaturaCidade de Florianópolis20304C</v>
      </c>
      <c r="B1604" s="18" t="s">
        <v>107</v>
      </c>
      <c r="C1604" s="18" t="s">
        <v>82</v>
      </c>
      <c r="D1604" s="17" t="s">
        <v>200</v>
      </c>
      <c r="E1604" s="17" t="s">
        <v>108</v>
      </c>
      <c r="F1604" s="17" t="e" vm="9">
        <v>#VALUE!</v>
      </c>
      <c r="G1604" s="162">
        <v>2</v>
      </c>
      <c r="H1604" s="18">
        <v>2030</v>
      </c>
      <c r="I1604" s="18" t="s">
        <v>90</v>
      </c>
      <c r="J1604" s="9" t="s">
        <v>202</v>
      </c>
      <c r="K1604" s="17" t="s">
        <v>189</v>
      </c>
      <c r="L1604" s="48" t="s">
        <v>89</v>
      </c>
      <c r="M1604" s="18" t="str" cm="1">
        <f t="array" ref="M1604">_xlfn.IFS(G1604&gt;3,"Alto",G1604&gt;1,"Médio",G1604&lt;=1,"Baixo")</f>
        <v>Médio</v>
      </c>
      <c r="N1604" s="20" t="str">
        <f t="shared" si="61"/>
        <v>Médio</v>
      </c>
    </row>
    <row r="1605" spans="1:14" x14ac:dyDescent="0.35">
      <c r="A1605" s="17" t="str">
        <f t="shared" si="60"/>
        <v>SCcidadeMudanças crônicas de temperaturaCidade de Florianópolis20502C</v>
      </c>
      <c r="B1605" s="18" t="s">
        <v>107</v>
      </c>
      <c r="C1605" s="18" t="s">
        <v>82</v>
      </c>
      <c r="D1605" s="17" t="s">
        <v>200</v>
      </c>
      <c r="E1605" s="17" t="s">
        <v>108</v>
      </c>
      <c r="F1605" s="17" t="e" vm="9">
        <v>#VALUE!</v>
      </c>
      <c r="G1605" s="46">
        <v>2.5</v>
      </c>
      <c r="H1605" s="18">
        <v>2050</v>
      </c>
      <c r="I1605" s="18" t="s">
        <v>86</v>
      </c>
      <c r="J1605" s="9" t="s">
        <v>202</v>
      </c>
      <c r="K1605" s="17" t="s">
        <v>189</v>
      </c>
      <c r="L1605" s="48" t="s">
        <v>89</v>
      </c>
      <c r="M1605" s="18" t="str" cm="1">
        <f t="array" ref="M1605">_xlfn.IFS(G1605&gt;3,"Alto",G1605&gt;1,"Médio",G1605&lt;=1,"Baixo")</f>
        <v>Médio</v>
      </c>
      <c r="N1605" s="20" t="str">
        <f t="shared" si="61"/>
        <v>Médio</v>
      </c>
    </row>
    <row r="1606" spans="1:14" x14ac:dyDescent="0.35">
      <c r="A1606" s="17" t="str">
        <f t="shared" si="60"/>
        <v>SCcidadeMudanças crônicas de temperaturaCidade de Florianópolis20504C</v>
      </c>
      <c r="B1606" s="18" t="s">
        <v>107</v>
      </c>
      <c r="C1606" s="18" t="s">
        <v>82</v>
      </c>
      <c r="D1606" s="17" t="s">
        <v>200</v>
      </c>
      <c r="E1606" s="17" t="s">
        <v>108</v>
      </c>
      <c r="F1606" s="17" t="e" vm="9">
        <v>#VALUE!</v>
      </c>
      <c r="G1606" s="46">
        <v>2.5</v>
      </c>
      <c r="H1606" s="18">
        <v>2050</v>
      </c>
      <c r="I1606" s="18" t="s">
        <v>90</v>
      </c>
      <c r="J1606" s="9" t="s">
        <v>202</v>
      </c>
      <c r="K1606" s="17" t="s">
        <v>189</v>
      </c>
      <c r="L1606" s="48" t="s">
        <v>89</v>
      </c>
      <c r="M1606" s="18" t="str" cm="1">
        <f t="array" ref="M1606">_xlfn.IFS(G1606&gt;3,"Alto",G1606&gt;1,"Médio",G1606&lt;=1,"Baixo")</f>
        <v>Médio</v>
      </c>
      <c r="N1606" s="20" t="str">
        <f t="shared" si="61"/>
        <v>Médio</v>
      </c>
    </row>
    <row r="1607" spans="1:14" x14ac:dyDescent="0.35">
      <c r="A1607" s="17" t="str">
        <f t="shared" si="60"/>
        <v>SEcidadeMudanças crônicas de temperaturaCidade de Aracajú20302C</v>
      </c>
      <c r="B1607" s="18" t="s">
        <v>81</v>
      </c>
      <c r="C1607" s="18" t="s">
        <v>82</v>
      </c>
      <c r="D1607" s="17" t="s">
        <v>200</v>
      </c>
      <c r="E1607" s="17" t="s">
        <v>84</v>
      </c>
      <c r="F1607" s="17" t="e" vm="1">
        <v>#VALUE!</v>
      </c>
      <c r="G1607" s="46">
        <v>1.5</v>
      </c>
      <c r="H1607" s="18">
        <v>2030</v>
      </c>
      <c r="I1607" s="18" t="s">
        <v>86</v>
      </c>
      <c r="J1607" s="9" t="s">
        <v>202</v>
      </c>
      <c r="K1607" s="17" t="s">
        <v>189</v>
      </c>
      <c r="L1607" s="48" t="s">
        <v>89</v>
      </c>
      <c r="M1607" s="18" t="str" cm="1">
        <f t="array" ref="M1607">_xlfn.IFS(G1607&gt;3,"Alto",G1607&gt;1,"Médio",G1607&lt;=1,"Baixo")</f>
        <v>Médio</v>
      </c>
      <c r="N1607" s="20" t="str">
        <f t="shared" si="61"/>
        <v>Médio</v>
      </c>
    </row>
    <row r="1608" spans="1:14" x14ac:dyDescent="0.35">
      <c r="A1608" s="17" t="str">
        <f t="shared" si="60"/>
        <v>SEcidadeMudanças crônicas de temperaturaCidade de Aracajú20304C</v>
      </c>
      <c r="B1608" s="18" t="s">
        <v>81</v>
      </c>
      <c r="C1608" s="18" t="s">
        <v>82</v>
      </c>
      <c r="D1608" s="17" t="s">
        <v>200</v>
      </c>
      <c r="E1608" s="17" t="s">
        <v>84</v>
      </c>
      <c r="F1608" s="17" t="e" vm="1">
        <v>#VALUE!</v>
      </c>
      <c r="G1608" s="46">
        <v>1.5</v>
      </c>
      <c r="H1608" s="18">
        <v>2030</v>
      </c>
      <c r="I1608" s="18" t="s">
        <v>90</v>
      </c>
      <c r="J1608" s="9" t="s">
        <v>202</v>
      </c>
      <c r="K1608" s="17" t="s">
        <v>189</v>
      </c>
      <c r="L1608" s="48" t="s">
        <v>89</v>
      </c>
      <c r="M1608" s="18" t="str" cm="1">
        <f t="array" ref="M1608">_xlfn.IFS(G1608&gt;3,"Alto",G1608&gt;1,"Médio",G1608&lt;=1,"Baixo")</f>
        <v>Médio</v>
      </c>
      <c r="N1608" s="20" t="str">
        <f t="shared" si="61"/>
        <v>Médio</v>
      </c>
    </row>
    <row r="1609" spans="1:14" x14ac:dyDescent="0.35">
      <c r="A1609" s="17" t="str">
        <f t="shared" si="60"/>
        <v>SEcidadeMudanças crônicas de temperaturaCidade de Aracajú20502C</v>
      </c>
      <c r="B1609" s="18" t="s">
        <v>81</v>
      </c>
      <c r="C1609" s="18" t="s">
        <v>82</v>
      </c>
      <c r="D1609" s="17" t="s">
        <v>200</v>
      </c>
      <c r="E1609" s="17" t="s">
        <v>84</v>
      </c>
      <c r="F1609" s="17" t="e" vm="1">
        <v>#VALUE!</v>
      </c>
      <c r="G1609" s="46">
        <v>2</v>
      </c>
      <c r="H1609" s="18">
        <v>2050</v>
      </c>
      <c r="I1609" s="18" t="s">
        <v>86</v>
      </c>
      <c r="J1609" s="9" t="s">
        <v>202</v>
      </c>
      <c r="K1609" s="17" t="s">
        <v>189</v>
      </c>
      <c r="L1609" s="48" t="s">
        <v>89</v>
      </c>
      <c r="M1609" s="18" t="str" cm="1">
        <f t="array" ref="M1609">_xlfn.IFS(G1609&gt;3,"Alto",G1609&gt;1,"Médio",G1609&lt;=1,"Baixo")</f>
        <v>Médio</v>
      </c>
      <c r="N1609" s="20" t="str">
        <f t="shared" si="61"/>
        <v>Médio</v>
      </c>
    </row>
    <row r="1610" spans="1:14" x14ac:dyDescent="0.35">
      <c r="A1610" s="17" t="str">
        <f t="shared" si="60"/>
        <v>SEcidadeMudanças crônicas de temperaturaCidade de Aracajú20504C</v>
      </c>
      <c r="B1610" s="18" t="s">
        <v>81</v>
      </c>
      <c r="C1610" s="18" t="s">
        <v>82</v>
      </c>
      <c r="D1610" s="17" t="s">
        <v>200</v>
      </c>
      <c r="E1610" s="17" t="s">
        <v>84</v>
      </c>
      <c r="F1610" s="17" t="e" vm="1">
        <v>#VALUE!</v>
      </c>
      <c r="G1610" s="46">
        <v>2</v>
      </c>
      <c r="H1610" s="18">
        <v>2050</v>
      </c>
      <c r="I1610" s="18" t="s">
        <v>90</v>
      </c>
      <c r="J1610" s="9" t="s">
        <v>202</v>
      </c>
      <c r="K1610" s="17" t="s">
        <v>189</v>
      </c>
      <c r="L1610" s="48" t="s">
        <v>89</v>
      </c>
      <c r="M1610" s="18" t="str" cm="1">
        <f t="array" ref="M1610">_xlfn.IFS(G1610&gt;3,"Alto",G1610&gt;1,"Médio",G1610&lt;=1,"Baixo")</f>
        <v>Médio</v>
      </c>
      <c r="N1610" s="20" t="str">
        <f t="shared" si="61"/>
        <v>Médio</v>
      </c>
    </row>
    <row r="1611" spans="1:14" x14ac:dyDescent="0.35">
      <c r="A1611" s="17" t="str">
        <f t="shared" si="60"/>
        <v>SPCidadeMudanças crônicas de temperaturaCidade de Ribeirão Preto20302C</v>
      </c>
      <c r="B1611" s="111" t="s">
        <v>137</v>
      </c>
      <c r="C1611" s="111" t="s">
        <v>190</v>
      </c>
      <c r="D1611" s="83" t="s">
        <v>200</v>
      </c>
      <c r="E1611" s="83" t="s">
        <v>181</v>
      </c>
      <c r="F1611" s="83" t="e" vm="32">
        <v>#VALUE!</v>
      </c>
      <c r="G1611" s="163">
        <v>3</v>
      </c>
      <c r="H1611" s="18">
        <v>2030</v>
      </c>
      <c r="I1611" s="18" t="s">
        <v>86</v>
      </c>
      <c r="J1611" s="9" t="s">
        <v>202</v>
      </c>
      <c r="K1611" s="17" t="s">
        <v>189</v>
      </c>
      <c r="L1611" s="48" t="s">
        <v>89</v>
      </c>
      <c r="M1611" s="18" t="str" cm="1">
        <f t="array" ref="M1611">_xlfn.IFS(G1611&gt;3,"Alto",G1611&gt;1,"Médio",G1611&lt;=1,"Baixo")</f>
        <v>Médio</v>
      </c>
      <c r="N1611" s="20" t="str">
        <f t="shared" si="61"/>
        <v>Médio</v>
      </c>
    </row>
    <row r="1612" spans="1:14" x14ac:dyDescent="0.35">
      <c r="A1612" s="17" t="str">
        <f t="shared" si="60"/>
        <v>SPcidadeMudanças crônicas de temperaturaCidade de São Paulo20302C</v>
      </c>
      <c r="B1612" s="18" t="s">
        <v>137</v>
      </c>
      <c r="C1612" s="18" t="s">
        <v>82</v>
      </c>
      <c r="D1612" s="17" t="s">
        <v>200</v>
      </c>
      <c r="E1612" s="17" t="s">
        <v>138</v>
      </c>
      <c r="F1612" s="17" t="e" vm="24">
        <v>#VALUE!</v>
      </c>
      <c r="G1612" s="46">
        <v>2.5</v>
      </c>
      <c r="H1612" s="18">
        <v>2030</v>
      </c>
      <c r="I1612" s="18" t="s">
        <v>86</v>
      </c>
      <c r="J1612" s="9" t="s">
        <v>202</v>
      </c>
      <c r="K1612" s="17" t="s">
        <v>189</v>
      </c>
      <c r="L1612" s="48" t="s">
        <v>89</v>
      </c>
      <c r="M1612" s="18" t="str" cm="1">
        <f t="array" ref="M1612">_xlfn.IFS(G1612&gt;3,"Alto",G1612&gt;1,"Médio",G1612&lt;=1,"Baixo")</f>
        <v>Médio</v>
      </c>
      <c r="N1612" s="20" t="str">
        <f t="shared" si="61"/>
        <v>Médio</v>
      </c>
    </row>
    <row r="1613" spans="1:14" x14ac:dyDescent="0.35">
      <c r="A1613" s="17" t="str">
        <f t="shared" si="60"/>
        <v>SPCidadeMudanças crônicas de temperaturaCidade de Ribeirão Preto20304C</v>
      </c>
      <c r="B1613" s="111" t="s">
        <v>137</v>
      </c>
      <c r="C1613" s="111" t="s">
        <v>190</v>
      </c>
      <c r="D1613" s="83" t="s">
        <v>200</v>
      </c>
      <c r="E1613" s="83" t="s">
        <v>181</v>
      </c>
      <c r="F1613" s="83" t="e" vm="32">
        <v>#VALUE!</v>
      </c>
      <c r="G1613" s="163">
        <v>3.5</v>
      </c>
      <c r="H1613" s="18">
        <v>2030</v>
      </c>
      <c r="I1613" s="18" t="s">
        <v>90</v>
      </c>
      <c r="J1613" s="9" t="s">
        <v>202</v>
      </c>
      <c r="K1613" s="17" t="s">
        <v>189</v>
      </c>
      <c r="L1613" s="48" t="s">
        <v>89</v>
      </c>
      <c r="M1613" s="18" t="str" cm="1">
        <f t="array" ref="M1613">_xlfn.IFS(G1613&gt;3,"Alto",G1613&gt;1,"Médio",G1613&lt;=1,"Baixo")</f>
        <v>Alto</v>
      </c>
      <c r="N1613" s="20" t="str">
        <f t="shared" si="61"/>
        <v>Alto</v>
      </c>
    </row>
    <row r="1614" spans="1:14" x14ac:dyDescent="0.35">
      <c r="A1614" s="17" t="str">
        <f t="shared" si="60"/>
        <v>SPcidadeMudanças crônicas de temperaturaCidade de São Paulo20304C</v>
      </c>
      <c r="B1614" s="18" t="s">
        <v>137</v>
      </c>
      <c r="C1614" s="18" t="s">
        <v>82</v>
      </c>
      <c r="D1614" s="17" t="s">
        <v>200</v>
      </c>
      <c r="E1614" s="17" t="s">
        <v>138</v>
      </c>
      <c r="F1614" s="17" t="e" vm="24">
        <v>#VALUE!</v>
      </c>
      <c r="G1614" s="46">
        <v>3</v>
      </c>
      <c r="H1614" s="18">
        <v>2030</v>
      </c>
      <c r="I1614" s="18" t="s">
        <v>90</v>
      </c>
      <c r="J1614" s="9" t="s">
        <v>202</v>
      </c>
      <c r="K1614" s="17" t="s">
        <v>189</v>
      </c>
      <c r="L1614" s="48" t="s">
        <v>89</v>
      </c>
      <c r="M1614" s="18" t="str" cm="1">
        <f t="array" ref="M1614">_xlfn.IFS(G1614&gt;3,"Alto",G1614&gt;1,"Médio",G1614&lt;=1,"Baixo")</f>
        <v>Médio</v>
      </c>
      <c r="N1614" s="20" t="str">
        <f t="shared" si="61"/>
        <v>Médio</v>
      </c>
    </row>
    <row r="1615" spans="1:14" x14ac:dyDescent="0.35">
      <c r="A1615" s="17" t="str">
        <f t="shared" si="60"/>
        <v>SPCidadeMudanças crônicas de temperaturaCidade de Ribeirão Preto20502C</v>
      </c>
      <c r="B1615" s="111" t="s">
        <v>137</v>
      </c>
      <c r="C1615" s="111" t="s">
        <v>190</v>
      </c>
      <c r="D1615" s="83" t="s">
        <v>200</v>
      </c>
      <c r="E1615" s="83" t="s">
        <v>181</v>
      </c>
      <c r="F1615" s="83" t="e" vm="32">
        <v>#VALUE!</v>
      </c>
      <c r="G1615" s="163">
        <v>3.5</v>
      </c>
      <c r="H1615" s="18">
        <v>2050</v>
      </c>
      <c r="I1615" s="18" t="s">
        <v>86</v>
      </c>
      <c r="J1615" s="9" t="s">
        <v>202</v>
      </c>
      <c r="K1615" s="17" t="s">
        <v>189</v>
      </c>
      <c r="L1615" s="48" t="s">
        <v>89</v>
      </c>
      <c r="M1615" s="18" t="str" cm="1">
        <f t="array" ref="M1615">_xlfn.IFS(G1615&gt;3,"Alto",G1615&gt;1,"Médio",G1615&lt;=1,"Baixo")</f>
        <v>Alto</v>
      </c>
      <c r="N1615" s="20" t="str">
        <f t="shared" si="61"/>
        <v>Alto</v>
      </c>
    </row>
    <row r="1616" spans="1:14" x14ac:dyDescent="0.35">
      <c r="A1616" s="17" t="str">
        <f t="shared" si="60"/>
        <v>SPcidadeMudanças crônicas de temperaturaCidade de São Paulo20502C</v>
      </c>
      <c r="B1616" s="18" t="s">
        <v>137</v>
      </c>
      <c r="C1616" s="18" t="s">
        <v>82</v>
      </c>
      <c r="D1616" s="17" t="s">
        <v>200</v>
      </c>
      <c r="E1616" s="17" t="s">
        <v>138</v>
      </c>
      <c r="F1616" s="17" t="e" vm="24">
        <v>#VALUE!</v>
      </c>
      <c r="G1616" s="46">
        <v>3</v>
      </c>
      <c r="H1616" s="18">
        <v>2050</v>
      </c>
      <c r="I1616" s="18" t="s">
        <v>86</v>
      </c>
      <c r="J1616" s="9" t="s">
        <v>202</v>
      </c>
      <c r="K1616" s="17" t="s">
        <v>189</v>
      </c>
      <c r="L1616" s="48" t="s">
        <v>89</v>
      </c>
      <c r="M1616" s="18" t="str" cm="1">
        <f t="array" ref="M1616">_xlfn.IFS(G1616&gt;3,"Alto",G1616&gt;1,"Médio",G1616&lt;=1,"Baixo")</f>
        <v>Médio</v>
      </c>
      <c r="N1616" s="20" t="str">
        <f t="shared" si="61"/>
        <v>Médio</v>
      </c>
    </row>
    <row r="1617" spans="1:14" x14ac:dyDescent="0.35">
      <c r="A1617" s="17" t="str">
        <f t="shared" si="60"/>
        <v>SPCidadeMudanças crônicas de temperaturaCidade de Ribeirão Preto20504C</v>
      </c>
      <c r="B1617" s="111" t="s">
        <v>137</v>
      </c>
      <c r="C1617" s="111" t="s">
        <v>190</v>
      </c>
      <c r="D1617" s="83" t="s">
        <v>200</v>
      </c>
      <c r="E1617" s="83" t="s">
        <v>181</v>
      </c>
      <c r="F1617" s="83" t="e" vm="32">
        <v>#VALUE!</v>
      </c>
      <c r="G1617" s="163">
        <v>4.5</v>
      </c>
      <c r="H1617" s="18">
        <v>2050</v>
      </c>
      <c r="I1617" s="18" t="s">
        <v>90</v>
      </c>
      <c r="J1617" s="9" t="s">
        <v>202</v>
      </c>
      <c r="K1617" s="17" t="s">
        <v>189</v>
      </c>
      <c r="L1617" s="48" t="s">
        <v>89</v>
      </c>
      <c r="M1617" s="18" t="str" cm="1">
        <f t="array" ref="M1617">_xlfn.IFS(G1617&gt;3,"Alto",G1617&gt;1,"Médio",G1617&lt;=1,"Baixo")</f>
        <v>Alto</v>
      </c>
      <c r="N1617" s="20" t="str">
        <f t="shared" si="61"/>
        <v>Alto</v>
      </c>
    </row>
    <row r="1618" spans="1:14" x14ac:dyDescent="0.35">
      <c r="A1618" s="17" t="str">
        <f t="shared" si="60"/>
        <v>SPcidadeMudanças crônicas de temperaturaCidade de São Paulo20504C</v>
      </c>
      <c r="B1618" s="18" t="s">
        <v>137</v>
      </c>
      <c r="C1618" s="18" t="s">
        <v>82</v>
      </c>
      <c r="D1618" s="17" t="s">
        <v>200</v>
      </c>
      <c r="E1618" s="17" t="s">
        <v>138</v>
      </c>
      <c r="F1618" s="17" t="e" vm="24">
        <v>#VALUE!</v>
      </c>
      <c r="G1618" s="46">
        <v>3.5</v>
      </c>
      <c r="H1618" s="18">
        <v>2050</v>
      </c>
      <c r="I1618" s="18" t="s">
        <v>90</v>
      </c>
      <c r="J1618" s="9" t="s">
        <v>202</v>
      </c>
      <c r="K1618" s="17" t="s">
        <v>189</v>
      </c>
      <c r="L1618" s="48" t="s">
        <v>89</v>
      </c>
      <c r="M1618" s="18" t="str" cm="1">
        <f t="array" ref="M1618">_xlfn.IFS(G1618&gt;3,"Alto",G1618&gt;1,"Médio",G1618&lt;=1,"Baixo")</f>
        <v>Alto</v>
      </c>
      <c r="N1618" s="20" t="str">
        <f t="shared" si="61"/>
        <v>Alto</v>
      </c>
    </row>
    <row r="1619" spans="1:14" x14ac:dyDescent="0.35">
      <c r="A1619" s="17" t="str">
        <f t="shared" si="60"/>
        <v>TOcidadeMudanças crônicas de temperaturaCidade de Palmas20302C</v>
      </c>
      <c r="B1619" s="18" t="s">
        <v>123</v>
      </c>
      <c r="C1619" s="45" t="s">
        <v>82</v>
      </c>
      <c r="D1619" s="44" t="s">
        <v>200</v>
      </c>
      <c r="E1619" s="17" t="s">
        <v>124</v>
      </c>
      <c r="F1619" s="17" t="e" vm="17">
        <v>#VALUE!</v>
      </c>
      <c r="G1619" s="46">
        <v>2</v>
      </c>
      <c r="H1619" s="18">
        <v>2030</v>
      </c>
      <c r="I1619" s="18" t="s">
        <v>86</v>
      </c>
      <c r="J1619" s="9" t="s">
        <v>202</v>
      </c>
      <c r="K1619" s="17" t="s">
        <v>189</v>
      </c>
      <c r="L1619" s="48" t="s">
        <v>89</v>
      </c>
      <c r="M1619" s="18" t="str" cm="1">
        <f t="array" ref="M1619">_xlfn.IFS(G1619&gt;3,"Alto",G1619&gt;1,"Médio",G1619&lt;=1,"Baixo")</f>
        <v>Médio</v>
      </c>
      <c r="N1619" s="20" t="str">
        <f t="shared" si="61"/>
        <v>Médio</v>
      </c>
    </row>
    <row r="1620" spans="1:14" x14ac:dyDescent="0.35">
      <c r="A1620" s="17" t="str">
        <f t="shared" si="60"/>
        <v>TOcidadeMudanças crônicas de temperaturaCidade de Palmas20304C</v>
      </c>
      <c r="B1620" s="18" t="s">
        <v>123</v>
      </c>
      <c r="C1620" s="45" t="s">
        <v>82</v>
      </c>
      <c r="D1620" s="44" t="s">
        <v>200</v>
      </c>
      <c r="E1620" s="17" t="s">
        <v>124</v>
      </c>
      <c r="F1620" s="17" t="e" vm="17">
        <v>#VALUE!</v>
      </c>
      <c r="G1620" s="46">
        <v>3</v>
      </c>
      <c r="H1620" s="18">
        <v>2030</v>
      </c>
      <c r="I1620" s="18" t="s">
        <v>90</v>
      </c>
      <c r="J1620" s="9" t="s">
        <v>202</v>
      </c>
      <c r="K1620" s="17" t="s">
        <v>189</v>
      </c>
      <c r="L1620" s="48" t="s">
        <v>89</v>
      </c>
      <c r="M1620" s="18" t="str" cm="1">
        <f t="array" ref="M1620">_xlfn.IFS(G1620&gt;3,"Alto",G1620&gt;1,"Médio",G1620&lt;=1,"Baixo")</f>
        <v>Médio</v>
      </c>
      <c r="N1620" s="20" t="str">
        <f t="shared" si="61"/>
        <v>Médio</v>
      </c>
    </row>
    <row r="1621" spans="1:14" x14ac:dyDescent="0.35">
      <c r="A1621" s="17" t="str">
        <f t="shared" si="60"/>
        <v>TOcidadeMudanças crônicas de temperaturaCidade de Palmas20502C</v>
      </c>
      <c r="B1621" s="18" t="s">
        <v>123</v>
      </c>
      <c r="C1621" s="45" t="s">
        <v>82</v>
      </c>
      <c r="D1621" s="44" t="s">
        <v>200</v>
      </c>
      <c r="E1621" s="17" t="s">
        <v>124</v>
      </c>
      <c r="F1621" s="17" t="e" vm="17">
        <v>#VALUE!</v>
      </c>
      <c r="G1621" s="46">
        <v>3.5</v>
      </c>
      <c r="H1621" s="18">
        <v>2050</v>
      </c>
      <c r="I1621" s="18" t="s">
        <v>86</v>
      </c>
      <c r="J1621" s="9" t="s">
        <v>202</v>
      </c>
      <c r="K1621" s="17" t="s">
        <v>189</v>
      </c>
      <c r="L1621" s="48" t="s">
        <v>89</v>
      </c>
      <c r="M1621" s="18" t="str" cm="1">
        <f t="array" ref="M1621">_xlfn.IFS(G1621&gt;3,"Alto",G1621&gt;1,"Médio",G1621&lt;=1,"Baixo")</f>
        <v>Alto</v>
      </c>
      <c r="N1621" s="20" t="str">
        <f t="shared" si="61"/>
        <v>Alto</v>
      </c>
    </row>
    <row r="1622" spans="1:14" x14ac:dyDescent="0.35">
      <c r="A1622" s="17" t="str">
        <f t="shared" si="60"/>
        <v>TOcidadeMudanças crônicas de temperaturaCidade de Palmas20504C</v>
      </c>
      <c r="B1622" s="18" t="s">
        <v>123</v>
      </c>
      <c r="C1622" s="45" t="s">
        <v>82</v>
      </c>
      <c r="D1622" s="44" t="s">
        <v>200</v>
      </c>
      <c r="E1622" s="17" t="s">
        <v>124</v>
      </c>
      <c r="F1622" s="17" t="e" vm="17">
        <v>#VALUE!</v>
      </c>
      <c r="G1622" s="46">
        <v>4.5</v>
      </c>
      <c r="H1622" s="18">
        <v>2050</v>
      </c>
      <c r="I1622" s="18" t="s">
        <v>90</v>
      </c>
      <c r="J1622" s="9" t="s">
        <v>202</v>
      </c>
      <c r="K1622" s="17" t="s">
        <v>189</v>
      </c>
      <c r="L1622" s="48" t="s">
        <v>89</v>
      </c>
      <c r="M1622" s="18" t="str" cm="1">
        <f t="array" ref="M1622">_xlfn.IFS(G1622&gt;3,"Alto",G1622&gt;1,"Médio",G1622&lt;=1,"Baixo")</f>
        <v>Alto</v>
      </c>
      <c r="N1622" s="20" t="str">
        <f t="shared" si="61"/>
        <v>Alto</v>
      </c>
    </row>
    <row r="1623" spans="1:14" x14ac:dyDescent="0.35">
      <c r="A1623" s="17" t="str">
        <f t="shared" ref="A1623:A1686" si="62">_xlfn.CONCAT(B1623,C1623,D1623,E1623,H1623,I1623)</f>
        <v>ACEstadoMudanças crônicas de temperaturaEstado do Acre20302C</v>
      </c>
      <c r="B1623" s="18" t="s">
        <v>131</v>
      </c>
      <c r="C1623" s="45" t="s">
        <v>146</v>
      </c>
      <c r="D1623" s="44" t="s">
        <v>200</v>
      </c>
      <c r="E1623" s="17" t="s">
        <v>155</v>
      </c>
      <c r="F1623" s="17" t="e" vm="41">
        <v>#VALUE!</v>
      </c>
      <c r="G1623" s="46">
        <v>1.7628571428571425</v>
      </c>
      <c r="H1623" s="18">
        <v>2030</v>
      </c>
      <c r="I1623" s="18" t="s">
        <v>86</v>
      </c>
      <c r="J1623" s="9" t="s">
        <v>202</v>
      </c>
      <c r="K1623" s="17" t="s">
        <v>189</v>
      </c>
      <c r="L1623" s="48" t="s">
        <v>89</v>
      </c>
      <c r="M1623" s="18" t="str" cm="1">
        <f t="array" ref="M1623">_xlfn.IFS(G1623&gt;3,"Alto",G1623&gt;1,"Médio",G1623&lt;=1,"Baixo")</f>
        <v>Médio</v>
      </c>
      <c r="N1623" s="20" t="str">
        <f t="shared" si="61"/>
        <v>Médio</v>
      </c>
    </row>
    <row r="1624" spans="1:14" x14ac:dyDescent="0.35">
      <c r="A1624" s="17" t="str">
        <f t="shared" si="62"/>
        <v>ACEstadoMudanças crônicas de temperaturaEstado do Acre20304C</v>
      </c>
      <c r="B1624" s="18" t="s">
        <v>131</v>
      </c>
      <c r="C1624" s="45" t="s">
        <v>146</v>
      </c>
      <c r="D1624" s="44" t="s">
        <v>200</v>
      </c>
      <c r="E1624" s="17" t="s">
        <v>155</v>
      </c>
      <c r="F1624" s="17" t="e" vm="41">
        <v>#VALUE!</v>
      </c>
      <c r="G1624" s="46">
        <v>2.3414285714285716</v>
      </c>
      <c r="H1624" s="18">
        <v>2030</v>
      </c>
      <c r="I1624" s="18" t="s">
        <v>90</v>
      </c>
      <c r="J1624" s="9" t="s">
        <v>202</v>
      </c>
      <c r="K1624" s="17" t="s">
        <v>189</v>
      </c>
      <c r="L1624" s="48" t="s">
        <v>89</v>
      </c>
      <c r="M1624" s="18" t="str" cm="1">
        <f t="array" ref="M1624">_xlfn.IFS(G1624&gt;3,"Alto",G1624&gt;1,"Médio",G1624&lt;=1,"Baixo")</f>
        <v>Médio</v>
      </c>
      <c r="N1624" s="20" t="str">
        <f t="shared" si="61"/>
        <v>Médio</v>
      </c>
    </row>
    <row r="1625" spans="1:14" x14ac:dyDescent="0.35">
      <c r="A1625" s="17" t="str">
        <f t="shared" si="62"/>
        <v>ACEstadoMudanças crônicas de temperaturaEstado do Acre20502C</v>
      </c>
      <c r="B1625" s="18" t="s">
        <v>131</v>
      </c>
      <c r="C1625" s="45" t="s">
        <v>146</v>
      </c>
      <c r="D1625" s="44" t="s">
        <v>200</v>
      </c>
      <c r="E1625" s="17" t="s">
        <v>155</v>
      </c>
      <c r="F1625" s="17" t="e" vm="41">
        <v>#VALUE!</v>
      </c>
      <c r="G1625" s="46">
        <v>2.8559999999999999</v>
      </c>
      <c r="H1625" s="18">
        <v>2050</v>
      </c>
      <c r="I1625" s="18" t="s">
        <v>86</v>
      </c>
      <c r="J1625" s="9" t="s">
        <v>202</v>
      </c>
      <c r="K1625" s="17" t="s">
        <v>189</v>
      </c>
      <c r="L1625" s="48" t="s">
        <v>89</v>
      </c>
      <c r="M1625" s="18" t="str" cm="1">
        <f t="array" ref="M1625">_xlfn.IFS(G1625&gt;3,"Alto",G1625&gt;1,"Médio",G1625&lt;=1,"Baixo")</f>
        <v>Médio</v>
      </c>
      <c r="N1625" s="20" t="str">
        <f t="shared" si="61"/>
        <v>Médio</v>
      </c>
    </row>
    <row r="1626" spans="1:14" x14ac:dyDescent="0.35">
      <c r="A1626" s="17" t="str">
        <f t="shared" si="62"/>
        <v>ACEstadoMudanças crônicas de temperaturaEstado do Acre20504C</v>
      </c>
      <c r="B1626" s="18" t="s">
        <v>131</v>
      </c>
      <c r="C1626" s="45" t="s">
        <v>146</v>
      </c>
      <c r="D1626" s="44" t="s">
        <v>200</v>
      </c>
      <c r="E1626" s="17" t="s">
        <v>155</v>
      </c>
      <c r="F1626" s="17" t="e" vm="41">
        <v>#VALUE!</v>
      </c>
      <c r="G1626" s="46">
        <v>4.269333333333333</v>
      </c>
      <c r="H1626" s="18">
        <v>2050</v>
      </c>
      <c r="I1626" s="18" t="s">
        <v>90</v>
      </c>
      <c r="J1626" s="9" t="s">
        <v>202</v>
      </c>
      <c r="K1626" s="17" t="s">
        <v>189</v>
      </c>
      <c r="L1626" s="48" t="s">
        <v>89</v>
      </c>
      <c r="M1626" s="18" t="str" cm="1">
        <f t="array" ref="M1626">_xlfn.IFS(G1626&gt;3,"Alto",G1626&gt;1,"Médio",G1626&lt;=1,"Baixo")</f>
        <v>Alto</v>
      </c>
      <c r="N1626" s="20" t="str">
        <f t="shared" si="61"/>
        <v>Alto</v>
      </c>
    </row>
    <row r="1627" spans="1:14" x14ac:dyDescent="0.35">
      <c r="A1627" s="17" t="str">
        <f t="shared" si="62"/>
        <v>ALEstadoMudanças crônicas de temperaturaEstado do Alagoas20302C</v>
      </c>
      <c r="B1627" s="18" t="s">
        <v>117</v>
      </c>
      <c r="C1627" s="18" t="s">
        <v>146</v>
      </c>
      <c r="D1627" s="17" t="s">
        <v>200</v>
      </c>
      <c r="E1627" s="17" t="s">
        <v>156</v>
      </c>
      <c r="F1627" s="17" t="e" vm="42">
        <v>#VALUE!</v>
      </c>
      <c r="G1627" s="46">
        <v>0.96028571428571452</v>
      </c>
      <c r="H1627" s="18">
        <v>2030</v>
      </c>
      <c r="I1627" s="18" t="s">
        <v>86</v>
      </c>
      <c r="J1627" s="9" t="s">
        <v>202</v>
      </c>
      <c r="K1627" s="17" t="s">
        <v>189</v>
      </c>
      <c r="L1627" s="48" t="s">
        <v>89</v>
      </c>
      <c r="M1627" s="18" t="str" cm="1">
        <f t="array" ref="M1627">_xlfn.IFS(G1627&gt;3,"Alto",G1627&gt;1,"Médio",G1627&lt;=1,"Baixo")</f>
        <v>Baixo</v>
      </c>
      <c r="N1627" s="20" t="str">
        <f t="shared" si="61"/>
        <v>Baixo</v>
      </c>
    </row>
    <row r="1628" spans="1:14" x14ac:dyDescent="0.35">
      <c r="A1628" s="17" t="str">
        <f t="shared" si="62"/>
        <v>ALEstadoMudanças crônicas de temperaturaEstado do Alagoas20304C</v>
      </c>
      <c r="B1628" s="18" t="s">
        <v>117</v>
      </c>
      <c r="C1628" s="18" t="s">
        <v>146</v>
      </c>
      <c r="D1628" s="17" t="s">
        <v>200</v>
      </c>
      <c r="E1628" s="17" t="s">
        <v>156</v>
      </c>
      <c r="F1628" s="17" t="e" vm="42">
        <v>#VALUE!</v>
      </c>
      <c r="G1628" s="46">
        <v>1.3117142857142856</v>
      </c>
      <c r="H1628" s="18">
        <v>2030</v>
      </c>
      <c r="I1628" s="18" t="s">
        <v>90</v>
      </c>
      <c r="J1628" s="9" t="s">
        <v>202</v>
      </c>
      <c r="K1628" s="17" t="s">
        <v>189</v>
      </c>
      <c r="L1628" s="48" t="s">
        <v>89</v>
      </c>
      <c r="M1628" s="18" t="str" cm="1">
        <f t="array" ref="M1628">_xlfn.IFS(G1628&gt;3,"Alto",G1628&gt;1,"Médio",G1628&lt;=1,"Baixo")</f>
        <v>Médio</v>
      </c>
      <c r="N1628" s="20" t="str">
        <f t="shared" si="61"/>
        <v>Médio</v>
      </c>
    </row>
    <row r="1629" spans="1:14" x14ac:dyDescent="0.35">
      <c r="A1629" s="17" t="str">
        <f t="shared" si="62"/>
        <v>ALEstadoMudanças crônicas de temperaturaEstado do Alagoas20502C</v>
      </c>
      <c r="B1629" s="18" t="s">
        <v>117</v>
      </c>
      <c r="C1629" s="18" t="s">
        <v>146</v>
      </c>
      <c r="D1629" s="17" t="s">
        <v>200</v>
      </c>
      <c r="E1629" s="17" t="s">
        <v>156</v>
      </c>
      <c r="F1629" s="17" t="e" vm="42">
        <v>#VALUE!</v>
      </c>
      <c r="G1629" s="46">
        <v>2.012</v>
      </c>
      <c r="H1629" s="18">
        <v>2050</v>
      </c>
      <c r="I1629" s="18" t="s">
        <v>86</v>
      </c>
      <c r="J1629" s="9" t="s">
        <v>202</v>
      </c>
      <c r="K1629" s="17" t="s">
        <v>189</v>
      </c>
      <c r="L1629" s="48" t="s">
        <v>89</v>
      </c>
      <c r="M1629" s="18" t="str" cm="1">
        <f t="array" ref="M1629">_xlfn.IFS(G1629&gt;3,"Alto",G1629&gt;1,"Médio",G1629&lt;=1,"Baixo")</f>
        <v>Médio</v>
      </c>
      <c r="N1629" s="20" t="str">
        <f t="shared" si="61"/>
        <v>Médio</v>
      </c>
    </row>
    <row r="1630" spans="1:14" x14ac:dyDescent="0.35">
      <c r="A1630" s="17" t="str">
        <f t="shared" si="62"/>
        <v>ALEstadoMudanças crônicas de temperaturaEstado do Alagoas20504C</v>
      </c>
      <c r="B1630" s="18" t="s">
        <v>117</v>
      </c>
      <c r="C1630" s="18" t="s">
        <v>146</v>
      </c>
      <c r="D1630" s="17" t="s">
        <v>200</v>
      </c>
      <c r="E1630" s="17" t="s">
        <v>156</v>
      </c>
      <c r="F1630" s="17" t="e" vm="42">
        <v>#VALUE!</v>
      </c>
      <c r="G1630" s="46">
        <v>2.8039999999999998</v>
      </c>
      <c r="H1630" s="18">
        <v>2050</v>
      </c>
      <c r="I1630" s="18" t="s">
        <v>90</v>
      </c>
      <c r="J1630" s="9" t="s">
        <v>202</v>
      </c>
      <c r="K1630" s="17" t="s">
        <v>189</v>
      </c>
      <c r="L1630" s="48" t="s">
        <v>89</v>
      </c>
      <c r="M1630" s="18" t="str" cm="1">
        <f t="array" ref="M1630">_xlfn.IFS(G1630&gt;3,"Alto",G1630&gt;1,"Médio",G1630&lt;=1,"Baixo")</f>
        <v>Médio</v>
      </c>
      <c r="N1630" s="20" t="str">
        <f t="shared" si="61"/>
        <v>Médio</v>
      </c>
    </row>
    <row r="1631" spans="1:14" x14ac:dyDescent="0.35">
      <c r="A1631" s="17" t="str">
        <f t="shared" si="62"/>
        <v>AMEstadoMudanças crônicas de temperaturaEstado do Amazonas20302C</v>
      </c>
      <c r="B1631" s="18" t="s">
        <v>119</v>
      </c>
      <c r="C1631" s="18" t="s">
        <v>146</v>
      </c>
      <c r="D1631" s="17" t="s">
        <v>200</v>
      </c>
      <c r="E1631" s="17" t="s">
        <v>158</v>
      </c>
      <c r="F1631" s="17" t="e" vm="44">
        <v>#VALUE!</v>
      </c>
      <c r="G1631" s="46">
        <v>1.4225714285714286</v>
      </c>
      <c r="H1631" s="18">
        <v>2030</v>
      </c>
      <c r="I1631" s="18" t="s">
        <v>86</v>
      </c>
      <c r="J1631" s="9" t="s">
        <v>202</v>
      </c>
      <c r="K1631" s="17" t="s">
        <v>189</v>
      </c>
      <c r="L1631" s="48" t="s">
        <v>89</v>
      </c>
      <c r="M1631" s="18" t="str" cm="1">
        <f t="array" ref="M1631">_xlfn.IFS(G1631&gt;3,"Alto",G1631&gt;1,"Médio",G1631&lt;=1,"Baixo")</f>
        <v>Médio</v>
      </c>
      <c r="N1631" s="20" t="str">
        <f t="shared" si="61"/>
        <v>Médio</v>
      </c>
    </row>
    <row r="1632" spans="1:14" x14ac:dyDescent="0.35">
      <c r="A1632" s="17" t="str">
        <f t="shared" si="62"/>
        <v>AMEstadoMudanças crônicas de temperaturaEstado do Amazonas20304C</v>
      </c>
      <c r="B1632" s="18" t="s">
        <v>119</v>
      </c>
      <c r="C1632" s="18" t="s">
        <v>146</v>
      </c>
      <c r="D1632" s="17" t="s">
        <v>200</v>
      </c>
      <c r="E1632" s="17" t="s">
        <v>158</v>
      </c>
      <c r="F1632" s="17" t="e" vm="44">
        <v>#VALUE!</v>
      </c>
      <c r="G1632" s="46">
        <v>1.8677142857142854</v>
      </c>
      <c r="H1632" s="18">
        <v>2030</v>
      </c>
      <c r="I1632" s="18" t="s">
        <v>90</v>
      </c>
      <c r="J1632" s="9" t="s">
        <v>202</v>
      </c>
      <c r="K1632" s="17" t="s">
        <v>189</v>
      </c>
      <c r="L1632" s="48" t="s">
        <v>89</v>
      </c>
      <c r="M1632" s="18" t="str" cm="1">
        <f t="array" ref="M1632">_xlfn.IFS(G1632&gt;3,"Alto",G1632&gt;1,"Médio",G1632&lt;=1,"Baixo")</f>
        <v>Médio</v>
      </c>
      <c r="N1632" s="20" t="str">
        <f t="shared" si="61"/>
        <v>Médio</v>
      </c>
    </row>
    <row r="1633" spans="1:16" x14ac:dyDescent="0.35">
      <c r="A1633" s="17" t="str">
        <f t="shared" si="62"/>
        <v>AMEstadoMudanças crônicas de temperaturaEstado do Amazonas20502C</v>
      </c>
      <c r="B1633" s="18" t="s">
        <v>119</v>
      </c>
      <c r="C1633" s="18" t="s">
        <v>146</v>
      </c>
      <c r="D1633" s="17" t="s">
        <v>200</v>
      </c>
      <c r="E1633" s="17" t="s">
        <v>158</v>
      </c>
      <c r="F1633" s="17" t="e" vm="44">
        <v>#VALUE!</v>
      </c>
      <c r="G1633" s="46">
        <v>2.5176666666666674</v>
      </c>
      <c r="H1633" s="18">
        <v>2050</v>
      </c>
      <c r="I1633" s="18" t="s">
        <v>86</v>
      </c>
      <c r="J1633" s="9" t="s">
        <v>202</v>
      </c>
      <c r="K1633" s="17" t="s">
        <v>189</v>
      </c>
      <c r="L1633" s="48" t="s">
        <v>89</v>
      </c>
      <c r="M1633" s="18" t="str" cm="1">
        <f t="array" ref="M1633">_xlfn.IFS(G1633&gt;3,"Alto",G1633&gt;1,"Médio",G1633&lt;=1,"Baixo")</f>
        <v>Médio</v>
      </c>
      <c r="N1633" s="20" t="str">
        <f t="shared" si="61"/>
        <v>Médio</v>
      </c>
    </row>
    <row r="1634" spans="1:16" x14ac:dyDescent="0.35">
      <c r="A1634" s="17" t="str">
        <f t="shared" si="62"/>
        <v>AMEstadoMudanças crônicas de temperaturaEstado do Amazonas20504C</v>
      </c>
      <c r="B1634" s="18" t="s">
        <v>119</v>
      </c>
      <c r="C1634" s="18" t="s">
        <v>146</v>
      </c>
      <c r="D1634" s="17" t="s">
        <v>200</v>
      </c>
      <c r="E1634" s="17" t="s">
        <v>158</v>
      </c>
      <c r="F1634" s="17" t="e" vm="44">
        <v>#VALUE!</v>
      </c>
      <c r="G1634" s="46">
        <v>3.6989999999999994</v>
      </c>
      <c r="H1634" s="18">
        <v>2050</v>
      </c>
      <c r="I1634" s="18" t="s">
        <v>90</v>
      </c>
      <c r="J1634" s="9" t="s">
        <v>202</v>
      </c>
      <c r="K1634" s="17" t="s">
        <v>189</v>
      </c>
      <c r="L1634" s="48" t="s">
        <v>89</v>
      </c>
      <c r="M1634" s="18" t="str" cm="1">
        <f t="array" ref="M1634">_xlfn.IFS(G1634&gt;3,"Alto",G1634&gt;1,"Médio",G1634&lt;=1,"Baixo")</f>
        <v>Alto</v>
      </c>
      <c r="N1634" s="20" t="str">
        <f t="shared" si="61"/>
        <v>Alto</v>
      </c>
    </row>
    <row r="1635" spans="1:16" x14ac:dyDescent="0.35">
      <c r="A1635" s="17" t="str">
        <f t="shared" si="62"/>
        <v>APEstadoMudanças crônicas de temperaturaEstado do Amapá20302C</v>
      </c>
      <c r="B1635" s="18" t="s">
        <v>115</v>
      </c>
      <c r="C1635" s="18" t="s">
        <v>146</v>
      </c>
      <c r="D1635" s="17" t="s">
        <v>200</v>
      </c>
      <c r="E1635" s="17" t="s">
        <v>157</v>
      </c>
      <c r="F1635" s="17" t="e" vm="43">
        <v>#VALUE!</v>
      </c>
      <c r="G1635" s="46">
        <v>1.397142857142857</v>
      </c>
      <c r="H1635" s="18">
        <v>2030</v>
      </c>
      <c r="I1635" s="18" t="s">
        <v>86</v>
      </c>
      <c r="J1635" s="9" t="s">
        <v>202</v>
      </c>
      <c r="K1635" s="17" t="s">
        <v>189</v>
      </c>
      <c r="L1635" s="48" t="s">
        <v>89</v>
      </c>
      <c r="M1635" s="18" t="str" cm="1">
        <f t="array" ref="M1635">_xlfn.IFS(G1635&gt;3,"Alto",G1635&gt;1,"Médio",G1635&lt;=1,"Baixo")</f>
        <v>Médio</v>
      </c>
      <c r="N1635" s="20" t="str">
        <f t="shared" si="61"/>
        <v>Médio</v>
      </c>
    </row>
    <row r="1636" spans="1:16" x14ac:dyDescent="0.35">
      <c r="A1636" s="17" t="str">
        <f t="shared" si="62"/>
        <v>APEstadoMudanças crônicas de temperaturaEstado do Amapá20304C</v>
      </c>
      <c r="B1636" s="18" t="s">
        <v>115</v>
      </c>
      <c r="C1636" s="18" t="s">
        <v>146</v>
      </c>
      <c r="D1636" s="17" t="s">
        <v>200</v>
      </c>
      <c r="E1636" s="17" t="s">
        <v>157</v>
      </c>
      <c r="F1636" s="17" t="e" vm="43">
        <v>#VALUE!</v>
      </c>
      <c r="G1636" s="46">
        <v>1.9039999999999999</v>
      </c>
      <c r="H1636" s="18">
        <v>2030</v>
      </c>
      <c r="I1636" s="18" t="s">
        <v>90</v>
      </c>
      <c r="J1636" s="9" t="s">
        <v>202</v>
      </c>
      <c r="K1636" s="17" t="s">
        <v>189</v>
      </c>
      <c r="L1636" s="48" t="s">
        <v>89</v>
      </c>
      <c r="M1636" s="18" t="str" cm="1">
        <f t="array" ref="M1636">_xlfn.IFS(G1636&gt;3,"Alto",G1636&gt;1,"Médio",G1636&lt;=1,"Baixo")</f>
        <v>Médio</v>
      </c>
      <c r="N1636" s="20" t="str">
        <f t="shared" si="61"/>
        <v>Médio</v>
      </c>
    </row>
    <row r="1637" spans="1:16" x14ac:dyDescent="0.35">
      <c r="A1637" s="17" t="str">
        <f t="shared" si="62"/>
        <v>APEstadoMudanças crônicas de temperaturaEstado do Amapá20502C</v>
      </c>
      <c r="B1637" s="18" t="s">
        <v>115</v>
      </c>
      <c r="C1637" s="18" t="s">
        <v>146</v>
      </c>
      <c r="D1637" s="17" t="s">
        <v>200</v>
      </c>
      <c r="E1637" s="17" t="s">
        <v>157</v>
      </c>
      <c r="F1637" s="17" t="e" vm="43">
        <v>#VALUE!</v>
      </c>
      <c r="G1637" s="46">
        <v>2.6383333333333336</v>
      </c>
      <c r="H1637" s="18">
        <v>2050</v>
      </c>
      <c r="I1637" s="18" t="s">
        <v>86</v>
      </c>
      <c r="J1637" s="9" t="s">
        <v>202</v>
      </c>
      <c r="K1637" s="17" t="s">
        <v>189</v>
      </c>
      <c r="L1637" s="48" t="s">
        <v>89</v>
      </c>
      <c r="M1637" s="18" t="str" cm="1">
        <f t="array" ref="M1637">_xlfn.IFS(G1637&gt;3,"Alto",G1637&gt;1,"Médio",G1637&lt;=1,"Baixo")</f>
        <v>Médio</v>
      </c>
      <c r="N1637" s="20" t="str">
        <f t="shared" si="61"/>
        <v>Médio</v>
      </c>
    </row>
    <row r="1638" spans="1:16" x14ac:dyDescent="0.35">
      <c r="A1638" s="17" t="str">
        <f t="shared" si="62"/>
        <v>APEstadoMudanças crônicas de temperaturaEstado do Amapá20504C</v>
      </c>
      <c r="B1638" s="18" t="s">
        <v>115</v>
      </c>
      <c r="C1638" s="18" t="s">
        <v>146</v>
      </c>
      <c r="D1638" s="17" t="s">
        <v>200</v>
      </c>
      <c r="E1638" s="17" t="s">
        <v>157</v>
      </c>
      <c r="F1638" s="17" t="e" vm="43">
        <v>#VALUE!</v>
      </c>
      <c r="G1638" s="46">
        <v>3.7636666666666665</v>
      </c>
      <c r="H1638" s="18">
        <v>2050</v>
      </c>
      <c r="I1638" s="18" t="s">
        <v>90</v>
      </c>
      <c r="J1638" s="9" t="s">
        <v>202</v>
      </c>
      <c r="K1638" s="17" t="s">
        <v>189</v>
      </c>
      <c r="L1638" s="48" t="s">
        <v>89</v>
      </c>
      <c r="M1638" s="18" t="str" cm="1">
        <f t="array" ref="M1638">_xlfn.IFS(G1638&gt;3,"Alto",G1638&gt;1,"Médio",G1638&lt;=1,"Baixo")</f>
        <v>Alto</v>
      </c>
      <c r="N1638" s="20" t="str">
        <f t="shared" si="61"/>
        <v>Alto</v>
      </c>
    </row>
    <row r="1639" spans="1:16" x14ac:dyDescent="0.35">
      <c r="A1639" s="17" t="str">
        <f t="shared" si="62"/>
        <v>BAEstadoMudanças crônicas de temperaturaEstado da Bahia20302C</v>
      </c>
      <c r="B1639" s="18" t="s">
        <v>133</v>
      </c>
      <c r="C1639" s="18" t="s">
        <v>146</v>
      </c>
      <c r="D1639" s="17" t="s">
        <v>200</v>
      </c>
      <c r="E1639" s="17" t="s">
        <v>148</v>
      </c>
      <c r="F1639" s="17" t="e" vm="34">
        <v>#VALUE!</v>
      </c>
      <c r="G1639" s="46">
        <v>1.0917142857142854</v>
      </c>
      <c r="H1639" s="18">
        <v>2030</v>
      </c>
      <c r="I1639" s="18" t="s">
        <v>86</v>
      </c>
      <c r="J1639" s="9" t="s">
        <v>202</v>
      </c>
      <c r="K1639" s="17" t="s">
        <v>189</v>
      </c>
      <c r="L1639" s="48" t="s">
        <v>89</v>
      </c>
      <c r="M1639" s="18" t="str" cm="1">
        <f t="array" ref="M1639">_xlfn.IFS(G1639&gt;3,"Alto",G1639&gt;1,"Médio",G1639&lt;=1,"Baixo")</f>
        <v>Médio</v>
      </c>
      <c r="N1639" s="20" t="str">
        <f t="shared" ref="N1639:N1702" si="63">IF(OR(G1639="Alto",G1639="Médio", G1639="Baixo", G1639= "Não aplicável",G1639="ND"),G1639,M1639)</f>
        <v>Médio</v>
      </c>
    </row>
    <row r="1640" spans="1:16" x14ac:dyDescent="0.35">
      <c r="A1640" s="17" t="str">
        <f t="shared" si="62"/>
        <v>BAEstadoMudanças crônicas de temperaturaEstado da Bahia20304C</v>
      </c>
      <c r="B1640" s="18" t="s">
        <v>133</v>
      </c>
      <c r="C1640" s="18" t="s">
        <v>146</v>
      </c>
      <c r="D1640" s="17" t="s">
        <v>200</v>
      </c>
      <c r="E1640" s="17" t="s">
        <v>148</v>
      </c>
      <c r="F1640" s="17" t="e" vm="34">
        <v>#VALUE!</v>
      </c>
      <c r="G1640" s="46">
        <v>1.7331428571428573</v>
      </c>
      <c r="H1640" s="18">
        <v>2030</v>
      </c>
      <c r="I1640" s="18" t="s">
        <v>90</v>
      </c>
      <c r="J1640" s="9" t="s">
        <v>202</v>
      </c>
      <c r="K1640" s="17" t="s">
        <v>189</v>
      </c>
      <c r="L1640" s="48" t="s">
        <v>89</v>
      </c>
      <c r="M1640" s="18" t="str" cm="1">
        <f t="array" ref="M1640">_xlfn.IFS(G1640&gt;3,"Alto",G1640&gt;1,"Médio",G1640&lt;=1,"Baixo")</f>
        <v>Médio</v>
      </c>
      <c r="N1640" s="20" t="str">
        <f t="shared" si="63"/>
        <v>Médio</v>
      </c>
    </row>
    <row r="1641" spans="1:16" x14ac:dyDescent="0.35">
      <c r="A1641" s="17" t="str">
        <f t="shared" si="62"/>
        <v>BAEstadoMudanças crônicas de temperaturaEstado da Bahia20502C</v>
      </c>
      <c r="B1641" s="18" t="s">
        <v>133</v>
      </c>
      <c r="C1641" s="18" t="s">
        <v>146</v>
      </c>
      <c r="D1641" s="17" t="s">
        <v>200</v>
      </c>
      <c r="E1641" s="17" t="s">
        <v>148</v>
      </c>
      <c r="F1641" s="17" t="e" vm="34">
        <v>#VALUE!</v>
      </c>
      <c r="G1641" s="46">
        <v>2.1843333333333335</v>
      </c>
      <c r="H1641" s="18">
        <v>2050</v>
      </c>
      <c r="I1641" s="18" t="s">
        <v>86</v>
      </c>
      <c r="J1641" s="9" t="s">
        <v>202</v>
      </c>
      <c r="K1641" s="17" t="s">
        <v>189</v>
      </c>
      <c r="L1641" s="48" t="s">
        <v>89</v>
      </c>
      <c r="M1641" s="18" t="str" cm="1">
        <f t="array" ref="M1641">_xlfn.IFS(G1641&gt;3,"Alto",G1641&gt;1,"Médio",G1641&lt;=1,"Baixo")</f>
        <v>Médio</v>
      </c>
      <c r="N1641" s="20" t="str">
        <f t="shared" si="63"/>
        <v>Médio</v>
      </c>
    </row>
    <row r="1642" spans="1:16" x14ac:dyDescent="0.35">
      <c r="A1642" s="17" t="str">
        <f t="shared" si="62"/>
        <v>BAEstadoMudanças crônicas de temperaturaEstado da Bahia20504C</v>
      </c>
      <c r="B1642" s="18" t="s">
        <v>133</v>
      </c>
      <c r="C1642" s="18" t="s">
        <v>146</v>
      </c>
      <c r="D1642" s="17" t="s">
        <v>200</v>
      </c>
      <c r="E1642" s="17" t="s">
        <v>148</v>
      </c>
      <c r="F1642" s="17" t="e" vm="34">
        <v>#VALUE!</v>
      </c>
      <c r="G1642" s="46">
        <v>3.3983333333333334</v>
      </c>
      <c r="H1642" s="18">
        <v>2050</v>
      </c>
      <c r="I1642" s="18" t="s">
        <v>90</v>
      </c>
      <c r="J1642" s="9" t="s">
        <v>202</v>
      </c>
      <c r="K1642" s="17" t="s">
        <v>189</v>
      </c>
      <c r="L1642" s="48" t="s">
        <v>89</v>
      </c>
      <c r="M1642" s="18" t="str" cm="1">
        <f t="array" ref="M1642">_xlfn.IFS(G1642&gt;3,"Alto",G1642&gt;1,"Médio",G1642&lt;=1,"Baixo")</f>
        <v>Alto</v>
      </c>
      <c r="N1642" s="20" t="str">
        <f t="shared" si="63"/>
        <v>Alto</v>
      </c>
    </row>
    <row r="1643" spans="1:16" x14ac:dyDescent="0.35">
      <c r="A1643" s="17" t="str">
        <f t="shared" si="62"/>
        <v>CEEstadoMudanças crônicas de temperaturaEstado do Ceará20302C</v>
      </c>
      <c r="B1643" s="18" t="s">
        <v>109</v>
      </c>
      <c r="C1643" s="18" t="s">
        <v>146</v>
      </c>
      <c r="D1643" s="17" t="s">
        <v>200</v>
      </c>
      <c r="E1643" s="17" t="s">
        <v>159</v>
      </c>
      <c r="F1643" s="17" t="e" vm="45">
        <v>#VALUE!</v>
      </c>
      <c r="G1643" s="46">
        <v>0.98857142857142866</v>
      </c>
      <c r="H1643" s="18">
        <v>2030</v>
      </c>
      <c r="I1643" s="18" t="s">
        <v>86</v>
      </c>
      <c r="J1643" s="9" t="s">
        <v>202</v>
      </c>
      <c r="K1643" s="17" t="s">
        <v>189</v>
      </c>
      <c r="L1643" s="48" t="s">
        <v>89</v>
      </c>
      <c r="M1643" s="18" t="str" cm="1">
        <f t="array" ref="M1643">_xlfn.IFS(G1643&gt;3,"Alto",G1643&gt;1,"Médio",G1643&lt;=1,"Baixo")</f>
        <v>Baixo</v>
      </c>
      <c r="N1643" s="20" t="str">
        <f t="shared" si="63"/>
        <v>Baixo</v>
      </c>
    </row>
    <row r="1644" spans="1:16" x14ac:dyDescent="0.35">
      <c r="A1644" s="17" t="str">
        <f t="shared" si="62"/>
        <v>CEEstadoMudanças crônicas de temperaturaEstado do Ceará20304C</v>
      </c>
      <c r="B1644" s="18" t="s">
        <v>109</v>
      </c>
      <c r="C1644" s="18" t="s">
        <v>146</v>
      </c>
      <c r="D1644" s="17" t="s">
        <v>200</v>
      </c>
      <c r="E1644" s="17" t="s">
        <v>159</v>
      </c>
      <c r="F1644" s="17" t="e" vm="45">
        <v>#VALUE!</v>
      </c>
      <c r="G1644" s="46">
        <v>1.4771428571428575</v>
      </c>
      <c r="H1644" s="18">
        <v>2030</v>
      </c>
      <c r="I1644" s="18" t="s">
        <v>90</v>
      </c>
      <c r="J1644" s="9" t="s">
        <v>202</v>
      </c>
      <c r="K1644" s="17" t="s">
        <v>189</v>
      </c>
      <c r="L1644" s="48" t="s">
        <v>89</v>
      </c>
      <c r="M1644" s="18" t="str" cm="1">
        <f t="array" ref="M1644">_xlfn.IFS(G1644&gt;3,"Alto",G1644&gt;1,"Médio",G1644&lt;=1,"Baixo")</f>
        <v>Médio</v>
      </c>
      <c r="N1644" s="20" t="str">
        <f t="shared" si="63"/>
        <v>Médio</v>
      </c>
      <c r="P1644"/>
    </row>
    <row r="1645" spans="1:16" x14ac:dyDescent="0.35">
      <c r="A1645" s="17" t="str">
        <f t="shared" si="62"/>
        <v>CEEstadoMudanças crônicas de temperaturaEstado do Ceará20502C</v>
      </c>
      <c r="B1645" s="18" t="s">
        <v>109</v>
      </c>
      <c r="C1645" s="18" t="s">
        <v>146</v>
      </c>
      <c r="D1645" s="17" t="s">
        <v>200</v>
      </c>
      <c r="E1645" s="17" t="s">
        <v>159</v>
      </c>
      <c r="F1645" s="17" t="e" vm="45">
        <v>#VALUE!</v>
      </c>
      <c r="G1645" s="46">
        <v>1.9220000000000004</v>
      </c>
      <c r="H1645" s="18">
        <v>2050</v>
      </c>
      <c r="I1645" s="18" t="s">
        <v>86</v>
      </c>
      <c r="J1645" s="9" t="s">
        <v>202</v>
      </c>
      <c r="K1645" s="17" t="s">
        <v>189</v>
      </c>
      <c r="L1645" s="48" t="s">
        <v>89</v>
      </c>
      <c r="M1645" s="18" t="str" cm="1">
        <f t="array" ref="M1645">_xlfn.IFS(G1645&gt;3,"Alto",G1645&gt;1,"Médio",G1645&lt;=1,"Baixo")</f>
        <v>Médio</v>
      </c>
      <c r="N1645" s="20" t="str">
        <f t="shared" si="63"/>
        <v>Médio</v>
      </c>
      <c r="P1645"/>
    </row>
    <row r="1646" spans="1:16" x14ac:dyDescent="0.35">
      <c r="A1646" s="17" t="str">
        <f t="shared" si="62"/>
        <v>CEEstadoMudanças crônicas de temperaturaEstado do Ceará20504C</v>
      </c>
      <c r="B1646" s="18" t="s">
        <v>109</v>
      </c>
      <c r="C1646" s="18" t="s">
        <v>146</v>
      </c>
      <c r="D1646" s="17" t="s">
        <v>200</v>
      </c>
      <c r="E1646" s="17" t="s">
        <v>159</v>
      </c>
      <c r="F1646" s="17" t="e" vm="45">
        <v>#VALUE!</v>
      </c>
      <c r="G1646" s="46">
        <v>3.0426666666666673</v>
      </c>
      <c r="H1646" s="18">
        <v>2050</v>
      </c>
      <c r="I1646" s="18" t="s">
        <v>90</v>
      </c>
      <c r="J1646" s="9" t="s">
        <v>202</v>
      </c>
      <c r="K1646" s="17" t="s">
        <v>189</v>
      </c>
      <c r="L1646" s="48" t="s">
        <v>89</v>
      </c>
      <c r="M1646" s="18" t="str" cm="1">
        <f t="array" ref="M1646">_xlfn.IFS(G1646&gt;3,"Alto",G1646&gt;1,"Médio",G1646&lt;=1,"Baixo")</f>
        <v>Alto</v>
      </c>
      <c r="N1646" s="20" t="str">
        <f t="shared" si="63"/>
        <v>Alto</v>
      </c>
      <c r="P1646"/>
    </row>
    <row r="1647" spans="1:16" x14ac:dyDescent="0.35">
      <c r="A1647" s="17" t="str">
        <f t="shared" si="62"/>
        <v>DFEstadoMudanças crônicas de temperaturaDistrito Federal20302C</v>
      </c>
      <c r="B1647" s="18" t="s">
        <v>99</v>
      </c>
      <c r="C1647" s="18" t="s">
        <v>146</v>
      </c>
      <c r="D1647" s="17" t="s">
        <v>200</v>
      </c>
      <c r="E1647" s="17" t="s">
        <v>147</v>
      </c>
      <c r="F1647" s="17" t="e" vm="33">
        <v>#VALUE!</v>
      </c>
      <c r="G1647" s="46">
        <v>1.8774285714285717</v>
      </c>
      <c r="H1647" s="18">
        <v>2030</v>
      </c>
      <c r="I1647" s="18" t="s">
        <v>86</v>
      </c>
      <c r="J1647" s="9" t="s">
        <v>202</v>
      </c>
      <c r="K1647" s="17" t="s">
        <v>189</v>
      </c>
      <c r="L1647" s="48" t="s">
        <v>89</v>
      </c>
      <c r="M1647" s="18" t="str" cm="1">
        <f t="array" ref="M1647">_xlfn.IFS(G1647&gt;3,"Alto",G1647&gt;1,"Médio",G1647&lt;=1,"Baixo")</f>
        <v>Médio</v>
      </c>
      <c r="N1647" s="20" t="str">
        <f t="shared" si="63"/>
        <v>Médio</v>
      </c>
      <c r="P1647"/>
    </row>
    <row r="1648" spans="1:16" x14ac:dyDescent="0.35">
      <c r="A1648" s="17" t="str">
        <f t="shared" si="62"/>
        <v>DFEstadoMudanças crônicas de temperaturaDistrito Federal20304C</v>
      </c>
      <c r="B1648" s="18" t="s">
        <v>99</v>
      </c>
      <c r="C1648" s="18" t="s">
        <v>146</v>
      </c>
      <c r="D1648" s="17" t="s">
        <v>200</v>
      </c>
      <c r="E1648" s="17" t="s">
        <v>147</v>
      </c>
      <c r="F1648" s="17" t="e" vm="33">
        <v>#VALUE!</v>
      </c>
      <c r="G1648" s="46">
        <v>2.7437142857142862</v>
      </c>
      <c r="H1648" s="18">
        <v>2030</v>
      </c>
      <c r="I1648" s="18" t="s">
        <v>90</v>
      </c>
      <c r="J1648" s="9" t="s">
        <v>202</v>
      </c>
      <c r="K1648" s="17" t="s">
        <v>189</v>
      </c>
      <c r="L1648" s="48" t="s">
        <v>89</v>
      </c>
      <c r="M1648" s="18" t="str" cm="1">
        <f t="array" ref="M1648">_xlfn.IFS(G1648&gt;3,"Alto",G1648&gt;1,"Médio",G1648&lt;=1,"Baixo")</f>
        <v>Médio</v>
      </c>
      <c r="N1648" s="20" t="str">
        <f t="shared" si="63"/>
        <v>Médio</v>
      </c>
      <c r="P1648"/>
    </row>
    <row r="1649" spans="1:14" x14ac:dyDescent="0.35">
      <c r="A1649" s="17" t="str">
        <f t="shared" si="62"/>
        <v>DFEstadoMudanças crônicas de temperaturaDistrito Federal20502C</v>
      </c>
      <c r="B1649" s="18" t="s">
        <v>99</v>
      </c>
      <c r="C1649" s="18" t="s">
        <v>146</v>
      </c>
      <c r="D1649" s="17" t="s">
        <v>200</v>
      </c>
      <c r="E1649" s="17" t="s">
        <v>147</v>
      </c>
      <c r="F1649" s="17" t="e" vm="33">
        <v>#VALUE!</v>
      </c>
      <c r="G1649" s="46">
        <v>2.8620000000000005</v>
      </c>
      <c r="H1649" s="18">
        <v>2050</v>
      </c>
      <c r="I1649" s="18" t="s">
        <v>86</v>
      </c>
      <c r="J1649" s="9" t="s">
        <v>202</v>
      </c>
      <c r="K1649" s="17" t="s">
        <v>189</v>
      </c>
      <c r="L1649" s="48" t="s">
        <v>89</v>
      </c>
      <c r="M1649" s="18" t="str" cm="1">
        <f t="array" ref="M1649">_xlfn.IFS(G1649&gt;3,"Alto",G1649&gt;1,"Médio",G1649&lt;=1,"Baixo")</f>
        <v>Médio</v>
      </c>
      <c r="N1649" s="20" t="str">
        <f t="shared" si="63"/>
        <v>Médio</v>
      </c>
    </row>
    <row r="1650" spans="1:14" x14ac:dyDescent="0.35">
      <c r="A1650" s="17" t="str">
        <f t="shared" si="62"/>
        <v>DFEstadoMudanças crônicas de temperaturaDistrito Federal20504C</v>
      </c>
      <c r="B1650" s="18" t="s">
        <v>99</v>
      </c>
      <c r="C1650" s="18" t="s">
        <v>146</v>
      </c>
      <c r="D1650" s="17" t="s">
        <v>200</v>
      </c>
      <c r="E1650" s="17" t="s">
        <v>147</v>
      </c>
      <c r="F1650" s="17" t="e" vm="33">
        <v>#VALUE!</v>
      </c>
      <c r="G1650" s="46">
        <v>4.660333333333333</v>
      </c>
      <c r="H1650" s="18">
        <v>2050</v>
      </c>
      <c r="I1650" s="18" t="s">
        <v>90</v>
      </c>
      <c r="J1650" s="9" t="s">
        <v>202</v>
      </c>
      <c r="K1650" s="17" t="s">
        <v>189</v>
      </c>
      <c r="L1650" s="48" t="s">
        <v>89</v>
      </c>
      <c r="M1650" s="18" t="str" cm="1">
        <f t="array" ref="M1650">_xlfn.IFS(G1650&gt;3,"Alto",G1650&gt;1,"Médio",G1650&lt;=1,"Baixo")</f>
        <v>Alto</v>
      </c>
      <c r="N1650" s="20" t="str">
        <f t="shared" si="63"/>
        <v>Alto</v>
      </c>
    </row>
    <row r="1651" spans="1:14" x14ac:dyDescent="0.35">
      <c r="A1651" s="17" t="str">
        <f t="shared" si="62"/>
        <v>ESEstadoMudanças crônicas de temperaturaEstado do Espírito Santo20302C</v>
      </c>
      <c r="B1651" s="18" t="s">
        <v>141</v>
      </c>
      <c r="C1651" s="18" t="s">
        <v>146</v>
      </c>
      <c r="D1651" s="17" t="s">
        <v>200</v>
      </c>
      <c r="E1651" s="17" t="s">
        <v>160</v>
      </c>
      <c r="F1651" s="17" t="e" vm="46">
        <v>#VALUE!</v>
      </c>
      <c r="G1651" s="46">
        <v>1.2711428571428571</v>
      </c>
      <c r="H1651" s="18">
        <v>2030</v>
      </c>
      <c r="I1651" s="18" t="s">
        <v>86</v>
      </c>
      <c r="J1651" s="9" t="s">
        <v>202</v>
      </c>
      <c r="K1651" s="17" t="s">
        <v>189</v>
      </c>
      <c r="L1651" s="48" t="s">
        <v>89</v>
      </c>
      <c r="M1651" s="18" t="str" cm="1">
        <f t="array" ref="M1651">_xlfn.IFS(G1651&gt;3,"Alto",G1651&gt;1,"Médio",G1651&lt;=1,"Baixo")</f>
        <v>Médio</v>
      </c>
      <c r="N1651" s="20" t="str">
        <f t="shared" si="63"/>
        <v>Médio</v>
      </c>
    </row>
    <row r="1652" spans="1:14" x14ac:dyDescent="0.35">
      <c r="A1652" s="17" t="str">
        <f t="shared" si="62"/>
        <v>ESEstadoMudanças crônicas de temperaturaEstado do Espírito Santo20304C</v>
      </c>
      <c r="B1652" s="18" t="s">
        <v>141</v>
      </c>
      <c r="C1652" s="18" t="s">
        <v>146</v>
      </c>
      <c r="D1652" s="17" t="s">
        <v>200</v>
      </c>
      <c r="E1652" s="17" t="s">
        <v>160</v>
      </c>
      <c r="F1652" s="17" t="e" vm="46">
        <v>#VALUE!</v>
      </c>
      <c r="G1652" s="46">
        <v>1.6902857142857146</v>
      </c>
      <c r="H1652" s="18">
        <v>2030</v>
      </c>
      <c r="I1652" s="18" t="s">
        <v>90</v>
      </c>
      <c r="J1652" s="9" t="s">
        <v>202</v>
      </c>
      <c r="K1652" s="17" t="s">
        <v>189</v>
      </c>
      <c r="L1652" s="48" t="s">
        <v>89</v>
      </c>
      <c r="M1652" s="18" t="str" cm="1">
        <f t="array" ref="M1652">_xlfn.IFS(G1652&gt;3,"Alto",G1652&gt;1,"Médio",G1652&lt;=1,"Baixo")</f>
        <v>Médio</v>
      </c>
      <c r="N1652" s="20" t="str">
        <f t="shared" si="63"/>
        <v>Médio</v>
      </c>
    </row>
    <row r="1653" spans="1:14" x14ac:dyDescent="0.35">
      <c r="A1653" s="17" t="str">
        <f t="shared" si="62"/>
        <v>ESEstadoMudanças crônicas de temperaturaEstado do Espírito Santo20502C</v>
      </c>
      <c r="B1653" s="18" t="s">
        <v>141</v>
      </c>
      <c r="C1653" s="18" t="s">
        <v>146</v>
      </c>
      <c r="D1653" s="17" t="s">
        <v>200</v>
      </c>
      <c r="E1653" s="17" t="s">
        <v>160</v>
      </c>
      <c r="F1653" s="17" t="e" vm="46">
        <v>#VALUE!</v>
      </c>
      <c r="G1653" s="46">
        <v>2.2506666666666666</v>
      </c>
      <c r="H1653" s="18">
        <v>2050</v>
      </c>
      <c r="I1653" s="18" t="s">
        <v>86</v>
      </c>
      <c r="J1653" s="9" t="s">
        <v>202</v>
      </c>
      <c r="K1653" s="17" t="s">
        <v>189</v>
      </c>
      <c r="L1653" s="48" t="s">
        <v>89</v>
      </c>
      <c r="M1653" s="18" t="str" cm="1">
        <f t="array" ref="M1653">_xlfn.IFS(G1653&gt;3,"Alto",G1653&gt;1,"Médio",G1653&lt;=1,"Baixo")</f>
        <v>Médio</v>
      </c>
      <c r="N1653" s="20" t="str">
        <f t="shared" si="63"/>
        <v>Médio</v>
      </c>
    </row>
    <row r="1654" spans="1:14" x14ac:dyDescent="0.35">
      <c r="A1654" s="17" t="str">
        <f t="shared" si="62"/>
        <v>ESEstadoMudanças crônicas de temperaturaEstado do Espírito Santo20504C</v>
      </c>
      <c r="B1654" s="18" t="s">
        <v>141</v>
      </c>
      <c r="C1654" s="18" t="s">
        <v>146</v>
      </c>
      <c r="D1654" s="17" t="s">
        <v>200</v>
      </c>
      <c r="E1654" s="17" t="s">
        <v>160</v>
      </c>
      <c r="F1654" s="17" t="e" vm="46">
        <v>#VALUE!</v>
      </c>
      <c r="G1654" s="46">
        <v>3.1286666666666663</v>
      </c>
      <c r="H1654" s="18">
        <v>2050</v>
      </c>
      <c r="I1654" s="18" t="s">
        <v>90</v>
      </c>
      <c r="J1654" s="9" t="s">
        <v>202</v>
      </c>
      <c r="K1654" s="17" t="s">
        <v>189</v>
      </c>
      <c r="L1654" s="48" t="s">
        <v>89</v>
      </c>
      <c r="M1654" s="18" t="str" cm="1">
        <f t="array" ref="M1654">_xlfn.IFS(G1654&gt;3,"Alto",G1654&gt;1,"Médio",G1654&lt;=1,"Baixo")</f>
        <v>Alto</v>
      </c>
      <c r="N1654" s="20" t="str">
        <f t="shared" si="63"/>
        <v>Alto</v>
      </c>
    </row>
    <row r="1655" spans="1:14" x14ac:dyDescent="0.35">
      <c r="A1655" s="17" t="str">
        <f t="shared" si="62"/>
        <v>GOEstadoMudanças crônicas de temperaturaEstado do Goiás20302C</v>
      </c>
      <c r="B1655" s="18" t="s">
        <v>111</v>
      </c>
      <c r="C1655" s="18" t="s">
        <v>146</v>
      </c>
      <c r="D1655" s="17" t="s">
        <v>200</v>
      </c>
      <c r="E1655" s="17" t="s">
        <v>161</v>
      </c>
      <c r="F1655" s="17" t="e" vm="47">
        <v>#VALUE!</v>
      </c>
      <c r="G1655" s="46">
        <v>2.1751428571428573</v>
      </c>
      <c r="H1655" s="18">
        <v>2030</v>
      </c>
      <c r="I1655" s="18" t="s">
        <v>86</v>
      </c>
      <c r="J1655" s="9" t="s">
        <v>202</v>
      </c>
      <c r="K1655" s="17" t="s">
        <v>189</v>
      </c>
      <c r="L1655" s="48" t="s">
        <v>89</v>
      </c>
      <c r="M1655" s="18" t="str" cm="1">
        <f t="array" ref="M1655">_xlfn.IFS(G1655&gt;3,"Alto",G1655&gt;1,"Médio",G1655&lt;=1,"Baixo")</f>
        <v>Médio</v>
      </c>
      <c r="N1655" s="20" t="str">
        <f t="shared" si="63"/>
        <v>Médio</v>
      </c>
    </row>
    <row r="1656" spans="1:14" x14ac:dyDescent="0.35">
      <c r="A1656" s="17" t="str">
        <f t="shared" si="62"/>
        <v>GOEstadoMudanças crônicas de temperaturaEstado do Goiás20304C</v>
      </c>
      <c r="B1656" s="18" t="s">
        <v>111</v>
      </c>
      <c r="C1656" s="18" t="s">
        <v>146</v>
      </c>
      <c r="D1656" s="17" t="s">
        <v>200</v>
      </c>
      <c r="E1656" s="17" t="s">
        <v>161</v>
      </c>
      <c r="F1656" s="17" t="e" vm="47">
        <v>#VALUE!</v>
      </c>
      <c r="G1656" s="46">
        <v>3.0557142857142856</v>
      </c>
      <c r="H1656" s="18">
        <v>2030</v>
      </c>
      <c r="I1656" s="18" t="s">
        <v>90</v>
      </c>
      <c r="J1656" s="9" t="s">
        <v>202</v>
      </c>
      <c r="K1656" s="17" t="s">
        <v>189</v>
      </c>
      <c r="L1656" s="48" t="s">
        <v>89</v>
      </c>
      <c r="M1656" s="18" t="str" cm="1">
        <f t="array" ref="M1656">_xlfn.IFS(G1656&gt;3,"Alto",G1656&gt;1,"Médio",G1656&lt;=1,"Baixo")</f>
        <v>Alto</v>
      </c>
      <c r="N1656" s="20" t="str">
        <f t="shared" si="63"/>
        <v>Alto</v>
      </c>
    </row>
    <row r="1657" spans="1:14" x14ac:dyDescent="0.35">
      <c r="A1657" s="17" t="str">
        <f t="shared" si="62"/>
        <v>GOEstadoMudanças crônicas de temperaturaEstado do Goiás20502C</v>
      </c>
      <c r="B1657" s="18" t="s">
        <v>111</v>
      </c>
      <c r="C1657" s="18" t="s">
        <v>146</v>
      </c>
      <c r="D1657" s="17" t="s">
        <v>200</v>
      </c>
      <c r="E1657" s="17" t="s">
        <v>161</v>
      </c>
      <c r="F1657" s="17" t="e" vm="47">
        <v>#VALUE!</v>
      </c>
      <c r="G1657" s="46">
        <v>3.1180000000000003</v>
      </c>
      <c r="H1657" s="18">
        <v>2050</v>
      </c>
      <c r="I1657" s="18" t="s">
        <v>86</v>
      </c>
      <c r="J1657" s="9" t="s">
        <v>202</v>
      </c>
      <c r="K1657" s="17" t="s">
        <v>189</v>
      </c>
      <c r="L1657" s="48" t="s">
        <v>89</v>
      </c>
      <c r="M1657" s="18" t="str" cm="1">
        <f t="array" ref="M1657">_xlfn.IFS(G1657&gt;3,"Alto",G1657&gt;1,"Médio",G1657&lt;=1,"Baixo")</f>
        <v>Alto</v>
      </c>
      <c r="N1657" s="20" t="str">
        <f t="shared" si="63"/>
        <v>Alto</v>
      </c>
    </row>
    <row r="1658" spans="1:14" x14ac:dyDescent="0.35">
      <c r="A1658" s="17" t="str">
        <f t="shared" si="62"/>
        <v>GOEstadoMudanças crônicas de temperaturaEstado do Goiás20504C</v>
      </c>
      <c r="B1658" s="18" t="s">
        <v>111</v>
      </c>
      <c r="C1658" s="18" t="s">
        <v>146</v>
      </c>
      <c r="D1658" s="17" t="s">
        <v>200</v>
      </c>
      <c r="E1658" s="17" t="s">
        <v>161</v>
      </c>
      <c r="F1658" s="17" t="e" vm="47">
        <v>#VALUE!</v>
      </c>
      <c r="G1658" s="46">
        <v>4.9573333333333327</v>
      </c>
      <c r="H1658" s="18">
        <v>2050</v>
      </c>
      <c r="I1658" s="18" t="s">
        <v>90</v>
      </c>
      <c r="J1658" s="9" t="s">
        <v>202</v>
      </c>
      <c r="K1658" s="17" t="s">
        <v>189</v>
      </c>
      <c r="L1658" s="48" t="s">
        <v>89</v>
      </c>
      <c r="M1658" s="18" t="str" cm="1">
        <f t="array" ref="M1658">_xlfn.IFS(G1658&gt;3,"Alto",G1658&gt;1,"Médio",G1658&lt;=1,"Baixo")</f>
        <v>Alto</v>
      </c>
      <c r="N1658" s="20" t="str">
        <f t="shared" si="63"/>
        <v>Alto</v>
      </c>
    </row>
    <row r="1659" spans="1:14" x14ac:dyDescent="0.35">
      <c r="A1659" s="17" t="str">
        <f t="shared" si="62"/>
        <v>MAEstadoMudanças crônicas de temperaturaEstado do Maranhão20302C</v>
      </c>
      <c r="B1659" s="18" t="s">
        <v>135</v>
      </c>
      <c r="C1659" s="18" t="s">
        <v>146</v>
      </c>
      <c r="D1659" s="17" t="s">
        <v>200</v>
      </c>
      <c r="E1659" s="17" t="s">
        <v>162</v>
      </c>
      <c r="F1659" s="17" t="e" vm="48">
        <v>#VALUE!</v>
      </c>
      <c r="G1659" s="46">
        <v>1.2874285714285714</v>
      </c>
      <c r="H1659" s="18">
        <v>2030</v>
      </c>
      <c r="I1659" s="18" t="s">
        <v>86</v>
      </c>
      <c r="J1659" s="9" t="s">
        <v>202</v>
      </c>
      <c r="K1659" s="17" t="s">
        <v>189</v>
      </c>
      <c r="L1659" s="48" t="s">
        <v>89</v>
      </c>
      <c r="M1659" s="18" t="str" cm="1">
        <f t="array" ref="M1659">_xlfn.IFS(G1659&gt;3,"Alto",G1659&gt;1,"Médio",G1659&lt;=1,"Baixo")</f>
        <v>Médio</v>
      </c>
      <c r="N1659" s="20" t="str">
        <f t="shared" si="63"/>
        <v>Médio</v>
      </c>
    </row>
    <row r="1660" spans="1:14" x14ac:dyDescent="0.35">
      <c r="A1660" s="17" t="str">
        <f t="shared" si="62"/>
        <v>MAEstadoMudanças crônicas de temperaturaEstado do Maranhão20304C</v>
      </c>
      <c r="B1660" s="18" t="s">
        <v>135</v>
      </c>
      <c r="C1660" s="18" t="s">
        <v>146</v>
      </c>
      <c r="D1660" s="17" t="s">
        <v>200</v>
      </c>
      <c r="E1660" s="17" t="s">
        <v>162</v>
      </c>
      <c r="F1660" s="17" t="e" vm="48">
        <v>#VALUE!</v>
      </c>
      <c r="G1660" s="46">
        <v>1.9074285714285713</v>
      </c>
      <c r="H1660" s="18">
        <v>2030</v>
      </c>
      <c r="I1660" s="18" t="s">
        <v>90</v>
      </c>
      <c r="J1660" s="9" t="s">
        <v>202</v>
      </c>
      <c r="K1660" s="17" t="s">
        <v>189</v>
      </c>
      <c r="L1660" s="48" t="s">
        <v>89</v>
      </c>
      <c r="M1660" s="18" t="str" cm="1">
        <f t="array" ref="M1660">_xlfn.IFS(G1660&gt;3,"Alto",G1660&gt;1,"Médio",G1660&lt;=1,"Baixo")</f>
        <v>Médio</v>
      </c>
      <c r="N1660" s="20" t="str">
        <f t="shared" si="63"/>
        <v>Médio</v>
      </c>
    </row>
    <row r="1661" spans="1:14" x14ac:dyDescent="0.35">
      <c r="A1661" s="17" t="str">
        <f t="shared" si="62"/>
        <v>MAEstadoMudanças crônicas de temperaturaEstado do Maranhão20502C</v>
      </c>
      <c r="B1661" s="18" t="s">
        <v>135</v>
      </c>
      <c r="C1661" s="18" t="s">
        <v>146</v>
      </c>
      <c r="D1661" s="17" t="s">
        <v>200</v>
      </c>
      <c r="E1661" s="17" t="s">
        <v>162</v>
      </c>
      <c r="F1661" s="17" t="e" vm="48">
        <v>#VALUE!</v>
      </c>
      <c r="G1661" s="46">
        <v>2.2806666666666668</v>
      </c>
      <c r="H1661" s="18">
        <v>2050</v>
      </c>
      <c r="I1661" s="18" t="s">
        <v>86</v>
      </c>
      <c r="J1661" s="9" t="s">
        <v>202</v>
      </c>
      <c r="K1661" s="17" t="s">
        <v>189</v>
      </c>
      <c r="L1661" s="48" t="s">
        <v>89</v>
      </c>
      <c r="M1661" s="18" t="str" cm="1">
        <f t="array" ref="M1661">_xlfn.IFS(G1661&gt;3,"Alto",G1661&gt;1,"Médio",G1661&lt;=1,"Baixo")</f>
        <v>Médio</v>
      </c>
      <c r="N1661" s="20" t="str">
        <f t="shared" si="63"/>
        <v>Médio</v>
      </c>
    </row>
    <row r="1662" spans="1:14" x14ac:dyDescent="0.35">
      <c r="A1662" s="17" t="str">
        <f t="shared" si="62"/>
        <v>MAEstadoMudanças crônicas de temperaturaEstado do Maranhão20504C</v>
      </c>
      <c r="B1662" s="18" t="s">
        <v>135</v>
      </c>
      <c r="C1662" s="18" t="s">
        <v>146</v>
      </c>
      <c r="D1662" s="17" t="s">
        <v>200</v>
      </c>
      <c r="E1662" s="17" t="s">
        <v>162</v>
      </c>
      <c r="F1662" s="17" t="e" vm="48">
        <v>#VALUE!</v>
      </c>
      <c r="G1662" s="46">
        <v>3.7006666666666659</v>
      </c>
      <c r="H1662" s="18">
        <v>2050</v>
      </c>
      <c r="I1662" s="18" t="s">
        <v>90</v>
      </c>
      <c r="J1662" s="9" t="s">
        <v>202</v>
      </c>
      <c r="K1662" s="17" t="s">
        <v>189</v>
      </c>
      <c r="L1662" s="48" t="s">
        <v>89</v>
      </c>
      <c r="M1662" s="18" t="str" cm="1">
        <f t="array" ref="M1662">_xlfn.IFS(G1662&gt;3,"Alto",G1662&gt;1,"Médio",G1662&lt;=1,"Baixo")</f>
        <v>Alto</v>
      </c>
      <c r="N1662" s="20" t="str">
        <f t="shared" si="63"/>
        <v>Alto</v>
      </c>
    </row>
    <row r="1663" spans="1:14" x14ac:dyDescent="0.35">
      <c r="A1663" s="17" t="str">
        <f t="shared" si="62"/>
        <v>MGEstadoMudanças crônicas de temperaturaEstado de Minas Gerais20302C</v>
      </c>
      <c r="B1663" s="18" t="s">
        <v>93</v>
      </c>
      <c r="C1663" s="18" t="s">
        <v>146</v>
      </c>
      <c r="D1663" s="17" t="s">
        <v>200</v>
      </c>
      <c r="E1663" s="17" t="s">
        <v>152</v>
      </c>
      <c r="F1663" s="17" t="e" vm="38">
        <v>#VALUE!</v>
      </c>
      <c r="G1663" s="46">
        <v>1.8102857142857145</v>
      </c>
      <c r="H1663" s="18">
        <v>2030</v>
      </c>
      <c r="I1663" s="18" t="s">
        <v>86</v>
      </c>
      <c r="J1663" s="9" t="s">
        <v>202</v>
      </c>
      <c r="K1663" s="17" t="s">
        <v>189</v>
      </c>
      <c r="L1663" s="48" t="s">
        <v>89</v>
      </c>
      <c r="M1663" s="18" t="str" cm="1">
        <f t="array" ref="M1663">_xlfn.IFS(G1663&gt;3,"Alto",G1663&gt;1,"Médio",G1663&lt;=1,"Baixo")</f>
        <v>Médio</v>
      </c>
      <c r="N1663" s="20" t="str">
        <f t="shared" si="63"/>
        <v>Médio</v>
      </c>
    </row>
    <row r="1664" spans="1:14" x14ac:dyDescent="0.35">
      <c r="A1664" s="17" t="str">
        <f t="shared" si="62"/>
        <v>MGEstadoMudanças crônicas de temperaturaEstado de Minas Gerais20304C</v>
      </c>
      <c r="B1664" s="18" t="s">
        <v>93</v>
      </c>
      <c r="C1664" s="18" t="s">
        <v>146</v>
      </c>
      <c r="D1664" s="17" t="s">
        <v>200</v>
      </c>
      <c r="E1664" s="17" t="s">
        <v>152</v>
      </c>
      <c r="F1664" s="17" t="e" vm="38">
        <v>#VALUE!</v>
      </c>
      <c r="G1664" s="46">
        <v>2.4328571428571424</v>
      </c>
      <c r="H1664" s="18">
        <v>2030</v>
      </c>
      <c r="I1664" s="18" t="s">
        <v>90</v>
      </c>
      <c r="J1664" s="9" t="s">
        <v>202</v>
      </c>
      <c r="K1664" s="17" t="s">
        <v>189</v>
      </c>
      <c r="L1664" s="48" t="s">
        <v>89</v>
      </c>
      <c r="M1664" s="18" t="str" cm="1">
        <f t="array" ref="M1664">_xlfn.IFS(G1664&gt;3,"Alto",G1664&gt;1,"Médio",G1664&lt;=1,"Baixo")</f>
        <v>Médio</v>
      </c>
      <c r="N1664" s="20" t="str">
        <f t="shared" si="63"/>
        <v>Médio</v>
      </c>
    </row>
    <row r="1665" spans="1:14" x14ac:dyDescent="0.35">
      <c r="A1665" s="17" t="str">
        <f t="shared" si="62"/>
        <v>MGEstadoMudanças crônicas de temperaturaEstado de Minas Gerais20502C</v>
      </c>
      <c r="B1665" s="18" t="s">
        <v>93</v>
      </c>
      <c r="C1665" s="18" t="s">
        <v>146</v>
      </c>
      <c r="D1665" s="17" t="s">
        <v>200</v>
      </c>
      <c r="E1665" s="17" t="s">
        <v>152</v>
      </c>
      <c r="F1665" s="17" t="e" vm="38">
        <v>#VALUE!</v>
      </c>
      <c r="G1665" s="46">
        <v>2.7873333333333337</v>
      </c>
      <c r="H1665" s="18">
        <v>2050</v>
      </c>
      <c r="I1665" s="18" t="s">
        <v>86</v>
      </c>
      <c r="J1665" s="9" t="s">
        <v>202</v>
      </c>
      <c r="K1665" s="17" t="s">
        <v>189</v>
      </c>
      <c r="L1665" s="48" t="s">
        <v>89</v>
      </c>
      <c r="M1665" s="18" t="str" cm="1">
        <f t="array" ref="M1665">_xlfn.IFS(G1665&gt;3,"Alto",G1665&gt;1,"Médio",G1665&lt;=1,"Baixo")</f>
        <v>Médio</v>
      </c>
      <c r="N1665" s="20" t="str">
        <f t="shared" si="63"/>
        <v>Médio</v>
      </c>
    </row>
    <row r="1666" spans="1:14" x14ac:dyDescent="0.35">
      <c r="A1666" s="17" t="str">
        <f t="shared" si="62"/>
        <v>MGEstadoMudanças crônicas de temperaturaEstado de Minas Gerais20504C</v>
      </c>
      <c r="B1666" s="18" t="s">
        <v>93</v>
      </c>
      <c r="C1666" s="18" t="s">
        <v>146</v>
      </c>
      <c r="D1666" s="17" t="s">
        <v>200</v>
      </c>
      <c r="E1666" s="17" t="s">
        <v>152</v>
      </c>
      <c r="F1666" s="17" t="e" vm="38">
        <v>#VALUE!</v>
      </c>
      <c r="G1666" s="46">
        <v>4.2073333333333336</v>
      </c>
      <c r="H1666" s="18">
        <v>2050</v>
      </c>
      <c r="I1666" s="18" t="s">
        <v>90</v>
      </c>
      <c r="J1666" s="9" t="s">
        <v>202</v>
      </c>
      <c r="K1666" s="17" t="s">
        <v>189</v>
      </c>
      <c r="L1666" s="48" t="s">
        <v>89</v>
      </c>
      <c r="M1666" s="18" t="str" cm="1">
        <f t="array" ref="M1666">_xlfn.IFS(G1666&gt;3,"Alto",G1666&gt;1,"Médio",G1666&lt;=1,"Baixo")</f>
        <v>Alto</v>
      </c>
      <c r="N1666" s="20" t="str">
        <f t="shared" si="63"/>
        <v>Alto</v>
      </c>
    </row>
    <row r="1667" spans="1:14" x14ac:dyDescent="0.35">
      <c r="A1667" s="17" t="str">
        <f t="shared" si="62"/>
        <v>MSEstadoMudanças crônicas de temperaturaEstado do Mato Grosso do Sul20302C</v>
      </c>
      <c r="B1667" s="18" t="s">
        <v>101</v>
      </c>
      <c r="C1667" s="18" t="s">
        <v>146</v>
      </c>
      <c r="D1667" s="17" t="s">
        <v>200</v>
      </c>
      <c r="E1667" s="17" t="s">
        <v>164</v>
      </c>
      <c r="F1667" s="17" t="e" vm="50">
        <v>#VALUE!</v>
      </c>
      <c r="G1667" s="46">
        <v>2.4971428571428569</v>
      </c>
      <c r="H1667" s="18">
        <v>2030</v>
      </c>
      <c r="I1667" s="18" t="s">
        <v>86</v>
      </c>
      <c r="J1667" s="9" t="s">
        <v>202</v>
      </c>
      <c r="K1667" s="17" t="s">
        <v>189</v>
      </c>
      <c r="L1667" s="48" t="s">
        <v>89</v>
      </c>
      <c r="M1667" s="18" t="str" cm="1">
        <f t="array" ref="M1667">_xlfn.IFS(G1667&gt;3,"Alto",G1667&gt;1,"Médio",G1667&lt;=1,"Baixo")</f>
        <v>Médio</v>
      </c>
      <c r="N1667" s="20" t="str">
        <f t="shared" si="63"/>
        <v>Médio</v>
      </c>
    </row>
    <row r="1668" spans="1:14" x14ac:dyDescent="0.35">
      <c r="A1668" s="17" t="str">
        <f t="shared" si="62"/>
        <v>MSEstadoMudanças crônicas de temperaturaEstado do Mato Grosso do Sul20304C</v>
      </c>
      <c r="B1668" s="18" t="s">
        <v>101</v>
      </c>
      <c r="C1668" s="18" t="s">
        <v>146</v>
      </c>
      <c r="D1668" s="17" t="s">
        <v>200</v>
      </c>
      <c r="E1668" s="17" t="s">
        <v>164</v>
      </c>
      <c r="F1668" s="17" t="e" vm="50">
        <v>#VALUE!</v>
      </c>
      <c r="G1668" s="46">
        <v>3.1948571428571428</v>
      </c>
      <c r="H1668" s="18">
        <v>2030</v>
      </c>
      <c r="I1668" s="18" t="s">
        <v>90</v>
      </c>
      <c r="J1668" s="9" t="s">
        <v>202</v>
      </c>
      <c r="K1668" s="17" t="s">
        <v>189</v>
      </c>
      <c r="L1668" s="48" t="s">
        <v>89</v>
      </c>
      <c r="M1668" s="18" t="str" cm="1">
        <f t="array" ref="M1668">_xlfn.IFS(G1668&gt;3,"Alto",G1668&gt;1,"Médio",G1668&lt;=1,"Baixo")</f>
        <v>Alto</v>
      </c>
      <c r="N1668" s="20" t="str">
        <f t="shared" si="63"/>
        <v>Alto</v>
      </c>
    </row>
    <row r="1669" spans="1:14" x14ac:dyDescent="0.35">
      <c r="A1669" s="17" t="str">
        <f t="shared" si="62"/>
        <v>MSEstadoMudanças crônicas de temperaturaEstado do Mato Grosso do Sul20502C</v>
      </c>
      <c r="B1669" s="18" t="s">
        <v>101</v>
      </c>
      <c r="C1669" s="18" t="s">
        <v>146</v>
      </c>
      <c r="D1669" s="17" t="s">
        <v>200</v>
      </c>
      <c r="E1669" s="17" t="s">
        <v>164</v>
      </c>
      <c r="F1669" s="17" t="e" vm="50">
        <v>#VALUE!</v>
      </c>
      <c r="G1669" s="46">
        <v>3.488666666666667</v>
      </c>
      <c r="H1669" s="18">
        <v>2050</v>
      </c>
      <c r="I1669" s="18" t="s">
        <v>86</v>
      </c>
      <c r="J1669" s="9" t="s">
        <v>202</v>
      </c>
      <c r="K1669" s="17" t="s">
        <v>189</v>
      </c>
      <c r="L1669" s="48" t="s">
        <v>89</v>
      </c>
      <c r="M1669" s="18" t="str" cm="1">
        <f t="array" ref="M1669">_xlfn.IFS(G1669&gt;3,"Alto",G1669&gt;1,"Médio",G1669&lt;=1,"Baixo")</f>
        <v>Alto</v>
      </c>
      <c r="N1669" s="20" t="str">
        <f t="shared" si="63"/>
        <v>Alto</v>
      </c>
    </row>
    <row r="1670" spans="1:14" x14ac:dyDescent="0.35">
      <c r="A1670" s="17" t="str">
        <f t="shared" si="62"/>
        <v>MSEstadoMudanças crônicas de temperaturaEstado do Mato Grosso do Sul20504C</v>
      </c>
      <c r="B1670" s="18" t="s">
        <v>101</v>
      </c>
      <c r="C1670" s="18" t="s">
        <v>146</v>
      </c>
      <c r="D1670" s="17" t="s">
        <v>200</v>
      </c>
      <c r="E1670" s="17" t="s">
        <v>164</v>
      </c>
      <c r="F1670" s="17" t="e" vm="50">
        <v>#VALUE!</v>
      </c>
      <c r="G1670" s="46">
        <v>4.9003333333333341</v>
      </c>
      <c r="H1670" s="18">
        <v>2050</v>
      </c>
      <c r="I1670" s="18" t="s">
        <v>90</v>
      </c>
      <c r="J1670" s="9" t="s">
        <v>202</v>
      </c>
      <c r="K1670" s="17" t="s">
        <v>189</v>
      </c>
      <c r="L1670" s="48" t="s">
        <v>89</v>
      </c>
      <c r="M1670" s="18" t="str" cm="1">
        <f t="array" ref="M1670">_xlfn.IFS(G1670&gt;3,"Alto",G1670&gt;1,"Médio",G1670&lt;=1,"Baixo")</f>
        <v>Alto</v>
      </c>
      <c r="N1670" s="20" t="str">
        <f t="shared" si="63"/>
        <v>Alto</v>
      </c>
    </row>
    <row r="1671" spans="1:14" x14ac:dyDescent="0.35">
      <c r="A1671" s="17" t="str">
        <f t="shared" si="62"/>
        <v>MTEstadoMudanças crônicas de temperaturaEstado do Mato Grosso20302C</v>
      </c>
      <c r="B1671" s="18" t="s">
        <v>103</v>
      </c>
      <c r="C1671" s="18" t="s">
        <v>146</v>
      </c>
      <c r="D1671" s="17" t="s">
        <v>200</v>
      </c>
      <c r="E1671" s="17" t="s">
        <v>163</v>
      </c>
      <c r="F1671" s="17" t="e" vm="49">
        <v>#VALUE!</v>
      </c>
      <c r="G1671" s="46">
        <v>2.0611428571428569</v>
      </c>
      <c r="H1671" s="18">
        <v>2030</v>
      </c>
      <c r="I1671" s="18" t="s">
        <v>86</v>
      </c>
      <c r="J1671" s="9" t="s">
        <v>202</v>
      </c>
      <c r="K1671" s="17" t="s">
        <v>189</v>
      </c>
      <c r="L1671" s="48" t="s">
        <v>89</v>
      </c>
      <c r="M1671" s="18" t="str" cm="1">
        <f t="array" ref="M1671">_xlfn.IFS(G1671&gt;3,"Alto",G1671&gt;1,"Médio",G1671&lt;=1,"Baixo")</f>
        <v>Médio</v>
      </c>
      <c r="N1671" s="20" t="str">
        <f t="shared" si="63"/>
        <v>Médio</v>
      </c>
    </row>
    <row r="1672" spans="1:14" x14ac:dyDescent="0.35">
      <c r="A1672" s="17" t="str">
        <f t="shared" si="62"/>
        <v>MTEstadoMudanças crônicas de temperaturaEstado do Mato Grosso20304C</v>
      </c>
      <c r="B1672" s="18" t="s">
        <v>103</v>
      </c>
      <c r="C1672" s="18" t="s">
        <v>146</v>
      </c>
      <c r="D1672" s="17" t="s">
        <v>200</v>
      </c>
      <c r="E1672" s="17" t="s">
        <v>163</v>
      </c>
      <c r="F1672" s="17" t="e" vm="49">
        <v>#VALUE!</v>
      </c>
      <c r="G1672" s="46">
        <v>2.8945714285714281</v>
      </c>
      <c r="H1672" s="18">
        <v>2030</v>
      </c>
      <c r="I1672" s="18" t="s">
        <v>90</v>
      </c>
      <c r="J1672" s="9" t="s">
        <v>202</v>
      </c>
      <c r="K1672" s="17" t="s">
        <v>189</v>
      </c>
      <c r="L1672" s="48" t="s">
        <v>89</v>
      </c>
      <c r="M1672" s="18" t="str" cm="1">
        <f t="array" ref="M1672">_xlfn.IFS(G1672&gt;3,"Alto",G1672&gt;1,"Médio",G1672&lt;=1,"Baixo")</f>
        <v>Médio</v>
      </c>
      <c r="N1672" s="20" t="str">
        <f t="shared" si="63"/>
        <v>Médio</v>
      </c>
    </row>
    <row r="1673" spans="1:14" x14ac:dyDescent="0.35">
      <c r="A1673" s="17" t="str">
        <f t="shared" si="62"/>
        <v>MTEstadoMudanças crônicas de temperaturaEstado do Mato Grosso20502C</v>
      </c>
      <c r="B1673" s="18" t="s">
        <v>103</v>
      </c>
      <c r="C1673" s="18" t="s">
        <v>146</v>
      </c>
      <c r="D1673" s="17" t="s">
        <v>200</v>
      </c>
      <c r="E1673" s="17" t="s">
        <v>163</v>
      </c>
      <c r="F1673" s="17" t="e" vm="49">
        <v>#VALUE!</v>
      </c>
      <c r="G1673" s="46">
        <v>3.0610000000000004</v>
      </c>
      <c r="H1673" s="18">
        <v>2050</v>
      </c>
      <c r="I1673" s="18" t="s">
        <v>86</v>
      </c>
      <c r="J1673" s="9" t="s">
        <v>202</v>
      </c>
      <c r="K1673" s="17" t="s">
        <v>189</v>
      </c>
      <c r="L1673" s="48" t="s">
        <v>89</v>
      </c>
      <c r="M1673" s="18" t="str" cm="1">
        <f t="array" ref="M1673">_xlfn.IFS(G1673&gt;3,"Alto",G1673&gt;1,"Médio",G1673&lt;=1,"Baixo")</f>
        <v>Alto</v>
      </c>
      <c r="N1673" s="20" t="str">
        <f t="shared" si="63"/>
        <v>Alto</v>
      </c>
    </row>
    <row r="1674" spans="1:14" x14ac:dyDescent="0.35">
      <c r="A1674" s="17" t="str">
        <f t="shared" si="62"/>
        <v>MTEstadoMudanças crônicas de temperaturaEstado do Mato Grosso20504C</v>
      </c>
      <c r="B1674" s="18" t="s">
        <v>103</v>
      </c>
      <c r="C1674" s="18" t="s">
        <v>146</v>
      </c>
      <c r="D1674" s="17" t="s">
        <v>200</v>
      </c>
      <c r="E1674" s="17" t="s">
        <v>163</v>
      </c>
      <c r="F1674" s="17" t="e" vm="49">
        <v>#VALUE!</v>
      </c>
      <c r="G1674" s="46">
        <v>4.7610000000000001</v>
      </c>
      <c r="H1674" s="18">
        <v>2050</v>
      </c>
      <c r="I1674" s="18" t="s">
        <v>90</v>
      </c>
      <c r="J1674" s="9" t="s">
        <v>202</v>
      </c>
      <c r="K1674" s="17" t="s">
        <v>189</v>
      </c>
      <c r="L1674" s="48" t="s">
        <v>89</v>
      </c>
      <c r="M1674" s="18" t="str" cm="1">
        <f t="array" ref="M1674">_xlfn.IFS(G1674&gt;3,"Alto",G1674&gt;1,"Médio",G1674&lt;=1,"Baixo")</f>
        <v>Alto</v>
      </c>
      <c r="N1674" s="20" t="str">
        <f t="shared" si="63"/>
        <v>Alto</v>
      </c>
    </row>
    <row r="1675" spans="1:14" x14ac:dyDescent="0.35">
      <c r="A1675" s="17" t="str">
        <f t="shared" si="62"/>
        <v>PAEstadoMudanças crônicas de temperaturaEstado do Pará20302C</v>
      </c>
      <c r="B1675" s="18" t="s">
        <v>91</v>
      </c>
      <c r="C1675" s="18" t="s">
        <v>146</v>
      </c>
      <c r="D1675" s="17" t="s">
        <v>200</v>
      </c>
      <c r="E1675" s="17" t="s">
        <v>165</v>
      </c>
      <c r="F1675" s="17" t="e" vm="51">
        <v>#VALUE!</v>
      </c>
      <c r="G1675" s="46">
        <v>1.5045714285714289</v>
      </c>
      <c r="H1675" s="18">
        <v>2030</v>
      </c>
      <c r="I1675" s="18" t="s">
        <v>86</v>
      </c>
      <c r="J1675" s="9" t="s">
        <v>202</v>
      </c>
      <c r="K1675" s="17" t="s">
        <v>189</v>
      </c>
      <c r="L1675" s="48" t="s">
        <v>89</v>
      </c>
      <c r="M1675" s="18" t="str" cm="1">
        <f t="array" ref="M1675">_xlfn.IFS(G1675&gt;3,"Alto",G1675&gt;1,"Médio",G1675&lt;=1,"Baixo")</f>
        <v>Médio</v>
      </c>
      <c r="N1675" s="20" t="str">
        <f t="shared" si="63"/>
        <v>Médio</v>
      </c>
    </row>
    <row r="1676" spans="1:14" x14ac:dyDescent="0.35">
      <c r="A1676" s="17" t="str">
        <f t="shared" si="62"/>
        <v>PAEstadoMudanças crônicas de temperaturaEstado do Pará20304C</v>
      </c>
      <c r="B1676" s="18" t="s">
        <v>91</v>
      </c>
      <c r="C1676" s="45" t="s">
        <v>146</v>
      </c>
      <c r="D1676" s="44" t="s">
        <v>200</v>
      </c>
      <c r="E1676" s="17" t="s">
        <v>165</v>
      </c>
      <c r="F1676" s="44" t="e" vm="51">
        <v>#VALUE!</v>
      </c>
      <c r="G1676" s="46">
        <v>2.1134285714285719</v>
      </c>
      <c r="H1676" s="18">
        <v>2030</v>
      </c>
      <c r="I1676" s="18" t="s">
        <v>90</v>
      </c>
      <c r="J1676" s="9" t="s">
        <v>202</v>
      </c>
      <c r="K1676" s="17" t="s">
        <v>189</v>
      </c>
      <c r="L1676" s="48" t="s">
        <v>89</v>
      </c>
      <c r="M1676" s="18" t="str" cm="1">
        <f t="array" ref="M1676">_xlfn.IFS(G1676&gt;3,"Alto",G1676&gt;1,"Médio",G1676&lt;=1,"Baixo")</f>
        <v>Médio</v>
      </c>
      <c r="N1676" s="20" t="str">
        <f t="shared" si="63"/>
        <v>Médio</v>
      </c>
    </row>
    <row r="1677" spans="1:14" x14ac:dyDescent="0.35">
      <c r="A1677" s="17" t="str">
        <f t="shared" si="62"/>
        <v>PAEstadoMudanças crônicas de temperaturaEstado do Pará20502C</v>
      </c>
      <c r="B1677" s="18" t="s">
        <v>91</v>
      </c>
      <c r="C1677" s="45" t="s">
        <v>146</v>
      </c>
      <c r="D1677" s="44" t="s">
        <v>200</v>
      </c>
      <c r="E1677" s="17" t="s">
        <v>165</v>
      </c>
      <c r="F1677" s="44" t="e" vm="51">
        <v>#VALUE!</v>
      </c>
      <c r="G1677" s="46">
        <v>2.605</v>
      </c>
      <c r="H1677" s="18">
        <v>2050</v>
      </c>
      <c r="I1677" s="18" t="s">
        <v>86</v>
      </c>
      <c r="J1677" s="9" t="s">
        <v>202</v>
      </c>
      <c r="K1677" s="17" t="s">
        <v>189</v>
      </c>
      <c r="L1677" s="48" t="s">
        <v>89</v>
      </c>
      <c r="M1677" s="18" t="str" cm="1">
        <f t="array" ref="M1677">_xlfn.IFS(G1677&gt;3,"Alto",G1677&gt;1,"Médio",G1677&lt;=1,"Baixo")</f>
        <v>Médio</v>
      </c>
      <c r="N1677" s="20" t="str">
        <f t="shared" si="63"/>
        <v>Médio</v>
      </c>
    </row>
    <row r="1678" spans="1:14" x14ac:dyDescent="0.35">
      <c r="A1678" s="17" t="str">
        <f t="shared" si="62"/>
        <v>PAEstadoMudanças crônicas de temperaturaEstado do Pará20504C</v>
      </c>
      <c r="B1678" s="18" t="s">
        <v>91</v>
      </c>
      <c r="C1678" s="45" t="s">
        <v>146</v>
      </c>
      <c r="D1678" s="44" t="s">
        <v>200</v>
      </c>
      <c r="E1678" s="17" t="s">
        <v>165</v>
      </c>
      <c r="F1678" s="44" t="e" vm="51">
        <v>#VALUE!</v>
      </c>
      <c r="G1678" s="46">
        <v>4.0323333333333338</v>
      </c>
      <c r="H1678" s="18">
        <v>2050</v>
      </c>
      <c r="I1678" s="18" t="s">
        <v>90</v>
      </c>
      <c r="J1678" s="9" t="s">
        <v>202</v>
      </c>
      <c r="K1678" s="17" t="s">
        <v>189</v>
      </c>
      <c r="L1678" s="48" t="s">
        <v>89</v>
      </c>
      <c r="M1678" s="18" t="str" cm="1">
        <f t="array" ref="M1678">_xlfn.IFS(G1678&gt;3,"Alto",G1678&gt;1,"Médio",G1678&lt;=1,"Baixo")</f>
        <v>Alto</v>
      </c>
      <c r="N1678" s="20" t="str">
        <f t="shared" si="63"/>
        <v>Alto</v>
      </c>
    </row>
    <row r="1679" spans="1:14" x14ac:dyDescent="0.35">
      <c r="A1679" s="17" t="str">
        <f t="shared" si="62"/>
        <v>PBEstadoMudanças crônicas de temperaturaEstado da Paraíba20302C</v>
      </c>
      <c r="B1679" s="18" t="s">
        <v>113</v>
      </c>
      <c r="C1679" s="45" t="s">
        <v>146</v>
      </c>
      <c r="D1679" s="44" t="s">
        <v>200</v>
      </c>
      <c r="E1679" s="17" t="s">
        <v>149</v>
      </c>
      <c r="F1679" s="44" t="e" vm="35">
        <v>#VALUE!</v>
      </c>
      <c r="G1679" s="46">
        <v>1.014</v>
      </c>
      <c r="H1679" s="18">
        <v>2030</v>
      </c>
      <c r="I1679" s="18" t="s">
        <v>86</v>
      </c>
      <c r="J1679" s="9" t="s">
        <v>202</v>
      </c>
      <c r="K1679" s="17" t="s">
        <v>189</v>
      </c>
      <c r="L1679" s="48" t="s">
        <v>89</v>
      </c>
      <c r="M1679" s="18" t="str" cm="1">
        <f t="array" ref="M1679">_xlfn.IFS(G1679&gt;3,"Alto",G1679&gt;1,"Médio",G1679&lt;=1,"Baixo")</f>
        <v>Médio</v>
      </c>
      <c r="N1679" s="20" t="str">
        <f t="shared" si="63"/>
        <v>Médio</v>
      </c>
    </row>
    <row r="1680" spans="1:14" x14ac:dyDescent="0.35">
      <c r="A1680" s="17" t="str">
        <f t="shared" si="62"/>
        <v>PBEstadoMudanças crônicas de temperaturaEstado da Paraíba20304C</v>
      </c>
      <c r="B1680" s="18" t="s">
        <v>113</v>
      </c>
      <c r="C1680" s="45" t="s">
        <v>146</v>
      </c>
      <c r="D1680" s="44" t="s">
        <v>200</v>
      </c>
      <c r="E1680" s="17" t="s">
        <v>149</v>
      </c>
      <c r="F1680" s="44" t="e" vm="35">
        <v>#VALUE!</v>
      </c>
      <c r="G1680" s="46">
        <v>1.4662857142857144</v>
      </c>
      <c r="H1680" s="18">
        <v>2030</v>
      </c>
      <c r="I1680" s="18" t="s">
        <v>90</v>
      </c>
      <c r="J1680" s="9" t="s">
        <v>202</v>
      </c>
      <c r="K1680" s="17" t="s">
        <v>189</v>
      </c>
      <c r="L1680" s="48" t="s">
        <v>89</v>
      </c>
      <c r="M1680" s="18" t="str" cm="1">
        <f t="array" ref="M1680">_xlfn.IFS(G1680&gt;3,"Alto",G1680&gt;1,"Médio",G1680&lt;=1,"Baixo")</f>
        <v>Médio</v>
      </c>
      <c r="N1680" s="20" t="str">
        <f t="shared" si="63"/>
        <v>Médio</v>
      </c>
    </row>
    <row r="1681" spans="1:15" x14ac:dyDescent="0.35">
      <c r="A1681" s="17" t="str">
        <f t="shared" si="62"/>
        <v>PBEstadoMudanças crônicas de temperaturaEstado da Paraíba20502C</v>
      </c>
      <c r="B1681" s="18" t="s">
        <v>113</v>
      </c>
      <c r="C1681" s="45" t="s">
        <v>146</v>
      </c>
      <c r="D1681" s="44" t="s">
        <v>200</v>
      </c>
      <c r="E1681" s="17" t="s">
        <v>149</v>
      </c>
      <c r="F1681" s="44" t="e" vm="35">
        <v>#VALUE!</v>
      </c>
      <c r="G1681" s="46">
        <v>1.9909999999999999</v>
      </c>
      <c r="H1681" s="18">
        <v>2050</v>
      </c>
      <c r="I1681" s="18" t="s">
        <v>86</v>
      </c>
      <c r="J1681" s="9" t="s">
        <v>202</v>
      </c>
      <c r="K1681" s="17" t="s">
        <v>189</v>
      </c>
      <c r="L1681" s="48" t="s">
        <v>89</v>
      </c>
      <c r="M1681" s="18" t="str" cm="1">
        <f t="array" ref="M1681">_xlfn.IFS(G1681&gt;3,"Alto",G1681&gt;1,"Médio",G1681&lt;=1,"Baixo")</f>
        <v>Médio</v>
      </c>
      <c r="N1681" s="20" t="str">
        <f t="shared" si="63"/>
        <v>Médio</v>
      </c>
    </row>
    <row r="1682" spans="1:15" x14ac:dyDescent="0.35">
      <c r="A1682" s="17" t="str">
        <f t="shared" si="62"/>
        <v>PBEstadoMudanças crônicas de temperaturaEstado da Paraíba20504C</v>
      </c>
      <c r="B1682" s="18" t="s">
        <v>113</v>
      </c>
      <c r="C1682" s="45" t="s">
        <v>146</v>
      </c>
      <c r="D1682" s="44" t="s">
        <v>200</v>
      </c>
      <c r="E1682" s="17" t="s">
        <v>149</v>
      </c>
      <c r="F1682" s="44" t="e" vm="35">
        <v>#VALUE!</v>
      </c>
      <c r="G1682" s="46">
        <v>3.0190000000000001</v>
      </c>
      <c r="H1682" s="18">
        <v>2050</v>
      </c>
      <c r="I1682" s="18" t="s">
        <v>90</v>
      </c>
      <c r="J1682" s="9" t="s">
        <v>202</v>
      </c>
      <c r="K1682" s="17" t="s">
        <v>189</v>
      </c>
      <c r="L1682" s="48" t="s">
        <v>89</v>
      </c>
      <c r="M1682" s="18" t="str" cm="1">
        <f t="array" ref="M1682">_xlfn.IFS(G1682&gt;3,"Alto",G1682&gt;1,"Médio",G1682&lt;=1,"Baixo")</f>
        <v>Alto</v>
      </c>
      <c r="N1682" s="20" t="str">
        <f t="shared" si="63"/>
        <v>Alto</v>
      </c>
    </row>
    <row r="1683" spans="1:15" x14ac:dyDescent="0.35">
      <c r="A1683" s="17" t="str">
        <f t="shared" si="62"/>
        <v>PEEstadoMudanças crônicas de temperaturaEstado do Pernambuco20302C</v>
      </c>
      <c r="B1683" s="18" t="s">
        <v>129</v>
      </c>
      <c r="C1683" s="45" t="s">
        <v>146</v>
      </c>
      <c r="D1683" s="44" t="s">
        <v>200</v>
      </c>
      <c r="E1683" s="17" t="s">
        <v>167</v>
      </c>
      <c r="F1683" s="44" t="e" vm="53">
        <v>#VALUE!</v>
      </c>
      <c r="G1683" s="46">
        <v>0.98114285714285743</v>
      </c>
      <c r="H1683" s="18">
        <v>2030</v>
      </c>
      <c r="I1683" s="18" t="s">
        <v>86</v>
      </c>
      <c r="J1683" s="9" t="s">
        <v>202</v>
      </c>
      <c r="K1683" s="17" t="s">
        <v>189</v>
      </c>
      <c r="L1683" s="48" t="s">
        <v>89</v>
      </c>
      <c r="M1683" s="18" t="str" cm="1">
        <f t="array" ref="M1683">_xlfn.IFS(G1683&gt;3,"Alto",G1683&gt;1,"Médio",G1683&lt;=1,"Baixo")</f>
        <v>Baixo</v>
      </c>
      <c r="N1683" s="20" t="str">
        <f t="shared" si="63"/>
        <v>Baixo</v>
      </c>
    </row>
    <row r="1684" spans="1:15" x14ac:dyDescent="0.35">
      <c r="A1684" s="17" t="str">
        <f t="shared" si="62"/>
        <v>PEEstadoMudanças crônicas de temperaturaEstado do Pernambuco20304C</v>
      </c>
      <c r="B1684" s="18" t="s">
        <v>129</v>
      </c>
      <c r="C1684" s="18" t="s">
        <v>146</v>
      </c>
      <c r="D1684" s="17" t="s">
        <v>200</v>
      </c>
      <c r="E1684" s="17" t="s">
        <v>167</v>
      </c>
      <c r="F1684" s="17" t="e" vm="53">
        <v>#VALUE!</v>
      </c>
      <c r="G1684" s="46">
        <v>1.5105714285714282</v>
      </c>
      <c r="H1684" s="18">
        <v>2030</v>
      </c>
      <c r="I1684" s="18" t="s">
        <v>90</v>
      </c>
      <c r="J1684" s="9" t="s">
        <v>202</v>
      </c>
      <c r="K1684" s="17" t="s">
        <v>189</v>
      </c>
      <c r="L1684" s="48" t="s">
        <v>89</v>
      </c>
      <c r="M1684" s="18" t="str" cm="1">
        <f t="array" ref="M1684">_xlfn.IFS(G1684&gt;3,"Alto",G1684&gt;1,"Médio",G1684&lt;=1,"Baixo")</f>
        <v>Médio</v>
      </c>
      <c r="N1684" s="20" t="str">
        <f t="shared" si="63"/>
        <v>Médio</v>
      </c>
    </row>
    <row r="1685" spans="1:15" x14ac:dyDescent="0.35">
      <c r="A1685" s="17" t="str">
        <f t="shared" si="62"/>
        <v>PEEstadoMudanças crônicas de temperaturaEstado do Pernambuco20502C</v>
      </c>
      <c r="B1685" s="18" t="s">
        <v>129</v>
      </c>
      <c r="C1685" s="18" t="s">
        <v>146</v>
      </c>
      <c r="D1685" s="17" t="s">
        <v>200</v>
      </c>
      <c r="E1685" s="17" t="s">
        <v>167</v>
      </c>
      <c r="F1685" s="17" t="e" vm="53">
        <v>#VALUE!</v>
      </c>
      <c r="G1685" s="46">
        <v>2.0216666666666665</v>
      </c>
      <c r="H1685" s="18">
        <v>2050</v>
      </c>
      <c r="I1685" s="18" t="s">
        <v>86</v>
      </c>
      <c r="J1685" s="9" t="s">
        <v>202</v>
      </c>
      <c r="K1685" s="17" t="s">
        <v>189</v>
      </c>
      <c r="L1685" s="48" t="s">
        <v>89</v>
      </c>
      <c r="M1685" s="18" t="str" cm="1">
        <f t="array" ref="M1685">_xlfn.IFS(G1685&gt;3,"Alto",G1685&gt;1,"Médio",G1685&lt;=1,"Baixo")</f>
        <v>Médio</v>
      </c>
      <c r="N1685" s="20" t="str">
        <f t="shared" si="63"/>
        <v>Médio</v>
      </c>
    </row>
    <row r="1686" spans="1:15" x14ac:dyDescent="0.35">
      <c r="A1686" s="17" t="str">
        <f t="shared" si="62"/>
        <v>PEEstadoMudanças crônicas de temperaturaEstado do Pernambuco20504C</v>
      </c>
      <c r="B1686" s="18" t="s">
        <v>129</v>
      </c>
      <c r="C1686" s="18" t="s">
        <v>146</v>
      </c>
      <c r="D1686" s="17" t="s">
        <v>200</v>
      </c>
      <c r="E1686" s="17" t="s">
        <v>167</v>
      </c>
      <c r="F1686" s="17" t="e" vm="53">
        <v>#VALUE!</v>
      </c>
      <c r="G1686" s="46">
        <v>3.111333333333334</v>
      </c>
      <c r="H1686" s="18">
        <v>2050</v>
      </c>
      <c r="I1686" s="18" t="s">
        <v>90</v>
      </c>
      <c r="J1686" s="9" t="s">
        <v>202</v>
      </c>
      <c r="K1686" s="17" t="s">
        <v>189</v>
      </c>
      <c r="L1686" s="48" t="s">
        <v>89</v>
      </c>
      <c r="M1686" s="18" t="str" cm="1">
        <f t="array" ref="M1686">_xlfn.IFS(G1686&gt;3,"Alto",G1686&gt;1,"Médio",G1686&lt;=1,"Baixo")</f>
        <v>Alto</v>
      </c>
      <c r="N1686" s="20" t="str">
        <f t="shared" si="63"/>
        <v>Alto</v>
      </c>
    </row>
    <row r="1687" spans="1:15" x14ac:dyDescent="0.35">
      <c r="A1687" s="17" t="str">
        <f t="shared" ref="A1687:A1730" si="64">_xlfn.CONCAT(B1687,C1687,D1687,E1687,H1687,I1687)</f>
        <v>PIEstadoMudanças crônicas de temperaturaEstado do Piauí20302C</v>
      </c>
      <c r="B1687" s="18" t="s">
        <v>139</v>
      </c>
      <c r="C1687" s="18" t="s">
        <v>146</v>
      </c>
      <c r="D1687" s="17" t="s">
        <v>200</v>
      </c>
      <c r="E1687" s="17" t="s">
        <v>168</v>
      </c>
      <c r="F1687" s="17" t="e" vm="54">
        <v>#VALUE!</v>
      </c>
      <c r="G1687" s="46">
        <v>1.127142857142857</v>
      </c>
      <c r="H1687" s="18">
        <v>2030</v>
      </c>
      <c r="I1687" s="18" t="s">
        <v>86</v>
      </c>
      <c r="J1687" s="9" t="s">
        <v>202</v>
      </c>
      <c r="K1687" s="17" t="s">
        <v>189</v>
      </c>
      <c r="L1687" s="48" t="s">
        <v>89</v>
      </c>
      <c r="M1687" s="18" t="str" cm="1">
        <f t="array" ref="M1687">_xlfn.IFS(G1687&gt;3,"Alto",G1687&gt;1,"Médio",G1687&lt;=1,"Baixo")</f>
        <v>Médio</v>
      </c>
      <c r="N1687" s="20" t="str">
        <f t="shared" si="63"/>
        <v>Médio</v>
      </c>
    </row>
    <row r="1688" spans="1:15" x14ac:dyDescent="0.35">
      <c r="A1688" s="17" t="str">
        <f t="shared" si="64"/>
        <v>PIEstadoMudanças crônicas de temperaturaEstado do Piauí20304C</v>
      </c>
      <c r="B1688" s="18" t="s">
        <v>139</v>
      </c>
      <c r="C1688" s="18" t="s">
        <v>146</v>
      </c>
      <c r="D1688" s="17" t="s">
        <v>200</v>
      </c>
      <c r="E1688" s="17" t="s">
        <v>168</v>
      </c>
      <c r="F1688" s="17" t="e" vm="54">
        <v>#VALUE!</v>
      </c>
      <c r="G1688" s="46">
        <v>1.9408571428571435</v>
      </c>
      <c r="H1688" s="18">
        <v>2030</v>
      </c>
      <c r="I1688" s="18" t="s">
        <v>90</v>
      </c>
      <c r="J1688" s="9" t="s">
        <v>202</v>
      </c>
      <c r="K1688" s="17" t="s">
        <v>189</v>
      </c>
      <c r="L1688" s="48" t="s">
        <v>89</v>
      </c>
      <c r="M1688" s="18" t="str" cm="1">
        <f t="array" ref="M1688">_xlfn.IFS(G1688&gt;3,"Alto",G1688&gt;1,"Médio",G1688&lt;=1,"Baixo")</f>
        <v>Médio</v>
      </c>
      <c r="N1688" s="20" t="str">
        <f t="shared" si="63"/>
        <v>Médio</v>
      </c>
    </row>
    <row r="1689" spans="1:15" x14ac:dyDescent="0.35">
      <c r="A1689" s="17" t="str">
        <f t="shared" si="64"/>
        <v>PIEstadoMudanças crônicas de temperaturaEstado do Piauí20502C</v>
      </c>
      <c r="B1689" s="18" t="s">
        <v>139</v>
      </c>
      <c r="C1689" s="18" t="s">
        <v>146</v>
      </c>
      <c r="D1689" s="17" t="s">
        <v>200</v>
      </c>
      <c r="E1689" s="17" t="s">
        <v>168</v>
      </c>
      <c r="F1689" s="17" t="e" vm="54">
        <v>#VALUE!</v>
      </c>
      <c r="G1689" s="46">
        <v>2.1339999999999999</v>
      </c>
      <c r="H1689" s="18">
        <v>2050</v>
      </c>
      <c r="I1689" s="18" t="s">
        <v>86</v>
      </c>
      <c r="J1689" s="9" t="s">
        <v>202</v>
      </c>
      <c r="K1689" s="17" t="s">
        <v>189</v>
      </c>
      <c r="L1689" s="48" t="s">
        <v>89</v>
      </c>
      <c r="M1689" s="18" t="str" cm="1">
        <f t="array" ref="M1689">_xlfn.IFS(G1689&gt;3,"Alto",G1689&gt;1,"Médio",G1689&lt;=1,"Baixo")</f>
        <v>Médio</v>
      </c>
      <c r="N1689" s="20" t="str">
        <f t="shared" si="63"/>
        <v>Médio</v>
      </c>
      <c r="O1689" s="1"/>
    </row>
    <row r="1690" spans="1:15" x14ac:dyDescent="0.35">
      <c r="A1690" s="17" t="str">
        <f t="shared" si="64"/>
        <v>PIEstadoMudanças crônicas de temperaturaEstado do Piauí20504C</v>
      </c>
      <c r="B1690" s="18" t="s">
        <v>139</v>
      </c>
      <c r="C1690" s="18" t="s">
        <v>146</v>
      </c>
      <c r="D1690" s="17" t="s">
        <v>200</v>
      </c>
      <c r="E1690" s="17" t="s">
        <v>168</v>
      </c>
      <c r="F1690" s="17" t="e" vm="54">
        <v>#VALUE!</v>
      </c>
      <c r="G1690" s="46">
        <v>3.6596666666666673</v>
      </c>
      <c r="H1690" s="18">
        <v>2050</v>
      </c>
      <c r="I1690" s="18" t="s">
        <v>90</v>
      </c>
      <c r="J1690" s="9" t="s">
        <v>202</v>
      </c>
      <c r="K1690" s="17" t="s">
        <v>189</v>
      </c>
      <c r="L1690" s="48" t="s">
        <v>89</v>
      </c>
      <c r="M1690" s="18" t="str" cm="1">
        <f t="array" ref="M1690">_xlfn.IFS(G1690&gt;3,"Alto",G1690&gt;1,"Médio",G1690&lt;=1,"Baixo")</f>
        <v>Alto</v>
      </c>
      <c r="N1690" s="20" t="str">
        <f t="shared" si="63"/>
        <v>Alto</v>
      </c>
    </row>
    <row r="1691" spans="1:15" x14ac:dyDescent="0.35">
      <c r="A1691" s="17" t="str">
        <f t="shared" si="64"/>
        <v>PREstadoMudanças crônicas de temperaturaEstado do Paraná20302C</v>
      </c>
      <c r="B1691" s="18" t="s">
        <v>105</v>
      </c>
      <c r="C1691" s="18" t="s">
        <v>146</v>
      </c>
      <c r="D1691" s="17" t="s">
        <v>200</v>
      </c>
      <c r="E1691" s="17" t="s">
        <v>166</v>
      </c>
      <c r="F1691" s="17" t="e" vm="52">
        <v>#VALUE!</v>
      </c>
      <c r="G1691" s="46">
        <v>2.2537142857142856</v>
      </c>
      <c r="H1691" s="18">
        <v>2030</v>
      </c>
      <c r="I1691" s="18" t="s">
        <v>86</v>
      </c>
      <c r="J1691" s="9" t="s">
        <v>202</v>
      </c>
      <c r="K1691" s="17" t="s">
        <v>189</v>
      </c>
      <c r="L1691" s="48" t="s">
        <v>89</v>
      </c>
      <c r="M1691" s="18" t="str" cm="1">
        <f t="array" ref="M1691">_xlfn.IFS(G1691&gt;3,"Alto",G1691&gt;1,"Médio",G1691&lt;=1,"Baixo")</f>
        <v>Médio</v>
      </c>
      <c r="N1691" s="20" t="str">
        <f t="shared" si="63"/>
        <v>Médio</v>
      </c>
    </row>
    <row r="1692" spans="1:15" x14ac:dyDescent="0.35">
      <c r="A1692" s="17" t="str">
        <f t="shared" si="64"/>
        <v>PREstadoMudanças crônicas de temperaturaEstado do Paraná20304C</v>
      </c>
      <c r="B1692" s="18" t="s">
        <v>105</v>
      </c>
      <c r="C1692" s="18" t="s">
        <v>146</v>
      </c>
      <c r="D1692" s="17" t="s">
        <v>200</v>
      </c>
      <c r="E1692" s="17" t="s">
        <v>166</v>
      </c>
      <c r="F1692" s="17" t="e" vm="52">
        <v>#VALUE!</v>
      </c>
      <c r="G1692" s="46">
        <v>2.8257142857142861</v>
      </c>
      <c r="H1692" s="18">
        <v>2030</v>
      </c>
      <c r="I1692" s="18" t="s">
        <v>90</v>
      </c>
      <c r="J1692" s="9" t="s">
        <v>202</v>
      </c>
      <c r="K1692" s="17" t="s">
        <v>189</v>
      </c>
      <c r="L1692" s="48" t="s">
        <v>89</v>
      </c>
      <c r="M1692" s="18" t="str" cm="1">
        <f t="array" ref="M1692">_xlfn.IFS(G1692&gt;3,"Alto",G1692&gt;1,"Médio",G1692&lt;=1,"Baixo")</f>
        <v>Médio</v>
      </c>
      <c r="N1692" s="20" t="str">
        <f t="shared" si="63"/>
        <v>Médio</v>
      </c>
    </row>
    <row r="1693" spans="1:15" x14ac:dyDescent="0.35">
      <c r="A1693" s="17" t="str">
        <f t="shared" si="64"/>
        <v>PREstadoMudanças crônicas de temperaturaEstado do Paraná20502C</v>
      </c>
      <c r="B1693" s="18" t="s">
        <v>105</v>
      </c>
      <c r="C1693" s="18" t="s">
        <v>146</v>
      </c>
      <c r="D1693" s="17" t="s">
        <v>200</v>
      </c>
      <c r="E1693" s="17" t="s">
        <v>166</v>
      </c>
      <c r="F1693" s="17" t="e" vm="52">
        <v>#VALUE!</v>
      </c>
      <c r="G1693" s="46">
        <v>3.0493333333333337</v>
      </c>
      <c r="H1693" s="18">
        <v>2050</v>
      </c>
      <c r="I1693" s="18" t="s">
        <v>86</v>
      </c>
      <c r="J1693" s="9" t="s">
        <v>202</v>
      </c>
      <c r="K1693" s="17" t="s">
        <v>189</v>
      </c>
      <c r="L1693" s="48" t="s">
        <v>89</v>
      </c>
      <c r="M1693" s="18" t="str" cm="1">
        <f t="array" ref="M1693">_xlfn.IFS(G1693&gt;3,"Alto",G1693&gt;1,"Médio",G1693&lt;=1,"Baixo")</f>
        <v>Alto</v>
      </c>
      <c r="N1693" s="20" t="str">
        <f t="shared" si="63"/>
        <v>Alto</v>
      </c>
    </row>
    <row r="1694" spans="1:15" x14ac:dyDescent="0.35">
      <c r="A1694" s="17" t="str">
        <f t="shared" si="64"/>
        <v>PREstadoMudanças crônicas de temperaturaEstado do Paraná20504C</v>
      </c>
      <c r="B1694" s="18" t="s">
        <v>105</v>
      </c>
      <c r="C1694" s="18" t="s">
        <v>146</v>
      </c>
      <c r="D1694" s="17" t="s">
        <v>200</v>
      </c>
      <c r="E1694" s="17" t="s">
        <v>166</v>
      </c>
      <c r="F1694" s="17" t="e" vm="52">
        <v>#VALUE!</v>
      </c>
      <c r="G1694" s="46">
        <v>4.1389999999999993</v>
      </c>
      <c r="H1694" s="18">
        <v>2050</v>
      </c>
      <c r="I1694" s="18" t="s">
        <v>90</v>
      </c>
      <c r="J1694" s="9" t="s">
        <v>202</v>
      </c>
      <c r="K1694" s="17" t="s">
        <v>189</v>
      </c>
      <c r="L1694" s="48" t="s">
        <v>89</v>
      </c>
      <c r="M1694" s="18" t="str" cm="1">
        <f t="array" ref="M1694">_xlfn.IFS(G1694&gt;3,"Alto",G1694&gt;1,"Médio",G1694&lt;=1,"Baixo")</f>
        <v>Alto</v>
      </c>
      <c r="N1694" s="20" t="str">
        <f t="shared" si="63"/>
        <v>Alto</v>
      </c>
    </row>
    <row r="1695" spans="1:15" x14ac:dyDescent="0.35">
      <c r="A1695" s="17" t="str">
        <f t="shared" si="64"/>
        <v>RJEstadoMudanças crônicas de temperaturaEstado do Rio de Janeiro20302C</v>
      </c>
      <c r="B1695" s="18" t="s">
        <v>143</v>
      </c>
      <c r="C1695" s="18" t="s">
        <v>146</v>
      </c>
      <c r="D1695" s="17" t="s">
        <v>200</v>
      </c>
      <c r="E1695" s="17" t="s">
        <v>169</v>
      </c>
      <c r="F1695" s="17" t="e" vm="55">
        <v>#VALUE!</v>
      </c>
      <c r="G1695" s="46">
        <v>1.5682857142857138</v>
      </c>
      <c r="H1695" s="18">
        <v>2030</v>
      </c>
      <c r="I1695" s="18" t="s">
        <v>86</v>
      </c>
      <c r="J1695" s="9" t="s">
        <v>202</v>
      </c>
      <c r="K1695" s="17" t="s">
        <v>189</v>
      </c>
      <c r="L1695" s="48" t="s">
        <v>89</v>
      </c>
      <c r="M1695" s="18" t="str" cm="1">
        <f t="array" ref="M1695">_xlfn.IFS(G1695&gt;3,"Alto",G1695&gt;1,"Médio",G1695&lt;=1,"Baixo")</f>
        <v>Médio</v>
      </c>
      <c r="N1695" s="20" t="str">
        <f t="shared" si="63"/>
        <v>Médio</v>
      </c>
    </row>
    <row r="1696" spans="1:15" x14ac:dyDescent="0.35">
      <c r="A1696" s="17" t="str">
        <f t="shared" si="64"/>
        <v>RJEstadoMudanças crônicas de temperaturaEstado do Rio de Janeiro20304C</v>
      </c>
      <c r="B1696" s="18" t="s">
        <v>143</v>
      </c>
      <c r="C1696" s="18" t="s">
        <v>146</v>
      </c>
      <c r="D1696" s="17" t="s">
        <v>200</v>
      </c>
      <c r="E1696" s="17" t="s">
        <v>169</v>
      </c>
      <c r="F1696" s="17" t="e" vm="55">
        <v>#VALUE!</v>
      </c>
      <c r="G1696" s="46">
        <v>1.976</v>
      </c>
      <c r="H1696" s="18">
        <v>2030</v>
      </c>
      <c r="I1696" s="18" t="s">
        <v>90</v>
      </c>
      <c r="J1696" s="9" t="s">
        <v>202</v>
      </c>
      <c r="K1696" s="17" t="s">
        <v>189</v>
      </c>
      <c r="L1696" s="48" t="s">
        <v>89</v>
      </c>
      <c r="M1696" s="18" t="str" cm="1">
        <f t="array" ref="M1696">_xlfn.IFS(G1696&gt;3,"Alto",G1696&gt;1,"Médio",G1696&lt;=1,"Baixo")</f>
        <v>Médio</v>
      </c>
      <c r="N1696" s="20" t="str">
        <f t="shared" si="63"/>
        <v>Médio</v>
      </c>
    </row>
    <row r="1697" spans="1:16" x14ac:dyDescent="0.35">
      <c r="A1697" s="17" t="str">
        <f t="shared" si="64"/>
        <v>RJEstadoMudanças crônicas de temperaturaEstado do Rio de Janeiro20502C</v>
      </c>
      <c r="B1697" s="18" t="s">
        <v>143</v>
      </c>
      <c r="C1697" s="18" t="s">
        <v>146</v>
      </c>
      <c r="D1697" s="17" t="s">
        <v>200</v>
      </c>
      <c r="E1697" s="17" t="s">
        <v>169</v>
      </c>
      <c r="F1697" s="17" t="e" vm="55">
        <v>#VALUE!</v>
      </c>
      <c r="G1697" s="46">
        <v>2.4593333333333329</v>
      </c>
      <c r="H1697" s="18">
        <v>2050</v>
      </c>
      <c r="I1697" s="18" t="s">
        <v>86</v>
      </c>
      <c r="J1697" s="9" t="s">
        <v>202</v>
      </c>
      <c r="K1697" s="17" t="s">
        <v>189</v>
      </c>
      <c r="L1697" s="48" t="s">
        <v>89</v>
      </c>
      <c r="M1697" s="18" t="str" cm="1">
        <f t="array" ref="M1697">_xlfn.IFS(G1697&gt;3,"Alto",G1697&gt;1,"Médio",G1697&lt;=1,"Baixo")</f>
        <v>Médio</v>
      </c>
      <c r="N1697" s="20" t="str">
        <f t="shared" si="63"/>
        <v>Médio</v>
      </c>
    </row>
    <row r="1698" spans="1:16" x14ac:dyDescent="0.35">
      <c r="A1698" s="17" t="str">
        <f t="shared" si="64"/>
        <v>RJEstadoMudanças crônicas de temperaturaEstado do Rio de Janeiro20504C</v>
      </c>
      <c r="B1698" s="18" t="s">
        <v>143</v>
      </c>
      <c r="C1698" s="18" t="s">
        <v>146</v>
      </c>
      <c r="D1698" s="17" t="s">
        <v>200</v>
      </c>
      <c r="E1698" s="17" t="s">
        <v>169</v>
      </c>
      <c r="F1698" s="17" t="e" vm="55">
        <v>#VALUE!</v>
      </c>
      <c r="G1698" s="46">
        <v>3.3016666666666667</v>
      </c>
      <c r="H1698" s="18">
        <v>2050</v>
      </c>
      <c r="I1698" s="18" t="s">
        <v>90</v>
      </c>
      <c r="J1698" s="9" t="s">
        <v>202</v>
      </c>
      <c r="K1698" s="17" t="s">
        <v>189</v>
      </c>
      <c r="L1698" s="48" t="s">
        <v>89</v>
      </c>
      <c r="M1698" s="18" t="str" cm="1">
        <f t="array" ref="M1698">_xlfn.IFS(G1698&gt;3,"Alto",G1698&gt;1,"Médio",G1698&lt;=1,"Baixo")</f>
        <v>Alto</v>
      </c>
      <c r="N1698" s="20" t="str">
        <f t="shared" si="63"/>
        <v>Alto</v>
      </c>
    </row>
    <row r="1699" spans="1:16" x14ac:dyDescent="0.35">
      <c r="A1699" s="17" t="str">
        <f t="shared" si="64"/>
        <v>RNEstadoMudanças crônicas de temperaturaEstado do Rio Grande do Norte20302C</v>
      </c>
      <c r="B1699" s="18" t="s">
        <v>121</v>
      </c>
      <c r="C1699" s="18" t="s">
        <v>146</v>
      </c>
      <c r="D1699" s="17" t="s">
        <v>200</v>
      </c>
      <c r="E1699" s="17" t="s">
        <v>170</v>
      </c>
      <c r="F1699" s="17" t="e" vm="56">
        <v>#VALUE!</v>
      </c>
      <c r="G1699" s="46">
        <v>1.0322857142857143</v>
      </c>
      <c r="H1699" s="18">
        <v>2030</v>
      </c>
      <c r="I1699" s="18" t="s">
        <v>86</v>
      </c>
      <c r="J1699" s="9" t="s">
        <v>202</v>
      </c>
      <c r="K1699" s="17" t="s">
        <v>189</v>
      </c>
      <c r="L1699" s="48" t="s">
        <v>89</v>
      </c>
      <c r="M1699" s="18" t="str" cm="1">
        <f t="array" ref="M1699">_xlfn.IFS(G1699&gt;3,"Alto",G1699&gt;1,"Médio",G1699&lt;=1,"Baixo")</f>
        <v>Médio</v>
      </c>
      <c r="N1699" s="20" t="str">
        <f t="shared" si="63"/>
        <v>Médio</v>
      </c>
    </row>
    <row r="1700" spans="1:16" x14ac:dyDescent="0.35">
      <c r="A1700" s="17" t="str">
        <f t="shared" si="64"/>
        <v>RNEstadoMudanças crônicas de temperaturaEstado do Rio Grande do Norte20304C</v>
      </c>
      <c r="B1700" s="18" t="s">
        <v>121</v>
      </c>
      <c r="C1700" s="18" t="s">
        <v>146</v>
      </c>
      <c r="D1700" s="17" t="s">
        <v>200</v>
      </c>
      <c r="E1700" s="17" t="s">
        <v>170</v>
      </c>
      <c r="F1700" s="17" t="e" vm="56">
        <v>#VALUE!</v>
      </c>
      <c r="G1700" s="46">
        <v>1.3897142857142861</v>
      </c>
      <c r="H1700" s="18">
        <v>2030</v>
      </c>
      <c r="I1700" s="18" t="s">
        <v>90</v>
      </c>
      <c r="J1700" s="9" t="s">
        <v>202</v>
      </c>
      <c r="K1700" s="17" t="s">
        <v>189</v>
      </c>
      <c r="L1700" s="48" t="s">
        <v>89</v>
      </c>
      <c r="M1700" s="18" t="str" cm="1">
        <f t="array" ref="M1700">_xlfn.IFS(G1700&gt;3,"Alto",G1700&gt;1,"Médio",G1700&lt;=1,"Baixo")</f>
        <v>Médio</v>
      </c>
      <c r="N1700" s="20" t="str">
        <f t="shared" si="63"/>
        <v>Médio</v>
      </c>
    </row>
    <row r="1701" spans="1:16" x14ac:dyDescent="0.35">
      <c r="A1701" s="17" t="str">
        <f t="shared" si="64"/>
        <v>RNEstadoMudanças crônicas de temperaturaEstado do Rio Grande do Norte20502C</v>
      </c>
      <c r="B1701" s="18" t="s">
        <v>121</v>
      </c>
      <c r="C1701" s="18" t="s">
        <v>146</v>
      </c>
      <c r="D1701" s="17" t="s">
        <v>200</v>
      </c>
      <c r="E1701" s="17" t="s">
        <v>170</v>
      </c>
      <c r="F1701" s="17" t="e" vm="56">
        <v>#VALUE!</v>
      </c>
      <c r="G1701" s="46">
        <v>1.9580000000000004</v>
      </c>
      <c r="H1701" s="18">
        <v>2050</v>
      </c>
      <c r="I1701" s="18" t="s">
        <v>86</v>
      </c>
      <c r="J1701" s="9" t="s">
        <v>202</v>
      </c>
      <c r="K1701" s="17" t="s">
        <v>189</v>
      </c>
      <c r="L1701" s="48" t="s">
        <v>89</v>
      </c>
      <c r="M1701" s="18" t="str" cm="1">
        <f t="array" ref="M1701">_xlfn.IFS(G1701&gt;3,"Alto",G1701&gt;1,"Médio",G1701&lt;=1,"Baixo")</f>
        <v>Médio</v>
      </c>
      <c r="N1701" s="20" t="str">
        <f t="shared" si="63"/>
        <v>Médio</v>
      </c>
    </row>
    <row r="1702" spans="1:16" x14ac:dyDescent="0.35">
      <c r="A1702" s="17" t="str">
        <f t="shared" si="64"/>
        <v>RNEstadoMudanças crônicas de temperaturaEstado do Rio Grande do Norte20504C</v>
      </c>
      <c r="B1702" s="18" t="s">
        <v>121</v>
      </c>
      <c r="C1702" s="18" t="s">
        <v>146</v>
      </c>
      <c r="D1702" s="17" t="s">
        <v>200</v>
      </c>
      <c r="E1702" s="17" t="s">
        <v>170</v>
      </c>
      <c r="F1702" s="17" t="e" vm="56">
        <v>#VALUE!</v>
      </c>
      <c r="G1702" s="46">
        <v>2.8466666666666658</v>
      </c>
      <c r="H1702" s="18">
        <v>2050</v>
      </c>
      <c r="I1702" s="18" t="s">
        <v>90</v>
      </c>
      <c r="J1702" s="9" t="s">
        <v>202</v>
      </c>
      <c r="K1702" s="17" t="s">
        <v>189</v>
      </c>
      <c r="L1702" s="48" t="s">
        <v>89</v>
      </c>
      <c r="M1702" s="18" t="str" cm="1">
        <f t="array" ref="M1702">_xlfn.IFS(G1702&gt;3,"Alto",G1702&gt;1,"Médio",G1702&lt;=1,"Baixo")</f>
        <v>Médio</v>
      </c>
      <c r="N1702" s="20" t="str">
        <f t="shared" si="63"/>
        <v>Médio</v>
      </c>
    </row>
    <row r="1703" spans="1:16" x14ac:dyDescent="0.35">
      <c r="A1703" s="17" t="str">
        <f t="shared" si="64"/>
        <v>ROEstadoMudanças crônicas de temperaturaEstado da Rondônia20302C</v>
      </c>
      <c r="B1703" s="18" t="s">
        <v>127</v>
      </c>
      <c r="C1703" s="18" t="s">
        <v>146</v>
      </c>
      <c r="D1703" s="17" t="s">
        <v>200</v>
      </c>
      <c r="E1703" s="17" t="s">
        <v>150</v>
      </c>
      <c r="F1703" s="17" t="e" vm="36">
        <v>#VALUE!</v>
      </c>
      <c r="G1703" s="46">
        <v>1.9194285714285717</v>
      </c>
      <c r="H1703" s="18">
        <v>2030</v>
      </c>
      <c r="I1703" s="18" t="s">
        <v>86</v>
      </c>
      <c r="J1703" s="9" t="s">
        <v>202</v>
      </c>
      <c r="K1703" s="17" t="s">
        <v>189</v>
      </c>
      <c r="L1703" s="48" t="s">
        <v>89</v>
      </c>
      <c r="M1703" s="18" t="str" cm="1">
        <f t="array" ref="M1703">_xlfn.IFS(G1703&gt;3,"Alto",G1703&gt;1,"Médio",G1703&lt;=1,"Baixo")</f>
        <v>Médio</v>
      </c>
      <c r="N1703" s="20" t="str">
        <f t="shared" ref="N1703:N1766" si="65">IF(OR(G1703="Alto",G1703="Médio", G1703="Baixo", G1703= "Não aplicável",G1703="ND"),G1703,M1703)</f>
        <v>Médio</v>
      </c>
      <c r="P1703"/>
    </row>
    <row r="1704" spans="1:16" x14ac:dyDescent="0.35">
      <c r="A1704" s="17" t="str">
        <f t="shared" si="64"/>
        <v>ROEstadoMudanças crônicas de temperaturaEstado da Rondônia20304C</v>
      </c>
      <c r="B1704" s="18" t="s">
        <v>127</v>
      </c>
      <c r="C1704" s="18" t="s">
        <v>146</v>
      </c>
      <c r="D1704" s="17" t="s">
        <v>200</v>
      </c>
      <c r="E1704" s="17" t="s">
        <v>150</v>
      </c>
      <c r="F1704" s="17" t="e" vm="36">
        <v>#VALUE!</v>
      </c>
      <c r="G1704" s="46">
        <v>2.6388571428571428</v>
      </c>
      <c r="H1704" s="18">
        <v>2030</v>
      </c>
      <c r="I1704" s="18" t="s">
        <v>90</v>
      </c>
      <c r="J1704" s="9" t="s">
        <v>202</v>
      </c>
      <c r="K1704" s="17" t="s">
        <v>189</v>
      </c>
      <c r="L1704" s="48" t="s">
        <v>89</v>
      </c>
      <c r="M1704" s="18" t="str" cm="1">
        <f t="array" ref="M1704">_xlfn.IFS(G1704&gt;3,"Alto",G1704&gt;1,"Médio",G1704&lt;=1,"Baixo")</f>
        <v>Médio</v>
      </c>
      <c r="N1704" s="20" t="str">
        <f t="shared" si="65"/>
        <v>Médio</v>
      </c>
      <c r="P1704"/>
    </row>
    <row r="1705" spans="1:16" x14ac:dyDescent="0.35">
      <c r="A1705" s="17" t="str">
        <f t="shared" si="64"/>
        <v>ROEstadoMudanças crônicas de temperaturaEstado da Rondônia20502C</v>
      </c>
      <c r="B1705" s="18" t="s">
        <v>127</v>
      </c>
      <c r="C1705" s="18" t="s">
        <v>146</v>
      </c>
      <c r="D1705" s="17" t="s">
        <v>200</v>
      </c>
      <c r="E1705" s="17" t="s">
        <v>150</v>
      </c>
      <c r="F1705" s="17" t="e" vm="36">
        <v>#VALUE!</v>
      </c>
      <c r="G1705" s="46">
        <v>2.9673333333333338</v>
      </c>
      <c r="H1705" s="18">
        <v>2050</v>
      </c>
      <c r="I1705" s="18" t="s">
        <v>86</v>
      </c>
      <c r="J1705" s="9" t="s">
        <v>202</v>
      </c>
      <c r="K1705" s="17" t="s">
        <v>189</v>
      </c>
      <c r="L1705" s="48" t="s">
        <v>89</v>
      </c>
      <c r="M1705" s="18" t="str" cm="1">
        <f t="array" ref="M1705">_xlfn.IFS(G1705&gt;3,"Alto",G1705&gt;1,"Médio",G1705&lt;=1,"Baixo")</f>
        <v>Médio</v>
      </c>
      <c r="N1705" s="20" t="str">
        <f t="shared" si="65"/>
        <v>Médio</v>
      </c>
      <c r="P1705"/>
    </row>
    <row r="1706" spans="1:16" x14ac:dyDescent="0.35">
      <c r="A1706" s="17" t="str">
        <f t="shared" si="64"/>
        <v>ROEstadoMudanças crônicas de temperaturaEstado da Rondônia20504C</v>
      </c>
      <c r="B1706" s="18" t="s">
        <v>127</v>
      </c>
      <c r="C1706" s="18" t="s">
        <v>146</v>
      </c>
      <c r="D1706" s="17" t="s">
        <v>200</v>
      </c>
      <c r="E1706" s="17" t="s">
        <v>150</v>
      </c>
      <c r="F1706" s="17" t="e" vm="36">
        <v>#VALUE!</v>
      </c>
      <c r="G1706" s="46">
        <v>4.5679999999999996</v>
      </c>
      <c r="H1706" s="18">
        <v>2050</v>
      </c>
      <c r="I1706" s="18" t="s">
        <v>90</v>
      </c>
      <c r="J1706" s="9" t="s">
        <v>202</v>
      </c>
      <c r="K1706" s="17" t="s">
        <v>189</v>
      </c>
      <c r="L1706" s="48" t="s">
        <v>89</v>
      </c>
      <c r="M1706" s="18" t="str" cm="1">
        <f t="array" ref="M1706">_xlfn.IFS(G1706&gt;3,"Alto",G1706&gt;1,"Médio",G1706&lt;=1,"Baixo")</f>
        <v>Alto</v>
      </c>
      <c r="N1706" s="20" t="str">
        <f t="shared" si="65"/>
        <v>Alto</v>
      </c>
      <c r="P1706"/>
    </row>
    <row r="1707" spans="1:16" x14ac:dyDescent="0.35">
      <c r="A1707" s="17" t="str">
        <f t="shared" si="64"/>
        <v>RREstadoMudanças crônicas de temperaturaEstado da Roraima20302C</v>
      </c>
      <c r="B1707" s="18" t="s">
        <v>97</v>
      </c>
      <c r="C1707" s="18" t="s">
        <v>146</v>
      </c>
      <c r="D1707" s="17" t="s">
        <v>200</v>
      </c>
      <c r="E1707" s="17" t="s">
        <v>151</v>
      </c>
      <c r="F1707" s="17" t="e" vm="37">
        <v>#VALUE!</v>
      </c>
      <c r="G1707" s="46">
        <v>1.4562857142857146</v>
      </c>
      <c r="H1707" s="18">
        <v>2030</v>
      </c>
      <c r="I1707" s="18" t="s">
        <v>86</v>
      </c>
      <c r="J1707" s="9" t="s">
        <v>202</v>
      </c>
      <c r="K1707" s="17" t="s">
        <v>189</v>
      </c>
      <c r="L1707" s="48" t="s">
        <v>89</v>
      </c>
      <c r="M1707" s="18" t="str" cm="1">
        <f t="array" ref="M1707">_xlfn.IFS(G1707&gt;3,"Alto",G1707&gt;1,"Médio",G1707&lt;=1,"Baixo")</f>
        <v>Médio</v>
      </c>
      <c r="N1707" s="20" t="str">
        <f t="shared" si="65"/>
        <v>Médio</v>
      </c>
      <c r="P1707"/>
    </row>
    <row r="1708" spans="1:16" x14ac:dyDescent="0.35">
      <c r="A1708" s="17" t="str">
        <f t="shared" si="64"/>
        <v>RREstadoMudanças crônicas de temperaturaEstado da Roraima20304C</v>
      </c>
      <c r="B1708" s="18" t="s">
        <v>97</v>
      </c>
      <c r="C1708" s="18" t="s">
        <v>146</v>
      </c>
      <c r="D1708" s="17" t="s">
        <v>200</v>
      </c>
      <c r="E1708" s="17" t="s">
        <v>151</v>
      </c>
      <c r="F1708" s="17" t="e" vm="37">
        <v>#VALUE!</v>
      </c>
      <c r="G1708" s="46">
        <v>1.9448571428571426</v>
      </c>
      <c r="H1708" s="18">
        <v>2030</v>
      </c>
      <c r="I1708" s="18" t="s">
        <v>90</v>
      </c>
      <c r="J1708" s="9" t="s">
        <v>202</v>
      </c>
      <c r="K1708" s="17" t="s">
        <v>189</v>
      </c>
      <c r="L1708" s="48" t="s">
        <v>89</v>
      </c>
      <c r="M1708" s="18" t="str" cm="1">
        <f t="array" ref="M1708">_xlfn.IFS(G1708&gt;3,"Alto",G1708&gt;1,"Médio",G1708&lt;=1,"Baixo")</f>
        <v>Médio</v>
      </c>
      <c r="N1708" s="20" t="str">
        <f t="shared" si="65"/>
        <v>Médio</v>
      </c>
    </row>
    <row r="1709" spans="1:16" x14ac:dyDescent="0.35">
      <c r="A1709" s="17" t="str">
        <f t="shared" si="64"/>
        <v>RREstadoMudanças crônicas de temperaturaEstado da Roraima20502C</v>
      </c>
      <c r="B1709" s="18" t="s">
        <v>97</v>
      </c>
      <c r="C1709" s="18" t="s">
        <v>146</v>
      </c>
      <c r="D1709" s="17" t="s">
        <v>200</v>
      </c>
      <c r="E1709" s="17" t="s">
        <v>151</v>
      </c>
      <c r="F1709" s="17" t="e" vm="37">
        <v>#VALUE!</v>
      </c>
      <c r="G1709" s="46">
        <v>2.7823333333333333</v>
      </c>
      <c r="H1709" s="18">
        <v>2050</v>
      </c>
      <c r="I1709" s="18" t="s">
        <v>86</v>
      </c>
      <c r="J1709" s="9" t="s">
        <v>202</v>
      </c>
      <c r="K1709" s="17" t="s">
        <v>189</v>
      </c>
      <c r="L1709" s="48" t="s">
        <v>89</v>
      </c>
      <c r="M1709" s="18" t="str" cm="1">
        <f t="array" ref="M1709">_xlfn.IFS(G1709&gt;3,"Alto",G1709&gt;1,"Médio",G1709&lt;=1,"Baixo")</f>
        <v>Médio</v>
      </c>
      <c r="N1709" s="20" t="str">
        <f t="shared" si="65"/>
        <v>Médio</v>
      </c>
    </row>
    <row r="1710" spans="1:16" x14ac:dyDescent="0.35">
      <c r="A1710" s="17" t="str">
        <f t="shared" si="64"/>
        <v>RREstadoMudanças crônicas de temperaturaEstado da Roraima20504C</v>
      </c>
      <c r="B1710" s="18" t="s">
        <v>97</v>
      </c>
      <c r="C1710" s="18" t="s">
        <v>146</v>
      </c>
      <c r="D1710" s="17" t="s">
        <v>200</v>
      </c>
      <c r="E1710" s="17" t="s">
        <v>151</v>
      </c>
      <c r="F1710" s="17" t="e" vm="37">
        <v>#VALUE!</v>
      </c>
      <c r="G1710" s="46">
        <v>4.008</v>
      </c>
      <c r="H1710" s="18">
        <v>2050</v>
      </c>
      <c r="I1710" s="18" t="s">
        <v>90</v>
      </c>
      <c r="J1710" s="9" t="s">
        <v>202</v>
      </c>
      <c r="K1710" s="17" t="s">
        <v>189</v>
      </c>
      <c r="L1710" s="48" t="s">
        <v>89</v>
      </c>
      <c r="M1710" s="18" t="str" cm="1">
        <f t="array" ref="M1710">_xlfn.IFS(G1710&gt;3,"Alto",G1710&gt;1,"Médio",G1710&lt;=1,"Baixo")</f>
        <v>Alto</v>
      </c>
      <c r="N1710" s="20" t="str">
        <f t="shared" si="65"/>
        <v>Alto</v>
      </c>
    </row>
    <row r="1711" spans="1:16" x14ac:dyDescent="0.35">
      <c r="A1711" s="17" t="str">
        <f t="shared" si="64"/>
        <v>RSEstadoMudanças crônicas de temperaturaEstado do Rio Grande do Sul20302C</v>
      </c>
      <c r="B1711" s="18" t="s">
        <v>125</v>
      </c>
      <c r="C1711" s="18" t="s">
        <v>146</v>
      </c>
      <c r="D1711" s="17" t="s">
        <v>200</v>
      </c>
      <c r="E1711" s="17" t="s">
        <v>171</v>
      </c>
      <c r="F1711" s="17" t="e" vm="57">
        <v>#VALUE!</v>
      </c>
      <c r="G1711" s="46">
        <v>1.7202857142857142</v>
      </c>
      <c r="H1711" s="18">
        <v>2030</v>
      </c>
      <c r="I1711" s="18" t="s">
        <v>86</v>
      </c>
      <c r="J1711" s="9" t="s">
        <v>202</v>
      </c>
      <c r="K1711" s="17" t="s">
        <v>189</v>
      </c>
      <c r="L1711" s="48" t="s">
        <v>89</v>
      </c>
      <c r="M1711" s="18" t="str" cm="1">
        <f t="array" ref="M1711">_xlfn.IFS(G1711&gt;3,"Alto",G1711&gt;1,"Médio",G1711&lt;=1,"Baixo")</f>
        <v>Médio</v>
      </c>
      <c r="N1711" s="20" t="str">
        <f t="shared" si="65"/>
        <v>Médio</v>
      </c>
    </row>
    <row r="1712" spans="1:16" x14ac:dyDescent="0.35">
      <c r="A1712" s="17" t="str">
        <f t="shared" si="64"/>
        <v>RSEstadoMudanças crônicas de temperaturaEstado do Rio Grande do Sul20304C</v>
      </c>
      <c r="B1712" s="18" t="s">
        <v>125</v>
      </c>
      <c r="C1712" s="18" t="s">
        <v>146</v>
      </c>
      <c r="D1712" s="17" t="s">
        <v>200</v>
      </c>
      <c r="E1712" s="17" t="s">
        <v>171</v>
      </c>
      <c r="F1712" s="17" t="e" vm="57">
        <v>#VALUE!</v>
      </c>
      <c r="G1712" s="46">
        <v>2.1825714285714284</v>
      </c>
      <c r="H1712" s="18">
        <v>2030</v>
      </c>
      <c r="I1712" s="18" t="s">
        <v>90</v>
      </c>
      <c r="J1712" s="9" t="s">
        <v>202</v>
      </c>
      <c r="K1712" s="17" t="s">
        <v>189</v>
      </c>
      <c r="L1712" s="48" t="s">
        <v>89</v>
      </c>
      <c r="M1712" s="18" t="str" cm="1">
        <f t="array" ref="M1712">_xlfn.IFS(G1712&gt;3,"Alto",G1712&gt;1,"Médio",G1712&lt;=1,"Baixo")</f>
        <v>Médio</v>
      </c>
      <c r="N1712" s="20" t="str">
        <f t="shared" si="65"/>
        <v>Médio</v>
      </c>
    </row>
    <row r="1713" spans="1:14" x14ac:dyDescent="0.35">
      <c r="A1713" s="17" t="str">
        <f t="shared" si="64"/>
        <v>RSEstadoMudanças crônicas de temperaturaEstado do Rio Grande do Sul20502C</v>
      </c>
      <c r="B1713" s="18" t="s">
        <v>125</v>
      </c>
      <c r="C1713" s="18" t="s">
        <v>146</v>
      </c>
      <c r="D1713" s="17" t="s">
        <v>200</v>
      </c>
      <c r="E1713" s="17" t="s">
        <v>171</v>
      </c>
      <c r="F1713" s="17" t="e" vm="57">
        <v>#VALUE!</v>
      </c>
      <c r="G1713" s="46">
        <v>2.4483333333333333</v>
      </c>
      <c r="H1713" s="18">
        <v>2050</v>
      </c>
      <c r="I1713" s="18" t="s">
        <v>86</v>
      </c>
      <c r="J1713" s="9" t="s">
        <v>202</v>
      </c>
      <c r="K1713" s="17" t="s">
        <v>189</v>
      </c>
      <c r="L1713" s="48" t="s">
        <v>89</v>
      </c>
      <c r="M1713" s="18" t="str" cm="1">
        <f t="array" ref="M1713">_xlfn.IFS(G1713&gt;3,"Alto",G1713&gt;1,"Médio",G1713&lt;=1,"Baixo")</f>
        <v>Médio</v>
      </c>
      <c r="N1713" s="20" t="str">
        <f t="shared" si="65"/>
        <v>Médio</v>
      </c>
    </row>
    <row r="1714" spans="1:14" x14ac:dyDescent="0.35">
      <c r="A1714" s="17" t="str">
        <f t="shared" si="64"/>
        <v>RSEstadoMudanças crônicas de temperaturaEstado do Rio Grande do Sul20504C</v>
      </c>
      <c r="B1714" s="18" t="s">
        <v>125</v>
      </c>
      <c r="C1714" s="18" t="s">
        <v>146</v>
      </c>
      <c r="D1714" s="17" t="s">
        <v>200</v>
      </c>
      <c r="E1714" s="17" t="s">
        <v>171</v>
      </c>
      <c r="F1714" s="17" t="e" vm="57">
        <v>#VALUE!</v>
      </c>
      <c r="G1714" s="46">
        <v>3.0910000000000002</v>
      </c>
      <c r="H1714" s="18">
        <v>2050</v>
      </c>
      <c r="I1714" s="18" t="s">
        <v>90</v>
      </c>
      <c r="J1714" s="9" t="s">
        <v>202</v>
      </c>
      <c r="K1714" s="17" t="s">
        <v>189</v>
      </c>
      <c r="L1714" s="48" t="s">
        <v>89</v>
      </c>
      <c r="M1714" s="18" t="str" cm="1">
        <f t="array" ref="M1714">_xlfn.IFS(G1714&gt;3,"Alto",G1714&gt;1,"Médio",G1714&lt;=1,"Baixo")</f>
        <v>Alto</v>
      </c>
      <c r="N1714" s="20" t="str">
        <f t="shared" si="65"/>
        <v>Alto</v>
      </c>
    </row>
    <row r="1715" spans="1:14" x14ac:dyDescent="0.35">
      <c r="A1715" s="17" t="str">
        <f t="shared" si="64"/>
        <v>SCEstadoMudanças crônicas de temperaturaEstado de Santa Catarina20302C</v>
      </c>
      <c r="B1715" s="18" t="s">
        <v>107</v>
      </c>
      <c r="C1715" s="18" t="s">
        <v>146</v>
      </c>
      <c r="D1715" s="17" t="s">
        <v>200</v>
      </c>
      <c r="E1715" s="17" t="s">
        <v>153</v>
      </c>
      <c r="F1715" s="17" t="e" vm="39">
        <v>#VALUE!</v>
      </c>
      <c r="G1715" s="46">
        <v>1.7365714285714287</v>
      </c>
      <c r="H1715" s="18">
        <v>2030</v>
      </c>
      <c r="I1715" s="18" t="s">
        <v>86</v>
      </c>
      <c r="J1715" s="9" t="s">
        <v>202</v>
      </c>
      <c r="K1715" s="17" t="s">
        <v>189</v>
      </c>
      <c r="L1715" s="48" t="s">
        <v>89</v>
      </c>
      <c r="M1715" s="18" t="str" cm="1">
        <f t="array" ref="M1715">_xlfn.IFS(G1715&gt;3,"Alto",G1715&gt;1,"Médio",G1715&lt;=1,"Baixo")</f>
        <v>Médio</v>
      </c>
      <c r="N1715" s="20" t="str">
        <f t="shared" si="65"/>
        <v>Médio</v>
      </c>
    </row>
    <row r="1716" spans="1:14" x14ac:dyDescent="0.35">
      <c r="A1716" s="17" t="str">
        <f t="shared" si="64"/>
        <v>SCEstadoMudanças crônicas de temperaturaEstado de Santa Catarina20304C</v>
      </c>
      <c r="B1716" s="18" t="s">
        <v>107</v>
      </c>
      <c r="C1716" s="18" t="s">
        <v>146</v>
      </c>
      <c r="D1716" s="17" t="s">
        <v>200</v>
      </c>
      <c r="E1716" s="17" t="s">
        <v>153</v>
      </c>
      <c r="F1716" s="17" t="e" vm="39">
        <v>#VALUE!</v>
      </c>
      <c r="G1716" s="46">
        <v>2.1625714285714284</v>
      </c>
      <c r="H1716" s="18">
        <v>2030</v>
      </c>
      <c r="I1716" s="18" t="s">
        <v>90</v>
      </c>
      <c r="J1716" s="9" t="s">
        <v>202</v>
      </c>
      <c r="K1716" s="17" t="s">
        <v>189</v>
      </c>
      <c r="L1716" s="48" t="s">
        <v>89</v>
      </c>
      <c r="M1716" s="18" t="str" cm="1">
        <f t="array" ref="M1716">_xlfn.IFS(G1716&gt;3,"Alto",G1716&gt;1,"Médio",G1716&lt;=1,"Baixo")</f>
        <v>Médio</v>
      </c>
      <c r="N1716" s="20" t="str">
        <f t="shared" si="65"/>
        <v>Médio</v>
      </c>
    </row>
    <row r="1717" spans="1:14" x14ac:dyDescent="0.35">
      <c r="A1717" s="17" t="str">
        <f t="shared" si="64"/>
        <v>SCEstadoMudanças crônicas de temperaturaEstado de Santa Catarina20502C</v>
      </c>
      <c r="B1717" s="18" t="s">
        <v>107</v>
      </c>
      <c r="C1717" s="18" t="s">
        <v>146</v>
      </c>
      <c r="D1717" s="17" t="s">
        <v>200</v>
      </c>
      <c r="E1717" s="17" t="s">
        <v>153</v>
      </c>
      <c r="F1717" s="17" t="e" vm="39">
        <v>#VALUE!</v>
      </c>
      <c r="G1717" s="46">
        <v>2.5246666666666671</v>
      </c>
      <c r="H1717" s="18">
        <v>2050</v>
      </c>
      <c r="I1717" s="18" t="s">
        <v>86</v>
      </c>
      <c r="J1717" s="9" t="s">
        <v>202</v>
      </c>
      <c r="K1717" s="17" t="s">
        <v>189</v>
      </c>
      <c r="L1717" s="48" t="s">
        <v>89</v>
      </c>
      <c r="M1717" s="18" t="str" cm="1">
        <f t="array" ref="M1717">_xlfn.IFS(G1717&gt;3,"Alto",G1717&gt;1,"Médio",G1717&lt;=1,"Baixo")</f>
        <v>Médio</v>
      </c>
      <c r="N1717" s="20" t="str">
        <f t="shared" si="65"/>
        <v>Médio</v>
      </c>
    </row>
    <row r="1718" spans="1:14" x14ac:dyDescent="0.35">
      <c r="A1718" s="17" t="str">
        <f t="shared" si="64"/>
        <v>SCEstadoMudanças crônicas de temperaturaEstado de Santa Catarina20504C</v>
      </c>
      <c r="B1718" s="18" t="s">
        <v>107</v>
      </c>
      <c r="C1718" s="18" t="s">
        <v>146</v>
      </c>
      <c r="D1718" s="17" t="s">
        <v>200</v>
      </c>
      <c r="E1718" s="17" t="s">
        <v>153</v>
      </c>
      <c r="F1718" s="17" t="e" vm="39">
        <v>#VALUE!</v>
      </c>
      <c r="G1718" s="46">
        <v>3.2273333333333332</v>
      </c>
      <c r="H1718" s="18">
        <v>2050</v>
      </c>
      <c r="I1718" s="18" t="s">
        <v>90</v>
      </c>
      <c r="J1718" s="9" t="s">
        <v>202</v>
      </c>
      <c r="K1718" s="17" t="s">
        <v>189</v>
      </c>
      <c r="L1718" s="48" t="s">
        <v>89</v>
      </c>
      <c r="M1718" s="18" t="str" cm="1">
        <f t="array" ref="M1718">_xlfn.IFS(G1718&gt;3,"Alto",G1718&gt;1,"Médio",G1718&lt;=1,"Baixo")</f>
        <v>Alto</v>
      </c>
      <c r="N1718" s="20" t="str">
        <f t="shared" si="65"/>
        <v>Alto</v>
      </c>
    </row>
    <row r="1719" spans="1:14" x14ac:dyDescent="0.35">
      <c r="A1719" s="17" t="str">
        <f t="shared" si="64"/>
        <v>SEEstadoMudanças crônicas de temperaturaEstado do Sergipe20302C</v>
      </c>
      <c r="B1719" s="18" t="s">
        <v>81</v>
      </c>
      <c r="C1719" s="18" t="s">
        <v>146</v>
      </c>
      <c r="D1719" s="17" t="s">
        <v>200</v>
      </c>
      <c r="E1719" s="17" t="s">
        <v>172</v>
      </c>
      <c r="F1719" s="17" t="e" vm="58">
        <v>#VALUE!</v>
      </c>
      <c r="G1719" s="46">
        <v>0.99428571428571444</v>
      </c>
      <c r="H1719" s="18">
        <v>2030</v>
      </c>
      <c r="I1719" s="18" t="s">
        <v>86</v>
      </c>
      <c r="J1719" s="9" t="s">
        <v>202</v>
      </c>
      <c r="K1719" s="17" t="s">
        <v>189</v>
      </c>
      <c r="L1719" s="48" t="s">
        <v>89</v>
      </c>
      <c r="M1719" s="18" t="str" cm="1">
        <f t="array" ref="M1719">_xlfn.IFS(G1719&gt;3,"Alto",G1719&gt;1,"Médio",G1719&lt;=1,"Baixo")</f>
        <v>Baixo</v>
      </c>
      <c r="N1719" s="20" t="str">
        <f t="shared" si="65"/>
        <v>Baixo</v>
      </c>
    </row>
    <row r="1720" spans="1:14" x14ac:dyDescent="0.35">
      <c r="A1720" s="17" t="str">
        <f t="shared" si="64"/>
        <v>SEEstadoMudanças crônicas de temperaturaEstado do Sergipe20304C</v>
      </c>
      <c r="B1720" s="18" t="s">
        <v>81</v>
      </c>
      <c r="C1720" s="18" t="s">
        <v>146</v>
      </c>
      <c r="D1720" s="17" t="s">
        <v>200</v>
      </c>
      <c r="E1720" s="17" t="s">
        <v>172</v>
      </c>
      <c r="F1720" s="17" t="e" vm="58">
        <v>#VALUE!</v>
      </c>
      <c r="G1720" s="46">
        <v>1.3497142857142856</v>
      </c>
      <c r="H1720" s="18">
        <v>2030</v>
      </c>
      <c r="I1720" s="18" t="s">
        <v>90</v>
      </c>
      <c r="J1720" s="9" t="s">
        <v>202</v>
      </c>
      <c r="K1720" s="17" t="s">
        <v>189</v>
      </c>
      <c r="L1720" s="48" t="s">
        <v>89</v>
      </c>
      <c r="M1720" s="18" t="str" cm="1">
        <f t="array" ref="M1720">_xlfn.IFS(G1720&gt;3,"Alto",G1720&gt;1,"Médio",G1720&lt;=1,"Baixo")</f>
        <v>Médio</v>
      </c>
      <c r="N1720" s="20" t="str">
        <f t="shared" si="65"/>
        <v>Médio</v>
      </c>
    </row>
    <row r="1721" spans="1:14" x14ac:dyDescent="0.35">
      <c r="A1721" s="17" t="str">
        <f t="shared" si="64"/>
        <v>SEEstadoMudanças crônicas de temperaturaEstado do Sergipe20502C</v>
      </c>
      <c r="B1721" s="18" t="s">
        <v>81</v>
      </c>
      <c r="C1721" s="18" t="s">
        <v>146</v>
      </c>
      <c r="D1721" s="17" t="s">
        <v>200</v>
      </c>
      <c r="E1721" s="17" t="s">
        <v>172</v>
      </c>
      <c r="F1721" s="17" t="e" vm="58">
        <v>#VALUE!</v>
      </c>
      <c r="G1721" s="46">
        <v>2.0420000000000003</v>
      </c>
      <c r="H1721" s="18">
        <v>2050</v>
      </c>
      <c r="I1721" s="18" t="s">
        <v>86</v>
      </c>
      <c r="J1721" s="9" t="s">
        <v>202</v>
      </c>
      <c r="K1721" s="17" t="s">
        <v>189</v>
      </c>
      <c r="L1721" s="48" t="s">
        <v>89</v>
      </c>
      <c r="M1721" s="18" t="str" cm="1">
        <f t="array" ref="M1721">_xlfn.IFS(G1721&gt;3,"Alto",G1721&gt;1,"Médio",G1721&lt;=1,"Baixo")</f>
        <v>Médio</v>
      </c>
      <c r="N1721" s="20" t="str">
        <f t="shared" si="65"/>
        <v>Médio</v>
      </c>
    </row>
    <row r="1722" spans="1:14" x14ac:dyDescent="0.35">
      <c r="A1722" s="17" t="str">
        <f t="shared" si="64"/>
        <v>SEEstadoMudanças crônicas de temperaturaEstado do Sergipe20504C</v>
      </c>
      <c r="B1722" s="18" t="s">
        <v>81</v>
      </c>
      <c r="C1722" s="18" t="s">
        <v>146</v>
      </c>
      <c r="D1722" s="17" t="s">
        <v>200</v>
      </c>
      <c r="E1722" s="17" t="s">
        <v>172</v>
      </c>
      <c r="F1722" s="17" t="e" vm="58">
        <v>#VALUE!</v>
      </c>
      <c r="G1722" s="46">
        <v>2.8593333333333333</v>
      </c>
      <c r="H1722" s="18">
        <v>2050</v>
      </c>
      <c r="I1722" s="18" t="s">
        <v>90</v>
      </c>
      <c r="J1722" s="9" t="s">
        <v>202</v>
      </c>
      <c r="K1722" s="17" t="s">
        <v>189</v>
      </c>
      <c r="L1722" s="48" t="s">
        <v>89</v>
      </c>
      <c r="M1722" s="18" t="str" cm="1">
        <f t="array" ref="M1722">_xlfn.IFS(G1722&gt;3,"Alto",G1722&gt;1,"Médio",G1722&lt;=1,"Baixo")</f>
        <v>Médio</v>
      </c>
      <c r="N1722" s="20" t="str">
        <f t="shared" si="65"/>
        <v>Médio</v>
      </c>
    </row>
    <row r="1723" spans="1:14" x14ac:dyDescent="0.35">
      <c r="A1723" s="17" t="str">
        <f t="shared" si="64"/>
        <v>SPEstadoMudanças crônicas de temperaturaEstado de São Paulo20302C</v>
      </c>
      <c r="B1723" s="18" t="s">
        <v>137</v>
      </c>
      <c r="C1723" s="18" t="s">
        <v>146</v>
      </c>
      <c r="D1723" s="17" t="s">
        <v>200</v>
      </c>
      <c r="E1723" s="17" t="s">
        <v>154</v>
      </c>
      <c r="F1723" s="17" t="e" vm="40">
        <v>#VALUE!</v>
      </c>
      <c r="G1723" s="46">
        <v>2.3700000000000006</v>
      </c>
      <c r="H1723" s="18">
        <v>2030</v>
      </c>
      <c r="I1723" s="18" t="s">
        <v>86</v>
      </c>
      <c r="J1723" s="9" t="s">
        <v>202</v>
      </c>
      <c r="K1723" s="17" t="s">
        <v>189</v>
      </c>
      <c r="L1723" s="48" t="s">
        <v>89</v>
      </c>
      <c r="M1723" s="18" t="str" cm="1">
        <f t="array" ref="M1723">_xlfn.IFS(G1723&gt;3,"Alto",G1723&gt;1,"Médio",G1723&lt;=1,"Baixo")</f>
        <v>Médio</v>
      </c>
      <c r="N1723" s="20" t="str">
        <f t="shared" si="65"/>
        <v>Médio</v>
      </c>
    </row>
    <row r="1724" spans="1:14" x14ac:dyDescent="0.35">
      <c r="A1724" s="17" t="str">
        <f t="shared" si="64"/>
        <v>SPEstadoMudanças crônicas de temperaturaEstado de São Paulo20304C</v>
      </c>
      <c r="B1724" s="18" t="s">
        <v>137</v>
      </c>
      <c r="C1724" s="18" t="s">
        <v>146</v>
      </c>
      <c r="D1724" s="17" t="s">
        <v>200</v>
      </c>
      <c r="E1724" s="17" t="s">
        <v>154</v>
      </c>
      <c r="F1724" s="17" t="e" vm="40">
        <v>#VALUE!</v>
      </c>
      <c r="G1724" s="46">
        <v>2.8740000000000006</v>
      </c>
      <c r="H1724" s="18">
        <v>2030</v>
      </c>
      <c r="I1724" s="18" t="s">
        <v>90</v>
      </c>
      <c r="J1724" s="9" t="s">
        <v>202</v>
      </c>
      <c r="K1724" s="17" t="s">
        <v>189</v>
      </c>
      <c r="L1724" s="48" t="s">
        <v>89</v>
      </c>
      <c r="M1724" s="18" t="str" cm="1">
        <f t="array" ref="M1724">_xlfn.IFS(G1724&gt;3,"Alto",G1724&gt;1,"Médio",G1724&lt;=1,"Baixo")</f>
        <v>Médio</v>
      </c>
      <c r="N1724" s="20" t="str">
        <f t="shared" si="65"/>
        <v>Médio</v>
      </c>
    </row>
    <row r="1725" spans="1:14" x14ac:dyDescent="0.35">
      <c r="A1725" s="17" t="str">
        <f t="shared" si="64"/>
        <v>SPEstadoMudanças crônicas de temperaturaEstado de São Paulo20502C</v>
      </c>
      <c r="B1725" s="18" t="s">
        <v>137</v>
      </c>
      <c r="C1725" s="18" t="s">
        <v>146</v>
      </c>
      <c r="D1725" s="17" t="s">
        <v>200</v>
      </c>
      <c r="E1725" s="17" t="s">
        <v>154</v>
      </c>
      <c r="F1725" s="17" t="e" vm="40">
        <v>#VALUE!</v>
      </c>
      <c r="G1725" s="46">
        <v>3.1806666666666668</v>
      </c>
      <c r="H1725" s="18">
        <v>2050</v>
      </c>
      <c r="I1725" s="18" t="s">
        <v>86</v>
      </c>
      <c r="J1725" s="9" t="s">
        <v>202</v>
      </c>
      <c r="K1725" s="17" t="s">
        <v>189</v>
      </c>
      <c r="L1725" s="48" t="s">
        <v>89</v>
      </c>
      <c r="M1725" s="18" t="str" cm="1">
        <f t="array" ref="M1725">_xlfn.IFS(G1725&gt;3,"Alto",G1725&gt;1,"Médio",G1725&lt;=1,"Baixo")</f>
        <v>Alto</v>
      </c>
      <c r="N1725" s="20" t="str">
        <f t="shared" si="65"/>
        <v>Alto</v>
      </c>
    </row>
    <row r="1726" spans="1:14" x14ac:dyDescent="0.35">
      <c r="A1726" s="17" t="str">
        <f t="shared" si="64"/>
        <v>SPEstadoMudanças crônicas de temperaturaEstado de São Paulo20504C</v>
      </c>
      <c r="B1726" s="18" t="s">
        <v>137</v>
      </c>
      <c r="C1726" s="18" t="s">
        <v>146</v>
      </c>
      <c r="D1726" s="17" t="s">
        <v>200</v>
      </c>
      <c r="E1726" s="17" t="s">
        <v>154</v>
      </c>
      <c r="F1726" s="17" t="e" vm="40">
        <v>#VALUE!</v>
      </c>
      <c r="G1726" s="46">
        <v>4.503000000000001</v>
      </c>
      <c r="H1726" s="18">
        <v>2050</v>
      </c>
      <c r="I1726" s="18" t="s">
        <v>90</v>
      </c>
      <c r="J1726" s="9" t="s">
        <v>202</v>
      </c>
      <c r="K1726" s="17" t="s">
        <v>189</v>
      </c>
      <c r="L1726" s="48" t="s">
        <v>89</v>
      </c>
      <c r="M1726" s="18" t="str" cm="1">
        <f t="array" ref="M1726">_xlfn.IFS(G1726&gt;3,"Alto",G1726&gt;1,"Médio",G1726&lt;=1,"Baixo")</f>
        <v>Alto</v>
      </c>
      <c r="N1726" s="20" t="str">
        <f t="shared" si="65"/>
        <v>Alto</v>
      </c>
    </row>
    <row r="1727" spans="1:14" x14ac:dyDescent="0.35">
      <c r="A1727" s="17" t="str">
        <f t="shared" si="64"/>
        <v>TOEstadoMudanças crônicas de temperaturaEstado do Tocantins20302C</v>
      </c>
      <c r="B1727" s="18" t="s">
        <v>123</v>
      </c>
      <c r="C1727" s="18" t="s">
        <v>146</v>
      </c>
      <c r="D1727" s="17" t="s">
        <v>200</v>
      </c>
      <c r="E1727" s="17" t="s">
        <v>173</v>
      </c>
      <c r="F1727" s="17" t="e" vm="59">
        <v>#VALUE!</v>
      </c>
      <c r="G1727" s="46">
        <v>1.6834285714285715</v>
      </c>
      <c r="H1727" s="18">
        <v>2030</v>
      </c>
      <c r="I1727" s="18" t="s">
        <v>86</v>
      </c>
      <c r="J1727" s="9" t="s">
        <v>202</v>
      </c>
      <c r="K1727" s="17" t="s">
        <v>189</v>
      </c>
      <c r="L1727" s="48" t="s">
        <v>89</v>
      </c>
      <c r="M1727" s="18" t="str" cm="1">
        <f t="array" ref="M1727">_xlfn.IFS(G1727&gt;3,"Alto",G1727&gt;1,"Médio",G1727&lt;=1,"Baixo")</f>
        <v>Médio</v>
      </c>
      <c r="N1727" s="20" t="str">
        <f t="shared" si="65"/>
        <v>Médio</v>
      </c>
    </row>
    <row r="1728" spans="1:14" x14ac:dyDescent="0.35">
      <c r="A1728" s="17" t="str">
        <f t="shared" si="64"/>
        <v>TOEstadoMudanças crônicas de temperaturaEstado do Tocantins20304C</v>
      </c>
      <c r="B1728" s="18" t="s">
        <v>123</v>
      </c>
      <c r="C1728" s="18" t="s">
        <v>146</v>
      </c>
      <c r="D1728" s="17" t="s">
        <v>200</v>
      </c>
      <c r="E1728" s="17" t="s">
        <v>173</v>
      </c>
      <c r="F1728" s="17" t="e" vm="59">
        <v>#VALUE!</v>
      </c>
      <c r="G1728" s="46">
        <v>2.6265714285714283</v>
      </c>
      <c r="H1728" s="18">
        <v>2030</v>
      </c>
      <c r="I1728" s="18" t="s">
        <v>90</v>
      </c>
      <c r="J1728" s="9" t="s">
        <v>202</v>
      </c>
      <c r="K1728" s="17" t="s">
        <v>189</v>
      </c>
      <c r="L1728" s="48" t="s">
        <v>89</v>
      </c>
      <c r="M1728" s="18" t="str" cm="1">
        <f t="array" ref="M1728">_xlfn.IFS(G1728&gt;3,"Alto",G1728&gt;1,"Médio",G1728&lt;=1,"Baixo")</f>
        <v>Médio</v>
      </c>
      <c r="N1728" s="20" t="str">
        <f t="shared" si="65"/>
        <v>Médio</v>
      </c>
    </row>
    <row r="1729" spans="1:15" x14ac:dyDescent="0.35">
      <c r="A1729" s="17" t="str">
        <f t="shared" si="64"/>
        <v>TOEstadoMudanças crônicas de temperaturaEstado do Tocantins20502C</v>
      </c>
      <c r="B1729" s="18" t="s">
        <v>123</v>
      </c>
      <c r="C1729" s="18" t="s">
        <v>146</v>
      </c>
      <c r="D1729" s="17" t="s">
        <v>200</v>
      </c>
      <c r="E1729" s="17" t="s">
        <v>173</v>
      </c>
      <c r="F1729" s="17" t="e" vm="59">
        <v>#VALUE!</v>
      </c>
      <c r="G1729" s="46">
        <v>2.6383333333333332</v>
      </c>
      <c r="H1729" s="18">
        <v>2050</v>
      </c>
      <c r="I1729" s="18" t="s">
        <v>86</v>
      </c>
      <c r="J1729" s="9" t="s">
        <v>202</v>
      </c>
      <c r="K1729" s="17" t="s">
        <v>189</v>
      </c>
      <c r="L1729" s="48" t="s">
        <v>89</v>
      </c>
      <c r="M1729" s="18" t="str" cm="1">
        <f t="array" ref="M1729">_xlfn.IFS(G1729&gt;3,"Alto",G1729&gt;1,"Médio",G1729&lt;=1,"Baixo")</f>
        <v>Médio</v>
      </c>
      <c r="N1729" s="20" t="str">
        <f t="shared" si="65"/>
        <v>Médio</v>
      </c>
    </row>
    <row r="1730" spans="1:15" x14ac:dyDescent="0.35">
      <c r="A1730" s="17" t="str">
        <f t="shared" si="64"/>
        <v>TOEstadoMudanças crônicas de temperaturaEstado do Tocantins20504C</v>
      </c>
      <c r="B1730" s="18" t="s">
        <v>123</v>
      </c>
      <c r="C1730" s="18" t="s">
        <v>146</v>
      </c>
      <c r="D1730" s="17" t="s">
        <v>200</v>
      </c>
      <c r="E1730" s="17" t="s">
        <v>173</v>
      </c>
      <c r="F1730" s="17" t="e" vm="59">
        <v>#VALUE!</v>
      </c>
      <c r="G1730" s="46">
        <v>4.5253333333333332</v>
      </c>
      <c r="H1730" s="18">
        <v>2050</v>
      </c>
      <c r="I1730" s="18" t="s">
        <v>90</v>
      </c>
      <c r="J1730" s="9" t="s">
        <v>202</v>
      </c>
      <c r="K1730" s="17" t="s">
        <v>189</v>
      </c>
      <c r="L1730" s="48" t="s">
        <v>89</v>
      </c>
      <c r="M1730" s="18" t="str" cm="1">
        <f t="array" ref="M1730">_xlfn.IFS(G1730&gt;3,"Alto",G1730&gt;1,"Médio",G1730&lt;=1,"Baixo")</f>
        <v>Alto</v>
      </c>
      <c r="N1730" s="20" t="str">
        <f t="shared" si="65"/>
        <v>Alto</v>
      </c>
    </row>
    <row r="1731" spans="1:15" x14ac:dyDescent="0.35">
      <c r="A1731" s="17" t="str">
        <f t="shared" ref="A1731:A1742" si="66">_xlfn.CONCAT(B1731,C1731,D1731,E1731,H1731,I1731,O1731)</f>
        <v>BRPaísMudanças crônicas de temperaturaBrasil20302CUNEP FI</v>
      </c>
      <c r="B1731" s="18" t="s">
        <v>174</v>
      </c>
      <c r="C1731" s="18" t="s">
        <v>175</v>
      </c>
      <c r="D1731" s="17" t="s">
        <v>200</v>
      </c>
      <c r="E1731" s="17" t="s">
        <v>176</v>
      </c>
      <c r="F1731" s="17" t="e" vm="60">
        <v>#VALUE!</v>
      </c>
      <c r="G1731" s="44" t="s">
        <v>201</v>
      </c>
      <c r="H1731" s="18">
        <v>2030</v>
      </c>
      <c r="I1731" s="18" t="s">
        <v>86</v>
      </c>
      <c r="J1731" s="9" t="s">
        <v>89</v>
      </c>
      <c r="K1731" s="47" t="s">
        <v>178</v>
      </c>
      <c r="L1731" s="48" t="s">
        <v>89</v>
      </c>
      <c r="M1731" s="18" t="s">
        <v>89</v>
      </c>
      <c r="N1731" s="20" t="str">
        <f t="shared" si="65"/>
        <v>baixo</v>
      </c>
      <c r="O1731" s="17" t="s">
        <v>250</v>
      </c>
    </row>
    <row r="1732" spans="1:15" x14ac:dyDescent="0.35">
      <c r="A1732" s="17" t="str">
        <f t="shared" si="66"/>
        <v>BRPaísMudanças crônicas de temperaturaBrasil20304CUNEP FI</v>
      </c>
      <c r="B1732" s="18" t="s">
        <v>174</v>
      </c>
      <c r="C1732" s="18" t="s">
        <v>175</v>
      </c>
      <c r="D1732" s="17" t="s">
        <v>200</v>
      </c>
      <c r="E1732" s="17" t="s">
        <v>176</v>
      </c>
      <c r="F1732" s="17" t="e" vm="60">
        <v>#VALUE!</v>
      </c>
      <c r="G1732" s="44" t="s">
        <v>177</v>
      </c>
      <c r="H1732" s="18">
        <v>2030</v>
      </c>
      <c r="I1732" s="18" t="s">
        <v>90</v>
      </c>
      <c r="J1732" s="9" t="s">
        <v>89</v>
      </c>
      <c r="K1732" s="47" t="s">
        <v>178</v>
      </c>
      <c r="L1732" s="48" t="s">
        <v>89</v>
      </c>
      <c r="M1732" s="18" t="s">
        <v>89</v>
      </c>
      <c r="N1732" s="20" t="str">
        <f t="shared" si="65"/>
        <v>Médio</v>
      </c>
      <c r="O1732" s="17" t="s">
        <v>250</v>
      </c>
    </row>
    <row r="1733" spans="1:15" x14ac:dyDescent="0.35">
      <c r="A1733" s="17" t="str">
        <f t="shared" si="66"/>
        <v>BRPaísMudanças crônicas de temperaturaBrasil20502CUNEP FI</v>
      </c>
      <c r="B1733" s="18" t="s">
        <v>174</v>
      </c>
      <c r="C1733" s="45" t="s">
        <v>175</v>
      </c>
      <c r="D1733" s="44" t="s">
        <v>200</v>
      </c>
      <c r="E1733" s="17" t="s">
        <v>176</v>
      </c>
      <c r="F1733" s="17" t="e" vm="60">
        <v>#VALUE!</v>
      </c>
      <c r="G1733" s="44" t="s">
        <v>85</v>
      </c>
      <c r="H1733" s="18">
        <v>2050</v>
      </c>
      <c r="I1733" s="18" t="s">
        <v>86</v>
      </c>
      <c r="J1733" s="9" t="s">
        <v>89</v>
      </c>
      <c r="K1733" s="47" t="s">
        <v>178</v>
      </c>
      <c r="L1733" s="48" t="s">
        <v>89</v>
      </c>
      <c r="M1733" s="18" t="s">
        <v>89</v>
      </c>
      <c r="N1733" s="20" t="str">
        <f t="shared" si="65"/>
        <v>Baixo</v>
      </c>
      <c r="O1733" s="17" t="s">
        <v>250</v>
      </c>
    </row>
    <row r="1734" spans="1:15" x14ac:dyDescent="0.35">
      <c r="A1734" s="17" t="str">
        <f t="shared" si="66"/>
        <v>BRPaísMudanças crônicas de temperaturaBrasil20504CUNEP FI</v>
      </c>
      <c r="B1734" s="18" t="s">
        <v>174</v>
      </c>
      <c r="C1734" s="45" t="s">
        <v>175</v>
      </c>
      <c r="D1734" s="44" t="s">
        <v>200</v>
      </c>
      <c r="E1734" s="17" t="s">
        <v>176</v>
      </c>
      <c r="F1734" s="17" t="e" vm="60">
        <v>#VALUE!</v>
      </c>
      <c r="G1734" s="44" t="s">
        <v>184</v>
      </c>
      <c r="H1734" s="18">
        <v>2050</v>
      </c>
      <c r="I1734" s="18" t="s">
        <v>90</v>
      </c>
      <c r="J1734" s="9" t="s">
        <v>89</v>
      </c>
      <c r="K1734" s="47" t="s">
        <v>178</v>
      </c>
      <c r="L1734" s="48" t="s">
        <v>89</v>
      </c>
      <c r="M1734" s="18" t="s">
        <v>89</v>
      </c>
      <c r="N1734" s="20" t="str">
        <f t="shared" si="65"/>
        <v>Alto</v>
      </c>
      <c r="O1734" s="17" t="s">
        <v>250</v>
      </c>
    </row>
    <row r="1735" spans="1:15" x14ac:dyDescent="0.35">
      <c r="A1735" s="17" t="str">
        <f t="shared" si="66"/>
        <v>BRPaísMudanças crônicas de temperaturaBrasil20302CWRI Water Risk</v>
      </c>
      <c r="B1735" s="18" t="s">
        <v>174</v>
      </c>
      <c r="C1735" s="45" t="s">
        <v>175</v>
      </c>
      <c r="D1735" s="44" t="s">
        <v>200</v>
      </c>
      <c r="E1735" s="17" t="s">
        <v>176</v>
      </c>
      <c r="F1735" s="17" t="e" vm="60">
        <v>#VALUE!</v>
      </c>
      <c r="G1735" s="44" t="str">
        <f>VLOOKUP(A1735,'Método WRI'!AA:AH,8,0)</f>
        <v>Médio</v>
      </c>
      <c r="H1735" s="18">
        <v>2030</v>
      </c>
      <c r="I1735" s="18" t="s">
        <v>86</v>
      </c>
      <c r="J1735" s="9" t="s">
        <v>89</v>
      </c>
      <c r="K1735" s="47"/>
      <c r="L1735" s="48" t="s">
        <v>89</v>
      </c>
      <c r="M1735" s="18" t="s">
        <v>89</v>
      </c>
      <c r="N1735" s="20" t="str">
        <f t="shared" si="65"/>
        <v>Médio</v>
      </c>
      <c r="O1735" s="20" t="s">
        <v>246</v>
      </c>
    </row>
    <row r="1736" spans="1:15" x14ac:dyDescent="0.35">
      <c r="A1736" s="17" t="str">
        <f t="shared" si="66"/>
        <v>BRPaísMudanças crônicas de temperaturaBrasil20304CWRI Water Risk</v>
      </c>
      <c r="B1736" s="18" t="s">
        <v>174</v>
      </c>
      <c r="C1736" s="45" t="s">
        <v>175</v>
      </c>
      <c r="D1736" s="44" t="s">
        <v>200</v>
      </c>
      <c r="E1736" s="17" t="s">
        <v>176</v>
      </c>
      <c r="F1736" s="17" t="e" vm="60">
        <v>#VALUE!</v>
      </c>
      <c r="G1736" s="44" t="str">
        <f>VLOOKUP(A1736,'Método WRI'!AA:AH,8,0)</f>
        <v>Médio</v>
      </c>
      <c r="H1736" s="18">
        <v>2030</v>
      </c>
      <c r="I1736" s="18" t="s">
        <v>90</v>
      </c>
      <c r="J1736" s="9" t="s">
        <v>89</v>
      </c>
      <c r="K1736" s="47"/>
      <c r="L1736" s="48" t="s">
        <v>89</v>
      </c>
      <c r="M1736" s="18" t="s">
        <v>89</v>
      </c>
      <c r="N1736" s="20" t="str">
        <f t="shared" si="65"/>
        <v>Médio</v>
      </c>
      <c r="O1736" s="20" t="s">
        <v>246</v>
      </c>
    </row>
    <row r="1737" spans="1:15" x14ac:dyDescent="0.35">
      <c r="A1737" s="17" t="str">
        <f t="shared" si="66"/>
        <v>BRPaísMudanças crônicas de temperaturaBrasil20502CWRI Water Risk</v>
      </c>
      <c r="B1737" s="18" t="s">
        <v>174</v>
      </c>
      <c r="C1737" s="45" t="s">
        <v>175</v>
      </c>
      <c r="D1737" s="44" t="s">
        <v>200</v>
      </c>
      <c r="E1737" s="17" t="s">
        <v>176</v>
      </c>
      <c r="F1737" s="17" t="e" vm="60">
        <v>#VALUE!</v>
      </c>
      <c r="G1737" s="44" t="str">
        <f>VLOOKUP(A1737,'Método WRI'!AA:AH,8,0)</f>
        <v>Médio</v>
      </c>
      <c r="H1737" s="18">
        <v>2050</v>
      </c>
      <c r="I1737" s="18" t="s">
        <v>86</v>
      </c>
      <c r="J1737" s="9" t="s">
        <v>89</v>
      </c>
      <c r="K1737" s="47"/>
      <c r="L1737" s="48" t="s">
        <v>89</v>
      </c>
      <c r="M1737" s="18" t="s">
        <v>89</v>
      </c>
      <c r="N1737" s="20" t="str">
        <f t="shared" si="65"/>
        <v>Médio</v>
      </c>
      <c r="O1737" s="20" t="s">
        <v>246</v>
      </c>
    </row>
    <row r="1738" spans="1:15" x14ac:dyDescent="0.35">
      <c r="A1738" s="17" t="str">
        <f t="shared" si="66"/>
        <v>BRPaísMudanças crônicas de temperaturaBrasil20504CWRI Water Risk</v>
      </c>
      <c r="B1738" s="18" t="s">
        <v>174</v>
      </c>
      <c r="C1738" s="45" t="s">
        <v>175</v>
      </c>
      <c r="D1738" s="44" t="s">
        <v>200</v>
      </c>
      <c r="E1738" s="17" t="s">
        <v>176</v>
      </c>
      <c r="F1738" s="17" t="e" vm="60">
        <v>#VALUE!</v>
      </c>
      <c r="G1738" s="44" t="str">
        <f>VLOOKUP(A1738,'Método WRI'!AA:AH,8,0)</f>
        <v>Alto</v>
      </c>
      <c r="H1738" s="18">
        <v>2050</v>
      </c>
      <c r="I1738" s="18" t="s">
        <v>90</v>
      </c>
      <c r="J1738" s="9" t="s">
        <v>89</v>
      </c>
      <c r="K1738" s="47"/>
      <c r="L1738" s="48" t="s">
        <v>89</v>
      </c>
      <c r="M1738" s="18" t="s">
        <v>89</v>
      </c>
      <c r="N1738" s="20" t="str">
        <f t="shared" si="65"/>
        <v>Alto</v>
      </c>
      <c r="O1738" s="20" t="s">
        <v>246</v>
      </c>
    </row>
    <row r="1739" spans="1:15" x14ac:dyDescent="0.35">
      <c r="A1739" s="17" t="str">
        <f t="shared" si="66"/>
        <v>BRPaísMudanças crônicas de temperaturaBrasil20302CThinkHazard</v>
      </c>
      <c r="B1739" s="18" t="s">
        <v>174</v>
      </c>
      <c r="C1739" s="45" t="s">
        <v>175</v>
      </c>
      <c r="D1739" s="44" t="s">
        <v>200</v>
      </c>
      <c r="E1739" s="17" t="s">
        <v>176</v>
      </c>
      <c r="F1739" s="17" t="e" vm="60">
        <v>#VALUE!</v>
      </c>
      <c r="G1739" s="44" t="s">
        <v>177</v>
      </c>
      <c r="H1739" s="18">
        <v>2030</v>
      </c>
      <c r="I1739" s="18" t="s">
        <v>86</v>
      </c>
      <c r="J1739" s="9" t="s">
        <v>89</v>
      </c>
      <c r="K1739" s="47" t="s">
        <v>252</v>
      </c>
      <c r="L1739" s="48" t="s">
        <v>89</v>
      </c>
      <c r="M1739" s="18" t="s">
        <v>89</v>
      </c>
      <c r="N1739" s="20" t="str">
        <f t="shared" si="65"/>
        <v>Médio</v>
      </c>
      <c r="O1739" s="20" t="s">
        <v>245</v>
      </c>
    </row>
    <row r="1740" spans="1:15" x14ac:dyDescent="0.35">
      <c r="A1740" s="17" t="str">
        <f t="shared" si="66"/>
        <v>BRPaísMudanças crônicas de temperaturaBrasil20304CThinkHazard</v>
      </c>
      <c r="B1740" s="18" t="s">
        <v>174</v>
      </c>
      <c r="C1740" s="45" t="s">
        <v>175</v>
      </c>
      <c r="D1740" s="44" t="s">
        <v>200</v>
      </c>
      <c r="E1740" s="17" t="s">
        <v>176</v>
      </c>
      <c r="F1740" s="17" t="e" vm="60">
        <v>#VALUE!</v>
      </c>
      <c r="G1740" s="44" t="s">
        <v>184</v>
      </c>
      <c r="H1740" s="18">
        <v>2030</v>
      </c>
      <c r="I1740" s="18" t="s">
        <v>90</v>
      </c>
      <c r="J1740" s="9" t="s">
        <v>89</v>
      </c>
      <c r="K1740" s="47" t="s">
        <v>252</v>
      </c>
      <c r="L1740" s="48" t="s">
        <v>89</v>
      </c>
      <c r="M1740" s="18" t="s">
        <v>89</v>
      </c>
      <c r="N1740" s="20" t="str">
        <f t="shared" si="65"/>
        <v>Alto</v>
      </c>
      <c r="O1740" s="20" t="s">
        <v>245</v>
      </c>
    </row>
    <row r="1741" spans="1:15" x14ac:dyDescent="0.35">
      <c r="A1741" s="17" t="str">
        <f t="shared" si="66"/>
        <v>BRPaísMudanças crônicas de temperaturaBrasil20502CThinkHazard</v>
      </c>
      <c r="B1741" s="18" t="s">
        <v>174</v>
      </c>
      <c r="C1741" s="18" t="s">
        <v>175</v>
      </c>
      <c r="D1741" s="17" t="s">
        <v>200</v>
      </c>
      <c r="E1741" s="17" t="s">
        <v>176</v>
      </c>
      <c r="F1741" s="17" t="e" vm="60">
        <v>#VALUE!</v>
      </c>
      <c r="G1741" s="44" t="s">
        <v>184</v>
      </c>
      <c r="H1741" s="18">
        <v>2050</v>
      </c>
      <c r="I1741" s="18" t="s">
        <v>86</v>
      </c>
      <c r="J1741" s="9" t="s">
        <v>89</v>
      </c>
      <c r="K1741" s="47" t="s">
        <v>252</v>
      </c>
      <c r="L1741" s="48" t="s">
        <v>89</v>
      </c>
      <c r="M1741" s="18" t="s">
        <v>89</v>
      </c>
      <c r="N1741" s="20" t="str">
        <f t="shared" si="65"/>
        <v>Alto</v>
      </c>
      <c r="O1741" s="20" t="s">
        <v>245</v>
      </c>
    </row>
    <row r="1742" spans="1:15" x14ac:dyDescent="0.35">
      <c r="A1742" s="17" t="str">
        <f t="shared" si="66"/>
        <v>BRPaísMudanças crônicas de temperaturaBrasil20504CThinkHazard</v>
      </c>
      <c r="B1742" s="18" t="s">
        <v>174</v>
      </c>
      <c r="C1742" s="18" t="s">
        <v>175</v>
      </c>
      <c r="D1742" s="17" t="s">
        <v>200</v>
      </c>
      <c r="E1742" s="17" t="s">
        <v>176</v>
      </c>
      <c r="F1742" s="17" t="e" vm="60">
        <v>#VALUE!</v>
      </c>
      <c r="G1742" s="44" t="s">
        <v>184</v>
      </c>
      <c r="H1742" s="18">
        <v>2050</v>
      </c>
      <c r="I1742" s="18" t="s">
        <v>90</v>
      </c>
      <c r="J1742" s="9" t="s">
        <v>89</v>
      </c>
      <c r="K1742" s="47" t="s">
        <v>252</v>
      </c>
      <c r="L1742" s="48" t="s">
        <v>89</v>
      </c>
      <c r="M1742" s="18" t="s">
        <v>89</v>
      </c>
      <c r="N1742" s="20" t="str">
        <f t="shared" si="65"/>
        <v>Alto</v>
      </c>
      <c r="O1742" s="20" t="s">
        <v>245</v>
      </c>
    </row>
    <row r="1743" spans="1:15" x14ac:dyDescent="0.35">
      <c r="A1743" s="17" t="str">
        <f t="shared" ref="A1743:A1806" si="67">_xlfn.CONCAT(B1743,C1743,D1743,E1743,H1743,I1743)</f>
        <v>ACcidadeOndas de calorCidade de Rio Branco20302C</v>
      </c>
      <c r="B1743" s="18" t="s">
        <v>131</v>
      </c>
      <c r="C1743" s="18" t="s">
        <v>82</v>
      </c>
      <c r="D1743" s="17" t="s">
        <v>203</v>
      </c>
      <c r="E1743" s="17" t="s">
        <v>132</v>
      </c>
      <c r="F1743" s="17" t="e" vm="21">
        <v>#VALUE!</v>
      </c>
      <c r="G1743" s="46">
        <v>20</v>
      </c>
      <c r="H1743" s="18">
        <v>2030</v>
      </c>
      <c r="I1743" s="18" t="s">
        <v>86</v>
      </c>
      <c r="J1743" s="9" t="s">
        <v>204</v>
      </c>
      <c r="K1743" s="17" t="s">
        <v>189</v>
      </c>
      <c r="L1743" s="48" t="s">
        <v>89</v>
      </c>
      <c r="M1743" s="18" t="str" cm="1">
        <f t="array" ref="M1743">_xlfn.IFS(G1743&gt;60,"Alto",G1743&gt;30,"Médio",G1743&lt;=30,"Baixo")</f>
        <v>Baixo</v>
      </c>
      <c r="N1743" s="20" t="str">
        <f t="shared" si="65"/>
        <v>Baixo</v>
      </c>
    </row>
    <row r="1744" spans="1:15" x14ac:dyDescent="0.35">
      <c r="A1744" s="17" t="str">
        <f t="shared" si="67"/>
        <v>ACcidadeOndas de calorCidade de Rio Branco20304C</v>
      </c>
      <c r="B1744" s="18" t="s">
        <v>131</v>
      </c>
      <c r="C1744" s="18" t="s">
        <v>82</v>
      </c>
      <c r="D1744" s="17" t="s">
        <v>203</v>
      </c>
      <c r="E1744" s="17" t="s">
        <v>132</v>
      </c>
      <c r="F1744" s="17" t="e" vm="21">
        <v>#VALUE!</v>
      </c>
      <c r="G1744" s="46">
        <v>20</v>
      </c>
      <c r="H1744" s="18">
        <v>2030</v>
      </c>
      <c r="I1744" s="18" t="s">
        <v>90</v>
      </c>
      <c r="J1744" s="9" t="s">
        <v>204</v>
      </c>
      <c r="K1744" s="17" t="s">
        <v>189</v>
      </c>
      <c r="L1744" s="48" t="s">
        <v>89</v>
      </c>
      <c r="M1744" s="18" t="str" cm="1">
        <f t="array" ref="M1744">_xlfn.IFS(G1744&gt;60,"Alto",G1744&gt;30,"Médio",G1744&lt;=30,"Baixo")</f>
        <v>Baixo</v>
      </c>
      <c r="N1744" s="20" t="str">
        <f t="shared" si="65"/>
        <v>Baixo</v>
      </c>
    </row>
    <row r="1745" spans="1:14" x14ac:dyDescent="0.35">
      <c r="A1745" s="17" t="str">
        <f t="shared" si="67"/>
        <v>ACcidadeOndas de calorCidade de Rio Branco20502C</v>
      </c>
      <c r="B1745" s="18" t="s">
        <v>131</v>
      </c>
      <c r="C1745" s="18" t="s">
        <v>82</v>
      </c>
      <c r="D1745" s="17" t="s">
        <v>203</v>
      </c>
      <c r="E1745" s="17" t="s">
        <v>132</v>
      </c>
      <c r="F1745" s="17" t="e" vm="21">
        <v>#VALUE!</v>
      </c>
      <c r="G1745" s="46">
        <v>10</v>
      </c>
      <c r="H1745" s="18">
        <v>2050</v>
      </c>
      <c r="I1745" s="18" t="s">
        <v>86</v>
      </c>
      <c r="J1745" s="9" t="s">
        <v>204</v>
      </c>
      <c r="K1745" s="17" t="s">
        <v>189</v>
      </c>
      <c r="L1745" s="48" t="s">
        <v>89</v>
      </c>
      <c r="M1745" s="18" t="str" cm="1">
        <f t="array" ref="M1745">_xlfn.IFS(G1745&gt;60,"Alto",G1745&gt;30,"Médio",G1745&lt;=30,"Baixo")</f>
        <v>Baixo</v>
      </c>
      <c r="N1745" s="20" t="str">
        <f t="shared" si="65"/>
        <v>Baixo</v>
      </c>
    </row>
    <row r="1746" spans="1:14" x14ac:dyDescent="0.35">
      <c r="A1746" s="17" t="str">
        <f t="shared" si="67"/>
        <v>ACcidadeOndas de calorCidade de Rio Branco20504C</v>
      </c>
      <c r="B1746" s="18" t="s">
        <v>131</v>
      </c>
      <c r="C1746" s="18" t="s">
        <v>82</v>
      </c>
      <c r="D1746" s="17" t="s">
        <v>203</v>
      </c>
      <c r="E1746" s="17" t="s">
        <v>132</v>
      </c>
      <c r="F1746" s="17" t="e" vm="21">
        <v>#VALUE!</v>
      </c>
      <c r="G1746" s="46">
        <v>40</v>
      </c>
      <c r="H1746" s="18">
        <v>2050</v>
      </c>
      <c r="I1746" s="18" t="s">
        <v>90</v>
      </c>
      <c r="J1746" s="9" t="s">
        <v>204</v>
      </c>
      <c r="K1746" s="17" t="s">
        <v>189</v>
      </c>
      <c r="L1746" s="48" t="s">
        <v>89</v>
      </c>
      <c r="M1746" s="18" t="str" cm="1">
        <f t="array" ref="M1746">_xlfn.IFS(G1746&gt;60,"Alto",G1746&gt;30,"Médio",G1746&lt;=30,"Baixo")</f>
        <v>Médio</v>
      </c>
      <c r="N1746" s="20" t="str">
        <f t="shared" si="65"/>
        <v>Médio</v>
      </c>
    </row>
    <row r="1747" spans="1:14" x14ac:dyDescent="0.35">
      <c r="A1747" s="17" t="str">
        <f t="shared" si="67"/>
        <v>ALcidadeOndas de calorCidade de Maceió20302C</v>
      </c>
      <c r="B1747" s="18" t="s">
        <v>117</v>
      </c>
      <c r="C1747" s="18" t="s">
        <v>82</v>
      </c>
      <c r="D1747" s="17" t="s">
        <v>203</v>
      </c>
      <c r="E1747" s="17" t="s">
        <v>118</v>
      </c>
      <c r="F1747" s="17" t="e" vm="14">
        <v>#VALUE!</v>
      </c>
      <c r="G1747" s="46">
        <v>20</v>
      </c>
      <c r="H1747" s="18">
        <v>2030</v>
      </c>
      <c r="I1747" s="18" t="s">
        <v>86</v>
      </c>
      <c r="J1747" s="9" t="s">
        <v>204</v>
      </c>
      <c r="K1747" s="17" t="s">
        <v>189</v>
      </c>
      <c r="L1747" s="48" t="s">
        <v>89</v>
      </c>
      <c r="M1747" s="18" t="str" cm="1">
        <f t="array" ref="M1747">_xlfn.IFS(G1747&gt;60,"Alto",G1747&gt;30,"Médio",G1747&lt;=30,"Baixo")</f>
        <v>Baixo</v>
      </c>
      <c r="N1747" s="20" t="str">
        <f t="shared" si="65"/>
        <v>Baixo</v>
      </c>
    </row>
    <row r="1748" spans="1:14" x14ac:dyDescent="0.35">
      <c r="A1748" s="17" t="str">
        <f t="shared" si="67"/>
        <v>ALcidadeOndas de calorCidade de Maceió20304C</v>
      </c>
      <c r="B1748" s="18" t="s">
        <v>117</v>
      </c>
      <c r="C1748" s="18" t="s">
        <v>82</v>
      </c>
      <c r="D1748" s="17" t="s">
        <v>203</v>
      </c>
      <c r="E1748" s="17" t="s">
        <v>118</v>
      </c>
      <c r="F1748" s="17" t="e" vm="14">
        <v>#VALUE!</v>
      </c>
      <c r="G1748" s="46">
        <v>20</v>
      </c>
      <c r="H1748" s="18">
        <v>2030</v>
      </c>
      <c r="I1748" s="18" t="s">
        <v>90</v>
      </c>
      <c r="J1748" s="9" t="s">
        <v>204</v>
      </c>
      <c r="K1748" s="17" t="s">
        <v>189</v>
      </c>
      <c r="L1748" s="48" t="s">
        <v>89</v>
      </c>
      <c r="M1748" s="18" t="str" cm="1">
        <f t="array" ref="M1748">_xlfn.IFS(G1748&gt;60,"Alto",G1748&gt;30,"Médio",G1748&lt;=30,"Baixo")</f>
        <v>Baixo</v>
      </c>
      <c r="N1748" s="20" t="str">
        <f t="shared" si="65"/>
        <v>Baixo</v>
      </c>
    </row>
    <row r="1749" spans="1:14" x14ac:dyDescent="0.35">
      <c r="A1749" s="17" t="str">
        <f t="shared" si="67"/>
        <v>ALcidadeOndas de calorCidade de Maceió20502C</v>
      </c>
      <c r="B1749" s="18" t="s">
        <v>117</v>
      </c>
      <c r="C1749" s="18" t="s">
        <v>82</v>
      </c>
      <c r="D1749" s="17" t="s">
        <v>203</v>
      </c>
      <c r="E1749" s="17" t="s">
        <v>118</v>
      </c>
      <c r="F1749" s="17" t="e" vm="14">
        <v>#VALUE!</v>
      </c>
      <c r="G1749" s="162">
        <v>30</v>
      </c>
      <c r="H1749" s="18">
        <v>2050</v>
      </c>
      <c r="I1749" s="18" t="s">
        <v>86</v>
      </c>
      <c r="J1749" s="9" t="s">
        <v>204</v>
      </c>
      <c r="K1749" s="17" t="s">
        <v>189</v>
      </c>
      <c r="L1749" s="48" t="s">
        <v>89</v>
      </c>
      <c r="M1749" s="18" t="str" cm="1">
        <f t="array" ref="M1749">_xlfn.IFS(G1749&gt;60,"Alto",G1749&gt;30,"Médio",G1749&lt;=30,"Baixo")</f>
        <v>Baixo</v>
      </c>
      <c r="N1749" s="20" t="str">
        <f t="shared" si="65"/>
        <v>Baixo</v>
      </c>
    </row>
    <row r="1750" spans="1:14" x14ac:dyDescent="0.35">
      <c r="A1750" s="17" t="str">
        <f t="shared" si="67"/>
        <v>ALcidadeOndas de calorCidade de Maceió20504C</v>
      </c>
      <c r="B1750" s="18" t="s">
        <v>117</v>
      </c>
      <c r="C1750" s="18" t="s">
        <v>82</v>
      </c>
      <c r="D1750" s="17" t="s">
        <v>203</v>
      </c>
      <c r="E1750" s="17" t="s">
        <v>118</v>
      </c>
      <c r="F1750" s="17" t="e" vm="14">
        <v>#VALUE!</v>
      </c>
      <c r="G1750" s="162">
        <v>50</v>
      </c>
      <c r="H1750" s="18">
        <v>2050</v>
      </c>
      <c r="I1750" s="18" t="s">
        <v>90</v>
      </c>
      <c r="J1750" s="9" t="s">
        <v>204</v>
      </c>
      <c r="K1750" s="17" t="s">
        <v>189</v>
      </c>
      <c r="L1750" s="48" t="s">
        <v>89</v>
      </c>
      <c r="M1750" s="18" t="str" cm="1">
        <f t="array" ref="M1750">_xlfn.IFS(G1750&gt;60,"Alto",G1750&gt;30,"Médio",G1750&lt;=30,"Baixo")</f>
        <v>Médio</v>
      </c>
      <c r="N1750" s="20" t="str">
        <f t="shared" si="65"/>
        <v>Médio</v>
      </c>
    </row>
    <row r="1751" spans="1:14" x14ac:dyDescent="0.35">
      <c r="A1751" s="17" t="str">
        <f t="shared" si="67"/>
        <v>AMcidadeOndas de calorCidade de Manaus20302C</v>
      </c>
      <c r="B1751" s="18" t="s">
        <v>119</v>
      </c>
      <c r="C1751" s="18" t="s">
        <v>82</v>
      </c>
      <c r="D1751" s="17" t="s">
        <v>203</v>
      </c>
      <c r="E1751" s="17" t="s">
        <v>120</v>
      </c>
      <c r="F1751" s="17" t="e" vm="15">
        <v>#VALUE!</v>
      </c>
      <c r="G1751" s="162">
        <v>20</v>
      </c>
      <c r="H1751" s="18">
        <v>2030</v>
      </c>
      <c r="I1751" s="18" t="s">
        <v>86</v>
      </c>
      <c r="J1751" s="9" t="s">
        <v>204</v>
      </c>
      <c r="K1751" s="17" t="s">
        <v>189</v>
      </c>
      <c r="L1751" s="48" t="s">
        <v>89</v>
      </c>
      <c r="M1751" s="18" t="str" cm="1">
        <f t="array" ref="M1751">_xlfn.IFS(G1751&gt;60,"Alto",G1751&gt;30,"Médio",G1751&lt;=30,"Baixo")</f>
        <v>Baixo</v>
      </c>
      <c r="N1751" s="20" t="str">
        <f t="shared" si="65"/>
        <v>Baixo</v>
      </c>
    </row>
    <row r="1752" spans="1:14" x14ac:dyDescent="0.35">
      <c r="A1752" s="17" t="str">
        <f t="shared" si="67"/>
        <v>AMcidadeOndas de calorCidade de Manaus20304C</v>
      </c>
      <c r="B1752" s="18" t="s">
        <v>119</v>
      </c>
      <c r="C1752" s="18" t="s">
        <v>82</v>
      </c>
      <c r="D1752" s="17" t="s">
        <v>203</v>
      </c>
      <c r="E1752" s="17" t="s">
        <v>120</v>
      </c>
      <c r="F1752" s="17" t="e" vm="15">
        <v>#VALUE!</v>
      </c>
      <c r="G1752" s="162">
        <v>20</v>
      </c>
      <c r="H1752" s="18">
        <v>2030</v>
      </c>
      <c r="I1752" s="18" t="s">
        <v>90</v>
      </c>
      <c r="J1752" s="9" t="s">
        <v>204</v>
      </c>
      <c r="K1752" s="17" t="s">
        <v>189</v>
      </c>
      <c r="L1752" s="48" t="s">
        <v>89</v>
      </c>
      <c r="M1752" s="18" t="str" cm="1">
        <f t="array" ref="M1752">_xlfn.IFS(G1752&gt;60,"Alto",G1752&gt;30,"Médio",G1752&lt;=30,"Baixo")</f>
        <v>Baixo</v>
      </c>
      <c r="N1752" s="20" t="str">
        <f t="shared" si="65"/>
        <v>Baixo</v>
      </c>
    </row>
    <row r="1753" spans="1:14" x14ac:dyDescent="0.35">
      <c r="A1753" s="17" t="str">
        <f t="shared" si="67"/>
        <v>AMcidadeOndas de calorCidade de Manaus20502C</v>
      </c>
      <c r="B1753" s="18" t="s">
        <v>119</v>
      </c>
      <c r="C1753" s="18" t="s">
        <v>82</v>
      </c>
      <c r="D1753" s="17" t="s">
        <v>203</v>
      </c>
      <c r="E1753" s="17" t="s">
        <v>120</v>
      </c>
      <c r="F1753" s="17" t="e" vm="15">
        <v>#VALUE!</v>
      </c>
      <c r="G1753" s="162">
        <v>10</v>
      </c>
      <c r="H1753" s="18">
        <v>2050</v>
      </c>
      <c r="I1753" s="18" t="s">
        <v>86</v>
      </c>
      <c r="J1753" s="9" t="s">
        <v>204</v>
      </c>
      <c r="K1753" s="17" t="s">
        <v>189</v>
      </c>
      <c r="L1753" s="48" t="s">
        <v>89</v>
      </c>
      <c r="M1753" s="18" t="str" cm="1">
        <f t="array" ref="M1753">_xlfn.IFS(G1753&gt;60,"Alto",G1753&gt;30,"Médio",G1753&lt;=30,"Baixo")</f>
        <v>Baixo</v>
      </c>
      <c r="N1753" s="20" t="str">
        <f t="shared" si="65"/>
        <v>Baixo</v>
      </c>
    </row>
    <row r="1754" spans="1:14" x14ac:dyDescent="0.35">
      <c r="A1754" s="17" t="str">
        <f t="shared" si="67"/>
        <v>AMcidadeOndas de calorCidade de Manaus20504C</v>
      </c>
      <c r="B1754" s="18" t="s">
        <v>119</v>
      </c>
      <c r="C1754" s="18" t="s">
        <v>82</v>
      </c>
      <c r="D1754" s="17" t="s">
        <v>203</v>
      </c>
      <c r="E1754" s="17" t="s">
        <v>120</v>
      </c>
      <c r="F1754" s="17" t="e" vm="15">
        <v>#VALUE!</v>
      </c>
      <c r="G1754" s="162">
        <v>40</v>
      </c>
      <c r="H1754" s="18">
        <v>2050</v>
      </c>
      <c r="I1754" s="18" t="s">
        <v>90</v>
      </c>
      <c r="J1754" s="9" t="s">
        <v>204</v>
      </c>
      <c r="K1754" s="17" t="s">
        <v>189</v>
      </c>
      <c r="L1754" s="48" t="s">
        <v>89</v>
      </c>
      <c r="M1754" s="18" t="str" cm="1">
        <f t="array" ref="M1754">_xlfn.IFS(G1754&gt;60,"Alto",G1754&gt;30,"Médio",G1754&lt;=30,"Baixo")</f>
        <v>Médio</v>
      </c>
      <c r="N1754" s="20" t="str">
        <f t="shared" si="65"/>
        <v>Médio</v>
      </c>
    </row>
    <row r="1755" spans="1:14" x14ac:dyDescent="0.35">
      <c r="A1755" s="17" t="str">
        <f t="shared" si="67"/>
        <v>APcidadeOndas de calorCidade de Macapá20302C</v>
      </c>
      <c r="B1755" s="18" t="s">
        <v>115</v>
      </c>
      <c r="C1755" s="18" t="s">
        <v>82</v>
      </c>
      <c r="D1755" s="17" t="s">
        <v>203</v>
      </c>
      <c r="E1755" s="17" t="s">
        <v>116</v>
      </c>
      <c r="F1755" s="17" t="e" vm="13">
        <v>#VALUE!</v>
      </c>
      <c r="G1755" s="162">
        <v>20</v>
      </c>
      <c r="H1755" s="18">
        <v>2030</v>
      </c>
      <c r="I1755" s="18" t="s">
        <v>86</v>
      </c>
      <c r="J1755" s="9" t="s">
        <v>204</v>
      </c>
      <c r="K1755" s="17" t="s">
        <v>189</v>
      </c>
      <c r="L1755" s="48" t="s">
        <v>89</v>
      </c>
      <c r="M1755" s="18" t="str" cm="1">
        <f t="array" ref="M1755">_xlfn.IFS(G1755&gt;60,"Alto",G1755&gt;30,"Médio",G1755&lt;=30,"Baixo")</f>
        <v>Baixo</v>
      </c>
      <c r="N1755" s="20" t="str">
        <f t="shared" si="65"/>
        <v>Baixo</v>
      </c>
    </row>
    <row r="1756" spans="1:14" x14ac:dyDescent="0.35">
      <c r="A1756" s="17" t="str">
        <f t="shared" si="67"/>
        <v>APcidadeOndas de calorCidade de Macapá20304C</v>
      </c>
      <c r="B1756" s="18" t="s">
        <v>115</v>
      </c>
      <c r="C1756" s="18" t="s">
        <v>82</v>
      </c>
      <c r="D1756" s="17" t="s">
        <v>203</v>
      </c>
      <c r="E1756" s="17" t="s">
        <v>116</v>
      </c>
      <c r="F1756" s="17" t="e" vm="13">
        <v>#VALUE!</v>
      </c>
      <c r="G1756" s="162">
        <v>20</v>
      </c>
      <c r="H1756" s="18">
        <v>2030</v>
      </c>
      <c r="I1756" s="18" t="s">
        <v>90</v>
      </c>
      <c r="J1756" s="9" t="s">
        <v>204</v>
      </c>
      <c r="K1756" s="17" t="s">
        <v>189</v>
      </c>
      <c r="L1756" s="48" t="s">
        <v>89</v>
      </c>
      <c r="M1756" s="18" t="str" cm="1">
        <f t="array" ref="M1756">_xlfn.IFS(G1756&gt;60,"Alto",G1756&gt;30,"Médio",G1756&lt;=30,"Baixo")</f>
        <v>Baixo</v>
      </c>
      <c r="N1756" s="20" t="str">
        <f t="shared" si="65"/>
        <v>Baixo</v>
      </c>
    </row>
    <row r="1757" spans="1:14" x14ac:dyDescent="0.35">
      <c r="A1757" s="17" t="str">
        <f t="shared" si="67"/>
        <v>APcidadeOndas de calorCidade de Macapá20502C</v>
      </c>
      <c r="B1757" s="18" t="s">
        <v>115</v>
      </c>
      <c r="C1757" s="18" t="s">
        <v>82</v>
      </c>
      <c r="D1757" s="17" t="s">
        <v>203</v>
      </c>
      <c r="E1757" s="17" t="s">
        <v>116</v>
      </c>
      <c r="F1757" s="17" t="e" vm="13">
        <v>#VALUE!</v>
      </c>
      <c r="G1757" s="162">
        <v>20</v>
      </c>
      <c r="H1757" s="18">
        <v>2050</v>
      </c>
      <c r="I1757" s="18" t="s">
        <v>86</v>
      </c>
      <c r="J1757" s="9" t="s">
        <v>204</v>
      </c>
      <c r="K1757" s="17" t="s">
        <v>189</v>
      </c>
      <c r="L1757" s="48" t="s">
        <v>89</v>
      </c>
      <c r="M1757" s="18" t="str" cm="1">
        <f t="array" ref="M1757">_xlfn.IFS(G1757&gt;60,"Alto",G1757&gt;30,"Médio",G1757&lt;=30,"Baixo")</f>
        <v>Baixo</v>
      </c>
      <c r="N1757" s="20" t="str">
        <f t="shared" si="65"/>
        <v>Baixo</v>
      </c>
    </row>
    <row r="1758" spans="1:14" x14ac:dyDescent="0.35">
      <c r="A1758" s="17" t="str">
        <f t="shared" si="67"/>
        <v>APcidadeOndas de calorCidade de Macapá20504C</v>
      </c>
      <c r="B1758" s="18" t="s">
        <v>115</v>
      </c>
      <c r="C1758" s="18" t="s">
        <v>82</v>
      </c>
      <c r="D1758" s="17" t="s">
        <v>203</v>
      </c>
      <c r="E1758" s="17" t="s">
        <v>116</v>
      </c>
      <c r="F1758" s="17" t="e" vm="13">
        <v>#VALUE!</v>
      </c>
      <c r="G1758" s="162">
        <v>50</v>
      </c>
      <c r="H1758" s="18">
        <v>2050</v>
      </c>
      <c r="I1758" s="18" t="s">
        <v>90</v>
      </c>
      <c r="J1758" s="9" t="s">
        <v>204</v>
      </c>
      <c r="K1758" s="17" t="s">
        <v>189</v>
      </c>
      <c r="L1758" s="48" t="s">
        <v>89</v>
      </c>
      <c r="M1758" s="18" t="str" cm="1">
        <f t="array" ref="M1758">_xlfn.IFS(G1758&gt;60,"Alto",G1758&gt;30,"Médio",G1758&lt;=30,"Baixo")</f>
        <v>Médio</v>
      </c>
      <c r="N1758" s="20" t="str">
        <f t="shared" si="65"/>
        <v>Médio</v>
      </c>
    </row>
    <row r="1759" spans="1:14" x14ac:dyDescent="0.35">
      <c r="A1759" s="17" t="str">
        <f t="shared" si="67"/>
        <v>BAcidadeOndas de calorCidade de Salvador20302C</v>
      </c>
      <c r="B1759" s="18" t="s">
        <v>133</v>
      </c>
      <c r="C1759" s="18" t="s">
        <v>82</v>
      </c>
      <c r="D1759" s="17" t="s">
        <v>203</v>
      </c>
      <c r="E1759" s="17" t="s">
        <v>134</v>
      </c>
      <c r="F1759" s="17" t="e" vm="22">
        <v>#VALUE!</v>
      </c>
      <c r="G1759" s="162">
        <v>10</v>
      </c>
      <c r="H1759" s="18">
        <v>2030</v>
      </c>
      <c r="I1759" s="18" t="s">
        <v>86</v>
      </c>
      <c r="J1759" s="9" t="s">
        <v>204</v>
      </c>
      <c r="K1759" s="17" t="s">
        <v>189</v>
      </c>
      <c r="L1759" s="48" t="s">
        <v>89</v>
      </c>
      <c r="M1759" s="18" t="str" cm="1">
        <f t="array" ref="M1759">_xlfn.IFS(G1759&gt;60,"Alto",G1759&gt;30,"Médio",G1759&lt;=30,"Baixo")</f>
        <v>Baixo</v>
      </c>
      <c r="N1759" s="20" t="str">
        <f t="shared" si="65"/>
        <v>Baixo</v>
      </c>
    </row>
    <row r="1760" spans="1:14" x14ac:dyDescent="0.35">
      <c r="A1760" s="17" t="str">
        <f t="shared" si="67"/>
        <v>BAcidadeOndas de calorCidade de Salvador20304C</v>
      </c>
      <c r="B1760" s="18" t="s">
        <v>133</v>
      </c>
      <c r="C1760" s="18" t="s">
        <v>82</v>
      </c>
      <c r="D1760" s="17" t="s">
        <v>203</v>
      </c>
      <c r="E1760" s="17" t="s">
        <v>134</v>
      </c>
      <c r="F1760" s="17" t="e" vm="22">
        <v>#VALUE!</v>
      </c>
      <c r="G1760" s="162">
        <v>10</v>
      </c>
      <c r="H1760" s="18">
        <v>2030</v>
      </c>
      <c r="I1760" s="18" t="s">
        <v>90</v>
      </c>
      <c r="J1760" s="9" t="s">
        <v>204</v>
      </c>
      <c r="K1760" s="17" t="s">
        <v>189</v>
      </c>
      <c r="L1760" s="48" t="s">
        <v>89</v>
      </c>
      <c r="M1760" s="18" t="str" cm="1">
        <f t="array" ref="M1760">_xlfn.IFS(G1760&gt;60,"Alto",G1760&gt;30,"Médio",G1760&lt;=30,"Baixo")</f>
        <v>Baixo</v>
      </c>
      <c r="N1760" s="20" t="str">
        <f t="shared" si="65"/>
        <v>Baixo</v>
      </c>
    </row>
    <row r="1761" spans="1:16" x14ac:dyDescent="0.35">
      <c r="A1761" s="17" t="str">
        <f t="shared" si="67"/>
        <v>BAcidadeOndas de calorCidade de Salvador20502C</v>
      </c>
      <c r="B1761" s="18" t="s">
        <v>133</v>
      </c>
      <c r="C1761" s="18" t="s">
        <v>82</v>
      </c>
      <c r="D1761" s="17" t="s">
        <v>203</v>
      </c>
      <c r="E1761" s="17" t="s">
        <v>134</v>
      </c>
      <c r="F1761" s="17" t="e" vm="22">
        <v>#VALUE!</v>
      </c>
      <c r="G1761" s="162">
        <v>20</v>
      </c>
      <c r="H1761" s="18">
        <v>2050</v>
      </c>
      <c r="I1761" s="18" t="s">
        <v>86</v>
      </c>
      <c r="J1761" s="9" t="s">
        <v>204</v>
      </c>
      <c r="K1761" s="17" t="s">
        <v>189</v>
      </c>
      <c r="L1761" s="48" t="s">
        <v>89</v>
      </c>
      <c r="M1761" s="18" t="str" cm="1">
        <f t="array" ref="M1761">_xlfn.IFS(G1761&gt;60,"Alto",G1761&gt;30,"Médio",G1761&lt;=30,"Baixo")</f>
        <v>Baixo</v>
      </c>
      <c r="N1761" s="20" t="str">
        <f t="shared" si="65"/>
        <v>Baixo</v>
      </c>
    </row>
    <row r="1762" spans="1:16" x14ac:dyDescent="0.35">
      <c r="A1762" s="17" t="str">
        <f t="shared" si="67"/>
        <v>BAcidadeOndas de calorCidade de Salvador20504C</v>
      </c>
      <c r="B1762" s="18" t="s">
        <v>133</v>
      </c>
      <c r="C1762" s="18" t="s">
        <v>82</v>
      </c>
      <c r="D1762" s="17" t="s">
        <v>203</v>
      </c>
      <c r="E1762" s="17" t="s">
        <v>134</v>
      </c>
      <c r="F1762" s="17" t="e" vm="22">
        <v>#VALUE!</v>
      </c>
      <c r="G1762" s="162">
        <v>40</v>
      </c>
      <c r="H1762" s="18">
        <v>2050</v>
      </c>
      <c r="I1762" s="18" t="s">
        <v>90</v>
      </c>
      <c r="J1762" s="9" t="s">
        <v>204</v>
      </c>
      <c r="K1762" s="17" t="s">
        <v>189</v>
      </c>
      <c r="L1762" s="48" t="s">
        <v>89</v>
      </c>
      <c r="M1762" s="18" t="str" cm="1">
        <f t="array" ref="M1762">_xlfn.IFS(G1762&gt;60,"Alto",G1762&gt;30,"Médio",G1762&lt;=30,"Baixo")</f>
        <v>Médio</v>
      </c>
      <c r="N1762" s="20" t="str">
        <f t="shared" si="65"/>
        <v>Médio</v>
      </c>
    </row>
    <row r="1763" spans="1:16" x14ac:dyDescent="0.35">
      <c r="A1763" s="17" t="str">
        <f t="shared" si="67"/>
        <v>CEcidadeOndas de calorCidade de Fortaleza20302C</v>
      </c>
      <c r="B1763" s="18" t="s">
        <v>109</v>
      </c>
      <c r="C1763" s="18" t="s">
        <v>82</v>
      </c>
      <c r="D1763" s="17" t="s">
        <v>203</v>
      </c>
      <c r="E1763" s="17" t="s">
        <v>110</v>
      </c>
      <c r="F1763" s="17" t="e" vm="10">
        <v>#VALUE!</v>
      </c>
      <c r="G1763" s="162">
        <v>30</v>
      </c>
      <c r="H1763" s="18">
        <v>2030</v>
      </c>
      <c r="I1763" s="18" t="s">
        <v>86</v>
      </c>
      <c r="J1763" s="9" t="s">
        <v>204</v>
      </c>
      <c r="K1763" s="17" t="s">
        <v>189</v>
      </c>
      <c r="L1763" s="48" t="s">
        <v>89</v>
      </c>
      <c r="M1763" s="18" t="str" cm="1">
        <f t="array" ref="M1763">_xlfn.IFS(G1763&gt;60,"Alto",G1763&gt;30,"Médio",G1763&lt;=30,"Baixo")</f>
        <v>Baixo</v>
      </c>
      <c r="N1763" s="20" t="str">
        <f t="shared" si="65"/>
        <v>Baixo</v>
      </c>
      <c r="P1763"/>
    </row>
    <row r="1764" spans="1:16" x14ac:dyDescent="0.35">
      <c r="A1764" s="17" t="str">
        <f t="shared" si="67"/>
        <v>CEcidadeOndas de calorCidade de Fortaleza20304C</v>
      </c>
      <c r="B1764" s="18" t="s">
        <v>109</v>
      </c>
      <c r="C1764" s="18" t="s">
        <v>82</v>
      </c>
      <c r="D1764" s="17" t="s">
        <v>203</v>
      </c>
      <c r="E1764" s="17" t="s">
        <v>110</v>
      </c>
      <c r="F1764" s="17" t="e" vm="10">
        <v>#VALUE!</v>
      </c>
      <c r="G1764" s="162">
        <v>30</v>
      </c>
      <c r="H1764" s="18">
        <v>2030</v>
      </c>
      <c r="I1764" s="18" t="s">
        <v>90</v>
      </c>
      <c r="J1764" s="9" t="s">
        <v>204</v>
      </c>
      <c r="K1764" s="17" t="s">
        <v>189</v>
      </c>
      <c r="L1764" s="48" t="s">
        <v>89</v>
      </c>
      <c r="M1764" s="18" t="str" cm="1">
        <f t="array" ref="M1764">_xlfn.IFS(G1764&gt;60,"Alto",G1764&gt;30,"Médio",G1764&lt;=30,"Baixo")</f>
        <v>Baixo</v>
      </c>
      <c r="N1764" s="20" t="str">
        <f t="shared" si="65"/>
        <v>Baixo</v>
      </c>
      <c r="P1764"/>
    </row>
    <row r="1765" spans="1:16" x14ac:dyDescent="0.35">
      <c r="A1765" s="17" t="str">
        <f t="shared" si="67"/>
        <v>CEcidadeOndas de calorCidade de Fortaleza20502C</v>
      </c>
      <c r="B1765" s="18" t="s">
        <v>109</v>
      </c>
      <c r="C1765" s="18" t="s">
        <v>82</v>
      </c>
      <c r="D1765" s="17" t="s">
        <v>203</v>
      </c>
      <c r="E1765" s="17" t="s">
        <v>110</v>
      </c>
      <c r="F1765" s="17" t="e" vm="10">
        <v>#VALUE!</v>
      </c>
      <c r="G1765" s="46">
        <v>30</v>
      </c>
      <c r="H1765" s="18">
        <v>2050</v>
      </c>
      <c r="I1765" s="18" t="s">
        <v>86</v>
      </c>
      <c r="J1765" s="9" t="s">
        <v>204</v>
      </c>
      <c r="K1765" s="17" t="s">
        <v>189</v>
      </c>
      <c r="L1765" s="48" t="s">
        <v>89</v>
      </c>
      <c r="M1765" s="18" t="str" cm="1">
        <f t="array" ref="M1765">_xlfn.IFS(G1765&gt;60,"Alto",G1765&gt;30,"Médio",G1765&lt;=30,"Baixo")</f>
        <v>Baixo</v>
      </c>
      <c r="N1765" s="20" t="str">
        <f t="shared" si="65"/>
        <v>Baixo</v>
      </c>
      <c r="P1765"/>
    </row>
    <row r="1766" spans="1:16" x14ac:dyDescent="0.35">
      <c r="A1766" s="17" t="str">
        <f t="shared" si="67"/>
        <v>CEcidadeOndas de calorCidade de Fortaleza20504C</v>
      </c>
      <c r="B1766" s="18" t="s">
        <v>109</v>
      </c>
      <c r="C1766" s="18" t="s">
        <v>82</v>
      </c>
      <c r="D1766" s="17" t="s">
        <v>203</v>
      </c>
      <c r="E1766" s="17" t="s">
        <v>110</v>
      </c>
      <c r="F1766" s="17" t="e" vm="10">
        <v>#VALUE!</v>
      </c>
      <c r="G1766" s="162">
        <v>60</v>
      </c>
      <c r="H1766" s="18">
        <v>2050</v>
      </c>
      <c r="I1766" s="18" t="s">
        <v>90</v>
      </c>
      <c r="J1766" s="9" t="s">
        <v>204</v>
      </c>
      <c r="K1766" s="17" t="s">
        <v>189</v>
      </c>
      <c r="L1766" s="48" t="s">
        <v>89</v>
      </c>
      <c r="M1766" s="18" t="str" cm="1">
        <f t="array" ref="M1766">_xlfn.IFS(G1766&gt;60,"Alto",G1766&gt;30,"Médio",G1766&lt;=30,"Baixo")</f>
        <v>Médio</v>
      </c>
      <c r="N1766" s="20" t="str">
        <f t="shared" si="65"/>
        <v>Médio</v>
      </c>
      <c r="P1766"/>
    </row>
    <row r="1767" spans="1:16" x14ac:dyDescent="0.35">
      <c r="A1767" s="17" t="str">
        <f t="shared" si="67"/>
        <v>DFcidadeOndas de calorCidade de Brasília20302C</v>
      </c>
      <c r="B1767" s="18" t="s">
        <v>99</v>
      </c>
      <c r="C1767" s="18" t="s">
        <v>82</v>
      </c>
      <c r="D1767" s="17" t="s">
        <v>203</v>
      </c>
      <c r="E1767" s="17" t="s">
        <v>100</v>
      </c>
      <c r="F1767" s="17" t="e" vm="5">
        <v>#VALUE!</v>
      </c>
      <c r="G1767" s="162">
        <v>20</v>
      </c>
      <c r="H1767" s="18">
        <v>2030</v>
      </c>
      <c r="I1767" s="18" t="s">
        <v>86</v>
      </c>
      <c r="J1767" s="9" t="s">
        <v>204</v>
      </c>
      <c r="K1767" s="17" t="s">
        <v>189</v>
      </c>
      <c r="L1767" s="48" t="s">
        <v>89</v>
      </c>
      <c r="M1767" s="18" t="str" cm="1">
        <f t="array" ref="M1767">_xlfn.IFS(G1767&gt;60,"Alto",G1767&gt;30,"Médio",G1767&lt;=30,"Baixo")</f>
        <v>Baixo</v>
      </c>
      <c r="N1767" s="20" t="str">
        <f t="shared" ref="N1767:N1830" si="68">IF(OR(G1767="Alto",G1767="Médio", G1767="Baixo", G1767= "Não aplicável",G1767="ND"),G1767,M1767)</f>
        <v>Baixo</v>
      </c>
      <c r="P1767"/>
    </row>
    <row r="1768" spans="1:16" x14ac:dyDescent="0.35">
      <c r="A1768" s="17" t="str">
        <f t="shared" si="67"/>
        <v>DFcidadeOndas de calorCidade de Brasília20304C</v>
      </c>
      <c r="B1768" s="18" t="s">
        <v>99</v>
      </c>
      <c r="C1768" s="18" t="s">
        <v>82</v>
      </c>
      <c r="D1768" s="17" t="s">
        <v>203</v>
      </c>
      <c r="E1768" s="17" t="s">
        <v>100</v>
      </c>
      <c r="F1768" s="17" t="e" vm="5">
        <v>#VALUE!</v>
      </c>
      <c r="G1768" s="162">
        <v>20</v>
      </c>
      <c r="H1768" s="18">
        <v>2030</v>
      </c>
      <c r="I1768" s="18" t="s">
        <v>90</v>
      </c>
      <c r="J1768" s="9" t="s">
        <v>204</v>
      </c>
      <c r="K1768" s="17" t="s">
        <v>189</v>
      </c>
      <c r="L1768" s="48" t="s">
        <v>89</v>
      </c>
      <c r="M1768" s="18" t="str" cm="1">
        <f t="array" ref="M1768">_xlfn.IFS(G1768&gt;60,"Alto",G1768&gt;30,"Médio",G1768&lt;=30,"Baixo")</f>
        <v>Baixo</v>
      </c>
      <c r="N1768" s="20" t="str">
        <f t="shared" si="68"/>
        <v>Baixo</v>
      </c>
    </row>
    <row r="1769" spans="1:16" x14ac:dyDescent="0.35">
      <c r="A1769" s="17" t="str">
        <f t="shared" si="67"/>
        <v>DFcidadeOndas de calorCidade de Brasília20502C</v>
      </c>
      <c r="B1769" s="18" t="s">
        <v>99</v>
      </c>
      <c r="C1769" s="18" t="s">
        <v>82</v>
      </c>
      <c r="D1769" s="17" t="s">
        <v>203</v>
      </c>
      <c r="E1769" s="17" t="s">
        <v>100</v>
      </c>
      <c r="F1769" s="17" t="e" vm="5">
        <v>#VALUE!</v>
      </c>
      <c r="G1769" s="46">
        <v>10</v>
      </c>
      <c r="H1769" s="18">
        <v>2050</v>
      </c>
      <c r="I1769" s="18" t="s">
        <v>86</v>
      </c>
      <c r="J1769" s="9" t="s">
        <v>204</v>
      </c>
      <c r="K1769" s="17" t="s">
        <v>189</v>
      </c>
      <c r="L1769" s="48" t="s">
        <v>89</v>
      </c>
      <c r="M1769" s="18" t="str" cm="1">
        <f t="array" ref="M1769">_xlfn.IFS(G1769&gt;60,"Alto",G1769&gt;30,"Médio",G1769&lt;=30,"Baixo")</f>
        <v>Baixo</v>
      </c>
      <c r="N1769" s="20" t="str">
        <f t="shared" si="68"/>
        <v>Baixo</v>
      </c>
    </row>
    <row r="1770" spans="1:16" x14ac:dyDescent="0.35">
      <c r="A1770" s="17" t="str">
        <f t="shared" si="67"/>
        <v>DFcidadeOndas de calorCidade de Brasília20504C</v>
      </c>
      <c r="B1770" s="18" t="s">
        <v>99</v>
      </c>
      <c r="C1770" s="18" t="s">
        <v>82</v>
      </c>
      <c r="D1770" s="17" t="s">
        <v>203</v>
      </c>
      <c r="E1770" s="17" t="s">
        <v>100</v>
      </c>
      <c r="F1770" s="17" t="e" vm="5">
        <v>#VALUE!</v>
      </c>
      <c r="G1770" s="46">
        <v>40</v>
      </c>
      <c r="H1770" s="18">
        <v>2050</v>
      </c>
      <c r="I1770" s="18" t="s">
        <v>90</v>
      </c>
      <c r="J1770" s="9" t="s">
        <v>204</v>
      </c>
      <c r="K1770" s="17" t="s">
        <v>189</v>
      </c>
      <c r="L1770" s="48" t="s">
        <v>89</v>
      </c>
      <c r="M1770" s="18" t="str" cm="1">
        <f t="array" ref="M1770">_xlfn.IFS(G1770&gt;60,"Alto",G1770&gt;30,"Médio",G1770&lt;=30,"Baixo")</f>
        <v>Médio</v>
      </c>
      <c r="N1770" s="20" t="str">
        <f t="shared" si="68"/>
        <v>Médio</v>
      </c>
    </row>
    <row r="1771" spans="1:16" x14ac:dyDescent="0.35">
      <c r="A1771" s="17" t="str">
        <f t="shared" si="67"/>
        <v>EScidadeOndas de calorCidade de Vitória20302C</v>
      </c>
      <c r="B1771" s="18" t="s">
        <v>141</v>
      </c>
      <c r="C1771" s="18" t="s">
        <v>82</v>
      </c>
      <c r="D1771" s="17" t="s">
        <v>203</v>
      </c>
      <c r="E1771" s="17" t="s">
        <v>142</v>
      </c>
      <c r="F1771" s="17" t="e" vm="26">
        <v>#VALUE!</v>
      </c>
      <c r="G1771" s="46">
        <v>10</v>
      </c>
      <c r="H1771" s="18">
        <v>2030</v>
      </c>
      <c r="I1771" s="18" t="s">
        <v>86</v>
      </c>
      <c r="J1771" s="9" t="s">
        <v>204</v>
      </c>
      <c r="K1771" s="17" t="s">
        <v>189</v>
      </c>
      <c r="L1771" s="48" t="s">
        <v>89</v>
      </c>
      <c r="M1771" s="18" t="str" cm="1">
        <f t="array" ref="M1771">_xlfn.IFS(G1771&gt;60,"Alto",G1771&gt;30,"Médio",G1771&lt;=30,"Baixo")</f>
        <v>Baixo</v>
      </c>
      <c r="N1771" s="20" t="str">
        <f t="shared" si="68"/>
        <v>Baixo</v>
      </c>
    </row>
    <row r="1772" spans="1:16" x14ac:dyDescent="0.35">
      <c r="A1772" s="17" t="str">
        <f t="shared" si="67"/>
        <v>EScidadeOndas de calorCidade de Vitória20304C</v>
      </c>
      <c r="B1772" s="18" t="s">
        <v>141</v>
      </c>
      <c r="C1772" s="18" t="s">
        <v>82</v>
      </c>
      <c r="D1772" s="17" t="s">
        <v>203</v>
      </c>
      <c r="E1772" s="17" t="s">
        <v>142</v>
      </c>
      <c r="F1772" s="17" t="e" vm="26">
        <v>#VALUE!</v>
      </c>
      <c r="G1772" s="46">
        <v>10</v>
      </c>
      <c r="H1772" s="18">
        <v>2030</v>
      </c>
      <c r="I1772" s="18" t="s">
        <v>90</v>
      </c>
      <c r="J1772" s="9" t="s">
        <v>204</v>
      </c>
      <c r="K1772" s="17" t="s">
        <v>189</v>
      </c>
      <c r="L1772" s="48" t="s">
        <v>89</v>
      </c>
      <c r="M1772" s="18" t="str" cm="1">
        <f t="array" ref="M1772">_xlfn.IFS(G1772&gt;60,"Alto",G1772&gt;30,"Médio",G1772&lt;=30,"Baixo")</f>
        <v>Baixo</v>
      </c>
      <c r="N1772" s="20" t="str">
        <f t="shared" si="68"/>
        <v>Baixo</v>
      </c>
    </row>
    <row r="1773" spans="1:16" x14ac:dyDescent="0.35">
      <c r="A1773" s="17" t="str">
        <f t="shared" si="67"/>
        <v>EScidadeOndas de calorCidade de Vitória20502C</v>
      </c>
      <c r="B1773" s="18" t="s">
        <v>141</v>
      </c>
      <c r="C1773" s="18" t="s">
        <v>82</v>
      </c>
      <c r="D1773" s="17" t="s">
        <v>203</v>
      </c>
      <c r="E1773" s="17" t="s">
        <v>142</v>
      </c>
      <c r="F1773" s="17" t="e" vm="26">
        <v>#VALUE!</v>
      </c>
      <c r="G1773" s="46">
        <v>20</v>
      </c>
      <c r="H1773" s="18">
        <v>2050</v>
      </c>
      <c r="I1773" s="18" t="s">
        <v>86</v>
      </c>
      <c r="J1773" s="9" t="s">
        <v>204</v>
      </c>
      <c r="K1773" s="17" t="s">
        <v>189</v>
      </c>
      <c r="L1773" s="48" t="s">
        <v>89</v>
      </c>
      <c r="M1773" s="18" t="str" cm="1">
        <f t="array" ref="M1773">_xlfn.IFS(G1773&gt;60,"Alto",G1773&gt;30,"Médio",G1773&lt;=30,"Baixo")</f>
        <v>Baixo</v>
      </c>
      <c r="N1773" s="20" t="str">
        <f t="shared" si="68"/>
        <v>Baixo</v>
      </c>
    </row>
    <row r="1774" spans="1:16" x14ac:dyDescent="0.35">
      <c r="A1774" s="17" t="str">
        <f t="shared" si="67"/>
        <v>EScidadeOndas de calorCidade de Vitória20504C</v>
      </c>
      <c r="B1774" s="18" t="s">
        <v>141</v>
      </c>
      <c r="C1774" s="18" t="s">
        <v>82</v>
      </c>
      <c r="D1774" s="17" t="s">
        <v>203</v>
      </c>
      <c r="E1774" s="17" t="s">
        <v>142</v>
      </c>
      <c r="F1774" s="17" t="e" vm="26">
        <v>#VALUE!</v>
      </c>
      <c r="G1774" s="46">
        <v>30</v>
      </c>
      <c r="H1774" s="18">
        <v>2050</v>
      </c>
      <c r="I1774" s="18" t="s">
        <v>90</v>
      </c>
      <c r="J1774" s="9" t="s">
        <v>204</v>
      </c>
      <c r="K1774" s="17" t="s">
        <v>189</v>
      </c>
      <c r="L1774" s="48" t="s">
        <v>89</v>
      </c>
      <c r="M1774" s="18" t="str" cm="1">
        <f t="array" ref="M1774">_xlfn.IFS(G1774&gt;60,"Alto",G1774&gt;30,"Médio",G1774&lt;=30,"Baixo")</f>
        <v>Baixo</v>
      </c>
      <c r="N1774" s="20" t="str">
        <f t="shared" si="68"/>
        <v>Baixo</v>
      </c>
    </row>
    <row r="1775" spans="1:16" x14ac:dyDescent="0.35">
      <c r="A1775" s="17" t="str">
        <f t="shared" si="67"/>
        <v>GOcidadeOndas de calorCidade de Goiânia20302C</v>
      </c>
      <c r="B1775" s="18" t="s">
        <v>111</v>
      </c>
      <c r="C1775" s="18" t="s">
        <v>82</v>
      </c>
      <c r="D1775" s="17" t="s">
        <v>203</v>
      </c>
      <c r="E1775" s="17" t="s">
        <v>112</v>
      </c>
      <c r="F1775" s="17" t="e" vm="11">
        <v>#VALUE!</v>
      </c>
      <c r="G1775" s="46">
        <v>20</v>
      </c>
      <c r="H1775" s="18">
        <v>2030</v>
      </c>
      <c r="I1775" s="18" t="s">
        <v>86</v>
      </c>
      <c r="J1775" s="9" t="s">
        <v>204</v>
      </c>
      <c r="K1775" s="17" t="s">
        <v>189</v>
      </c>
      <c r="L1775" s="48" t="s">
        <v>89</v>
      </c>
      <c r="M1775" s="18" t="str" cm="1">
        <f t="array" ref="M1775">_xlfn.IFS(G1775&gt;60,"Alto",G1775&gt;30,"Médio",G1775&lt;=30,"Baixo")</f>
        <v>Baixo</v>
      </c>
      <c r="N1775" s="20" t="str">
        <f t="shared" si="68"/>
        <v>Baixo</v>
      </c>
    </row>
    <row r="1776" spans="1:16" x14ac:dyDescent="0.35">
      <c r="A1776" s="17" t="str">
        <f t="shared" si="67"/>
        <v>GOcidadeOndas de calorCidade de Goiânia20304C</v>
      </c>
      <c r="B1776" s="18" t="s">
        <v>111</v>
      </c>
      <c r="C1776" s="18" t="s">
        <v>82</v>
      </c>
      <c r="D1776" s="17" t="s">
        <v>203</v>
      </c>
      <c r="E1776" s="17" t="s">
        <v>112</v>
      </c>
      <c r="F1776" s="17" t="e" vm="11">
        <v>#VALUE!</v>
      </c>
      <c r="G1776" s="46">
        <v>30</v>
      </c>
      <c r="H1776" s="18">
        <v>2030</v>
      </c>
      <c r="I1776" s="18" t="s">
        <v>90</v>
      </c>
      <c r="J1776" s="9" t="s">
        <v>204</v>
      </c>
      <c r="K1776" s="17" t="s">
        <v>189</v>
      </c>
      <c r="L1776" s="48" t="s">
        <v>89</v>
      </c>
      <c r="M1776" s="18" t="str" cm="1">
        <f t="array" ref="M1776">_xlfn.IFS(G1776&gt;60,"Alto",G1776&gt;30,"Médio",G1776&lt;=30,"Baixo")</f>
        <v>Baixo</v>
      </c>
      <c r="N1776" s="20" t="str">
        <f t="shared" si="68"/>
        <v>Baixo</v>
      </c>
    </row>
    <row r="1777" spans="1:14" x14ac:dyDescent="0.35">
      <c r="A1777" s="17" t="str">
        <f t="shared" si="67"/>
        <v>GOcidadeOndas de calorCidade de Goiânia20502C</v>
      </c>
      <c r="B1777" s="18" t="s">
        <v>111</v>
      </c>
      <c r="C1777" s="18" t="s">
        <v>82</v>
      </c>
      <c r="D1777" s="17" t="s">
        <v>203</v>
      </c>
      <c r="E1777" s="17" t="s">
        <v>112</v>
      </c>
      <c r="F1777" s="17" t="e" vm="11">
        <v>#VALUE!</v>
      </c>
      <c r="G1777" s="46">
        <v>10</v>
      </c>
      <c r="H1777" s="18">
        <v>2050</v>
      </c>
      <c r="I1777" s="18" t="s">
        <v>86</v>
      </c>
      <c r="J1777" s="9" t="s">
        <v>204</v>
      </c>
      <c r="K1777" s="17" t="s">
        <v>189</v>
      </c>
      <c r="L1777" s="48" t="s">
        <v>89</v>
      </c>
      <c r="M1777" s="18" t="str" cm="1">
        <f t="array" ref="M1777">_xlfn.IFS(G1777&gt;60,"Alto",G1777&gt;30,"Médio",G1777&lt;=30,"Baixo")</f>
        <v>Baixo</v>
      </c>
      <c r="N1777" s="20" t="str">
        <f t="shared" si="68"/>
        <v>Baixo</v>
      </c>
    </row>
    <row r="1778" spans="1:14" x14ac:dyDescent="0.35">
      <c r="A1778" s="17" t="str">
        <f t="shared" si="67"/>
        <v>GOcidadeOndas de calorCidade de Goiânia20504C</v>
      </c>
      <c r="B1778" s="18" t="s">
        <v>111</v>
      </c>
      <c r="C1778" s="18" t="s">
        <v>82</v>
      </c>
      <c r="D1778" s="17" t="s">
        <v>203</v>
      </c>
      <c r="E1778" s="17" t="s">
        <v>112</v>
      </c>
      <c r="F1778" s="17" t="e" vm="11">
        <v>#VALUE!</v>
      </c>
      <c r="G1778" s="162">
        <v>50</v>
      </c>
      <c r="H1778" s="18">
        <v>2050</v>
      </c>
      <c r="I1778" s="18" t="s">
        <v>90</v>
      </c>
      <c r="J1778" s="9" t="s">
        <v>204</v>
      </c>
      <c r="K1778" s="17" t="s">
        <v>189</v>
      </c>
      <c r="L1778" s="48" t="s">
        <v>89</v>
      </c>
      <c r="M1778" s="18" t="str" cm="1">
        <f t="array" ref="M1778">_xlfn.IFS(G1778&gt;60,"Alto",G1778&gt;30,"Médio",G1778&lt;=30,"Baixo")</f>
        <v>Médio</v>
      </c>
      <c r="N1778" s="20" t="str">
        <f t="shared" si="68"/>
        <v>Médio</v>
      </c>
    </row>
    <row r="1779" spans="1:14" x14ac:dyDescent="0.35">
      <c r="A1779" s="17" t="str">
        <f t="shared" si="67"/>
        <v>MAcidadeOndas de calorCidade de São Luiz20302C</v>
      </c>
      <c r="B1779" s="18" t="s">
        <v>135</v>
      </c>
      <c r="C1779" s="18" t="s">
        <v>82</v>
      </c>
      <c r="D1779" s="17" t="s">
        <v>203</v>
      </c>
      <c r="E1779" s="17" t="s">
        <v>136</v>
      </c>
      <c r="F1779" s="17" t="e" vm="23">
        <v>#VALUE!</v>
      </c>
      <c r="G1779" s="162">
        <v>10</v>
      </c>
      <c r="H1779" s="18">
        <v>2030</v>
      </c>
      <c r="I1779" s="18" t="s">
        <v>86</v>
      </c>
      <c r="J1779" s="9" t="s">
        <v>204</v>
      </c>
      <c r="K1779" s="17" t="s">
        <v>189</v>
      </c>
      <c r="L1779" s="48" t="s">
        <v>89</v>
      </c>
      <c r="M1779" s="18" t="str" cm="1">
        <f t="array" ref="M1779">_xlfn.IFS(G1779&gt;60,"Alto",G1779&gt;30,"Médio",G1779&lt;=30,"Baixo")</f>
        <v>Baixo</v>
      </c>
      <c r="N1779" s="20" t="str">
        <f t="shared" si="68"/>
        <v>Baixo</v>
      </c>
    </row>
    <row r="1780" spans="1:14" x14ac:dyDescent="0.35">
      <c r="A1780" s="17" t="str">
        <f t="shared" si="67"/>
        <v>MAcidadeOndas de calorCidade de São Luiz20304C</v>
      </c>
      <c r="B1780" s="18" t="s">
        <v>135</v>
      </c>
      <c r="C1780" s="18" t="s">
        <v>82</v>
      </c>
      <c r="D1780" s="17" t="s">
        <v>203</v>
      </c>
      <c r="E1780" s="17" t="s">
        <v>136</v>
      </c>
      <c r="F1780" s="17" t="e" vm="23">
        <v>#VALUE!</v>
      </c>
      <c r="G1780" s="162">
        <v>20</v>
      </c>
      <c r="H1780" s="18">
        <v>2030</v>
      </c>
      <c r="I1780" s="18" t="s">
        <v>90</v>
      </c>
      <c r="J1780" s="9" t="s">
        <v>204</v>
      </c>
      <c r="K1780" s="17" t="s">
        <v>189</v>
      </c>
      <c r="L1780" s="48" t="s">
        <v>89</v>
      </c>
      <c r="M1780" s="18" t="str" cm="1">
        <f t="array" ref="M1780">_xlfn.IFS(G1780&gt;60,"Alto",G1780&gt;30,"Médio",G1780&lt;=30,"Baixo")</f>
        <v>Baixo</v>
      </c>
      <c r="N1780" s="20" t="str">
        <f t="shared" si="68"/>
        <v>Baixo</v>
      </c>
    </row>
    <row r="1781" spans="1:14" x14ac:dyDescent="0.35">
      <c r="A1781" s="17" t="str">
        <f t="shared" si="67"/>
        <v>MAcidadeOndas de calorCidade de São Luiz20502C</v>
      </c>
      <c r="B1781" s="18" t="s">
        <v>135</v>
      </c>
      <c r="C1781" s="18" t="s">
        <v>82</v>
      </c>
      <c r="D1781" s="107" t="s">
        <v>203</v>
      </c>
      <c r="E1781" s="17" t="s">
        <v>136</v>
      </c>
      <c r="F1781" s="17" t="e" vm="23">
        <v>#VALUE!</v>
      </c>
      <c r="G1781" s="171">
        <v>30</v>
      </c>
      <c r="H1781" s="18">
        <v>2050</v>
      </c>
      <c r="I1781" s="18" t="s">
        <v>86</v>
      </c>
      <c r="J1781" s="9" t="s">
        <v>204</v>
      </c>
      <c r="K1781" s="17" t="s">
        <v>189</v>
      </c>
      <c r="L1781" s="48" t="s">
        <v>89</v>
      </c>
      <c r="M1781" s="18" t="str" cm="1">
        <f t="array" ref="M1781">_xlfn.IFS(G1781&gt;60,"Alto",G1781&gt;30,"Médio",G1781&lt;=30,"Baixo")</f>
        <v>Baixo</v>
      </c>
      <c r="N1781" s="20" t="str">
        <f t="shared" si="68"/>
        <v>Baixo</v>
      </c>
    </row>
    <row r="1782" spans="1:14" x14ac:dyDescent="0.35">
      <c r="A1782" s="17" t="str">
        <f t="shared" si="67"/>
        <v>MAcidadeOndas de calorCidade de São Luiz20504C</v>
      </c>
      <c r="B1782" s="18" t="s">
        <v>135</v>
      </c>
      <c r="C1782" s="18" t="s">
        <v>82</v>
      </c>
      <c r="D1782" s="17" t="s">
        <v>203</v>
      </c>
      <c r="E1782" s="17" t="s">
        <v>136</v>
      </c>
      <c r="F1782" s="17" t="e" vm="23">
        <v>#VALUE!</v>
      </c>
      <c r="G1782" s="171">
        <v>50</v>
      </c>
      <c r="H1782" s="18">
        <v>2050</v>
      </c>
      <c r="I1782" s="18" t="s">
        <v>90</v>
      </c>
      <c r="J1782" s="9" t="s">
        <v>204</v>
      </c>
      <c r="K1782" s="17" t="s">
        <v>189</v>
      </c>
      <c r="L1782" s="48" t="s">
        <v>89</v>
      </c>
      <c r="M1782" s="18" t="str" cm="1">
        <f t="array" ref="M1782">_xlfn.IFS(G1782&gt;60,"Alto",G1782&gt;30,"Médio",G1782&lt;=30,"Baixo")</f>
        <v>Médio</v>
      </c>
      <c r="N1782" s="20" t="str">
        <f t="shared" si="68"/>
        <v>Médio</v>
      </c>
    </row>
    <row r="1783" spans="1:14" x14ac:dyDescent="0.35">
      <c r="A1783" s="17" t="str">
        <f t="shared" si="67"/>
        <v>MGcidadeOndas de calorCidade de Belo Horizonte20302C</v>
      </c>
      <c r="B1783" s="18" t="s">
        <v>93</v>
      </c>
      <c r="C1783" s="18" t="s">
        <v>82</v>
      </c>
      <c r="D1783" s="17" t="s">
        <v>203</v>
      </c>
      <c r="E1783" s="17" t="s">
        <v>94</v>
      </c>
      <c r="F1783" s="17" t="e" vm="3">
        <v>#VALUE!</v>
      </c>
      <c r="G1783" s="46">
        <v>10</v>
      </c>
      <c r="H1783" s="18">
        <v>2030</v>
      </c>
      <c r="I1783" s="18" t="s">
        <v>86</v>
      </c>
      <c r="J1783" s="9" t="s">
        <v>204</v>
      </c>
      <c r="K1783" s="17" t="s">
        <v>189</v>
      </c>
      <c r="L1783" s="48" t="s">
        <v>89</v>
      </c>
      <c r="M1783" s="18" t="str" cm="1">
        <f t="array" ref="M1783">_xlfn.IFS(G1783&gt;60,"Alto",G1783&gt;30,"Médio",G1783&lt;=30,"Baixo")</f>
        <v>Baixo</v>
      </c>
      <c r="N1783" s="20" t="str">
        <f t="shared" si="68"/>
        <v>Baixo</v>
      </c>
    </row>
    <row r="1784" spans="1:14" x14ac:dyDescent="0.35">
      <c r="A1784" s="17" t="str">
        <f t="shared" si="67"/>
        <v>MGcidadeOndas de calorCidade de Belo Horizonte20304C</v>
      </c>
      <c r="B1784" s="18" t="s">
        <v>93</v>
      </c>
      <c r="C1784" s="18" t="s">
        <v>82</v>
      </c>
      <c r="D1784" s="17" t="s">
        <v>203</v>
      </c>
      <c r="E1784" s="17" t="s">
        <v>94</v>
      </c>
      <c r="F1784" s="17" t="e" vm="3">
        <v>#VALUE!</v>
      </c>
      <c r="G1784" s="46">
        <v>10</v>
      </c>
      <c r="H1784" s="18">
        <v>2030</v>
      </c>
      <c r="I1784" s="18" t="s">
        <v>90</v>
      </c>
      <c r="J1784" s="9" t="s">
        <v>204</v>
      </c>
      <c r="K1784" s="17" t="s">
        <v>189</v>
      </c>
      <c r="L1784" s="48" t="s">
        <v>89</v>
      </c>
      <c r="M1784" s="18" t="str" cm="1">
        <f t="array" ref="M1784">_xlfn.IFS(G1784&gt;60,"Alto",G1784&gt;30,"Médio",G1784&lt;=30,"Baixo")</f>
        <v>Baixo</v>
      </c>
      <c r="N1784" s="20" t="str">
        <f t="shared" si="68"/>
        <v>Baixo</v>
      </c>
    </row>
    <row r="1785" spans="1:14" x14ac:dyDescent="0.35">
      <c r="A1785" s="17" t="str">
        <f t="shared" si="67"/>
        <v>MGcidadeOndas de calorCidade de Belo Horizonte20502C</v>
      </c>
      <c r="B1785" s="18" t="s">
        <v>93</v>
      </c>
      <c r="C1785" s="18" t="s">
        <v>82</v>
      </c>
      <c r="D1785" s="17" t="s">
        <v>203</v>
      </c>
      <c r="E1785" s="17" t="s">
        <v>94</v>
      </c>
      <c r="F1785" s="17" t="e" vm="3">
        <v>#VALUE!</v>
      </c>
      <c r="G1785" s="46">
        <v>20</v>
      </c>
      <c r="H1785" s="18">
        <v>2050</v>
      </c>
      <c r="I1785" s="18" t="s">
        <v>86</v>
      </c>
      <c r="J1785" s="9" t="s">
        <v>204</v>
      </c>
      <c r="K1785" s="17" t="s">
        <v>189</v>
      </c>
      <c r="L1785" s="48" t="s">
        <v>89</v>
      </c>
      <c r="M1785" s="18" t="str" cm="1">
        <f t="array" ref="M1785">_xlfn.IFS(G1785&gt;60,"Alto",G1785&gt;30,"Médio",G1785&lt;=30,"Baixo")</f>
        <v>Baixo</v>
      </c>
      <c r="N1785" s="20" t="str">
        <f t="shared" si="68"/>
        <v>Baixo</v>
      </c>
    </row>
    <row r="1786" spans="1:14" x14ac:dyDescent="0.35">
      <c r="A1786" s="17" t="str">
        <f t="shared" si="67"/>
        <v>MGcidadeOndas de calorCidade de Belo Horizonte20504C</v>
      </c>
      <c r="B1786" s="18" t="s">
        <v>93</v>
      </c>
      <c r="C1786" s="45" t="s">
        <v>82</v>
      </c>
      <c r="D1786" s="44" t="s">
        <v>203</v>
      </c>
      <c r="E1786" s="17" t="s">
        <v>94</v>
      </c>
      <c r="F1786" s="17" t="e" vm="3">
        <v>#VALUE!</v>
      </c>
      <c r="G1786" s="46">
        <v>30</v>
      </c>
      <c r="H1786" s="18">
        <v>2050</v>
      </c>
      <c r="I1786" s="18" t="s">
        <v>90</v>
      </c>
      <c r="J1786" s="9" t="s">
        <v>204</v>
      </c>
      <c r="K1786" s="17" t="s">
        <v>189</v>
      </c>
      <c r="L1786" s="48" t="s">
        <v>89</v>
      </c>
      <c r="M1786" s="18" t="str" cm="1">
        <f t="array" ref="M1786">_xlfn.IFS(G1786&gt;60,"Alto",G1786&gt;30,"Médio",G1786&lt;=30,"Baixo")</f>
        <v>Baixo</v>
      </c>
      <c r="N1786" s="20" t="str">
        <f t="shared" si="68"/>
        <v>Baixo</v>
      </c>
    </row>
    <row r="1787" spans="1:14" x14ac:dyDescent="0.35">
      <c r="A1787" s="17" t="str">
        <f t="shared" si="67"/>
        <v>MScidadeOndas de calorCidade de Campo Grande20302C</v>
      </c>
      <c r="B1787" s="18" t="s">
        <v>101</v>
      </c>
      <c r="C1787" s="45" t="s">
        <v>82</v>
      </c>
      <c r="D1787" s="44" t="s">
        <v>203</v>
      </c>
      <c r="E1787" s="17" t="s">
        <v>102</v>
      </c>
      <c r="F1787" s="17" t="e" vm="6">
        <v>#VALUE!</v>
      </c>
      <c r="G1787" s="46">
        <v>10</v>
      </c>
      <c r="H1787" s="18">
        <v>2030</v>
      </c>
      <c r="I1787" s="18" t="s">
        <v>86</v>
      </c>
      <c r="J1787" s="9" t="s">
        <v>204</v>
      </c>
      <c r="K1787" s="17" t="s">
        <v>189</v>
      </c>
      <c r="L1787" s="48" t="s">
        <v>89</v>
      </c>
      <c r="M1787" s="18" t="str" cm="1">
        <f t="array" ref="M1787">_xlfn.IFS(G1787&gt;60,"Alto",G1787&gt;30,"Médio",G1787&lt;=30,"Baixo")</f>
        <v>Baixo</v>
      </c>
      <c r="N1787" s="20" t="str">
        <f t="shared" si="68"/>
        <v>Baixo</v>
      </c>
    </row>
    <row r="1788" spans="1:14" x14ac:dyDescent="0.35">
      <c r="A1788" s="17" t="str">
        <f t="shared" si="67"/>
        <v>MSCidadeOndas de calorCidade de Dourados20302C</v>
      </c>
      <c r="B1788" s="111" t="s">
        <v>101</v>
      </c>
      <c r="C1788" s="114" t="s">
        <v>190</v>
      </c>
      <c r="D1788" s="92" t="s">
        <v>203</v>
      </c>
      <c r="E1788" s="83" t="s">
        <v>180</v>
      </c>
      <c r="F1788" s="83" t="e" vm="28">
        <v>#VALUE!</v>
      </c>
      <c r="G1788" s="163">
        <v>10</v>
      </c>
      <c r="H1788" s="18">
        <v>2030</v>
      </c>
      <c r="I1788" s="18" t="s">
        <v>86</v>
      </c>
      <c r="J1788" s="9" t="s">
        <v>204</v>
      </c>
      <c r="K1788" s="17" t="s">
        <v>189</v>
      </c>
      <c r="L1788" s="48" t="s">
        <v>89</v>
      </c>
      <c r="M1788" s="18" t="str" cm="1">
        <f t="array" ref="M1788">_xlfn.IFS(G1788&gt;60,"Alto",G1788&gt;30,"Médio",G1788&lt;=30,"Baixo")</f>
        <v>Baixo</v>
      </c>
      <c r="N1788" s="20" t="str">
        <f t="shared" si="68"/>
        <v>Baixo</v>
      </c>
    </row>
    <row r="1789" spans="1:14" x14ac:dyDescent="0.35">
      <c r="A1789" s="17" t="str">
        <f t="shared" si="67"/>
        <v>MScidadeOndas de calorCidade de Campo Grande20304C</v>
      </c>
      <c r="B1789" s="18" t="s">
        <v>101</v>
      </c>
      <c r="C1789" s="45" t="s">
        <v>82</v>
      </c>
      <c r="D1789" s="44" t="s">
        <v>203</v>
      </c>
      <c r="E1789" s="17" t="s">
        <v>102</v>
      </c>
      <c r="F1789" s="17" t="e" vm="6">
        <v>#VALUE!</v>
      </c>
      <c r="G1789" s="46">
        <v>10</v>
      </c>
      <c r="H1789" s="18">
        <v>2030</v>
      </c>
      <c r="I1789" s="18" t="s">
        <v>90</v>
      </c>
      <c r="J1789" s="9" t="s">
        <v>204</v>
      </c>
      <c r="K1789" s="17" t="s">
        <v>189</v>
      </c>
      <c r="L1789" s="48" t="s">
        <v>89</v>
      </c>
      <c r="M1789" s="18" t="str" cm="1">
        <f t="array" ref="M1789">_xlfn.IFS(G1789&gt;60,"Alto",G1789&gt;30,"Médio",G1789&lt;=30,"Baixo")</f>
        <v>Baixo</v>
      </c>
      <c r="N1789" s="20" t="str">
        <f t="shared" si="68"/>
        <v>Baixo</v>
      </c>
    </row>
    <row r="1790" spans="1:14" x14ac:dyDescent="0.35">
      <c r="A1790" s="17" t="str">
        <f t="shared" si="67"/>
        <v>MSCidadeOndas de calorCidade de Dourados20304C</v>
      </c>
      <c r="B1790" s="111" t="s">
        <v>101</v>
      </c>
      <c r="C1790" s="114" t="s">
        <v>190</v>
      </c>
      <c r="D1790" s="92" t="s">
        <v>203</v>
      </c>
      <c r="E1790" s="83" t="s">
        <v>180</v>
      </c>
      <c r="F1790" s="83" t="e" vm="28">
        <v>#VALUE!</v>
      </c>
      <c r="G1790" s="163">
        <v>10</v>
      </c>
      <c r="H1790" s="18">
        <v>2030</v>
      </c>
      <c r="I1790" s="18" t="s">
        <v>90</v>
      </c>
      <c r="J1790" s="9" t="s">
        <v>204</v>
      </c>
      <c r="K1790" s="17" t="s">
        <v>189</v>
      </c>
      <c r="L1790" s="48" t="s">
        <v>89</v>
      </c>
      <c r="M1790" s="18" t="str" cm="1">
        <f t="array" ref="M1790">_xlfn.IFS(G1790&gt;60,"Alto",G1790&gt;30,"Médio",G1790&lt;=30,"Baixo")</f>
        <v>Baixo</v>
      </c>
      <c r="N1790" s="20" t="str">
        <f t="shared" si="68"/>
        <v>Baixo</v>
      </c>
    </row>
    <row r="1791" spans="1:14" x14ac:dyDescent="0.35">
      <c r="A1791" s="17" t="str">
        <f t="shared" si="67"/>
        <v>MScidadeOndas de calorCidade de Campo Grande20502C</v>
      </c>
      <c r="B1791" s="18" t="s">
        <v>101</v>
      </c>
      <c r="C1791" s="45" t="s">
        <v>82</v>
      </c>
      <c r="D1791" s="44" t="s">
        <v>203</v>
      </c>
      <c r="E1791" s="17" t="s">
        <v>102</v>
      </c>
      <c r="F1791" s="17" t="e" vm="6">
        <v>#VALUE!</v>
      </c>
      <c r="G1791" s="46">
        <v>10</v>
      </c>
      <c r="H1791" s="18">
        <v>2050</v>
      </c>
      <c r="I1791" s="18" t="s">
        <v>86</v>
      </c>
      <c r="J1791" s="9" t="s">
        <v>204</v>
      </c>
      <c r="K1791" s="17" t="s">
        <v>189</v>
      </c>
      <c r="L1791" s="48" t="s">
        <v>89</v>
      </c>
      <c r="M1791" s="18" t="str" cm="1">
        <f t="array" ref="M1791">_xlfn.IFS(G1791&gt;60,"Alto",G1791&gt;30,"Médio",G1791&lt;=30,"Baixo")</f>
        <v>Baixo</v>
      </c>
      <c r="N1791" s="20" t="str">
        <f t="shared" si="68"/>
        <v>Baixo</v>
      </c>
    </row>
    <row r="1792" spans="1:14" x14ac:dyDescent="0.35">
      <c r="A1792" s="17" t="str">
        <f t="shared" si="67"/>
        <v>MSCidadeOndas de calorCidade de Dourados20502C</v>
      </c>
      <c r="B1792" s="111" t="s">
        <v>101</v>
      </c>
      <c r="C1792" s="114" t="s">
        <v>190</v>
      </c>
      <c r="D1792" s="92" t="s">
        <v>203</v>
      </c>
      <c r="E1792" s="83" t="s">
        <v>180</v>
      </c>
      <c r="F1792" s="83" t="e" vm="28">
        <v>#VALUE!</v>
      </c>
      <c r="G1792" s="163">
        <v>10</v>
      </c>
      <c r="H1792" s="18">
        <v>2050</v>
      </c>
      <c r="I1792" s="18" t="s">
        <v>86</v>
      </c>
      <c r="J1792" s="9" t="s">
        <v>204</v>
      </c>
      <c r="K1792" s="17" t="s">
        <v>189</v>
      </c>
      <c r="L1792" s="48" t="s">
        <v>89</v>
      </c>
      <c r="M1792" s="18" t="str" cm="1">
        <f t="array" ref="M1792">_xlfn.IFS(G1792&gt;60,"Alto",G1792&gt;30,"Médio",G1792&lt;=30,"Baixo")</f>
        <v>Baixo</v>
      </c>
      <c r="N1792" s="20" t="str">
        <f t="shared" si="68"/>
        <v>Baixo</v>
      </c>
    </row>
    <row r="1793" spans="1:14" x14ac:dyDescent="0.35">
      <c r="A1793" s="17" t="str">
        <f t="shared" si="67"/>
        <v>MScidadeOndas de calorCidade de Campo Grande20504C</v>
      </c>
      <c r="B1793" s="18" t="s">
        <v>101</v>
      </c>
      <c r="C1793" s="45" t="s">
        <v>82</v>
      </c>
      <c r="D1793" s="44" t="s">
        <v>203</v>
      </c>
      <c r="E1793" s="17" t="s">
        <v>102</v>
      </c>
      <c r="F1793" s="17" t="e" vm="6">
        <v>#VALUE!</v>
      </c>
      <c r="G1793" s="46">
        <v>30</v>
      </c>
      <c r="H1793" s="18">
        <v>2050</v>
      </c>
      <c r="I1793" s="18" t="s">
        <v>90</v>
      </c>
      <c r="J1793" s="9" t="s">
        <v>204</v>
      </c>
      <c r="K1793" s="17" t="s">
        <v>189</v>
      </c>
      <c r="L1793" s="48" t="s">
        <v>89</v>
      </c>
      <c r="M1793" s="18" t="str" cm="1">
        <f t="array" ref="M1793">_xlfn.IFS(G1793&gt;60,"Alto",G1793&gt;30,"Médio",G1793&lt;=30,"Baixo")</f>
        <v>Baixo</v>
      </c>
      <c r="N1793" s="20" t="str">
        <f t="shared" si="68"/>
        <v>Baixo</v>
      </c>
    </row>
    <row r="1794" spans="1:14" x14ac:dyDescent="0.35">
      <c r="A1794" s="17" t="str">
        <f t="shared" si="67"/>
        <v>MSCidadeOndas de calorCidade de Dourados20504C</v>
      </c>
      <c r="B1794" s="111" t="s">
        <v>101</v>
      </c>
      <c r="C1794" s="111" t="s">
        <v>190</v>
      </c>
      <c r="D1794" s="83" t="s">
        <v>203</v>
      </c>
      <c r="E1794" s="83" t="s">
        <v>180</v>
      </c>
      <c r="F1794" s="83" t="e" vm="28">
        <v>#VALUE!</v>
      </c>
      <c r="G1794" s="163">
        <v>20</v>
      </c>
      <c r="H1794" s="18">
        <v>2050</v>
      </c>
      <c r="I1794" s="18" t="s">
        <v>90</v>
      </c>
      <c r="J1794" s="9" t="s">
        <v>204</v>
      </c>
      <c r="K1794" s="17" t="s">
        <v>189</v>
      </c>
      <c r="L1794" s="48" t="s">
        <v>89</v>
      </c>
      <c r="M1794" s="18" t="str" cm="1">
        <f t="array" ref="M1794">_xlfn.IFS(G1794&gt;60,"Alto",G1794&gt;30,"Médio",G1794&lt;=30,"Baixo")</f>
        <v>Baixo</v>
      </c>
      <c r="N1794" s="20" t="str">
        <f t="shared" si="68"/>
        <v>Baixo</v>
      </c>
    </row>
    <row r="1795" spans="1:14" x14ac:dyDescent="0.35">
      <c r="A1795" s="17" t="str">
        <f t="shared" si="67"/>
        <v>MTcidadeOndas de calorCidade de Cuiabá20302C</v>
      </c>
      <c r="B1795" s="18" t="s">
        <v>103</v>
      </c>
      <c r="C1795" s="18" t="s">
        <v>82</v>
      </c>
      <c r="D1795" s="17" t="s">
        <v>203</v>
      </c>
      <c r="E1795" s="17" t="s">
        <v>104</v>
      </c>
      <c r="F1795" s="17" t="e" vm="7">
        <v>#VALUE!</v>
      </c>
      <c r="G1795" s="46">
        <v>20</v>
      </c>
      <c r="H1795" s="18">
        <v>2030</v>
      </c>
      <c r="I1795" s="18" t="s">
        <v>86</v>
      </c>
      <c r="J1795" s="9" t="s">
        <v>204</v>
      </c>
      <c r="K1795" s="17" t="s">
        <v>189</v>
      </c>
      <c r="L1795" s="48" t="s">
        <v>89</v>
      </c>
      <c r="M1795" s="18" t="str" cm="1">
        <f t="array" ref="M1795">_xlfn.IFS(G1795&gt;60,"Alto",G1795&gt;30,"Médio",G1795&lt;=30,"Baixo")</f>
        <v>Baixo</v>
      </c>
      <c r="N1795" s="20" t="str">
        <f t="shared" si="68"/>
        <v>Baixo</v>
      </c>
    </row>
    <row r="1796" spans="1:14" x14ac:dyDescent="0.35">
      <c r="A1796" s="17" t="str">
        <f t="shared" si="67"/>
        <v>MTCidadeOndas de calorCidade de Sorriso20302C</v>
      </c>
      <c r="B1796" s="111" t="s">
        <v>103</v>
      </c>
      <c r="C1796" s="111" t="s">
        <v>190</v>
      </c>
      <c r="D1796" s="83" t="s">
        <v>203</v>
      </c>
      <c r="E1796" s="83" t="s">
        <v>183</v>
      </c>
      <c r="F1796" s="83" t="e" vm="29">
        <v>#VALUE!</v>
      </c>
      <c r="G1796" s="163">
        <v>20</v>
      </c>
      <c r="H1796" s="18">
        <v>2030</v>
      </c>
      <c r="I1796" s="18" t="s">
        <v>86</v>
      </c>
      <c r="J1796" s="9" t="s">
        <v>204</v>
      </c>
      <c r="K1796" s="17" t="s">
        <v>189</v>
      </c>
      <c r="L1796" s="48" t="s">
        <v>89</v>
      </c>
      <c r="M1796" s="18" t="str" cm="1">
        <f t="array" ref="M1796">_xlfn.IFS(G1796&gt;60,"Alto",G1796&gt;30,"Médio",G1796&lt;=30,"Baixo")</f>
        <v>Baixo</v>
      </c>
      <c r="N1796" s="20" t="str">
        <f t="shared" si="68"/>
        <v>Baixo</v>
      </c>
    </row>
    <row r="1797" spans="1:14" x14ac:dyDescent="0.35">
      <c r="A1797" s="17" t="str">
        <f t="shared" si="67"/>
        <v>MTcidadeOndas de calorCidade de Cuiabá20304C</v>
      </c>
      <c r="B1797" s="18" t="s">
        <v>103</v>
      </c>
      <c r="C1797" s="18" t="s">
        <v>82</v>
      </c>
      <c r="D1797" s="17" t="s">
        <v>203</v>
      </c>
      <c r="E1797" s="17" t="s">
        <v>104</v>
      </c>
      <c r="F1797" s="17" t="e" vm="7">
        <v>#VALUE!</v>
      </c>
      <c r="G1797" s="46">
        <v>30</v>
      </c>
      <c r="H1797" s="18">
        <v>2030</v>
      </c>
      <c r="I1797" s="18" t="s">
        <v>90</v>
      </c>
      <c r="J1797" s="9" t="s">
        <v>204</v>
      </c>
      <c r="K1797" s="17" t="s">
        <v>189</v>
      </c>
      <c r="L1797" s="48" t="s">
        <v>89</v>
      </c>
      <c r="M1797" s="18" t="str" cm="1">
        <f t="array" ref="M1797">_xlfn.IFS(G1797&gt;60,"Alto",G1797&gt;30,"Médio",G1797&lt;=30,"Baixo")</f>
        <v>Baixo</v>
      </c>
      <c r="N1797" s="20" t="str">
        <f t="shared" si="68"/>
        <v>Baixo</v>
      </c>
    </row>
    <row r="1798" spans="1:14" x14ac:dyDescent="0.35">
      <c r="A1798" s="17" t="str">
        <f t="shared" si="67"/>
        <v>MTCidadeOndas de calorCidade de Sorriso20304C</v>
      </c>
      <c r="B1798" s="111" t="s">
        <v>103</v>
      </c>
      <c r="C1798" s="111" t="s">
        <v>190</v>
      </c>
      <c r="D1798" s="83" t="s">
        <v>203</v>
      </c>
      <c r="E1798" s="83" t="s">
        <v>183</v>
      </c>
      <c r="F1798" s="83" t="e" vm="29">
        <v>#VALUE!</v>
      </c>
      <c r="G1798" s="163">
        <v>30</v>
      </c>
      <c r="H1798" s="18">
        <v>2030</v>
      </c>
      <c r="I1798" s="18" t="s">
        <v>90</v>
      </c>
      <c r="J1798" s="9" t="s">
        <v>204</v>
      </c>
      <c r="K1798" s="17" t="s">
        <v>189</v>
      </c>
      <c r="L1798" s="48" t="s">
        <v>89</v>
      </c>
      <c r="M1798" s="18" t="str" cm="1">
        <f t="array" ref="M1798">_xlfn.IFS(G1798&gt;60,"Alto",G1798&gt;30,"Médio",G1798&lt;=30,"Baixo")</f>
        <v>Baixo</v>
      </c>
      <c r="N1798" s="20" t="str">
        <f t="shared" si="68"/>
        <v>Baixo</v>
      </c>
    </row>
    <row r="1799" spans="1:14" x14ac:dyDescent="0.35">
      <c r="A1799" s="17" t="str">
        <f t="shared" si="67"/>
        <v>MTcidadeOndas de calorCidade de Cuiabá20502C</v>
      </c>
      <c r="B1799" s="18" t="s">
        <v>103</v>
      </c>
      <c r="C1799" s="18" t="s">
        <v>82</v>
      </c>
      <c r="D1799" s="17" t="s">
        <v>203</v>
      </c>
      <c r="E1799" s="17" t="s">
        <v>104</v>
      </c>
      <c r="F1799" s="17" t="e" vm="7">
        <v>#VALUE!</v>
      </c>
      <c r="G1799" s="46">
        <v>20</v>
      </c>
      <c r="H1799" s="18">
        <v>2050</v>
      </c>
      <c r="I1799" s="18" t="s">
        <v>86</v>
      </c>
      <c r="J1799" s="9" t="s">
        <v>204</v>
      </c>
      <c r="K1799" s="17" t="s">
        <v>189</v>
      </c>
      <c r="L1799" s="48" t="s">
        <v>89</v>
      </c>
      <c r="M1799" s="18" t="str" cm="1">
        <f t="array" ref="M1799">_xlfn.IFS(G1799&gt;60,"Alto",G1799&gt;30,"Médio",G1799&lt;=30,"Baixo")</f>
        <v>Baixo</v>
      </c>
      <c r="N1799" s="20" t="str">
        <f t="shared" si="68"/>
        <v>Baixo</v>
      </c>
    </row>
    <row r="1800" spans="1:14" x14ac:dyDescent="0.35">
      <c r="A1800" s="17" t="str">
        <f t="shared" si="67"/>
        <v>MTCidadeOndas de calorCidade de Sorriso20502C</v>
      </c>
      <c r="B1800" s="111" t="s">
        <v>103</v>
      </c>
      <c r="C1800" s="111" t="s">
        <v>190</v>
      </c>
      <c r="D1800" s="83" t="s">
        <v>203</v>
      </c>
      <c r="E1800" s="83" t="s">
        <v>183</v>
      </c>
      <c r="F1800" s="83" t="e" vm="29">
        <v>#VALUE!</v>
      </c>
      <c r="G1800" s="163">
        <v>10</v>
      </c>
      <c r="H1800" s="18">
        <v>2050</v>
      </c>
      <c r="I1800" s="18" t="s">
        <v>86</v>
      </c>
      <c r="J1800" s="9" t="s">
        <v>204</v>
      </c>
      <c r="K1800" s="17" t="s">
        <v>189</v>
      </c>
      <c r="L1800" s="48" t="s">
        <v>89</v>
      </c>
      <c r="M1800" s="18" t="str" cm="1">
        <f t="array" ref="M1800">_xlfn.IFS(G1800&gt;60,"Alto",G1800&gt;30,"Médio",G1800&lt;=30,"Baixo")</f>
        <v>Baixo</v>
      </c>
      <c r="N1800" s="20" t="str">
        <f t="shared" si="68"/>
        <v>Baixo</v>
      </c>
    </row>
    <row r="1801" spans="1:14" x14ac:dyDescent="0.35">
      <c r="A1801" s="17" t="str">
        <f t="shared" si="67"/>
        <v>MTcidadeOndas de calorCidade de Cuiabá20504C</v>
      </c>
      <c r="B1801" s="18" t="s">
        <v>103</v>
      </c>
      <c r="C1801" s="18" t="s">
        <v>82</v>
      </c>
      <c r="D1801" s="17" t="s">
        <v>203</v>
      </c>
      <c r="E1801" s="17" t="s">
        <v>104</v>
      </c>
      <c r="F1801" s="17" t="e" vm="7">
        <v>#VALUE!</v>
      </c>
      <c r="G1801" s="46">
        <v>40</v>
      </c>
      <c r="H1801" s="18">
        <v>2050</v>
      </c>
      <c r="I1801" s="18" t="s">
        <v>90</v>
      </c>
      <c r="J1801" s="9" t="s">
        <v>204</v>
      </c>
      <c r="K1801" s="17" t="s">
        <v>189</v>
      </c>
      <c r="L1801" s="48" t="s">
        <v>89</v>
      </c>
      <c r="M1801" s="18" t="str" cm="1">
        <f t="array" ref="M1801">_xlfn.IFS(G1801&gt;60,"Alto",G1801&gt;30,"Médio",G1801&lt;=30,"Baixo")</f>
        <v>Médio</v>
      </c>
      <c r="N1801" s="20" t="str">
        <f t="shared" si="68"/>
        <v>Médio</v>
      </c>
    </row>
    <row r="1802" spans="1:14" x14ac:dyDescent="0.35">
      <c r="A1802" s="17" t="str">
        <f t="shared" si="67"/>
        <v>MTCidadeOndas de calorCidade de Sorriso20504C</v>
      </c>
      <c r="B1802" s="111" t="s">
        <v>103</v>
      </c>
      <c r="C1802" s="111" t="s">
        <v>190</v>
      </c>
      <c r="D1802" s="83" t="s">
        <v>203</v>
      </c>
      <c r="E1802" s="83" t="s">
        <v>183</v>
      </c>
      <c r="F1802" s="83" t="e" vm="29">
        <v>#VALUE!</v>
      </c>
      <c r="G1802" s="163">
        <v>50</v>
      </c>
      <c r="H1802" s="18">
        <v>2050</v>
      </c>
      <c r="I1802" s="18" t="s">
        <v>90</v>
      </c>
      <c r="J1802" s="9" t="s">
        <v>204</v>
      </c>
      <c r="K1802" s="17" t="s">
        <v>189</v>
      </c>
      <c r="L1802" s="48" t="s">
        <v>89</v>
      </c>
      <c r="M1802" s="18" t="str" cm="1">
        <f t="array" ref="M1802">_xlfn.IFS(G1802&gt;60,"Alto",G1802&gt;30,"Médio",G1802&lt;=30,"Baixo")</f>
        <v>Médio</v>
      </c>
      <c r="N1802" s="20" t="str">
        <f t="shared" si="68"/>
        <v>Médio</v>
      </c>
    </row>
    <row r="1803" spans="1:14" x14ac:dyDescent="0.35">
      <c r="A1803" s="17" t="str">
        <f t="shared" si="67"/>
        <v>PAcidadeOndas de calorCidade de Belém20302C</v>
      </c>
      <c r="B1803" s="18" t="s">
        <v>91</v>
      </c>
      <c r="C1803" s="18" t="s">
        <v>82</v>
      </c>
      <c r="D1803" s="17" t="s">
        <v>203</v>
      </c>
      <c r="E1803" s="17" t="s">
        <v>92</v>
      </c>
      <c r="F1803" s="17" t="e" vm="2">
        <v>#VALUE!</v>
      </c>
      <c r="G1803" s="46">
        <v>10</v>
      </c>
      <c r="H1803" s="18">
        <v>2030</v>
      </c>
      <c r="I1803" s="18" t="s">
        <v>86</v>
      </c>
      <c r="J1803" s="9" t="s">
        <v>204</v>
      </c>
      <c r="K1803" s="17" t="s">
        <v>189</v>
      </c>
      <c r="L1803" s="48" t="s">
        <v>89</v>
      </c>
      <c r="M1803" s="18" t="str" cm="1">
        <f t="array" ref="M1803">_xlfn.IFS(G1803&gt;60,"Alto",G1803&gt;30,"Médio",G1803&lt;=30,"Baixo")</f>
        <v>Baixo</v>
      </c>
      <c r="N1803" s="20" t="str">
        <f t="shared" si="68"/>
        <v>Baixo</v>
      </c>
    </row>
    <row r="1804" spans="1:14" x14ac:dyDescent="0.35">
      <c r="A1804" s="17" t="str">
        <f t="shared" si="67"/>
        <v>PAcidadeOndas de calorCidade de Belém20304C</v>
      </c>
      <c r="B1804" s="18" t="s">
        <v>91</v>
      </c>
      <c r="C1804" s="18" t="s">
        <v>82</v>
      </c>
      <c r="D1804" s="17" t="s">
        <v>203</v>
      </c>
      <c r="E1804" s="17" t="s">
        <v>92</v>
      </c>
      <c r="F1804" s="17" t="e" vm="2">
        <v>#VALUE!</v>
      </c>
      <c r="G1804" s="46">
        <v>20</v>
      </c>
      <c r="H1804" s="18">
        <v>2030</v>
      </c>
      <c r="I1804" s="18" t="s">
        <v>90</v>
      </c>
      <c r="J1804" s="9" t="s">
        <v>204</v>
      </c>
      <c r="K1804" s="17" t="s">
        <v>189</v>
      </c>
      <c r="L1804" s="48" t="s">
        <v>89</v>
      </c>
      <c r="M1804" s="18" t="str" cm="1">
        <f t="array" ref="M1804">_xlfn.IFS(G1804&gt;60,"Alto",G1804&gt;30,"Médio",G1804&lt;=30,"Baixo")</f>
        <v>Baixo</v>
      </c>
      <c r="N1804" s="20" t="str">
        <f t="shared" si="68"/>
        <v>Baixo</v>
      </c>
    </row>
    <row r="1805" spans="1:14" x14ac:dyDescent="0.35">
      <c r="A1805" s="17" t="str">
        <f t="shared" si="67"/>
        <v>PAcidadeOndas de calorCidade de Belém20502C</v>
      </c>
      <c r="B1805" s="18" t="s">
        <v>91</v>
      </c>
      <c r="C1805" s="18" t="s">
        <v>82</v>
      </c>
      <c r="D1805" s="17" t="s">
        <v>203</v>
      </c>
      <c r="E1805" s="17" t="s">
        <v>92</v>
      </c>
      <c r="F1805" s="17" t="e" vm="2">
        <v>#VALUE!</v>
      </c>
      <c r="G1805" s="46">
        <v>20</v>
      </c>
      <c r="H1805" s="18">
        <v>2050</v>
      </c>
      <c r="I1805" s="18" t="s">
        <v>86</v>
      </c>
      <c r="J1805" s="9" t="s">
        <v>204</v>
      </c>
      <c r="K1805" s="17" t="s">
        <v>189</v>
      </c>
      <c r="L1805" s="48" t="s">
        <v>89</v>
      </c>
      <c r="M1805" s="18" t="str" cm="1">
        <f t="array" ref="M1805">_xlfn.IFS(G1805&gt;60,"Alto",G1805&gt;30,"Médio",G1805&lt;=30,"Baixo")</f>
        <v>Baixo</v>
      </c>
      <c r="N1805" s="20" t="str">
        <f t="shared" si="68"/>
        <v>Baixo</v>
      </c>
    </row>
    <row r="1806" spans="1:14" x14ac:dyDescent="0.35">
      <c r="A1806" s="17" t="str">
        <f t="shared" si="67"/>
        <v>PAcidadeOndas de calorCidade de Belém20504C</v>
      </c>
      <c r="B1806" s="18" t="s">
        <v>91</v>
      </c>
      <c r="C1806" s="18" t="s">
        <v>82</v>
      </c>
      <c r="D1806" s="17" t="s">
        <v>203</v>
      </c>
      <c r="E1806" s="17" t="s">
        <v>92</v>
      </c>
      <c r="F1806" s="17" t="e" vm="2">
        <v>#VALUE!</v>
      </c>
      <c r="G1806" s="46">
        <v>50</v>
      </c>
      <c r="H1806" s="18">
        <v>2050</v>
      </c>
      <c r="I1806" s="18" t="s">
        <v>90</v>
      </c>
      <c r="J1806" s="9" t="s">
        <v>204</v>
      </c>
      <c r="K1806" s="17" t="s">
        <v>189</v>
      </c>
      <c r="L1806" s="48" t="s">
        <v>89</v>
      </c>
      <c r="M1806" s="18" t="str" cm="1">
        <f t="array" ref="M1806">_xlfn.IFS(G1806&gt;60,"Alto",G1806&gt;30,"Médio",G1806&lt;=30,"Baixo")</f>
        <v>Médio</v>
      </c>
      <c r="N1806" s="20" t="str">
        <f t="shared" si="68"/>
        <v>Médio</v>
      </c>
    </row>
    <row r="1807" spans="1:14" x14ac:dyDescent="0.35">
      <c r="A1807" s="17" t="str">
        <f t="shared" ref="A1807:A1870" si="69">_xlfn.CONCAT(B1807,C1807,D1807,E1807,H1807,I1807)</f>
        <v>PBcidadeOndas de calorCidade de João Pessoa20302C</v>
      </c>
      <c r="B1807" s="18" t="s">
        <v>113</v>
      </c>
      <c r="C1807" s="18" t="s">
        <v>82</v>
      </c>
      <c r="D1807" s="17" t="s">
        <v>203</v>
      </c>
      <c r="E1807" s="17" t="s">
        <v>114</v>
      </c>
      <c r="F1807" s="17" t="e" vm="12">
        <v>#VALUE!</v>
      </c>
      <c r="G1807" s="46">
        <v>10</v>
      </c>
      <c r="H1807" s="18">
        <v>2030</v>
      </c>
      <c r="I1807" s="18" t="s">
        <v>86</v>
      </c>
      <c r="J1807" s="9" t="s">
        <v>204</v>
      </c>
      <c r="K1807" s="17" t="s">
        <v>189</v>
      </c>
      <c r="L1807" s="48" t="s">
        <v>89</v>
      </c>
      <c r="M1807" s="18" t="str" cm="1">
        <f t="array" ref="M1807">_xlfn.IFS(G1807&gt;60,"Alto",G1807&gt;30,"Médio",G1807&lt;=30,"Baixo")</f>
        <v>Baixo</v>
      </c>
      <c r="N1807" s="20" t="str">
        <f t="shared" si="68"/>
        <v>Baixo</v>
      </c>
    </row>
    <row r="1808" spans="1:14" x14ac:dyDescent="0.35">
      <c r="A1808" s="17" t="str">
        <f t="shared" si="69"/>
        <v>PBcidadeOndas de calorCidade de João Pessoa20304C</v>
      </c>
      <c r="B1808" s="18" t="s">
        <v>113</v>
      </c>
      <c r="C1808" s="18" t="s">
        <v>82</v>
      </c>
      <c r="D1808" s="17" t="s">
        <v>203</v>
      </c>
      <c r="E1808" s="17" t="s">
        <v>114</v>
      </c>
      <c r="F1808" s="17" t="e" vm="12">
        <v>#VALUE!</v>
      </c>
      <c r="G1808" s="46">
        <v>30</v>
      </c>
      <c r="H1808" s="18">
        <v>2030</v>
      </c>
      <c r="I1808" s="18" t="s">
        <v>90</v>
      </c>
      <c r="J1808" s="9" t="s">
        <v>204</v>
      </c>
      <c r="K1808" s="17" t="s">
        <v>189</v>
      </c>
      <c r="L1808" s="48" t="s">
        <v>89</v>
      </c>
      <c r="M1808" s="18" t="str" cm="1">
        <f t="array" ref="M1808">_xlfn.IFS(G1808&gt;60,"Alto",G1808&gt;30,"Médio",G1808&lt;=30,"Baixo")</f>
        <v>Baixo</v>
      </c>
      <c r="N1808" s="20" t="str">
        <f t="shared" si="68"/>
        <v>Baixo</v>
      </c>
    </row>
    <row r="1809" spans="1:16" x14ac:dyDescent="0.35">
      <c r="A1809" s="17" t="str">
        <f t="shared" si="69"/>
        <v>PBcidadeOndas de calorCidade de João Pessoa20502C</v>
      </c>
      <c r="B1809" s="18" t="s">
        <v>113</v>
      </c>
      <c r="C1809" s="18" t="s">
        <v>82</v>
      </c>
      <c r="D1809" s="17" t="s">
        <v>203</v>
      </c>
      <c r="E1809" s="17" t="s">
        <v>114</v>
      </c>
      <c r="F1809" s="17" t="e" vm="12">
        <v>#VALUE!</v>
      </c>
      <c r="G1809" s="46">
        <v>30</v>
      </c>
      <c r="H1809" s="18">
        <v>2050</v>
      </c>
      <c r="I1809" s="18" t="s">
        <v>86</v>
      </c>
      <c r="J1809" s="9" t="s">
        <v>204</v>
      </c>
      <c r="K1809" s="17" t="s">
        <v>189</v>
      </c>
      <c r="L1809" s="48" t="s">
        <v>89</v>
      </c>
      <c r="M1809" s="18" t="str" cm="1">
        <f t="array" ref="M1809">_xlfn.IFS(G1809&gt;60,"Alto",G1809&gt;30,"Médio",G1809&lt;=30,"Baixo")</f>
        <v>Baixo</v>
      </c>
      <c r="N1809" s="20" t="str">
        <f t="shared" si="68"/>
        <v>Baixo</v>
      </c>
    </row>
    <row r="1810" spans="1:16" x14ac:dyDescent="0.35">
      <c r="A1810" s="17" t="str">
        <f t="shared" si="69"/>
        <v>PBcidadeOndas de calorCidade de João Pessoa20504C</v>
      </c>
      <c r="B1810" s="18" t="s">
        <v>113</v>
      </c>
      <c r="C1810" s="18" t="s">
        <v>82</v>
      </c>
      <c r="D1810" s="17" t="s">
        <v>203</v>
      </c>
      <c r="E1810" s="17" t="s">
        <v>114</v>
      </c>
      <c r="F1810" s="17" t="e" vm="12">
        <v>#VALUE!</v>
      </c>
      <c r="G1810" s="46">
        <v>60</v>
      </c>
      <c r="H1810" s="18">
        <v>2050</v>
      </c>
      <c r="I1810" s="18" t="s">
        <v>90</v>
      </c>
      <c r="J1810" s="9" t="s">
        <v>204</v>
      </c>
      <c r="K1810" s="17" t="s">
        <v>189</v>
      </c>
      <c r="L1810" s="48" t="s">
        <v>89</v>
      </c>
      <c r="M1810" s="18" t="str" cm="1">
        <f t="array" ref="M1810">_xlfn.IFS(G1810&gt;60,"Alto",G1810&gt;30,"Médio",G1810&lt;=30,"Baixo")</f>
        <v>Médio</v>
      </c>
      <c r="N1810" s="20" t="str">
        <f t="shared" si="68"/>
        <v>Médio</v>
      </c>
    </row>
    <row r="1811" spans="1:16" x14ac:dyDescent="0.35">
      <c r="A1811" s="17" t="str">
        <f t="shared" si="69"/>
        <v>PEcidadeOndas de calorCidade de Recife20302C</v>
      </c>
      <c r="B1811" s="18" t="s">
        <v>129</v>
      </c>
      <c r="C1811" s="18" t="s">
        <v>82</v>
      </c>
      <c r="D1811" s="17" t="s">
        <v>203</v>
      </c>
      <c r="E1811" s="17" t="s">
        <v>130</v>
      </c>
      <c r="F1811" s="17" t="e" vm="20">
        <v>#VALUE!</v>
      </c>
      <c r="G1811" s="46">
        <v>30</v>
      </c>
      <c r="H1811" s="18">
        <v>2030</v>
      </c>
      <c r="I1811" s="18" t="s">
        <v>86</v>
      </c>
      <c r="J1811" s="9" t="s">
        <v>204</v>
      </c>
      <c r="K1811" s="17" t="s">
        <v>189</v>
      </c>
      <c r="L1811" s="48" t="s">
        <v>89</v>
      </c>
      <c r="M1811" s="18" t="str" cm="1">
        <f t="array" ref="M1811">_xlfn.IFS(G1811&gt;60,"Alto",G1811&gt;30,"Médio",G1811&lt;=30,"Baixo")</f>
        <v>Baixo</v>
      </c>
      <c r="N1811" s="20" t="str">
        <f t="shared" si="68"/>
        <v>Baixo</v>
      </c>
    </row>
    <row r="1812" spans="1:16" x14ac:dyDescent="0.35">
      <c r="A1812" s="17" t="str">
        <f t="shared" si="69"/>
        <v>PEcidadeOndas de calorCidade de Recife20304C</v>
      </c>
      <c r="B1812" s="18" t="s">
        <v>129</v>
      </c>
      <c r="C1812" s="18" t="s">
        <v>82</v>
      </c>
      <c r="D1812" s="17" t="s">
        <v>203</v>
      </c>
      <c r="E1812" s="17" t="s">
        <v>130</v>
      </c>
      <c r="F1812" s="17" t="e" vm="20">
        <v>#VALUE!</v>
      </c>
      <c r="G1812" s="46">
        <v>30</v>
      </c>
      <c r="H1812" s="18">
        <v>2030</v>
      </c>
      <c r="I1812" s="18" t="s">
        <v>90</v>
      </c>
      <c r="J1812" s="9" t="s">
        <v>204</v>
      </c>
      <c r="K1812" s="17" t="s">
        <v>189</v>
      </c>
      <c r="L1812" s="48" t="s">
        <v>89</v>
      </c>
      <c r="M1812" s="18" t="str" cm="1">
        <f t="array" ref="M1812">_xlfn.IFS(G1812&gt;60,"Alto",G1812&gt;30,"Médio",G1812&lt;=30,"Baixo")</f>
        <v>Baixo</v>
      </c>
      <c r="N1812" s="20" t="str">
        <f t="shared" si="68"/>
        <v>Baixo</v>
      </c>
    </row>
    <row r="1813" spans="1:16" x14ac:dyDescent="0.35">
      <c r="A1813" s="17" t="str">
        <f t="shared" si="69"/>
        <v>PEcidadeOndas de calorCidade de Recife20502C</v>
      </c>
      <c r="B1813" s="18" t="s">
        <v>129</v>
      </c>
      <c r="C1813" s="18" t="s">
        <v>82</v>
      </c>
      <c r="D1813" s="17" t="s">
        <v>203</v>
      </c>
      <c r="E1813" s="17" t="s">
        <v>130</v>
      </c>
      <c r="F1813" s="17" t="e" vm="20">
        <v>#VALUE!</v>
      </c>
      <c r="G1813" s="46">
        <v>30</v>
      </c>
      <c r="H1813" s="18">
        <v>2050</v>
      </c>
      <c r="I1813" s="18" t="s">
        <v>86</v>
      </c>
      <c r="J1813" s="9" t="s">
        <v>204</v>
      </c>
      <c r="K1813" s="17" t="s">
        <v>189</v>
      </c>
      <c r="L1813" s="48" t="s">
        <v>89</v>
      </c>
      <c r="M1813" s="18" t="str" cm="1">
        <f t="array" ref="M1813">_xlfn.IFS(G1813&gt;60,"Alto",G1813&gt;30,"Médio",G1813&lt;=30,"Baixo")</f>
        <v>Baixo</v>
      </c>
      <c r="N1813" s="20" t="str">
        <f t="shared" si="68"/>
        <v>Baixo</v>
      </c>
    </row>
    <row r="1814" spans="1:16" x14ac:dyDescent="0.35">
      <c r="A1814" s="17" t="str">
        <f t="shared" si="69"/>
        <v>PEcidadeOndas de calorCidade de Recife20504C</v>
      </c>
      <c r="B1814" s="18" t="s">
        <v>129</v>
      </c>
      <c r="C1814" s="18" t="s">
        <v>82</v>
      </c>
      <c r="D1814" s="17" t="s">
        <v>203</v>
      </c>
      <c r="E1814" s="17" t="s">
        <v>130</v>
      </c>
      <c r="F1814" s="17" t="e" vm="20">
        <v>#VALUE!</v>
      </c>
      <c r="G1814" s="46">
        <v>60</v>
      </c>
      <c r="H1814" s="18">
        <v>2050</v>
      </c>
      <c r="I1814" s="18" t="s">
        <v>90</v>
      </c>
      <c r="J1814" s="9" t="s">
        <v>204</v>
      </c>
      <c r="K1814" s="17" t="s">
        <v>189</v>
      </c>
      <c r="L1814" s="48" t="s">
        <v>89</v>
      </c>
      <c r="M1814" s="18" t="str" cm="1">
        <f t="array" ref="M1814">_xlfn.IFS(G1814&gt;60,"Alto",G1814&gt;30,"Médio",G1814&lt;=30,"Baixo")</f>
        <v>Médio</v>
      </c>
      <c r="N1814" s="20" t="str">
        <f t="shared" si="68"/>
        <v>Médio</v>
      </c>
    </row>
    <row r="1815" spans="1:16" x14ac:dyDescent="0.35">
      <c r="A1815" s="17" t="str">
        <f t="shared" si="69"/>
        <v>PIcidadeOndas de calorCidade de Teresina20302C</v>
      </c>
      <c r="B1815" s="18" t="s">
        <v>139</v>
      </c>
      <c r="C1815" s="18" t="s">
        <v>82</v>
      </c>
      <c r="D1815" s="17" t="s">
        <v>203</v>
      </c>
      <c r="E1815" s="17" t="s">
        <v>140</v>
      </c>
      <c r="F1815" s="17" t="e" vm="25">
        <v>#VALUE!</v>
      </c>
      <c r="G1815" s="46">
        <v>10</v>
      </c>
      <c r="H1815" s="18">
        <v>2030</v>
      </c>
      <c r="I1815" s="18" t="s">
        <v>86</v>
      </c>
      <c r="J1815" s="9" t="s">
        <v>204</v>
      </c>
      <c r="K1815" s="17" t="s">
        <v>189</v>
      </c>
      <c r="L1815" s="48" t="s">
        <v>89</v>
      </c>
      <c r="M1815" s="18" t="str" cm="1">
        <f t="array" ref="M1815">_xlfn.IFS(G1815&gt;60,"Alto",G1815&gt;30,"Médio",G1815&lt;=30,"Baixo")</f>
        <v>Baixo</v>
      </c>
      <c r="N1815" s="20" t="str">
        <f t="shared" si="68"/>
        <v>Baixo</v>
      </c>
    </row>
    <row r="1816" spans="1:16" x14ac:dyDescent="0.35">
      <c r="A1816" s="17" t="str">
        <f t="shared" si="69"/>
        <v>PIcidadeOndas de calorCidade de Teresina20304C</v>
      </c>
      <c r="B1816" s="18" t="s">
        <v>139</v>
      </c>
      <c r="C1816" s="18" t="s">
        <v>82</v>
      </c>
      <c r="D1816" s="17" t="s">
        <v>203</v>
      </c>
      <c r="E1816" s="17" t="s">
        <v>140</v>
      </c>
      <c r="F1816" s="17" t="e" vm="25">
        <v>#VALUE!</v>
      </c>
      <c r="G1816" s="46">
        <v>10</v>
      </c>
      <c r="H1816" s="18">
        <v>2030</v>
      </c>
      <c r="I1816" s="18" t="s">
        <v>90</v>
      </c>
      <c r="J1816" s="9" t="s">
        <v>204</v>
      </c>
      <c r="K1816" s="17" t="s">
        <v>189</v>
      </c>
      <c r="L1816" s="48" t="s">
        <v>89</v>
      </c>
      <c r="M1816" s="18" t="str" cm="1">
        <f t="array" ref="M1816">_xlfn.IFS(G1816&gt;60,"Alto",G1816&gt;30,"Médio",G1816&lt;=30,"Baixo")</f>
        <v>Baixo</v>
      </c>
      <c r="N1816" s="20" t="str">
        <f t="shared" si="68"/>
        <v>Baixo</v>
      </c>
    </row>
    <row r="1817" spans="1:16" x14ac:dyDescent="0.35">
      <c r="A1817" s="17" t="str">
        <f t="shared" si="69"/>
        <v>PIcidadeOndas de calorCidade de Teresina20502C</v>
      </c>
      <c r="B1817" s="18" t="s">
        <v>139</v>
      </c>
      <c r="C1817" s="18" t="s">
        <v>82</v>
      </c>
      <c r="D1817" s="17" t="s">
        <v>203</v>
      </c>
      <c r="E1817" s="17" t="s">
        <v>140</v>
      </c>
      <c r="F1817" s="17" t="e" vm="25">
        <v>#VALUE!</v>
      </c>
      <c r="G1817" s="46">
        <v>10</v>
      </c>
      <c r="H1817" s="18">
        <v>2050</v>
      </c>
      <c r="I1817" s="18" t="s">
        <v>86</v>
      </c>
      <c r="J1817" s="9" t="s">
        <v>204</v>
      </c>
      <c r="K1817" s="17" t="s">
        <v>189</v>
      </c>
      <c r="L1817" s="48" t="s">
        <v>89</v>
      </c>
      <c r="M1817" s="18" t="str" cm="1">
        <f t="array" ref="M1817">_xlfn.IFS(G1817&gt;60,"Alto",G1817&gt;30,"Médio",G1817&lt;=30,"Baixo")</f>
        <v>Baixo</v>
      </c>
      <c r="N1817" s="20" t="str">
        <f t="shared" si="68"/>
        <v>Baixo</v>
      </c>
    </row>
    <row r="1818" spans="1:16" x14ac:dyDescent="0.35">
      <c r="A1818" s="17" t="str">
        <f t="shared" si="69"/>
        <v>PIcidadeOndas de calorCidade de Teresina20504C</v>
      </c>
      <c r="B1818" s="18" t="s">
        <v>139</v>
      </c>
      <c r="C1818" s="18" t="s">
        <v>82</v>
      </c>
      <c r="D1818" s="17" t="s">
        <v>203</v>
      </c>
      <c r="E1818" s="17" t="s">
        <v>140</v>
      </c>
      <c r="F1818" s="17" t="e" vm="25">
        <v>#VALUE!</v>
      </c>
      <c r="G1818" s="46">
        <v>40</v>
      </c>
      <c r="H1818" s="18">
        <v>2050</v>
      </c>
      <c r="I1818" s="18" t="s">
        <v>90</v>
      </c>
      <c r="J1818" s="9" t="s">
        <v>204</v>
      </c>
      <c r="K1818" s="17" t="s">
        <v>189</v>
      </c>
      <c r="L1818" s="48" t="s">
        <v>89</v>
      </c>
      <c r="M1818" s="18" t="str" cm="1">
        <f t="array" ref="M1818">_xlfn.IFS(G1818&gt;60,"Alto",G1818&gt;30,"Médio",G1818&lt;=30,"Baixo")</f>
        <v>Médio</v>
      </c>
      <c r="N1818" s="20" t="str">
        <f t="shared" si="68"/>
        <v>Médio</v>
      </c>
    </row>
    <row r="1819" spans="1:16" x14ac:dyDescent="0.35">
      <c r="A1819" s="17" t="str">
        <f t="shared" si="69"/>
        <v>PRcidadeOndas de calorCidade de Curitiba20302C</v>
      </c>
      <c r="B1819" s="18" t="s">
        <v>105</v>
      </c>
      <c r="C1819" s="18" t="s">
        <v>82</v>
      </c>
      <c r="D1819" s="17" t="s">
        <v>203</v>
      </c>
      <c r="E1819" s="17" t="s">
        <v>106</v>
      </c>
      <c r="F1819" s="17" t="e" vm="8">
        <v>#VALUE!</v>
      </c>
      <c r="G1819" s="46">
        <v>20</v>
      </c>
      <c r="H1819" s="18">
        <v>2030</v>
      </c>
      <c r="I1819" s="18" t="s">
        <v>86</v>
      </c>
      <c r="J1819" s="9" t="s">
        <v>204</v>
      </c>
      <c r="K1819" s="17" t="s">
        <v>189</v>
      </c>
      <c r="L1819" s="48" t="s">
        <v>89</v>
      </c>
      <c r="M1819" s="18" t="str" cm="1">
        <f t="array" ref="M1819">_xlfn.IFS(G1819&gt;60,"Alto",G1819&gt;30,"Médio",G1819&lt;=30,"Baixo")</f>
        <v>Baixo</v>
      </c>
      <c r="N1819" s="20" t="str">
        <f t="shared" si="68"/>
        <v>Baixo</v>
      </c>
    </row>
    <row r="1820" spans="1:16" x14ac:dyDescent="0.35">
      <c r="A1820" s="17" t="str">
        <f t="shared" si="69"/>
        <v>PRCidadeOndas de calorCidade de Cascavel20302C</v>
      </c>
      <c r="B1820" s="111" t="s">
        <v>105</v>
      </c>
      <c r="C1820" s="111" t="s">
        <v>190</v>
      </c>
      <c r="D1820" s="83" t="s">
        <v>203</v>
      </c>
      <c r="E1820" s="83" t="s">
        <v>179</v>
      </c>
      <c r="F1820" s="83" t="e" vm="30">
        <v>#VALUE!</v>
      </c>
      <c r="G1820" s="163">
        <v>40</v>
      </c>
      <c r="H1820" s="18">
        <v>2030</v>
      </c>
      <c r="I1820" s="18" t="s">
        <v>86</v>
      </c>
      <c r="J1820" s="9" t="s">
        <v>204</v>
      </c>
      <c r="K1820" s="17" t="s">
        <v>189</v>
      </c>
      <c r="L1820" s="48" t="s">
        <v>89</v>
      </c>
      <c r="M1820" s="18" t="str" cm="1">
        <f t="array" ref="M1820">_xlfn.IFS(G1820&gt;60,"Alto",G1820&gt;30,"Médio",G1820&lt;=30,"Baixo")</f>
        <v>Médio</v>
      </c>
      <c r="N1820" s="20" t="str">
        <f t="shared" si="68"/>
        <v>Médio</v>
      </c>
    </row>
    <row r="1821" spans="1:16" x14ac:dyDescent="0.35">
      <c r="A1821" s="17" t="str">
        <f t="shared" si="69"/>
        <v>PRcidadeOndas de calorCidade de Curitiba20304C</v>
      </c>
      <c r="B1821" s="18" t="s">
        <v>105</v>
      </c>
      <c r="C1821" s="18" t="s">
        <v>82</v>
      </c>
      <c r="D1821" s="17" t="s">
        <v>203</v>
      </c>
      <c r="E1821" s="17" t="s">
        <v>106</v>
      </c>
      <c r="F1821" s="17" t="e" vm="8">
        <v>#VALUE!</v>
      </c>
      <c r="G1821" s="46">
        <v>20</v>
      </c>
      <c r="H1821" s="18">
        <v>2030</v>
      </c>
      <c r="I1821" s="18" t="s">
        <v>90</v>
      </c>
      <c r="J1821" s="9" t="s">
        <v>204</v>
      </c>
      <c r="K1821" s="17" t="s">
        <v>189</v>
      </c>
      <c r="L1821" s="48" t="s">
        <v>89</v>
      </c>
      <c r="M1821" s="18" t="str" cm="1">
        <f t="array" ref="M1821">_xlfn.IFS(G1821&gt;60,"Alto",G1821&gt;30,"Médio",G1821&lt;=30,"Baixo")</f>
        <v>Baixo</v>
      </c>
      <c r="N1821" s="20" t="str">
        <f t="shared" si="68"/>
        <v>Baixo</v>
      </c>
      <c r="P1821"/>
    </row>
    <row r="1822" spans="1:16" x14ac:dyDescent="0.35">
      <c r="A1822" s="17" t="str">
        <f t="shared" si="69"/>
        <v>PRCidadeOndas de calorCidade de Cascavel20304C</v>
      </c>
      <c r="B1822" s="111" t="s">
        <v>105</v>
      </c>
      <c r="C1822" s="111" t="s">
        <v>190</v>
      </c>
      <c r="D1822" s="83" t="s">
        <v>203</v>
      </c>
      <c r="E1822" s="83" t="s">
        <v>179</v>
      </c>
      <c r="F1822" s="83" t="e" vm="30">
        <v>#VALUE!</v>
      </c>
      <c r="G1822" s="163">
        <v>50</v>
      </c>
      <c r="H1822" s="18">
        <v>2030</v>
      </c>
      <c r="I1822" s="18" t="s">
        <v>90</v>
      </c>
      <c r="J1822" s="9" t="s">
        <v>204</v>
      </c>
      <c r="K1822" s="17" t="s">
        <v>189</v>
      </c>
      <c r="L1822" s="48" t="s">
        <v>89</v>
      </c>
      <c r="M1822" s="18" t="str" cm="1">
        <f t="array" ref="M1822">_xlfn.IFS(G1822&gt;60,"Alto",G1822&gt;30,"Médio",G1822&lt;=30,"Baixo")</f>
        <v>Médio</v>
      </c>
      <c r="N1822" s="20" t="str">
        <f t="shared" si="68"/>
        <v>Médio</v>
      </c>
      <c r="O1822" s="1"/>
      <c r="P1822"/>
    </row>
    <row r="1823" spans="1:16" x14ac:dyDescent="0.35">
      <c r="A1823" s="17" t="str">
        <f t="shared" si="69"/>
        <v>PRcidadeOndas de calorCidade de Curitiba20502C</v>
      </c>
      <c r="B1823" s="18" t="s">
        <v>105</v>
      </c>
      <c r="C1823" s="18" t="s">
        <v>82</v>
      </c>
      <c r="D1823" s="17" t="s">
        <v>203</v>
      </c>
      <c r="E1823" s="17" t="s">
        <v>106</v>
      </c>
      <c r="F1823" s="17" t="e" vm="8">
        <v>#VALUE!</v>
      </c>
      <c r="G1823" s="46">
        <v>10</v>
      </c>
      <c r="H1823" s="18">
        <v>2050</v>
      </c>
      <c r="I1823" s="18" t="s">
        <v>86</v>
      </c>
      <c r="J1823" s="9" t="s">
        <v>204</v>
      </c>
      <c r="K1823" s="17" t="s">
        <v>189</v>
      </c>
      <c r="L1823" s="48" t="s">
        <v>89</v>
      </c>
      <c r="M1823" s="18" t="str" cm="1">
        <f t="array" ref="M1823">_xlfn.IFS(G1823&gt;60,"Alto",G1823&gt;30,"Médio",G1823&lt;=30,"Baixo")</f>
        <v>Baixo</v>
      </c>
      <c r="N1823" s="20" t="str">
        <f t="shared" si="68"/>
        <v>Baixo</v>
      </c>
      <c r="O1823" s="1"/>
      <c r="P1823"/>
    </row>
    <row r="1824" spans="1:16" x14ac:dyDescent="0.35">
      <c r="A1824" s="17" t="str">
        <f t="shared" si="69"/>
        <v>PRCidadeOndas de calorCidade de Cascavel20502C</v>
      </c>
      <c r="B1824" s="111" t="s">
        <v>105</v>
      </c>
      <c r="C1824" s="111" t="s">
        <v>190</v>
      </c>
      <c r="D1824" s="83" t="s">
        <v>203</v>
      </c>
      <c r="E1824" s="83" t="s">
        <v>179</v>
      </c>
      <c r="F1824" s="83" t="e" vm="30">
        <v>#VALUE!</v>
      </c>
      <c r="G1824" s="163">
        <v>30</v>
      </c>
      <c r="H1824" s="18">
        <v>2050</v>
      </c>
      <c r="I1824" s="18" t="s">
        <v>86</v>
      </c>
      <c r="J1824" s="9" t="s">
        <v>204</v>
      </c>
      <c r="K1824" s="17" t="s">
        <v>189</v>
      </c>
      <c r="L1824" s="48" t="s">
        <v>89</v>
      </c>
      <c r="M1824" s="18" t="str" cm="1">
        <f t="array" ref="M1824">_xlfn.IFS(G1824&gt;60,"Alto",G1824&gt;30,"Médio",G1824&lt;=30,"Baixo")</f>
        <v>Baixo</v>
      </c>
      <c r="N1824" s="20" t="str">
        <f t="shared" si="68"/>
        <v>Baixo</v>
      </c>
      <c r="O1824" s="1"/>
      <c r="P1824"/>
    </row>
    <row r="1825" spans="1:16" x14ac:dyDescent="0.35">
      <c r="A1825" s="17" t="str">
        <f t="shared" si="69"/>
        <v>PRcidadeOndas de calorCidade de Curitiba20504C</v>
      </c>
      <c r="B1825" s="18" t="s">
        <v>105</v>
      </c>
      <c r="C1825" s="18" t="s">
        <v>82</v>
      </c>
      <c r="D1825" s="17" t="s">
        <v>203</v>
      </c>
      <c r="E1825" s="17" t="s">
        <v>106</v>
      </c>
      <c r="F1825" s="17" t="e" vm="8">
        <v>#VALUE!</v>
      </c>
      <c r="G1825" s="46">
        <v>10</v>
      </c>
      <c r="H1825" s="18">
        <v>2050</v>
      </c>
      <c r="I1825" s="18" t="s">
        <v>90</v>
      </c>
      <c r="J1825" s="9" t="s">
        <v>204</v>
      </c>
      <c r="K1825" s="17" t="s">
        <v>189</v>
      </c>
      <c r="L1825" s="48" t="s">
        <v>89</v>
      </c>
      <c r="M1825" s="18" t="str" cm="1">
        <f t="array" ref="M1825">_xlfn.IFS(G1825&gt;60,"Alto",G1825&gt;30,"Médio",G1825&lt;=30,"Baixo")</f>
        <v>Baixo</v>
      </c>
      <c r="N1825" s="20" t="str">
        <f t="shared" si="68"/>
        <v>Baixo</v>
      </c>
      <c r="P1825"/>
    </row>
    <row r="1826" spans="1:16" x14ac:dyDescent="0.35">
      <c r="A1826" s="17" t="str">
        <f t="shared" si="69"/>
        <v>PRCidadeOndas de calorCidade de Cascavel20504C</v>
      </c>
      <c r="B1826" s="111" t="s">
        <v>105</v>
      </c>
      <c r="C1826" s="111" t="s">
        <v>190</v>
      </c>
      <c r="D1826" s="83" t="s">
        <v>203</v>
      </c>
      <c r="E1826" s="83" t="s">
        <v>179</v>
      </c>
      <c r="F1826" s="83" t="e" vm="30">
        <v>#VALUE!</v>
      </c>
      <c r="G1826" s="163">
        <v>40</v>
      </c>
      <c r="H1826" s="18">
        <v>2050</v>
      </c>
      <c r="I1826" s="18" t="s">
        <v>90</v>
      </c>
      <c r="J1826" s="9" t="s">
        <v>204</v>
      </c>
      <c r="K1826" s="17" t="s">
        <v>189</v>
      </c>
      <c r="L1826" s="48" t="s">
        <v>89</v>
      </c>
      <c r="M1826" s="18" t="str" cm="1">
        <f t="array" ref="M1826">_xlfn.IFS(G1826&gt;60,"Alto",G1826&gt;30,"Médio",G1826&lt;=30,"Baixo")</f>
        <v>Médio</v>
      </c>
      <c r="N1826" s="20" t="str">
        <f t="shared" si="68"/>
        <v>Médio</v>
      </c>
    </row>
    <row r="1827" spans="1:16" x14ac:dyDescent="0.35">
      <c r="A1827" s="17" t="str">
        <f t="shared" si="69"/>
        <v>RJcidadeOndas de calorCidade do Rio de Janeiro20302C</v>
      </c>
      <c r="B1827" s="18" t="s">
        <v>143</v>
      </c>
      <c r="C1827" s="18" t="s">
        <v>82</v>
      </c>
      <c r="D1827" s="17" t="s">
        <v>203</v>
      </c>
      <c r="E1827" s="17" t="s">
        <v>144</v>
      </c>
      <c r="F1827" s="17" t="e" vm="27">
        <v>#VALUE!</v>
      </c>
      <c r="G1827" s="46">
        <v>20</v>
      </c>
      <c r="H1827" s="18">
        <v>2030</v>
      </c>
      <c r="I1827" s="18" t="s">
        <v>86</v>
      </c>
      <c r="J1827" s="9" t="s">
        <v>204</v>
      </c>
      <c r="K1827" s="17" t="s">
        <v>189</v>
      </c>
      <c r="L1827" s="48" t="s">
        <v>89</v>
      </c>
      <c r="M1827" s="18" t="str" cm="1">
        <f t="array" ref="M1827">_xlfn.IFS(G1827&gt;60,"Alto",G1827&gt;30,"Médio",G1827&lt;=30,"Baixo")</f>
        <v>Baixo</v>
      </c>
      <c r="N1827" s="20" t="str">
        <f t="shared" si="68"/>
        <v>Baixo</v>
      </c>
    </row>
    <row r="1828" spans="1:16" x14ac:dyDescent="0.35">
      <c r="A1828" s="17" t="str">
        <f t="shared" si="69"/>
        <v>RJcidadeOndas de calorCidade do Rio de Janeiro20304C</v>
      </c>
      <c r="B1828" s="18" t="s">
        <v>143</v>
      </c>
      <c r="C1828" s="18" t="s">
        <v>82</v>
      </c>
      <c r="D1828" s="17" t="s">
        <v>203</v>
      </c>
      <c r="E1828" s="17" t="s">
        <v>144</v>
      </c>
      <c r="F1828" s="17" t="e" vm="27">
        <v>#VALUE!</v>
      </c>
      <c r="G1828" s="46">
        <v>10</v>
      </c>
      <c r="H1828" s="18">
        <v>2030</v>
      </c>
      <c r="I1828" s="18" t="s">
        <v>90</v>
      </c>
      <c r="J1828" s="9" t="s">
        <v>204</v>
      </c>
      <c r="K1828" s="17" t="s">
        <v>189</v>
      </c>
      <c r="L1828" s="48" t="s">
        <v>89</v>
      </c>
      <c r="M1828" s="18" t="str" cm="1">
        <f t="array" ref="M1828">_xlfn.IFS(G1828&gt;60,"Alto",G1828&gt;30,"Médio",G1828&lt;=30,"Baixo")</f>
        <v>Baixo</v>
      </c>
      <c r="N1828" s="20" t="str">
        <f t="shared" si="68"/>
        <v>Baixo</v>
      </c>
    </row>
    <row r="1829" spans="1:16" x14ac:dyDescent="0.35">
      <c r="A1829" s="17" t="str">
        <f t="shared" si="69"/>
        <v>RJcidadeOndas de calorCidade do Rio de Janeiro20502C</v>
      </c>
      <c r="B1829" s="18" t="s">
        <v>143</v>
      </c>
      <c r="C1829" s="18" t="s">
        <v>82</v>
      </c>
      <c r="D1829" s="17" t="s">
        <v>203</v>
      </c>
      <c r="E1829" s="17" t="s">
        <v>144</v>
      </c>
      <c r="F1829" s="17" t="e" vm="27">
        <v>#VALUE!</v>
      </c>
      <c r="G1829" s="46">
        <v>10</v>
      </c>
      <c r="H1829" s="18">
        <v>2050</v>
      </c>
      <c r="I1829" s="18" t="s">
        <v>86</v>
      </c>
      <c r="J1829" s="9" t="s">
        <v>204</v>
      </c>
      <c r="K1829" s="17" t="s">
        <v>189</v>
      </c>
      <c r="L1829" s="48" t="s">
        <v>89</v>
      </c>
      <c r="M1829" s="18" t="str" cm="1">
        <f t="array" ref="M1829">_xlfn.IFS(G1829&gt;60,"Alto",G1829&gt;30,"Médio",G1829&lt;=30,"Baixo")</f>
        <v>Baixo</v>
      </c>
      <c r="N1829" s="20" t="str">
        <f t="shared" si="68"/>
        <v>Baixo</v>
      </c>
    </row>
    <row r="1830" spans="1:16" x14ac:dyDescent="0.35">
      <c r="A1830" s="17" t="str">
        <f t="shared" si="69"/>
        <v>RJcidadeOndas de calorCidade do Rio de Janeiro20504C</v>
      </c>
      <c r="B1830" s="18" t="s">
        <v>143</v>
      </c>
      <c r="C1830" s="18" t="s">
        <v>82</v>
      </c>
      <c r="D1830" s="17" t="s">
        <v>203</v>
      </c>
      <c r="E1830" s="17" t="s">
        <v>144</v>
      </c>
      <c r="F1830" s="17" t="e" vm="27">
        <v>#VALUE!</v>
      </c>
      <c r="G1830" s="46">
        <v>20</v>
      </c>
      <c r="H1830" s="18">
        <v>2050</v>
      </c>
      <c r="I1830" s="18" t="s">
        <v>90</v>
      </c>
      <c r="J1830" s="9" t="s">
        <v>204</v>
      </c>
      <c r="K1830" s="17" t="s">
        <v>189</v>
      </c>
      <c r="L1830" s="48" t="s">
        <v>89</v>
      </c>
      <c r="M1830" s="18" t="str" cm="1">
        <f t="array" ref="M1830">_xlfn.IFS(G1830&gt;60,"Alto",G1830&gt;30,"Médio",G1830&lt;=30,"Baixo")</f>
        <v>Baixo</v>
      </c>
      <c r="N1830" s="20" t="str">
        <f t="shared" si="68"/>
        <v>Baixo</v>
      </c>
    </row>
    <row r="1831" spans="1:16" x14ac:dyDescent="0.35">
      <c r="A1831" s="17" t="str">
        <f t="shared" si="69"/>
        <v>RNcidadeOndas de calorCidade de Natal20302C</v>
      </c>
      <c r="B1831" s="18" t="s">
        <v>121</v>
      </c>
      <c r="C1831" s="18" t="s">
        <v>82</v>
      </c>
      <c r="D1831" s="17" t="s">
        <v>203</v>
      </c>
      <c r="E1831" s="17" t="s">
        <v>122</v>
      </c>
      <c r="F1831" s="17" t="e" vm="16">
        <v>#VALUE!</v>
      </c>
      <c r="G1831" s="46">
        <v>30</v>
      </c>
      <c r="H1831" s="18">
        <v>2030</v>
      </c>
      <c r="I1831" s="18" t="s">
        <v>86</v>
      </c>
      <c r="J1831" s="9" t="s">
        <v>204</v>
      </c>
      <c r="K1831" s="17" t="s">
        <v>189</v>
      </c>
      <c r="L1831" s="48" t="s">
        <v>89</v>
      </c>
      <c r="M1831" s="18" t="str" cm="1">
        <f t="array" ref="M1831">_xlfn.IFS(G1831&gt;60,"Alto",G1831&gt;30,"Médio",G1831&lt;=30,"Baixo")</f>
        <v>Baixo</v>
      </c>
      <c r="N1831" s="20" t="str">
        <f t="shared" ref="N1831:N1894" si="70">IF(OR(G1831="Alto",G1831="Médio", G1831="Baixo", G1831= "Não aplicável",G1831="ND"),G1831,M1831)</f>
        <v>Baixo</v>
      </c>
    </row>
    <row r="1832" spans="1:16" x14ac:dyDescent="0.35">
      <c r="A1832" s="17" t="str">
        <f t="shared" si="69"/>
        <v>RNcidadeOndas de calorCidade de Natal20304C</v>
      </c>
      <c r="B1832" s="18" t="s">
        <v>121</v>
      </c>
      <c r="C1832" s="18" t="s">
        <v>82</v>
      </c>
      <c r="D1832" s="17" t="s">
        <v>203</v>
      </c>
      <c r="E1832" s="17" t="s">
        <v>122</v>
      </c>
      <c r="F1832" s="17" t="e" vm="16">
        <v>#VALUE!</v>
      </c>
      <c r="G1832" s="46">
        <v>30</v>
      </c>
      <c r="H1832" s="18">
        <v>2030</v>
      </c>
      <c r="I1832" s="18" t="s">
        <v>90</v>
      </c>
      <c r="J1832" s="9" t="s">
        <v>204</v>
      </c>
      <c r="K1832" s="17" t="s">
        <v>189</v>
      </c>
      <c r="L1832" s="48" t="s">
        <v>89</v>
      </c>
      <c r="M1832" s="18" t="str" cm="1">
        <f t="array" ref="M1832">_xlfn.IFS(G1832&gt;60,"Alto",G1832&gt;30,"Médio",G1832&lt;=30,"Baixo")</f>
        <v>Baixo</v>
      </c>
      <c r="N1832" s="20" t="str">
        <f t="shared" si="70"/>
        <v>Baixo</v>
      </c>
    </row>
    <row r="1833" spans="1:16" x14ac:dyDescent="0.35">
      <c r="A1833" s="17" t="str">
        <f t="shared" si="69"/>
        <v>RNcidadeOndas de calorCidade de Natal20502C</v>
      </c>
      <c r="B1833" s="18" t="s">
        <v>121</v>
      </c>
      <c r="C1833" s="18" t="s">
        <v>82</v>
      </c>
      <c r="D1833" s="17" t="s">
        <v>203</v>
      </c>
      <c r="E1833" s="17" t="s">
        <v>122</v>
      </c>
      <c r="F1833" s="17" t="e" vm="16">
        <v>#VALUE!</v>
      </c>
      <c r="G1833" s="46">
        <v>30</v>
      </c>
      <c r="H1833" s="18">
        <v>2050</v>
      </c>
      <c r="I1833" s="18" t="s">
        <v>86</v>
      </c>
      <c r="J1833" s="9" t="s">
        <v>204</v>
      </c>
      <c r="K1833" s="17" t="s">
        <v>189</v>
      </c>
      <c r="L1833" s="48" t="s">
        <v>89</v>
      </c>
      <c r="M1833" s="18" t="str" cm="1">
        <f t="array" ref="M1833">_xlfn.IFS(G1833&gt;60,"Alto",G1833&gt;30,"Médio",G1833&lt;=30,"Baixo")</f>
        <v>Baixo</v>
      </c>
      <c r="N1833" s="20" t="str">
        <f t="shared" si="70"/>
        <v>Baixo</v>
      </c>
    </row>
    <row r="1834" spans="1:16" x14ac:dyDescent="0.35">
      <c r="A1834" s="17" t="str">
        <f t="shared" si="69"/>
        <v>RNcidadeOndas de calorCidade de Natal20504C</v>
      </c>
      <c r="B1834" s="18" t="s">
        <v>121</v>
      </c>
      <c r="C1834" s="45" t="s">
        <v>82</v>
      </c>
      <c r="D1834" s="44" t="s">
        <v>203</v>
      </c>
      <c r="E1834" s="17" t="s">
        <v>122</v>
      </c>
      <c r="F1834" s="17" t="e" vm="16">
        <v>#VALUE!</v>
      </c>
      <c r="G1834" s="46">
        <v>60</v>
      </c>
      <c r="H1834" s="18">
        <v>2050</v>
      </c>
      <c r="I1834" s="18" t="s">
        <v>90</v>
      </c>
      <c r="J1834" s="9" t="s">
        <v>204</v>
      </c>
      <c r="K1834" s="17" t="s">
        <v>189</v>
      </c>
      <c r="L1834" s="48" t="s">
        <v>89</v>
      </c>
      <c r="M1834" s="18" t="str" cm="1">
        <f t="array" ref="M1834">_xlfn.IFS(G1834&gt;60,"Alto",G1834&gt;30,"Médio",G1834&lt;=30,"Baixo")</f>
        <v>Médio</v>
      </c>
      <c r="N1834" s="20" t="str">
        <f t="shared" si="70"/>
        <v>Médio</v>
      </c>
    </row>
    <row r="1835" spans="1:16" x14ac:dyDescent="0.35">
      <c r="A1835" s="17" t="str">
        <f t="shared" si="69"/>
        <v>ROcidadeOndas de calorCidade de Porto Velho20302C</v>
      </c>
      <c r="B1835" s="18" t="s">
        <v>127</v>
      </c>
      <c r="C1835" s="45" t="s">
        <v>82</v>
      </c>
      <c r="D1835" s="44" t="s">
        <v>203</v>
      </c>
      <c r="E1835" s="17" t="s">
        <v>128</v>
      </c>
      <c r="F1835" s="17" t="e" vm="19">
        <v>#VALUE!</v>
      </c>
      <c r="G1835" s="46">
        <v>20</v>
      </c>
      <c r="H1835" s="18">
        <v>2030</v>
      </c>
      <c r="I1835" s="18" t="s">
        <v>86</v>
      </c>
      <c r="J1835" s="9" t="s">
        <v>204</v>
      </c>
      <c r="K1835" s="17" t="s">
        <v>189</v>
      </c>
      <c r="L1835" s="48" t="s">
        <v>89</v>
      </c>
      <c r="M1835" s="18" t="str" cm="1">
        <f t="array" ref="M1835">_xlfn.IFS(G1835&gt;60,"Alto",G1835&gt;30,"Médio",G1835&lt;=30,"Baixo")</f>
        <v>Baixo</v>
      </c>
      <c r="N1835" s="20" t="str">
        <f t="shared" si="70"/>
        <v>Baixo</v>
      </c>
    </row>
    <row r="1836" spans="1:16" x14ac:dyDescent="0.35">
      <c r="A1836" s="17" t="str">
        <f t="shared" si="69"/>
        <v>ROcidadeOndas de calorCidade de Porto Velho20304C</v>
      </c>
      <c r="B1836" s="18" t="s">
        <v>127</v>
      </c>
      <c r="C1836" s="18" t="s">
        <v>82</v>
      </c>
      <c r="D1836" s="17" t="s">
        <v>203</v>
      </c>
      <c r="E1836" s="17" t="s">
        <v>128</v>
      </c>
      <c r="F1836" s="17" t="e" vm="19">
        <v>#VALUE!</v>
      </c>
      <c r="G1836" s="166">
        <v>20</v>
      </c>
      <c r="H1836" s="18">
        <v>2030</v>
      </c>
      <c r="I1836" s="18" t="s">
        <v>90</v>
      </c>
      <c r="J1836" s="9" t="s">
        <v>204</v>
      </c>
      <c r="K1836" s="17" t="s">
        <v>189</v>
      </c>
      <c r="L1836" s="48" t="s">
        <v>89</v>
      </c>
      <c r="M1836" s="18" t="str" cm="1">
        <f t="array" ref="M1836">_xlfn.IFS(G1836&gt;60,"Alto",G1836&gt;30,"Médio",G1836&lt;=30,"Baixo")</f>
        <v>Baixo</v>
      </c>
      <c r="N1836" s="20" t="str">
        <f t="shared" si="70"/>
        <v>Baixo</v>
      </c>
    </row>
    <row r="1837" spans="1:16" x14ac:dyDescent="0.35">
      <c r="A1837" s="17" t="str">
        <f t="shared" si="69"/>
        <v>ROcidadeOndas de calorCidade de Porto Velho20502C</v>
      </c>
      <c r="B1837" s="18" t="s">
        <v>127</v>
      </c>
      <c r="C1837" s="18" t="s">
        <v>82</v>
      </c>
      <c r="D1837" s="17" t="s">
        <v>203</v>
      </c>
      <c r="E1837" s="17" t="s">
        <v>128</v>
      </c>
      <c r="F1837" s="17" t="e" vm="19">
        <v>#VALUE!</v>
      </c>
      <c r="G1837" s="172">
        <v>10</v>
      </c>
      <c r="H1837" s="18">
        <v>2050</v>
      </c>
      <c r="I1837" s="18" t="s">
        <v>86</v>
      </c>
      <c r="J1837" s="9" t="s">
        <v>204</v>
      </c>
      <c r="K1837" s="17" t="s">
        <v>189</v>
      </c>
      <c r="L1837" s="48" t="s">
        <v>89</v>
      </c>
      <c r="M1837" s="18" t="str" cm="1">
        <f t="array" ref="M1837">_xlfn.IFS(G1837&gt;60,"Alto",G1837&gt;30,"Médio",G1837&lt;=30,"Baixo")</f>
        <v>Baixo</v>
      </c>
      <c r="N1837" s="20" t="str">
        <f t="shared" si="70"/>
        <v>Baixo</v>
      </c>
    </row>
    <row r="1838" spans="1:16" x14ac:dyDescent="0.35">
      <c r="A1838" s="17" t="str">
        <f t="shared" si="69"/>
        <v>ROcidadeOndas de calorCidade de Porto Velho20504C</v>
      </c>
      <c r="B1838" s="18" t="s">
        <v>127</v>
      </c>
      <c r="C1838" s="18" t="s">
        <v>82</v>
      </c>
      <c r="D1838" s="17" t="s">
        <v>203</v>
      </c>
      <c r="E1838" s="17" t="s">
        <v>128</v>
      </c>
      <c r="F1838" s="17" t="e" vm="19">
        <v>#VALUE!</v>
      </c>
      <c r="G1838" s="166">
        <v>40</v>
      </c>
      <c r="H1838" s="18">
        <v>2050</v>
      </c>
      <c r="I1838" s="18" t="s">
        <v>90</v>
      </c>
      <c r="J1838" s="9" t="s">
        <v>204</v>
      </c>
      <c r="K1838" s="17" t="s">
        <v>189</v>
      </c>
      <c r="L1838" s="48" t="s">
        <v>89</v>
      </c>
      <c r="M1838" s="18" t="str" cm="1">
        <f t="array" ref="M1838">_xlfn.IFS(G1838&gt;60,"Alto",G1838&gt;30,"Médio",G1838&lt;=30,"Baixo")</f>
        <v>Médio</v>
      </c>
      <c r="N1838" s="20" t="str">
        <f t="shared" si="70"/>
        <v>Médio</v>
      </c>
    </row>
    <row r="1839" spans="1:16" x14ac:dyDescent="0.35">
      <c r="A1839" s="17" t="str">
        <f t="shared" si="69"/>
        <v>RRcidadeOndas de calorCidade de Boa Vista20302C</v>
      </c>
      <c r="B1839" s="18" t="s">
        <v>97</v>
      </c>
      <c r="C1839" s="18" t="s">
        <v>82</v>
      </c>
      <c r="D1839" s="17" t="s">
        <v>203</v>
      </c>
      <c r="E1839" s="17" t="s">
        <v>98</v>
      </c>
      <c r="F1839" s="17" t="e" vm="4">
        <v>#VALUE!</v>
      </c>
      <c r="G1839" s="166">
        <v>20</v>
      </c>
      <c r="H1839" s="18">
        <v>2030</v>
      </c>
      <c r="I1839" s="18" t="s">
        <v>86</v>
      </c>
      <c r="J1839" s="9" t="s">
        <v>204</v>
      </c>
      <c r="K1839" s="17" t="s">
        <v>189</v>
      </c>
      <c r="L1839" s="48" t="s">
        <v>89</v>
      </c>
      <c r="M1839" s="18" t="str" cm="1">
        <f t="array" ref="M1839">_xlfn.IFS(G1839&gt;60,"Alto",G1839&gt;30,"Médio",G1839&lt;=30,"Baixo")</f>
        <v>Baixo</v>
      </c>
      <c r="N1839" s="20" t="str">
        <f t="shared" si="70"/>
        <v>Baixo</v>
      </c>
    </row>
    <row r="1840" spans="1:16" x14ac:dyDescent="0.35">
      <c r="A1840" s="17" t="str">
        <f t="shared" si="69"/>
        <v>RRcidadeOndas de calorCidade de Boa Vista20304C</v>
      </c>
      <c r="B1840" s="18" t="s">
        <v>97</v>
      </c>
      <c r="C1840" s="18" t="s">
        <v>82</v>
      </c>
      <c r="D1840" s="17" t="s">
        <v>203</v>
      </c>
      <c r="E1840" s="17" t="s">
        <v>98</v>
      </c>
      <c r="F1840" s="17" t="e" vm="4">
        <v>#VALUE!</v>
      </c>
      <c r="G1840" s="162">
        <v>20</v>
      </c>
      <c r="H1840" s="18">
        <v>2030</v>
      </c>
      <c r="I1840" s="18" t="s">
        <v>90</v>
      </c>
      <c r="J1840" s="9" t="s">
        <v>204</v>
      </c>
      <c r="K1840" s="17" t="s">
        <v>189</v>
      </c>
      <c r="L1840" s="48" t="s">
        <v>89</v>
      </c>
      <c r="M1840" s="18" t="str" cm="1">
        <f t="array" ref="M1840">_xlfn.IFS(G1840&gt;60,"Alto",G1840&gt;30,"Médio",G1840&lt;=30,"Baixo")</f>
        <v>Baixo</v>
      </c>
      <c r="N1840" s="20" t="str">
        <f t="shared" si="70"/>
        <v>Baixo</v>
      </c>
    </row>
    <row r="1841" spans="1:14" x14ac:dyDescent="0.35">
      <c r="A1841" s="17" t="str">
        <f t="shared" si="69"/>
        <v>RRcidadeOndas de calorCidade de Boa Vista20502C</v>
      </c>
      <c r="B1841" s="18" t="s">
        <v>97</v>
      </c>
      <c r="C1841" s="45" t="s">
        <v>82</v>
      </c>
      <c r="D1841" s="44" t="s">
        <v>203</v>
      </c>
      <c r="E1841" s="17" t="s">
        <v>98</v>
      </c>
      <c r="F1841" s="17" t="e" vm="4">
        <v>#VALUE!</v>
      </c>
      <c r="G1841" s="46">
        <v>20</v>
      </c>
      <c r="H1841" s="18">
        <v>2050</v>
      </c>
      <c r="I1841" s="18" t="s">
        <v>86</v>
      </c>
      <c r="J1841" s="9" t="s">
        <v>204</v>
      </c>
      <c r="K1841" s="17" t="s">
        <v>189</v>
      </c>
      <c r="L1841" s="48" t="s">
        <v>89</v>
      </c>
      <c r="M1841" s="18" t="str" cm="1">
        <f t="array" ref="M1841">_xlfn.IFS(G1841&gt;60,"Alto",G1841&gt;30,"Médio",G1841&lt;=30,"Baixo")</f>
        <v>Baixo</v>
      </c>
      <c r="N1841" s="20" t="str">
        <f t="shared" si="70"/>
        <v>Baixo</v>
      </c>
    </row>
    <row r="1842" spans="1:14" x14ac:dyDescent="0.35">
      <c r="A1842" s="17" t="str">
        <f t="shared" si="69"/>
        <v>RRcidadeOndas de calorCidade de Boa Vista20504C</v>
      </c>
      <c r="B1842" s="18" t="s">
        <v>97</v>
      </c>
      <c r="C1842" s="45" t="s">
        <v>82</v>
      </c>
      <c r="D1842" s="44" t="s">
        <v>203</v>
      </c>
      <c r="E1842" s="17" t="s">
        <v>98</v>
      </c>
      <c r="F1842" s="17" t="e" vm="4">
        <v>#VALUE!</v>
      </c>
      <c r="G1842" s="46">
        <v>40</v>
      </c>
      <c r="H1842" s="18">
        <v>2050</v>
      </c>
      <c r="I1842" s="18" t="s">
        <v>90</v>
      </c>
      <c r="J1842" s="9" t="s">
        <v>204</v>
      </c>
      <c r="K1842" s="17" t="s">
        <v>189</v>
      </c>
      <c r="L1842" s="48" t="s">
        <v>89</v>
      </c>
      <c r="M1842" s="18" t="str" cm="1">
        <f t="array" ref="M1842">_xlfn.IFS(G1842&gt;60,"Alto",G1842&gt;30,"Médio",G1842&lt;=30,"Baixo")</f>
        <v>Médio</v>
      </c>
      <c r="N1842" s="20" t="str">
        <f t="shared" si="70"/>
        <v>Médio</v>
      </c>
    </row>
    <row r="1843" spans="1:14" x14ac:dyDescent="0.35">
      <c r="A1843" s="17" t="str">
        <f t="shared" si="69"/>
        <v>RSCidadeOndas de calorCidade de Cruz Alta20302C</v>
      </c>
      <c r="B1843" s="111" t="s">
        <v>125</v>
      </c>
      <c r="C1843" s="114" t="s">
        <v>190</v>
      </c>
      <c r="D1843" s="92" t="s">
        <v>203</v>
      </c>
      <c r="E1843" s="83" t="s">
        <v>182</v>
      </c>
      <c r="F1843" s="83" t="e" vm="31">
        <v>#VALUE!</v>
      </c>
      <c r="G1843" s="163">
        <v>20</v>
      </c>
      <c r="H1843" s="18">
        <v>2030</v>
      </c>
      <c r="I1843" s="18" t="s">
        <v>86</v>
      </c>
      <c r="J1843" s="9" t="s">
        <v>204</v>
      </c>
      <c r="K1843" s="17" t="s">
        <v>189</v>
      </c>
      <c r="L1843" s="48" t="s">
        <v>89</v>
      </c>
      <c r="M1843" s="18" t="str" cm="1">
        <f t="array" ref="M1843">_xlfn.IFS(G1843&gt;60,"Alto",G1843&gt;30,"Médio",G1843&lt;=30,"Baixo")</f>
        <v>Baixo</v>
      </c>
      <c r="N1843" s="20" t="str">
        <f t="shared" si="70"/>
        <v>Baixo</v>
      </c>
    </row>
    <row r="1844" spans="1:14" x14ac:dyDescent="0.35">
      <c r="A1844" s="17" t="str">
        <f t="shared" si="69"/>
        <v>RScidadeOndas de calorCidade de Porto Alegre20302C</v>
      </c>
      <c r="B1844" s="18" t="s">
        <v>125</v>
      </c>
      <c r="C1844" s="45" t="s">
        <v>82</v>
      </c>
      <c r="D1844" s="44" t="s">
        <v>203</v>
      </c>
      <c r="E1844" s="17" t="s">
        <v>126</v>
      </c>
      <c r="F1844" s="17" t="e" vm="18">
        <v>#VALUE!</v>
      </c>
      <c r="G1844" s="46">
        <v>10</v>
      </c>
      <c r="H1844" s="18">
        <v>2030</v>
      </c>
      <c r="I1844" s="18" t="s">
        <v>86</v>
      </c>
      <c r="J1844" s="9" t="s">
        <v>204</v>
      </c>
      <c r="K1844" s="17" t="s">
        <v>189</v>
      </c>
      <c r="L1844" s="48" t="s">
        <v>89</v>
      </c>
      <c r="M1844" s="18" t="str" cm="1">
        <f t="array" ref="M1844">_xlfn.IFS(G1844&gt;60,"Alto",G1844&gt;30,"Médio",G1844&lt;=30,"Baixo")</f>
        <v>Baixo</v>
      </c>
      <c r="N1844" s="20" t="str">
        <f t="shared" si="70"/>
        <v>Baixo</v>
      </c>
    </row>
    <row r="1845" spans="1:14" x14ac:dyDescent="0.35">
      <c r="A1845" s="17" t="str">
        <f t="shared" si="69"/>
        <v>RSCidadeOndas de calorCidade de Cruz Alta20304C</v>
      </c>
      <c r="B1845" s="111" t="s">
        <v>125</v>
      </c>
      <c r="C1845" s="114" t="s">
        <v>190</v>
      </c>
      <c r="D1845" s="92" t="s">
        <v>203</v>
      </c>
      <c r="E1845" s="83" t="s">
        <v>182</v>
      </c>
      <c r="F1845" s="83" t="e" vm="31">
        <v>#VALUE!</v>
      </c>
      <c r="G1845" s="163">
        <v>20</v>
      </c>
      <c r="H1845" s="18">
        <v>2030</v>
      </c>
      <c r="I1845" s="18" t="s">
        <v>90</v>
      </c>
      <c r="J1845" s="9" t="s">
        <v>204</v>
      </c>
      <c r="K1845" s="17" t="s">
        <v>189</v>
      </c>
      <c r="L1845" s="48" t="s">
        <v>89</v>
      </c>
      <c r="M1845" s="18" t="str" cm="1">
        <f t="array" ref="M1845">_xlfn.IFS(G1845&gt;60,"Alto",G1845&gt;30,"Médio",G1845&lt;=30,"Baixo")</f>
        <v>Baixo</v>
      </c>
      <c r="N1845" s="20" t="str">
        <f t="shared" si="70"/>
        <v>Baixo</v>
      </c>
    </row>
    <row r="1846" spans="1:14" x14ac:dyDescent="0.35">
      <c r="A1846" s="17" t="str">
        <f t="shared" si="69"/>
        <v>RScidadeOndas de calorCidade de Porto Alegre20304C</v>
      </c>
      <c r="B1846" s="18" t="s">
        <v>125</v>
      </c>
      <c r="C1846" s="45" t="s">
        <v>82</v>
      </c>
      <c r="D1846" s="44" t="s">
        <v>203</v>
      </c>
      <c r="E1846" s="17" t="s">
        <v>126</v>
      </c>
      <c r="F1846" s="17" t="e" vm="18">
        <v>#VALUE!</v>
      </c>
      <c r="G1846" s="46">
        <v>10</v>
      </c>
      <c r="H1846" s="18">
        <v>2030</v>
      </c>
      <c r="I1846" s="18" t="s">
        <v>90</v>
      </c>
      <c r="J1846" s="9" t="s">
        <v>204</v>
      </c>
      <c r="K1846" s="17" t="s">
        <v>189</v>
      </c>
      <c r="L1846" s="48" t="s">
        <v>89</v>
      </c>
      <c r="M1846" s="18" t="str" cm="1">
        <f t="array" ref="M1846">_xlfn.IFS(G1846&gt;60,"Alto",G1846&gt;30,"Médio",G1846&lt;=30,"Baixo")</f>
        <v>Baixo</v>
      </c>
      <c r="N1846" s="20" t="str">
        <f t="shared" si="70"/>
        <v>Baixo</v>
      </c>
    </row>
    <row r="1847" spans="1:14" x14ac:dyDescent="0.35">
      <c r="A1847" s="17" t="str">
        <f t="shared" si="69"/>
        <v>RSCidadeOndas de calorCidade de Cruz Alta20502C</v>
      </c>
      <c r="B1847" s="111" t="s">
        <v>125</v>
      </c>
      <c r="C1847" s="111" t="s">
        <v>190</v>
      </c>
      <c r="D1847" s="83" t="s">
        <v>203</v>
      </c>
      <c r="E1847" s="83" t="s">
        <v>182</v>
      </c>
      <c r="F1847" s="83" t="e" vm="31">
        <v>#VALUE!</v>
      </c>
      <c r="G1847" s="165">
        <v>20</v>
      </c>
      <c r="H1847" s="18">
        <v>2050</v>
      </c>
      <c r="I1847" s="18" t="s">
        <v>86</v>
      </c>
      <c r="J1847" s="9" t="s">
        <v>204</v>
      </c>
      <c r="K1847" s="17" t="s">
        <v>189</v>
      </c>
      <c r="L1847" s="48" t="s">
        <v>89</v>
      </c>
      <c r="M1847" s="18" t="str" cm="1">
        <f t="array" ref="M1847">_xlfn.IFS(G1847&gt;60,"Alto",G1847&gt;30,"Médio",G1847&lt;=30,"Baixo")</f>
        <v>Baixo</v>
      </c>
      <c r="N1847" s="20" t="str">
        <f t="shared" si="70"/>
        <v>Baixo</v>
      </c>
    </row>
    <row r="1848" spans="1:14" x14ac:dyDescent="0.35">
      <c r="A1848" s="17" t="str">
        <f t="shared" si="69"/>
        <v>RScidadeOndas de calorCidade de Porto Alegre20502C</v>
      </c>
      <c r="B1848" s="18" t="s">
        <v>125</v>
      </c>
      <c r="C1848" s="18" t="s">
        <v>82</v>
      </c>
      <c r="D1848" s="17" t="s">
        <v>203</v>
      </c>
      <c r="E1848" s="17" t="s">
        <v>126</v>
      </c>
      <c r="F1848" s="17" t="e" vm="18">
        <v>#VALUE!</v>
      </c>
      <c r="G1848" s="162">
        <v>10</v>
      </c>
      <c r="H1848" s="18">
        <v>2050</v>
      </c>
      <c r="I1848" s="18" t="s">
        <v>86</v>
      </c>
      <c r="J1848" s="9" t="s">
        <v>204</v>
      </c>
      <c r="K1848" s="17" t="s">
        <v>189</v>
      </c>
      <c r="L1848" s="48" t="s">
        <v>89</v>
      </c>
      <c r="M1848" s="18" t="str" cm="1">
        <f t="array" ref="M1848">_xlfn.IFS(G1848&gt;60,"Alto",G1848&gt;30,"Médio",G1848&lt;=30,"Baixo")</f>
        <v>Baixo</v>
      </c>
      <c r="N1848" s="20" t="str">
        <f t="shared" si="70"/>
        <v>Baixo</v>
      </c>
    </row>
    <row r="1849" spans="1:14" x14ac:dyDescent="0.35">
      <c r="A1849" s="17" t="str">
        <f t="shared" si="69"/>
        <v>RSCidadeOndas de calorCidade de Cruz Alta20504C</v>
      </c>
      <c r="B1849" s="111" t="s">
        <v>125</v>
      </c>
      <c r="C1849" s="111" t="s">
        <v>190</v>
      </c>
      <c r="D1849" s="83" t="s">
        <v>203</v>
      </c>
      <c r="E1849" s="83" t="s">
        <v>182</v>
      </c>
      <c r="F1849" s="83" t="e" vm="31">
        <v>#VALUE!</v>
      </c>
      <c r="G1849" s="165">
        <v>30</v>
      </c>
      <c r="H1849" s="18">
        <v>2050</v>
      </c>
      <c r="I1849" s="18" t="s">
        <v>90</v>
      </c>
      <c r="J1849" s="9" t="s">
        <v>204</v>
      </c>
      <c r="K1849" s="17" t="s">
        <v>189</v>
      </c>
      <c r="L1849" s="48" t="s">
        <v>89</v>
      </c>
      <c r="M1849" s="18" t="str" cm="1">
        <f t="array" ref="M1849">_xlfn.IFS(G1849&gt;60,"Alto",G1849&gt;30,"Médio",G1849&lt;=30,"Baixo")</f>
        <v>Baixo</v>
      </c>
      <c r="N1849" s="20" t="str">
        <f t="shared" si="70"/>
        <v>Baixo</v>
      </c>
    </row>
    <row r="1850" spans="1:14" x14ac:dyDescent="0.35">
      <c r="A1850" s="17" t="str">
        <f t="shared" si="69"/>
        <v>RScidadeOndas de calorCidade de Porto Alegre20504C</v>
      </c>
      <c r="B1850" s="18" t="s">
        <v>125</v>
      </c>
      <c r="C1850" s="18" t="s">
        <v>82</v>
      </c>
      <c r="D1850" s="17" t="s">
        <v>203</v>
      </c>
      <c r="E1850" s="17" t="s">
        <v>126</v>
      </c>
      <c r="F1850" s="17" t="e" vm="18">
        <v>#VALUE!</v>
      </c>
      <c r="G1850" s="162">
        <v>20</v>
      </c>
      <c r="H1850" s="18">
        <v>2050</v>
      </c>
      <c r="I1850" s="18" t="s">
        <v>90</v>
      </c>
      <c r="J1850" s="9" t="s">
        <v>204</v>
      </c>
      <c r="K1850" s="17" t="s">
        <v>189</v>
      </c>
      <c r="L1850" s="48" t="s">
        <v>89</v>
      </c>
      <c r="M1850" s="18" t="str" cm="1">
        <f t="array" ref="M1850">_xlfn.IFS(G1850&gt;60,"Alto",G1850&gt;30,"Médio",G1850&lt;=30,"Baixo")</f>
        <v>Baixo</v>
      </c>
      <c r="N1850" s="20" t="str">
        <f t="shared" si="70"/>
        <v>Baixo</v>
      </c>
    </row>
    <row r="1851" spans="1:14" x14ac:dyDescent="0.35">
      <c r="A1851" s="17" t="str">
        <f t="shared" si="69"/>
        <v>SCcidadeOndas de calorCidade de Florianópolis20302C</v>
      </c>
      <c r="B1851" s="18" t="s">
        <v>107</v>
      </c>
      <c r="C1851" s="18" t="s">
        <v>82</v>
      </c>
      <c r="D1851" s="17" t="s">
        <v>203</v>
      </c>
      <c r="E1851" s="17" t="s">
        <v>108</v>
      </c>
      <c r="F1851" s="17" t="e" vm="9">
        <v>#VALUE!</v>
      </c>
      <c r="G1851" s="162">
        <v>20</v>
      </c>
      <c r="H1851" s="18">
        <v>2030</v>
      </c>
      <c r="I1851" s="18" t="s">
        <v>86</v>
      </c>
      <c r="J1851" s="9" t="s">
        <v>204</v>
      </c>
      <c r="K1851" s="17" t="s">
        <v>189</v>
      </c>
      <c r="L1851" s="48" t="s">
        <v>89</v>
      </c>
      <c r="M1851" s="18" t="str" cm="1">
        <f t="array" ref="M1851">_xlfn.IFS(G1851&gt;60,"Alto",G1851&gt;30,"Médio",G1851&lt;=30,"Baixo")</f>
        <v>Baixo</v>
      </c>
      <c r="N1851" s="20" t="str">
        <f t="shared" si="70"/>
        <v>Baixo</v>
      </c>
    </row>
    <row r="1852" spans="1:14" x14ac:dyDescent="0.35">
      <c r="A1852" s="17" t="str">
        <f t="shared" si="69"/>
        <v>SCcidadeOndas de calorCidade de Florianópolis20304C</v>
      </c>
      <c r="B1852" s="18" t="s">
        <v>107</v>
      </c>
      <c r="C1852" s="18" t="s">
        <v>82</v>
      </c>
      <c r="D1852" s="17" t="s">
        <v>203</v>
      </c>
      <c r="E1852" s="17" t="s">
        <v>108</v>
      </c>
      <c r="F1852" s="17" t="e" vm="9">
        <v>#VALUE!</v>
      </c>
      <c r="G1852" s="162">
        <v>10</v>
      </c>
      <c r="H1852" s="18">
        <v>2030</v>
      </c>
      <c r="I1852" s="18" t="s">
        <v>90</v>
      </c>
      <c r="J1852" s="9" t="s">
        <v>204</v>
      </c>
      <c r="K1852" s="17" t="s">
        <v>189</v>
      </c>
      <c r="L1852" s="48" t="s">
        <v>89</v>
      </c>
      <c r="M1852" s="18" t="str" cm="1">
        <f t="array" ref="M1852">_xlfn.IFS(G1852&gt;60,"Alto",G1852&gt;30,"Médio",G1852&lt;=30,"Baixo")</f>
        <v>Baixo</v>
      </c>
      <c r="N1852" s="20" t="str">
        <f t="shared" si="70"/>
        <v>Baixo</v>
      </c>
    </row>
    <row r="1853" spans="1:14" x14ac:dyDescent="0.35">
      <c r="A1853" s="17" t="str">
        <f t="shared" si="69"/>
        <v>SCcidadeOndas de calorCidade de Florianópolis20502C</v>
      </c>
      <c r="B1853" s="18" t="s">
        <v>107</v>
      </c>
      <c r="C1853" s="18" t="s">
        <v>82</v>
      </c>
      <c r="D1853" s="17" t="s">
        <v>203</v>
      </c>
      <c r="E1853" s="17" t="s">
        <v>108</v>
      </c>
      <c r="F1853" s="17" t="e" vm="9">
        <v>#VALUE!</v>
      </c>
      <c r="G1853" s="162">
        <v>10</v>
      </c>
      <c r="H1853" s="18">
        <v>2050</v>
      </c>
      <c r="I1853" s="18" t="s">
        <v>86</v>
      </c>
      <c r="J1853" s="9" t="s">
        <v>204</v>
      </c>
      <c r="K1853" s="17" t="s">
        <v>189</v>
      </c>
      <c r="L1853" s="48" t="s">
        <v>89</v>
      </c>
      <c r="M1853" s="18" t="str" cm="1">
        <f t="array" ref="M1853">_xlfn.IFS(G1853&gt;60,"Alto",G1853&gt;30,"Médio",G1853&lt;=30,"Baixo")</f>
        <v>Baixo</v>
      </c>
      <c r="N1853" s="20" t="str">
        <f t="shared" si="70"/>
        <v>Baixo</v>
      </c>
    </row>
    <row r="1854" spans="1:14" x14ac:dyDescent="0.35">
      <c r="A1854" s="17" t="str">
        <f t="shared" si="69"/>
        <v>SCcidadeOndas de calorCidade de Florianópolis20504C</v>
      </c>
      <c r="B1854" s="18" t="s">
        <v>107</v>
      </c>
      <c r="C1854" s="18" t="s">
        <v>82</v>
      </c>
      <c r="D1854" s="17" t="s">
        <v>203</v>
      </c>
      <c r="E1854" s="17" t="s">
        <v>108</v>
      </c>
      <c r="F1854" s="17" t="e" vm="9">
        <v>#VALUE!</v>
      </c>
      <c r="G1854" s="162">
        <v>10</v>
      </c>
      <c r="H1854" s="18">
        <v>2050</v>
      </c>
      <c r="I1854" s="18" t="s">
        <v>90</v>
      </c>
      <c r="J1854" s="9" t="s">
        <v>204</v>
      </c>
      <c r="K1854" s="17" t="s">
        <v>189</v>
      </c>
      <c r="L1854" s="48" t="s">
        <v>89</v>
      </c>
      <c r="M1854" s="18" t="str" cm="1">
        <f t="array" ref="M1854">_xlfn.IFS(G1854&gt;60,"Alto",G1854&gt;30,"Médio",G1854&lt;=30,"Baixo")</f>
        <v>Baixo</v>
      </c>
      <c r="N1854" s="20" t="str">
        <f t="shared" si="70"/>
        <v>Baixo</v>
      </c>
    </row>
    <row r="1855" spans="1:14" x14ac:dyDescent="0.35">
      <c r="A1855" s="17" t="str">
        <f t="shared" si="69"/>
        <v>SEcidadeOndas de calorCidade de Aracajú20302C</v>
      </c>
      <c r="B1855" s="18" t="s">
        <v>81</v>
      </c>
      <c r="C1855" s="18" t="s">
        <v>82</v>
      </c>
      <c r="D1855" s="17" t="s">
        <v>203</v>
      </c>
      <c r="E1855" s="17" t="s">
        <v>84</v>
      </c>
      <c r="F1855" s="17" t="e" vm="1">
        <v>#VALUE!</v>
      </c>
      <c r="G1855" s="162">
        <v>10</v>
      </c>
      <c r="H1855" s="18">
        <v>2030</v>
      </c>
      <c r="I1855" s="18" t="s">
        <v>86</v>
      </c>
      <c r="J1855" s="9" t="s">
        <v>204</v>
      </c>
      <c r="K1855" s="17" t="s">
        <v>189</v>
      </c>
      <c r="L1855" s="48" t="s">
        <v>89</v>
      </c>
      <c r="M1855" s="18" t="str" cm="1">
        <f t="array" ref="M1855">_xlfn.IFS(G1855&gt;60,"Alto",G1855&gt;30,"Médio",G1855&lt;=30,"Baixo")</f>
        <v>Baixo</v>
      </c>
      <c r="N1855" s="20" t="str">
        <f t="shared" si="70"/>
        <v>Baixo</v>
      </c>
    </row>
    <row r="1856" spans="1:14" x14ac:dyDescent="0.35">
      <c r="A1856" s="17" t="str">
        <f t="shared" si="69"/>
        <v>SEcidadeOndas de calorCidade de Aracajú20304C</v>
      </c>
      <c r="B1856" s="18" t="s">
        <v>81</v>
      </c>
      <c r="C1856" s="18" t="s">
        <v>82</v>
      </c>
      <c r="D1856" s="17" t="s">
        <v>203</v>
      </c>
      <c r="E1856" s="17" t="s">
        <v>84</v>
      </c>
      <c r="F1856" s="17" t="e" vm="1">
        <v>#VALUE!</v>
      </c>
      <c r="G1856" s="162">
        <v>10</v>
      </c>
      <c r="H1856" s="18">
        <v>2030</v>
      </c>
      <c r="I1856" s="18" t="s">
        <v>90</v>
      </c>
      <c r="J1856" s="9" t="s">
        <v>204</v>
      </c>
      <c r="K1856" s="17" t="s">
        <v>189</v>
      </c>
      <c r="L1856" s="48" t="s">
        <v>89</v>
      </c>
      <c r="M1856" s="18" t="str" cm="1">
        <f t="array" ref="M1856">_xlfn.IFS(G1856&gt;60,"Alto",G1856&gt;30,"Médio",G1856&lt;=30,"Baixo")</f>
        <v>Baixo</v>
      </c>
      <c r="N1856" s="20" t="str">
        <f t="shared" si="70"/>
        <v>Baixo</v>
      </c>
    </row>
    <row r="1857" spans="1:14" x14ac:dyDescent="0.35">
      <c r="A1857" s="17" t="str">
        <f t="shared" si="69"/>
        <v>SEcidadeOndas de calorCidade de Aracajú20502C</v>
      </c>
      <c r="B1857" s="18" t="s">
        <v>81</v>
      </c>
      <c r="C1857" s="18" t="s">
        <v>82</v>
      </c>
      <c r="D1857" s="17" t="s">
        <v>203</v>
      </c>
      <c r="E1857" s="17" t="s">
        <v>84</v>
      </c>
      <c r="F1857" s="17" t="e" vm="1">
        <v>#VALUE!</v>
      </c>
      <c r="G1857" s="162">
        <v>20</v>
      </c>
      <c r="H1857" s="18">
        <v>2050</v>
      </c>
      <c r="I1857" s="18" t="s">
        <v>86</v>
      </c>
      <c r="J1857" s="9" t="s">
        <v>204</v>
      </c>
      <c r="K1857" s="17" t="s">
        <v>189</v>
      </c>
      <c r="L1857" s="48" t="s">
        <v>89</v>
      </c>
      <c r="M1857" s="18" t="str" cm="1">
        <f t="array" ref="M1857">_xlfn.IFS(G1857&gt;60,"Alto",G1857&gt;30,"Médio",G1857&lt;=30,"Baixo")</f>
        <v>Baixo</v>
      </c>
      <c r="N1857" s="20" t="str">
        <f t="shared" si="70"/>
        <v>Baixo</v>
      </c>
    </row>
    <row r="1858" spans="1:14" x14ac:dyDescent="0.35">
      <c r="A1858" s="17" t="str">
        <f t="shared" si="69"/>
        <v>SEcidadeOndas de calorCidade de Aracajú20504C</v>
      </c>
      <c r="B1858" s="18" t="s">
        <v>81</v>
      </c>
      <c r="C1858" s="18" t="s">
        <v>82</v>
      </c>
      <c r="D1858" s="17" t="s">
        <v>203</v>
      </c>
      <c r="E1858" s="17" t="s">
        <v>84</v>
      </c>
      <c r="F1858" s="17" t="e" vm="1">
        <v>#VALUE!</v>
      </c>
      <c r="G1858" s="162">
        <v>50</v>
      </c>
      <c r="H1858" s="18">
        <v>2050</v>
      </c>
      <c r="I1858" s="18" t="s">
        <v>90</v>
      </c>
      <c r="J1858" s="9" t="s">
        <v>204</v>
      </c>
      <c r="K1858" s="17" t="s">
        <v>189</v>
      </c>
      <c r="L1858" s="48" t="s">
        <v>89</v>
      </c>
      <c r="M1858" s="18" t="str" cm="1">
        <f t="array" ref="M1858">_xlfn.IFS(G1858&gt;60,"Alto",G1858&gt;30,"Médio",G1858&lt;=30,"Baixo")</f>
        <v>Médio</v>
      </c>
      <c r="N1858" s="20" t="str">
        <f t="shared" si="70"/>
        <v>Médio</v>
      </c>
    </row>
    <row r="1859" spans="1:14" x14ac:dyDescent="0.35">
      <c r="A1859" s="17" t="str">
        <f t="shared" si="69"/>
        <v>SPCidadeOndas de calorCidade de Ribeirão Preto20302C</v>
      </c>
      <c r="B1859" s="111" t="s">
        <v>137</v>
      </c>
      <c r="C1859" s="111" t="s">
        <v>190</v>
      </c>
      <c r="D1859" s="83" t="s">
        <v>203</v>
      </c>
      <c r="E1859" s="83" t="s">
        <v>181</v>
      </c>
      <c r="F1859" s="83" t="e" vm="32">
        <v>#VALUE!</v>
      </c>
      <c r="G1859" s="165">
        <v>10</v>
      </c>
      <c r="H1859" s="18">
        <v>2030</v>
      </c>
      <c r="I1859" s="18" t="s">
        <v>86</v>
      </c>
      <c r="J1859" s="9" t="s">
        <v>204</v>
      </c>
      <c r="K1859" s="17" t="s">
        <v>189</v>
      </c>
      <c r="L1859" s="48" t="s">
        <v>89</v>
      </c>
      <c r="M1859" s="18" t="str" cm="1">
        <f t="array" ref="M1859">_xlfn.IFS(G1859&gt;60,"Alto",G1859&gt;30,"Médio",G1859&lt;=30,"Baixo")</f>
        <v>Baixo</v>
      </c>
      <c r="N1859" s="20" t="str">
        <f t="shared" si="70"/>
        <v>Baixo</v>
      </c>
    </row>
    <row r="1860" spans="1:14" x14ac:dyDescent="0.35">
      <c r="A1860" s="17" t="str">
        <f t="shared" si="69"/>
        <v>SPcidadeOndas de calorCidade de São Paulo20302C</v>
      </c>
      <c r="B1860" s="18" t="s">
        <v>137</v>
      </c>
      <c r="C1860" s="18" t="s">
        <v>82</v>
      </c>
      <c r="D1860" s="17" t="s">
        <v>203</v>
      </c>
      <c r="E1860" s="17" t="s">
        <v>138</v>
      </c>
      <c r="F1860" s="17" t="e" vm="24">
        <v>#VALUE!</v>
      </c>
      <c r="G1860" s="162">
        <v>10</v>
      </c>
      <c r="H1860" s="18">
        <v>2030</v>
      </c>
      <c r="I1860" s="18" t="s">
        <v>86</v>
      </c>
      <c r="J1860" s="9" t="s">
        <v>204</v>
      </c>
      <c r="K1860" s="17" t="s">
        <v>189</v>
      </c>
      <c r="L1860" s="48" t="s">
        <v>89</v>
      </c>
      <c r="M1860" s="18" t="str" cm="1">
        <f t="array" ref="M1860">_xlfn.IFS(G1860&gt;60,"Alto",G1860&gt;30,"Médio",G1860&lt;=30,"Baixo")</f>
        <v>Baixo</v>
      </c>
      <c r="N1860" s="20" t="str">
        <f t="shared" si="70"/>
        <v>Baixo</v>
      </c>
    </row>
    <row r="1861" spans="1:14" x14ac:dyDescent="0.35">
      <c r="A1861" s="17" t="str">
        <f t="shared" si="69"/>
        <v>SPCidadeOndas de calorCidade de Ribeirão Preto20304C</v>
      </c>
      <c r="B1861" s="111" t="s">
        <v>137</v>
      </c>
      <c r="C1861" s="111" t="s">
        <v>190</v>
      </c>
      <c r="D1861" s="83" t="s">
        <v>203</v>
      </c>
      <c r="E1861" s="83" t="s">
        <v>181</v>
      </c>
      <c r="F1861" s="83" t="e" vm="32">
        <v>#VALUE!</v>
      </c>
      <c r="G1861" s="165">
        <v>20</v>
      </c>
      <c r="H1861" s="18">
        <v>2030</v>
      </c>
      <c r="I1861" s="18" t="s">
        <v>90</v>
      </c>
      <c r="J1861" s="9" t="s">
        <v>204</v>
      </c>
      <c r="K1861" s="17" t="s">
        <v>189</v>
      </c>
      <c r="L1861" s="48" t="s">
        <v>89</v>
      </c>
      <c r="M1861" s="18" t="str" cm="1">
        <f t="array" ref="M1861">_xlfn.IFS(G1861&gt;60,"Alto",G1861&gt;30,"Médio",G1861&lt;=30,"Baixo")</f>
        <v>Baixo</v>
      </c>
      <c r="N1861" s="20" t="str">
        <f t="shared" si="70"/>
        <v>Baixo</v>
      </c>
    </row>
    <row r="1862" spans="1:14" x14ac:dyDescent="0.35">
      <c r="A1862" s="17" t="str">
        <f t="shared" si="69"/>
        <v>SPcidadeOndas de calorCidade de São Paulo20304C</v>
      </c>
      <c r="B1862" s="18" t="s">
        <v>137</v>
      </c>
      <c r="C1862" s="18" t="s">
        <v>82</v>
      </c>
      <c r="D1862" s="17" t="s">
        <v>203</v>
      </c>
      <c r="E1862" s="17" t="s">
        <v>138</v>
      </c>
      <c r="F1862" s="17" t="e" vm="24">
        <v>#VALUE!</v>
      </c>
      <c r="G1862" s="162">
        <v>20</v>
      </c>
      <c r="H1862" s="18">
        <v>2030</v>
      </c>
      <c r="I1862" s="18" t="s">
        <v>90</v>
      </c>
      <c r="J1862" s="9" t="s">
        <v>204</v>
      </c>
      <c r="K1862" s="17" t="s">
        <v>189</v>
      </c>
      <c r="L1862" s="48" t="s">
        <v>89</v>
      </c>
      <c r="M1862" s="18" t="str" cm="1">
        <f t="array" ref="M1862">_xlfn.IFS(G1862&gt;60,"Alto",G1862&gt;30,"Médio",G1862&lt;=30,"Baixo")</f>
        <v>Baixo</v>
      </c>
      <c r="N1862" s="20" t="str">
        <f t="shared" si="70"/>
        <v>Baixo</v>
      </c>
    </row>
    <row r="1863" spans="1:14" x14ac:dyDescent="0.35">
      <c r="A1863" s="17" t="str">
        <f t="shared" si="69"/>
        <v>SPCidadeOndas de calorCidade de Ribeirão Preto20502C</v>
      </c>
      <c r="B1863" s="111" t="s">
        <v>137</v>
      </c>
      <c r="C1863" s="111" t="s">
        <v>190</v>
      </c>
      <c r="D1863" s="83" t="s">
        <v>203</v>
      </c>
      <c r="E1863" s="83" t="s">
        <v>181</v>
      </c>
      <c r="F1863" s="83" t="e" vm="32">
        <v>#VALUE!</v>
      </c>
      <c r="G1863" s="163">
        <v>10</v>
      </c>
      <c r="H1863" s="18">
        <v>2050</v>
      </c>
      <c r="I1863" s="18" t="s">
        <v>86</v>
      </c>
      <c r="J1863" s="9" t="s">
        <v>204</v>
      </c>
      <c r="K1863" s="17" t="s">
        <v>189</v>
      </c>
      <c r="L1863" s="48" t="s">
        <v>89</v>
      </c>
      <c r="M1863" s="18" t="str" cm="1">
        <f t="array" ref="M1863">_xlfn.IFS(G1863&gt;60,"Alto",G1863&gt;30,"Médio",G1863&lt;=30,"Baixo")</f>
        <v>Baixo</v>
      </c>
      <c r="N1863" s="20" t="str">
        <f t="shared" si="70"/>
        <v>Baixo</v>
      </c>
    </row>
    <row r="1864" spans="1:14" x14ac:dyDescent="0.35">
      <c r="A1864" s="17" t="str">
        <f t="shared" si="69"/>
        <v>SPcidadeOndas de calorCidade de São Paulo20502C</v>
      </c>
      <c r="B1864" s="18" t="s">
        <v>137</v>
      </c>
      <c r="C1864" s="18" t="s">
        <v>82</v>
      </c>
      <c r="D1864" s="17" t="s">
        <v>203</v>
      </c>
      <c r="E1864" s="17" t="s">
        <v>138</v>
      </c>
      <c r="F1864" s="17" t="e" vm="24">
        <v>#VALUE!</v>
      </c>
      <c r="G1864" s="46">
        <v>10</v>
      </c>
      <c r="H1864" s="18">
        <v>2050</v>
      </c>
      <c r="I1864" s="18" t="s">
        <v>86</v>
      </c>
      <c r="J1864" s="9" t="s">
        <v>204</v>
      </c>
      <c r="K1864" s="17" t="s">
        <v>189</v>
      </c>
      <c r="L1864" s="48" t="s">
        <v>89</v>
      </c>
      <c r="M1864" s="18" t="str" cm="1">
        <f t="array" ref="M1864">_xlfn.IFS(G1864&gt;60,"Alto",G1864&gt;30,"Médio",G1864&lt;=30,"Baixo")</f>
        <v>Baixo</v>
      </c>
      <c r="N1864" s="20" t="str">
        <f t="shared" si="70"/>
        <v>Baixo</v>
      </c>
    </row>
    <row r="1865" spans="1:14" x14ac:dyDescent="0.35">
      <c r="A1865" s="17" t="str">
        <f t="shared" si="69"/>
        <v>SPCidadeOndas de calorCidade de Ribeirão Preto20504C</v>
      </c>
      <c r="B1865" s="111" t="s">
        <v>137</v>
      </c>
      <c r="C1865" s="111" t="s">
        <v>190</v>
      </c>
      <c r="D1865" s="83" t="s">
        <v>203</v>
      </c>
      <c r="E1865" s="83" t="s">
        <v>181</v>
      </c>
      <c r="F1865" s="83" t="e" vm="32">
        <v>#VALUE!</v>
      </c>
      <c r="G1865" s="163">
        <v>30</v>
      </c>
      <c r="H1865" s="18">
        <v>2050</v>
      </c>
      <c r="I1865" s="18" t="s">
        <v>90</v>
      </c>
      <c r="J1865" s="9" t="s">
        <v>204</v>
      </c>
      <c r="K1865" s="17" t="s">
        <v>189</v>
      </c>
      <c r="L1865" s="48" t="s">
        <v>89</v>
      </c>
      <c r="M1865" s="18" t="str" cm="1">
        <f t="array" ref="M1865">_xlfn.IFS(G1865&gt;60,"Alto",G1865&gt;30,"Médio",G1865&lt;=30,"Baixo")</f>
        <v>Baixo</v>
      </c>
      <c r="N1865" s="20" t="str">
        <f t="shared" si="70"/>
        <v>Baixo</v>
      </c>
    </row>
    <row r="1866" spans="1:14" x14ac:dyDescent="0.35">
      <c r="A1866" s="17" t="str">
        <f t="shared" si="69"/>
        <v>SPcidadeOndas de calorCidade de São Paulo20504C</v>
      </c>
      <c r="B1866" s="18" t="s">
        <v>137</v>
      </c>
      <c r="C1866" s="18" t="s">
        <v>82</v>
      </c>
      <c r="D1866" s="17" t="s">
        <v>203</v>
      </c>
      <c r="E1866" s="17" t="s">
        <v>138</v>
      </c>
      <c r="F1866" s="17" t="e" vm="24">
        <v>#VALUE!</v>
      </c>
      <c r="G1866" s="46">
        <v>20</v>
      </c>
      <c r="H1866" s="18">
        <v>2050</v>
      </c>
      <c r="I1866" s="18" t="s">
        <v>90</v>
      </c>
      <c r="J1866" s="9" t="s">
        <v>204</v>
      </c>
      <c r="K1866" s="17" t="s">
        <v>189</v>
      </c>
      <c r="L1866" s="48" t="s">
        <v>89</v>
      </c>
      <c r="M1866" s="18" t="str" cm="1">
        <f t="array" ref="M1866">_xlfn.IFS(G1866&gt;60,"Alto",G1866&gt;30,"Médio",G1866&lt;=30,"Baixo")</f>
        <v>Baixo</v>
      </c>
      <c r="N1866" s="20" t="str">
        <f t="shared" si="70"/>
        <v>Baixo</v>
      </c>
    </row>
    <row r="1867" spans="1:14" x14ac:dyDescent="0.35">
      <c r="A1867" s="17" t="str">
        <f t="shared" si="69"/>
        <v>TOcidadeOndas de calorCidade de Palmas20302C</v>
      </c>
      <c r="B1867" s="18" t="s">
        <v>123</v>
      </c>
      <c r="C1867" s="18" t="s">
        <v>82</v>
      </c>
      <c r="D1867" s="17" t="s">
        <v>203</v>
      </c>
      <c r="E1867" s="17" t="s">
        <v>124</v>
      </c>
      <c r="F1867" s="17" t="e" vm="17">
        <v>#VALUE!</v>
      </c>
      <c r="G1867" s="46">
        <v>20</v>
      </c>
      <c r="H1867" s="18">
        <v>2030</v>
      </c>
      <c r="I1867" s="18" t="s">
        <v>86</v>
      </c>
      <c r="J1867" s="9" t="s">
        <v>204</v>
      </c>
      <c r="K1867" s="17" t="s">
        <v>189</v>
      </c>
      <c r="L1867" s="48" t="s">
        <v>89</v>
      </c>
      <c r="M1867" s="18" t="str" cm="1">
        <f t="array" ref="M1867">_xlfn.IFS(G1867&gt;60,"Alto",G1867&gt;30,"Médio",G1867&lt;=30,"Baixo")</f>
        <v>Baixo</v>
      </c>
      <c r="N1867" s="20" t="str">
        <f t="shared" si="70"/>
        <v>Baixo</v>
      </c>
    </row>
    <row r="1868" spans="1:14" x14ac:dyDescent="0.35">
      <c r="A1868" s="17" t="str">
        <f t="shared" si="69"/>
        <v>TOcidadeOndas de calorCidade de Palmas20304C</v>
      </c>
      <c r="B1868" s="18" t="s">
        <v>123</v>
      </c>
      <c r="C1868" s="18" t="s">
        <v>82</v>
      </c>
      <c r="D1868" s="17" t="s">
        <v>203</v>
      </c>
      <c r="E1868" s="17" t="s">
        <v>124</v>
      </c>
      <c r="F1868" s="17" t="e" vm="17">
        <v>#VALUE!</v>
      </c>
      <c r="G1868" s="46">
        <v>30</v>
      </c>
      <c r="H1868" s="18">
        <v>2030</v>
      </c>
      <c r="I1868" s="18" t="s">
        <v>90</v>
      </c>
      <c r="J1868" s="9" t="s">
        <v>204</v>
      </c>
      <c r="K1868" s="17" t="s">
        <v>189</v>
      </c>
      <c r="L1868" s="48" t="s">
        <v>89</v>
      </c>
      <c r="M1868" s="18" t="str" cm="1">
        <f t="array" ref="M1868">_xlfn.IFS(G1868&gt;60,"Alto",G1868&gt;30,"Médio",G1868&lt;=30,"Baixo")</f>
        <v>Baixo</v>
      </c>
      <c r="N1868" s="20" t="str">
        <f t="shared" si="70"/>
        <v>Baixo</v>
      </c>
    </row>
    <row r="1869" spans="1:14" x14ac:dyDescent="0.35">
      <c r="A1869" s="17" t="str">
        <f t="shared" si="69"/>
        <v>TOcidadeOndas de calorCidade de Palmas20502C</v>
      </c>
      <c r="B1869" s="18" t="s">
        <v>123</v>
      </c>
      <c r="C1869" s="18" t="s">
        <v>82</v>
      </c>
      <c r="D1869" s="17" t="s">
        <v>203</v>
      </c>
      <c r="E1869" s="17" t="s">
        <v>124</v>
      </c>
      <c r="F1869" s="17" t="e" vm="17">
        <v>#VALUE!</v>
      </c>
      <c r="G1869" s="46">
        <v>10</v>
      </c>
      <c r="H1869" s="18">
        <v>2050</v>
      </c>
      <c r="I1869" s="18" t="s">
        <v>86</v>
      </c>
      <c r="J1869" s="9" t="s">
        <v>204</v>
      </c>
      <c r="K1869" s="17" t="s">
        <v>189</v>
      </c>
      <c r="L1869" s="48" t="s">
        <v>89</v>
      </c>
      <c r="M1869" s="18" t="str" cm="1">
        <f t="array" ref="M1869">_xlfn.IFS(G1869&gt;60,"Alto",G1869&gt;30,"Médio",G1869&lt;=30,"Baixo")</f>
        <v>Baixo</v>
      </c>
      <c r="N1869" s="20" t="str">
        <f t="shared" si="70"/>
        <v>Baixo</v>
      </c>
    </row>
    <row r="1870" spans="1:14" x14ac:dyDescent="0.35">
      <c r="A1870" s="17" t="str">
        <f t="shared" si="69"/>
        <v>TOcidadeOndas de calorCidade de Palmas20504C</v>
      </c>
      <c r="B1870" s="18" t="s">
        <v>123</v>
      </c>
      <c r="C1870" s="18" t="s">
        <v>82</v>
      </c>
      <c r="D1870" s="17" t="s">
        <v>203</v>
      </c>
      <c r="E1870" s="17" t="s">
        <v>124</v>
      </c>
      <c r="F1870" s="17" t="e" vm="17">
        <v>#VALUE!</v>
      </c>
      <c r="G1870" s="46">
        <v>50</v>
      </c>
      <c r="H1870" s="18">
        <v>2050</v>
      </c>
      <c r="I1870" s="18" t="s">
        <v>90</v>
      </c>
      <c r="J1870" s="9" t="s">
        <v>204</v>
      </c>
      <c r="K1870" s="17" t="s">
        <v>189</v>
      </c>
      <c r="L1870" s="48" t="s">
        <v>89</v>
      </c>
      <c r="M1870" s="18" t="str" cm="1">
        <f t="array" ref="M1870">_xlfn.IFS(G1870&gt;60,"Alto",G1870&gt;30,"Médio",G1870&lt;=30,"Baixo")</f>
        <v>Médio</v>
      </c>
      <c r="N1870" s="20" t="str">
        <f t="shared" si="70"/>
        <v>Médio</v>
      </c>
    </row>
    <row r="1871" spans="1:14" x14ac:dyDescent="0.35">
      <c r="A1871" s="17" t="str">
        <f t="shared" ref="A1871:A1934" si="71">_xlfn.CONCAT(B1871,C1871,D1871,E1871,H1871,I1871)</f>
        <v>ACEstadoOndas de calorEstado do Acre20302C</v>
      </c>
      <c r="B1871" s="18" t="s">
        <v>131</v>
      </c>
      <c r="C1871" s="18" t="s">
        <v>146</v>
      </c>
      <c r="D1871" s="17" t="s">
        <v>203</v>
      </c>
      <c r="E1871" s="17" t="s">
        <v>155</v>
      </c>
      <c r="F1871" s="17" t="e" vm="41">
        <v>#VALUE!</v>
      </c>
      <c r="G1871" s="46">
        <v>38.448857142857136</v>
      </c>
      <c r="H1871" s="18">
        <v>2030</v>
      </c>
      <c r="I1871" s="18" t="s">
        <v>86</v>
      </c>
      <c r="J1871" s="9" t="s">
        <v>204</v>
      </c>
      <c r="K1871" s="17" t="s">
        <v>189</v>
      </c>
      <c r="L1871" s="48" t="s">
        <v>89</v>
      </c>
      <c r="M1871" s="18" t="str" cm="1">
        <f t="array" ref="M1871">_xlfn.IFS(G1871&gt;60,"Alto",G1871&gt;30,"Médio",G1871&lt;=30,"Baixo")</f>
        <v>Médio</v>
      </c>
      <c r="N1871" s="20" t="str">
        <f t="shared" si="70"/>
        <v>Médio</v>
      </c>
    </row>
    <row r="1872" spans="1:14" x14ac:dyDescent="0.35">
      <c r="A1872" s="17" t="str">
        <f t="shared" si="71"/>
        <v>ACEstadoOndas de calorEstado do Acre20304C</v>
      </c>
      <c r="B1872" s="18" t="s">
        <v>131</v>
      </c>
      <c r="C1872" s="18" t="s">
        <v>146</v>
      </c>
      <c r="D1872" s="17" t="s">
        <v>203</v>
      </c>
      <c r="E1872" s="17" t="s">
        <v>155</v>
      </c>
      <c r="F1872" s="17" t="e" vm="41">
        <v>#VALUE!</v>
      </c>
      <c r="G1872" s="46">
        <v>49.179142857142871</v>
      </c>
      <c r="H1872" s="18">
        <v>2030</v>
      </c>
      <c r="I1872" s="18" t="s">
        <v>90</v>
      </c>
      <c r="J1872" s="9" t="s">
        <v>204</v>
      </c>
      <c r="K1872" s="17" t="s">
        <v>189</v>
      </c>
      <c r="L1872" s="48" t="s">
        <v>89</v>
      </c>
      <c r="M1872" s="18" t="str" cm="1">
        <f t="array" ref="M1872">_xlfn.IFS(G1872&gt;60,"Alto",G1872&gt;30,"Médio",G1872&lt;=30,"Baixo")</f>
        <v>Médio</v>
      </c>
      <c r="N1872" s="20" t="str">
        <f t="shared" si="70"/>
        <v>Médio</v>
      </c>
    </row>
    <row r="1873" spans="1:16" x14ac:dyDescent="0.35">
      <c r="A1873" s="17" t="str">
        <f t="shared" si="71"/>
        <v>ACEstadoOndas de calorEstado do Acre20502C</v>
      </c>
      <c r="B1873" s="18" t="s">
        <v>131</v>
      </c>
      <c r="C1873" s="18" t="s">
        <v>146</v>
      </c>
      <c r="D1873" s="17" t="s">
        <v>203</v>
      </c>
      <c r="E1873" s="17" t="s">
        <v>155</v>
      </c>
      <c r="F1873" s="17" t="e" vm="41">
        <v>#VALUE!</v>
      </c>
      <c r="G1873" s="46">
        <v>53.54966666666666</v>
      </c>
      <c r="H1873" s="18">
        <v>2050</v>
      </c>
      <c r="I1873" s="18" t="s">
        <v>86</v>
      </c>
      <c r="J1873" s="9" t="s">
        <v>204</v>
      </c>
      <c r="K1873" s="17" t="s">
        <v>189</v>
      </c>
      <c r="L1873" s="48" t="s">
        <v>89</v>
      </c>
      <c r="M1873" s="18" t="str" cm="1">
        <f t="array" ref="M1873">_xlfn.IFS(G1873&gt;60,"Alto",G1873&gt;30,"Médio",G1873&lt;=30,"Baixo")</f>
        <v>Médio</v>
      </c>
      <c r="N1873" s="20" t="str">
        <f t="shared" si="70"/>
        <v>Médio</v>
      </c>
    </row>
    <row r="1874" spans="1:16" x14ac:dyDescent="0.35">
      <c r="A1874" s="17" t="str">
        <f t="shared" si="71"/>
        <v>ACEstadoOndas de calorEstado do Acre20504C</v>
      </c>
      <c r="B1874" s="18" t="s">
        <v>131</v>
      </c>
      <c r="C1874" s="18" t="s">
        <v>146</v>
      </c>
      <c r="D1874" s="17" t="s">
        <v>203</v>
      </c>
      <c r="E1874" s="17" t="s">
        <v>155</v>
      </c>
      <c r="F1874" s="17" t="e" vm="41">
        <v>#VALUE!</v>
      </c>
      <c r="G1874" s="46">
        <v>69.279666666666671</v>
      </c>
      <c r="H1874" s="18">
        <v>2050</v>
      </c>
      <c r="I1874" s="18" t="s">
        <v>90</v>
      </c>
      <c r="J1874" s="9" t="s">
        <v>204</v>
      </c>
      <c r="K1874" s="17" t="s">
        <v>189</v>
      </c>
      <c r="L1874" s="48" t="s">
        <v>89</v>
      </c>
      <c r="M1874" s="18" t="str" cm="1">
        <f t="array" ref="M1874">_xlfn.IFS(G1874&gt;60,"Alto",G1874&gt;30,"Médio",G1874&lt;=30,"Baixo")</f>
        <v>Alto</v>
      </c>
      <c r="N1874" s="20" t="str">
        <f t="shared" si="70"/>
        <v>Alto</v>
      </c>
    </row>
    <row r="1875" spans="1:16" x14ac:dyDescent="0.35">
      <c r="A1875" s="17" t="str">
        <f t="shared" si="71"/>
        <v>ALEstadoOndas de calorEstado do Alagoas20302C</v>
      </c>
      <c r="B1875" s="18" t="s">
        <v>117</v>
      </c>
      <c r="C1875" s="18" t="s">
        <v>146</v>
      </c>
      <c r="D1875" s="17" t="s">
        <v>203</v>
      </c>
      <c r="E1875" s="17" t="s">
        <v>156</v>
      </c>
      <c r="F1875" s="17" t="e" vm="42">
        <v>#VALUE!</v>
      </c>
      <c r="G1875" s="46">
        <v>7.0620000000000003</v>
      </c>
      <c r="H1875" s="18">
        <v>2030</v>
      </c>
      <c r="I1875" s="18" t="s">
        <v>86</v>
      </c>
      <c r="J1875" s="9" t="s">
        <v>204</v>
      </c>
      <c r="K1875" s="17" t="s">
        <v>189</v>
      </c>
      <c r="L1875" s="48" t="s">
        <v>89</v>
      </c>
      <c r="M1875" s="18" t="str" cm="1">
        <f t="array" ref="M1875">_xlfn.IFS(G1875&gt;60,"Alto",G1875&gt;30,"Médio",G1875&lt;=30,"Baixo")</f>
        <v>Baixo</v>
      </c>
      <c r="N1875" s="20" t="str">
        <f t="shared" si="70"/>
        <v>Baixo</v>
      </c>
    </row>
    <row r="1876" spans="1:16" x14ac:dyDescent="0.35">
      <c r="A1876" s="17" t="str">
        <f t="shared" si="71"/>
        <v>ALEstadoOndas de calorEstado do Alagoas20304C</v>
      </c>
      <c r="B1876" s="18" t="s">
        <v>117</v>
      </c>
      <c r="C1876" s="18" t="s">
        <v>146</v>
      </c>
      <c r="D1876" s="17" t="s">
        <v>203</v>
      </c>
      <c r="E1876" s="17" t="s">
        <v>156</v>
      </c>
      <c r="F1876" s="17" t="e" vm="42">
        <v>#VALUE!</v>
      </c>
      <c r="G1876" s="46">
        <v>15.653714285714281</v>
      </c>
      <c r="H1876" s="18">
        <v>2030</v>
      </c>
      <c r="I1876" s="18" t="s">
        <v>90</v>
      </c>
      <c r="J1876" s="9" t="s">
        <v>204</v>
      </c>
      <c r="K1876" s="17" t="s">
        <v>189</v>
      </c>
      <c r="L1876" s="48" t="s">
        <v>89</v>
      </c>
      <c r="M1876" s="18" t="str" cm="1">
        <f t="array" ref="M1876">_xlfn.IFS(G1876&gt;60,"Alto",G1876&gt;30,"Médio",G1876&lt;=30,"Baixo")</f>
        <v>Baixo</v>
      </c>
      <c r="N1876" s="20" t="str">
        <f t="shared" si="70"/>
        <v>Baixo</v>
      </c>
    </row>
    <row r="1877" spans="1:16" x14ac:dyDescent="0.35">
      <c r="A1877" s="17" t="str">
        <f t="shared" si="71"/>
        <v>ALEstadoOndas de calorEstado do Alagoas20502C</v>
      </c>
      <c r="B1877" s="18" t="s">
        <v>117</v>
      </c>
      <c r="C1877" s="18" t="s">
        <v>146</v>
      </c>
      <c r="D1877" s="17" t="s">
        <v>203</v>
      </c>
      <c r="E1877" s="17" t="s">
        <v>156</v>
      </c>
      <c r="F1877" s="17" t="e" vm="42">
        <v>#VALUE!</v>
      </c>
      <c r="G1877" s="46">
        <v>27.102666666666668</v>
      </c>
      <c r="H1877" s="18">
        <v>2050</v>
      </c>
      <c r="I1877" s="18" t="s">
        <v>86</v>
      </c>
      <c r="J1877" s="9" t="s">
        <v>204</v>
      </c>
      <c r="K1877" s="17" t="s">
        <v>189</v>
      </c>
      <c r="L1877" s="48" t="s">
        <v>89</v>
      </c>
      <c r="M1877" s="18" t="str" cm="1">
        <f t="array" ref="M1877">_xlfn.IFS(G1877&gt;60,"Alto",G1877&gt;30,"Médio",G1877&lt;=30,"Baixo")</f>
        <v>Baixo</v>
      </c>
      <c r="N1877" s="20" t="str">
        <f t="shared" si="70"/>
        <v>Baixo</v>
      </c>
    </row>
    <row r="1878" spans="1:16" x14ac:dyDescent="0.35">
      <c r="A1878" s="17" t="str">
        <f t="shared" si="71"/>
        <v>ALEstadoOndas de calorEstado do Alagoas20504C</v>
      </c>
      <c r="B1878" s="18" t="s">
        <v>117</v>
      </c>
      <c r="C1878" s="18" t="s">
        <v>146</v>
      </c>
      <c r="D1878" s="17" t="s">
        <v>203</v>
      </c>
      <c r="E1878" s="17" t="s">
        <v>156</v>
      </c>
      <c r="F1878" s="17" t="e" vm="42">
        <v>#VALUE!</v>
      </c>
      <c r="G1878" s="46">
        <v>51.981333333333332</v>
      </c>
      <c r="H1878" s="18">
        <v>2050</v>
      </c>
      <c r="I1878" s="18" t="s">
        <v>90</v>
      </c>
      <c r="J1878" s="9" t="s">
        <v>204</v>
      </c>
      <c r="K1878" s="17" t="s">
        <v>189</v>
      </c>
      <c r="L1878" s="48" t="s">
        <v>89</v>
      </c>
      <c r="M1878" s="18" t="str" cm="1">
        <f t="array" ref="M1878">_xlfn.IFS(G1878&gt;60,"Alto",G1878&gt;30,"Médio",G1878&lt;=30,"Baixo")</f>
        <v>Médio</v>
      </c>
      <c r="N1878" s="20" t="str">
        <f t="shared" si="70"/>
        <v>Médio</v>
      </c>
    </row>
    <row r="1879" spans="1:16" x14ac:dyDescent="0.35">
      <c r="A1879" s="17" t="str">
        <f t="shared" si="71"/>
        <v>AMEstadoOndas de calorEstado do Amazonas20302C</v>
      </c>
      <c r="B1879" s="18" t="s">
        <v>119</v>
      </c>
      <c r="C1879" s="18" t="s">
        <v>146</v>
      </c>
      <c r="D1879" s="17" t="s">
        <v>203</v>
      </c>
      <c r="E1879" s="17" t="s">
        <v>158</v>
      </c>
      <c r="F1879" s="17" t="e" vm="44">
        <v>#VALUE!</v>
      </c>
      <c r="G1879" s="46">
        <v>31.03228571428571</v>
      </c>
      <c r="H1879" s="18">
        <v>2030</v>
      </c>
      <c r="I1879" s="18" t="s">
        <v>86</v>
      </c>
      <c r="J1879" s="9" t="s">
        <v>204</v>
      </c>
      <c r="K1879" s="17" t="s">
        <v>189</v>
      </c>
      <c r="L1879" s="48" t="s">
        <v>89</v>
      </c>
      <c r="M1879" s="18" t="str" cm="1">
        <f t="array" ref="M1879">_xlfn.IFS(G1879&gt;60,"Alto",G1879&gt;30,"Médio",G1879&lt;=30,"Baixo")</f>
        <v>Médio</v>
      </c>
      <c r="N1879" s="20" t="str">
        <f t="shared" si="70"/>
        <v>Médio</v>
      </c>
    </row>
    <row r="1880" spans="1:16" x14ac:dyDescent="0.35">
      <c r="A1880" s="17" t="str">
        <f t="shared" si="71"/>
        <v>AMEstadoOndas de calorEstado do Amazonas20304C</v>
      </c>
      <c r="B1880" s="18" t="s">
        <v>119</v>
      </c>
      <c r="C1880" s="18" t="s">
        <v>146</v>
      </c>
      <c r="D1880" s="17" t="s">
        <v>203</v>
      </c>
      <c r="E1880" s="17" t="s">
        <v>158</v>
      </c>
      <c r="F1880" s="17" t="e" vm="44">
        <v>#VALUE!</v>
      </c>
      <c r="G1880" s="46">
        <v>41.557428571428574</v>
      </c>
      <c r="H1880" s="18">
        <v>2030</v>
      </c>
      <c r="I1880" s="18" t="s">
        <v>90</v>
      </c>
      <c r="J1880" s="9" t="s">
        <v>204</v>
      </c>
      <c r="K1880" s="17" t="s">
        <v>189</v>
      </c>
      <c r="L1880" s="48" t="s">
        <v>89</v>
      </c>
      <c r="M1880" s="18" t="str" cm="1">
        <f t="array" ref="M1880">_xlfn.IFS(G1880&gt;60,"Alto",G1880&gt;30,"Médio",G1880&lt;=30,"Baixo")</f>
        <v>Médio</v>
      </c>
      <c r="N1880" s="20" t="str">
        <f t="shared" si="70"/>
        <v>Médio</v>
      </c>
      <c r="P1880"/>
    </row>
    <row r="1881" spans="1:16" x14ac:dyDescent="0.35">
      <c r="A1881" s="17" t="str">
        <f t="shared" si="71"/>
        <v>AMEstadoOndas de calorEstado do Amazonas20502C</v>
      </c>
      <c r="B1881" s="18" t="s">
        <v>119</v>
      </c>
      <c r="C1881" s="18" t="s">
        <v>146</v>
      </c>
      <c r="D1881" s="17" t="s">
        <v>203</v>
      </c>
      <c r="E1881" s="17" t="s">
        <v>158</v>
      </c>
      <c r="F1881" s="17" t="e" vm="44">
        <v>#VALUE!</v>
      </c>
      <c r="G1881" s="46">
        <v>51.416999999999994</v>
      </c>
      <c r="H1881" s="18">
        <v>2050</v>
      </c>
      <c r="I1881" s="18" t="s">
        <v>86</v>
      </c>
      <c r="J1881" s="9" t="s">
        <v>204</v>
      </c>
      <c r="K1881" s="17" t="s">
        <v>189</v>
      </c>
      <c r="L1881" s="48" t="s">
        <v>89</v>
      </c>
      <c r="M1881" s="18" t="str" cm="1">
        <f t="array" ref="M1881">_xlfn.IFS(G1881&gt;60,"Alto",G1881&gt;30,"Médio",G1881&lt;=30,"Baixo")</f>
        <v>Médio</v>
      </c>
      <c r="N1881" s="20" t="str">
        <f t="shared" si="70"/>
        <v>Médio</v>
      </c>
      <c r="P1881"/>
    </row>
    <row r="1882" spans="1:16" x14ac:dyDescent="0.35">
      <c r="A1882" s="17" t="str">
        <f t="shared" si="71"/>
        <v>AMEstadoOndas de calorEstado do Amazonas20504C</v>
      </c>
      <c r="B1882" s="18" t="s">
        <v>119</v>
      </c>
      <c r="C1882" s="18" t="s">
        <v>146</v>
      </c>
      <c r="D1882" s="17" t="s">
        <v>203</v>
      </c>
      <c r="E1882" s="17" t="s">
        <v>158</v>
      </c>
      <c r="F1882" s="17" t="e" vm="44">
        <v>#VALUE!</v>
      </c>
      <c r="G1882" s="46">
        <v>67.315333333333328</v>
      </c>
      <c r="H1882" s="18">
        <v>2050</v>
      </c>
      <c r="I1882" s="18" t="s">
        <v>90</v>
      </c>
      <c r="J1882" s="9" t="s">
        <v>204</v>
      </c>
      <c r="K1882" s="17" t="s">
        <v>189</v>
      </c>
      <c r="L1882" s="48" t="s">
        <v>89</v>
      </c>
      <c r="M1882" s="18" t="str" cm="1">
        <f t="array" ref="M1882">_xlfn.IFS(G1882&gt;60,"Alto",G1882&gt;30,"Médio",G1882&lt;=30,"Baixo")</f>
        <v>Alto</v>
      </c>
      <c r="N1882" s="20" t="str">
        <f t="shared" si="70"/>
        <v>Alto</v>
      </c>
      <c r="P1882"/>
    </row>
    <row r="1883" spans="1:16" x14ac:dyDescent="0.35">
      <c r="A1883" s="17" t="str">
        <f t="shared" si="71"/>
        <v>APEstadoOndas de calorEstado do Amapá20302C</v>
      </c>
      <c r="B1883" s="18" t="s">
        <v>115</v>
      </c>
      <c r="C1883" s="18" t="s">
        <v>146</v>
      </c>
      <c r="D1883" s="17" t="s">
        <v>203</v>
      </c>
      <c r="E1883" s="17" t="s">
        <v>157</v>
      </c>
      <c r="F1883" s="17" t="e" vm="43">
        <v>#VALUE!</v>
      </c>
      <c r="G1883" s="46">
        <v>35.737428571428573</v>
      </c>
      <c r="H1883" s="18">
        <v>2030</v>
      </c>
      <c r="I1883" s="18" t="s">
        <v>86</v>
      </c>
      <c r="J1883" s="9" t="s">
        <v>204</v>
      </c>
      <c r="K1883" s="17" t="s">
        <v>189</v>
      </c>
      <c r="L1883" s="48" t="s">
        <v>89</v>
      </c>
      <c r="M1883" s="18" t="str" cm="1">
        <f t="array" ref="M1883">_xlfn.IFS(G1883&gt;60,"Alto",G1883&gt;30,"Médio",G1883&lt;=30,"Baixo")</f>
        <v>Médio</v>
      </c>
      <c r="N1883" s="20" t="str">
        <f t="shared" si="70"/>
        <v>Médio</v>
      </c>
      <c r="P1883"/>
    </row>
    <row r="1884" spans="1:16" x14ac:dyDescent="0.35">
      <c r="A1884" s="17" t="str">
        <f t="shared" si="71"/>
        <v>APEstadoOndas de calorEstado do Amapá20304C</v>
      </c>
      <c r="B1884" s="18" t="s">
        <v>115</v>
      </c>
      <c r="C1884" s="18" t="s">
        <v>146</v>
      </c>
      <c r="D1884" s="17" t="s">
        <v>203</v>
      </c>
      <c r="E1884" s="17" t="s">
        <v>157</v>
      </c>
      <c r="F1884" s="17" t="e" vm="43">
        <v>#VALUE!</v>
      </c>
      <c r="G1884" s="46">
        <v>52.59542857142857</v>
      </c>
      <c r="H1884" s="18">
        <v>2030</v>
      </c>
      <c r="I1884" s="18" t="s">
        <v>90</v>
      </c>
      <c r="J1884" s="9" t="s">
        <v>204</v>
      </c>
      <c r="K1884" s="17" t="s">
        <v>189</v>
      </c>
      <c r="L1884" s="48" t="s">
        <v>89</v>
      </c>
      <c r="M1884" s="18" t="str" cm="1">
        <f t="array" ref="M1884">_xlfn.IFS(G1884&gt;60,"Alto",G1884&gt;30,"Médio",G1884&lt;=30,"Baixo")</f>
        <v>Médio</v>
      </c>
      <c r="N1884" s="20" t="str">
        <f t="shared" si="70"/>
        <v>Médio</v>
      </c>
      <c r="P1884"/>
    </row>
    <row r="1885" spans="1:16" x14ac:dyDescent="0.35">
      <c r="A1885" s="17" t="str">
        <f t="shared" si="71"/>
        <v>APEstadoOndas de calorEstado do Amapá20502C</v>
      </c>
      <c r="B1885" s="18" t="s">
        <v>115</v>
      </c>
      <c r="C1885" s="18" t="s">
        <v>146</v>
      </c>
      <c r="D1885" s="17" t="s">
        <v>203</v>
      </c>
      <c r="E1885" s="17" t="s">
        <v>157</v>
      </c>
      <c r="F1885" s="17" t="e" vm="43">
        <v>#VALUE!</v>
      </c>
      <c r="G1885" s="46">
        <v>68.099666666666664</v>
      </c>
      <c r="H1885" s="18">
        <v>2050</v>
      </c>
      <c r="I1885" s="18" t="s">
        <v>86</v>
      </c>
      <c r="J1885" s="9" t="s">
        <v>204</v>
      </c>
      <c r="K1885" s="17" t="s">
        <v>189</v>
      </c>
      <c r="L1885" s="48" t="s">
        <v>89</v>
      </c>
      <c r="M1885" s="18" t="str" cm="1">
        <f t="array" ref="M1885">_xlfn.IFS(G1885&gt;60,"Alto",G1885&gt;30,"Médio",G1885&lt;=30,"Baixo")</f>
        <v>Alto</v>
      </c>
      <c r="N1885" s="20" t="str">
        <f t="shared" si="70"/>
        <v>Alto</v>
      </c>
    </row>
    <row r="1886" spans="1:16" x14ac:dyDescent="0.35">
      <c r="A1886" s="17" t="str">
        <f t="shared" si="71"/>
        <v>APEstadoOndas de calorEstado do Amapá20504C</v>
      </c>
      <c r="B1886" s="18" t="s">
        <v>115</v>
      </c>
      <c r="C1886" s="18" t="s">
        <v>146</v>
      </c>
      <c r="D1886" s="17" t="s">
        <v>203</v>
      </c>
      <c r="E1886" s="17" t="s">
        <v>157</v>
      </c>
      <c r="F1886" s="17" t="e" vm="43">
        <v>#VALUE!</v>
      </c>
      <c r="G1886" s="46">
        <v>78.984999999999999</v>
      </c>
      <c r="H1886" s="18">
        <v>2050</v>
      </c>
      <c r="I1886" s="18" t="s">
        <v>90</v>
      </c>
      <c r="J1886" s="9" t="s">
        <v>204</v>
      </c>
      <c r="K1886" s="17" t="s">
        <v>189</v>
      </c>
      <c r="L1886" s="48" t="s">
        <v>89</v>
      </c>
      <c r="M1886" s="18" t="str" cm="1">
        <f t="array" ref="M1886">_xlfn.IFS(G1886&gt;60,"Alto",G1886&gt;30,"Médio",G1886&lt;=30,"Baixo")</f>
        <v>Alto</v>
      </c>
      <c r="N1886" s="20" t="str">
        <f t="shared" si="70"/>
        <v>Alto</v>
      </c>
    </row>
    <row r="1887" spans="1:16" x14ac:dyDescent="0.35">
      <c r="A1887" s="17" t="str">
        <f t="shared" si="71"/>
        <v>BAEstadoOndas de calorEstado da Bahia20302C</v>
      </c>
      <c r="B1887" s="18" t="s">
        <v>133</v>
      </c>
      <c r="C1887" s="18" t="s">
        <v>146</v>
      </c>
      <c r="D1887" s="17" t="s">
        <v>203</v>
      </c>
      <c r="E1887" s="17" t="s">
        <v>148</v>
      </c>
      <c r="F1887" s="17" t="e" vm="34">
        <v>#VALUE!</v>
      </c>
      <c r="G1887" s="46">
        <v>15.937428571428569</v>
      </c>
      <c r="H1887" s="18">
        <v>2030</v>
      </c>
      <c r="I1887" s="18" t="s">
        <v>86</v>
      </c>
      <c r="J1887" s="9" t="s">
        <v>204</v>
      </c>
      <c r="K1887" s="17" t="s">
        <v>189</v>
      </c>
      <c r="L1887" s="48" t="s">
        <v>89</v>
      </c>
      <c r="M1887" s="18" t="str" cm="1">
        <f t="array" ref="M1887">_xlfn.IFS(G1887&gt;60,"Alto",G1887&gt;30,"Médio",G1887&lt;=30,"Baixo")</f>
        <v>Baixo</v>
      </c>
      <c r="N1887" s="20" t="str">
        <f t="shared" si="70"/>
        <v>Baixo</v>
      </c>
    </row>
    <row r="1888" spans="1:16" x14ac:dyDescent="0.35">
      <c r="A1888" s="17" t="str">
        <f t="shared" si="71"/>
        <v>BAEstadoOndas de calorEstado da Bahia20304C</v>
      </c>
      <c r="B1888" s="18" t="s">
        <v>133</v>
      </c>
      <c r="C1888" s="18" t="s">
        <v>146</v>
      </c>
      <c r="D1888" s="17" t="s">
        <v>203</v>
      </c>
      <c r="E1888" s="17" t="s">
        <v>148</v>
      </c>
      <c r="F1888" s="17" t="e" vm="34">
        <v>#VALUE!</v>
      </c>
      <c r="G1888" s="46">
        <v>31.986285714285707</v>
      </c>
      <c r="H1888" s="18">
        <v>2030</v>
      </c>
      <c r="I1888" s="18" t="s">
        <v>90</v>
      </c>
      <c r="J1888" s="9" t="s">
        <v>204</v>
      </c>
      <c r="K1888" s="17" t="s">
        <v>189</v>
      </c>
      <c r="L1888" s="48" t="s">
        <v>89</v>
      </c>
      <c r="M1888" s="18" t="str" cm="1">
        <f t="array" ref="M1888">_xlfn.IFS(G1888&gt;60,"Alto",G1888&gt;30,"Médio",G1888&lt;=30,"Baixo")</f>
        <v>Médio</v>
      </c>
      <c r="N1888" s="20" t="str">
        <f t="shared" si="70"/>
        <v>Médio</v>
      </c>
    </row>
    <row r="1889" spans="1:14" x14ac:dyDescent="0.35">
      <c r="A1889" s="17" t="str">
        <f t="shared" si="71"/>
        <v>BAEstadoOndas de calorEstado da Bahia20502C</v>
      </c>
      <c r="B1889" s="18" t="s">
        <v>133</v>
      </c>
      <c r="C1889" s="18" t="s">
        <v>146</v>
      </c>
      <c r="D1889" s="17" t="s">
        <v>203</v>
      </c>
      <c r="E1889" s="17" t="s">
        <v>148</v>
      </c>
      <c r="F1889" s="17" t="e" vm="34">
        <v>#VALUE!</v>
      </c>
      <c r="G1889" s="46">
        <v>34.328999999999994</v>
      </c>
      <c r="H1889" s="18">
        <v>2050</v>
      </c>
      <c r="I1889" s="18" t="s">
        <v>86</v>
      </c>
      <c r="J1889" s="9" t="s">
        <v>204</v>
      </c>
      <c r="K1889" s="17" t="s">
        <v>189</v>
      </c>
      <c r="L1889" s="48" t="s">
        <v>89</v>
      </c>
      <c r="M1889" s="18" t="str" cm="1">
        <f t="array" ref="M1889">_xlfn.IFS(G1889&gt;60,"Alto",G1889&gt;30,"Médio",G1889&lt;=30,"Baixo")</f>
        <v>Médio</v>
      </c>
      <c r="N1889" s="20" t="str">
        <f t="shared" si="70"/>
        <v>Médio</v>
      </c>
    </row>
    <row r="1890" spans="1:14" x14ac:dyDescent="0.35">
      <c r="A1890" s="17" t="str">
        <f t="shared" si="71"/>
        <v>BAEstadoOndas de calorEstado da Bahia20504C</v>
      </c>
      <c r="B1890" s="18" t="s">
        <v>133</v>
      </c>
      <c r="C1890" s="18" t="s">
        <v>146</v>
      </c>
      <c r="D1890" s="17" t="s">
        <v>203</v>
      </c>
      <c r="E1890" s="17" t="s">
        <v>148</v>
      </c>
      <c r="F1890" s="17" t="e" vm="34">
        <v>#VALUE!</v>
      </c>
      <c r="G1890" s="46">
        <v>61.643333333333338</v>
      </c>
      <c r="H1890" s="18">
        <v>2050</v>
      </c>
      <c r="I1890" s="18" t="s">
        <v>90</v>
      </c>
      <c r="J1890" s="9" t="s">
        <v>204</v>
      </c>
      <c r="K1890" s="17" t="s">
        <v>189</v>
      </c>
      <c r="L1890" s="48" t="s">
        <v>89</v>
      </c>
      <c r="M1890" s="18" t="str" cm="1">
        <f t="array" ref="M1890">_xlfn.IFS(G1890&gt;60,"Alto",G1890&gt;30,"Médio",G1890&lt;=30,"Baixo")</f>
        <v>Alto</v>
      </c>
      <c r="N1890" s="20" t="str">
        <f t="shared" si="70"/>
        <v>Alto</v>
      </c>
    </row>
    <row r="1891" spans="1:14" x14ac:dyDescent="0.35">
      <c r="A1891" s="17" t="str">
        <f t="shared" si="71"/>
        <v>CEEstadoOndas de calorEstado do Ceará20302C</v>
      </c>
      <c r="B1891" s="18" t="s">
        <v>109</v>
      </c>
      <c r="C1891" s="45" t="s">
        <v>146</v>
      </c>
      <c r="D1891" s="44" t="s">
        <v>203</v>
      </c>
      <c r="E1891" s="17" t="s">
        <v>159</v>
      </c>
      <c r="F1891" s="17" t="e" vm="45">
        <v>#VALUE!</v>
      </c>
      <c r="G1891" s="46">
        <v>20.228857142857148</v>
      </c>
      <c r="H1891" s="18">
        <v>2030</v>
      </c>
      <c r="I1891" s="18" t="s">
        <v>86</v>
      </c>
      <c r="J1891" s="9" t="s">
        <v>204</v>
      </c>
      <c r="K1891" s="17" t="s">
        <v>189</v>
      </c>
      <c r="L1891" s="48" t="s">
        <v>89</v>
      </c>
      <c r="M1891" s="18" t="str" cm="1">
        <f t="array" ref="M1891">_xlfn.IFS(G1891&gt;60,"Alto",G1891&gt;30,"Médio",G1891&lt;=30,"Baixo")</f>
        <v>Baixo</v>
      </c>
      <c r="N1891" s="20" t="str">
        <f t="shared" si="70"/>
        <v>Baixo</v>
      </c>
    </row>
    <row r="1892" spans="1:14" x14ac:dyDescent="0.35">
      <c r="A1892" s="17" t="str">
        <f t="shared" si="71"/>
        <v>CEEstadoOndas de calorEstado do Ceará20304C</v>
      </c>
      <c r="B1892" s="18" t="s">
        <v>109</v>
      </c>
      <c r="C1892" s="45" t="s">
        <v>146</v>
      </c>
      <c r="D1892" s="44" t="s">
        <v>203</v>
      </c>
      <c r="E1892" s="17" t="s">
        <v>159</v>
      </c>
      <c r="F1892" s="17" t="e" vm="45">
        <v>#VALUE!</v>
      </c>
      <c r="G1892" s="46">
        <v>40.470571428571425</v>
      </c>
      <c r="H1892" s="18">
        <v>2030</v>
      </c>
      <c r="I1892" s="18" t="s">
        <v>90</v>
      </c>
      <c r="J1892" s="9" t="s">
        <v>204</v>
      </c>
      <c r="K1892" s="17" t="s">
        <v>189</v>
      </c>
      <c r="L1892" s="48" t="s">
        <v>89</v>
      </c>
      <c r="M1892" s="18" t="str" cm="1">
        <f t="array" ref="M1892">_xlfn.IFS(G1892&gt;60,"Alto",G1892&gt;30,"Médio",G1892&lt;=30,"Baixo")</f>
        <v>Médio</v>
      </c>
      <c r="N1892" s="20" t="str">
        <f t="shared" si="70"/>
        <v>Médio</v>
      </c>
    </row>
    <row r="1893" spans="1:14" x14ac:dyDescent="0.35">
      <c r="A1893" s="17" t="str">
        <f t="shared" si="71"/>
        <v>CEEstadoOndas de calorEstado do Ceará20502C</v>
      </c>
      <c r="B1893" s="18" t="s">
        <v>109</v>
      </c>
      <c r="C1893" s="45" t="s">
        <v>146</v>
      </c>
      <c r="D1893" s="44" t="s">
        <v>203</v>
      </c>
      <c r="E1893" s="17" t="s">
        <v>159</v>
      </c>
      <c r="F1893" s="17" t="e" vm="45">
        <v>#VALUE!</v>
      </c>
      <c r="G1893" s="46">
        <v>49.040666666666681</v>
      </c>
      <c r="H1893" s="18">
        <v>2050</v>
      </c>
      <c r="I1893" s="18" t="s">
        <v>86</v>
      </c>
      <c r="J1893" s="9" t="s">
        <v>204</v>
      </c>
      <c r="K1893" s="17" t="s">
        <v>189</v>
      </c>
      <c r="L1893" s="48" t="s">
        <v>89</v>
      </c>
      <c r="M1893" s="18" t="str" cm="1">
        <f t="array" ref="M1893">_xlfn.IFS(G1893&gt;60,"Alto",G1893&gt;30,"Médio",G1893&lt;=30,"Baixo")</f>
        <v>Médio</v>
      </c>
      <c r="N1893" s="20" t="str">
        <f t="shared" si="70"/>
        <v>Médio</v>
      </c>
    </row>
    <row r="1894" spans="1:14" x14ac:dyDescent="0.35">
      <c r="A1894" s="17" t="str">
        <f t="shared" si="71"/>
        <v>CEEstadoOndas de calorEstado do Ceará20504C</v>
      </c>
      <c r="B1894" s="18" t="s">
        <v>109</v>
      </c>
      <c r="C1894" s="45" t="s">
        <v>146</v>
      </c>
      <c r="D1894" s="44" t="s">
        <v>203</v>
      </c>
      <c r="E1894" s="17" t="s">
        <v>159</v>
      </c>
      <c r="F1894" s="17" t="e" vm="45">
        <v>#VALUE!</v>
      </c>
      <c r="G1894" s="46">
        <v>74.231666666666655</v>
      </c>
      <c r="H1894" s="18">
        <v>2050</v>
      </c>
      <c r="I1894" s="18" t="s">
        <v>90</v>
      </c>
      <c r="J1894" s="9" t="s">
        <v>204</v>
      </c>
      <c r="K1894" s="17" t="s">
        <v>189</v>
      </c>
      <c r="L1894" s="48" t="s">
        <v>89</v>
      </c>
      <c r="M1894" s="18" t="str" cm="1">
        <f t="array" ref="M1894">_xlfn.IFS(G1894&gt;60,"Alto",G1894&gt;30,"Médio",G1894&lt;=30,"Baixo")</f>
        <v>Alto</v>
      </c>
      <c r="N1894" s="20" t="str">
        <f t="shared" si="70"/>
        <v>Alto</v>
      </c>
    </row>
    <row r="1895" spans="1:14" x14ac:dyDescent="0.35">
      <c r="A1895" s="17" t="str">
        <f t="shared" si="71"/>
        <v>DFEstadoOndas de calorDistrito Federal20302C</v>
      </c>
      <c r="B1895" s="18" t="s">
        <v>99</v>
      </c>
      <c r="C1895" s="18" t="s">
        <v>146</v>
      </c>
      <c r="D1895" s="17" t="s">
        <v>203</v>
      </c>
      <c r="E1895" s="17" t="s">
        <v>147</v>
      </c>
      <c r="F1895" s="17" t="e" vm="33">
        <v>#VALUE!</v>
      </c>
      <c r="G1895" s="46">
        <v>32.589714285714287</v>
      </c>
      <c r="H1895" s="18">
        <v>2030</v>
      </c>
      <c r="I1895" s="18" t="s">
        <v>86</v>
      </c>
      <c r="J1895" s="9" t="s">
        <v>204</v>
      </c>
      <c r="K1895" s="17" t="s">
        <v>189</v>
      </c>
      <c r="L1895" s="48" t="s">
        <v>89</v>
      </c>
      <c r="M1895" s="18" t="str" cm="1">
        <f t="array" ref="M1895">_xlfn.IFS(G1895&gt;60,"Alto",G1895&gt;30,"Médio",G1895&lt;=30,"Baixo")</f>
        <v>Médio</v>
      </c>
      <c r="N1895" s="20" t="str">
        <f t="shared" ref="N1895:N1958" si="72">IF(OR(G1895="Alto",G1895="Médio", G1895="Baixo", G1895= "Não aplicável",G1895="ND"),G1895,M1895)</f>
        <v>Médio</v>
      </c>
    </row>
    <row r="1896" spans="1:14" x14ac:dyDescent="0.35">
      <c r="A1896" s="17" t="str">
        <f t="shared" si="71"/>
        <v>DFEstadoOndas de calorDistrito Federal20304C</v>
      </c>
      <c r="B1896" s="18" t="s">
        <v>99</v>
      </c>
      <c r="C1896" s="18" t="s">
        <v>146</v>
      </c>
      <c r="D1896" s="17" t="s">
        <v>203</v>
      </c>
      <c r="E1896" s="17" t="s">
        <v>147</v>
      </c>
      <c r="F1896" s="17" t="e" vm="33">
        <v>#VALUE!</v>
      </c>
      <c r="G1896" s="46">
        <v>47.435714285714283</v>
      </c>
      <c r="H1896" s="18">
        <v>2030</v>
      </c>
      <c r="I1896" s="18" t="s">
        <v>90</v>
      </c>
      <c r="J1896" s="9" t="s">
        <v>204</v>
      </c>
      <c r="K1896" s="17" t="s">
        <v>189</v>
      </c>
      <c r="L1896" s="48" t="s">
        <v>89</v>
      </c>
      <c r="M1896" s="18" t="str" cm="1">
        <f t="array" ref="M1896">_xlfn.IFS(G1896&gt;60,"Alto",G1896&gt;30,"Médio",G1896&lt;=30,"Baixo")</f>
        <v>Médio</v>
      </c>
      <c r="N1896" s="20" t="str">
        <f t="shared" si="72"/>
        <v>Médio</v>
      </c>
    </row>
    <row r="1897" spans="1:14" x14ac:dyDescent="0.35">
      <c r="A1897" s="17" t="str">
        <f t="shared" si="71"/>
        <v>DFEstadoOndas de calorDistrito Federal20502C</v>
      </c>
      <c r="B1897" s="18" t="s">
        <v>99</v>
      </c>
      <c r="C1897" s="18" t="s">
        <v>146</v>
      </c>
      <c r="D1897" s="17" t="s">
        <v>203</v>
      </c>
      <c r="E1897" s="17" t="s">
        <v>147</v>
      </c>
      <c r="F1897" s="17" t="e" vm="33">
        <v>#VALUE!</v>
      </c>
      <c r="G1897" s="46">
        <v>44.547000000000004</v>
      </c>
      <c r="H1897" s="18">
        <v>2050</v>
      </c>
      <c r="I1897" s="18" t="s">
        <v>86</v>
      </c>
      <c r="J1897" s="9" t="s">
        <v>204</v>
      </c>
      <c r="K1897" s="17" t="s">
        <v>189</v>
      </c>
      <c r="L1897" s="48" t="s">
        <v>89</v>
      </c>
      <c r="M1897" s="18" t="str" cm="1">
        <f t="array" ref="M1897">_xlfn.IFS(G1897&gt;60,"Alto",G1897&gt;30,"Médio",G1897&lt;=30,"Baixo")</f>
        <v>Médio</v>
      </c>
      <c r="N1897" s="20" t="str">
        <f t="shared" si="72"/>
        <v>Médio</v>
      </c>
    </row>
    <row r="1898" spans="1:14" x14ac:dyDescent="0.35">
      <c r="A1898" s="17" t="str">
        <f t="shared" si="71"/>
        <v>DFEstadoOndas de calorDistrito Federal20504C</v>
      </c>
      <c r="B1898" s="18" t="s">
        <v>99</v>
      </c>
      <c r="C1898" s="18" t="s">
        <v>146</v>
      </c>
      <c r="D1898" s="17" t="s">
        <v>203</v>
      </c>
      <c r="E1898" s="17" t="s">
        <v>147</v>
      </c>
      <c r="F1898" s="17" t="e" vm="33">
        <v>#VALUE!</v>
      </c>
      <c r="G1898" s="46">
        <v>69.145999999999987</v>
      </c>
      <c r="H1898" s="18">
        <v>2050</v>
      </c>
      <c r="I1898" s="18" t="s">
        <v>90</v>
      </c>
      <c r="J1898" s="9" t="s">
        <v>204</v>
      </c>
      <c r="K1898" s="17" t="s">
        <v>189</v>
      </c>
      <c r="L1898" s="48" t="s">
        <v>89</v>
      </c>
      <c r="M1898" s="18" t="str" cm="1">
        <f t="array" ref="M1898">_xlfn.IFS(G1898&gt;60,"Alto",G1898&gt;30,"Médio",G1898&lt;=30,"Baixo")</f>
        <v>Alto</v>
      </c>
      <c r="N1898" s="20" t="str">
        <f t="shared" si="72"/>
        <v>Alto</v>
      </c>
    </row>
    <row r="1899" spans="1:14" x14ac:dyDescent="0.35">
      <c r="A1899" s="17" t="str">
        <f t="shared" si="71"/>
        <v>ESEstadoOndas de calorEstado do Espírito Santo20302C</v>
      </c>
      <c r="B1899" s="18" t="s">
        <v>141</v>
      </c>
      <c r="C1899" s="18" t="s">
        <v>146</v>
      </c>
      <c r="D1899" s="17" t="s">
        <v>203</v>
      </c>
      <c r="E1899" s="17" t="s">
        <v>160</v>
      </c>
      <c r="F1899" s="17" t="e" vm="46">
        <v>#VALUE!</v>
      </c>
      <c r="G1899" s="46">
        <v>20.405142857142859</v>
      </c>
      <c r="H1899" s="18">
        <v>2030</v>
      </c>
      <c r="I1899" s="18" t="s">
        <v>86</v>
      </c>
      <c r="J1899" s="9" t="s">
        <v>204</v>
      </c>
      <c r="K1899" s="17" t="s">
        <v>189</v>
      </c>
      <c r="L1899" s="48" t="s">
        <v>89</v>
      </c>
      <c r="M1899" s="18" t="str" cm="1">
        <f t="array" ref="M1899">_xlfn.IFS(G1899&gt;60,"Alto",G1899&gt;30,"Médio",G1899&lt;=30,"Baixo")</f>
        <v>Baixo</v>
      </c>
      <c r="N1899" s="20" t="str">
        <f t="shared" si="72"/>
        <v>Baixo</v>
      </c>
    </row>
    <row r="1900" spans="1:14" x14ac:dyDescent="0.35">
      <c r="A1900" s="17" t="str">
        <f t="shared" si="71"/>
        <v>ESEstadoOndas de calorEstado do Espírito Santo20304C</v>
      </c>
      <c r="B1900" s="18" t="s">
        <v>141</v>
      </c>
      <c r="C1900" s="45" t="s">
        <v>146</v>
      </c>
      <c r="D1900" s="44" t="s">
        <v>203</v>
      </c>
      <c r="E1900" s="17" t="s">
        <v>160</v>
      </c>
      <c r="F1900" s="17" t="e" vm="46">
        <v>#VALUE!</v>
      </c>
      <c r="G1900" s="46">
        <v>29.480285714285721</v>
      </c>
      <c r="H1900" s="18">
        <v>2030</v>
      </c>
      <c r="I1900" s="18" t="s">
        <v>90</v>
      </c>
      <c r="J1900" s="9" t="s">
        <v>204</v>
      </c>
      <c r="K1900" s="17" t="s">
        <v>189</v>
      </c>
      <c r="L1900" s="48" t="s">
        <v>89</v>
      </c>
      <c r="M1900" s="18" t="str" cm="1">
        <f t="array" ref="M1900">_xlfn.IFS(G1900&gt;60,"Alto",G1900&gt;30,"Médio",G1900&lt;=30,"Baixo")</f>
        <v>Baixo</v>
      </c>
      <c r="N1900" s="20" t="str">
        <f t="shared" si="72"/>
        <v>Baixo</v>
      </c>
    </row>
    <row r="1901" spans="1:14" x14ac:dyDescent="0.35">
      <c r="A1901" s="17" t="str">
        <f t="shared" si="71"/>
        <v>ESEstadoOndas de calorEstado do Espírito Santo20502C</v>
      </c>
      <c r="B1901" s="18" t="s">
        <v>141</v>
      </c>
      <c r="C1901" s="45" t="s">
        <v>146</v>
      </c>
      <c r="D1901" s="44" t="s">
        <v>203</v>
      </c>
      <c r="E1901" s="17" t="s">
        <v>160</v>
      </c>
      <c r="F1901" s="17" t="e" vm="46">
        <v>#VALUE!</v>
      </c>
      <c r="G1901" s="46">
        <v>33.842333333333336</v>
      </c>
      <c r="H1901" s="18">
        <v>2050</v>
      </c>
      <c r="I1901" s="18" t="s">
        <v>86</v>
      </c>
      <c r="J1901" s="9" t="s">
        <v>204</v>
      </c>
      <c r="K1901" s="17" t="s">
        <v>189</v>
      </c>
      <c r="L1901" s="48" t="s">
        <v>89</v>
      </c>
      <c r="M1901" s="18" t="str" cm="1">
        <f t="array" ref="M1901">_xlfn.IFS(G1901&gt;60,"Alto",G1901&gt;30,"Médio",G1901&lt;=30,"Baixo")</f>
        <v>Médio</v>
      </c>
      <c r="N1901" s="20" t="str">
        <f t="shared" si="72"/>
        <v>Médio</v>
      </c>
    </row>
    <row r="1902" spans="1:14" x14ac:dyDescent="0.35">
      <c r="A1902" s="17" t="str">
        <f t="shared" si="71"/>
        <v>ESEstadoOndas de calorEstado do Espírito Santo20504C</v>
      </c>
      <c r="B1902" s="18" t="s">
        <v>141</v>
      </c>
      <c r="C1902" s="45" t="s">
        <v>146</v>
      </c>
      <c r="D1902" s="44" t="s">
        <v>203</v>
      </c>
      <c r="E1902" s="17" t="s">
        <v>160</v>
      </c>
      <c r="F1902" s="17" t="e" vm="46">
        <v>#VALUE!</v>
      </c>
      <c r="G1902" s="46">
        <v>51.343666666666657</v>
      </c>
      <c r="H1902" s="18">
        <v>2050</v>
      </c>
      <c r="I1902" s="18" t="s">
        <v>90</v>
      </c>
      <c r="J1902" s="9" t="s">
        <v>204</v>
      </c>
      <c r="K1902" s="17" t="s">
        <v>189</v>
      </c>
      <c r="L1902" s="48" t="s">
        <v>89</v>
      </c>
      <c r="M1902" s="18" t="str" cm="1">
        <f t="array" ref="M1902">_xlfn.IFS(G1902&gt;60,"Alto",G1902&gt;30,"Médio",G1902&lt;=30,"Baixo")</f>
        <v>Médio</v>
      </c>
      <c r="N1902" s="20" t="str">
        <f t="shared" si="72"/>
        <v>Médio</v>
      </c>
    </row>
    <row r="1903" spans="1:14" x14ac:dyDescent="0.35">
      <c r="A1903" s="17" t="str">
        <f t="shared" si="71"/>
        <v>GOEstadoOndas de calorEstado do Goiás20302C</v>
      </c>
      <c r="B1903" s="18" t="s">
        <v>111</v>
      </c>
      <c r="C1903" s="45" t="s">
        <v>146</v>
      </c>
      <c r="D1903" s="44" t="s">
        <v>203</v>
      </c>
      <c r="E1903" s="17" t="s">
        <v>161</v>
      </c>
      <c r="F1903" s="17" t="e" vm="47">
        <v>#VALUE!</v>
      </c>
      <c r="G1903" s="46">
        <v>36.916857142857133</v>
      </c>
      <c r="H1903" s="18">
        <v>2030</v>
      </c>
      <c r="I1903" s="18" t="s">
        <v>86</v>
      </c>
      <c r="J1903" s="9" t="s">
        <v>204</v>
      </c>
      <c r="K1903" s="17" t="s">
        <v>189</v>
      </c>
      <c r="L1903" s="48" t="s">
        <v>89</v>
      </c>
      <c r="M1903" s="18" t="str" cm="1">
        <f t="array" ref="M1903">_xlfn.IFS(G1903&gt;60,"Alto",G1903&gt;30,"Médio",G1903&lt;=30,"Baixo")</f>
        <v>Médio</v>
      </c>
      <c r="N1903" s="20" t="str">
        <f t="shared" si="72"/>
        <v>Médio</v>
      </c>
    </row>
    <row r="1904" spans="1:14" x14ac:dyDescent="0.35">
      <c r="A1904" s="17" t="str">
        <f t="shared" si="71"/>
        <v>GOEstadoOndas de calorEstado do Goiás20304C</v>
      </c>
      <c r="B1904" s="18" t="s">
        <v>111</v>
      </c>
      <c r="C1904" s="18" t="s">
        <v>146</v>
      </c>
      <c r="D1904" s="17" t="s">
        <v>203</v>
      </c>
      <c r="E1904" s="17" t="s">
        <v>161</v>
      </c>
      <c r="F1904" s="17" t="e" vm="47">
        <v>#VALUE!</v>
      </c>
      <c r="G1904" s="46">
        <v>51.425428571428583</v>
      </c>
      <c r="H1904" s="18">
        <v>2030</v>
      </c>
      <c r="I1904" s="18" t="s">
        <v>90</v>
      </c>
      <c r="J1904" s="9" t="s">
        <v>204</v>
      </c>
      <c r="K1904" s="17" t="s">
        <v>189</v>
      </c>
      <c r="L1904" s="48" t="s">
        <v>89</v>
      </c>
      <c r="M1904" s="18" t="str" cm="1">
        <f t="array" ref="M1904">_xlfn.IFS(G1904&gt;60,"Alto",G1904&gt;30,"Médio",G1904&lt;=30,"Baixo")</f>
        <v>Médio</v>
      </c>
      <c r="N1904" s="20" t="str">
        <f t="shared" si="72"/>
        <v>Médio</v>
      </c>
    </row>
    <row r="1905" spans="1:14" x14ac:dyDescent="0.35">
      <c r="A1905" s="17" t="str">
        <f t="shared" si="71"/>
        <v>GOEstadoOndas de calorEstado do Goiás20502C</v>
      </c>
      <c r="B1905" s="18" t="s">
        <v>111</v>
      </c>
      <c r="C1905" s="18" t="s">
        <v>146</v>
      </c>
      <c r="D1905" s="17" t="s">
        <v>203</v>
      </c>
      <c r="E1905" s="17" t="s">
        <v>161</v>
      </c>
      <c r="F1905" s="17" t="e" vm="47">
        <v>#VALUE!</v>
      </c>
      <c r="G1905" s="46">
        <v>47.93</v>
      </c>
      <c r="H1905" s="18">
        <v>2050</v>
      </c>
      <c r="I1905" s="18" t="s">
        <v>86</v>
      </c>
      <c r="J1905" s="9" t="s">
        <v>204</v>
      </c>
      <c r="K1905" s="17" t="s">
        <v>189</v>
      </c>
      <c r="L1905" s="48" t="s">
        <v>89</v>
      </c>
      <c r="M1905" s="18" t="str" cm="1">
        <f t="array" ref="M1905">_xlfn.IFS(G1905&gt;60,"Alto",G1905&gt;30,"Médio",G1905&lt;=30,"Baixo")</f>
        <v>Médio</v>
      </c>
      <c r="N1905" s="20" t="str">
        <f t="shared" si="72"/>
        <v>Médio</v>
      </c>
    </row>
    <row r="1906" spans="1:14" x14ac:dyDescent="0.35">
      <c r="A1906" s="17" t="str">
        <f t="shared" si="71"/>
        <v>GOEstadoOndas de calorEstado do Goiás20504C</v>
      </c>
      <c r="B1906" s="18" t="s">
        <v>111</v>
      </c>
      <c r="C1906" s="18" t="s">
        <v>146</v>
      </c>
      <c r="D1906" s="17" t="s">
        <v>203</v>
      </c>
      <c r="E1906" s="17" t="s">
        <v>161</v>
      </c>
      <c r="F1906" s="17" t="e" vm="47">
        <v>#VALUE!</v>
      </c>
      <c r="G1906" s="46">
        <v>71.272999999999982</v>
      </c>
      <c r="H1906" s="18">
        <v>2050</v>
      </c>
      <c r="I1906" s="18" t="s">
        <v>90</v>
      </c>
      <c r="J1906" s="9" t="s">
        <v>204</v>
      </c>
      <c r="K1906" s="17" t="s">
        <v>189</v>
      </c>
      <c r="L1906" s="48" t="s">
        <v>89</v>
      </c>
      <c r="M1906" s="18" t="str" cm="1">
        <f t="array" ref="M1906">_xlfn.IFS(G1906&gt;60,"Alto",G1906&gt;30,"Médio",G1906&lt;=30,"Baixo")</f>
        <v>Alto</v>
      </c>
      <c r="N1906" s="20" t="str">
        <f t="shared" si="72"/>
        <v>Alto</v>
      </c>
    </row>
    <row r="1907" spans="1:14" x14ac:dyDescent="0.35">
      <c r="A1907" s="17" t="str">
        <f t="shared" si="71"/>
        <v>MAEstadoOndas de calorEstado do Maranhão20302C</v>
      </c>
      <c r="B1907" s="18" t="s">
        <v>135</v>
      </c>
      <c r="C1907" s="18" t="s">
        <v>146</v>
      </c>
      <c r="D1907" s="17" t="s">
        <v>203</v>
      </c>
      <c r="E1907" s="17" t="s">
        <v>162</v>
      </c>
      <c r="F1907" s="17" t="e" vm="48">
        <v>#VALUE!</v>
      </c>
      <c r="G1907" s="46">
        <v>28.547142857142855</v>
      </c>
      <c r="H1907" s="18">
        <v>2030</v>
      </c>
      <c r="I1907" s="18" t="s">
        <v>86</v>
      </c>
      <c r="J1907" s="9" t="s">
        <v>204</v>
      </c>
      <c r="K1907" s="17" t="s">
        <v>189</v>
      </c>
      <c r="L1907" s="48" t="s">
        <v>89</v>
      </c>
      <c r="M1907" s="18" t="str" cm="1">
        <f t="array" ref="M1907">_xlfn.IFS(G1907&gt;60,"Alto",G1907&gt;30,"Médio",G1907&lt;=30,"Baixo")</f>
        <v>Baixo</v>
      </c>
      <c r="N1907" s="20" t="str">
        <f t="shared" si="72"/>
        <v>Baixo</v>
      </c>
    </row>
    <row r="1908" spans="1:14" x14ac:dyDescent="0.35">
      <c r="A1908" s="17" t="str">
        <f t="shared" si="71"/>
        <v>MAEstadoOndas de calorEstado do Maranhão20304C</v>
      </c>
      <c r="B1908" s="18" t="s">
        <v>135</v>
      </c>
      <c r="C1908" s="18" t="s">
        <v>146</v>
      </c>
      <c r="D1908" s="17" t="s">
        <v>203</v>
      </c>
      <c r="E1908" s="17" t="s">
        <v>162</v>
      </c>
      <c r="F1908" s="17" t="e" vm="48">
        <v>#VALUE!</v>
      </c>
      <c r="G1908" s="46">
        <v>45.144285714285715</v>
      </c>
      <c r="H1908" s="18">
        <v>2030</v>
      </c>
      <c r="I1908" s="18" t="s">
        <v>90</v>
      </c>
      <c r="J1908" s="9" t="s">
        <v>204</v>
      </c>
      <c r="K1908" s="17" t="s">
        <v>189</v>
      </c>
      <c r="L1908" s="48" t="s">
        <v>89</v>
      </c>
      <c r="M1908" s="18" t="str" cm="1">
        <f t="array" ref="M1908">_xlfn.IFS(G1908&gt;60,"Alto",G1908&gt;30,"Médio",G1908&lt;=30,"Baixo")</f>
        <v>Médio</v>
      </c>
      <c r="N1908" s="20" t="str">
        <f t="shared" si="72"/>
        <v>Médio</v>
      </c>
    </row>
    <row r="1909" spans="1:14" x14ac:dyDescent="0.35">
      <c r="A1909" s="17" t="str">
        <f t="shared" si="71"/>
        <v>MAEstadoOndas de calorEstado do Maranhão20502C</v>
      </c>
      <c r="B1909" s="18" t="s">
        <v>135</v>
      </c>
      <c r="C1909" s="18" t="s">
        <v>146</v>
      </c>
      <c r="D1909" s="17" t="s">
        <v>203</v>
      </c>
      <c r="E1909" s="17" t="s">
        <v>162</v>
      </c>
      <c r="F1909" s="17" t="e" vm="48">
        <v>#VALUE!</v>
      </c>
      <c r="G1909" s="46">
        <v>50.125</v>
      </c>
      <c r="H1909" s="18">
        <v>2050</v>
      </c>
      <c r="I1909" s="18" t="s">
        <v>86</v>
      </c>
      <c r="J1909" s="9" t="s">
        <v>204</v>
      </c>
      <c r="K1909" s="17" t="s">
        <v>189</v>
      </c>
      <c r="L1909" s="48" t="s">
        <v>89</v>
      </c>
      <c r="M1909" s="18" t="str" cm="1">
        <f t="array" ref="M1909">_xlfn.IFS(G1909&gt;60,"Alto",G1909&gt;30,"Médio",G1909&lt;=30,"Baixo")</f>
        <v>Médio</v>
      </c>
      <c r="N1909" s="20" t="str">
        <f t="shared" si="72"/>
        <v>Médio</v>
      </c>
    </row>
    <row r="1910" spans="1:14" x14ac:dyDescent="0.35">
      <c r="A1910" s="17" t="str">
        <f t="shared" si="71"/>
        <v>MAEstadoOndas de calorEstado do Maranhão20504C</v>
      </c>
      <c r="B1910" s="18" t="s">
        <v>135</v>
      </c>
      <c r="C1910" s="18" t="s">
        <v>146</v>
      </c>
      <c r="D1910" s="17" t="s">
        <v>203</v>
      </c>
      <c r="E1910" s="17" t="s">
        <v>162</v>
      </c>
      <c r="F1910" s="17" t="e" vm="48">
        <v>#VALUE!</v>
      </c>
      <c r="G1910" s="46">
        <v>71.48966666666665</v>
      </c>
      <c r="H1910" s="18">
        <v>2050</v>
      </c>
      <c r="I1910" s="18" t="s">
        <v>90</v>
      </c>
      <c r="J1910" s="9" t="s">
        <v>204</v>
      </c>
      <c r="K1910" s="17" t="s">
        <v>189</v>
      </c>
      <c r="L1910" s="48" t="s">
        <v>89</v>
      </c>
      <c r="M1910" s="18" t="str" cm="1">
        <f t="array" ref="M1910">_xlfn.IFS(G1910&gt;60,"Alto",G1910&gt;30,"Médio",G1910&lt;=30,"Baixo")</f>
        <v>Alto</v>
      </c>
      <c r="N1910" s="20" t="str">
        <f t="shared" si="72"/>
        <v>Alto</v>
      </c>
    </row>
    <row r="1911" spans="1:14" x14ac:dyDescent="0.35">
      <c r="A1911" s="17" t="str">
        <f t="shared" si="71"/>
        <v>MGEstadoOndas de calorEstado de Minas Gerais20302C</v>
      </c>
      <c r="B1911" s="18" t="s">
        <v>93</v>
      </c>
      <c r="C1911" s="18" t="s">
        <v>146</v>
      </c>
      <c r="D1911" s="17" t="s">
        <v>203</v>
      </c>
      <c r="E1911" s="17" t="s">
        <v>152</v>
      </c>
      <c r="F1911" s="17" t="e" vm="38">
        <v>#VALUE!</v>
      </c>
      <c r="G1911" s="46">
        <v>27.641428571428573</v>
      </c>
      <c r="H1911" s="18">
        <v>2030</v>
      </c>
      <c r="I1911" s="18" t="s">
        <v>86</v>
      </c>
      <c r="J1911" s="9" t="s">
        <v>204</v>
      </c>
      <c r="K1911" s="17" t="s">
        <v>189</v>
      </c>
      <c r="L1911" s="48" t="s">
        <v>89</v>
      </c>
      <c r="M1911" s="18" t="str" cm="1">
        <f t="array" ref="M1911">_xlfn.IFS(G1911&gt;60,"Alto",G1911&gt;30,"Médio",G1911&lt;=30,"Baixo")</f>
        <v>Baixo</v>
      </c>
      <c r="N1911" s="20" t="str">
        <f t="shared" si="72"/>
        <v>Baixo</v>
      </c>
    </row>
    <row r="1912" spans="1:14" x14ac:dyDescent="0.35">
      <c r="A1912" s="17" t="str">
        <f t="shared" si="71"/>
        <v>MGEstadoOndas de calorEstado de Minas Gerais20304C</v>
      </c>
      <c r="B1912" s="18" t="s">
        <v>93</v>
      </c>
      <c r="C1912" s="18" t="s">
        <v>146</v>
      </c>
      <c r="D1912" s="17" t="s">
        <v>203</v>
      </c>
      <c r="E1912" s="17" t="s">
        <v>152</v>
      </c>
      <c r="F1912" s="17" t="e" vm="38">
        <v>#VALUE!</v>
      </c>
      <c r="G1912" s="46">
        <v>39.196285714285715</v>
      </c>
      <c r="H1912" s="18">
        <v>2030</v>
      </c>
      <c r="I1912" s="18" t="s">
        <v>90</v>
      </c>
      <c r="J1912" s="9" t="s">
        <v>204</v>
      </c>
      <c r="K1912" s="17" t="s">
        <v>189</v>
      </c>
      <c r="L1912" s="48" t="s">
        <v>89</v>
      </c>
      <c r="M1912" s="18" t="str" cm="1">
        <f t="array" ref="M1912">_xlfn.IFS(G1912&gt;60,"Alto",G1912&gt;30,"Médio",G1912&lt;=30,"Baixo")</f>
        <v>Médio</v>
      </c>
      <c r="N1912" s="20" t="str">
        <f t="shared" si="72"/>
        <v>Médio</v>
      </c>
    </row>
    <row r="1913" spans="1:14" x14ac:dyDescent="0.35">
      <c r="A1913" s="17" t="str">
        <f t="shared" si="71"/>
        <v>MGEstadoOndas de calorEstado de Minas Gerais20502C</v>
      </c>
      <c r="B1913" s="18" t="s">
        <v>93</v>
      </c>
      <c r="C1913" s="18" t="s">
        <v>146</v>
      </c>
      <c r="D1913" s="17" t="s">
        <v>203</v>
      </c>
      <c r="E1913" s="17" t="s">
        <v>152</v>
      </c>
      <c r="F1913" s="17" t="e" vm="38">
        <v>#VALUE!</v>
      </c>
      <c r="G1913" s="46">
        <v>38.679666666666648</v>
      </c>
      <c r="H1913" s="18">
        <v>2050</v>
      </c>
      <c r="I1913" s="18" t="s">
        <v>86</v>
      </c>
      <c r="J1913" s="9" t="s">
        <v>204</v>
      </c>
      <c r="K1913" s="17" t="s">
        <v>189</v>
      </c>
      <c r="L1913" s="48" t="s">
        <v>89</v>
      </c>
      <c r="M1913" s="18" t="str" cm="1">
        <f t="array" ref="M1913">_xlfn.IFS(G1913&gt;60,"Alto",G1913&gt;30,"Médio",G1913&lt;=30,"Baixo")</f>
        <v>Médio</v>
      </c>
      <c r="N1913" s="20" t="str">
        <f t="shared" si="72"/>
        <v>Médio</v>
      </c>
    </row>
    <row r="1914" spans="1:14" x14ac:dyDescent="0.35">
      <c r="A1914" s="17" t="str">
        <f t="shared" si="71"/>
        <v>MGEstadoOndas de calorEstado de Minas Gerais20504C</v>
      </c>
      <c r="B1914" s="18" t="s">
        <v>93</v>
      </c>
      <c r="C1914" s="18" t="s">
        <v>146</v>
      </c>
      <c r="D1914" s="17" t="s">
        <v>203</v>
      </c>
      <c r="E1914" s="17" t="s">
        <v>152</v>
      </c>
      <c r="F1914" s="17" t="e" vm="38">
        <v>#VALUE!</v>
      </c>
      <c r="G1914" s="46">
        <v>60.501333333333328</v>
      </c>
      <c r="H1914" s="18">
        <v>2050</v>
      </c>
      <c r="I1914" s="18" t="s">
        <v>90</v>
      </c>
      <c r="J1914" s="9" t="s">
        <v>204</v>
      </c>
      <c r="K1914" s="17" t="s">
        <v>189</v>
      </c>
      <c r="L1914" s="48" t="s">
        <v>89</v>
      </c>
      <c r="M1914" s="18" t="str" cm="1">
        <f t="array" ref="M1914">_xlfn.IFS(G1914&gt;60,"Alto",G1914&gt;30,"Médio",G1914&lt;=30,"Baixo")</f>
        <v>Alto</v>
      </c>
      <c r="N1914" s="20" t="str">
        <f t="shared" si="72"/>
        <v>Alto</v>
      </c>
    </row>
    <row r="1915" spans="1:14" x14ac:dyDescent="0.35">
      <c r="A1915" s="17" t="str">
        <f t="shared" si="71"/>
        <v>MSEstadoOndas de calorEstado do Mato Grosso do Sul20302C</v>
      </c>
      <c r="B1915" s="18" t="s">
        <v>101</v>
      </c>
      <c r="C1915" s="18" t="s">
        <v>146</v>
      </c>
      <c r="D1915" s="17" t="s">
        <v>203</v>
      </c>
      <c r="E1915" s="17" t="s">
        <v>164</v>
      </c>
      <c r="F1915" s="17" t="e" vm="50">
        <v>#VALUE!</v>
      </c>
      <c r="G1915" s="46">
        <v>34.867714285714285</v>
      </c>
      <c r="H1915" s="18">
        <v>2030</v>
      </c>
      <c r="I1915" s="18" t="s">
        <v>86</v>
      </c>
      <c r="J1915" s="9" t="s">
        <v>204</v>
      </c>
      <c r="K1915" s="17" t="s">
        <v>189</v>
      </c>
      <c r="L1915" s="48" t="s">
        <v>89</v>
      </c>
      <c r="M1915" s="18" t="str" cm="1">
        <f t="array" ref="M1915">_xlfn.IFS(G1915&gt;60,"Alto",G1915&gt;30,"Médio",G1915&lt;=30,"Baixo")</f>
        <v>Médio</v>
      </c>
      <c r="N1915" s="20" t="str">
        <f t="shared" si="72"/>
        <v>Médio</v>
      </c>
    </row>
    <row r="1916" spans="1:14" x14ac:dyDescent="0.35">
      <c r="A1916" s="17" t="str">
        <f t="shared" si="71"/>
        <v>MSEstadoOndas de calorEstado do Mato Grosso do Sul20304C</v>
      </c>
      <c r="B1916" s="18" t="s">
        <v>101</v>
      </c>
      <c r="C1916" s="18" t="s">
        <v>146</v>
      </c>
      <c r="D1916" s="17" t="s">
        <v>203</v>
      </c>
      <c r="E1916" s="17" t="s">
        <v>164</v>
      </c>
      <c r="F1916" s="17" t="e" vm="50">
        <v>#VALUE!</v>
      </c>
      <c r="G1916" s="46">
        <v>45.445714285714288</v>
      </c>
      <c r="H1916" s="18">
        <v>2030</v>
      </c>
      <c r="I1916" s="18" t="s">
        <v>90</v>
      </c>
      <c r="J1916" s="9" t="s">
        <v>204</v>
      </c>
      <c r="K1916" s="17" t="s">
        <v>189</v>
      </c>
      <c r="L1916" s="48" t="s">
        <v>89</v>
      </c>
      <c r="M1916" s="18" t="str" cm="1">
        <f t="array" ref="M1916">_xlfn.IFS(G1916&gt;60,"Alto",G1916&gt;30,"Médio",G1916&lt;=30,"Baixo")</f>
        <v>Médio</v>
      </c>
      <c r="N1916" s="20" t="str">
        <f t="shared" si="72"/>
        <v>Médio</v>
      </c>
    </row>
    <row r="1917" spans="1:14" x14ac:dyDescent="0.35">
      <c r="A1917" s="17" t="str">
        <f t="shared" si="71"/>
        <v>MSEstadoOndas de calorEstado do Mato Grosso do Sul20502C</v>
      </c>
      <c r="B1917" s="18" t="s">
        <v>101</v>
      </c>
      <c r="C1917" s="18" t="s">
        <v>146</v>
      </c>
      <c r="D1917" s="17" t="s">
        <v>203</v>
      </c>
      <c r="E1917" s="17" t="s">
        <v>164</v>
      </c>
      <c r="F1917" s="17" t="e" vm="50">
        <v>#VALUE!</v>
      </c>
      <c r="G1917" s="46">
        <v>44.94166666666667</v>
      </c>
      <c r="H1917" s="18">
        <v>2050</v>
      </c>
      <c r="I1917" s="18" t="s">
        <v>86</v>
      </c>
      <c r="J1917" s="9" t="s">
        <v>204</v>
      </c>
      <c r="K1917" s="17" t="s">
        <v>189</v>
      </c>
      <c r="L1917" s="48" t="s">
        <v>89</v>
      </c>
      <c r="M1917" s="18" t="str" cm="1">
        <f t="array" ref="M1917">_xlfn.IFS(G1917&gt;60,"Alto",G1917&gt;30,"Médio",G1917&lt;=30,"Baixo")</f>
        <v>Médio</v>
      </c>
      <c r="N1917" s="20" t="str">
        <f t="shared" si="72"/>
        <v>Médio</v>
      </c>
    </row>
    <row r="1918" spans="1:14" x14ac:dyDescent="0.35">
      <c r="A1918" s="17" t="str">
        <f t="shared" si="71"/>
        <v>MSEstadoOndas de calorEstado do Mato Grosso do Sul20504C</v>
      </c>
      <c r="B1918" s="18" t="s">
        <v>101</v>
      </c>
      <c r="C1918" s="18" t="s">
        <v>146</v>
      </c>
      <c r="D1918" s="17" t="s">
        <v>203</v>
      </c>
      <c r="E1918" s="17" t="s">
        <v>164</v>
      </c>
      <c r="F1918" s="17" t="e" vm="50">
        <v>#VALUE!</v>
      </c>
      <c r="G1918" s="46">
        <v>59.207999999999998</v>
      </c>
      <c r="H1918" s="18">
        <v>2050</v>
      </c>
      <c r="I1918" s="18" t="s">
        <v>90</v>
      </c>
      <c r="J1918" s="9" t="s">
        <v>204</v>
      </c>
      <c r="K1918" s="17" t="s">
        <v>189</v>
      </c>
      <c r="L1918" s="48" t="s">
        <v>89</v>
      </c>
      <c r="M1918" s="18" t="str" cm="1">
        <f t="array" ref="M1918">_xlfn.IFS(G1918&gt;60,"Alto",G1918&gt;30,"Médio",G1918&lt;=30,"Baixo")</f>
        <v>Médio</v>
      </c>
      <c r="N1918" s="20" t="str">
        <f t="shared" si="72"/>
        <v>Médio</v>
      </c>
    </row>
    <row r="1919" spans="1:14" x14ac:dyDescent="0.35">
      <c r="A1919" s="17" t="str">
        <f t="shared" si="71"/>
        <v>MTEstadoOndas de calorEstado do Mato Grosso20302C</v>
      </c>
      <c r="B1919" s="18" t="s">
        <v>103</v>
      </c>
      <c r="C1919" s="18" t="s">
        <v>146</v>
      </c>
      <c r="D1919" s="17" t="s">
        <v>203</v>
      </c>
      <c r="E1919" s="17" t="s">
        <v>163</v>
      </c>
      <c r="F1919" s="17" t="e" vm="49">
        <v>#VALUE!</v>
      </c>
      <c r="G1919" s="46">
        <v>41.125999999999998</v>
      </c>
      <c r="H1919" s="18">
        <v>2030</v>
      </c>
      <c r="I1919" s="18" t="s">
        <v>86</v>
      </c>
      <c r="J1919" s="9" t="s">
        <v>204</v>
      </c>
      <c r="K1919" s="17" t="s">
        <v>189</v>
      </c>
      <c r="L1919" s="48" t="s">
        <v>89</v>
      </c>
      <c r="M1919" s="18" t="str" cm="1">
        <f t="array" ref="M1919">_xlfn.IFS(G1919&gt;60,"Alto",G1919&gt;30,"Médio",G1919&lt;=30,"Baixo")</f>
        <v>Médio</v>
      </c>
      <c r="N1919" s="20" t="str">
        <f t="shared" si="72"/>
        <v>Médio</v>
      </c>
    </row>
    <row r="1920" spans="1:14" x14ac:dyDescent="0.35">
      <c r="A1920" s="17" t="str">
        <f t="shared" si="71"/>
        <v>MTEstadoOndas de calorEstado do Mato Grosso20304C</v>
      </c>
      <c r="B1920" s="18" t="s">
        <v>103</v>
      </c>
      <c r="C1920" s="18" t="s">
        <v>146</v>
      </c>
      <c r="D1920" s="17" t="s">
        <v>203</v>
      </c>
      <c r="E1920" s="17" t="s">
        <v>163</v>
      </c>
      <c r="F1920" s="17" t="e" vm="49">
        <v>#VALUE!</v>
      </c>
      <c r="G1920" s="46">
        <v>55.390285714285724</v>
      </c>
      <c r="H1920" s="18">
        <v>2030</v>
      </c>
      <c r="I1920" s="18" t="s">
        <v>90</v>
      </c>
      <c r="J1920" s="9" t="s">
        <v>204</v>
      </c>
      <c r="K1920" s="17" t="s">
        <v>189</v>
      </c>
      <c r="L1920" s="48" t="s">
        <v>89</v>
      </c>
      <c r="M1920" s="18" t="str" cm="1">
        <f t="array" ref="M1920">_xlfn.IFS(G1920&gt;60,"Alto",G1920&gt;30,"Médio",G1920&lt;=30,"Baixo")</f>
        <v>Médio</v>
      </c>
      <c r="N1920" s="20" t="str">
        <f t="shared" si="72"/>
        <v>Médio</v>
      </c>
    </row>
    <row r="1921" spans="1:15" x14ac:dyDescent="0.35">
      <c r="A1921" s="17" t="str">
        <f t="shared" si="71"/>
        <v>MTEstadoOndas de calorEstado do Mato Grosso20502C</v>
      </c>
      <c r="B1921" s="18" t="s">
        <v>103</v>
      </c>
      <c r="C1921" s="18" t="s">
        <v>146</v>
      </c>
      <c r="D1921" s="17" t="s">
        <v>203</v>
      </c>
      <c r="E1921" s="17" t="s">
        <v>163</v>
      </c>
      <c r="F1921" s="17" t="e" vm="49">
        <v>#VALUE!</v>
      </c>
      <c r="G1921" s="46">
        <v>54.669666666666664</v>
      </c>
      <c r="H1921" s="18">
        <v>2050</v>
      </c>
      <c r="I1921" s="18" t="s">
        <v>86</v>
      </c>
      <c r="J1921" s="9" t="s">
        <v>204</v>
      </c>
      <c r="K1921" s="17" t="s">
        <v>189</v>
      </c>
      <c r="L1921" s="48" t="s">
        <v>89</v>
      </c>
      <c r="M1921" s="18" t="str" cm="1">
        <f t="array" ref="M1921">_xlfn.IFS(G1921&gt;60,"Alto",G1921&gt;30,"Médio",G1921&lt;=30,"Baixo")</f>
        <v>Médio</v>
      </c>
      <c r="N1921" s="20" t="str">
        <f t="shared" si="72"/>
        <v>Médio</v>
      </c>
    </row>
    <row r="1922" spans="1:15" x14ac:dyDescent="0.35">
      <c r="A1922" s="17" t="str">
        <f t="shared" si="71"/>
        <v>MTEstadoOndas de calorEstado do Mato Grosso20504C</v>
      </c>
      <c r="B1922" s="18" t="s">
        <v>103</v>
      </c>
      <c r="C1922" s="18" t="s">
        <v>146</v>
      </c>
      <c r="D1922" s="17" t="s">
        <v>203</v>
      </c>
      <c r="E1922" s="17" t="s">
        <v>163</v>
      </c>
      <c r="F1922" s="17" t="e" vm="49">
        <v>#VALUE!</v>
      </c>
      <c r="G1922" s="46">
        <v>73.459333333333333</v>
      </c>
      <c r="H1922" s="18">
        <v>2050</v>
      </c>
      <c r="I1922" s="18" t="s">
        <v>90</v>
      </c>
      <c r="J1922" s="9" t="s">
        <v>204</v>
      </c>
      <c r="K1922" s="17" t="s">
        <v>189</v>
      </c>
      <c r="L1922" s="48" t="s">
        <v>89</v>
      </c>
      <c r="M1922" s="18" t="str" cm="1">
        <f t="array" ref="M1922">_xlfn.IFS(G1922&gt;60,"Alto",G1922&gt;30,"Médio",G1922&lt;=30,"Baixo")</f>
        <v>Alto</v>
      </c>
      <c r="N1922" s="20" t="str">
        <f t="shared" si="72"/>
        <v>Alto</v>
      </c>
    </row>
    <row r="1923" spans="1:15" x14ac:dyDescent="0.35">
      <c r="A1923" s="17" t="str">
        <f t="shared" si="71"/>
        <v>PAEstadoOndas de calorEstado do Pará20302C</v>
      </c>
      <c r="B1923" s="18" t="s">
        <v>91</v>
      </c>
      <c r="C1923" s="18" t="s">
        <v>146</v>
      </c>
      <c r="D1923" s="17" t="s">
        <v>203</v>
      </c>
      <c r="E1923" s="17" t="s">
        <v>165</v>
      </c>
      <c r="F1923" s="17" t="e" vm="51">
        <v>#VALUE!</v>
      </c>
      <c r="G1923" s="46">
        <v>33.420571428571428</v>
      </c>
      <c r="H1923" s="18">
        <v>2030</v>
      </c>
      <c r="I1923" s="18" t="s">
        <v>86</v>
      </c>
      <c r="J1923" s="9" t="s">
        <v>204</v>
      </c>
      <c r="K1923" s="17" t="s">
        <v>189</v>
      </c>
      <c r="L1923" s="48" t="s">
        <v>89</v>
      </c>
      <c r="M1923" s="18" t="str" cm="1">
        <f t="array" ref="M1923">_xlfn.IFS(G1923&gt;60,"Alto",G1923&gt;30,"Médio",G1923&lt;=30,"Baixo")</f>
        <v>Médio</v>
      </c>
      <c r="N1923" s="20" t="str">
        <f t="shared" si="72"/>
        <v>Médio</v>
      </c>
    </row>
    <row r="1924" spans="1:15" x14ac:dyDescent="0.35">
      <c r="A1924" s="17" t="str">
        <f t="shared" si="71"/>
        <v>PAEstadoOndas de calorEstado do Pará20304C</v>
      </c>
      <c r="B1924" s="18" t="s">
        <v>91</v>
      </c>
      <c r="C1924" s="18" t="s">
        <v>146</v>
      </c>
      <c r="D1924" s="17" t="s">
        <v>203</v>
      </c>
      <c r="E1924" s="17" t="s">
        <v>165</v>
      </c>
      <c r="F1924" s="17" t="e" vm="51">
        <v>#VALUE!</v>
      </c>
      <c r="G1924" s="46">
        <v>47.932000000000002</v>
      </c>
      <c r="H1924" s="18">
        <v>2030</v>
      </c>
      <c r="I1924" s="18" t="s">
        <v>90</v>
      </c>
      <c r="J1924" s="9" t="s">
        <v>204</v>
      </c>
      <c r="K1924" s="17" t="s">
        <v>189</v>
      </c>
      <c r="L1924" s="48" t="s">
        <v>89</v>
      </c>
      <c r="M1924" s="18" t="str" cm="1">
        <f t="array" ref="M1924">_xlfn.IFS(G1924&gt;60,"Alto",G1924&gt;30,"Médio",G1924&lt;=30,"Baixo")</f>
        <v>Médio</v>
      </c>
      <c r="N1924" s="20" t="str">
        <f t="shared" si="72"/>
        <v>Médio</v>
      </c>
    </row>
    <row r="1925" spans="1:15" x14ac:dyDescent="0.35">
      <c r="A1925" s="17" t="str">
        <f t="shared" si="71"/>
        <v>PAEstadoOndas de calorEstado do Pará20502C</v>
      </c>
      <c r="B1925" s="18" t="s">
        <v>91</v>
      </c>
      <c r="C1925" s="18" t="s">
        <v>146</v>
      </c>
      <c r="D1925" s="17" t="s">
        <v>203</v>
      </c>
      <c r="E1925" s="17" t="s">
        <v>165</v>
      </c>
      <c r="F1925" s="17" t="e" vm="51">
        <v>#VALUE!</v>
      </c>
      <c r="G1925" s="46">
        <v>54.321000000000005</v>
      </c>
      <c r="H1925" s="18">
        <v>2050</v>
      </c>
      <c r="I1925" s="18" t="s">
        <v>86</v>
      </c>
      <c r="J1925" s="9" t="s">
        <v>204</v>
      </c>
      <c r="K1925" s="17" t="s">
        <v>189</v>
      </c>
      <c r="L1925" s="48" t="s">
        <v>89</v>
      </c>
      <c r="M1925" s="18" t="str" cm="1">
        <f t="array" ref="M1925">_xlfn.IFS(G1925&gt;60,"Alto",G1925&gt;30,"Médio",G1925&lt;=30,"Baixo")</f>
        <v>Médio</v>
      </c>
      <c r="N1925" s="20" t="str">
        <f t="shared" si="72"/>
        <v>Médio</v>
      </c>
      <c r="O1925" s="1"/>
    </row>
    <row r="1926" spans="1:15" x14ac:dyDescent="0.35">
      <c r="A1926" s="17" t="str">
        <f t="shared" si="71"/>
        <v>PAEstadoOndas de calorEstado do Pará20504C</v>
      </c>
      <c r="B1926" s="18" t="s">
        <v>91</v>
      </c>
      <c r="C1926" s="18" t="s">
        <v>146</v>
      </c>
      <c r="D1926" s="17" t="s">
        <v>203</v>
      </c>
      <c r="E1926" s="17" t="s">
        <v>165</v>
      </c>
      <c r="F1926" s="17" t="e" vm="51">
        <v>#VALUE!</v>
      </c>
      <c r="G1926" s="46">
        <v>71.553000000000011</v>
      </c>
      <c r="H1926" s="18">
        <v>2050</v>
      </c>
      <c r="I1926" s="18" t="s">
        <v>90</v>
      </c>
      <c r="J1926" s="9" t="s">
        <v>204</v>
      </c>
      <c r="K1926" s="17" t="s">
        <v>189</v>
      </c>
      <c r="L1926" s="48" t="s">
        <v>89</v>
      </c>
      <c r="M1926" s="18" t="str" cm="1">
        <f t="array" ref="M1926">_xlfn.IFS(G1926&gt;60,"Alto",G1926&gt;30,"Médio",G1926&lt;=30,"Baixo")</f>
        <v>Alto</v>
      </c>
      <c r="N1926" s="20" t="str">
        <f t="shared" si="72"/>
        <v>Alto</v>
      </c>
      <c r="O1926" s="1"/>
    </row>
    <row r="1927" spans="1:15" x14ac:dyDescent="0.35">
      <c r="A1927" s="17" t="str">
        <f t="shared" si="71"/>
        <v>PBEstadoOndas de calorEstado da Paraíba20302C</v>
      </c>
      <c r="B1927" s="18" t="s">
        <v>113</v>
      </c>
      <c r="C1927" s="18" t="s">
        <v>146</v>
      </c>
      <c r="D1927" s="17" t="s">
        <v>203</v>
      </c>
      <c r="E1927" s="17" t="s">
        <v>149</v>
      </c>
      <c r="F1927" s="17" t="e" vm="35">
        <v>#VALUE!</v>
      </c>
      <c r="G1927" s="46">
        <v>16.697142857142861</v>
      </c>
      <c r="H1927" s="18">
        <v>2030</v>
      </c>
      <c r="I1927" s="18" t="s">
        <v>86</v>
      </c>
      <c r="J1927" s="9" t="s">
        <v>204</v>
      </c>
      <c r="K1927" s="17" t="s">
        <v>189</v>
      </c>
      <c r="L1927" s="48" t="s">
        <v>89</v>
      </c>
      <c r="M1927" s="18" t="str" cm="1">
        <f t="array" ref="M1927">_xlfn.IFS(G1927&gt;60,"Alto",G1927&gt;30,"Médio",G1927&lt;=30,"Baixo")</f>
        <v>Baixo</v>
      </c>
      <c r="N1927" s="20" t="str">
        <f t="shared" si="72"/>
        <v>Baixo</v>
      </c>
    </row>
    <row r="1928" spans="1:15" x14ac:dyDescent="0.35">
      <c r="A1928" s="17" t="str">
        <f t="shared" si="71"/>
        <v>PBEstadoOndas de calorEstado da Paraíba20304C</v>
      </c>
      <c r="B1928" s="18" t="s">
        <v>113</v>
      </c>
      <c r="C1928" s="18" t="s">
        <v>146</v>
      </c>
      <c r="D1928" s="17" t="s">
        <v>203</v>
      </c>
      <c r="E1928" s="17" t="s">
        <v>149</v>
      </c>
      <c r="F1928" s="17" t="e" vm="35">
        <v>#VALUE!</v>
      </c>
      <c r="G1928" s="46">
        <v>35.095142857142861</v>
      </c>
      <c r="H1928" s="18">
        <v>2030</v>
      </c>
      <c r="I1928" s="18" t="s">
        <v>90</v>
      </c>
      <c r="J1928" s="9" t="s">
        <v>204</v>
      </c>
      <c r="K1928" s="17" t="s">
        <v>189</v>
      </c>
      <c r="L1928" s="48" t="s">
        <v>89</v>
      </c>
      <c r="M1928" s="18" t="str" cm="1">
        <f t="array" ref="M1928">_xlfn.IFS(G1928&gt;60,"Alto",G1928&gt;30,"Médio",G1928&lt;=30,"Baixo")</f>
        <v>Médio</v>
      </c>
      <c r="N1928" s="20" t="str">
        <f t="shared" si="72"/>
        <v>Médio</v>
      </c>
    </row>
    <row r="1929" spans="1:15" x14ac:dyDescent="0.35">
      <c r="A1929" s="17" t="str">
        <f t="shared" si="71"/>
        <v>PBEstadoOndas de calorEstado da Paraíba20502C</v>
      </c>
      <c r="B1929" s="18" t="s">
        <v>113</v>
      </c>
      <c r="C1929" s="18" t="s">
        <v>146</v>
      </c>
      <c r="D1929" s="17" t="s">
        <v>203</v>
      </c>
      <c r="E1929" s="17" t="s">
        <v>149</v>
      </c>
      <c r="F1929" s="17" t="e" vm="35">
        <v>#VALUE!</v>
      </c>
      <c r="G1929" s="46">
        <v>46.68066666666666</v>
      </c>
      <c r="H1929" s="18">
        <v>2050</v>
      </c>
      <c r="I1929" s="18" t="s">
        <v>86</v>
      </c>
      <c r="J1929" s="9" t="s">
        <v>204</v>
      </c>
      <c r="K1929" s="17" t="s">
        <v>189</v>
      </c>
      <c r="L1929" s="48" t="s">
        <v>89</v>
      </c>
      <c r="M1929" s="18" t="str" cm="1">
        <f t="array" ref="M1929">_xlfn.IFS(G1929&gt;60,"Alto",G1929&gt;30,"Médio",G1929&lt;=30,"Baixo")</f>
        <v>Médio</v>
      </c>
      <c r="N1929" s="20" t="str">
        <f t="shared" si="72"/>
        <v>Médio</v>
      </c>
    </row>
    <row r="1930" spans="1:15" x14ac:dyDescent="0.35">
      <c r="A1930" s="17" t="str">
        <f t="shared" si="71"/>
        <v>PBEstadoOndas de calorEstado da Paraíba20504C</v>
      </c>
      <c r="B1930" s="18" t="s">
        <v>113</v>
      </c>
      <c r="C1930" s="18" t="s">
        <v>146</v>
      </c>
      <c r="D1930" s="17" t="s">
        <v>203</v>
      </c>
      <c r="E1930" s="17" t="s">
        <v>149</v>
      </c>
      <c r="F1930" s="17" t="e" vm="35">
        <v>#VALUE!</v>
      </c>
      <c r="G1930" s="46">
        <v>77.021333333333345</v>
      </c>
      <c r="H1930" s="18">
        <v>2050</v>
      </c>
      <c r="I1930" s="18" t="s">
        <v>90</v>
      </c>
      <c r="J1930" s="9" t="s">
        <v>204</v>
      </c>
      <c r="K1930" s="17" t="s">
        <v>189</v>
      </c>
      <c r="L1930" s="48" t="s">
        <v>89</v>
      </c>
      <c r="M1930" s="18" t="str" cm="1">
        <f t="array" ref="M1930">_xlfn.IFS(G1930&gt;60,"Alto",G1930&gt;30,"Médio",G1930&lt;=30,"Baixo")</f>
        <v>Alto</v>
      </c>
      <c r="N1930" s="20" t="str">
        <f t="shared" si="72"/>
        <v>Alto</v>
      </c>
    </row>
    <row r="1931" spans="1:15" x14ac:dyDescent="0.35">
      <c r="A1931" s="17" t="str">
        <f t="shared" si="71"/>
        <v>PEEstadoOndas de calorEstado do Pernambuco20302C</v>
      </c>
      <c r="B1931" s="18" t="s">
        <v>129</v>
      </c>
      <c r="C1931" s="18" t="s">
        <v>146</v>
      </c>
      <c r="D1931" s="17" t="s">
        <v>203</v>
      </c>
      <c r="E1931" s="17" t="s">
        <v>167</v>
      </c>
      <c r="F1931" s="17" t="e" vm="53">
        <v>#VALUE!</v>
      </c>
      <c r="G1931" s="46">
        <v>12.046285714285714</v>
      </c>
      <c r="H1931" s="18">
        <v>2030</v>
      </c>
      <c r="I1931" s="18" t="s">
        <v>86</v>
      </c>
      <c r="J1931" s="9" t="s">
        <v>204</v>
      </c>
      <c r="K1931" s="17" t="s">
        <v>189</v>
      </c>
      <c r="L1931" s="48" t="s">
        <v>89</v>
      </c>
      <c r="M1931" s="18" t="str" cm="1">
        <f t="array" ref="M1931">_xlfn.IFS(G1931&gt;60,"Alto",G1931&gt;30,"Médio",G1931&lt;=30,"Baixo")</f>
        <v>Baixo</v>
      </c>
      <c r="N1931" s="20" t="str">
        <f t="shared" si="72"/>
        <v>Baixo</v>
      </c>
    </row>
    <row r="1932" spans="1:15" x14ac:dyDescent="0.35">
      <c r="A1932" s="17" t="str">
        <f t="shared" si="71"/>
        <v>PEEstadoOndas de calorEstado do Pernambuco20304C</v>
      </c>
      <c r="B1932" s="18" t="s">
        <v>129</v>
      </c>
      <c r="C1932" s="18" t="s">
        <v>146</v>
      </c>
      <c r="D1932" s="17" t="s">
        <v>203</v>
      </c>
      <c r="E1932" s="17" t="s">
        <v>167</v>
      </c>
      <c r="F1932" s="17" t="e" vm="53">
        <v>#VALUE!</v>
      </c>
      <c r="G1932" s="46">
        <v>29.737714285714283</v>
      </c>
      <c r="H1932" s="18">
        <v>2030</v>
      </c>
      <c r="I1932" s="18" t="s">
        <v>90</v>
      </c>
      <c r="J1932" s="9" t="s">
        <v>204</v>
      </c>
      <c r="K1932" s="17" t="s">
        <v>189</v>
      </c>
      <c r="L1932" s="48" t="s">
        <v>89</v>
      </c>
      <c r="M1932" s="18" t="str" cm="1">
        <f t="array" ref="M1932">_xlfn.IFS(G1932&gt;60,"Alto",G1932&gt;30,"Médio",G1932&lt;=30,"Baixo")</f>
        <v>Baixo</v>
      </c>
      <c r="N1932" s="20" t="str">
        <f t="shared" si="72"/>
        <v>Baixo</v>
      </c>
    </row>
    <row r="1933" spans="1:15" x14ac:dyDescent="0.35">
      <c r="A1933" s="17" t="str">
        <f t="shared" si="71"/>
        <v>PEEstadoOndas de calorEstado do Pernambuco20502C</v>
      </c>
      <c r="B1933" s="18" t="s">
        <v>129</v>
      </c>
      <c r="C1933" s="18" t="s">
        <v>146</v>
      </c>
      <c r="D1933" s="17" t="s">
        <v>203</v>
      </c>
      <c r="E1933" s="17" t="s">
        <v>167</v>
      </c>
      <c r="F1933" s="17" t="e" vm="53">
        <v>#VALUE!</v>
      </c>
      <c r="G1933" s="46">
        <v>35.465666666666657</v>
      </c>
      <c r="H1933" s="18">
        <v>2050</v>
      </c>
      <c r="I1933" s="18" t="s">
        <v>86</v>
      </c>
      <c r="J1933" s="9" t="s">
        <v>204</v>
      </c>
      <c r="K1933" s="17" t="s">
        <v>189</v>
      </c>
      <c r="L1933" s="48" t="s">
        <v>89</v>
      </c>
      <c r="M1933" s="18" t="str" cm="1">
        <f t="array" ref="M1933">_xlfn.IFS(G1933&gt;60,"Alto",G1933&gt;30,"Médio",G1933&lt;=30,"Baixo")</f>
        <v>Médio</v>
      </c>
      <c r="N1933" s="20" t="str">
        <f t="shared" si="72"/>
        <v>Médio</v>
      </c>
    </row>
    <row r="1934" spans="1:15" x14ac:dyDescent="0.35">
      <c r="A1934" s="17" t="str">
        <f t="shared" si="71"/>
        <v>PEEstadoOndas de calorEstado do Pernambuco20504C</v>
      </c>
      <c r="B1934" s="18" t="s">
        <v>129</v>
      </c>
      <c r="C1934" s="18" t="s">
        <v>146</v>
      </c>
      <c r="D1934" s="17" t="s">
        <v>203</v>
      </c>
      <c r="E1934" s="17" t="s">
        <v>167</v>
      </c>
      <c r="F1934" s="17" t="e" vm="53">
        <v>#VALUE!</v>
      </c>
      <c r="G1934" s="46">
        <v>68.296000000000006</v>
      </c>
      <c r="H1934" s="18">
        <v>2050</v>
      </c>
      <c r="I1934" s="18" t="s">
        <v>90</v>
      </c>
      <c r="J1934" s="9" t="s">
        <v>204</v>
      </c>
      <c r="K1934" s="17" t="s">
        <v>189</v>
      </c>
      <c r="L1934" s="48" t="s">
        <v>89</v>
      </c>
      <c r="M1934" s="18" t="str" cm="1">
        <f t="array" ref="M1934">_xlfn.IFS(G1934&gt;60,"Alto",G1934&gt;30,"Médio",G1934&lt;=30,"Baixo")</f>
        <v>Alto</v>
      </c>
      <c r="N1934" s="20" t="str">
        <f t="shared" si="72"/>
        <v>Alto</v>
      </c>
    </row>
    <row r="1935" spans="1:15" x14ac:dyDescent="0.35">
      <c r="A1935" s="17" t="str">
        <f t="shared" ref="A1935:A1978" si="73">_xlfn.CONCAT(B1935,C1935,D1935,E1935,H1935,I1935)</f>
        <v>PIEstadoOndas de calorEstado do Piauí20302C</v>
      </c>
      <c r="B1935" s="18" t="s">
        <v>139</v>
      </c>
      <c r="C1935" s="18" t="s">
        <v>146</v>
      </c>
      <c r="D1935" s="17" t="s">
        <v>203</v>
      </c>
      <c r="E1935" s="17" t="s">
        <v>168</v>
      </c>
      <c r="F1935" s="17" t="e" vm="54">
        <v>#VALUE!</v>
      </c>
      <c r="G1935" s="46">
        <v>21.825714285714284</v>
      </c>
      <c r="H1935" s="18">
        <v>2030</v>
      </c>
      <c r="I1935" s="18" t="s">
        <v>86</v>
      </c>
      <c r="J1935" s="9" t="s">
        <v>204</v>
      </c>
      <c r="K1935" s="17" t="s">
        <v>189</v>
      </c>
      <c r="L1935" s="48" t="s">
        <v>89</v>
      </c>
      <c r="M1935" s="18" t="str" cm="1">
        <f t="array" ref="M1935">_xlfn.IFS(G1935&gt;60,"Alto",G1935&gt;30,"Médio",G1935&lt;=30,"Baixo")</f>
        <v>Baixo</v>
      </c>
      <c r="N1935" s="20" t="str">
        <f t="shared" si="72"/>
        <v>Baixo</v>
      </c>
    </row>
    <row r="1936" spans="1:15" x14ac:dyDescent="0.35">
      <c r="A1936" s="17" t="str">
        <f t="shared" si="73"/>
        <v>PIEstadoOndas de calorEstado do Piauí20304C</v>
      </c>
      <c r="B1936" s="18" t="s">
        <v>139</v>
      </c>
      <c r="C1936" s="18" t="s">
        <v>146</v>
      </c>
      <c r="D1936" s="17" t="s">
        <v>203</v>
      </c>
      <c r="E1936" s="17" t="s">
        <v>168</v>
      </c>
      <c r="F1936" s="17" t="e" vm="54">
        <v>#VALUE!</v>
      </c>
      <c r="G1936" s="46">
        <v>44.499714285714298</v>
      </c>
      <c r="H1936" s="18">
        <v>2030</v>
      </c>
      <c r="I1936" s="18" t="s">
        <v>90</v>
      </c>
      <c r="J1936" s="9" t="s">
        <v>204</v>
      </c>
      <c r="K1936" s="17" t="s">
        <v>189</v>
      </c>
      <c r="L1936" s="48" t="s">
        <v>89</v>
      </c>
      <c r="M1936" s="18" t="str" cm="1">
        <f t="array" ref="M1936">_xlfn.IFS(G1936&gt;60,"Alto",G1936&gt;30,"Médio",G1936&lt;=30,"Baixo")</f>
        <v>Médio</v>
      </c>
      <c r="N1936" s="20" t="str">
        <f t="shared" si="72"/>
        <v>Médio</v>
      </c>
    </row>
    <row r="1937" spans="1:16" x14ac:dyDescent="0.35">
      <c r="A1937" s="17" t="str">
        <f t="shared" si="73"/>
        <v>PIEstadoOndas de calorEstado do Piauí20502C</v>
      </c>
      <c r="B1937" s="18" t="s">
        <v>139</v>
      </c>
      <c r="C1937" s="18" t="s">
        <v>146</v>
      </c>
      <c r="D1937" s="17" t="s">
        <v>203</v>
      </c>
      <c r="E1937" s="17" t="s">
        <v>168</v>
      </c>
      <c r="F1937" s="17" t="e" vm="54">
        <v>#VALUE!</v>
      </c>
      <c r="G1937" s="46">
        <v>44.725333333333332</v>
      </c>
      <c r="H1937" s="18">
        <v>2050</v>
      </c>
      <c r="I1937" s="18" t="s">
        <v>86</v>
      </c>
      <c r="J1937" s="9" t="s">
        <v>204</v>
      </c>
      <c r="K1937" s="17" t="s">
        <v>189</v>
      </c>
      <c r="L1937" s="48" t="s">
        <v>89</v>
      </c>
      <c r="M1937" s="18" t="str" cm="1">
        <f t="array" ref="M1937">_xlfn.IFS(G1937&gt;60,"Alto",G1937&gt;30,"Médio",G1937&lt;=30,"Baixo")</f>
        <v>Médio</v>
      </c>
      <c r="N1937" s="20" t="str">
        <f t="shared" si="72"/>
        <v>Médio</v>
      </c>
    </row>
    <row r="1938" spans="1:16" x14ac:dyDescent="0.35">
      <c r="A1938" s="17" t="str">
        <f t="shared" si="73"/>
        <v>PIEstadoOndas de calorEstado do Piauí20504C</v>
      </c>
      <c r="B1938" s="18" t="s">
        <v>139</v>
      </c>
      <c r="C1938" s="18" t="s">
        <v>146</v>
      </c>
      <c r="D1938" s="17" t="s">
        <v>203</v>
      </c>
      <c r="E1938" s="17" t="s">
        <v>168</v>
      </c>
      <c r="F1938" s="17" t="e" vm="54">
        <v>#VALUE!</v>
      </c>
      <c r="G1938" s="46">
        <v>72.815333333333328</v>
      </c>
      <c r="H1938" s="18">
        <v>2050</v>
      </c>
      <c r="I1938" s="18" t="s">
        <v>90</v>
      </c>
      <c r="J1938" s="9" t="s">
        <v>204</v>
      </c>
      <c r="K1938" s="17" t="s">
        <v>189</v>
      </c>
      <c r="L1938" s="48" t="s">
        <v>89</v>
      </c>
      <c r="M1938" s="18" t="str" cm="1">
        <f t="array" ref="M1938">_xlfn.IFS(G1938&gt;60,"Alto",G1938&gt;30,"Médio",G1938&lt;=30,"Baixo")</f>
        <v>Alto</v>
      </c>
      <c r="N1938" s="20" t="str">
        <f t="shared" si="72"/>
        <v>Alto</v>
      </c>
    </row>
    <row r="1939" spans="1:16" x14ac:dyDescent="0.35">
      <c r="A1939" s="17" t="str">
        <f t="shared" si="73"/>
        <v>PREstadoOndas de calorEstado do Paraná20302C</v>
      </c>
      <c r="B1939" s="18" t="s">
        <v>105</v>
      </c>
      <c r="C1939" s="18" t="s">
        <v>146</v>
      </c>
      <c r="D1939" s="17" t="s">
        <v>203</v>
      </c>
      <c r="E1939" s="17" t="s">
        <v>166</v>
      </c>
      <c r="F1939" s="17" t="e" vm="52">
        <v>#VALUE!</v>
      </c>
      <c r="G1939" s="46">
        <v>28.207428571428572</v>
      </c>
      <c r="H1939" s="18">
        <v>2030</v>
      </c>
      <c r="I1939" s="18" t="s">
        <v>86</v>
      </c>
      <c r="J1939" s="9" t="s">
        <v>204</v>
      </c>
      <c r="K1939" s="17" t="s">
        <v>189</v>
      </c>
      <c r="L1939" s="48" t="s">
        <v>89</v>
      </c>
      <c r="M1939" s="18" t="str" cm="1">
        <f t="array" ref="M1939">_xlfn.IFS(G1939&gt;60,"Alto",G1939&gt;30,"Médio",G1939&lt;=30,"Baixo")</f>
        <v>Baixo</v>
      </c>
      <c r="N1939" s="20" t="str">
        <f t="shared" si="72"/>
        <v>Baixo</v>
      </c>
      <c r="P1939"/>
    </row>
    <row r="1940" spans="1:16" x14ac:dyDescent="0.35">
      <c r="A1940" s="17" t="str">
        <f t="shared" si="73"/>
        <v>PREstadoOndas de calorEstado do Paraná20304C</v>
      </c>
      <c r="B1940" s="18" t="s">
        <v>105</v>
      </c>
      <c r="C1940" s="18" t="s">
        <v>146</v>
      </c>
      <c r="D1940" s="17" t="s">
        <v>203</v>
      </c>
      <c r="E1940" s="17" t="s">
        <v>166</v>
      </c>
      <c r="F1940" s="17" t="e" vm="52">
        <v>#VALUE!</v>
      </c>
      <c r="G1940" s="46">
        <v>37.341142857142863</v>
      </c>
      <c r="H1940" s="18">
        <v>2030</v>
      </c>
      <c r="I1940" s="18" t="s">
        <v>90</v>
      </c>
      <c r="J1940" s="9" t="s">
        <v>204</v>
      </c>
      <c r="K1940" s="17" t="s">
        <v>189</v>
      </c>
      <c r="L1940" s="48" t="s">
        <v>89</v>
      </c>
      <c r="M1940" s="18" t="str" cm="1">
        <f t="array" ref="M1940">_xlfn.IFS(G1940&gt;60,"Alto",G1940&gt;30,"Médio",G1940&lt;=30,"Baixo")</f>
        <v>Médio</v>
      </c>
      <c r="N1940" s="20" t="str">
        <f t="shared" si="72"/>
        <v>Médio</v>
      </c>
      <c r="P1940"/>
    </row>
    <row r="1941" spans="1:16" x14ac:dyDescent="0.35">
      <c r="A1941" s="17" t="str">
        <f t="shared" si="73"/>
        <v>PREstadoOndas de calorEstado do Paraná20502C</v>
      </c>
      <c r="B1941" s="18" t="s">
        <v>105</v>
      </c>
      <c r="C1941" s="18" t="s">
        <v>146</v>
      </c>
      <c r="D1941" s="17" t="s">
        <v>203</v>
      </c>
      <c r="E1941" s="17" t="s">
        <v>166</v>
      </c>
      <c r="F1941" s="17" t="e" vm="52">
        <v>#VALUE!</v>
      </c>
      <c r="G1941" s="46">
        <v>34.439999999999991</v>
      </c>
      <c r="H1941" s="18">
        <v>2050</v>
      </c>
      <c r="I1941" s="18" t="s">
        <v>86</v>
      </c>
      <c r="J1941" s="9" t="s">
        <v>204</v>
      </c>
      <c r="K1941" s="17" t="s">
        <v>189</v>
      </c>
      <c r="L1941" s="48" t="s">
        <v>89</v>
      </c>
      <c r="M1941" s="18" t="str" cm="1">
        <f t="array" ref="M1941">_xlfn.IFS(G1941&gt;60,"Alto",G1941&gt;30,"Médio",G1941&lt;=30,"Baixo")</f>
        <v>Médio</v>
      </c>
      <c r="N1941" s="20" t="str">
        <f t="shared" si="72"/>
        <v>Médio</v>
      </c>
      <c r="O1941" s="1"/>
      <c r="P1941"/>
    </row>
    <row r="1942" spans="1:16" x14ac:dyDescent="0.35">
      <c r="A1942" s="17" t="str">
        <f t="shared" si="73"/>
        <v>PREstadoOndas de calorEstado do Paraná20504C</v>
      </c>
      <c r="B1942" s="18" t="s">
        <v>105</v>
      </c>
      <c r="C1942" s="18" t="s">
        <v>146</v>
      </c>
      <c r="D1942" s="17" t="s">
        <v>203</v>
      </c>
      <c r="E1942" s="17" t="s">
        <v>166</v>
      </c>
      <c r="F1942" s="17" t="e" vm="52">
        <v>#VALUE!</v>
      </c>
      <c r="G1942" s="46">
        <v>47.759000000000007</v>
      </c>
      <c r="H1942" s="18">
        <v>2050</v>
      </c>
      <c r="I1942" s="18" t="s">
        <v>90</v>
      </c>
      <c r="J1942" s="9" t="s">
        <v>204</v>
      </c>
      <c r="K1942" s="17" t="s">
        <v>189</v>
      </c>
      <c r="L1942" s="48" t="s">
        <v>89</v>
      </c>
      <c r="M1942" s="18" t="str" cm="1">
        <f t="array" ref="M1942">_xlfn.IFS(G1942&gt;60,"Alto",G1942&gt;30,"Médio",G1942&lt;=30,"Baixo")</f>
        <v>Médio</v>
      </c>
      <c r="N1942" s="20" t="str">
        <f t="shared" si="72"/>
        <v>Médio</v>
      </c>
      <c r="P1942"/>
    </row>
    <row r="1943" spans="1:16" x14ac:dyDescent="0.35">
      <c r="A1943" s="17" t="str">
        <f t="shared" si="73"/>
        <v>RJEstadoOndas de calorEstado do Rio de Janeiro20302C</v>
      </c>
      <c r="B1943" s="18" t="s">
        <v>143</v>
      </c>
      <c r="C1943" s="18" t="s">
        <v>146</v>
      </c>
      <c r="D1943" s="17" t="s">
        <v>203</v>
      </c>
      <c r="E1943" s="17" t="s">
        <v>169</v>
      </c>
      <c r="F1943" s="17" t="e" vm="55">
        <v>#VALUE!</v>
      </c>
      <c r="G1943" s="46">
        <v>23.120285714285711</v>
      </c>
      <c r="H1943" s="18">
        <v>2030</v>
      </c>
      <c r="I1943" s="18" t="s">
        <v>86</v>
      </c>
      <c r="J1943" s="9" t="s">
        <v>204</v>
      </c>
      <c r="K1943" s="17" t="s">
        <v>189</v>
      </c>
      <c r="L1943" s="48" t="s">
        <v>89</v>
      </c>
      <c r="M1943" s="18" t="str" cm="1">
        <f t="array" ref="M1943">_xlfn.IFS(G1943&gt;60,"Alto",G1943&gt;30,"Médio",G1943&lt;=30,"Baixo")</f>
        <v>Baixo</v>
      </c>
      <c r="N1943" s="20" t="str">
        <f t="shared" si="72"/>
        <v>Baixo</v>
      </c>
      <c r="P1943"/>
    </row>
    <row r="1944" spans="1:16" x14ac:dyDescent="0.35">
      <c r="A1944" s="17" t="str">
        <f t="shared" si="73"/>
        <v>RJEstadoOndas de calorEstado do Rio de Janeiro20304C</v>
      </c>
      <c r="B1944" s="18" t="s">
        <v>143</v>
      </c>
      <c r="C1944" s="18" t="s">
        <v>146</v>
      </c>
      <c r="D1944" s="17" t="s">
        <v>203</v>
      </c>
      <c r="E1944" s="17" t="s">
        <v>169</v>
      </c>
      <c r="F1944" s="17" t="e" vm="55">
        <v>#VALUE!</v>
      </c>
      <c r="G1944" s="46">
        <v>29.956571428571436</v>
      </c>
      <c r="H1944" s="18">
        <v>2030</v>
      </c>
      <c r="I1944" s="18" t="s">
        <v>90</v>
      </c>
      <c r="J1944" s="9" t="s">
        <v>204</v>
      </c>
      <c r="K1944" s="17" t="s">
        <v>189</v>
      </c>
      <c r="L1944" s="48" t="s">
        <v>89</v>
      </c>
      <c r="M1944" s="18" t="str" cm="1">
        <f t="array" ref="M1944">_xlfn.IFS(G1944&gt;60,"Alto",G1944&gt;30,"Médio",G1944&lt;=30,"Baixo")</f>
        <v>Baixo</v>
      </c>
      <c r="N1944" s="20" t="str">
        <f t="shared" si="72"/>
        <v>Baixo</v>
      </c>
    </row>
    <row r="1945" spans="1:16" x14ac:dyDescent="0.35">
      <c r="A1945" s="17" t="str">
        <f t="shared" si="73"/>
        <v>RJEstadoOndas de calorEstado do Rio de Janeiro20502C</v>
      </c>
      <c r="B1945" s="18" t="s">
        <v>143</v>
      </c>
      <c r="C1945" s="18" t="s">
        <v>146</v>
      </c>
      <c r="D1945" s="17" t="s">
        <v>203</v>
      </c>
      <c r="E1945" s="17" t="s">
        <v>169</v>
      </c>
      <c r="F1945" s="17" t="e" vm="55">
        <v>#VALUE!</v>
      </c>
      <c r="G1945" s="46">
        <v>32.825666666666663</v>
      </c>
      <c r="H1945" s="18">
        <v>2050</v>
      </c>
      <c r="I1945" s="18" t="s">
        <v>86</v>
      </c>
      <c r="J1945" s="9" t="s">
        <v>204</v>
      </c>
      <c r="K1945" s="17" t="s">
        <v>189</v>
      </c>
      <c r="L1945" s="48" t="s">
        <v>89</v>
      </c>
      <c r="M1945" s="18" t="str" cm="1">
        <f t="array" ref="M1945">_xlfn.IFS(G1945&gt;60,"Alto",G1945&gt;30,"Médio",G1945&lt;=30,"Baixo")</f>
        <v>Médio</v>
      </c>
      <c r="N1945" s="20" t="str">
        <f t="shared" si="72"/>
        <v>Médio</v>
      </c>
    </row>
    <row r="1946" spans="1:16" x14ac:dyDescent="0.35">
      <c r="A1946" s="17" t="str">
        <f t="shared" si="73"/>
        <v>RJEstadoOndas de calorEstado do Rio de Janeiro20504C</v>
      </c>
      <c r="B1946" s="18" t="s">
        <v>143</v>
      </c>
      <c r="C1946" s="18" t="s">
        <v>146</v>
      </c>
      <c r="D1946" s="17" t="s">
        <v>203</v>
      </c>
      <c r="E1946" s="17" t="s">
        <v>169</v>
      </c>
      <c r="F1946" s="17" t="e" vm="55">
        <v>#VALUE!</v>
      </c>
      <c r="G1946" s="46">
        <v>45.660999999999994</v>
      </c>
      <c r="H1946" s="18">
        <v>2050</v>
      </c>
      <c r="I1946" s="18" t="s">
        <v>90</v>
      </c>
      <c r="J1946" s="9" t="s">
        <v>204</v>
      </c>
      <c r="K1946" s="17" t="s">
        <v>189</v>
      </c>
      <c r="L1946" s="48" t="s">
        <v>89</v>
      </c>
      <c r="M1946" s="18" t="str" cm="1">
        <f t="array" ref="M1946">_xlfn.IFS(G1946&gt;60,"Alto",G1946&gt;30,"Médio",G1946&lt;=30,"Baixo")</f>
        <v>Médio</v>
      </c>
      <c r="N1946" s="20" t="str">
        <f t="shared" si="72"/>
        <v>Médio</v>
      </c>
    </row>
    <row r="1947" spans="1:16" x14ac:dyDescent="0.35">
      <c r="A1947" s="17" t="str">
        <f t="shared" si="73"/>
        <v>RNEstadoOndas de calorEstado do Rio Grande do Norte20302C</v>
      </c>
      <c r="B1947" s="18" t="s">
        <v>121</v>
      </c>
      <c r="C1947" s="18" t="s">
        <v>146</v>
      </c>
      <c r="D1947" s="17" t="s">
        <v>203</v>
      </c>
      <c r="E1947" s="17" t="s">
        <v>170</v>
      </c>
      <c r="F1947" s="17" t="e" vm="56">
        <v>#VALUE!</v>
      </c>
      <c r="G1947" s="46">
        <v>23.149428571428569</v>
      </c>
      <c r="H1947" s="18">
        <v>2030</v>
      </c>
      <c r="I1947" s="18" t="s">
        <v>86</v>
      </c>
      <c r="J1947" s="9" t="s">
        <v>204</v>
      </c>
      <c r="K1947" s="17" t="s">
        <v>189</v>
      </c>
      <c r="L1947" s="48" t="s">
        <v>89</v>
      </c>
      <c r="M1947" s="18" t="str" cm="1">
        <f t="array" ref="M1947">_xlfn.IFS(G1947&gt;60,"Alto",G1947&gt;30,"Médio",G1947&lt;=30,"Baixo")</f>
        <v>Baixo</v>
      </c>
      <c r="N1947" s="20" t="str">
        <f t="shared" si="72"/>
        <v>Baixo</v>
      </c>
    </row>
    <row r="1948" spans="1:16" x14ac:dyDescent="0.35">
      <c r="A1948" s="17" t="str">
        <f t="shared" si="73"/>
        <v>RNEstadoOndas de calorEstado do Rio Grande do Norte20304C</v>
      </c>
      <c r="B1948" s="18" t="s">
        <v>121</v>
      </c>
      <c r="C1948" s="45" t="s">
        <v>146</v>
      </c>
      <c r="D1948" s="44" t="s">
        <v>203</v>
      </c>
      <c r="E1948" s="17" t="s">
        <v>170</v>
      </c>
      <c r="F1948" s="17" t="e" vm="56">
        <v>#VALUE!</v>
      </c>
      <c r="G1948" s="46">
        <v>39.823714285714281</v>
      </c>
      <c r="H1948" s="18">
        <v>2030</v>
      </c>
      <c r="I1948" s="18" t="s">
        <v>90</v>
      </c>
      <c r="J1948" s="9" t="s">
        <v>204</v>
      </c>
      <c r="K1948" s="17" t="s">
        <v>189</v>
      </c>
      <c r="L1948" s="48" t="s">
        <v>89</v>
      </c>
      <c r="M1948" s="18" t="str" cm="1">
        <f t="array" ref="M1948">_xlfn.IFS(G1948&gt;60,"Alto",G1948&gt;30,"Médio",G1948&lt;=30,"Baixo")</f>
        <v>Médio</v>
      </c>
      <c r="N1948" s="20" t="str">
        <f t="shared" si="72"/>
        <v>Médio</v>
      </c>
    </row>
    <row r="1949" spans="1:16" x14ac:dyDescent="0.35">
      <c r="A1949" s="17" t="str">
        <f t="shared" si="73"/>
        <v>RNEstadoOndas de calorEstado do Rio Grande do Norte20502C</v>
      </c>
      <c r="B1949" s="18" t="s">
        <v>121</v>
      </c>
      <c r="C1949" s="45" t="s">
        <v>146</v>
      </c>
      <c r="D1949" s="44" t="s">
        <v>203</v>
      </c>
      <c r="E1949" s="17" t="s">
        <v>170</v>
      </c>
      <c r="F1949" s="17" t="e" vm="56">
        <v>#VALUE!</v>
      </c>
      <c r="G1949" s="46">
        <v>56.005999999999993</v>
      </c>
      <c r="H1949" s="18">
        <v>2050</v>
      </c>
      <c r="I1949" s="18" t="s">
        <v>86</v>
      </c>
      <c r="J1949" s="9" t="s">
        <v>204</v>
      </c>
      <c r="K1949" s="17" t="s">
        <v>189</v>
      </c>
      <c r="L1949" s="48" t="s">
        <v>89</v>
      </c>
      <c r="M1949" s="18" t="str" cm="1">
        <f t="array" ref="M1949">_xlfn.IFS(G1949&gt;60,"Alto",G1949&gt;30,"Médio",G1949&lt;=30,"Baixo")</f>
        <v>Médio</v>
      </c>
      <c r="N1949" s="20" t="str">
        <f t="shared" si="72"/>
        <v>Médio</v>
      </c>
    </row>
    <row r="1950" spans="1:16" x14ac:dyDescent="0.35">
      <c r="A1950" s="17" t="str">
        <f t="shared" si="73"/>
        <v>RNEstadoOndas de calorEstado do Rio Grande do Norte20504C</v>
      </c>
      <c r="B1950" s="18" t="s">
        <v>121</v>
      </c>
      <c r="C1950" s="45" t="s">
        <v>146</v>
      </c>
      <c r="D1950" s="44" t="s">
        <v>203</v>
      </c>
      <c r="E1950" s="17" t="s">
        <v>170</v>
      </c>
      <c r="F1950" s="17" t="e" vm="56">
        <v>#VALUE!</v>
      </c>
      <c r="G1950" s="46">
        <v>77.503333333333359</v>
      </c>
      <c r="H1950" s="18">
        <v>2050</v>
      </c>
      <c r="I1950" s="18" t="s">
        <v>90</v>
      </c>
      <c r="J1950" s="9" t="s">
        <v>204</v>
      </c>
      <c r="K1950" s="17" t="s">
        <v>189</v>
      </c>
      <c r="L1950" s="48" t="s">
        <v>89</v>
      </c>
      <c r="M1950" s="18" t="str" cm="1">
        <f t="array" ref="M1950">_xlfn.IFS(G1950&gt;60,"Alto",G1950&gt;30,"Médio",G1950&lt;=30,"Baixo")</f>
        <v>Alto</v>
      </c>
      <c r="N1950" s="20" t="str">
        <f t="shared" si="72"/>
        <v>Alto</v>
      </c>
    </row>
    <row r="1951" spans="1:16" x14ac:dyDescent="0.35">
      <c r="A1951" s="17" t="str">
        <f t="shared" si="73"/>
        <v>ROEstadoOndas de calorEstado da Rondônia20302C</v>
      </c>
      <c r="B1951" s="18" t="s">
        <v>127</v>
      </c>
      <c r="C1951" s="45" t="s">
        <v>146</v>
      </c>
      <c r="D1951" s="44" t="s">
        <v>203</v>
      </c>
      <c r="E1951" s="17" t="s">
        <v>150</v>
      </c>
      <c r="F1951" s="17" t="e" vm="36">
        <v>#VALUE!</v>
      </c>
      <c r="G1951" s="46">
        <v>40.708857142857141</v>
      </c>
      <c r="H1951" s="18">
        <v>2030</v>
      </c>
      <c r="I1951" s="18" t="s">
        <v>86</v>
      </c>
      <c r="J1951" s="9" t="s">
        <v>204</v>
      </c>
      <c r="K1951" s="17" t="s">
        <v>189</v>
      </c>
      <c r="L1951" s="48" t="s">
        <v>89</v>
      </c>
      <c r="M1951" s="18" t="str" cm="1">
        <f t="array" ref="M1951">_xlfn.IFS(G1951&gt;60,"Alto",G1951&gt;30,"Médio",G1951&lt;=30,"Baixo")</f>
        <v>Médio</v>
      </c>
      <c r="N1951" s="20" t="str">
        <f t="shared" si="72"/>
        <v>Médio</v>
      </c>
    </row>
    <row r="1952" spans="1:16" x14ac:dyDescent="0.35">
      <c r="A1952" s="17" t="str">
        <f t="shared" si="73"/>
        <v>ROEstadoOndas de calorEstado da Rondônia20304C</v>
      </c>
      <c r="B1952" s="18" t="s">
        <v>127</v>
      </c>
      <c r="C1952" s="45" t="s">
        <v>146</v>
      </c>
      <c r="D1952" s="44" t="s">
        <v>203</v>
      </c>
      <c r="E1952" s="17" t="s">
        <v>150</v>
      </c>
      <c r="F1952" s="17" t="e" vm="36">
        <v>#VALUE!</v>
      </c>
      <c r="G1952" s="46">
        <v>54.109714285714283</v>
      </c>
      <c r="H1952" s="18">
        <v>2030</v>
      </c>
      <c r="I1952" s="18" t="s">
        <v>90</v>
      </c>
      <c r="J1952" s="9" t="s">
        <v>204</v>
      </c>
      <c r="K1952" s="17" t="s">
        <v>189</v>
      </c>
      <c r="L1952" s="48" t="s">
        <v>89</v>
      </c>
      <c r="M1952" s="18" t="str" cm="1">
        <f t="array" ref="M1952">_xlfn.IFS(G1952&gt;60,"Alto",G1952&gt;30,"Médio",G1952&lt;=30,"Baixo")</f>
        <v>Médio</v>
      </c>
      <c r="N1952" s="20" t="str">
        <f t="shared" si="72"/>
        <v>Médio</v>
      </c>
    </row>
    <row r="1953" spans="1:14" x14ac:dyDescent="0.35">
      <c r="A1953" s="17" t="str">
        <f t="shared" si="73"/>
        <v>ROEstadoOndas de calorEstado da Rondônia20502C</v>
      </c>
      <c r="B1953" s="18" t="s">
        <v>127</v>
      </c>
      <c r="C1953" s="45" t="s">
        <v>146</v>
      </c>
      <c r="D1953" s="44" t="s">
        <v>203</v>
      </c>
      <c r="E1953" s="17" t="s">
        <v>150</v>
      </c>
      <c r="F1953" s="17" t="e" vm="36">
        <v>#VALUE!</v>
      </c>
      <c r="G1953" s="46">
        <v>56.18933333333333</v>
      </c>
      <c r="H1953" s="18">
        <v>2050</v>
      </c>
      <c r="I1953" s="18" t="s">
        <v>86</v>
      </c>
      <c r="J1953" s="9" t="s">
        <v>204</v>
      </c>
      <c r="K1953" s="17" t="s">
        <v>189</v>
      </c>
      <c r="L1953" s="48" t="s">
        <v>89</v>
      </c>
      <c r="M1953" s="18" t="str" cm="1">
        <f t="array" ref="M1953">_xlfn.IFS(G1953&gt;60,"Alto",G1953&gt;30,"Médio",G1953&lt;=30,"Baixo")</f>
        <v>Médio</v>
      </c>
      <c r="N1953" s="20" t="str">
        <f t="shared" si="72"/>
        <v>Médio</v>
      </c>
    </row>
    <row r="1954" spans="1:14" x14ac:dyDescent="0.35">
      <c r="A1954" s="17" t="str">
        <f t="shared" si="73"/>
        <v>ROEstadoOndas de calorEstado da Rondônia20504C</v>
      </c>
      <c r="B1954" s="18" t="s">
        <v>127</v>
      </c>
      <c r="C1954" s="18" t="s">
        <v>146</v>
      </c>
      <c r="D1954" s="17" t="s">
        <v>203</v>
      </c>
      <c r="E1954" s="17" t="s">
        <v>150</v>
      </c>
      <c r="F1954" s="17" t="e" vm="36">
        <v>#VALUE!</v>
      </c>
      <c r="G1954" s="46">
        <v>73.307000000000016</v>
      </c>
      <c r="H1954" s="18">
        <v>2050</v>
      </c>
      <c r="I1954" s="18" t="s">
        <v>90</v>
      </c>
      <c r="J1954" s="9" t="s">
        <v>204</v>
      </c>
      <c r="K1954" s="17" t="s">
        <v>189</v>
      </c>
      <c r="L1954" s="48" t="s">
        <v>89</v>
      </c>
      <c r="M1954" s="18" t="str" cm="1">
        <f t="array" ref="M1954">_xlfn.IFS(G1954&gt;60,"Alto",G1954&gt;30,"Médio",G1954&lt;=30,"Baixo")</f>
        <v>Alto</v>
      </c>
      <c r="N1954" s="20" t="str">
        <f t="shared" si="72"/>
        <v>Alto</v>
      </c>
    </row>
    <row r="1955" spans="1:14" x14ac:dyDescent="0.35">
      <c r="A1955" s="17" t="str">
        <f t="shared" si="73"/>
        <v>RREstadoOndas de calorEstado da Roraima20302C</v>
      </c>
      <c r="B1955" s="18" t="s">
        <v>97</v>
      </c>
      <c r="C1955" s="18" t="s">
        <v>146</v>
      </c>
      <c r="D1955" s="17" t="s">
        <v>203</v>
      </c>
      <c r="E1955" s="17" t="s">
        <v>151</v>
      </c>
      <c r="F1955" s="17" t="e" vm="37">
        <v>#VALUE!</v>
      </c>
      <c r="G1955" s="46">
        <v>31.094571428571427</v>
      </c>
      <c r="H1955" s="18">
        <v>2030</v>
      </c>
      <c r="I1955" s="18" t="s">
        <v>86</v>
      </c>
      <c r="J1955" s="9" t="s">
        <v>204</v>
      </c>
      <c r="K1955" s="17" t="s">
        <v>189</v>
      </c>
      <c r="L1955" s="48" t="s">
        <v>89</v>
      </c>
      <c r="M1955" s="18" t="str" cm="1">
        <f t="array" ref="M1955">_xlfn.IFS(G1955&gt;60,"Alto",G1955&gt;30,"Médio",G1955&lt;=30,"Baixo")</f>
        <v>Médio</v>
      </c>
      <c r="N1955" s="20" t="str">
        <f t="shared" si="72"/>
        <v>Médio</v>
      </c>
    </row>
    <row r="1956" spans="1:14" x14ac:dyDescent="0.35">
      <c r="A1956" s="17" t="str">
        <f t="shared" si="73"/>
        <v>RREstadoOndas de calorEstado da Roraima20304C</v>
      </c>
      <c r="B1956" s="18" t="s">
        <v>97</v>
      </c>
      <c r="C1956" s="18" t="s">
        <v>146</v>
      </c>
      <c r="D1956" s="17" t="s">
        <v>203</v>
      </c>
      <c r="E1956" s="17" t="s">
        <v>151</v>
      </c>
      <c r="F1956" s="17" t="e" vm="37">
        <v>#VALUE!</v>
      </c>
      <c r="G1956" s="46">
        <v>42.424285714285716</v>
      </c>
      <c r="H1956" s="18">
        <v>2030</v>
      </c>
      <c r="I1956" s="18" t="s">
        <v>90</v>
      </c>
      <c r="J1956" s="9" t="s">
        <v>204</v>
      </c>
      <c r="K1956" s="17" t="s">
        <v>189</v>
      </c>
      <c r="L1956" s="48" t="s">
        <v>89</v>
      </c>
      <c r="M1956" s="18" t="str" cm="1">
        <f t="array" ref="M1956">_xlfn.IFS(G1956&gt;60,"Alto",G1956&gt;30,"Médio",G1956&lt;=30,"Baixo")</f>
        <v>Médio</v>
      </c>
      <c r="N1956" s="20" t="str">
        <f t="shared" si="72"/>
        <v>Médio</v>
      </c>
    </row>
    <row r="1957" spans="1:14" x14ac:dyDescent="0.35">
      <c r="A1957" s="17" t="str">
        <f t="shared" si="73"/>
        <v>RREstadoOndas de calorEstado da Roraima20502C</v>
      </c>
      <c r="B1957" s="18" t="s">
        <v>97</v>
      </c>
      <c r="C1957" s="18" t="s">
        <v>146</v>
      </c>
      <c r="D1957" s="17" t="s">
        <v>203</v>
      </c>
      <c r="E1957" s="17" t="s">
        <v>151</v>
      </c>
      <c r="F1957" s="17" t="e" vm="37">
        <v>#VALUE!</v>
      </c>
      <c r="G1957" s="46">
        <v>58.394666666666673</v>
      </c>
      <c r="H1957" s="18">
        <v>2050</v>
      </c>
      <c r="I1957" s="18" t="s">
        <v>86</v>
      </c>
      <c r="J1957" s="9" t="s">
        <v>204</v>
      </c>
      <c r="K1957" s="17" t="s">
        <v>189</v>
      </c>
      <c r="L1957" s="48" t="s">
        <v>89</v>
      </c>
      <c r="M1957" s="18" t="str" cm="1">
        <f t="array" ref="M1957">_xlfn.IFS(G1957&gt;60,"Alto",G1957&gt;30,"Médio",G1957&lt;=30,"Baixo")</f>
        <v>Médio</v>
      </c>
      <c r="N1957" s="20" t="str">
        <f t="shared" si="72"/>
        <v>Médio</v>
      </c>
    </row>
    <row r="1958" spans="1:14" x14ac:dyDescent="0.35">
      <c r="A1958" s="17" t="str">
        <f t="shared" si="73"/>
        <v>RREstadoOndas de calorEstado da Roraima20504C</v>
      </c>
      <c r="B1958" s="18" t="s">
        <v>97</v>
      </c>
      <c r="C1958" s="18" t="s">
        <v>146</v>
      </c>
      <c r="D1958" s="17" t="s">
        <v>203</v>
      </c>
      <c r="E1958" s="17" t="s">
        <v>151</v>
      </c>
      <c r="F1958" s="17" t="e" vm="37">
        <v>#VALUE!</v>
      </c>
      <c r="G1958" s="46">
        <v>69.215333333333319</v>
      </c>
      <c r="H1958" s="18">
        <v>2050</v>
      </c>
      <c r="I1958" s="18" t="s">
        <v>90</v>
      </c>
      <c r="J1958" s="9" t="s">
        <v>204</v>
      </c>
      <c r="K1958" s="17" t="s">
        <v>189</v>
      </c>
      <c r="L1958" s="48" t="s">
        <v>89</v>
      </c>
      <c r="M1958" s="18" t="str" cm="1">
        <f t="array" ref="M1958">_xlfn.IFS(G1958&gt;60,"Alto",G1958&gt;30,"Médio",G1958&lt;=30,"Baixo")</f>
        <v>Alto</v>
      </c>
      <c r="N1958" s="20" t="str">
        <f t="shared" si="72"/>
        <v>Alto</v>
      </c>
    </row>
    <row r="1959" spans="1:14" x14ac:dyDescent="0.35">
      <c r="A1959" s="17" t="str">
        <f t="shared" si="73"/>
        <v>RSEstadoOndas de calorEstado do Rio Grande do Sul20302C</v>
      </c>
      <c r="B1959" s="18" t="s">
        <v>125</v>
      </c>
      <c r="C1959" s="45" t="s">
        <v>146</v>
      </c>
      <c r="D1959" s="44" t="s">
        <v>203</v>
      </c>
      <c r="E1959" s="17" t="s">
        <v>171</v>
      </c>
      <c r="F1959" s="17" t="e" vm="57">
        <v>#VALUE!</v>
      </c>
      <c r="G1959" s="46">
        <v>15.110285714285714</v>
      </c>
      <c r="H1959" s="18">
        <v>2030</v>
      </c>
      <c r="I1959" s="18" t="s">
        <v>86</v>
      </c>
      <c r="J1959" s="9" t="s">
        <v>204</v>
      </c>
      <c r="K1959" s="17" t="s">
        <v>189</v>
      </c>
      <c r="L1959" s="48" t="s">
        <v>89</v>
      </c>
      <c r="M1959" s="18" t="str" cm="1">
        <f t="array" ref="M1959">_xlfn.IFS(G1959&gt;60,"Alto",G1959&gt;30,"Médio",G1959&lt;=30,"Baixo")</f>
        <v>Baixo</v>
      </c>
      <c r="N1959" s="20" t="str">
        <f t="shared" ref="N1959:N2022" si="74">IF(OR(G1959="Alto",G1959="Médio", G1959="Baixo", G1959= "Não aplicável",G1959="ND"),G1959,M1959)</f>
        <v>Baixo</v>
      </c>
    </row>
    <row r="1960" spans="1:14" x14ac:dyDescent="0.35">
      <c r="A1960" s="17" t="str">
        <f t="shared" si="73"/>
        <v>RSEstadoOndas de calorEstado do Rio Grande do Sul20304C</v>
      </c>
      <c r="B1960" s="18" t="s">
        <v>125</v>
      </c>
      <c r="C1960" s="45" t="s">
        <v>146</v>
      </c>
      <c r="D1960" s="44" t="s">
        <v>203</v>
      </c>
      <c r="E1960" s="17" t="s">
        <v>171</v>
      </c>
      <c r="F1960" s="17" t="e" vm="57">
        <v>#VALUE!</v>
      </c>
      <c r="G1960" s="46">
        <v>21.136857142857142</v>
      </c>
      <c r="H1960" s="18">
        <v>2030</v>
      </c>
      <c r="I1960" s="18" t="s">
        <v>90</v>
      </c>
      <c r="J1960" s="9" t="s">
        <v>204</v>
      </c>
      <c r="K1960" s="17" t="s">
        <v>189</v>
      </c>
      <c r="L1960" s="48" t="s">
        <v>89</v>
      </c>
      <c r="M1960" s="18" t="str" cm="1">
        <f t="array" ref="M1960">_xlfn.IFS(G1960&gt;60,"Alto",G1960&gt;30,"Médio",G1960&lt;=30,"Baixo")</f>
        <v>Baixo</v>
      </c>
      <c r="N1960" s="20" t="str">
        <f t="shared" si="74"/>
        <v>Baixo</v>
      </c>
    </row>
    <row r="1961" spans="1:14" x14ac:dyDescent="0.35">
      <c r="A1961" s="17" t="str">
        <f t="shared" si="73"/>
        <v>RSEstadoOndas de calorEstado do Rio Grande do Sul20502C</v>
      </c>
      <c r="B1961" s="18" t="s">
        <v>125</v>
      </c>
      <c r="C1961" s="18" t="s">
        <v>146</v>
      </c>
      <c r="D1961" s="17" t="s">
        <v>203</v>
      </c>
      <c r="E1961" s="17" t="s">
        <v>171</v>
      </c>
      <c r="F1961" s="17" t="e" vm="57">
        <v>#VALUE!</v>
      </c>
      <c r="G1961" s="46">
        <v>19.297000000000001</v>
      </c>
      <c r="H1961" s="18">
        <v>2050</v>
      </c>
      <c r="I1961" s="18" t="s">
        <v>86</v>
      </c>
      <c r="J1961" s="9" t="s">
        <v>204</v>
      </c>
      <c r="K1961" s="17" t="s">
        <v>189</v>
      </c>
      <c r="L1961" s="48" t="s">
        <v>89</v>
      </c>
      <c r="M1961" s="18" t="str" cm="1">
        <f t="array" ref="M1961">_xlfn.IFS(G1961&gt;60,"Alto",G1961&gt;30,"Médio",G1961&lt;=30,"Baixo")</f>
        <v>Baixo</v>
      </c>
      <c r="N1961" s="20" t="str">
        <f t="shared" si="74"/>
        <v>Baixo</v>
      </c>
    </row>
    <row r="1962" spans="1:14" x14ac:dyDescent="0.35">
      <c r="A1962" s="17" t="str">
        <f t="shared" si="73"/>
        <v>RSEstadoOndas de calorEstado do Rio Grande do Sul20504C</v>
      </c>
      <c r="B1962" s="18" t="s">
        <v>125</v>
      </c>
      <c r="C1962" s="18" t="s">
        <v>146</v>
      </c>
      <c r="D1962" s="17" t="s">
        <v>203</v>
      </c>
      <c r="E1962" s="17" t="s">
        <v>171</v>
      </c>
      <c r="F1962" s="17" t="e" vm="57">
        <v>#VALUE!</v>
      </c>
      <c r="G1962" s="46">
        <v>25.977333333333334</v>
      </c>
      <c r="H1962" s="18">
        <v>2050</v>
      </c>
      <c r="I1962" s="18" t="s">
        <v>90</v>
      </c>
      <c r="J1962" s="9" t="s">
        <v>204</v>
      </c>
      <c r="K1962" s="17" t="s">
        <v>189</v>
      </c>
      <c r="L1962" s="48" t="s">
        <v>89</v>
      </c>
      <c r="M1962" s="18" t="str" cm="1">
        <f t="array" ref="M1962">_xlfn.IFS(G1962&gt;60,"Alto",G1962&gt;30,"Médio",G1962&lt;=30,"Baixo")</f>
        <v>Baixo</v>
      </c>
      <c r="N1962" s="20" t="str">
        <f t="shared" si="74"/>
        <v>Baixo</v>
      </c>
    </row>
    <row r="1963" spans="1:14" x14ac:dyDescent="0.35">
      <c r="A1963" s="17" t="str">
        <f t="shared" si="73"/>
        <v>SCEstadoOndas de calorEstado de Santa Catarina20302C</v>
      </c>
      <c r="B1963" s="18" t="s">
        <v>107</v>
      </c>
      <c r="C1963" s="18" t="s">
        <v>146</v>
      </c>
      <c r="D1963" s="17" t="s">
        <v>203</v>
      </c>
      <c r="E1963" s="17" t="s">
        <v>153</v>
      </c>
      <c r="F1963" s="17" t="e" vm="39">
        <v>#VALUE!</v>
      </c>
      <c r="G1963" s="46">
        <v>19.164285714285718</v>
      </c>
      <c r="H1963" s="18">
        <v>2030</v>
      </c>
      <c r="I1963" s="18" t="s">
        <v>86</v>
      </c>
      <c r="J1963" s="9" t="s">
        <v>204</v>
      </c>
      <c r="K1963" s="17" t="s">
        <v>189</v>
      </c>
      <c r="L1963" s="48" t="s">
        <v>89</v>
      </c>
      <c r="M1963" s="18" t="str" cm="1">
        <f t="array" ref="M1963">_xlfn.IFS(G1963&gt;60,"Alto",G1963&gt;30,"Médio",G1963&lt;=30,"Baixo")</f>
        <v>Baixo</v>
      </c>
      <c r="N1963" s="20" t="str">
        <f t="shared" si="74"/>
        <v>Baixo</v>
      </c>
    </row>
    <row r="1964" spans="1:14" x14ac:dyDescent="0.35">
      <c r="A1964" s="17" t="str">
        <f t="shared" si="73"/>
        <v>SCEstadoOndas de calorEstado de Santa Catarina20304C</v>
      </c>
      <c r="B1964" s="18" t="s">
        <v>107</v>
      </c>
      <c r="C1964" s="18" t="s">
        <v>146</v>
      </c>
      <c r="D1964" s="17" t="s">
        <v>203</v>
      </c>
      <c r="E1964" s="17" t="s">
        <v>153</v>
      </c>
      <c r="F1964" s="17" t="e" vm="39">
        <v>#VALUE!</v>
      </c>
      <c r="G1964" s="46">
        <v>25.946285714285708</v>
      </c>
      <c r="H1964" s="18">
        <v>2030</v>
      </c>
      <c r="I1964" s="18" t="s">
        <v>90</v>
      </c>
      <c r="J1964" s="9" t="s">
        <v>204</v>
      </c>
      <c r="K1964" s="17" t="s">
        <v>189</v>
      </c>
      <c r="L1964" s="48" t="s">
        <v>89</v>
      </c>
      <c r="M1964" s="18" t="str" cm="1">
        <f t="array" ref="M1964">_xlfn.IFS(G1964&gt;60,"Alto",G1964&gt;30,"Médio",G1964&lt;=30,"Baixo")</f>
        <v>Baixo</v>
      </c>
      <c r="N1964" s="20" t="str">
        <f t="shared" si="74"/>
        <v>Baixo</v>
      </c>
    </row>
    <row r="1965" spans="1:14" x14ac:dyDescent="0.35">
      <c r="A1965" s="17" t="str">
        <f t="shared" si="73"/>
        <v>SCEstadoOndas de calorEstado de Santa Catarina20502C</v>
      </c>
      <c r="B1965" s="18" t="s">
        <v>107</v>
      </c>
      <c r="C1965" s="18" t="s">
        <v>146</v>
      </c>
      <c r="D1965" s="17" t="s">
        <v>203</v>
      </c>
      <c r="E1965" s="17" t="s">
        <v>153</v>
      </c>
      <c r="F1965" s="17" t="e" vm="39">
        <v>#VALUE!</v>
      </c>
      <c r="G1965" s="46">
        <v>25.896000000000001</v>
      </c>
      <c r="H1965" s="18">
        <v>2050</v>
      </c>
      <c r="I1965" s="18" t="s">
        <v>86</v>
      </c>
      <c r="J1965" s="9" t="s">
        <v>204</v>
      </c>
      <c r="K1965" s="17" t="s">
        <v>189</v>
      </c>
      <c r="L1965" s="48" t="s">
        <v>89</v>
      </c>
      <c r="M1965" s="18" t="str" cm="1">
        <f t="array" ref="M1965">_xlfn.IFS(G1965&gt;60,"Alto",G1965&gt;30,"Médio",G1965&lt;=30,"Baixo")</f>
        <v>Baixo</v>
      </c>
      <c r="N1965" s="20" t="str">
        <f t="shared" si="74"/>
        <v>Baixo</v>
      </c>
    </row>
    <row r="1966" spans="1:14" x14ac:dyDescent="0.35">
      <c r="A1966" s="17" t="str">
        <f t="shared" si="73"/>
        <v>SCEstadoOndas de calorEstado de Santa Catarina20504C</v>
      </c>
      <c r="B1966" s="18" t="s">
        <v>107</v>
      </c>
      <c r="C1966" s="18" t="s">
        <v>146</v>
      </c>
      <c r="D1966" s="17" t="s">
        <v>203</v>
      </c>
      <c r="E1966" s="17" t="s">
        <v>153</v>
      </c>
      <c r="F1966" s="17" t="e" vm="39">
        <v>#VALUE!</v>
      </c>
      <c r="G1966" s="46">
        <v>34.368333333333332</v>
      </c>
      <c r="H1966" s="18">
        <v>2050</v>
      </c>
      <c r="I1966" s="18" t="s">
        <v>90</v>
      </c>
      <c r="J1966" s="9" t="s">
        <v>204</v>
      </c>
      <c r="K1966" s="17" t="s">
        <v>189</v>
      </c>
      <c r="L1966" s="48" t="s">
        <v>89</v>
      </c>
      <c r="M1966" s="18" t="str" cm="1">
        <f t="array" ref="M1966">_xlfn.IFS(G1966&gt;60,"Alto",G1966&gt;30,"Médio",G1966&lt;=30,"Baixo")</f>
        <v>Médio</v>
      </c>
      <c r="N1966" s="20" t="str">
        <f t="shared" si="74"/>
        <v>Médio</v>
      </c>
    </row>
    <row r="1967" spans="1:14" x14ac:dyDescent="0.35">
      <c r="A1967" s="17" t="str">
        <f t="shared" si="73"/>
        <v>SEEstadoOndas de calorEstado do Sergipe20302C</v>
      </c>
      <c r="B1967" s="18" t="s">
        <v>81</v>
      </c>
      <c r="C1967" s="18" t="s">
        <v>146</v>
      </c>
      <c r="D1967" s="17" t="s">
        <v>203</v>
      </c>
      <c r="E1967" s="17" t="s">
        <v>172</v>
      </c>
      <c r="F1967" s="17" t="e" vm="58">
        <v>#VALUE!</v>
      </c>
      <c r="G1967" s="46">
        <v>8.4054285714285708</v>
      </c>
      <c r="H1967" s="18">
        <v>2030</v>
      </c>
      <c r="I1967" s="18" t="s">
        <v>86</v>
      </c>
      <c r="J1967" s="9" t="s">
        <v>204</v>
      </c>
      <c r="K1967" s="17" t="s">
        <v>189</v>
      </c>
      <c r="L1967" s="48" t="s">
        <v>89</v>
      </c>
      <c r="M1967" s="18" t="str" cm="1">
        <f t="array" ref="M1967">_xlfn.IFS(G1967&gt;60,"Alto",G1967&gt;30,"Médio",G1967&lt;=30,"Baixo")</f>
        <v>Baixo</v>
      </c>
      <c r="N1967" s="20" t="str">
        <f t="shared" si="74"/>
        <v>Baixo</v>
      </c>
    </row>
    <row r="1968" spans="1:14" x14ac:dyDescent="0.35">
      <c r="A1968" s="17" t="str">
        <f t="shared" si="73"/>
        <v>SEEstadoOndas de calorEstado do Sergipe20304C</v>
      </c>
      <c r="B1968" s="18" t="s">
        <v>81</v>
      </c>
      <c r="C1968" s="18" t="s">
        <v>146</v>
      </c>
      <c r="D1968" s="17" t="s">
        <v>203</v>
      </c>
      <c r="E1968" s="17" t="s">
        <v>172</v>
      </c>
      <c r="F1968" s="17" t="e" vm="58">
        <v>#VALUE!</v>
      </c>
      <c r="G1968" s="46">
        <v>16.319142857142861</v>
      </c>
      <c r="H1968" s="18">
        <v>2030</v>
      </c>
      <c r="I1968" s="18" t="s">
        <v>90</v>
      </c>
      <c r="J1968" s="9" t="s">
        <v>204</v>
      </c>
      <c r="K1968" s="17" t="s">
        <v>189</v>
      </c>
      <c r="L1968" s="48" t="s">
        <v>89</v>
      </c>
      <c r="M1968" s="18" t="str" cm="1">
        <f t="array" ref="M1968">_xlfn.IFS(G1968&gt;60,"Alto",G1968&gt;30,"Médio",G1968&lt;=30,"Baixo")</f>
        <v>Baixo</v>
      </c>
      <c r="N1968" s="20" t="str">
        <f t="shared" si="74"/>
        <v>Baixo</v>
      </c>
    </row>
    <row r="1969" spans="1:15" x14ac:dyDescent="0.35">
      <c r="A1969" s="17" t="str">
        <f t="shared" si="73"/>
        <v>SEEstadoOndas de calorEstado do Sergipe20502C</v>
      </c>
      <c r="B1969" s="18" t="s">
        <v>81</v>
      </c>
      <c r="C1969" s="18" t="s">
        <v>146</v>
      </c>
      <c r="D1969" s="17" t="s">
        <v>203</v>
      </c>
      <c r="E1969" s="17" t="s">
        <v>172</v>
      </c>
      <c r="F1969" s="17" t="e" vm="58">
        <v>#VALUE!</v>
      </c>
      <c r="G1969" s="46">
        <v>27.29966666666666</v>
      </c>
      <c r="H1969" s="18">
        <v>2050</v>
      </c>
      <c r="I1969" s="18" t="s">
        <v>86</v>
      </c>
      <c r="J1969" s="9" t="s">
        <v>204</v>
      </c>
      <c r="K1969" s="17" t="s">
        <v>189</v>
      </c>
      <c r="L1969" s="48" t="s">
        <v>89</v>
      </c>
      <c r="M1969" s="18" t="str" cm="1">
        <f t="array" ref="M1969">_xlfn.IFS(G1969&gt;60,"Alto",G1969&gt;30,"Médio",G1969&lt;=30,"Baixo")</f>
        <v>Baixo</v>
      </c>
      <c r="N1969" s="20" t="str">
        <f t="shared" si="74"/>
        <v>Baixo</v>
      </c>
    </row>
    <row r="1970" spans="1:15" x14ac:dyDescent="0.35">
      <c r="A1970" s="17" t="str">
        <f t="shared" si="73"/>
        <v>SEEstadoOndas de calorEstado do Sergipe20504C</v>
      </c>
      <c r="B1970" s="18" t="s">
        <v>81</v>
      </c>
      <c r="C1970" s="18" t="s">
        <v>146</v>
      </c>
      <c r="D1970" s="17" t="s">
        <v>203</v>
      </c>
      <c r="E1970" s="17" t="s">
        <v>172</v>
      </c>
      <c r="F1970" s="17" t="e" vm="58">
        <v>#VALUE!</v>
      </c>
      <c r="G1970" s="46">
        <v>51.558333333333323</v>
      </c>
      <c r="H1970" s="18">
        <v>2050</v>
      </c>
      <c r="I1970" s="18" t="s">
        <v>90</v>
      </c>
      <c r="J1970" s="9" t="s">
        <v>204</v>
      </c>
      <c r="K1970" s="17" t="s">
        <v>189</v>
      </c>
      <c r="L1970" s="48" t="s">
        <v>89</v>
      </c>
      <c r="M1970" s="18" t="str" cm="1">
        <f t="array" ref="M1970">_xlfn.IFS(G1970&gt;60,"Alto",G1970&gt;30,"Médio",G1970&lt;=30,"Baixo")</f>
        <v>Médio</v>
      </c>
      <c r="N1970" s="20" t="str">
        <f t="shared" si="74"/>
        <v>Médio</v>
      </c>
    </row>
    <row r="1971" spans="1:15" x14ac:dyDescent="0.35">
      <c r="A1971" s="17" t="str">
        <f t="shared" si="73"/>
        <v>SPEstadoOndas de calorEstado de São Paulo20302C</v>
      </c>
      <c r="B1971" s="18" t="s">
        <v>137</v>
      </c>
      <c r="C1971" s="18" t="s">
        <v>146</v>
      </c>
      <c r="D1971" s="17" t="s">
        <v>203</v>
      </c>
      <c r="E1971" s="17" t="s">
        <v>154</v>
      </c>
      <c r="F1971" s="17" t="e" vm="40">
        <v>#VALUE!</v>
      </c>
      <c r="G1971" s="46">
        <v>32.471428571428568</v>
      </c>
      <c r="H1971" s="18">
        <v>2030</v>
      </c>
      <c r="I1971" s="18" t="s">
        <v>86</v>
      </c>
      <c r="J1971" s="9" t="s">
        <v>204</v>
      </c>
      <c r="K1971" s="17" t="s">
        <v>189</v>
      </c>
      <c r="L1971" s="48" t="s">
        <v>89</v>
      </c>
      <c r="M1971" s="18" t="str" cm="1">
        <f t="array" ref="M1971">_xlfn.IFS(G1971&gt;60,"Alto",G1971&gt;30,"Médio",G1971&lt;=30,"Baixo")</f>
        <v>Médio</v>
      </c>
      <c r="N1971" s="20" t="str">
        <f t="shared" si="74"/>
        <v>Médio</v>
      </c>
    </row>
    <row r="1972" spans="1:15" x14ac:dyDescent="0.35">
      <c r="A1972" s="17" t="str">
        <f t="shared" si="73"/>
        <v>SPEstadoOndas de calorEstado de São Paulo20304C</v>
      </c>
      <c r="B1972" s="18" t="s">
        <v>137</v>
      </c>
      <c r="C1972" s="18" t="s">
        <v>146</v>
      </c>
      <c r="D1972" s="17" t="s">
        <v>203</v>
      </c>
      <c r="E1972" s="17" t="s">
        <v>154</v>
      </c>
      <c r="F1972" s="17" t="e" vm="40">
        <v>#VALUE!</v>
      </c>
      <c r="G1972" s="46">
        <v>40.321714285714286</v>
      </c>
      <c r="H1972" s="18">
        <v>2030</v>
      </c>
      <c r="I1972" s="18" t="s">
        <v>90</v>
      </c>
      <c r="J1972" s="9" t="s">
        <v>204</v>
      </c>
      <c r="K1972" s="17" t="s">
        <v>189</v>
      </c>
      <c r="L1972" s="48" t="s">
        <v>89</v>
      </c>
      <c r="M1972" s="18" t="str" cm="1">
        <f t="array" ref="M1972">_xlfn.IFS(G1972&gt;60,"Alto",G1972&gt;30,"Médio",G1972&lt;=30,"Baixo")</f>
        <v>Médio</v>
      </c>
      <c r="N1972" s="20" t="str">
        <f t="shared" si="74"/>
        <v>Médio</v>
      </c>
    </row>
    <row r="1973" spans="1:15" x14ac:dyDescent="0.35">
      <c r="A1973" s="17" t="str">
        <f t="shared" si="73"/>
        <v>SPEstadoOndas de calorEstado de São Paulo20502C</v>
      </c>
      <c r="B1973" s="18" t="s">
        <v>137</v>
      </c>
      <c r="C1973" s="18" t="s">
        <v>146</v>
      </c>
      <c r="D1973" s="17" t="s">
        <v>203</v>
      </c>
      <c r="E1973" s="17" t="s">
        <v>154</v>
      </c>
      <c r="F1973" s="17" t="e" vm="40">
        <v>#VALUE!</v>
      </c>
      <c r="G1973" s="46">
        <v>38.761333333333326</v>
      </c>
      <c r="H1973" s="18">
        <v>2050</v>
      </c>
      <c r="I1973" s="18" t="s">
        <v>86</v>
      </c>
      <c r="J1973" s="9" t="s">
        <v>204</v>
      </c>
      <c r="K1973" s="17" t="s">
        <v>189</v>
      </c>
      <c r="L1973" s="48" t="s">
        <v>89</v>
      </c>
      <c r="M1973" s="18" t="str" cm="1">
        <f t="array" ref="M1973">_xlfn.IFS(G1973&gt;60,"Alto",G1973&gt;30,"Médio",G1973&lt;=30,"Baixo")</f>
        <v>Médio</v>
      </c>
      <c r="N1973" s="20" t="str">
        <f t="shared" si="74"/>
        <v>Médio</v>
      </c>
    </row>
    <row r="1974" spans="1:15" x14ac:dyDescent="0.35">
      <c r="A1974" s="17" t="str">
        <f t="shared" si="73"/>
        <v>SPEstadoOndas de calorEstado de São Paulo20504C</v>
      </c>
      <c r="B1974" s="18" t="s">
        <v>137</v>
      </c>
      <c r="C1974" s="18" t="s">
        <v>146</v>
      </c>
      <c r="D1974" s="17" t="s">
        <v>203</v>
      </c>
      <c r="E1974" s="17" t="s">
        <v>154</v>
      </c>
      <c r="F1974" s="17" t="e" vm="40">
        <v>#VALUE!</v>
      </c>
      <c r="G1974" s="46">
        <v>55.029666666666671</v>
      </c>
      <c r="H1974" s="18">
        <v>2050</v>
      </c>
      <c r="I1974" s="18" t="s">
        <v>90</v>
      </c>
      <c r="J1974" s="9" t="s">
        <v>204</v>
      </c>
      <c r="K1974" s="17" t="s">
        <v>189</v>
      </c>
      <c r="L1974" s="48" t="s">
        <v>89</v>
      </c>
      <c r="M1974" s="18" t="str" cm="1">
        <f t="array" ref="M1974">_xlfn.IFS(G1974&gt;60,"Alto",G1974&gt;30,"Médio",G1974&lt;=30,"Baixo")</f>
        <v>Médio</v>
      </c>
      <c r="N1974" s="20" t="str">
        <f t="shared" si="74"/>
        <v>Médio</v>
      </c>
    </row>
    <row r="1975" spans="1:15" x14ac:dyDescent="0.35">
      <c r="A1975" s="17" t="str">
        <f t="shared" si="73"/>
        <v>TOEstadoOndas de calorEstado do Tocantins20302C</v>
      </c>
      <c r="B1975" s="18" t="s">
        <v>123</v>
      </c>
      <c r="C1975" s="18" t="s">
        <v>146</v>
      </c>
      <c r="D1975" s="17" t="s">
        <v>203</v>
      </c>
      <c r="E1975" s="17" t="s">
        <v>173</v>
      </c>
      <c r="F1975" s="17" t="e" vm="59">
        <v>#VALUE!</v>
      </c>
      <c r="G1975" s="46">
        <v>36.235999999999997</v>
      </c>
      <c r="H1975" s="18">
        <v>2030</v>
      </c>
      <c r="I1975" s="18" t="s">
        <v>86</v>
      </c>
      <c r="J1975" s="9" t="s">
        <v>204</v>
      </c>
      <c r="K1975" s="17" t="s">
        <v>189</v>
      </c>
      <c r="L1975" s="48" t="s">
        <v>89</v>
      </c>
      <c r="M1975" s="18" t="str" cm="1">
        <f t="array" ref="M1975">_xlfn.IFS(G1975&gt;60,"Alto",G1975&gt;30,"Médio",G1975&lt;=30,"Baixo")</f>
        <v>Médio</v>
      </c>
      <c r="N1975" s="20" t="str">
        <f t="shared" si="74"/>
        <v>Médio</v>
      </c>
    </row>
    <row r="1976" spans="1:15" x14ac:dyDescent="0.35">
      <c r="A1976" s="17" t="str">
        <f t="shared" si="73"/>
        <v>TOEstadoOndas de calorEstado do Tocantins20304C</v>
      </c>
      <c r="B1976" s="18" t="s">
        <v>123</v>
      </c>
      <c r="C1976" s="18" t="s">
        <v>146</v>
      </c>
      <c r="D1976" s="17" t="s">
        <v>203</v>
      </c>
      <c r="E1976" s="17" t="s">
        <v>173</v>
      </c>
      <c r="F1976" s="17" t="e" vm="59">
        <v>#VALUE!</v>
      </c>
      <c r="G1976" s="46">
        <v>54.611428571428583</v>
      </c>
      <c r="H1976" s="18">
        <v>2030</v>
      </c>
      <c r="I1976" s="18" t="s">
        <v>90</v>
      </c>
      <c r="J1976" s="9" t="s">
        <v>204</v>
      </c>
      <c r="K1976" s="17" t="s">
        <v>189</v>
      </c>
      <c r="L1976" s="48" t="s">
        <v>89</v>
      </c>
      <c r="M1976" s="18" t="str" cm="1">
        <f t="array" ref="M1976">_xlfn.IFS(G1976&gt;60,"Alto",G1976&gt;30,"Médio",G1976&lt;=30,"Baixo")</f>
        <v>Médio</v>
      </c>
      <c r="N1976" s="20" t="str">
        <f t="shared" si="74"/>
        <v>Médio</v>
      </c>
    </row>
    <row r="1977" spans="1:15" x14ac:dyDescent="0.35">
      <c r="A1977" s="17" t="str">
        <f t="shared" si="73"/>
        <v>TOEstadoOndas de calorEstado do Tocantins20502C</v>
      </c>
      <c r="B1977" s="18" t="s">
        <v>123</v>
      </c>
      <c r="C1977" s="18" t="s">
        <v>146</v>
      </c>
      <c r="D1977" s="17" t="s">
        <v>203</v>
      </c>
      <c r="E1977" s="17" t="s">
        <v>173</v>
      </c>
      <c r="F1977" s="17" t="e" vm="59">
        <v>#VALUE!</v>
      </c>
      <c r="G1977" s="46">
        <v>51.688333333333325</v>
      </c>
      <c r="H1977" s="18">
        <v>2050</v>
      </c>
      <c r="I1977" s="18" t="s">
        <v>86</v>
      </c>
      <c r="J1977" s="9" t="s">
        <v>204</v>
      </c>
      <c r="K1977" s="17" t="s">
        <v>189</v>
      </c>
      <c r="L1977" s="48" t="s">
        <v>89</v>
      </c>
      <c r="M1977" s="18" t="str" cm="1">
        <f t="array" ref="M1977">_xlfn.IFS(G1977&gt;60,"Alto",G1977&gt;30,"Médio",G1977&lt;=30,"Baixo")</f>
        <v>Médio</v>
      </c>
      <c r="N1977" s="20" t="str">
        <f t="shared" si="74"/>
        <v>Médio</v>
      </c>
    </row>
    <row r="1978" spans="1:15" x14ac:dyDescent="0.35">
      <c r="A1978" s="17" t="str">
        <f t="shared" si="73"/>
        <v>TOEstadoOndas de calorEstado do Tocantins20504C</v>
      </c>
      <c r="B1978" s="18" t="s">
        <v>123</v>
      </c>
      <c r="C1978" s="18" t="s">
        <v>146</v>
      </c>
      <c r="D1978" s="17" t="s">
        <v>203</v>
      </c>
      <c r="E1978" s="17" t="s">
        <v>173</v>
      </c>
      <c r="F1978" s="17" t="e" vm="59">
        <v>#VALUE!</v>
      </c>
      <c r="G1978" s="46">
        <v>75.763666666666666</v>
      </c>
      <c r="H1978" s="18">
        <v>2050</v>
      </c>
      <c r="I1978" s="18" t="s">
        <v>90</v>
      </c>
      <c r="J1978" s="9" t="s">
        <v>204</v>
      </c>
      <c r="K1978" s="17" t="s">
        <v>189</v>
      </c>
      <c r="L1978" s="48" t="s">
        <v>89</v>
      </c>
      <c r="M1978" s="18" t="str" cm="1">
        <f t="array" ref="M1978">_xlfn.IFS(G1978&gt;60,"Alto",G1978&gt;30,"Médio",G1978&lt;=30,"Baixo")</f>
        <v>Alto</v>
      </c>
      <c r="N1978" s="20" t="str">
        <f t="shared" si="74"/>
        <v>Alto</v>
      </c>
    </row>
    <row r="1979" spans="1:15" x14ac:dyDescent="0.35">
      <c r="A1979" s="17" t="str">
        <f t="shared" ref="A1979:A1990" si="75">_xlfn.CONCAT(B1979,C1979,D1979,E1979,H1979,I1979,O1979)</f>
        <v>BRPaísOndas de calorBrasil20302CUNEP FI</v>
      </c>
      <c r="B1979" s="18" t="s">
        <v>174</v>
      </c>
      <c r="C1979" s="18" t="s">
        <v>175</v>
      </c>
      <c r="D1979" s="17" t="s">
        <v>203</v>
      </c>
      <c r="E1979" s="17" t="s">
        <v>176</v>
      </c>
      <c r="F1979" s="17" t="e" vm="60">
        <v>#VALUE!</v>
      </c>
      <c r="G1979" s="44" t="s">
        <v>177</v>
      </c>
      <c r="H1979" s="18">
        <v>2030</v>
      </c>
      <c r="I1979" s="18" t="s">
        <v>86</v>
      </c>
      <c r="J1979" s="9" t="s">
        <v>89</v>
      </c>
      <c r="K1979" s="47" t="s">
        <v>178</v>
      </c>
      <c r="L1979" s="48" t="s">
        <v>89</v>
      </c>
      <c r="M1979" s="18" t="s">
        <v>89</v>
      </c>
      <c r="N1979" s="20" t="str">
        <f t="shared" si="74"/>
        <v>Médio</v>
      </c>
      <c r="O1979" s="17" t="s">
        <v>250</v>
      </c>
    </row>
    <row r="1980" spans="1:15" x14ac:dyDescent="0.35">
      <c r="A1980" s="17" t="str">
        <f t="shared" si="75"/>
        <v>BRPaísOndas de calorBrasil20304CUNEP FI</v>
      </c>
      <c r="B1980" s="18" t="s">
        <v>174</v>
      </c>
      <c r="C1980" s="18" t="s">
        <v>175</v>
      </c>
      <c r="D1980" s="17" t="s">
        <v>203</v>
      </c>
      <c r="E1980" s="17" t="s">
        <v>176</v>
      </c>
      <c r="F1980" s="17" t="e" vm="60">
        <v>#VALUE!</v>
      </c>
      <c r="G1980" s="44" t="s">
        <v>184</v>
      </c>
      <c r="H1980" s="18">
        <v>2030</v>
      </c>
      <c r="I1980" s="18" t="s">
        <v>90</v>
      </c>
      <c r="J1980" s="9" t="s">
        <v>89</v>
      </c>
      <c r="K1980" s="47" t="s">
        <v>178</v>
      </c>
      <c r="L1980" s="48" t="s">
        <v>89</v>
      </c>
      <c r="M1980" s="18" t="s">
        <v>89</v>
      </c>
      <c r="N1980" s="20" t="str">
        <f t="shared" si="74"/>
        <v>Alto</v>
      </c>
      <c r="O1980" s="17" t="s">
        <v>250</v>
      </c>
    </row>
    <row r="1981" spans="1:15" x14ac:dyDescent="0.35">
      <c r="A1981" s="17" t="str">
        <f t="shared" si="75"/>
        <v>BRPaísOndas de calorBrasil20502CUNEP FI</v>
      </c>
      <c r="B1981" s="18" t="s">
        <v>174</v>
      </c>
      <c r="C1981" s="18" t="s">
        <v>175</v>
      </c>
      <c r="D1981" s="17" t="s">
        <v>203</v>
      </c>
      <c r="E1981" s="17" t="s">
        <v>176</v>
      </c>
      <c r="F1981" s="17" t="e" vm="60">
        <v>#VALUE!</v>
      </c>
      <c r="G1981" s="44" t="s">
        <v>184</v>
      </c>
      <c r="H1981" s="18">
        <v>2050</v>
      </c>
      <c r="I1981" s="18" t="s">
        <v>86</v>
      </c>
      <c r="J1981" s="9" t="s">
        <v>89</v>
      </c>
      <c r="K1981" s="47" t="s">
        <v>178</v>
      </c>
      <c r="L1981" s="48" t="s">
        <v>89</v>
      </c>
      <c r="M1981" s="18" t="s">
        <v>89</v>
      </c>
      <c r="N1981" s="20" t="str">
        <f t="shared" si="74"/>
        <v>Alto</v>
      </c>
      <c r="O1981" s="17" t="s">
        <v>250</v>
      </c>
    </row>
    <row r="1982" spans="1:15" x14ac:dyDescent="0.35">
      <c r="A1982" s="17" t="str">
        <f t="shared" si="75"/>
        <v>BRPaísOndas de calorBrasil20504CUNEP FI</v>
      </c>
      <c r="B1982" s="18" t="s">
        <v>174</v>
      </c>
      <c r="C1982" s="18" t="s">
        <v>175</v>
      </c>
      <c r="D1982" s="17" t="s">
        <v>203</v>
      </c>
      <c r="E1982" s="17" t="s">
        <v>176</v>
      </c>
      <c r="F1982" s="17" t="e" vm="60">
        <v>#VALUE!</v>
      </c>
      <c r="G1982" s="44" t="s">
        <v>184</v>
      </c>
      <c r="H1982" s="18">
        <v>2050</v>
      </c>
      <c r="I1982" s="18" t="s">
        <v>90</v>
      </c>
      <c r="J1982" s="9" t="s">
        <v>89</v>
      </c>
      <c r="K1982" s="47" t="s">
        <v>178</v>
      </c>
      <c r="L1982" s="48" t="s">
        <v>89</v>
      </c>
      <c r="M1982" s="18" t="s">
        <v>89</v>
      </c>
      <c r="N1982" s="20" t="str">
        <f t="shared" si="74"/>
        <v>Alto</v>
      </c>
      <c r="O1982" s="17" t="s">
        <v>250</v>
      </c>
    </row>
    <row r="1983" spans="1:15" x14ac:dyDescent="0.35">
      <c r="A1983" s="17" t="str">
        <f t="shared" si="75"/>
        <v>BRPaísOndas de calorBrasil20302CWRI Water Risk</v>
      </c>
      <c r="B1983" s="18" t="s">
        <v>174</v>
      </c>
      <c r="C1983" s="18" t="s">
        <v>175</v>
      </c>
      <c r="D1983" s="17" t="s">
        <v>203</v>
      </c>
      <c r="E1983" s="17" t="s">
        <v>176</v>
      </c>
      <c r="F1983" s="17" t="e" vm="60">
        <v>#VALUE!</v>
      </c>
      <c r="G1983" s="44" t="str">
        <f>VLOOKUP(A1983,'Método WRI'!AA:AH,8,0)</f>
        <v>Médio</v>
      </c>
      <c r="H1983" s="18">
        <v>2030</v>
      </c>
      <c r="I1983" s="18" t="s">
        <v>86</v>
      </c>
      <c r="J1983" s="9" t="s">
        <v>89</v>
      </c>
      <c r="K1983" s="47"/>
      <c r="L1983" s="48" t="s">
        <v>89</v>
      </c>
      <c r="M1983" s="18" t="s">
        <v>89</v>
      </c>
      <c r="N1983" s="20" t="str">
        <f t="shared" si="74"/>
        <v>Médio</v>
      </c>
      <c r="O1983" s="20" t="s">
        <v>246</v>
      </c>
    </row>
    <row r="1984" spans="1:15" x14ac:dyDescent="0.35">
      <c r="A1984" s="17" t="str">
        <f t="shared" si="75"/>
        <v>BRPaísOndas de calorBrasil20304CWRI Water Risk</v>
      </c>
      <c r="B1984" s="18" t="s">
        <v>174</v>
      </c>
      <c r="C1984" s="18" t="s">
        <v>175</v>
      </c>
      <c r="D1984" s="17" t="s">
        <v>203</v>
      </c>
      <c r="E1984" s="17" t="s">
        <v>176</v>
      </c>
      <c r="F1984" s="17" t="e" vm="60">
        <v>#VALUE!</v>
      </c>
      <c r="G1984" s="44" t="str">
        <f>VLOOKUP(A1984,'Método WRI'!AA:AH,8,0)</f>
        <v>Médio</v>
      </c>
      <c r="H1984" s="18">
        <v>2030</v>
      </c>
      <c r="I1984" s="18" t="s">
        <v>90</v>
      </c>
      <c r="J1984" s="9" t="s">
        <v>89</v>
      </c>
      <c r="K1984" s="47"/>
      <c r="L1984" s="48" t="s">
        <v>89</v>
      </c>
      <c r="M1984" s="18" t="s">
        <v>89</v>
      </c>
      <c r="N1984" s="20" t="str">
        <f t="shared" si="74"/>
        <v>Médio</v>
      </c>
      <c r="O1984" s="20" t="s">
        <v>246</v>
      </c>
    </row>
    <row r="1985" spans="1:16" x14ac:dyDescent="0.35">
      <c r="A1985" s="17" t="str">
        <f t="shared" si="75"/>
        <v>BRPaísOndas de calorBrasil20502CWRI Water Risk</v>
      </c>
      <c r="B1985" s="18" t="s">
        <v>174</v>
      </c>
      <c r="C1985" s="18" t="s">
        <v>175</v>
      </c>
      <c r="D1985" s="17" t="s">
        <v>203</v>
      </c>
      <c r="E1985" s="17" t="s">
        <v>176</v>
      </c>
      <c r="F1985" s="17" t="e" vm="60">
        <v>#VALUE!</v>
      </c>
      <c r="G1985" s="44" t="str">
        <f>VLOOKUP(A1985,'Método WRI'!AA:AH,8,0)</f>
        <v>Baixo</v>
      </c>
      <c r="H1985" s="18">
        <v>2050</v>
      </c>
      <c r="I1985" s="18" t="s">
        <v>86</v>
      </c>
      <c r="J1985" s="9" t="s">
        <v>89</v>
      </c>
      <c r="K1985" s="47"/>
      <c r="L1985" s="48" t="s">
        <v>89</v>
      </c>
      <c r="M1985" s="18" t="s">
        <v>89</v>
      </c>
      <c r="N1985" s="20" t="str">
        <f t="shared" si="74"/>
        <v>Baixo</v>
      </c>
      <c r="O1985" s="20" t="s">
        <v>246</v>
      </c>
    </row>
    <row r="1986" spans="1:16" x14ac:dyDescent="0.35">
      <c r="A1986" s="17" t="str">
        <f t="shared" si="75"/>
        <v>BRPaísOndas de calorBrasil20504CWRI Water Risk</v>
      </c>
      <c r="B1986" s="18" t="s">
        <v>174</v>
      </c>
      <c r="C1986" s="18" t="s">
        <v>175</v>
      </c>
      <c r="D1986" s="17" t="s">
        <v>203</v>
      </c>
      <c r="E1986" s="17" t="s">
        <v>176</v>
      </c>
      <c r="F1986" s="17" t="e" vm="60">
        <v>#VALUE!</v>
      </c>
      <c r="G1986" s="44" t="str">
        <f>VLOOKUP(A1986,'Método WRI'!AA:AH,8,0)</f>
        <v>Alto</v>
      </c>
      <c r="H1986" s="18">
        <v>2050</v>
      </c>
      <c r="I1986" s="18" t="s">
        <v>90</v>
      </c>
      <c r="J1986" s="9" t="s">
        <v>89</v>
      </c>
      <c r="K1986" s="47"/>
      <c r="L1986" s="48" t="s">
        <v>89</v>
      </c>
      <c r="M1986" s="18" t="s">
        <v>89</v>
      </c>
      <c r="N1986" s="20" t="str">
        <f t="shared" si="74"/>
        <v>Alto</v>
      </c>
      <c r="O1986" s="20" t="s">
        <v>246</v>
      </c>
    </row>
    <row r="1987" spans="1:16" x14ac:dyDescent="0.35">
      <c r="A1987" s="17" t="str">
        <f t="shared" si="75"/>
        <v>BRPaísOndas de calorBrasil20302CThinkHazard</v>
      </c>
      <c r="B1987" s="18" t="s">
        <v>174</v>
      </c>
      <c r="C1987" s="18" t="s">
        <v>175</v>
      </c>
      <c r="D1987" s="17" t="s">
        <v>203</v>
      </c>
      <c r="E1987" s="17" t="s">
        <v>176</v>
      </c>
      <c r="F1987" s="17" t="e" vm="60">
        <v>#VALUE!</v>
      </c>
      <c r="G1987" s="44" t="s">
        <v>177</v>
      </c>
      <c r="H1987" s="18">
        <v>2030</v>
      </c>
      <c r="I1987" s="18" t="s">
        <v>86</v>
      </c>
      <c r="J1987" s="9" t="s">
        <v>89</v>
      </c>
      <c r="K1987" s="47" t="s">
        <v>252</v>
      </c>
      <c r="L1987" s="48" t="s">
        <v>89</v>
      </c>
      <c r="M1987" s="18" t="s">
        <v>89</v>
      </c>
      <c r="N1987" s="20" t="str">
        <f t="shared" si="74"/>
        <v>Médio</v>
      </c>
      <c r="O1987" s="20" t="s">
        <v>245</v>
      </c>
    </row>
    <row r="1988" spans="1:16" x14ac:dyDescent="0.35">
      <c r="A1988" s="17" t="str">
        <f t="shared" si="75"/>
        <v>BRPaísOndas de calorBrasil20304CThinkHazard</v>
      </c>
      <c r="B1988" s="18" t="s">
        <v>174</v>
      </c>
      <c r="C1988" s="18" t="s">
        <v>175</v>
      </c>
      <c r="D1988" s="17" t="s">
        <v>203</v>
      </c>
      <c r="E1988" s="17" t="s">
        <v>176</v>
      </c>
      <c r="F1988" s="17" t="e" vm="60">
        <v>#VALUE!</v>
      </c>
      <c r="G1988" s="44" t="s">
        <v>177</v>
      </c>
      <c r="H1988" s="18">
        <v>2030</v>
      </c>
      <c r="I1988" s="18" t="s">
        <v>90</v>
      </c>
      <c r="J1988" s="9" t="s">
        <v>89</v>
      </c>
      <c r="K1988" s="47" t="s">
        <v>252</v>
      </c>
      <c r="L1988" s="48" t="s">
        <v>89</v>
      </c>
      <c r="M1988" s="18" t="s">
        <v>89</v>
      </c>
      <c r="N1988" s="20" t="str">
        <f t="shared" si="74"/>
        <v>Médio</v>
      </c>
      <c r="O1988" s="20" t="s">
        <v>245</v>
      </c>
    </row>
    <row r="1989" spans="1:16" x14ac:dyDescent="0.35">
      <c r="A1989" s="17" t="str">
        <f t="shared" si="75"/>
        <v>BRPaísOndas de calorBrasil20502CThinkHazard</v>
      </c>
      <c r="B1989" s="18" t="s">
        <v>174</v>
      </c>
      <c r="C1989" s="18" t="s">
        <v>175</v>
      </c>
      <c r="D1989" s="17" t="s">
        <v>203</v>
      </c>
      <c r="E1989" s="17" t="s">
        <v>176</v>
      </c>
      <c r="F1989" s="17" t="e" vm="60">
        <v>#VALUE!</v>
      </c>
      <c r="G1989" s="44" t="s">
        <v>184</v>
      </c>
      <c r="H1989" s="18">
        <v>2050</v>
      </c>
      <c r="I1989" s="18" t="s">
        <v>86</v>
      </c>
      <c r="J1989" s="9" t="s">
        <v>89</v>
      </c>
      <c r="K1989" s="47" t="s">
        <v>252</v>
      </c>
      <c r="L1989" s="48" t="s">
        <v>89</v>
      </c>
      <c r="M1989" s="18" t="s">
        <v>89</v>
      </c>
      <c r="N1989" s="20" t="str">
        <f t="shared" si="74"/>
        <v>Alto</v>
      </c>
      <c r="O1989" s="20" t="s">
        <v>245</v>
      </c>
    </row>
    <row r="1990" spans="1:16" x14ac:dyDescent="0.35">
      <c r="A1990" s="17" t="str">
        <f t="shared" si="75"/>
        <v>BRPaísOndas de calorBrasil20504CThinkHazard</v>
      </c>
      <c r="B1990" s="18" t="s">
        <v>174</v>
      </c>
      <c r="C1990" s="18" t="s">
        <v>175</v>
      </c>
      <c r="D1990" s="17" t="s">
        <v>203</v>
      </c>
      <c r="E1990" s="17" t="s">
        <v>176</v>
      </c>
      <c r="F1990" s="17" t="e" vm="60">
        <v>#VALUE!</v>
      </c>
      <c r="G1990" s="44" t="s">
        <v>184</v>
      </c>
      <c r="H1990" s="18">
        <v>2050</v>
      </c>
      <c r="I1990" s="18" t="s">
        <v>90</v>
      </c>
      <c r="J1990" s="9" t="s">
        <v>89</v>
      </c>
      <c r="K1990" s="47" t="s">
        <v>252</v>
      </c>
      <c r="L1990" s="48" t="s">
        <v>89</v>
      </c>
      <c r="M1990" s="18" t="s">
        <v>89</v>
      </c>
      <c r="N1990" s="20" t="str">
        <f t="shared" si="74"/>
        <v>Alto</v>
      </c>
      <c r="O1990" s="20" t="s">
        <v>245</v>
      </c>
    </row>
    <row r="1991" spans="1:16" x14ac:dyDescent="0.35">
      <c r="A1991" s="17" t="str">
        <f t="shared" ref="A1991:A2054" si="76">_xlfn.CONCAT(B1991,C1991,D1991,E1991,H1991,I1991)</f>
        <v>ACcidadeOndas de frioCidade de Rio Branco20302C</v>
      </c>
      <c r="B1991" s="18" t="s">
        <v>131</v>
      </c>
      <c r="C1991" s="18" t="s">
        <v>82</v>
      </c>
      <c r="D1991" s="17" t="s">
        <v>205</v>
      </c>
      <c r="E1991" s="17" t="s">
        <v>132</v>
      </c>
      <c r="F1991" s="17" t="e" vm="21">
        <v>#VALUE!</v>
      </c>
      <c r="G1991" s="46">
        <v>-5</v>
      </c>
      <c r="H1991" s="18">
        <v>2030</v>
      </c>
      <c r="I1991" s="18" t="s">
        <v>86</v>
      </c>
      <c r="J1991" s="9" t="s">
        <v>204</v>
      </c>
      <c r="K1991" s="17" t="s">
        <v>189</v>
      </c>
      <c r="L1991" s="48" t="s">
        <v>89</v>
      </c>
      <c r="M1991" s="18" t="str" cm="1">
        <f t="array" ref="M1991">_xlfn.IFS(G1991&gt;=-1,"Alto",G1991&gt;-6,"Médio",G1991&lt;=-6,"Baixo")</f>
        <v>Médio</v>
      </c>
      <c r="N1991" s="20" t="str">
        <f t="shared" si="74"/>
        <v>Médio</v>
      </c>
    </row>
    <row r="1992" spans="1:16" x14ac:dyDescent="0.35">
      <c r="A1992" s="17" t="str">
        <f t="shared" si="76"/>
        <v>ACcidadeOndas de frioCidade de Rio Branco20304C</v>
      </c>
      <c r="B1992" s="18" t="s">
        <v>131</v>
      </c>
      <c r="C1992" s="18" t="s">
        <v>82</v>
      </c>
      <c r="D1992" s="17" t="s">
        <v>205</v>
      </c>
      <c r="E1992" s="17" t="s">
        <v>132</v>
      </c>
      <c r="F1992" s="17" t="e" vm="21">
        <v>#VALUE!</v>
      </c>
      <c r="G1992" s="46">
        <v>-5</v>
      </c>
      <c r="H1992" s="18">
        <v>2030</v>
      </c>
      <c r="I1992" s="18" t="s">
        <v>90</v>
      </c>
      <c r="J1992" s="9" t="s">
        <v>204</v>
      </c>
      <c r="K1992" s="17" t="s">
        <v>189</v>
      </c>
      <c r="L1992" s="48" t="s">
        <v>89</v>
      </c>
      <c r="M1992" s="18" t="str" cm="1">
        <f t="array" ref="M1992">_xlfn.IFS(G1992&gt;=-1,"Alto",G1992&gt;-6,"Médio",G1992&lt;=-6,"Baixo")</f>
        <v>Médio</v>
      </c>
      <c r="N1992" s="20" t="str">
        <f t="shared" si="74"/>
        <v>Médio</v>
      </c>
    </row>
    <row r="1993" spans="1:16" x14ac:dyDescent="0.35">
      <c r="A1993" s="17" t="str">
        <f t="shared" si="76"/>
        <v>ACcidadeOndas de frioCidade de Rio Branco20502C</v>
      </c>
      <c r="B1993" s="18" t="s">
        <v>131</v>
      </c>
      <c r="C1993" s="18" t="s">
        <v>82</v>
      </c>
      <c r="D1993" s="17" t="s">
        <v>205</v>
      </c>
      <c r="E1993" s="17" t="s">
        <v>132</v>
      </c>
      <c r="F1993" s="17" t="e" vm="21">
        <v>#VALUE!</v>
      </c>
      <c r="G1993" s="46">
        <v>-5</v>
      </c>
      <c r="H1993" s="18">
        <v>2050</v>
      </c>
      <c r="I1993" s="18" t="s">
        <v>86</v>
      </c>
      <c r="J1993" s="9" t="s">
        <v>204</v>
      </c>
      <c r="K1993" s="17" t="s">
        <v>189</v>
      </c>
      <c r="L1993" s="48" t="s">
        <v>89</v>
      </c>
      <c r="M1993" s="18" t="str" cm="1">
        <f t="array" ref="M1993">_xlfn.IFS(G1993&gt;=-1,"Alto",G1993&gt;-6,"Médio",G1993&lt;=-6,"Baixo")</f>
        <v>Médio</v>
      </c>
      <c r="N1993" s="20" t="str">
        <f t="shared" si="74"/>
        <v>Médio</v>
      </c>
    </row>
    <row r="1994" spans="1:16" x14ac:dyDescent="0.35">
      <c r="A1994" s="17" t="str">
        <f t="shared" si="76"/>
        <v>ACcidadeOndas de frioCidade de Rio Branco20504C</v>
      </c>
      <c r="B1994" s="18" t="s">
        <v>131</v>
      </c>
      <c r="C1994" s="18" t="s">
        <v>82</v>
      </c>
      <c r="D1994" s="17" t="s">
        <v>205</v>
      </c>
      <c r="E1994" s="17" t="s">
        <v>132</v>
      </c>
      <c r="F1994" s="17" t="e" vm="21">
        <v>#VALUE!</v>
      </c>
      <c r="G1994" s="46">
        <v>-5</v>
      </c>
      <c r="H1994" s="18">
        <v>2050</v>
      </c>
      <c r="I1994" s="18" t="s">
        <v>90</v>
      </c>
      <c r="J1994" s="9" t="s">
        <v>204</v>
      </c>
      <c r="K1994" s="17" t="s">
        <v>189</v>
      </c>
      <c r="L1994" s="48" t="s">
        <v>89</v>
      </c>
      <c r="M1994" s="18" t="str" cm="1">
        <f t="array" ref="M1994">_xlfn.IFS(G1994&gt;=-1,"Alto",G1994&gt;-6,"Médio",G1994&lt;=-6,"Baixo")</f>
        <v>Médio</v>
      </c>
      <c r="N1994" s="20" t="str">
        <f t="shared" si="74"/>
        <v>Médio</v>
      </c>
    </row>
    <row r="1995" spans="1:16" x14ac:dyDescent="0.35">
      <c r="A1995" s="17" t="str">
        <f t="shared" si="76"/>
        <v>ALcidadeOndas de frioCidade de Maceió20302C</v>
      </c>
      <c r="B1995" s="18" t="s">
        <v>117</v>
      </c>
      <c r="C1995" s="18" t="s">
        <v>82</v>
      </c>
      <c r="D1995" s="17" t="s">
        <v>205</v>
      </c>
      <c r="E1995" s="17" t="s">
        <v>118</v>
      </c>
      <c r="F1995" s="17" t="e" vm="14">
        <v>#VALUE!</v>
      </c>
      <c r="G1995" s="163">
        <v>-5</v>
      </c>
      <c r="H1995" s="18">
        <v>2030</v>
      </c>
      <c r="I1995" s="18" t="s">
        <v>86</v>
      </c>
      <c r="J1995" s="9" t="s">
        <v>204</v>
      </c>
      <c r="K1995" s="17" t="s">
        <v>189</v>
      </c>
      <c r="L1995" s="48" t="s">
        <v>89</v>
      </c>
      <c r="M1995" s="18" t="str" cm="1">
        <f t="array" ref="M1995">_xlfn.IFS(G1995&gt;=-1,"Alto",G1995&gt;-6,"Médio",G1995&lt;=-6,"Baixo")</f>
        <v>Médio</v>
      </c>
      <c r="N1995" s="20" t="str">
        <f t="shared" si="74"/>
        <v>Médio</v>
      </c>
    </row>
    <row r="1996" spans="1:16" x14ac:dyDescent="0.35">
      <c r="A1996" s="17" t="str">
        <f t="shared" si="76"/>
        <v>ALcidadeOndas de frioCidade de Maceió20304C</v>
      </c>
      <c r="B1996" s="18" t="s">
        <v>117</v>
      </c>
      <c r="C1996" s="18" t="s">
        <v>82</v>
      </c>
      <c r="D1996" s="17" t="s">
        <v>205</v>
      </c>
      <c r="E1996" s="17" t="s">
        <v>118</v>
      </c>
      <c r="F1996" s="17" t="e" vm="14">
        <v>#VALUE!</v>
      </c>
      <c r="G1996" s="46">
        <v>-5</v>
      </c>
      <c r="H1996" s="18">
        <v>2030</v>
      </c>
      <c r="I1996" s="18" t="s">
        <v>90</v>
      </c>
      <c r="J1996" s="9" t="s">
        <v>204</v>
      </c>
      <c r="K1996" s="17" t="s">
        <v>189</v>
      </c>
      <c r="L1996" s="48" t="s">
        <v>89</v>
      </c>
      <c r="M1996" s="18" t="str" cm="1">
        <f t="array" ref="M1996">_xlfn.IFS(G1996&gt;=-1,"Alto",G1996&gt;-6,"Médio",G1996&lt;=-6,"Baixo")</f>
        <v>Médio</v>
      </c>
      <c r="N1996" s="20" t="str">
        <f t="shared" si="74"/>
        <v>Médio</v>
      </c>
    </row>
    <row r="1997" spans="1:16" x14ac:dyDescent="0.35">
      <c r="A1997" s="17" t="str">
        <f t="shared" si="76"/>
        <v>ALcidadeOndas de frioCidade de Maceió20502C</v>
      </c>
      <c r="B1997" s="18" t="s">
        <v>117</v>
      </c>
      <c r="C1997" s="18" t="s">
        <v>82</v>
      </c>
      <c r="D1997" s="17" t="s">
        <v>205</v>
      </c>
      <c r="E1997" s="17" t="s">
        <v>118</v>
      </c>
      <c r="F1997" s="17" t="e" vm="14">
        <v>#VALUE!</v>
      </c>
      <c r="G1997" s="46">
        <v>-10</v>
      </c>
      <c r="H1997" s="18">
        <v>2050</v>
      </c>
      <c r="I1997" s="18" t="s">
        <v>86</v>
      </c>
      <c r="J1997" s="9" t="s">
        <v>204</v>
      </c>
      <c r="K1997" s="17" t="s">
        <v>189</v>
      </c>
      <c r="L1997" s="48" t="s">
        <v>89</v>
      </c>
      <c r="M1997" s="18" t="str" cm="1">
        <f t="array" ref="M1997">_xlfn.IFS(G1997&gt;=-1,"Alto",G1997&gt;-6,"Médio",G1997&lt;=-6,"Baixo")</f>
        <v>Baixo</v>
      </c>
      <c r="N1997" s="20" t="str">
        <f t="shared" si="74"/>
        <v>Baixo</v>
      </c>
    </row>
    <row r="1998" spans="1:16" x14ac:dyDescent="0.35">
      <c r="A1998" s="17" t="str">
        <f t="shared" si="76"/>
        <v>ALcidadeOndas de frioCidade de Maceió20504C</v>
      </c>
      <c r="B1998" s="18" t="s">
        <v>117</v>
      </c>
      <c r="C1998" s="18" t="s">
        <v>82</v>
      </c>
      <c r="D1998" s="17" t="s">
        <v>205</v>
      </c>
      <c r="E1998" s="17" t="s">
        <v>118</v>
      </c>
      <c r="F1998" s="17" t="e" vm="14">
        <v>#VALUE!</v>
      </c>
      <c r="G1998" s="46">
        <v>-10</v>
      </c>
      <c r="H1998" s="18">
        <v>2050</v>
      </c>
      <c r="I1998" s="18" t="s">
        <v>90</v>
      </c>
      <c r="J1998" s="9" t="s">
        <v>204</v>
      </c>
      <c r="K1998" s="17" t="s">
        <v>189</v>
      </c>
      <c r="L1998" s="48" t="s">
        <v>89</v>
      </c>
      <c r="M1998" s="18" t="str" cm="1">
        <f t="array" ref="M1998">_xlfn.IFS(G1998&gt;=-1,"Alto",G1998&gt;-6,"Médio",G1998&lt;=-6,"Baixo")</f>
        <v>Baixo</v>
      </c>
      <c r="N1998" s="20" t="str">
        <f t="shared" si="74"/>
        <v>Baixo</v>
      </c>
      <c r="P1998"/>
    </row>
    <row r="1999" spans="1:16" x14ac:dyDescent="0.35">
      <c r="A1999" s="17" t="str">
        <f t="shared" si="76"/>
        <v>AMcidadeOndas de frioCidade de Manaus20302C</v>
      </c>
      <c r="B1999" s="18" t="s">
        <v>119</v>
      </c>
      <c r="C1999" s="18" t="s">
        <v>82</v>
      </c>
      <c r="D1999" s="17" t="s">
        <v>205</v>
      </c>
      <c r="E1999" s="17" t="s">
        <v>120</v>
      </c>
      <c r="F1999" s="17" t="e" vm="15">
        <v>#VALUE!</v>
      </c>
      <c r="G1999" s="163">
        <v>-5</v>
      </c>
      <c r="H1999" s="18">
        <v>2030</v>
      </c>
      <c r="I1999" s="18" t="s">
        <v>86</v>
      </c>
      <c r="J1999" s="9" t="s">
        <v>204</v>
      </c>
      <c r="K1999" s="17" t="s">
        <v>189</v>
      </c>
      <c r="L1999" s="48" t="s">
        <v>89</v>
      </c>
      <c r="M1999" s="18" t="str" cm="1">
        <f t="array" ref="M1999">_xlfn.IFS(G1999&gt;=-1,"Alto",G1999&gt;-6,"Médio",G1999&lt;=-6,"Baixo")</f>
        <v>Médio</v>
      </c>
      <c r="N1999" s="20" t="str">
        <f t="shared" si="74"/>
        <v>Médio</v>
      </c>
      <c r="P1999"/>
    </row>
    <row r="2000" spans="1:16" x14ac:dyDescent="0.35">
      <c r="A2000" s="17" t="str">
        <f t="shared" si="76"/>
        <v>AMcidadeOndas de frioCidade de Manaus20304C</v>
      </c>
      <c r="B2000" s="18" t="s">
        <v>119</v>
      </c>
      <c r="C2000" s="18" t="s">
        <v>82</v>
      </c>
      <c r="D2000" s="17" t="s">
        <v>205</v>
      </c>
      <c r="E2000" s="17" t="s">
        <v>120</v>
      </c>
      <c r="F2000" s="17" t="e" vm="15">
        <v>#VALUE!</v>
      </c>
      <c r="G2000" s="46">
        <v>-5</v>
      </c>
      <c r="H2000" s="18">
        <v>2030</v>
      </c>
      <c r="I2000" s="18" t="s">
        <v>90</v>
      </c>
      <c r="J2000" s="9" t="s">
        <v>204</v>
      </c>
      <c r="K2000" s="17" t="s">
        <v>189</v>
      </c>
      <c r="L2000" s="48" t="s">
        <v>89</v>
      </c>
      <c r="M2000" s="18" t="str" cm="1">
        <f t="array" ref="M2000">_xlfn.IFS(G2000&gt;=-1,"Alto",G2000&gt;-6,"Médio",G2000&lt;=-6,"Baixo")</f>
        <v>Médio</v>
      </c>
      <c r="N2000" s="20" t="str">
        <f t="shared" si="74"/>
        <v>Médio</v>
      </c>
      <c r="P2000"/>
    </row>
    <row r="2001" spans="1:16" x14ac:dyDescent="0.35">
      <c r="A2001" s="17" t="str">
        <f t="shared" si="76"/>
        <v>AMcidadeOndas de frioCidade de Manaus20502C</v>
      </c>
      <c r="B2001" s="18" t="s">
        <v>119</v>
      </c>
      <c r="C2001" s="18" t="s">
        <v>82</v>
      </c>
      <c r="D2001" s="17" t="s">
        <v>205</v>
      </c>
      <c r="E2001" s="17" t="s">
        <v>120</v>
      </c>
      <c r="F2001" s="17" t="e" vm="15">
        <v>#VALUE!</v>
      </c>
      <c r="G2001" s="46">
        <v>-5</v>
      </c>
      <c r="H2001" s="18">
        <v>2050</v>
      </c>
      <c r="I2001" s="18" t="s">
        <v>86</v>
      </c>
      <c r="J2001" s="9" t="s">
        <v>204</v>
      </c>
      <c r="K2001" s="17" t="s">
        <v>189</v>
      </c>
      <c r="L2001" s="48" t="s">
        <v>89</v>
      </c>
      <c r="M2001" s="18" t="str" cm="1">
        <f t="array" ref="M2001">_xlfn.IFS(G2001&gt;=-1,"Alto",G2001&gt;-6,"Médio",G2001&lt;=-6,"Baixo")</f>
        <v>Médio</v>
      </c>
      <c r="N2001" s="20" t="str">
        <f t="shared" si="74"/>
        <v>Médio</v>
      </c>
      <c r="P2001"/>
    </row>
    <row r="2002" spans="1:16" x14ac:dyDescent="0.35">
      <c r="A2002" s="17" t="str">
        <f t="shared" si="76"/>
        <v>AMcidadeOndas de frioCidade de Manaus20504C</v>
      </c>
      <c r="B2002" s="18" t="s">
        <v>119</v>
      </c>
      <c r="C2002" s="18" t="s">
        <v>82</v>
      </c>
      <c r="D2002" s="17" t="s">
        <v>205</v>
      </c>
      <c r="E2002" s="17" t="s">
        <v>120</v>
      </c>
      <c r="F2002" s="17" t="e" vm="15">
        <v>#VALUE!</v>
      </c>
      <c r="G2002" s="46">
        <v>-5</v>
      </c>
      <c r="H2002" s="18">
        <v>2050</v>
      </c>
      <c r="I2002" s="18" t="s">
        <v>90</v>
      </c>
      <c r="J2002" s="9" t="s">
        <v>204</v>
      </c>
      <c r="K2002" s="17" t="s">
        <v>189</v>
      </c>
      <c r="L2002" s="48" t="s">
        <v>89</v>
      </c>
      <c r="M2002" s="18" t="str" cm="1">
        <f t="array" ref="M2002">_xlfn.IFS(G2002&gt;=-1,"Alto",G2002&gt;-6,"Médio",G2002&lt;=-6,"Baixo")</f>
        <v>Médio</v>
      </c>
      <c r="N2002" s="20" t="str">
        <f t="shared" si="74"/>
        <v>Médio</v>
      </c>
      <c r="P2002"/>
    </row>
    <row r="2003" spans="1:16" x14ac:dyDescent="0.35">
      <c r="A2003" s="17" t="str">
        <f t="shared" si="76"/>
        <v>APcidadeOndas de frioCidade de Macapá20302C</v>
      </c>
      <c r="B2003" s="18" t="s">
        <v>115</v>
      </c>
      <c r="C2003" s="18" t="s">
        <v>82</v>
      </c>
      <c r="D2003" s="17" t="s">
        <v>205</v>
      </c>
      <c r="E2003" s="17" t="s">
        <v>116</v>
      </c>
      <c r="F2003" s="17" t="e" vm="13">
        <v>#VALUE!</v>
      </c>
      <c r="G2003" s="163">
        <v>-5</v>
      </c>
      <c r="H2003" s="18">
        <v>2030</v>
      </c>
      <c r="I2003" s="18" t="s">
        <v>86</v>
      </c>
      <c r="J2003" s="9" t="s">
        <v>204</v>
      </c>
      <c r="K2003" s="17" t="s">
        <v>189</v>
      </c>
      <c r="L2003" s="48" t="s">
        <v>89</v>
      </c>
      <c r="M2003" s="18" t="str" cm="1">
        <f t="array" ref="M2003">_xlfn.IFS(G2003&gt;=-1,"Alto",G2003&gt;-6,"Médio",G2003&lt;=-6,"Baixo")</f>
        <v>Médio</v>
      </c>
      <c r="N2003" s="20" t="str">
        <f t="shared" si="74"/>
        <v>Médio</v>
      </c>
    </row>
    <row r="2004" spans="1:16" x14ac:dyDescent="0.35">
      <c r="A2004" s="17" t="str">
        <f t="shared" si="76"/>
        <v>APcidadeOndas de frioCidade de Macapá20304C</v>
      </c>
      <c r="B2004" s="18" t="s">
        <v>115</v>
      </c>
      <c r="C2004" s="18" t="s">
        <v>82</v>
      </c>
      <c r="D2004" s="17" t="s">
        <v>205</v>
      </c>
      <c r="E2004" s="17" t="s">
        <v>116</v>
      </c>
      <c r="F2004" s="17" t="e" vm="13">
        <v>#VALUE!</v>
      </c>
      <c r="G2004" s="46">
        <v>-5</v>
      </c>
      <c r="H2004" s="18">
        <v>2030</v>
      </c>
      <c r="I2004" s="18" t="s">
        <v>90</v>
      </c>
      <c r="J2004" s="9" t="s">
        <v>204</v>
      </c>
      <c r="K2004" s="17" t="s">
        <v>189</v>
      </c>
      <c r="L2004" s="48" t="s">
        <v>89</v>
      </c>
      <c r="M2004" s="18" t="str" cm="1">
        <f t="array" ref="M2004">_xlfn.IFS(G2004&gt;=-1,"Alto",G2004&gt;-6,"Médio",G2004&lt;=-6,"Baixo")</f>
        <v>Médio</v>
      </c>
      <c r="N2004" s="20" t="str">
        <f t="shared" si="74"/>
        <v>Médio</v>
      </c>
    </row>
    <row r="2005" spans="1:16" x14ac:dyDescent="0.35">
      <c r="A2005" s="17" t="str">
        <f t="shared" si="76"/>
        <v>APcidadeOndas de frioCidade de Macapá20502C</v>
      </c>
      <c r="B2005" s="18" t="s">
        <v>115</v>
      </c>
      <c r="C2005" s="45" t="s">
        <v>82</v>
      </c>
      <c r="D2005" s="44" t="s">
        <v>205</v>
      </c>
      <c r="E2005" s="17" t="s">
        <v>116</v>
      </c>
      <c r="F2005" s="17" t="e" vm="13">
        <v>#VALUE!</v>
      </c>
      <c r="G2005" s="46">
        <v>-10</v>
      </c>
      <c r="H2005" s="18">
        <v>2050</v>
      </c>
      <c r="I2005" s="18" t="s">
        <v>86</v>
      </c>
      <c r="J2005" s="9" t="s">
        <v>204</v>
      </c>
      <c r="K2005" s="17" t="s">
        <v>189</v>
      </c>
      <c r="L2005" s="48" t="s">
        <v>89</v>
      </c>
      <c r="M2005" s="18" t="str" cm="1">
        <f t="array" ref="M2005">_xlfn.IFS(G2005&gt;=-1,"Alto",G2005&gt;-6,"Médio",G2005&lt;=-6,"Baixo")</f>
        <v>Baixo</v>
      </c>
      <c r="N2005" s="20" t="str">
        <f t="shared" si="74"/>
        <v>Baixo</v>
      </c>
    </row>
    <row r="2006" spans="1:16" x14ac:dyDescent="0.35">
      <c r="A2006" s="17" t="str">
        <f t="shared" si="76"/>
        <v>APcidadeOndas de frioCidade de Macapá20504C</v>
      </c>
      <c r="B2006" s="18" t="s">
        <v>115</v>
      </c>
      <c r="C2006" s="45" t="s">
        <v>82</v>
      </c>
      <c r="D2006" s="44" t="s">
        <v>205</v>
      </c>
      <c r="E2006" s="17" t="s">
        <v>116</v>
      </c>
      <c r="F2006" s="17" t="e" vm="13">
        <v>#VALUE!</v>
      </c>
      <c r="G2006" s="46">
        <v>-10</v>
      </c>
      <c r="H2006" s="18">
        <v>2050</v>
      </c>
      <c r="I2006" s="18" t="s">
        <v>90</v>
      </c>
      <c r="J2006" s="9" t="s">
        <v>204</v>
      </c>
      <c r="K2006" s="17" t="s">
        <v>189</v>
      </c>
      <c r="L2006" s="48" t="s">
        <v>89</v>
      </c>
      <c r="M2006" s="18" t="str" cm="1">
        <f t="array" ref="M2006">_xlfn.IFS(G2006&gt;=-1,"Alto",G2006&gt;-6,"Médio",G2006&lt;=-6,"Baixo")</f>
        <v>Baixo</v>
      </c>
      <c r="N2006" s="20" t="str">
        <f t="shared" si="74"/>
        <v>Baixo</v>
      </c>
    </row>
    <row r="2007" spans="1:16" x14ac:dyDescent="0.35">
      <c r="A2007" s="17" t="str">
        <f t="shared" si="76"/>
        <v>BAcidadeOndas de frioCidade de Salvador20302C</v>
      </c>
      <c r="B2007" s="18" t="s">
        <v>133</v>
      </c>
      <c r="C2007" s="45" t="s">
        <v>82</v>
      </c>
      <c r="D2007" s="44" t="s">
        <v>205</v>
      </c>
      <c r="E2007" s="17" t="s">
        <v>134</v>
      </c>
      <c r="F2007" s="17" t="e" vm="22">
        <v>#VALUE!</v>
      </c>
      <c r="G2007" s="46">
        <v>-5</v>
      </c>
      <c r="H2007" s="18">
        <v>2030</v>
      </c>
      <c r="I2007" s="18" t="s">
        <v>86</v>
      </c>
      <c r="J2007" s="9" t="s">
        <v>204</v>
      </c>
      <c r="K2007" s="17" t="s">
        <v>189</v>
      </c>
      <c r="L2007" s="48" t="s">
        <v>89</v>
      </c>
      <c r="M2007" s="18" t="str" cm="1">
        <f t="array" ref="M2007">_xlfn.IFS(G2007&gt;=-1,"Alto",G2007&gt;-6,"Médio",G2007&lt;=-6,"Baixo")</f>
        <v>Médio</v>
      </c>
      <c r="N2007" s="20" t="str">
        <f t="shared" si="74"/>
        <v>Médio</v>
      </c>
    </row>
    <row r="2008" spans="1:16" x14ac:dyDescent="0.35">
      <c r="A2008" s="17" t="str">
        <f t="shared" si="76"/>
        <v>BAcidadeOndas de frioCidade de Salvador20304C</v>
      </c>
      <c r="B2008" s="18" t="s">
        <v>133</v>
      </c>
      <c r="C2008" s="45" t="s">
        <v>82</v>
      </c>
      <c r="D2008" s="44" t="s">
        <v>205</v>
      </c>
      <c r="E2008" s="17" t="s">
        <v>134</v>
      </c>
      <c r="F2008" s="17" t="e" vm="22">
        <v>#VALUE!</v>
      </c>
      <c r="G2008" s="46">
        <v>-5</v>
      </c>
      <c r="H2008" s="18">
        <v>2030</v>
      </c>
      <c r="I2008" s="18" t="s">
        <v>90</v>
      </c>
      <c r="J2008" s="9" t="s">
        <v>204</v>
      </c>
      <c r="K2008" s="17" t="s">
        <v>189</v>
      </c>
      <c r="L2008" s="48" t="s">
        <v>89</v>
      </c>
      <c r="M2008" s="18" t="str" cm="1">
        <f t="array" ref="M2008">_xlfn.IFS(G2008&gt;=-1,"Alto",G2008&gt;-6,"Médio",G2008&lt;=-6,"Baixo")</f>
        <v>Médio</v>
      </c>
      <c r="N2008" s="20" t="str">
        <f t="shared" si="74"/>
        <v>Médio</v>
      </c>
    </row>
    <row r="2009" spans="1:16" x14ac:dyDescent="0.35">
      <c r="A2009" s="17" t="str">
        <f t="shared" si="76"/>
        <v>BAcidadeOndas de frioCidade de Salvador20502C</v>
      </c>
      <c r="B2009" s="18" t="s">
        <v>133</v>
      </c>
      <c r="C2009" s="45" t="s">
        <v>82</v>
      </c>
      <c r="D2009" s="44" t="s">
        <v>205</v>
      </c>
      <c r="E2009" s="17" t="s">
        <v>134</v>
      </c>
      <c r="F2009" s="17" t="e" vm="22">
        <v>#VALUE!</v>
      </c>
      <c r="G2009" s="46">
        <v>-5</v>
      </c>
      <c r="H2009" s="18">
        <v>2050</v>
      </c>
      <c r="I2009" s="18" t="s">
        <v>86</v>
      </c>
      <c r="J2009" s="9" t="s">
        <v>204</v>
      </c>
      <c r="K2009" s="17" t="s">
        <v>189</v>
      </c>
      <c r="L2009" s="48" t="s">
        <v>89</v>
      </c>
      <c r="M2009" s="18" t="str" cm="1">
        <f t="array" ref="M2009">_xlfn.IFS(G2009&gt;=-1,"Alto",G2009&gt;-6,"Médio",G2009&lt;=-6,"Baixo")</f>
        <v>Médio</v>
      </c>
      <c r="N2009" s="20" t="str">
        <f t="shared" si="74"/>
        <v>Médio</v>
      </c>
    </row>
    <row r="2010" spans="1:16" x14ac:dyDescent="0.35">
      <c r="A2010" s="17" t="str">
        <f t="shared" si="76"/>
        <v>BAcidadeOndas de frioCidade de Salvador20504C</v>
      </c>
      <c r="B2010" s="18" t="s">
        <v>133</v>
      </c>
      <c r="C2010" s="45" t="s">
        <v>82</v>
      </c>
      <c r="D2010" s="44" t="s">
        <v>205</v>
      </c>
      <c r="E2010" s="17" t="s">
        <v>134</v>
      </c>
      <c r="F2010" s="17" t="e" vm="22">
        <v>#VALUE!</v>
      </c>
      <c r="G2010" s="46">
        <v>-10</v>
      </c>
      <c r="H2010" s="18">
        <v>2050</v>
      </c>
      <c r="I2010" s="18" t="s">
        <v>90</v>
      </c>
      <c r="J2010" s="9" t="s">
        <v>204</v>
      </c>
      <c r="K2010" s="17" t="s">
        <v>189</v>
      </c>
      <c r="L2010" s="48" t="s">
        <v>89</v>
      </c>
      <c r="M2010" s="18" t="str" cm="1">
        <f t="array" ref="M2010">_xlfn.IFS(G2010&gt;=-1,"Alto",G2010&gt;-6,"Médio",G2010&lt;=-6,"Baixo")</f>
        <v>Baixo</v>
      </c>
      <c r="N2010" s="20" t="str">
        <f t="shared" si="74"/>
        <v>Baixo</v>
      </c>
    </row>
    <row r="2011" spans="1:16" x14ac:dyDescent="0.35">
      <c r="A2011" s="17" t="str">
        <f t="shared" si="76"/>
        <v>CEcidadeOndas de frioCidade de Fortaleza20302C</v>
      </c>
      <c r="B2011" s="18" t="s">
        <v>109</v>
      </c>
      <c r="C2011" s="45" t="s">
        <v>82</v>
      </c>
      <c r="D2011" s="44" t="s">
        <v>205</v>
      </c>
      <c r="E2011" s="17" t="s">
        <v>110</v>
      </c>
      <c r="F2011" s="17" t="e" vm="10">
        <v>#VALUE!</v>
      </c>
      <c r="G2011" s="46">
        <v>-5</v>
      </c>
      <c r="H2011" s="18">
        <v>2030</v>
      </c>
      <c r="I2011" s="18" t="s">
        <v>86</v>
      </c>
      <c r="J2011" s="9" t="s">
        <v>204</v>
      </c>
      <c r="K2011" s="17" t="s">
        <v>189</v>
      </c>
      <c r="L2011" s="48" t="s">
        <v>89</v>
      </c>
      <c r="M2011" s="18" t="str" cm="1">
        <f t="array" ref="M2011">_xlfn.IFS(G2011&gt;=-1,"Alto",G2011&gt;-6,"Médio",G2011&lt;=-6,"Baixo")</f>
        <v>Médio</v>
      </c>
      <c r="N2011" s="20" t="str">
        <f t="shared" si="74"/>
        <v>Médio</v>
      </c>
    </row>
    <row r="2012" spans="1:16" x14ac:dyDescent="0.35">
      <c r="A2012" s="17" t="str">
        <f t="shared" si="76"/>
        <v>CEcidadeOndas de frioCidade de Fortaleza20304C</v>
      </c>
      <c r="B2012" s="18" t="s">
        <v>109</v>
      </c>
      <c r="C2012" s="45" t="s">
        <v>82</v>
      </c>
      <c r="D2012" s="44" t="s">
        <v>205</v>
      </c>
      <c r="E2012" s="17" t="s">
        <v>110</v>
      </c>
      <c r="F2012" s="17" t="e" vm="10">
        <v>#VALUE!</v>
      </c>
      <c r="G2012" s="46">
        <v>-5</v>
      </c>
      <c r="H2012" s="18">
        <v>2030</v>
      </c>
      <c r="I2012" s="18" t="s">
        <v>90</v>
      </c>
      <c r="J2012" s="9" t="s">
        <v>204</v>
      </c>
      <c r="K2012" s="17" t="s">
        <v>189</v>
      </c>
      <c r="L2012" s="48" t="s">
        <v>89</v>
      </c>
      <c r="M2012" s="18" t="str" cm="1">
        <f t="array" ref="M2012">_xlfn.IFS(G2012&gt;=-1,"Alto",G2012&gt;-6,"Médio",G2012&lt;=-6,"Baixo")</f>
        <v>Médio</v>
      </c>
      <c r="N2012" s="20" t="str">
        <f t="shared" si="74"/>
        <v>Médio</v>
      </c>
    </row>
    <row r="2013" spans="1:16" x14ac:dyDescent="0.35">
      <c r="A2013" s="17" t="str">
        <f t="shared" si="76"/>
        <v>CEcidadeOndas de frioCidade de Fortaleza20502C</v>
      </c>
      <c r="B2013" s="18" t="s">
        <v>109</v>
      </c>
      <c r="C2013" s="18" t="s">
        <v>82</v>
      </c>
      <c r="D2013" s="17" t="s">
        <v>205</v>
      </c>
      <c r="E2013" s="17" t="s">
        <v>110</v>
      </c>
      <c r="F2013" s="17" t="e" vm="10">
        <v>#VALUE!</v>
      </c>
      <c r="G2013" s="162">
        <v>-10</v>
      </c>
      <c r="H2013" s="18">
        <v>2050</v>
      </c>
      <c r="I2013" s="18" t="s">
        <v>86</v>
      </c>
      <c r="J2013" s="9" t="s">
        <v>204</v>
      </c>
      <c r="K2013" s="17" t="s">
        <v>189</v>
      </c>
      <c r="L2013" s="48" t="s">
        <v>89</v>
      </c>
      <c r="M2013" s="18" t="str" cm="1">
        <f t="array" ref="M2013">_xlfn.IFS(G2013&gt;=-1,"Alto",G2013&gt;-6,"Médio",G2013&lt;=-6,"Baixo")</f>
        <v>Baixo</v>
      </c>
      <c r="N2013" s="20" t="str">
        <f t="shared" si="74"/>
        <v>Baixo</v>
      </c>
    </row>
    <row r="2014" spans="1:16" x14ac:dyDescent="0.35">
      <c r="A2014" s="17" t="str">
        <f t="shared" si="76"/>
        <v>CEcidadeOndas de frioCidade de Fortaleza20504C</v>
      </c>
      <c r="B2014" s="18" t="s">
        <v>109</v>
      </c>
      <c r="C2014" s="18" t="s">
        <v>82</v>
      </c>
      <c r="D2014" s="17" t="s">
        <v>205</v>
      </c>
      <c r="E2014" s="17" t="s">
        <v>110</v>
      </c>
      <c r="F2014" s="17" t="e" vm="10">
        <v>#VALUE!</v>
      </c>
      <c r="G2014" s="162">
        <v>-10</v>
      </c>
      <c r="H2014" s="18">
        <v>2050</v>
      </c>
      <c r="I2014" s="18" t="s">
        <v>90</v>
      </c>
      <c r="J2014" s="9" t="s">
        <v>204</v>
      </c>
      <c r="K2014" s="17" t="s">
        <v>189</v>
      </c>
      <c r="L2014" s="48" t="s">
        <v>89</v>
      </c>
      <c r="M2014" s="18" t="str" cm="1">
        <f t="array" ref="M2014">_xlfn.IFS(G2014&gt;=-1,"Alto",G2014&gt;-6,"Médio",G2014&lt;=-6,"Baixo")</f>
        <v>Baixo</v>
      </c>
      <c r="N2014" s="20" t="str">
        <f t="shared" si="74"/>
        <v>Baixo</v>
      </c>
    </row>
    <row r="2015" spans="1:16" x14ac:dyDescent="0.35">
      <c r="A2015" s="17" t="str">
        <f t="shared" si="76"/>
        <v>DFcidadeOndas de frioCidade de Brasília20302C</v>
      </c>
      <c r="B2015" s="18" t="s">
        <v>99</v>
      </c>
      <c r="C2015" s="18" t="s">
        <v>82</v>
      </c>
      <c r="D2015" s="17" t="s">
        <v>205</v>
      </c>
      <c r="E2015" s="17" t="s">
        <v>100</v>
      </c>
      <c r="F2015" s="17" t="e" vm="5">
        <v>#VALUE!</v>
      </c>
      <c r="G2015" s="162">
        <v>-5</v>
      </c>
      <c r="H2015" s="18">
        <v>2030</v>
      </c>
      <c r="I2015" s="18" t="s">
        <v>86</v>
      </c>
      <c r="J2015" s="9" t="s">
        <v>204</v>
      </c>
      <c r="K2015" s="17" t="s">
        <v>189</v>
      </c>
      <c r="L2015" s="48" t="s">
        <v>89</v>
      </c>
      <c r="M2015" s="18" t="str" cm="1">
        <f t="array" ref="M2015">_xlfn.IFS(G2015&gt;=-1,"Alto",G2015&gt;-6,"Médio",G2015&lt;=-6,"Baixo")</f>
        <v>Médio</v>
      </c>
      <c r="N2015" s="20" t="str">
        <f t="shared" si="74"/>
        <v>Médio</v>
      </c>
    </row>
    <row r="2016" spans="1:16" x14ac:dyDescent="0.35">
      <c r="A2016" s="17" t="str">
        <f t="shared" si="76"/>
        <v>DFcidadeOndas de frioCidade de Brasília20304C</v>
      </c>
      <c r="B2016" s="18" t="s">
        <v>99</v>
      </c>
      <c r="C2016" s="18" t="s">
        <v>82</v>
      </c>
      <c r="D2016" s="17" t="s">
        <v>205</v>
      </c>
      <c r="E2016" s="17" t="s">
        <v>100</v>
      </c>
      <c r="F2016" s="17" t="e" vm="5">
        <v>#VALUE!</v>
      </c>
      <c r="G2016" s="162">
        <v>-5</v>
      </c>
      <c r="H2016" s="18">
        <v>2030</v>
      </c>
      <c r="I2016" s="18" t="s">
        <v>90</v>
      </c>
      <c r="J2016" s="9" t="s">
        <v>204</v>
      </c>
      <c r="K2016" s="17" t="s">
        <v>189</v>
      </c>
      <c r="L2016" s="48" t="s">
        <v>89</v>
      </c>
      <c r="M2016" s="18" t="str" cm="1">
        <f t="array" ref="M2016">_xlfn.IFS(G2016&gt;=-1,"Alto",G2016&gt;-6,"Médio",G2016&lt;=-6,"Baixo")</f>
        <v>Médio</v>
      </c>
      <c r="N2016" s="20" t="str">
        <f t="shared" si="74"/>
        <v>Médio</v>
      </c>
    </row>
    <row r="2017" spans="1:14" x14ac:dyDescent="0.35">
      <c r="A2017" s="17" t="str">
        <f t="shared" si="76"/>
        <v>DFcidadeOndas de frioCidade de Brasília20502C</v>
      </c>
      <c r="B2017" s="18" t="s">
        <v>99</v>
      </c>
      <c r="C2017" s="18" t="s">
        <v>82</v>
      </c>
      <c r="D2017" s="17" t="s">
        <v>205</v>
      </c>
      <c r="E2017" s="17" t="s">
        <v>100</v>
      </c>
      <c r="F2017" s="17" t="e" vm="5">
        <v>#VALUE!</v>
      </c>
      <c r="G2017" s="162">
        <v>-5</v>
      </c>
      <c r="H2017" s="18">
        <v>2050</v>
      </c>
      <c r="I2017" s="18" t="s">
        <v>86</v>
      </c>
      <c r="J2017" s="9" t="s">
        <v>204</v>
      </c>
      <c r="K2017" s="17" t="s">
        <v>189</v>
      </c>
      <c r="L2017" s="48" t="s">
        <v>89</v>
      </c>
      <c r="M2017" s="18" t="str" cm="1">
        <f t="array" ref="M2017">_xlfn.IFS(G2017&gt;=-1,"Alto",G2017&gt;-6,"Médio",G2017&lt;=-6,"Baixo")</f>
        <v>Médio</v>
      </c>
      <c r="N2017" s="20" t="str">
        <f t="shared" si="74"/>
        <v>Médio</v>
      </c>
    </row>
    <row r="2018" spans="1:14" x14ac:dyDescent="0.35">
      <c r="A2018" s="17" t="str">
        <f t="shared" si="76"/>
        <v>DFcidadeOndas de frioCidade de Brasília20504C</v>
      </c>
      <c r="B2018" s="18" t="s">
        <v>99</v>
      </c>
      <c r="C2018" s="18" t="s">
        <v>82</v>
      </c>
      <c r="D2018" s="17" t="s">
        <v>205</v>
      </c>
      <c r="E2018" s="17" t="s">
        <v>100</v>
      </c>
      <c r="F2018" s="17" t="e" vm="5">
        <v>#VALUE!</v>
      </c>
      <c r="G2018" s="162">
        <v>-5</v>
      </c>
      <c r="H2018" s="18">
        <v>2050</v>
      </c>
      <c r="I2018" s="18" t="s">
        <v>90</v>
      </c>
      <c r="J2018" s="9" t="s">
        <v>204</v>
      </c>
      <c r="K2018" s="17" t="s">
        <v>189</v>
      </c>
      <c r="L2018" s="48" t="s">
        <v>89</v>
      </c>
      <c r="M2018" s="18" t="str" cm="1">
        <f t="array" ref="M2018">_xlfn.IFS(G2018&gt;=-1,"Alto",G2018&gt;-6,"Médio",G2018&lt;=-6,"Baixo")</f>
        <v>Médio</v>
      </c>
      <c r="N2018" s="20" t="str">
        <f t="shared" si="74"/>
        <v>Médio</v>
      </c>
    </row>
    <row r="2019" spans="1:14" x14ac:dyDescent="0.35">
      <c r="A2019" s="17" t="str">
        <f t="shared" si="76"/>
        <v>EScidadeOndas de frioCidade de Vitória20302C</v>
      </c>
      <c r="B2019" s="18" t="s">
        <v>141</v>
      </c>
      <c r="C2019" s="18" t="s">
        <v>82</v>
      </c>
      <c r="D2019" s="17" t="s">
        <v>205</v>
      </c>
      <c r="E2019" s="17" t="s">
        <v>142</v>
      </c>
      <c r="F2019" s="17" t="e" vm="26">
        <v>#VALUE!</v>
      </c>
      <c r="G2019" s="162">
        <v>-5</v>
      </c>
      <c r="H2019" s="18">
        <v>2030</v>
      </c>
      <c r="I2019" s="18" t="s">
        <v>86</v>
      </c>
      <c r="J2019" s="9" t="s">
        <v>204</v>
      </c>
      <c r="K2019" s="17" t="s">
        <v>189</v>
      </c>
      <c r="L2019" s="48" t="s">
        <v>89</v>
      </c>
      <c r="M2019" s="18" t="str" cm="1">
        <f t="array" ref="M2019">_xlfn.IFS(G2019&gt;=-1,"Alto",G2019&gt;-6,"Médio",G2019&lt;=-6,"Baixo")</f>
        <v>Médio</v>
      </c>
      <c r="N2019" s="20" t="str">
        <f t="shared" si="74"/>
        <v>Médio</v>
      </c>
    </row>
    <row r="2020" spans="1:14" x14ac:dyDescent="0.35">
      <c r="A2020" s="17" t="str">
        <f t="shared" si="76"/>
        <v>EScidadeOndas de frioCidade de Vitória20304C</v>
      </c>
      <c r="B2020" s="18" t="s">
        <v>141</v>
      </c>
      <c r="C2020" s="18" t="s">
        <v>82</v>
      </c>
      <c r="D2020" s="17" t="s">
        <v>205</v>
      </c>
      <c r="E2020" s="17" t="s">
        <v>142</v>
      </c>
      <c r="F2020" s="17" t="e" vm="26">
        <v>#VALUE!</v>
      </c>
      <c r="G2020" s="162">
        <v>-5</v>
      </c>
      <c r="H2020" s="18">
        <v>2030</v>
      </c>
      <c r="I2020" s="18" t="s">
        <v>90</v>
      </c>
      <c r="J2020" s="9" t="s">
        <v>204</v>
      </c>
      <c r="K2020" s="17" t="s">
        <v>189</v>
      </c>
      <c r="L2020" s="48" t="s">
        <v>89</v>
      </c>
      <c r="M2020" s="18" t="str" cm="1">
        <f t="array" ref="M2020">_xlfn.IFS(G2020&gt;=-1,"Alto",G2020&gt;-6,"Médio",G2020&lt;=-6,"Baixo")</f>
        <v>Médio</v>
      </c>
      <c r="N2020" s="20" t="str">
        <f t="shared" si="74"/>
        <v>Médio</v>
      </c>
    </row>
    <row r="2021" spans="1:14" x14ac:dyDescent="0.35">
      <c r="A2021" s="17" t="str">
        <f t="shared" si="76"/>
        <v>EScidadeOndas de frioCidade de Vitória20502C</v>
      </c>
      <c r="B2021" s="18" t="s">
        <v>141</v>
      </c>
      <c r="C2021" s="18" t="s">
        <v>82</v>
      </c>
      <c r="D2021" s="17" t="s">
        <v>205</v>
      </c>
      <c r="E2021" s="17" t="s">
        <v>142</v>
      </c>
      <c r="F2021" s="17" t="e" vm="26">
        <v>#VALUE!</v>
      </c>
      <c r="G2021" s="162">
        <v>-5</v>
      </c>
      <c r="H2021" s="18">
        <v>2050</v>
      </c>
      <c r="I2021" s="18" t="s">
        <v>86</v>
      </c>
      <c r="J2021" s="9" t="s">
        <v>204</v>
      </c>
      <c r="K2021" s="17" t="s">
        <v>189</v>
      </c>
      <c r="L2021" s="48" t="s">
        <v>89</v>
      </c>
      <c r="M2021" s="18" t="str" cm="1">
        <f t="array" ref="M2021">_xlfn.IFS(G2021&gt;=-1,"Alto",G2021&gt;-6,"Médio",G2021&lt;=-6,"Baixo")</f>
        <v>Médio</v>
      </c>
      <c r="N2021" s="20" t="str">
        <f t="shared" si="74"/>
        <v>Médio</v>
      </c>
    </row>
    <row r="2022" spans="1:14" x14ac:dyDescent="0.35">
      <c r="A2022" s="17" t="str">
        <f t="shared" si="76"/>
        <v>EScidadeOndas de frioCidade de Vitória20504C</v>
      </c>
      <c r="B2022" s="18" t="s">
        <v>141</v>
      </c>
      <c r="C2022" s="18" t="s">
        <v>82</v>
      </c>
      <c r="D2022" s="17" t="s">
        <v>205</v>
      </c>
      <c r="E2022" s="17" t="s">
        <v>142</v>
      </c>
      <c r="F2022" s="17" t="e" vm="26">
        <v>#VALUE!</v>
      </c>
      <c r="G2022" s="162">
        <v>-5</v>
      </c>
      <c r="H2022" s="18">
        <v>2050</v>
      </c>
      <c r="I2022" s="18" t="s">
        <v>90</v>
      </c>
      <c r="J2022" s="9" t="s">
        <v>204</v>
      </c>
      <c r="K2022" s="17" t="s">
        <v>189</v>
      </c>
      <c r="L2022" s="48" t="s">
        <v>89</v>
      </c>
      <c r="M2022" s="18" t="str" cm="1">
        <f t="array" ref="M2022">_xlfn.IFS(G2022&gt;=-1,"Alto",G2022&gt;-6,"Médio",G2022&lt;=-6,"Baixo")</f>
        <v>Médio</v>
      </c>
      <c r="N2022" s="20" t="str">
        <f t="shared" si="74"/>
        <v>Médio</v>
      </c>
    </row>
    <row r="2023" spans="1:14" x14ac:dyDescent="0.35">
      <c r="A2023" s="17" t="str">
        <f t="shared" si="76"/>
        <v>GOcidadeOndas de frioCidade de Goiânia20302C</v>
      </c>
      <c r="B2023" s="18" t="s">
        <v>111</v>
      </c>
      <c r="C2023" s="18" t="s">
        <v>82</v>
      </c>
      <c r="D2023" s="17" t="s">
        <v>205</v>
      </c>
      <c r="E2023" s="17" t="s">
        <v>112</v>
      </c>
      <c r="F2023" s="17" t="e" vm="11">
        <v>#VALUE!</v>
      </c>
      <c r="G2023" s="162">
        <v>-5</v>
      </c>
      <c r="H2023" s="18">
        <v>2030</v>
      </c>
      <c r="I2023" s="18" t="s">
        <v>86</v>
      </c>
      <c r="J2023" s="9" t="s">
        <v>204</v>
      </c>
      <c r="K2023" s="17" t="s">
        <v>189</v>
      </c>
      <c r="L2023" s="48" t="s">
        <v>89</v>
      </c>
      <c r="M2023" s="18" t="str" cm="1">
        <f t="array" ref="M2023">_xlfn.IFS(G2023&gt;=-1,"Alto",G2023&gt;-6,"Médio",G2023&lt;=-6,"Baixo")</f>
        <v>Médio</v>
      </c>
      <c r="N2023" s="20" t="str">
        <f t="shared" ref="N2023:N2086" si="77">IF(OR(G2023="Alto",G2023="Médio", G2023="Baixo", G2023= "Não aplicável",G2023="ND"),G2023,M2023)</f>
        <v>Médio</v>
      </c>
    </row>
    <row r="2024" spans="1:14" x14ac:dyDescent="0.35">
      <c r="A2024" s="17" t="str">
        <f t="shared" si="76"/>
        <v>GOcidadeOndas de frioCidade de Goiânia20304C</v>
      </c>
      <c r="B2024" s="18" t="s">
        <v>111</v>
      </c>
      <c r="C2024" s="18" t="s">
        <v>82</v>
      </c>
      <c r="D2024" s="17" t="s">
        <v>205</v>
      </c>
      <c r="E2024" s="17" t="s">
        <v>112</v>
      </c>
      <c r="F2024" s="17" t="e" vm="11">
        <v>#VALUE!</v>
      </c>
      <c r="G2024" s="162">
        <v>-5</v>
      </c>
      <c r="H2024" s="18">
        <v>2030</v>
      </c>
      <c r="I2024" s="18" t="s">
        <v>90</v>
      </c>
      <c r="J2024" s="9" t="s">
        <v>204</v>
      </c>
      <c r="K2024" s="17" t="s">
        <v>189</v>
      </c>
      <c r="L2024" s="48" t="s">
        <v>89</v>
      </c>
      <c r="M2024" s="18" t="str" cm="1">
        <f t="array" ref="M2024">_xlfn.IFS(G2024&gt;=-1,"Alto",G2024&gt;-6,"Médio",G2024&lt;=-6,"Baixo")</f>
        <v>Médio</v>
      </c>
      <c r="N2024" s="20" t="str">
        <f t="shared" si="77"/>
        <v>Médio</v>
      </c>
    </row>
    <row r="2025" spans="1:14" x14ac:dyDescent="0.35">
      <c r="A2025" s="17" t="str">
        <f t="shared" si="76"/>
        <v>GOcidadeOndas de frioCidade de Goiânia20502C</v>
      </c>
      <c r="B2025" s="18" t="s">
        <v>111</v>
      </c>
      <c r="C2025" s="18" t="s">
        <v>82</v>
      </c>
      <c r="D2025" s="17" t="s">
        <v>205</v>
      </c>
      <c r="E2025" s="17" t="s">
        <v>112</v>
      </c>
      <c r="F2025" s="17" t="e" vm="11">
        <v>#VALUE!</v>
      </c>
      <c r="G2025" s="162">
        <v>-5</v>
      </c>
      <c r="H2025" s="18">
        <v>2050</v>
      </c>
      <c r="I2025" s="18" t="s">
        <v>86</v>
      </c>
      <c r="J2025" s="9" t="s">
        <v>204</v>
      </c>
      <c r="K2025" s="17" t="s">
        <v>189</v>
      </c>
      <c r="L2025" s="48" t="s">
        <v>89</v>
      </c>
      <c r="M2025" s="18" t="str" cm="1">
        <f t="array" ref="M2025">_xlfn.IFS(G2025&gt;=-1,"Alto",G2025&gt;-6,"Médio",G2025&lt;=-6,"Baixo")</f>
        <v>Médio</v>
      </c>
      <c r="N2025" s="20" t="str">
        <f t="shared" si="77"/>
        <v>Médio</v>
      </c>
    </row>
    <row r="2026" spans="1:14" x14ac:dyDescent="0.35">
      <c r="A2026" s="17" t="str">
        <f t="shared" si="76"/>
        <v>GOcidadeOndas de frioCidade de Goiânia20504C</v>
      </c>
      <c r="B2026" s="18" t="s">
        <v>111</v>
      </c>
      <c r="C2026" s="18" t="s">
        <v>82</v>
      </c>
      <c r="D2026" s="17" t="s">
        <v>205</v>
      </c>
      <c r="E2026" s="17" t="s">
        <v>112</v>
      </c>
      <c r="F2026" s="17" t="e" vm="11">
        <v>#VALUE!</v>
      </c>
      <c r="G2026" s="162">
        <v>-5</v>
      </c>
      <c r="H2026" s="18">
        <v>2050</v>
      </c>
      <c r="I2026" s="18" t="s">
        <v>90</v>
      </c>
      <c r="J2026" s="9" t="s">
        <v>204</v>
      </c>
      <c r="K2026" s="17" t="s">
        <v>189</v>
      </c>
      <c r="L2026" s="48" t="s">
        <v>89</v>
      </c>
      <c r="M2026" s="18" t="str" cm="1">
        <f t="array" ref="M2026">_xlfn.IFS(G2026&gt;=-1,"Alto",G2026&gt;-6,"Médio",G2026&lt;=-6,"Baixo")</f>
        <v>Médio</v>
      </c>
      <c r="N2026" s="20" t="str">
        <f t="shared" si="77"/>
        <v>Médio</v>
      </c>
    </row>
    <row r="2027" spans="1:14" x14ac:dyDescent="0.35">
      <c r="A2027" s="17" t="str">
        <f t="shared" si="76"/>
        <v>MAcidadeOndas de frioCidade de São Luiz20302C</v>
      </c>
      <c r="B2027" s="18" t="s">
        <v>135</v>
      </c>
      <c r="C2027" s="18" t="s">
        <v>82</v>
      </c>
      <c r="D2027" s="17" t="s">
        <v>205</v>
      </c>
      <c r="E2027" s="17" t="s">
        <v>136</v>
      </c>
      <c r="F2027" s="17" t="e" vm="23">
        <v>#VALUE!</v>
      </c>
      <c r="G2027" s="162">
        <v>-5</v>
      </c>
      <c r="H2027" s="18">
        <v>2030</v>
      </c>
      <c r="I2027" s="18" t="s">
        <v>86</v>
      </c>
      <c r="J2027" s="9" t="s">
        <v>204</v>
      </c>
      <c r="K2027" s="17" t="s">
        <v>189</v>
      </c>
      <c r="L2027" s="48" t="s">
        <v>89</v>
      </c>
      <c r="M2027" s="18" t="str" cm="1">
        <f t="array" ref="M2027">_xlfn.IFS(G2027&gt;=-1,"Alto",G2027&gt;-6,"Médio",G2027&lt;=-6,"Baixo")</f>
        <v>Médio</v>
      </c>
      <c r="N2027" s="20" t="str">
        <f t="shared" si="77"/>
        <v>Médio</v>
      </c>
    </row>
    <row r="2028" spans="1:14" x14ac:dyDescent="0.35">
      <c r="A2028" s="17" t="str">
        <f t="shared" si="76"/>
        <v>MAcidadeOndas de frioCidade de São Luiz20304C</v>
      </c>
      <c r="B2028" s="18" t="s">
        <v>135</v>
      </c>
      <c r="C2028" s="18" t="s">
        <v>82</v>
      </c>
      <c r="D2028" s="17" t="s">
        <v>205</v>
      </c>
      <c r="E2028" s="17" t="s">
        <v>136</v>
      </c>
      <c r="F2028" s="17" t="e" vm="23">
        <v>#VALUE!</v>
      </c>
      <c r="G2028" s="162">
        <v>-5</v>
      </c>
      <c r="H2028" s="18">
        <v>2030</v>
      </c>
      <c r="I2028" s="18" t="s">
        <v>90</v>
      </c>
      <c r="J2028" s="9" t="s">
        <v>204</v>
      </c>
      <c r="K2028" s="17" t="s">
        <v>189</v>
      </c>
      <c r="L2028" s="48" t="s">
        <v>89</v>
      </c>
      <c r="M2028" s="18" t="str" cm="1">
        <f t="array" ref="M2028">_xlfn.IFS(G2028&gt;=-1,"Alto",G2028&gt;-6,"Médio",G2028&lt;=-6,"Baixo")</f>
        <v>Médio</v>
      </c>
      <c r="N2028" s="20" t="str">
        <f t="shared" si="77"/>
        <v>Médio</v>
      </c>
    </row>
    <row r="2029" spans="1:14" x14ac:dyDescent="0.35">
      <c r="A2029" s="17" t="str">
        <f t="shared" si="76"/>
        <v>MAcidadeOndas de frioCidade de São Luiz20502C</v>
      </c>
      <c r="B2029" s="18" t="s">
        <v>135</v>
      </c>
      <c r="C2029" s="18" t="s">
        <v>82</v>
      </c>
      <c r="D2029" s="17" t="s">
        <v>205</v>
      </c>
      <c r="E2029" s="17" t="s">
        <v>136</v>
      </c>
      <c r="F2029" s="17" t="e" vm="23">
        <v>#VALUE!</v>
      </c>
      <c r="G2029" s="162">
        <v>-5</v>
      </c>
      <c r="H2029" s="18">
        <v>2050</v>
      </c>
      <c r="I2029" s="18" t="s">
        <v>86</v>
      </c>
      <c r="J2029" s="9" t="s">
        <v>204</v>
      </c>
      <c r="K2029" s="17" t="s">
        <v>189</v>
      </c>
      <c r="L2029" s="48" t="s">
        <v>89</v>
      </c>
      <c r="M2029" s="18" t="str" cm="1">
        <f t="array" ref="M2029">_xlfn.IFS(G2029&gt;=-1,"Alto",G2029&gt;-6,"Médio",G2029&lt;=-6,"Baixo")</f>
        <v>Médio</v>
      </c>
      <c r="N2029" s="20" t="str">
        <f t="shared" si="77"/>
        <v>Médio</v>
      </c>
    </row>
    <row r="2030" spans="1:14" x14ac:dyDescent="0.35">
      <c r="A2030" s="17" t="str">
        <f t="shared" si="76"/>
        <v>MAcidadeOndas de frioCidade de São Luiz20504C</v>
      </c>
      <c r="B2030" s="18" t="s">
        <v>135</v>
      </c>
      <c r="C2030" s="18" t="s">
        <v>82</v>
      </c>
      <c r="D2030" s="17" t="s">
        <v>205</v>
      </c>
      <c r="E2030" s="17" t="s">
        <v>136</v>
      </c>
      <c r="F2030" s="17" t="e" vm="23">
        <v>#VALUE!</v>
      </c>
      <c r="G2030" s="162">
        <v>-10</v>
      </c>
      <c r="H2030" s="18">
        <v>2050</v>
      </c>
      <c r="I2030" s="18" t="s">
        <v>90</v>
      </c>
      <c r="J2030" s="9" t="s">
        <v>204</v>
      </c>
      <c r="K2030" s="17" t="s">
        <v>189</v>
      </c>
      <c r="L2030" s="48" t="s">
        <v>89</v>
      </c>
      <c r="M2030" s="18" t="str" cm="1">
        <f t="array" ref="M2030">_xlfn.IFS(G2030&gt;=-1,"Alto",G2030&gt;-6,"Médio",G2030&lt;=-6,"Baixo")</f>
        <v>Baixo</v>
      </c>
      <c r="N2030" s="20" t="str">
        <f t="shared" si="77"/>
        <v>Baixo</v>
      </c>
    </row>
    <row r="2031" spans="1:14" x14ac:dyDescent="0.35">
      <c r="A2031" s="17" t="str">
        <f t="shared" si="76"/>
        <v>MGcidadeOndas de frioCidade de Belo Horizonte20302C</v>
      </c>
      <c r="B2031" s="18" t="s">
        <v>93</v>
      </c>
      <c r="C2031" s="18" t="s">
        <v>82</v>
      </c>
      <c r="D2031" s="17" t="s">
        <v>205</v>
      </c>
      <c r="E2031" s="17" t="s">
        <v>94</v>
      </c>
      <c r="F2031" s="17" t="e" vm="3">
        <v>#VALUE!</v>
      </c>
      <c r="G2031" s="162">
        <v>-5</v>
      </c>
      <c r="H2031" s="18">
        <v>2030</v>
      </c>
      <c r="I2031" s="18" t="s">
        <v>86</v>
      </c>
      <c r="J2031" s="9" t="s">
        <v>204</v>
      </c>
      <c r="K2031" s="17" t="s">
        <v>189</v>
      </c>
      <c r="L2031" s="48" t="s">
        <v>89</v>
      </c>
      <c r="M2031" s="18" t="str" cm="1">
        <f t="array" ref="M2031">_xlfn.IFS(G2031&gt;=-1,"Alto",G2031&gt;-6,"Médio",G2031&lt;=-6,"Baixo")</f>
        <v>Médio</v>
      </c>
      <c r="N2031" s="20" t="str">
        <f t="shared" si="77"/>
        <v>Médio</v>
      </c>
    </row>
    <row r="2032" spans="1:14" x14ac:dyDescent="0.35">
      <c r="A2032" s="17" t="str">
        <f t="shared" si="76"/>
        <v>MGcidadeOndas de frioCidade de Belo Horizonte20304C</v>
      </c>
      <c r="B2032" s="18" t="s">
        <v>93</v>
      </c>
      <c r="C2032" s="18" t="s">
        <v>82</v>
      </c>
      <c r="D2032" s="17" t="s">
        <v>205</v>
      </c>
      <c r="E2032" s="17" t="s">
        <v>94</v>
      </c>
      <c r="F2032" s="17" t="e" vm="3">
        <v>#VALUE!</v>
      </c>
      <c r="G2032" s="162">
        <v>-5</v>
      </c>
      <c r="H2032" s="18">
        <v>2030</v>
      </c>
      <c r="I2032" s="18" t="s">
        <v>90</v>
      </c>
      <c r="J2032" s="9" t="s">
        <v>204</v>
      </c>
      <c r="K2032" s="17" t="s">
        <v>189</v>
      </c>
      <c r="L2032" s="48" t="s">
        <v>89</v>
      </c>
      <c r="M2032" s="18" t="str" cm="1">
        <f t="array" ref="M2032">_xlfn.IFS(G2032&gt;=-1,"Alto",G2032&gt;-6,"Médio",G2032&lt;=-6,"Baixo")</f>
        <v>Médio</v>
      </c>
      <c r="N2032" s="20" t="str">
        <f t="shared" si="77"/>
        <v>Médio</v>
      </c>
    </row>
    <row r="2033" spans="1:14" x14ac:dyDescent="0.35">
      <c r="A2033" s="17" t="str">
        <f t="shared" si="76"/>
        <v>MGcidadeOndas de frioCidade de Belo Horizonte20502C</v>
      </c>
      <c r="B2033" s="18" t="s">
        <v>93</v>
      </c>
      <c r="C2033" s="18" t="s">
        <v>82</v>
      </c>
      <c r="D2033" s="17" t="s">
        <v>205</v>
      </c>
      <c r="E2033" s="17" t="s">
        <v>94</v>
      </c>
      <c r="F2033" s="17" t="e" vm="3">
        <v>#VALUE!</v>
      </c>
      <c r="G2033" s="162">
        <v>-5</v>
      </c>
      <c r="H2033" s="18">
        <v>2050</v>
      </c>
      <c r="I2033" s="18" t="s">
        <v>86</v>
      </c>
      <c r="J2033" s="9" t="s">
        <v>204</v>
      </c>
      <c r="K2033" s="17" t="s">
        <v>189</v>
      </c>
      <c r="L2033" s="48" t="s">
        <v>89</v>
      </c>
      <c r="M2033" s="18" t="str" cm="1">
        <f t="array" ref="M2033">_xlfn.IFS(G2033&gt;=-1,"Alto",G2033&gt;-6,"Médio",G2033&lt;=-6,"Baixo")</f>
        <v>Médio</v>
      </c>
      <c r="N2033" s="20" t="str">
        <f t="shared" si="77"/>
        <v>Médio</v>
      </c>
    </row>
    <row r="2034" spans="1:14" x14ac:dyDescent="0.35">
      <c r="A2034" s="17" t="str">
        <f t="shared" si="76"/>
        <v>MGcidadeOndas de frioCidade de Belo Horizonte20504C</v>
      </c>
      <c r="B2034" s="18" t="s">
        <v>93</v>
      </c>
      <c r="C2034" s="18" t="s">
        <v>82</v>
      </c>
      <c r="D2034" s="17" t="s">
        <v>205</v>
      </c>
      <c r="E2034" s="17" t="s">
        <v>94</v>
      </c>
      <c r="F2034" s="17" t="e" vm="3">
        <v>#VALUE!</v>
      </c>
      <c r="G2034" s="162">
        <v>-5</v>
      </c>
      <c r="H2034" s="18">
        <v>2050</v>
      </c>
      <c r="I2034" s="18" t="s">
        <v>90</v>
      </c>
      <c r="J2034" s="9" t="s">
        <v>204</v>
      </c>
      <c r="K2034" s="17" t="s">
        <v>189</v>
      </c>
      <c r="L2034" s="48" t="s">
        <v>89</v>
      </c>
      <c r="M2034" s="18" t="str" cm="1">
        <f t="array" ref="M2034">_xlfn.IFS(G2034&gt;=-1,"Alto",G2034&gt;-6,"Médio",G2034&lt;=-6,"Baixo")</f>
        <v>Médio</v>
      </c>
      <c r="N2034" s="20" t="str">
        <f t="shared" si="77"/>
        <v>Médio</v>
      </c>
    </row>
    <row r="2035" spans="1:14" x14ac:dyDescent="0.35">
      <c r="A2035" s="17" t="str">
        <f t="shared" si="76"/>
        <v>MScidadeOndas de frioCidade de Campo Grande20302C</v>
      </c>
      <c r="B2035" s="18" t="s">
        <v>101</v>
      </c>
      <c r="C2035" s="18" t="s">
        <v>82</v>
      </c>
      <c r="D2035" s="17" t="s">
        <v>205</v>
      </c>
      <c r="E2035" s="17" t="s">
        <v>102</v>
      </c>
      <c r="F2035" s="17" t="e" vm="6">
        <v>#VALUE!</v>
      </c>
      <c r="G2035" s="162">
        <v>-1</v>
      </c>
      <c r="H2035" s="18">
        <v>2030</v>
      </c>
      <c r="I2035" s="18" t="s">
        <v>86</v>
      </c>
      <c r="J2035" s="9" t="s">
        <v>204</v>
      </c>
      <c r="K2035" s="17" t="s">
        <v>189</v>
      </c>
      <c r="L2035" s="48" t="s">
        <v>89</v>
      </c>
      <c r="M2035" s="18" t="str" cm="1">
        <f t="array" ref="M2035">_xlfn.IFS(G2035&gt;=-1,"Alto",G2035&gt;-6,"Médio",G2035&lt;=-6,"Baixo")</f>
        <v>Alto</v>
      </c>
      <c r="N2035" s="20" t="str">
        <f t="shared" si="77"/>
        <v>Alto</v>
      </c>
    </row>
    <row r="2036" spans="1:14" x14ac:dyDescent="0.35">
      <c r="A2036" s="17" t="str">
        <f t="shared" si="76"/>
        <v>MSCidadeOndas de frioCidade de Dourados20302C</v>
      </c>
      <c r="B2036" s="111" t="s">
        <v>101</v>
      </c>
      <c r="C2036" s="111" t="s">
        <v>190</v>
      </c>
      <c r="D2036" s="83" t="s">
        <v>205</v>
      </c>
      <c r="E2036" s="83" t="s">
        <v>180</v>
      </c>
      <c r="F2036" s="83" t="e" vm="28">
        <v>#VALUE!</v>
      </c>
      <c r="G2036" s="165">
        <v>-1</v>
      </c>
      <c r="H2036" s="18">
        <v>2030</v>
      </c>
      <c r="I2036" s="18" t="s">
        <v>86</v>
      </c>
      <c r="J2036" s="9" t="s">
        <v>204</v>
      </c>
      <c r="K2036" s="17" t="s">
        <v>189</v>
      </c>
      <c r="L2036" s="48" t="s">
        <v>89</v>
      </c>
      <c r="M2036" s="18" t="str" cm="1">
        <f t="array" ref="M2036">_xlfn.IFS(G2036&gt;=-1,"Alto",G2036&gt;-6,"Médio",G2036&lt;=-6,"Baixo")</f>
        <v>Alto</v>
      </c>
      <c r="N2036" s="20" t="str">
        <f t="shared" si="77"/>
        <v>Alto</v>
      </c>
    </row>
    <row r="2037" spans="1:14" x14ac:dyDescent="0.35">
      <c r="A2037" s="17" t="str">
        <f t="shared" si="76"/>
        <v>MScidadeOndas de frioCidade de Campo Grande20304C</v>
      </c>
      <c r="B2037" s="18" t="s">
        <v>101</v>
      </c>
      <c r="C2037" s="18" t="s">
        <v>82</v>
      </c>
      <c r="D2037" s="17" t="s">
        <v>205</v>
      </c>
      <c r="E2037" s="17" t="s">
        <v>102</v>
      </c>
      <c r="F2037" s="17" t="e" vm="6">
        <v>#VALUE!</v>
      </c>
      <c r="G2037" s="162">
        <v>-5</v>
      </c>
      <c r="H2037" s="18">
        <v>2030</v>
      </c>
      <c r="I2037" s="18" t="s">
        <v>90</v>
      </c>
      <c r="J2037" s="9" t="s">
        <v>204</v>
      </c>
      <c r="K2037" s="17" t="s">
        <v>189</v>
      </c>
      <c r="L2037" s="48" t="s">
        <v>89</v>
      </c>
      <c r="M2037" s="18" t="str" cm="1">
        <f t="array" ref="M2037">_xlfn.IFS(G2037&gt;=-1,"Alto",G2037&gt;-6,"Médio",G2037&lt;=-6,"Baixo")</f>
        <v>Médio</v>
      </c>
      <c r="N2037" s="20" t="str">
        <f t="shared" si="77"/>
        <v>Médio</v>
      </c>
    </row>
    <row r="2038" spans="1:14" x14ac:dyDescent="0.35">
      <c r="A2038" s="17" t="str">
        <f t="shared" si="76"/>
        <v>MSCidadeOndas de frioCidade de Dourados20304C</v>
      </c>
      <c r="B2038" s="111" t="s">
        <v>101</v>
      </c>
      <c r="C2038" s="111" t="s">
        <v>190</v>
      </c>
      <c r="D2038" s="83" t="s">
        <v>205</v>
      </c>
      <c r="E2038" s="83" t="s">
        <v>180</v>
      </c>
      <c r="F2038" s="83" t="e" vm="28">
        <v>#VALUE!</v>
      </c>
      <c r="G2038" s="163">
        <v>-1</v>
      </c>
      <c r="H2038" s="18">
        <v>2030</v>
      </c>
      <c r="I2038" s="18" t="s">
        <v>90</v>
      </c>
      <c r="J2038" s="9" t="s">
        <v>204</v>
      </c>
      <c r="K2038" s="17" t="s">
        <v>189</v>
      </c>
      <c r="L2038" s="48" t="s">
        <v>89</v>
      </c>
      <c r="M2038" s="18" t="str" cm="1">
        <f t="array" ref="M2038">_xlfn.IFS(G2038&gt;=-1,"Alto",G2038&gt;-6,"Médio",G2038&lt;=-6,"Baixo")</f>
        <v>Alto</v>
      </c>
      <c r="N2038" s="20" t="str">
        <f t="shared" si="77"/>
        <v>Alto</v>
      </c>
    </row>
    <row r="2039" spans="1:14" x14ac:dyDescent="0.35">
      <c r="A2039" s="17" t="str">
        <f t="shared" si="76"/>
        <v>MScidadeOndas de frioCidade de Campo Grande20502C</v>
      </c>
      <c r="B2039" s="18" t="s">
        <v>101</v>
      </c>
      <c r="C2039" s="18" t="s">
        <v>82</v>
      </c>
      <c r="D2039" s="17" t="s">
        <v>205</v>
      </c>
      <c r="E2039" s="17" t="s">
        <v>102</v>
      </c>
      <c r="F2039" s="17" t="e" vm="6">
        <v>#VALUE!</v>
      </c>
      <c r="G2039" s="46">
        <v>-5</v>
      </c>
      <c r="H2039" s="18">
        <v>2050</v>
      </c>
      <c r="I2039" s="18" t="s">
        <v>86</v>
      </c>
      <c r="J2039" s="9" t="s">
        <v>204</v>
      </c>
      <c r="K2039" s="17" t="s">
        <v>189</v>
      </c>
      <c r="L2039" s="48" t="s">
        <v>89</v>
      </c>
      <c r="M2039" s="18" t="str" cm="1">
        <f t="array" ref="M2039">_xlfn.IFS(G2039&gt;=-1,"Alto",G2039&gt;-6,"Médio",G2039&lt;=-6,"Baixo")</f>
        <v>Médio</v>
      </c>
      <c r="N2039" s="20" t="str">
        <f t="shared" si="77"/>
        <v>Médio</v>
      </c>
    </row>
    <row r="2040" spans="1:14" x14ac:dyDescent="0.35">
      <c r="A2040" s="17" t="str">
        <f t="shared" si="76"/>
        <v>MSCidadeOndas de frioCidade de Dourados20502C</v>
      </c>
      <c r="B2040" s="111" t="s">
        <v>101</v>
      </c>
      <c r="C2040" s="111" t="s">
        <v>190</v>
      </c>
      <c r="D2040" s="83" t="s">
        <v>205</v>
      </c>
      <c r="E2040" s="83" t="s">
        <v>180</v>
      </c>
      <c r="F2040" s="83" t="e" vm="28">
        <v>#VALUE!</v>
      </c>
      <c r="G2040" s="163">
        <v>-5</v>
      </c>
      <c r="H2040" s="18">
        <v>2050</v>
      </c>
      <c r="I2040" s="18" t="s">
        <v>86</v>
      </c>
      <c r="J2040" s="9" t="s">
        <v>204</v>
      </c>
      <c r="K2040" s="17" t="s">
        <v>189</v>
      </c>
      <c r="L2040" s="48" t="s">
        <v>89</v>
      </c>
      <c r="M2040" s="18" t="str" cm="1">
        <f t="array" ref="M2040">_xlfn.IFS(G2040&gt;=-1,"Alto",G2040&gt;-6,"Médio",G2040&lt;=-6,"Baixo")</f>
        <v>Médio</v>
      </c>
      <c r="N2040" s="20" t="str">
        <f t="shared" si="77"/>
        <v>Médio</v>
      </c>
    </row>
    <row r="2041" spans="1:14" x14ac:dyDescent="0.35">
      <c r="A2041" s="17" t="str">
        <f t="shared" si="76"/>
        <v>MScidadeOndas de frioCidade de Campo Grande20504C</v>
      </c>
      <c r="B2041" s="18" t="s">
        <v>101</v>
      </c>
      <c r="C2041" s="18" t="s">
        <v>82</v>
      </c>
      <c r="D2041" s="17" t="s">
        <v>205</v>
      </c>
      <c r="E2041" s="17" t="s">
        <v>102</v>
      </c>
      <c r="F2041" s="17" t="e" vm="6">
        <v>#VALUE!</v>
      </c>
      <c r="G2041" s="46">
        <v>-5</v>
      </c>
      <c r="H2041" s="18">
        <v>2050</v>
      </c>
      <c r="I2041" s="18" t="s">
        <v>90</v>
      </c>
      <c r="J2041" s="9" t="s">
        <v>204</v>
      </c>
      <c r="K2041" s="17" t="s">
        <v>189</v>
      </c>
      <c r="L2041" s="48" t="s">
        <v>89</v>
      </c>
      <c r="M2041" s="18" t="str" cm="1">
        <f t="array" ref="M2041">_xlfn.IFS(G2041&gt;=-1,"Alto",G2041&gt;-6,"Médio",G2041&lt;=-6,"Baixo")</f>
        <v>Médio</v>
      </c>
      <c r="N2041" s="20" t="str">
        <f t="shared" si="77"/>
        <v>Médio</v>
      </c>
    </row>
    <row r="2042" spans="1:14" x14ac:dyDescent="0.35">
      <c r="A2042" s="17" t="str">
        <f t="shared" si="76"/>
        <v>MSCidadeOndas de frioCidade de Dourados20504C</v>
      </c>
      <c r="B2042" s="111" t="s">
        <v>101</v>
      </c>
      <c r="C2042" s="111" t="s">
        <v>190</v>
      </c>
      <c r="D2042" s="83" t="s">
        <v>205</v>
      </c>
      <c r="E2042" s="83" t="s">
        <v>180</v>
      </c>
      <c r="F2042" s="83" t="e" vm="28">
        <v>#VALUE!</v>
      </c>
      <c r="G2042" s="163">
        <v>-5</v>
      </c>
      <c r="H2042" s="18">
        <v>2050</v>
      </c>
      <c r="I2042" s="18" t="s">
        <v>90</v>
      </c>
      <c r="J2042" s="9" t="s">
        <v>204</v>
      </c>
      <c r="K2042" s="17" t="s">
        <v>189</v>
      </c>
      <c r="L2042" s="48" t="s">
        <v>89</v>
      </c>
      <c r="M2042" s="18" t="str" cm="1">
        <f t="array" ref="M2042">_xlfn.IFS(G2042&gt;=-1,"Alto",G2042&gt;-6,"Médio",G2042&lt;=-6,"Baixo")</f>
        <v>Médio</v>
      </c>
      <c r="N2042" s="20" t="str">
        <f t="shared" si="77"/>
        <v>Médio</v>
      </c>
    </row>
    <row r="2043" spans="1:14" x14ac:dyDescent="0.35">
      <c r="A2043" s="17" t="str">
        <f t="shared" si="76"/>
        <v>MTcidadeOndas de frioCidade de Cuiabá20302C</v>
      </c>
      <c r="B2043" s="18" t="s">
        <v>103</v>
      </c>
      <c r="C2043" s="18" t="s">
        <v>82</v>
      </c>
      <c r="D2043" s="17" t="s">
        <v>205</v>
      </c>
      <c r="E2043" s="17" t="s">
        <v>104</v>
      </c>
      <c r="F2043" s="17" t="e" vm="7">
        <v>#VALUE!</v>
      </c>
      <c r="G2043" s="46">
        <v>-5</v>
      </c>
      <c r="H2043" s="18">
        <v>2030</v>
      </c>
      <c r="I2043" s="18" t="s">
        <v>86</v>
      </c>
      <c r="J2043" s="9" t="s">
        <v>204</v>
      </c>
      <c r="K2043" s="17" t="s">
        <v>189</v>
      </c>
      <c r="L2043" s="48" t="s">
        <v>89</v>
      </c>
      <c r="M2043" s="18" t="str" cm="1">
        <f t="array" ref="M2043">_xlfn.IFS(G2043&gt;=-1,"Alto",G2043&gt;-6,"Médio",G2043&lt;=-6,"Baixo")</f>
        <v>Médio</v>
      </c>
      <c r="N2043" s="20" t="str">
        <f t="shared" si="77"/>
        <v>Médio</v>
      </c>
    </row>
    <row r="2044" spans="1:14" x14ac:dyDescent="0.35">
      <c r="A2044" s="17" t="str">
        <f t="shared" si="76"/>
        <v>MTCidadeOndas de frioCidade de Sorriso20302C</v>
      </c>
      <c r="B2044" s="111" t="s">
        <v>103</v>
      </c>
      <c r="C2044" s="111" t="s">
        <v>190</v>
      </c>
      <c r="D2044" s="83" t="s">
        <v>205</v>
      </c>
      <c r="E2044" s="83" t="s">
        <v>183</v>
      </c>
      <c r="F2044" s="83" t="e" vm="29">
        <v>#VALUE!</v>
      </c>
      <c r="G2044" s="163">
        <v>-5</v>
      </c>
      <c r="H2044" s="18">
        <v>2030</v>
      </c>
      <c r="I2044" s="18" t="s">
        <v>86</v>
      </c>
      <c r="J2044" s="9" t="s">
        <v>204</v>
      </c>
      <c r="K2044" s="17" t="s">
        <v>189</v>
      </c>
      <c r="L2044" s="48" t="s">
        <v>89</v>
      </c>
      <c r="M2044" s="18" t="str" cm="1">
        <f t="array" ref="M2044">_xlfn.IFS(G2044&gt;=-1,"Alto",G2044&gt;-6,"Médio",G2044&lt;=-6,"Baixo")</f>
        <v>Médio</v>
      </c>
      <c r="N2044" s="20" t="str">
        <f t="shared" si="77"/>
        <v>Médio</v>
      </c>
    </row>
    <row r="2045" spans="1:14" x14ac:dyDescent="0.35">
      <c r="A2045" s="17" t="str">
        <f t="shared" si="76"/>
        <v>MTcidadeOndas de frioCidade de Cuiabá20304C</v>
      </c>
      <c r="B2045" s="18" t="s">
        <v>103</v>
      </c>
      <c r="C2045" s="18" t="s">
        <v>82</v>
      </c>
      <c r="D2045" s="17" t="s">
        <v>205</v>
      </c>
      <c r="E2045" s="17" t="s">
        <v>104</v>
      </c>
      <c r="F2045" s="17" t="e" vm="7">
        <v>#VALUE!</v>
      </c>
      <c r="G2045" s="46">
        <v>-5</v>
      </c>
      <c r="H2045" s="18">
        <v>2030</v>
      </c>
      <c r="I2045" s="18" t="s">
        <v>90</v>
      </c>
      <c r="J2045" s="9" t="s">
        <v>204</v>
      </c>
      <c r="K2045" s="17" t="s">
        <v>189</v>
      </c>
      <c r="L2045" s="48" t="s">
        <v>89</v>
      </c>
      <c r="M2045" s="18" t="str" cm="1">
        <f t="array" ref="M2045">_xlfn.IFS(G2045&gt;=-1,"Alto",G2045&gt;-6,"Médio",G2045&lt;=-6,"Baixo")</f>
        <v>Médio</v>
      </c>
      <c r="N2045" s="20" t="str">
        <f t="shared" si="77"/>
        <v>Médio</v>
      </c>
    </row>
    <row r="2046" spans="1:14" x14ac:dyDescent="0.35">
      <c r="A2046" s="17" t="str">
        <f t="shared" si="76"/>
        <v>MTCidadeOndas de frioCidade de Sorriso20304C</v>
      </c>
      <c r="B2046" s="111" t="s">
        <v>103</v>
      </c>
      <c r="C2046" s="111" t="s">
        <v>190</v>
      </c>
      <c r="D2046" s="83" t="s">
        <v>205</v>
      </c>
      <c r="E2046" s="83" t="s">
        <v>183</v>
      </c>
      <c r="F2046" s="83" t="e" vm="29">
        <v>#VALUE!</v>
      </c>
      <c r="G2046" s="165">
        <v>-5</v>
      </c>
      <c r="H2046" s="18">
        <v>2030</v>
      </c>
      <c r="I2046" s="18" t="s">
        <v>90</v>
      </c>
      <c r="J2046" s="9" t="s">
        <v>204</v>
      </c>
      <c r="K2046" s="17" t="s">
        <v>189</v>
      </c>
      <c r="L2046" s="48" t="s">
        <v>89</v>
      </c>
      <c r="M2046" s="18" t="str" cm="1">
        <f t="array" ref="M2046">_xlfn.IFS(G2046&gt;=-1,"Alto",G2046&gt;-6,"Médio",G2046&lt;=-6,"Baixo")</f>
        <v>Médio</v>
      </c>
      <c r="N2046" s="20" t="str">
        <f t="shared" si="77"/>
        <v>Médio</v>
      </c>
    </row>
    <row r="2047" spans="1:14" x14ac:dyDescent="0.35">
      <c r="A2047" s="17" t="str">
        <f t="shared" si="76"/>
        <v>MTcidadeOndas de frioCidade de Cuiabá20502C</v>
      </c>
      <c r="B2047" s="18" t="s">
        <v>103</v>
      </c>
      <c r="C2047" s="18" t="s">
        <v>82</v>
      </c>
      <c r="D2047" s="17" t="s">
        <v>205</v>
      </c>
      <c r="E2047" s="17" t="s">
        <v>104</v>
      </c>
      <c r="F2047" s="17" t="e" vm="7">
        <v>#VALUE!</v>
      </c>
      <c r="G2047" s="162">
        <v>-5</v>
      </c>
      <c r="H2047" s="18">
        <v>2050</v>
      </c>
      <c r="I2047" s="18" t="s">
        <v>86</v>
      </c>
      <c r="J2047" s="9" t="s">
        <v>204</v>
      </c>
      <c r="K2047" s="17" t="s">
        <v>189</v>
      </c>
      <c r="L2047" s="48" t="s">
        <v>89</v>
      </c>
      <c r="M2047" s="18" t="str" cm="1">
        <f t="array" ref="M2047">_xlfn.IFS(G2047&gt;=-1,"Alto",G2047&gt;-6,"Médio",G2047&lt;=-6,"Baixo")</f>
        <v>Médio</v>
      </c>
      <c r="N2047" s="20" t="str">
        <f t="shared" si="77"/>
        <v>Médio</v>
      </c>
    </row>
    <row r="2048" spans="1:14" x14ac:dyDescent="0.35">
      <c r="A2048" s="17" t="str">
        <f t="shared" si="76"/>
        <v>MTCidadeOndas de frioCidade de Sorriso20502C</v>
      </c>
      <c r="B2048" s="111" t="s">
        <v>103</v>
      </c>
      <c r="C2048" s="111" t="s">
        <v>190</v>
      </c>
      <c r="D2048" s="83" t="s">
        <v>205</v>
      </c>
      <c r="E2048" s="83" t="s">
        <v>183</v>
      </c>
      <c r="F2048" s="83" t="e" vm="29">
        <v>#VALUE!</v>
      </c>
      <c r="G2048" s="165">
        <v>-5</v>
      </c>
      <c r="H2048" s="18">
        <v>2050</v>
      </c>
      <c r="I2048" s="18" t="s">
        <v>86</v>
      </c>
      <c r="J2048" s="9" t="s">
        <v>204</v>
      </c>
      <c r="K2048" s="17" t="s">
        <v>189</v>
      </c>
      <c r="L2048" s="48" t="s">
        <v>89</v>
      </c>
      <c r="M2048" s="18" t="str" cm="1">
        <f t="array" ref="M2048">_xlfn.IFS(G2048&gt;=-1,"Alto",G2048&gt;-6,"Médio",G2048&lt;=-6,"Baixo")</f>
        <v>Médio</v>
      </c>
      <c r="N2048" s="20" t="str">
        <f t="shared" si="77"/>
        <v>Médio</v>
      </c>
    </row>
    <row r="2049" spans="1:15" x14ac:dyDescent="0.35">
      <c r="A2049" s="17" t="str">
        <f t="shared" si="76"/>
        <v>MTcidadeOndas de frioCidade de Cuiabá20504C</v>
      </c>
      <c r="B2049" s="18" t="s">
        <v>103</v>
      </c>
      <c r="C2049" s="18" t="s">
        <v>82</v>
      </c>
      <c r="D2049" s="17" t="s">
        <v>205</v>
      </c>
      <c r="E2049" s="17" t="s">
        <v>104</v>
      </c>
      <c r="F2049" s="17" t="e" vm="7">
        <v>#VALUE!</v>
      </c>
      <c r="G2049" s="162">
        <v>-5</v>
      </c>
      <c r="H2049" s="18">
        <v>2050</v>
      </c>
      <c r="I2049" s="18" t="s">
        <v>90</v>
      </c>
      <c r="J2049" s="9" t="s">
        <v>204</v>
      </c>
      <c r="K2049" s="17" t="s">
        <v>189</v>
      </c>
      <c r="L2049" s="48" t="s">
        <v>89</v>
      </c>
      <c r="M2049" s="18" t="str" cm="1">
        <f t="array" ref="M2049">_xlfn.IFS(G2049&gt;=-1,"Alto",G2049&gt;-6,"Médio",G2049&lt;=-6,"Baixo")</f>
        <v>Médio</v>
      </c>
      <c r="N2049" s="20" t="str">
        <f t="shared" si="77"/>
        <v>Médio</v>
      </c>
    </row>
    <row r="2050" spans="1:15" x14ac:dyDescent="0.35">
      <c r="A2050" s="17" t="str">
        <f t="shared" si="76"/>
        <v>MTCidadeOndas de frioCidade de Sorriso20504C</v>
      </c>
      <c r="B2050" s="111" t="s">
        <v>103</v>
      </c>
      <c r="C2050" s="111" t="s">
        <v>190</v>
      </c>
      <c r="D2050" s="83" t="s">
        <v>205</v>
      </c>
      <c r="E2050" s="83" t="s">
        <v>183</v>
      </c>
      <c r="F2050" s="83" t="e" vm="29">
        <v>#VALUE!</v>
      </c>
      <c r="G2050" s="165">
        <v>-5</v>
      </c>
      <c r="H2050" s="18">
        <v>2050</v>
      </c>
      <c r="I2050" s="18" t="s">
        <v>90</v>
      </c>
      <c r="J2050" s="9" t="s">
        <v>204</v>
      </c>
      <c r="K2050" s="17" t="s">
        <v>189</v>
      </c>
      <c r="L2050" s="48" t="s">
        <v>89</v>
      </c>
      <c r="M2050" s="18" t="str" cm="1">
        <f t="array" ref="M2050">_xlfn.IFS(G2050&gt;=-1,"Alto",G2050&gt;-6,"Médio",G2050&lt;=-6,"Baixo")</f>
        <v>Médio</v>
      </c>
      <c r="N2050" s="20" t="str">
        <f t="shared" si="77"/>
        <v>Médio</v>
      </c>
    </row>
    <row r="2051" spans="1:15" x14ac:dyDescent="0.35">
      <c r="A2051" s="17" t="str">
        <f t="shared" si="76"/>
        <v>PAcidadeOndas de frioCidade de Belém20302C</v>
      </c>
      <c r="B2051" s="18" t="s">
        <v>91</v>
      </c>
      <c r="C2051" s="18" t="s">
        <v>82</v>
      </c>
      <c r="D2051" s="17" t="s">
        <v>205</v>
      </c>
      <c r="E2051" s="17" t="s">
        <v>92</v>
      </c>
      <c r="F2051" s="17" t="e" vm="2">
        <v>#VALUE!</v>
      </c>
      <c r="G2051" s="162">
        <v>-5</v>
      </c>
      <c r="H2051" s="18">
        <v>2030</v>
      </c>
      <c r="I2051" s="18" t="s">
        <v>86</v>
      </c>
      <c r="J2051" s="9" t="s">
        <v>204</v>
      </c>
      <c r="K2051" s="17" t="s">
        <v>189</v>
      </c>
      <c r="L2051" s="48" t="s">
        <v>89</v>
      </c>
      <c r="M2051" s="18" t="str" cm="1">
        <f t="array" ref="M2051">_xlfn.IFS(G2051&gt;=-1,"Alto",G2051&gt;-6,"Médio",G2051&lt;=-6,"Baixo")</f>
        <v>Médio</v>
      </c>
      <c r="N2051" s="20" t="str">
        <f t="shared" si="77"/>
        <v>Médio</v>
      </c>
      <c r="O2051" s="1"/>
    </row>
    <row r="2052" spans="1:15" x14ac:dyDescent="0.35">
      <c r="A2052" s="17" t="str">
        <f t="shared" si="76"/>
        <v>PAcidadeOndas de frioCidade de Belém20304C</v>
      </c>
      <c r="B2052" s="18" t="s">
        <v>91</v>
      </c>
      <c r="C2052" s="18" t="s">
        <v>82</v>
      </c>
      <c r="D2052" s="17" t="s">
        <v>205</v>
      </c>
      <c r="E2052" s="17" t="s">
        <v>92</v>
      </c>
      <c r="F2052" s="17" t="e" vm="2">
        <v>#VALUE!</v>
      </c>
      <c r="G2052" s="162">
        <v>-5</v>
      </c>
      <c r="H2052" s="18">
        <v>2030</v>
      </c>
      <c r="I2052" s="18" t="s">
        <v>90</v>
      </c>
      <c r="J2052" s="9" t="s">
        <v>204</v>
      </c>
      <c r="K2052" s="17" t="s">
        <v>189</v>
      </c>
      <c r="L2052" s="48" t="s">
        <v>89</v>
      </c>
      <c r="M2052" s="18" t="str" cm="1">
        <f t="array" ref="M2052">_xlfn.IFS(G2052&gt;=-1,"Alto",G2052&gt;-6,"Médio",G2052&lt;=-6,"Baixo")</f>
        <v>Médio</v>
      </c>
      <c r="N2052" s="20" t="str">
        <f t="shared" si="77"/>
        <v>Médio</v>
      </c>
    </row>
    <row r="2053" spans="1:15" x14ac:dyDescent="0.35">
      <c r="A2053" s="17" t="str">
        <f t="shared" si="76"/>
        <v>PAcidadeOndas de frioCidade de Belém20502C</v>
      </c>
      <c r="B2053" s="18" t="s">
        <v>91</v>
      </c>
      <c r="C2053" s="18" t="s">
        <v>82</v>
      </c>
      <c r="D2053" s="17" t="s">
        <v>205</v>
      </c>
      <c r="E2053" s="17" t="s">
        <v>92</v>
      </c>
      <c r="F2053" s="17" t="e" vm="2">
        <v>#VALUE!</v>
      </c>
      <c r="G2053" s="162">
        <v>-5</v>
      </c>
      <c r="H2053" s="18">
        <v>2050</v>
      </c>
      <c r="I2053" s="18" t="s">
        <v>86</v>
      </c>
      <c r="J2053" s="9" t="s">
        <v>204</v>
      </c>
      <c r="K2053" s="17" t="s">
        <v>189</v>
      </c>
      <c r="L2053" s="48" t="s">
        <v>89</v>
      </c>
      <c r="M2053" s="18" t="str" cm="1">
        <f t="array" ref="M2053">_xlfn.IFS(G2053&gt;=-1,"Alto",G2053&gt;-6,"Médio",G2053&lt;=-6,"Baixo")</f>
        <v>Médio</v>
      </c>
      <c r="N2053" s="20" t="str">
        <f t="shared" si="77"/>
        <v>Médio</v>
      </c>
    </row>
    <row r="2054" spans="1:15" x14ac:dyDescent="0.35">
      <c r="A2054" s="17" t="str">
        <f t="shared" si="76"/>
        <v>PAcidadeOndas de frioCidade de Belém20504C</v>
      </c>
      <c r="B2054" s="18" t="s">
        <v>91</v>
      </c>
      <c r="C2054" s="18" t="s">
        <v>82</v>
      </c>
      <c r="D2054" s="17" t="s">
        <v>205</v>
      </c>
      <c r="E2054" s="17" t="s">
        <v>92</v>
      </c>
      <c r="F2054" s="17" t="e" vm="2">
        <v>#VALUE!</v>
      </c>
      <c r="G2054" s="162">
        <v>-10</v>
      </c>
      <c r="H2054" s="18">
        <v>2050</v>
      </c>
      <c r="I2054" s="18" t="s">
        <v>90</v>
      </c>
      <c r="J2054" s="9" t="s">
        <v>204</v>
      </c>
      <c r="K2054" s="17" t="s">
        <v>189</v>
      </c>
      <c r="L2054" s="48" t="s">
        <v>89</v>
      </c>
      <c r="M2054" s="18" t="str" cm="1">
        <f t="array" ref="M2054">_xlfn.IFS(G2054&gt;=-1,"Alto",G2054&gt;-6,"Médio",G2054&lt;=-6,"Baixo")</f>
        <v>Baixo</v>
      </c>
      <c r="N2054" s="20" t="str">
        <f t="shared" si="77"/>
        <v>Baixo</v>
      </c>
    </row>
    <row r="2055" spans="1:15" x14ac:dyDescent="0.35">
      <c r="A2055" s="17" t="str">
        <f t="shared" ref="A2055:A2118" si="78">_xlfn.CONCAT(B2055,C2055,D2055,E2055,H2055,I2055)</f>
        <v>PBcidadeOndas de frioCidade de João Pessoa20302C</v>
      </c>
      <c r="B2055" s="18" t="s">
        <v>113</v>
      </c>
      <c r="C2055" s="18" t="s">
        <v>82</v>
      </c>
      <c r="D2055" s="17" t="s">
        <v>205</v>
      </c>
      <c r="E2055" s="17" t="s">
        <v>114</v>
      </c>
      <c r="F2055" s="17" t="e" vm="12">
        <v>#VALUE!</v>
      </c>
      <c r="G2055" s="165">
        <v>-5</v>
      </c>
      <c r="H2055" s="18">
        <v>2030</v>
      </c>
      <c r="I2055" s="18" t="s">
        <v>86</v>
      </c>
      <c r="J2055" s="9" t="s">
        <v>204</v>
      </c>
      <c r="K2055" s="17" t="s">
        <v>189</v>
      </c>
      <c r="L2055" s="48" t="s">
        <v>89</v>
      </c>
      <c r="M2055" s="18" t="str" cm="1">
        <f t="array" ref="M2055">_xlfn.IFS(G2055&gt;=-1,"Alto",G2055&gt;-6,"Médio",G2055&lt;=-6,"Baixo")</f>
        <v>Médio</v>
      </c>
      <c r="N2055" s="20" t="str">
        <f t="shared" si="77"/>
        <v>Médio</v>
      </c>
    </row>
    <row r="2056" spans="1:15" x14ac:dyDescent="0.35">
      <c r="A2056" s="17" t="str">
        <f t="shared" si="78"/>
        <v>PBcidadeOndas de frioCidade de João Pessoa20304C</v>
      </c>
      <c r="B2056" s="18" t="s">
        <v>113</v>
      </c>
      <c r="C2056" s="18" t="s">
        <v>82</v>
      </c>
      <c r="D2056" s="17" t="s">
        <v>205</v>
      </c>
      <c r="E2056" s="17" t="s">
        <v>114</v>
      </c>
      <c r="F2056" s="17" t="e" vm="12">
        <v>#VALUE!</v>
      </c>
      <c r="G2056" s="162">
        <v>-5</v>
      </c>
      <c r="H2056" s="18">
        <v>2030</v>
      </c>
      <c r="I2056" s="18" t="s">
        <v>90</v>
      </c>
      <c r="J2056" s="9" t="s">
        <v>204</v>
      </c>
      <c r="K2056" s="17" t="s">
        <v>189</v>
      </c>
      <c r="L2056" s="48" t="s">
        <v>89</v>
      </c>
      <c r="M2056" s="18" t="str" cm="1">
        <f t="array" ref="M2056">_xlfn.IFS(G2056&gt;=-1,"Alto",G2056&gt;-6,"Médio",G2056&lt;=-6,"Baixo")</f>
        <v>Médio</v>
      </c>
      <c r="N2056" s="20" t="str">
        <f t="shared" si="77"/>
        <v>Médio</v>
      </c>
    </row>
    <row r="2057" spans="1:15" x14ac:dyDescent="0.35">
      <c r="A2057" s="17" t="str">
        <f t="shared" si="78"/>
        <v>PBcidadeOndas de frioCidade de João Pessoa20502C</v>
      </c>
      <c r="B2057" s="18" t="s">
        <v>113</v>
      </c>
      <c r="C2057" s="18" t="s">
        <v>82</v>
      </c>
      <c r="D2057" s="17" t="s">
        <v>205</v>
      </c>
      <c r="E2057" s="17" t="s">
        <v>114</v>
      </c>
      <c r="F2057" s="17" t="e" vm="12">
        <v>#VALUE!</v>
      </c>
      <c r="G2057" s="162">
        <v>-10</v>
      </c>
      <c r="H2057" s="18">
        <v>2050</v>
      </c>
      <c r="I2057" s="18" t="s">
        <v>86</v>
      </c>
      <c r="J2057" s="9" t="s">
        <v>204</v>
      </c>
      <c r="K2057" s="17" t="s">
        <v>189</v>
      </c>
      <c r="L2057" s="48" t="s">
        <v>89</v>
      </c>
      <c r="M2057" s="18" t="str" cm="1">
        <f t="array" ref="M2057">_xlfn.IFS(G2057&gt;=-1,"Alto",G2057&gt;-6,"Médio",G2057&lt;=-6,"Baixo")</f>
        <v>Baixo</v>
      </c>
      <c r="N2057" s="20" t="str">
        <f t="shared" si="77"/>
        <v>Baixo</v>
      </c>
    </row>
    <row r="2058" spans="1:15" x14ac:dyDescent="0.35">
      <c r="A2058" s="17" t="str">
        <f t="shared" si="78"/>
        <v>PBcidadeOndas de frioCidade de João Pessoa20504C</v>
      </c>
      <c r="B2058" s="18" t="s">
        <v>113</v>
      </c>
      <c r="C2058" s="18" t="s">
        <v>82</v>
      </c>
      <c r="D2058" s="17" t="s">
        <v>205</v>
      </c>
      <c r="E2058" s="17" t="s">
        <v>114</v>
      </c>
      <c r="F2058" s="17" t="e" vm="12">
        <v>#VALUE!</v>
      </c>
      <c r="G2058" s="162">
        <v>-10</v>
      </c>
      <c r="H2058" s="18">
        <v>2050</v>
      </c>
      <c r="I2058" s="18" t="s">
        <v>90</v>
      </c>
      <c r="J2058" s="9" t="s">
        <v>204</v>
      </c>
      <c r="K2058" s="17" t="s">
        <v>189</v>
      </c>
      <c r="L2058" s="48" t="s">
        <v>89</v>
      </c>
      <c r="M2058" s="18" t="str" cm="1">
        <f t="array" ref="M2058">_xlfn.IFS(G2058&gt;=-1,"Alto",G2058&gt;-6,"Médio",G2058&lt;=-6,"Baixo")</f>
        <v>Baixo</v>
      </c>
      <c r="N2058" s="20" t="str">
        <f t="shared" si="77"/>
        <v>Baixo</v>
      </c>
    </row>
    <row r="2059" spans="1:15" x14ac:dyDescent="0.35">
      <c r="A2059" s="17" t="str">
        <f t="shared" si="78"/>
        <v>PEcidadeOndas de frioCidade de Recife20302C</v>
      </c>
      <c r="B2059" s="18" t="s">
        <v>129</v>
      </c>
      <c r="C2059" s="18" t="s">
        <v>82</v>
      </c>
      <c r="D2059" s="17" t="s">
        <v>205</v>
      </c>
      <c r="E2059" s="17" t="s">
        <v>130</v>
      </c>
      <c r="F2059" s="17" t="e" vm="20">
        <v>#VALUE!</v>
      </c>
      <c r="G2059" s="162">
        <v>-5</v>
      </c>
      <c r="H2059" s="18">
        <v>2030</v>
      </c>
      <c r="I2059" s="18" t="s">
        <v>86</v>
      </c>
      <c r="J2059" s="9" t="s">
        <v>204</v>
      </c>
      <c r="K2059" s="17" t="s">
        <v>189</v>
      </c>
      <c r="L2059" s="48" t="s">
        <v>89</v>
      </c>
      <c r="M2059" s="18" t="str" cm="1">
        <f t="array" ref="M2059">_xlfn.IFS(G2059&gt;=-1,"Alto",G2059&gt;-6,"Médio",G2059&lt;=-6,"Baixo")</f>
        <v>Médio</v>
      </c>
      <c r="N2059" s="20" t="str">
        <f t="shared" si="77"/>
        <v>Médio</v>
      </c>
    </row>
    <row r="2060" spans="1:15" x14ac:dyDescent="0.35">
      <c r="A2060" s="17" t="str">
        <f t="shared" si="78"/>
        <v>PEcidadeOndas de frioCidade de Recife20304C</v>
      </c>
      <c r="B2060" s="18" t="s">
        <v>129</v>
      </c>
      <c r="C2060" s="18" t="s">
        <v>82</v>
      </c>
      <c r="D2060" s="17" t="s">
        <v>205</v>
      </c>
      <c r="E2060" s="17" t="s">
        <v>130</v>
      </c>
      <c r="F2060" s="17" t="e" vm="20">
        <v>#VALUE!</v>
      </c>
      <c r="G2060" s="162">
        <v>-5</v>
      </c>
      <c r="H2060" s="18">
        <v>2030</v>
      </c>
      <c r="I2060" s="18" t="s">
        <v>90</v>
      </c>
      <c r="J2060" s="9" t="s">
        <v>204</v>
      </c>
      <c r="K2060" s="17" t="s">
        <v>189</v>
      </c>
      <c r="L2060" s="48" t="s">
        <v>89</v>
      </c>
      <c r="M2060" s="18" t="str" cm="1">
        <f t="array" ref="M2060">_xlfn.IFS(G2060&gt;=-1,"Alto",G2060&gt;-6,"Médio",G2060&lt;=-6,"Baixo")</f>
        <v>Médio</v>
      </c>
      <c r="N2060" s="20" t="str">
        <f t="shared" si="77"/>
        <v>Médio</v>
      </c>
    </row>
    <row r="2061" spans="1:15" x14ac:dyDescent="0.35">
      <c r="A2061" s="17" t="str">
        <f t="shared" si="78"/>
        <v>PEcidadeOndas de frioCidade de Recife20502C</v>
      </c>
      <c r="B2061" s="18" t="s">
        <v>129</v>
      </c>
      <c r="C2061" s="45" t="s">
        <v>82</v>
      </c>
      <c r="D2061" s="44" t="s">
        <v>205</v>
      </c>
      <c r="E2061" s="17" t="s">
        <v>130</v>
      </c>
      <c r="F2061" s="17" t="e" vm="20">
        <v>#VALUE!</v>
      </c>
      <c r="G2061" s="46">
        <v>-10</v>
      </c>
      <c r="H2061" s="18">
        <v>2050</v>
      </c>
      <c r="I2061" s="18" t="s">
        <v>86</v>
      </c>
      <c r="J2061" s="9" t="s">
        <v>204</v>
      </c>
      <c r="K2061" s="17" t="s">
        <v>189</v>
      </c>
      <c r="L2061" s="48" t="s">
        <v>89</v>
      </c>
      <c r="M2061" s="18" t="str" cm="1">
        <f t="array" ref="M2061">_xlfn.IFS(G2061&gt;=-1,"Alto",G2061&gt;-6,"Médio",G2061&lt;=-6,"Baixo")</f>
        <v>Baixo</v>
      </c>
      <c r="N2061" s="20" t="str">
        <f t="shared" si="77"/>
        <v>Baixo</v>
      </c>
    </row>
    <row r="2062" spans="1:15" x14ac:dyDescent="0.35">
      <c r="A2062" s="17" t="str">
        <f t="shared" si="78"/>
        <v>PEcidadeOndas de frioCidade de Recife20504C</v>
      </c>
      <c r="B2062" s="18" t="s">
        <v>129</v>
      </c>
      <c r="C2062" s="45" t="s">
        <v>82</v>
      </c>
      <c r="D2062" s="44" t="s">
        <v>205</v>
      </c>
      <c r="E2062" s="17" t="s">
        <v>130</v>
      </c>
      <c r="F2062" s="17" t="e" vm="20">
        <v>#VALUE!</v>
      </c>
      <c r="G2062" s="46">
        <v>-10</v>
      </c>
      <c r="H2062" s="18">
        <v>2050</v>
      </c>
      <c r="I2062" s="18" t="s">
        <v>90</v>
      </c>
      <c r="J2062" s="9" t="s">
        <v>204</v>
      </c>
      <c r="K2062" s="17" t="s">
        <v>189</v>
      </c>
      <c r="L2062" s="48" t="s">
        <v>89</v>
      </c>
      <c r="M2062" s="18" t="str" cm="1">
        <f t="array" ref="M2062">_xlfn.IFS(G2062&gt;=-1,"Alto",G2062&gt;-6,"Médio",G2062&lt;=-6,"Baixo")</f>
        <v>Baixo</v>
      </c>
      <c r="N2062" s="20" t="str">
        <f t="shared" si="77"/>
        <v>Baixo</v>
      </c>
    </row>
    <row r="2063" spans="1:15" x14ac:dyDescent="0.35">
      <c r="A2063" s="17" t="str">
        <f t="shared" si="78"/>
        <v>PIcidadeOndas de frioCidade de Teresina20302C</v>
      </c>
      <c r="B2063" s="18" t="s">
        <v>139</v>
      </c>
      <c r="C2063" s="45" t="s">
        <v>82</v>
      </c>
      <c r="D2063" s="44" t="s">
        <v>205</v>
      </c>
      <c r="E2063" s="17" t="s">
        <v>140</v>
      </c>
      <c r="F2063" s="17" t="e" vm="25">
        <v>#VALUE!</v>
      </c>
      <c r="G2063" s="46">
        <v>-5</v>
      </c>
      <c r="H2063" s="18">
        <v>2030</v>
      </c>
      <c r="I2063" s="18" t="s">
        <v>86</v>
      </c>
      <c r="J2063" s="9" t="s">
        <v>204</v>
      </c>
      <c r="K2063" s="17" t="s">
        <v>189</v>
      </c>
      <c r="L2063" s="48" t="s">
        <v>89</v>
      </c>
      <c r="M2063" s="18" t="str" cm="1">
        <f t="array" ref="M2063">_xlfn.IFS(G2063&gt;=-1,"Alto",G2063&gt;-6,"Médio",G2063&lt;=-6,"Baixo")</f>
        <v>Médio</v>
      </c>
      <c r="N2063" s="20" t="str">
        <f t="shared" si="77"/>
        <v>Médio</v>
      </c>
    </row>
    <row r="2064" spans="1:15" x14ac:dyDescent="0.35">
      <c r="A2064" s="17" t="str">
        <f t="shared" si="78"/>
        <v>PIcidadeOndas de frioCidade de Teresina20304C</v>
      </c>
      <c r="B2064" s="18" t="s">
        <v>139</v>
      </c>
      <c r="C2064" s="45" t="s">
        <v>82</v>
      </c>
      <c r="D2064" s="44" t="s">
        <v>205</v>
      </c>
      <c r="E2064" s="17" t="s">
        <v>140</v>
      </c>
      <c r="F2064" s="17" t="e" vm="25">
        <v>#VALUE!</v>
      </c>
      <c r="G2064" s="46">
        <v>-5</v>
      </c>
      <c r="H2064" s="18">
        <v>2030</v>
      </c>
      <c r="I2064" s="18" t="s">
        <v>90</v>
      </c>
      <c r="J2064" s="9" t="s">
        <v>204</v>
      </c>
      <c r="K2064" s="17" t="s">
        <v>189</v>
      </c>
      <c r="L2064" s="48" t="s">
        <v>89</v>
      </c>
      <c r="M2064" s="18" t="str" cm="1">
        <f t="array" ref="M2064">_xlfn.IFS(G2064&gt;=-1,"Alto",G2064&gt;-6,"Médio",G2064&lt;=-6,"Baixo")</f>
        <v>Médio</v>
      </c>
      <c r="N2064" s="20" t="str">
        <f t="shared" si="77"/>
        <v>Médio</v>
      </c>
    </row>
    <row r="2065" spans="1:14" x14ac:dyDescent="0.35">
      <c r="A2065" s="17" t="str">
        <f t="shared" si="78"/>
        <v>PIcidadeOndas de frioCidade de Teresina20502C</v>
      </c>
      <c r="B2065" s="18" t="s">
        <v>139</v>
      </c>
      <c r="C2065" s="45" t="s">
        <v>82</v>
      </c>
      <c r="D2065" s="44" t="s">
        <v>205</v>
      </c>
      <c r="E2065" s="17" t="s">
        <v>140</v>
      </c>
      <c r="F2065" s="17" t="e" vm="25">
        <v>#VALUE!</v>
      </c>
      <c r="G2065" s="46">
        <v>-5</v>
      </c>
      <c r="H2065" s="18">
        <v>2050</v>
      </c>
      <c r="I2065" s="18" t="s">
        <v>86</v>
      </c>
      <c r="J2065" s="9" t="s">
        <v>204</v>
      </c>
      <c r="K2065" s="17" t="s">
        <v>189</v>
      </c>
      <c r="L2065" s="48" t="s">
        <v>89</v>
      </c>
      <c r="M2065" s="18" t="str" cm="1">
        <f t="array" ref="M2065">_xlfn.IFS(G2065&gt;=-1,"Alto",G2065&gt;-6,"Médio",G2065&lt;=-6,"Baixo")</f>
        <v>Médio</v>
      </c>
      <c r="N2065" s="20" t="str">
        <f t="shared" si="77"/>
        <v>Médio</v>
      </c>
    </row>
    <row r="2066" spans="1:14" x14ac:dyDescent="0.35">
      <c r="A2066" s="17" t="str">
        <f t="shared" si="78"/>
        <v>PIcidadeOndas de frioCidade de Teresina20504C</v>
      </c>
      <c r="B2066" s="18" t="s">
        <v>139</v>
      </c>
      <c r="C2066" s="45" t="s">
        <v>82</v>
      </c>
      <c r="D2066" s="44" t="s">
        <v>205</v>
      </c>
      <c r="E2066" s="17" t="s">
        <v>140</v>
      </c>
      <c r="F2066" s="17" t="e" vm="25">
        <v>#VALUE!</v>
      </c>
      <c r="G2066" s="46">
        <v>-10</v>
      </c>
      <c r="H2066" s="18">
        <v>2050</v>
      </c>
      <c r="I2066" s="18" t="s">
        <v>90</v>
      </c>
      <c r="J2066" s="9" t="s">
        <v>204</v>
      </c>
      <c r="K2066" s="17" t="s">
        <v>189</v>
      </c>
      <c r="L2066" s="48" t="s">
        <v>89</v>
      </c>
      <c r="M2066" s="18" t="str" cm="1">
        <f t="array" ref="M2066">_xlfn.IFS(G2066&gt;=-1,"Alto",G2066&gt;-6,"Médio",G2066&lt;=-6,"Baixo")</f>
        <v>Baixo</v>
      </c>
      <c r="N2066" s="20" t="str">
        <f t="shared" si="77"/>
        <v>Baixo</v>
      </c>
    </row>
    <row r="2067" spans="1:14" x14ac:dyDescent="0.35">
      <c r="A2067" s="17" t="str">
        <f t="shared" si="78"/>
        <v>PRcidadeOndas de frioCidade de Curitiba20302C</v>
      </c>
      <c r="B2067" s="18" t="s">
        <v>105</v>
      </c>
      <c r="C2067" s="45" t="s">
        <v>82</v>
      </c>
      <c r="D2067" s="44" t="s">
        <v>205</v>
      </c>
      <c r="E2067" s="17" t="s">
        <v>106</v>
      </c>
      <c r="F2067" s="17" t="e" vm="8">
        <v>#VALUE!</v>
      </c>
      <c r="G2067" s="46">
        <v>-1</v>
      </c>
      <c r="H2067" s="18">
        <v>2030</v>
      </c>
      <c r="I2067" s="18" t="s">
        <v>86</v>
      </c>
      <c r="J2067" s="9" t="s">
        <v>204</v>
      </c>
      <c r="K2067" s="17" t="s">
        <v>189</v>
      </c>
      <c r="L2067" s="48" t="s">
        <v>89</v>
      </c>
      <c r="M2067" s="18" t="str" cm="1">
        <f t="array" ref="M2067">_xlfn.IFS(G2067&gt;=-1,"Alto",G2067&gt;-6,"Médio",G2067&lt;=-6,"Baixo")</f>
        <v>Alto</v>
      </c>
      <c r="N2067" s="20" t="str">
        <f t="shared" si="77"/>
        <v>Alto</v>
      </c>
    </row>
    <row r="2068" spans="1:14" x14ac:dyDescent="0.35">
      <c r="A2068" s="17" t="str">
        <f t="shared" si="78"/>
        <v>PRCidadeOndas de frioCidade de Cascavel20302C</v>
      </c>
      <c r="B2068" s="111" t="s">
        <v>105</v>
      </c>
      <c r="C2068" s="114" t="s">
        <v>190</v>
      </c>
      <c r="D2068" s="92" t="s">
        <v>205</v>
      </c>
      <c r="E2068" s="83" t="s">
        <v>179</v>
      </c>
      <c r="F2068" s="83" t="e" vm="30">
        <v>#VALUE!</v>
      </c>
      <c r="G2068" s="163">
        <v>-1</v>
      </c>
      <c r="H2068" s="18">
        <v>2030</v>
      </c>
      <c r="I2068" s="18" t="s">
        <v>86</v>
      </c>
      <c r="J2068" s="9" t="s">
        <v>204</v>
      </c>
      <c r="K2068" s="17" t="s">
        <v>189</v>
      </c>
      <c r="L2068" s="48" t="s">
        <v>89</v>
      </c>
      <c r="M2068" s="18" t="str" cm="1">
        <f t="array" ref="M2068">_xlfn.IFS(G2068&gt;=-1,"Alto",G2068&gt;-6,"Médio",G2068&lt;=-6,"Baixo")</f>
        <v>Alto</v>
      </c>
      <c r="N2068" s="20" t="str">
        <f t="shared" si="77"/>
        <v>Alto</v>
      </c>
    </row>
    <row r="2069" spans="1:14" x14ac:dyDescent="0.35">
      <c r="A2069" s="17" t="str">
        <f t="shared" si="78"/>
        <v>PRcidadeOndas de frioCidade de Curitiba20304C</v>
      </c>
      <c r="B2069" s="18" t="s">
        <v>105</v>
      </c>
      <c r="C2069" s="18" t="s">
        <v>82</v>
      </c>
      <c r="D2069" s="17" t="s">
        <v>205</v>
      </c>
      <c r="E2069" s="17" t="s">
        <v>106</v>
      </c>
      <c r="F2069" s="17" t="e" vm="8">
        <v>#VALUE!</v>
      </c>
      <c r="G2069" s="46">
        <v>-5</v>
      </c>
      <c r="H2069" s="18">
        <v>2030</v>
      </c>
      <c r="I2069" s="18" t="s">
        <v>90</v>
      </c>
      <c r="J2069" s="9" t="s">
        <v>204</v>
      </c>
      <c r="K2069" s="17" t="s">
        <v>189</v>
      </c>
      <c r="L2069" s="48" t="s">
        <v>89</v>
      </c>
      <c r="M2069" s="18" t="str" cm="1">
        <f t="array" ref="M2069">_xlfn.IFS(G2069&gt;=-1,"Alto",G2069&gt;-6,"Médio",G2069&lt;=-6,"Baixo")</f>
        <v>Médio</v>
      </c>
      <c r="N2069" s="20" t="str">
        <f t="shared" si="77"/>
        <v>Médio</v>
      </c>
    </row>
    <row r="2070" spans="1:14" x14ac:dyDescent="0.35">
      <c r="A2070" s="17" t="str">
        <f t="shared" si="78"/>
        <v>PRCidadeOndas de frioCidade de Cascavel20304C</v>
      </c>
      <c r="B2070" s="111" t="s">
        <v>105</v>
      </c>
      <c r="C2070" s="111" t="s">
        <v>190</v>
      </c>
      <c r="D2070" s="83" t="s">
        <v>205</v>
      </c>
      <c r="E2070" s="83" t="s">
        <v>179</v>
      </c>
      <c r="F2070" s="83" t="e" vm="30">
        <v>#VALUE!</v>
      </c>
      <c r="G2070" s="163">
        <v>-1</v>
      </c>
      <c r="H2070" s="18">
        <v>2030</v>
      </c>
      <c r="I2070" s="18" t="s">
        <v>90</v>
      </c>
      <c r="J2070" s="9" t="s">
        <v>204</v>
      </c>
      <c r="K2070" s="17" t="s">
        <v>189</v>
      </c>
      <c r="L2070" s="48" t="s">
        <v>89</v>
      </c>
      <c r="M2070" s="18" t="str" cm="1">
        <f t="array" ref="M2070">_xlfn.IFS(G2070&gt;=-1,"Alto",G2070&gt;-6,"Médio",G2070&lt;=-6,"Baixo")</f>
        <v>Alto</v>
      </c>
      <c r="N2070" s="20" t="str">
        <f t="shared" si="77"/>
        <v>Alto</v>
      </c>
    </row>
    <row r="2071" spans="1:14" x14ac:dyDescent="0.35">
      <c r="A2071" s="17" t="str">
        <f t="shared" si="78"/>
        <v>PRcidadeOndas de frioCidade de Curitiba20502C</v>
      </c>
      <c r="B2071" s="18" t="s">
        <v>105</v>
      </c>
      <c r="C2071" s="18" t="s">
        <v>82</v>
      </c>
      <c r="D2071" s="17" t="s">
        <v>205</v>
      </c>
      <c r="E2071" s="17" t="s">
        <v>106</v>
      </c>
      <c r="F2071" s="17" t="e" vm="8">
        <v>#VALUE!</v>
      </c>
      <c r="G2071" s="46">
        <v>-5</v>
      </c>
      <c r="H2071" s="18">
        <v>2050</v>
      </c>
      <c r="I2071" s="18" t="s">
        <v>86</v>
      </c>
      <c r="J2071" s="9" t="s">
        <v>204</v>
      </c>
      <c r="K2071" s="17" t="s">
        <v>189</v>
      </c>
      <c r="L2071" s="48" t="s">
        <v>89</v>
      </c>
      <c r="M2071" s="18" t="str" cm="1">
        <f t="array" ref="M2071">_xlfn.IFS(G2071&gt;=-1,"Alto",G2071&gt;-6,"Médio",G2071&lt;=-6,"Baixo")</f>
        <v>Médio</v>
      </c>
      <c r="N2071" s="20" t="str">
        <f t="shared" si="77"/>
        <v>Médio</v>
      </c>
    </row>
    <row r="2072" spans="1:14" x14ac:dyDescent="0.35">
      <c r="A2072" s="17" t="str">
        <f t="shared" si="78"/>
        <v>PRCidadeOndas de frioCidade de Cascavel20502C</v>
      </c>
      <c r="B2072" s="111" t="s">
        <v>105</v>
      </c>
      <c r="C2072" s="111" t="s">
        <v>190</v>
      </c>
      <c r="D2072" s="83" t="s">
        <v>205</v>
      </c>
      <c r="E2072" s="83" t="s">
        <v>179</v>
      </c>
      <c r="F2072" s="83" t="e" vm="30">
        <v>#VALUE!</v>
      </c>
      <c r="G2072" s="163">
        <v>-5</v>
      </c>
      <c r="H2072" s="18">
        <v>2050</v>
      </c>
      <c r="I2072" s="18" t="s">
        <v>86</v>
      </c>
      <c r="J2072" s="9" t="s">
        <v>204</v>
      </c>
      <c r="K2072" s="17" t="s">
        <v>189</v>
      </c>
      <c r="L2072" s="48" t="s">
        <v>89</v>
      </c>
      <c r="M2072" s="18" t="str" cm="1">
        <f t="array" ref="M2072">_xlfn.IFS(G2072&gt;=-1,"Alto",G2072&gt;-6,"Médio",G2072&lt;=-6,"Baixo")</f>
        <v>Médio</v>
      </c>
      <c r="N2072" s="20" t="str">
        <f t="shared" si="77"/>
        <v>Médio</v>
      </c>
    </row>
    <row r="2073" spans="1:14" x14ac:dyDescent="0.35">
      <c r="A2073" s="17" t="str">
        <f t="shared" si="78"/>
        <v>PRcidadeOndas de frioCidade de Curitiba20504C</v>
      </c>
      <c r="B2073" s="18" t="s">
        <v>105</v>
      </c>
      <c r="C2073" s="18" t="s">
        <v>82</v>
      </c>
      <c r="D2073" s="17" t="s">
        <v>205</v>
      </c>
      <c r="E2073" s="17" t="s">
        <v>106</v>
      </c>
      <c r="F2073" s="17" t="e" vm="8">
        <v>#VALUE!</v>
      </c>
      <c r="G2073" s="162">
        <v>-5</v>
      </c>
      <c r="H2073" s="18">
        <v>2050</v>
      </c>
      <c r="I2073" s="18" t="s">
        <v>90</v>
      </c>
      <c r="J2073" s="9" t="s">
        <v>204</v>
      </c>
      <c r="K2073" s="17" t="s">
        <v>189</v>
      </c>
      <c r="L2073" s="48" t="s">
        <v>89</v>
      </c>
      <c r="M2073" s="18" t="str" cm="1">
        <f t="array" ref="M2073">_xlfn.IFS(G2073&gt;=-1,"Alto",G2073&gt;-6,"Médio",G2073&lt;=-6,"Baixo")</f>
        <v>Médio</v>
      </c>
      <c r="N2073" s="20" t="str">
        <f t="shared" si="77"/>
        <v>Médio</v>
      </c>
    </row>
    <row r="2074" spans="1:14" x14ac:dyDescent="0.35">
      <c r="A2074" s="17" t="str">
        <f t="shared" si="78"/>
        <v>PRCidadeOndas de frioCidade de Cascavel20504C</v>
      </c>
      <c r="B2074" s="111" t="s">
        <v>105</v>
      </c>
      <c r="C2074" s="111" t="s">
        <v>190</v>
      </c>
      <c r="D2074" s="83" t="s">
        <v>205</v>
      </c>
      <c r="E2074" s="83" t="s">
        <v>179</v>
      </c>
      <c r="F2074" s="83" t="e" vm="30">
        <v>#VALUE!</v>
      </c>
      <c r="G2074" s="165">
        <v>-5</v>
      </c>
      <c r="H2074" s="18">
        <v>2050</v>
      </c>
      <c r="I2074" s="18" t="s">
        <v>90</v>
      </c>
      <c r="J2074" s="9" t="s">
        <v>204</v>
      </c>
      <c r="K2074" s="17" t="s">
        <v>189</v>
      </c>
      <c r="L2074" s="48" t="s">
        <v>89</v>
      </c>
      <c r="M2074" s="18" t="str" cm="1">
        <f t="array" ref="M2074">_xlfn.IFS(G2074&gt;=-1,"Alto",G2074&gt;-6,"Médio",G2074&lt;=-6,"Baixo")</f>
        <v>Médio</v>
      </c>
      <c r="N2074" s="20" t="str">
        <f t="shared" si="77"/>
        <v>Médio</v>
      </c>
    </row>
    <row r="2075" spans="1:14" x14ac:dyDescent="0.35">
      <c r="A2075" s="17" t="str">
        <f t="shared" si="78"/>
        <v>RJcidadeOndas de frioCidade do Rio de Janeiro20302C</v>
      </c>
      <c r="B2075" s="18" t="s">
        <v>143</v>
      </c>
      <c r="C2075" s="18" t="s">
        <v>82</v>
      </c>
      <c r="D2075" s="17" t="s">
        <v>205</v>
      </c>
      <c r="E2075" s="17" t="s">
        <v>144</v>
      </c>
      <c r="F2075" s="17" t="e" vm="27">
        <v>#VALUE!</v>
      </c>
      <c r="G2075" s="162">
        <v>-5</v>
      </c>
      <c r="H2075" s="18">
        <v>2030</v>
      </c>
      <c r="I2075" s="18" t="s">
        <v>86</v>
      </c>
      <c r="J2075" s="9" t="s">
        <v>204</v>
      </c>
      <c r="K2075" s="17" t="s">
        <v>189</v>
      </c>
      <c r="L2075" s="48" t="s">
        <v>89</v>
      </c>
      <c r="M2075" s="18" t="str" cm="1">
        <f t="array" ref="M2075">_xlfn.IFS(G2075&gt;=-1,"Alto",G2075&gt;-6,"Médio",G2075&lt;=-6,"Baixo")</f>
        <v>Médio</v>
      </c>
      <c r="N2075" s="20" t="str">
        <f t="shared" si="77"/>
        <v>Médio</v>
      </c>
    </row>
    <row r="2076" spans="1:14" x14ac:dyDescent="0.35">
      <c r="A2076" s="17" t="str">
        <f t="shared" si="78"/>
        <v>RJcidadeOndas de frioCidade do Rio de Janeiro20304C</v>
      </c>
      <c r="B2076" s="18" t="s">
        <v>143</v>
      </c>
      <c r="C2076" s="18" t="s">
        <v>82</v>
      </c>
      <c r="D2076" s="17" t="s">
        <v>205</v>
      </c>
      <c r="E2076" s="17" t="s">
        <v>144</v>
      </c>
      <c r="F2076" s="17" t="e" vm="27">
        <v>#VALUE!</v>
      </c>
      <c r="G2076" s="162">
        <v>-5</v>
      </c>
      <c r="H2076" s="18">
        <v>2030</v>
      </c>
      <c r="I2076" s="18" t="s">
        <v>90</v>
      </c>
      <c r="J2076" s="9" t="s">
        <v>204</v>
      </c>
      <c r="K2076" s="17" t="s">
        <v>189</v>
      </c>
      <c r="L2076" s="48" t="s">
        <v>89</v>
      </c>
      <c r="M2076" s="18" t="str" cm="1">
        <f t="array" ref="M2076">_xlfn.IFS(G2076&gt;=-1,"Alto",G2076&gt;-6,"Médio",G2076&lt;=-6,"Baixo")</f>
        <v>Médio</v>
      </c>
      <c r="N2076" s="20" t="str">
        <f t="shared" si="77"/>
        <v>Médio</v>
      </c>
    </row>
    <row r="2077" spans="1:14" x14ac:dyDescent="0.35">
      <c r="A2077" s="17" t="str">
        <f t="shared" si="78"/>
        <v>RJcidadeOndas de frioCidade do Rio de Janeiro20502C</v>
      </c>
      <c r="B2077" s="18" t="s">
        <v>143</v>
      </c>
      <c r="C2077" s="18" t="s">
        <v>82</v>
      </c>
      <c r="D2077" s="17" t="s">
        <v>205</v>
      </c>
      <c r="E2077" s="17" t="s">
        <v>144</v>
      </c>
      <c r="F2077" s="17" t="e" vm="27">
        <v>#VALUE!</v>
      </c>
      <c r="G2077" s="162">
        <v>-5</v>
      </c>
      <c r="H2077" s="18">
        <v>2050</v>
      </c>
      <c r="I2077" s="18" t="s">
        <v>86</v>
      </c>
      <c r="J2077" s="9" t="s">
        <v>204</v>
      </c>
      <c r="K2077" s="17" t="s">
        <v>189</v>
      </c>
      <c r="L2077" s="48" t="s">
        <v>89</v>
      </c>
      <c r="M2077" s="18" t="str" cm="1">
        <f t="array" ref="M2077">_xlfn.IFS(G2077&gt;=-1,"Alto",G2077&gt;-6,"Médio",G2077&lt;=-6,"Baixo")</f>
        <v>Médio</v>
      </c>
      <c r="N2077" s="20" t="str">
        <f t="shared" si="77"/>
        <v>Médio</v>
      </c>
    </row>
    <row r="2078" spans="1:14" x14ac:dyDescent="0.35">
      <c r="A2078" s="17" t="str">
        <f t="shared" si="78"/>
        <v>RJcidadeOndas de frioCidade do Rio de Janeiro20504C</v>
      </c>
      <c r="B2078" s="18" t="s">
        <v>143</v>
      </c>
      <c r="C2078" s="18" t="s">
        <v>82</v>
      </c>
      <c r="D2078" s="17" t="s">
        <v>205</v>
      </c>
      <c r="E2078" s="17" t="s">
        <v>144</v>
      </c>
      <c r="F2078" s="17" t="e" vm="27">
        <v>#VALUE!</v>
      </c>
      <c r="G2078" s="162">
        <v>-5</v>
      </c>
      <c r="H2078" s="18">
        <v>2050</v>
      </c>
      <c r="I2078" s="18" t="s">
        <v>90</v>
      </c>
      <c r="J2078" s="9" t="s">
        <v>204</v>
      </c>
      <c r="K2078" s="17" t="s">
        <v>189</v>
      </c>
      <c r="L2078" s="48" t="s">
        <v>89</v>
      </c>
      <c r="M2078" s="18" t="str" cm="1">
        <f t="array" ref="M2078">_xlfn.IFS(G2078&gt;=-1,"Alto",G2078&gt;-6,"Médio",G2078&lt;=-6,"Baixo")</f>
        <v>Médio</v>
      </c>
      <c r="N2078" s="20" t="str">
        <f t="shared" si="77"/>
        <v>Médio</v>
      </c>
    </row>
    <row r="2079" spans="1:14" x14ac:dyDescent="0.35">
      <c r="A2079" s="17" t="str">
        <f t="shared" si="78"/>
        <v>RNcidadeOndas de frioCidade de Natal20302C</v>
      </c>
      <c r="B2079" s="18" t="s">
        <v>121</v>
      </c>
      <c r="C2079" s="18" t="s">
        <v>82</v>
      </c>
      <c r="D2079" s="17" t="s">
        <v>205</v>
      </c>
      <c r="E2079" s="17" t="s">
        <v>122</v>
      </c>
      <c r="F2079" s="17" t="e" vm="16">
        <v>#VALUE!</v>
      </c>
      <c r="G2079" s="165">
        <v>-5</v>
      </c>
      <c r="H2079" s="18">
        <v>2030</v>
      </c>
      <c r="I2079" s="18" t="s">
        <v>86</v>
      </c>
      <c r="J2079" s="9" t="s">
        <v>204</v>
      </c>
      <c r="K2079" s="17" t="s">
        <v>189</v>
      </c>
      <c r="L2079" s="48" t="s">
        <v>89</v>
      </c>
      <c r="M2079" s="18" t="str" cm="1">
        <f t="array" ref="M2079">_xlfn.IFS(G2079&gt;=-1,"Alto",G2079&gt;-6,"Médio",G2079&lt;=-6,"Baixo")</f>
        <v>Médio</v>
      </c>
      <c r="N2079" s="20" t="str">
        <f t="shared" si="77"/>
        <v>Médio</v>
      </c>
    </row>
    <row r="2080" spans="1:14" x14ac:dyDescent="0.35">
      <c r="A2080" s="17" t="str">
        <f t="shared" si="78"/>
        <v>RNcidadeOndas de frioCidade de Natal20304C</v>
      </c>
      <c r="B2080" s="18" t="s">
        <v>121</v>
      </c>
      <c r="C2080" s="18" t="s">
        <v>82</v>
      </c>
      <c r="D2080" s="17" t="s">
        <v>205</v>
      </c>
      <c r="E2080" s="17" t="s">
        <v>122</v>
      </c>
      <c r="F2080" s="17" t="e" vm="16">
        <v>#VALUE!</v>
      </c>
      <c r="G2080" s="162">
        <v>-5</v>
      </c>
      <c r="H2080" s="18">
        <v>2030</v>
      </c>
      <c r="I2080" s="18" t="s">
        <v>90</v>
      </c>
      <c r="J2080" s="9" t="s">
        <v>204</v>
      </c>
      <c r="K2080" s="17" t="s">
        <v>189</v>
      </c>
      <c r="L2080" s="48" t="s">
        <v>89</v>
      </c>
      <c r="M2080" s="18" t="str" cm="1">
        <f t="array" ref="M2080">_xlfn.IFS(G2080&gt;=-1,"Alto",G2080&gt;-6,"Médio",G2080&lt;=-6,"Baixo")</f>
        <v>Médio</v>
      </c>
      <c r="N2080" s="20" t="str">
        <f t="shared" si="77"/>
        <v>Médio</v>
      </c>
    </row>
    <row r="2081" spans="1:15" x14ac:dyDescent="0.35">
      <c r="A2081" s="17" t="str">
        <f t="shared" si="78"/>
        <v>RNcidadeOndas de frioCidade de Natal20502C</v>
      </c>
      <c r="B2081" s="18" t="s">
        <v>121</v>
      </c>
      <c r="C2081" s="18" t="s">
        <v>82</v>
      </c>
      <c r="D2081" s="17" t="s">
        <v>205</v>
      </c>
      <c r="E2081" s="17" t="s">
        <v>122</v>
      </c>
      <c r="F2081" s="17" t="e" vm="16">
        <v>#VALUE!</v>
      </c>
      <c r="G2081" s="162">
        <v>-10</v>
      </c>
      <c r="H2081" s="18">
        <v>2050</v>
      </c>
      <c r="I2081" s="18" t="s">
        <v>86</v>
      </c>
      <c r="J2081" s="9" t="s">
        <v>204</v>
      </c>
      <c r="K2081" s="17" t="s">
        <v>189</v>
      </c>
      <c r="L2081" s="48" t="s">
        <v>89</v>
      </c>
      <c r="M2081" s="18" t="str" cm="1">
        <f t="array" ref="M2081">_xlfn.IFS(G2081&gt;=-1,"Alto",G2081&gt;-6,"Médio",G2081&lt;=-6,"Baixo")</f>
        <v>Baixo</v>
      </c>
      <c r="N2081" s="20" t="str">
        <f t="shared" si="77"/>
        <v>Baixo</v>
      </c>
    </row>
    <row r="2082" spans="1:15" x14ac:dyDescent="0.35">
      <c r="A2082" s="17" t="str">
        <f t="shared" si="78"/>
        <v>RNcidadeOndas de frioCidade de Natal20504C</v>
      </c>
      <c r="B2082" s="18" t="s">
        <v>121</v>
      </c>
      <c r="C2082" s="18" t="s">
        <v>82</v>
      </c>
      <c r="D2082" s="17" t="s">
        <v>205</v>
      </c>
      <c r="E2082" s="17" t="s">
        <v>122</v>
      </c>
      <c r="F2082" s="17" t="e" vm="16">
        <v>#VALUE!</v>
      </c>
      <c r="G2082" s="162">
        <v>-10</v>
      </c>
      <c r="H2082" s="18">
        <v>2050</v>
      </c>
      <c r="I2082" s="18" t="s">
        <v>90</v>
      </c>
      <c r="J2082" s="9" t="s">
        <v>204</v>
      </c>
      <c r="K2082" s="17" t="s">
        <v>189</v>
      </c>
      <c r="L2082" s="48" t="s">
        <v>89</v>
      </c>
      <c r="M2082" s="18" t="str" cm="1">
        <f t="array" ref="M2082">_xlfn.IFS(G2082&gt;=-1,"Alto",G2082&gt;-6,"Médio",G2082&lt;=-6,"Baixo")</f>
        <v>Baixo</v>
      </c>
      <c r="N2082" s="20" t="str">
        <f t="shared" si="77"/>
        <v>Baixo</v>
      </c>
    </row>
    <row r="2083" spans="1:15" x14ac:dyDescent="0.35">
      <c r="A2083" s="17" t="str">
        <f t="shared" si="78"/>
        <v>ROcidadeOndas de frioCidade de Porto Velho20302C</v>
      </c>
      <c r="B2083" s="18" t="s">
        <v>127</v>
      </c>
      <c r="C2083" s="18" t="s">
        <v>82</v>
      </c>
      <c r="D2083" s="17" t="s">
        <v>205</v>
      </c>
      <c r="E2083" s="17" t="s">
        <v>128</v>
      </c>
      <c r="F2083" s="17" t="e" vm="19">
        <v>#VALUE!</v>
      </c>
      <c r="G2083" s="162">
        <v>-5</v>
      </c>
      <c r="H2083" s="18">
        <v>2030</v>
      </c>
      <c r="I2083" s="18" t="s">
        <v>86</v>
      </c>
      <c r="J2083" s="9" t="s">
        <v>204</v>
      </c>
      <c r="K2083" s="17" t="s">
        <v>189</v>
      </c>
      <c r="L2083" s="48" t="s">
        <v>89</v>
      </c>
      <c r="M2083" s="18" t="str" cm="1">
        <f t="array" ref="M2083">_xlfn.IFS(G2083&gt;=-1,"Alto",G2083&gt;-6,"Médio",G2083&lt;=-6,"Baixo")</f>
        <v>Médio</v>
      </c>
      <c r="N2083" s="20" t="str">
        <f t="shared" si="77"/>
        <v>Médio</v>
      </c>
    </row>
    <row r="2084" spans="1:15" x14ac:dyDescent="0.35">
      <c r="A2084" s="17" t="str">
        <f t="shared" si="78"/>
        <v>ROcidadeOndas de frioCidade de Porto Velho20304C</v>
      </c>
      <c r="B2084" s="18" t="s">
        <v>127</v>
      </c>
      <c r="C2084" s="18" t="s">
        <v>82</v>
      </c>
      <c r="D2084" s="17" t="s">
        <v>205</v>
      </c>
      <c r="E2084" s="17" t="s">
        <v>128</v>
      </c>
      <c r="F2084" s="17" t="e" vm="19">
        <v>#VALUE!</v>
      </c>
      <c r="G2084" s="162">
        <v>-5</v>
      </c>
      <c r="H2084" s="18">
        <v>2030</v>
      </c>
      <c r="I2084" s="18" t="s">
        <v>90</v>
      </c>
      <c r="J2084" s="9" t="s">
        <v>204</v>
      </c>
      <c r="K2084" s="17" t="s">
        <v>189</v>
      </c>
      <c r="L2084" s="48" t="s">
        <v>89</v>
      </c>
      <c r="M2084" s="18" t="str" cm="1">
        <f t="array" ref="M2084">_xlfn.IFS(G2084&gt;=-1,"Alto",G2084&gt;-6,"Médio",G2084&lt;=-6,"Baixo")</f>
        <v>Médio</v>
      </c>
      <c r="N2084" s="20" t="str">
        <f t="shared" si="77"/>
        <v>Médio</v>
      </c>
    </row>
    <row r="2085" spans="1:15" x14ac:dyDescent="0.35">
      <c r="A2085" s="17" t="str">
        <f t="shared" si="78"/>
        <v>ROcidadeOndas de frioCidade de Porto Velho20502C</v>
      </c>
      <c r="B2085" s="18" t="s">
        <v>127</v>
      </c>
      <c r="C2085" s="18" t="s">
        <v>82</v>
      </c>
      <c r="D2085" s="17" t="s">
        <v>205</v>
      </c>
      <c r="E2085" s="17" t="s">
        <v>128</v>
      </c>
      <c r="F2085" s="17" t="e" vm="19">
        <v>#VALUE!</v>
      </c>
      <c r="G2085" s="162">
        <v>-5</v>
      </c>
      <c r="H2085" s="18">
        <v>2050</v>
      </c>
      <c r="I2085" s="18" t="s">
        <v>86</v>
      </c>
      <c r="J2085" s="9" t="s">
        <v>204</v>
      </c>
      <c r="K2085" s="17" t="s">
        <v>189</v>
      </c>
      <c r="L2085" s="48" t="s">
        <v>89</v>
      </c>
      <c r="M2085" s="18" t="str" cm="1">
        <f t="array" ref="M2085">_xlfn.IFS(G2085&gt;=-1,"Alto",G2085&gt;-6,"Médio",G2085&lt;=-6,"Baixo")</f>
        <v>Médio</v>
      </c>
      <c r="N2085" s="20" t="str">
        <f t="shared" si="77"/>
        <v>Médio</v>
      </c>
    </row>
    <row r="2086" spans="1:15" x14ac:dyDescent="0.35">
      <c r="A2086" s="17" t="str">
        <f t="shared" si="78"/>
        <v>ROcidadeOndas de frioCidade de Porto Velho20504C</v>
      </c>
      <c r="B2086" s="18" t="s">
        <v>127</v>
      </c>
      <c r="C2086" s="18" t="s">
        <v>82</v>
      </c>
      <c r="D2086" s="17" t="s">
        <v>205</v>
      </c>
      <c r="E2086" s="17" t="s">
        <v>128</v>
      </c>
      <c r="F2086" s="17" t="e" vm="19">
        <v>#VALUE!</v>
      </c>
      <c r="G2086" s="162">
        <v>-5</v>
      </c>
      <c r="H2086" s="18">
        <v>2050</v>
      </c>
      <c r="I2086" s="18" t="s">
        <v>90</v>
      </c>
      <c r="J2086" s="9" t="s">
        <v>204</v>
      </c>
      <c r="K2086" s="17" t="s">
        <v>189</v>
      </c>
      <c r="L2086" s="48" t="s">
        <v>89</v>
      </c>
      <c r="M2086" s="18" t="str" cm="1">
        <f t="array" ref="M2086">_xlfn.IFS(G2086&gt;=-1,"Alto",G2086&gt;-6,"Médio",G2086&lt;=-6,"Baixo")</f>
        <v>Médio</v>
      </c>
      <c r="N2086" s="20" t="str">
        <f t="shared" si="77"/>
        <v>Médio</v>
      </c>
    </row>
    <row r="2087" spans="1:15" x14ac:dyDescent="0.35">
      <c r="A2087" s="17" t="str">
        <f t="shared" si="78"/>
        <v>RRcidadeOndas de frioCidade de Boa Vista20302C</v>
      </c>
      <c r="B2087" s="18" t="s">
        <v>97</v>
      </c>
      <c r="C2087" s="18" t="s">
        <v>82</v>
      </c>
      <c r="D2087" s="17" t="s">
        <v>205</v>
      </c>
      <c r="E2087" s="17" t="s">
        <v>98</v>
      </c>
      <c r="F2087" s="17" t="e" vm="4">
        <v>#VALUE!</v>
      </c>
      <c r="G2087" s="162">
        <v>-5</v>
      </c>
      <c r="H2087" s="18">
        <v>2030</v>
      </c>
      <c r="I2087" s="18" t="s">
        <v>86</v>
      </c>
      <c r="J2087" s="9" t="s">
        <v>204</v>
      </c>
      <c r="K2087" s="17" t="s">
        <v>189</v>
      </c>
      <c r="L2087" s="48" t="s">
        <v>89</v>
      </c>
      <c r="M2087" s="18" t="str" cm="1">
        <f t="array" ref="M2087">_xlfn.IFS(G2087&gt;=-1,"Alto",G2087&gt;-6,"Médio",G2087&lt;=-6,"Baixo")</f>
        <v>Médio</v>
      </c>
      <c r="N2087" s="20" t="str">
        <f t="shared" ref="N2087:N2150" si="79">IF(OR(G2087="Alto",G2087="Médio", G2087="Baixo", G2087= "Não aplicável",G2087="ND"),G2087,M2087)</f>
        <v>Médio</v>
      </c>
    </row>
    <row r="2088" spans="1:15" x14ac:dyDescent="0.35">
      <c r="A2088" s="17" t="str">
        <f t="shared" si="78"/>
        <v>RRcidadeOndas de frioCidade de Boa Vista20304C</v>
      </c>
      <c r="B2088" s="18" t="s">
        <v>97</v>
      </c>
      <c r="C2088" s="18" t="s">
        <v>82</v>
      </c>
      <c r="D2088" s="17" t="s">
        <v>205</v>
      </c>
      <c r="E2088" s="17" t="s">
        <v>98</v>
      </c>
      <c r="F2088" s="17" t="e" vm="4">
        <v>#VALUE!</v>
      </c>
      <c r="G2088" s="162">
        <v>-5</v>
      </c>
      <c r="H2088" s="18">
        <v>2030</v>
      </c>
      <c r="I2088" s="18" t="s">
        <v>90</v>
      </c>
      <c r="J2088" s="9" t="s">
        <v>204</v>
      </c>
      <c r="K2088" s="17" t="s">
        <v>189</v>
      </c>
      <c r="L2088" s="48" t="s">
        <v>89</v>
      </c>
      <c r="M2088" s="18" t="str" cm="1">
        <f t="array" ref="M2088">_xlfn.IFS(G2088&gt;=-1,"Alto",G2088&gt;-6,"Médio",G2088&lt;=-6,"Baixo")</f>
        <v>Médio</v>
      </c>
      <c r="N2088" s="20" t="str">
        <f t="shared" si="79"/>
        <v>Médio</v>
      </c>
      <c r="O2088" s="1"/>
    </row>
    <row r="2089" spans="1:15" x14ac:dyDescent="0.35">
      <c r="A2089" s="17" t="str">
        <f t="shared" si="78"/>
        <v>RRcidadeOndas de frioCidade de Boa Vista20502C</v>
      </c>
      <c r="B2089" s="18" t="s">
        <v>97</v>
      </c>
      <c r="C2089" s="18" t="s">
        <v>82</v>
      </c>
      <c r="D2089" s="17" t="s">
        <v>205</v>
      </c>
      <c r="E2089" s="17" t="s">
        <v>98</v>
      </c>
      <c r="F2089" s="17" t="e" vm="4">
        <v>#VALUE!</v>
      </c>
      <c r="G2089" s="162">
        <v>-10</v>
      </c>
      <c r="H2089" s="18">
        <v>2050</v>
      </c>
      <c r="I2089" s="18" t="s">
        <v>86</v>
      </c>
      <c r="J2089" s="9" t="s">
        <v>204</v>
      </c>
      <c r="K2089" s="17" t="s">
        <v>189</v>
      </c>
      <c r="L2089" s="48" t="s">
        <v>89</v>
      </c>
      <c r="M2089" s="18" t="str" cm="1">
        <f t="array" ref="M2089">_xlfn.IFS(G2089&gt;=-1,"Alto",G2089&gt;-6,"Médio",G2089&lt;=-6,"Baixo")</f>
        <v>Baixo</v>
      </c>
      <c r="N2089" s="20" t="str">
        <f t="shared" si="79"/>
        <v>Baixo</v>
      </c>
      <c r="O2089" s="1"/>
    </row>
    <row r="2090" spans="1:15" x14ac:dyDescent="0.35">
      <c r="A2090" s="17" t="str">
        <f t="shared" si="78"/>
        <v>RRcidadeOndas de frioCidade de Boa Vista20504C</v>
      </c>
      <c r="B2090" s="18" t="s">
        <v>97</v>
      </c>
      <c r="C2090" s="18" t="s">
        <v>82</v>
      </c>
      <c r="D2090" s="17" t="s">
        <v>205</v>
      </c>
      <c r="E2090" s="17" t="s">
        <v>98</v>
      </c>
      <c r="F2090" s="17" t="e" vm="4">
        <v>#VALUE!</v>
      </c>
      <c r="G2090" s="162">
        <v>-10</v>
      </c>
      <c r="H2090" s="18">
        <v>2050</v>
      </c>
      <c r="I2090" s="18" t="s">
        <v>90</v>
      </c>
      <c r="J2090" s="9" t="s">
        <v>204</v>
      </c>
      <c r="K2090" s="17" t="s">
        <v>189</v>
      </c>
      <c r="L2090" s="48" t="s">
        <v>89</v>
      </c>
      <c r="M2090" s="18" t="str" cm="1">
        <f t="array" ref="M2090">_xlfn.IFS(G2090&gt;=-1,"Alto",G2090&gt;-6,"Médio",G2090&lt;=-6,"Baixo")</f>
        <v>Baixo</v>
      </c>
      <c r="N2090" s="20" t="str">
        <f t="shared" si="79"/>
        <v>Baixo</v>
      </c>
      <c r="O2090" s="1"/>
    </row>
    <row r="2091" spans="1:15" x14ac:dyDescent="0.35">
      <c r="A2091" s="17" t="str">
        <f t="shared" si="78"/>
        <v>RSCidadeOndas de frioCidade de Cruz Alta20302C</v>
      </c>
      <c r="B2091" s="111" t="s">
        <v>125</v>
      </c>
      <c r="C2091" s="111" t="s">
        <v>190</v>
      </c>
      <c r="D2091" s="83" t="s">
        <v>205</v>
      </c>
      <c r="E2091" s="83" t="s">
        <v>182</v>
      </c>
      <c r="F2091" s="83" t="e" vm="31">
        <v>#VALUE!</v>
      </c>
      <c r="G2091" s="165">
        <v>-1</v>
      </c>
      <c r="H2091" s="18">
        <v>2030</v>
      </c>
      <c r="I2091" s="18" t="s">
        <v>86</v>
      </c>
      <c r="J2091" s="9" t="s">
        <v>204</v>
      </c>
      <c r="K2091" s="17" t="s">
        <v>189</v>
      </c>
      <c r="L2091" s="48" t="s">
        <v>89</v>
      </c>
      <c r="M2091" s="18" t="str" cm="1">
        <f t="array" ref="M2091">_xlfn.IFS(G2091&gt;=-1,"Alto",G2091&gt;-6,"Médio",G2091&lt;=-6,"Baixo")</f>
        <v>Alto</v>
      </c>
      <c r="N2091" s="20" t="str">
        <f t="shared" si="79"/>
        <v>Alto</v>
      </c>
    </row>
    <row r="2092" spans="1:15" x14ac:dyDescent="0.35">
      <c r="A2092" s="17" t="str">
        <f t="shared" si="78"/>
        <v>RScidadeOndas de frioCidade de Porto Alegre20302C</v>
      </c>
      <c r="B2092" s="18" t="s">
        <v>125</v>
      </c>
      <c r="C2092" s="18" t="s">
        <v>82</v>
      </c>
      <c r="D2092" s="17" t="s">
        <v>205</v>
      </c>
      <c r="E2092" s="17" t="s">
        <v>126</v>
      </c>
      <c r="F2092" s="17" t="e" vm="18">
        <v>#VALUE!</v>
      </c>
      <c r="G2092" s="162">
        <v>-1</v>
      </c>
      <c r="H2092" s="18">
        <v>2030</v>
      </c>
      <c r="I2092" s="18" t="s">
        <v>86</v>
      </c>
      <c r="J2092" s="9" t="s">
        <v>204</v>
      </c>
      <c r="K2092" s="17" t="s">
        <v>189</v>
      </c>
      <c r="L2092" s="48" t="s">
        <v>89</v>
      </c>
      <c r="M2092" s="18" t="str" cm="1">
        <f t="array" ref="M2092">_xlfn.IFS(G2092&gt;=-1,"Alto",G2092&gt;-6,"Médio",G2092&lt;=-6,"Baixo")</f>
        <v>Alto</v>
      </c>
      <c r="N2092" s="20" t="str">
        <f t="shared" si="79"/>
        <v>Alto</v>
      </c>
    </row>
    <row r="2093" spans="1:15" x14ac:dyDescent="0.35">
      <c r="A2093" s="17" t="str">
        <f t="shared" si="78"/>
        <v>RSCidadeOndas de frioCidade de Cruz Alta20304C</v>
      </c>
      <c r="B2093" s="111" t="s">
        <v>125</v>
      </c>
      <c r="C2093" s="111" t="s">
        <v>190</v>
      </c>
      <c r="D2093" s="83" t="s">
        <v>205</v>
      </c>
      <c r="E2093" s="83" t="s">
        <v>182</v>
      </c>
      <c r="F2093" s="83" t="e" vm="31">
        <v>#VALUE!</v>
      </c>
      <c r="G2093" s="165">
        <v>-1</v>
      </c>
      <c r="H2093" s="18">
        <v>2030</v>
      </c>
      <c r="I2093" s="18" t="s">
        <v>90</v>
      </c>
      <c r="J2093" s="9" t="s">
        <v>204</v>
      </c>
      <c r="K2093" s="17" t="s">
        <v>189</v>
      </c>
      <c r="L2093" s="48" t="s">
        <v>89</v>
      </c>
      <c r="M2093" s="18" t="str" cm="1">
        <f t="array" ref="M2093">_xlfn.IFS(G2093&gt;=-1,"Alto",G2093&gt;-6,"Médio",G2093&lt;=-6,"Baixo")</f>
        <v>Alto</v>
      </c>
      <c r="N2093" s="20" t="str">
        <f t="shared" si="79"/>
        <v>Alto</v>
      </c>
    </row>
    <row r="2094" spans="1:15" x14ac:dyDescent="0.35">
      <c r="A2094" s="17" t="str">
        <f t="shared" si="78"/>
        <v>RScidadeOndas de frioCidade de Porto Alegre20304C</v>
      </c>
      <c r="B2094" s="18" t="s">
        <v>125</v>
      </c>
      <c r="C2094" s="18" t="s">
        <v>82</v>
      </c>
      <c r="D2094" s="17" t="s">
        <v>205</v>
      </c>
      <c r="E2094" s="17" t="s">
        <v>126</v>
      </c>
      <c r="F2094" s="17" t="e" vm="18">
        <v>#VALUE!</v>
      </c>
      <c r="G2094" s="162">
        <v>-1</v>
      </c>
      <c r="H2094" s="18">
        <v>2030</v>
      </c>
      <c r="I2094" s="18" t="s">
        <v>90</v>
      </c>
      <c r="J2094" s="9" t="s">
        <v>204</v>
      </c>
      <c r="K2094" s="17" t="s">
        <v>189</v>
      </c>
      <c r="L2094" s="48" t="s">
        <v>89</v>
      </c>
      <c r="M2094" s="18" t="str" cm="1">
        <f t="array" ref="M2094">_xlfn.IFS(G2094&gt;=-1,"Alto",G2094&gt;-6,"Médio",G2094&lt;=-6,"Baixo")</f>
        <v>Alto</v>
      </c>
      <c r="N2094" s="20" t="str">
        <f t="shared" si="79"/>
        <v>Alto</v>
      </c>
    </row>
    <row r="2095" spans="1:15" x14ac:dyDescent="0.35">
      <c r="A2095" s="17" t="str">
        <f t="shared" si="78"/>
        <v>RSCidadeOndas de frioCidade de Cruz Alta20502C</v>
      </c>
      <c r="B2095" s="111" t="s">
        <v>125</v>
      </c>
      <c r="C2095" s="111" t="s">
        <v>190</v>
      </c>
      <c r="D2095" s="83" t="s">
        <v>205</v>
      </c>
      <c r="E2095" s="83" t="s">
        <v>182</v>
      </c>
      <c r="F2095" s="83" t="e" vm="31">
        <v>#VALUE!</v>
      </c>
      <c r="G2095" s="165">
        <v>-5</v>
      </c>
      <c r="H2095" s="18">
        <v>2050</v>
      </c>
      <c r="I2095" s="18" t="s">
        <v>86</v>
      </c>
      <c r="J2095" s="9" t="s">
        <v>204</v>
      </c>
      <c r="K2095" s="17" t="s">
        <v>189</v>
      </c>
      <c r="L2095" s="48" t="s">
        <v>89</v>
      </c>
      <c r="M2095" s="18" t="str" cm="1">
        <f t="array" ref="M2095">_xlfn.IFS(G2095&gt;=-1,"Alto",G2095&gt;-6,"Médio",G2095&lt;=-6,"Baixo")</f>
        <v>Médio</v>
      </c>
      <c r="N2095" s="20" t="str">
        <f t="shared" si="79"/>
        <v>Médio</v>
      </c>
    </row>
    <row r="2096" spans="1:15" x14ac:dyDescent="0.35">
      <c r="A2096" s="17" t="str">
        <f t="shared" si="78"/>
        <v>RScidadeOndas de frioCidade de Porto Alegre20502C</v>
      </c>
      <c r="B2096" s="18" t="s">
        <v>125</v>
      </c>
      <c r="C2096" s="18" t="s">
        <v>82</v>
      </c>
      <c r="D2096" s="17" t="s">
        <v>205</v>
      </c>
      <c r="E2096" s="17" t="s">
        <v>126</v>
      </c>
      <c r="F2096" s="17" t="e" vm="18">
        <v>#VALUE!</v>
      </c>
      <c r="G2096" s="162">
        <v>-5</v>
      </c>
      <c r="H2096" s="18">
        <v>2050</v>
      </c>
      <c r="I2096" s="18" t="s">
        <v>86</v>
      </c>
      <c r="J2096" s="9" t="s">
        <v>204</v>
      </c>
      <c r="K2096" s="17" t="s">
        <v>189</v>
      </c>
      <c r="L2096" s="48" t="s">
        <v>89</v>
      </c>
      <c r="M2096" s="18" t="str" cm="1">
        <f t="array" ref="M2096">_xlfn.IFS(G2096&gt;=-1,"Alto",G2096&gt;-6,"Médio",G2096&lt;=-6,"Baixo")</f>
        <v>Médio</v>
      </c>
      <c r="N2096" s="20" t="str">
        <f t="shared" si="79"/>
        <v>Médio</v>
      </c>
      <c r="O2096" s="1"/>
    </row>
    <row r="2097" spans="1:15" x14ac:dyDescent="0.35">
      <c r="A2097" s="17" t="str">
        <f t="shared" si="78"/>
        <v>RSCidadeOndas de frioCidade de Cruz Alta20504C</v>
      </c>
      <c r="B2097" s="111" t="s">
        <v>125</v>
      </c>
      <c r="C2097" s="111" t="s">
        <v>190</v>
      </c>
      <c r="D2097" s="83" t="s">
        <v>205</v>
      </c>
      <c r="E2097" s="83" t="s">
        <v>182</v>
      </c>
      <c r="F2097" s="83" t="e" vm="31">
        <v>#VALUE!</v>
      </c>
      <c r="G2097" s="163">
        <v>-5</v>
      </c>
      <c r="H2097" s="18">
        <v>2050</v>
      </c>
      <c r="I2097" s="18" t="s">
        <v>90</v>
      </c>
      <c r="J2097" s="9" t="s">
        <v>204</v>
      </c>
      <c r="K2097" s="17" t="s">
        <v>189</v>
      </c>
      <c r="L2097" s="48" t="s">
        <v>89</v>
      </c>
      <c r="M2097" s="18" t="str" cm="1">
        <f t="array" ref="M2097">_xlfn.IFS(G2097&gt;=-1,"Alto",G2097&gt;-6,"Médio",G2097&lt;=-6,"Baixo")</f>
        <v>Médio</v>
      </c>
      <c r="N2097" s="20" t="str">
        <f t="shared" si="79"/>
        <v>Médio</v>
      </c>
      <c r="O2097" s="1"/>
    </row>
    <row r="2098" spans="1:15" x14ac:dyDescent="0.35">
      <c r="A2098" s="17" t="str">
        <f t="shared" si="78"/>
        <v>RScidadeOndas de frioCidade de Porto Alegre20504C</v>
      </c>
      <c r="B2098" s="18" t="s">
        <v>125</v>
      </c>
      <c r="C2098" s="18" t="s">
        <v>82</v>
      </c>
      <c r="D2098" s="17" t="s">
        <v>205</v>
      </c>
      <c r="E2098" s="17" t="s">
        <v>126</v>
      </c>
      <c r="F2098" s="17" t="e" vm="18">
        <v>#VALUE!</v>
      </c>
      <c r="G2098" s="46">
        <v>-5</v>
      </c>
      <c r="H2098" s="18">
        <v>2050</v>
      </c>
      <c r="I2098" s="18" t="s">
        <v>90</v>
      </c>
      <c r="J2098" s="9" t="s">
        <v>204</v>
      </c>
      <c r="K2098" s="17" t="s">
        <v>189</v>
      </c>
      <c r="L2098" s="48" t="s">
        <v>89</v>
      </c>
      <c r="M2098" s="18" t="str" cm="1">
        <f t="array" ref="M2098">_xlfn.IFS(G2098&gt;=-1,"Alto",G2098&gt;-6,"Médio",G2098&lt;=-6,"Baixo")</f>
        <v>Médio</v>
      </c>
      <c r="N2098" s="20" t="str">
        <f t="shared" si="79"/>
        <v>Médio</v>
      </c>
      <c r="O2098" s="1"/>
    </row>
    <row r="2099" spans="1:15" x14ac:dyDescent="0.35">
      <c r="A2099" s="17" t="str">
        <f t="shared" si="78"/>
        <v>SCcidadeOndas de frioCidade de Florianópolis20302C</v>
      </c>
      <c r="B2099" s="18" t="s">
        <v>107</v>
      </c>
      <c r="C2099" s="18" t="s">
        <v>82</v>
      </c>
      <c r="D2099" s="17" t="s">
        <v>205</v>
      </c>
      <c r="E2099" s="17" t="s">
        <v>108</v>
      </c>
      <c r="F2099" s="17" t="e" vm="9">
        <v>#VALUE!</v>
      </c>
      <c r="G2099" s="46">
        <v>-1</v>
      </c>
      <c r="H2099" s="18">
        <v>2030</v>
      </c>
      <c r="I2099" s="18" t="s">
        <v>86</v>
      </c>
      <c r="J2099" s="9" t="s">
        <v>204</v>
      </c>
      <c r="K2099" s="17" t="s">
        <v>189</v>
      </c>
      <c r="L2099" s="48" t="s">
        <v>89</v>
      </c>
      <c r="M2099" s="18" t="str" cm="1">
        <f t="array" ref="M2099">_xlfn.IFS(G2099&gt;=-1,"Alto",G2099&gt;-6,"Médio",G2099&lt;=-6,"Baixo")</f>
        <v>Alto</v>
      </c>
      <c r="N2099" s="20" t="str">
        <f t="shared" si="79"/>
        <v>Alto</v>
      </c>
    </row>
    <row r="2100" spans="1:15" x14ac:dyDescent="0.35">
      <c r="A2100" s="17" t="str">
        <f t="shared" si="78"/>
        <v>SCcidadeOndas de frioCidade de Florianópolis20304C</v>
      </c>
      <c r="B2100" s="18" t="s">
        <v>107</v>
      </c>
      <c r="C2100" s="18" t="s">
        <v>82</v>
      </c>
      <c r="D2100" s="17" t="s">
        <v>205</v>
      </c>
      <c r="E2100" s="17" t="s">
        <v>108</v>
      </c>
      <c r="F2100" s="17" t="e" vm="9">
        <v>#VALUE!</v>
      </c>
      <c r="G2100" s="46">
        <v>-5</v>
      </c>
      <c r="H2100" s="18">
        <v>2030</v>
      </c>
      <c r="I2100" s="18" t="s">
        <v>90</v>
      </c>
      <c r="J2100" s="9" t="s">
        <v>204</v>
      </c>
      <c r="K2100" s="17" t="s">
        <v>189</v>
      </c>
      <c r="L2100" s="48" t="s">
        <v>89</v>
      </c>
      <c r="M2100" s="18" t="str" cm="1">
        <f t="array" ref="M2100">_xlfn.IFS(G2100&gt;=-1,"Alto",G2100&gt;-6,"Médio",G2100&lt;=-6,"Baixo")</f>
        <v>Médio</v>
      </c>
      <c r="N2100" s="20" t="str">
        <f t="shared" si="79"/>
        <v>Médio</v>
      </c>
    </row>
    <row r="2101" spans="1:15" x14ac:dyDescent="0.35">
      <c r="A2101" s="17" t="str">
        <f t="shared" si="78"/>
        <v>SCcidadeOndas de frioCidade de Florianópolis20502C</v>
      </c>
      <c r="B2101" s="18" t="s">
        <v>107</v>
      </c>
      <c r="C2101" s="18" t="s">
        <v>82</v>
      </c>
      <c r="D2101" s="17" t="s">
        <v>205</v>
      </c>
      <c r="E2101" s="17" t="s">
        <v>108</v>
      </c>
      <c r="F2101" s="17" t="e" vm="9">
        <v>#VALUE!</v>
      </c>
      <c r="G2101" s="46">
        <v>-5</v>
      </c>
      <c r="H2101" s="18">
        <v>2050</v>
      </c>
      <c r="I2101" s="18" t="s">
        <v>86</v>
      </c>
      <c r="J2101" s="9" t="s">
        <v>204</v>
      </c>
      <c r="K2101" s="17" t="s">
        <v>189</v>
      </c>
      <c r="L2101" s="48" t="s">
        <v>89</v>
      </c>
      <c r="M2101" s="18" t="str" cm="1">
        <f t="array" ref="M2101">_xlfn.IFS(G2101&gt;=-1,"Alto",G2101&gt;-6,"Médio",G2101&lt;=-6,"Baixo")</f>
        <v>Médio</v>
      </c>
      <c r="N2101" s="20" t="str">
        <f t="shared" si="79"/>
        <v>Médio</v>
      </c>
    </row>
    <row r="2102" spans="1:15" x14ac:dyDescent="0.35">
      <c r="A2102" s="17" t="str">
        <f t="shared" si="78"/>
        <v>SCcidadeOndas de frioCidade de Florianópolis20504C</v>
      </c>
      <c r="B2102" s="18" t="s">
        <v>107</v>
      </c>
      <c r="C2102" s="18" t="s">
        <v>82</v>
      </c>
      <c r="D2102" s="17" t="s">
        <v>205</v>
      </c>
      <c r="E2102" s="17" t="s">
        <v>108</v>
      </c>
      <c r="F2102" s="17" t="e" vm="9">
        <v>#VALUE!</v>
      </c>
      <c r="G2102" s="46">
        <v>-5</v>
      </c>
      <c r="H2102" s="18">
        <v>2050</v>
      </c>
      <c r="I2102" s="18" t="s">
        <v>90</v>
      </c>
      <c r="J2102" s="9" t="s">
        <v>204</v>
      </c>
      <c r="K2102" s="17" t="s">
        <v>189</v>
      </c>
      <c r="L2102" s="48" t="s">
        <v>89</v>
      </c>
      <c r="M2102" s="18" t="str" cm="1">
        <f t="array" ref="M2102">_xlfn.IFS(G2102&gt;=-1,"Alto",G2102&gt;-6,"Médio",G2102&lt;=-6,"Baixo")</f>
        <v>Médio</v>
      </c>
      <c r="N2102" s="20" t="str">
        <f t="shared" si="79"/>
        <v>Médio</v>
      </c>
    </row>
    <row r="2103" spans="1:15" x14ac:dyDescent="0.35">
      <c r="A2103" s="17" t="str">
        <f t="shared" si="78"/>
        <v>SEcidadeOndas de frioCidade de Aracajú20302C</v>
      </c>
      <c r="B2103" s="18" t="s">
        <v>81</v>
      </c>
      <c r="C2103" s="18" t="s">
        <v>82</v>
      </c>
      <c r="D2103" s="17" t="s">
        <v>205</v>
      </c>
      <c r="E2103" s="17" t="s">
        <v>84</v>
      </c>
      <c r="F2103" s="17" t="e" vm="1">
        <v>#VALUE!</v>
      </c>
      <c r="G2103" s="46">
        <v>-5</v>
      </c>
      <c r="H2103" s="18">
        <v>2030</v>
      </c>
      <c r="I2103" s="18" t="s">
        <v>86</v>
      </c>
      <c r="J2103" s="9" t="s">
        <v>204</v>
      </c>
      <c r="K2103" s="17" t="s">
        <v>189</v>
      </c>
      <c r="L2103" s="48" t="s">
        <v>89</v>
      </c>
      <c r="M2103" s="18" t="str" cm="1">
        <f t="array" ref="M2103">_xlfn.IFS(G2103&gt;=-1,"Alto",G2103&gt;-6,"Médio",G2103&lt;=-6,"Baixo")</f>
        <v>Médio</v>
      </c>
      <c r="N2103" s="20" t="str">
        <f t="shared" si="79"/>
        <v>Médio</v>
      </c>
    </row>
    <row r="2104" spans="1:15" x14ac:dyDescent="0.35">
      <c r="A2104" s="17" t="str">
        <f t="shared" si="78"/>
        <v>SEcidadeOndas de frioCidade de Aracajú20304C</v>
      </c>
      <c r="B2104" s="18" t="s">
        <v>81</v>
      </c>
      <c r="C2104" s="18" t="s">
        <v>82</v>
      </c>
      <c r="D2104" s="17" t="s">
        <v>205</v>
      </c>
      <c r="E2104" s="17" t="s">
        <v>84</v>
      </c>
      <c r="F2104" s="17" t="e" vm="1">
        <v>#VALUE!</v>
      </c>
      <c r="G2104" s="46">
        <v>-5</v>
      </c>
      <c r="H2104" s="18">
        <v>2030</v>
      </c>
      <c r="I2104" s="18" t="s">
        <v>90</v>
      </c>
      <c r="J2104" s="9" t="s">
        <v>204</v>
      </c>
      <c r="K2104" s="17" t="s">
        <v>189</v>
      </c>
      <c r="L2104" s="48" t="s">
        <v>89</v>
      </c>
      <c r="M2104" s="18" t="str" cm="1">
        <f t="array" ref="M2104">_xlfn.IFS(G2104&gt;=-1,"Alto",G2104&gt;-6,"Médio",G2104&lt;=-6,"Baixo")</f>
        <v>Médio</v>
      </c>
      <c r="N2104" s="20" t="str">
        <f t="shared" si="79"/>
        <v>Médio</v>
      </c>
    </row>
    <row r="2105" spans="1:15" x14ac:dyDescent="0.35">
      <c r="A2105" s="17" t="str">
        <f t="shared" si="78"/>
        <v>SEcidadeOndas de frioCidade de Aracajú20502C</v>
      </c>
      <c r="B2105" s="18" t="s">
        <v>81</v>
      </c>
      <c r="C2105" s="18" t="s">
        <v>82</v>
      </c>
      <c r="D2105" s="17" t="s">
        <v>205</v>
      </c>
      <c r="E2105" s="17" t="s">
        <v>84</v>
      </c>
      <c r="F2105" s="17" t="e" vm="1">
        <v>#VALUE!</v>
      </c>
      <c r="G2105" s="46">
        <v>-5</v>
      </c>
      <c r="H2105" s="18">
        <v>2050</v>
      </c>
      <c r="I2105" s="18" t="s">
        <v>86</v>
      </c>
      <c r="J2105" s="9" t="s">
        <v>204</v>
      </c>
      <c r="K2105" s="17" t="s">
        <v>189</v>
      </c>
      <c r="L2105" s="48" t="s">
        <v>89</v>
      </c>
      <c r="M2105" s="18" t="str" cm="1">
        <f t="array" ref="M2105">_xlfn.IFS(G2105&gt;=-1,"Alto",G2105&gt;-6,"Médio",G2105&lt;=-6,"Baixo")</f>
        <v>Médio</v>
      </c>
      <c r="N2105" s="20" t="str">
        <f t="shared" si="79"/>
        <v>Médio</v>
      </c>
    </row>
    <row r="2106" spans="1:15" x14ac:dyDescent="0.35">
      <c r="A2106" s="17" t="str">
        <f t="shared" si="78"/>
        <v>SEcidadeOndas de frioCidade de Aracajú20504C</v>
      </c>
      <c r="B2106" s="18" t="s">
        <v>81</v>
      </c>
      <c r="C2106" s="18" t="s">
        <v>82</v>
      </c>
      <c r="D2106" s="17" t="s">
        <v>205</v>
      </c>
      <c r="E2106" s="17" t="s">
        <v>84</v>
      </c>
      <c r="F2106" s="17" t="e" vm="1">
        <v>#VALUE!</v>
      </c>
      <c r="G2106" s="46">
        <v>-10</v>
      </c>
      <c r="H2106" s="18">
        <v>2050</v>
      </c>
      <c r="I2106" s="18" t="s">
        <v>90</v>
      </c>
      <c r="J2106" s="9" t="s">
        <v>204</v>
      </c>
      <c r="K2106" s="17" t="s">
        <v>189</v>
      </c>
      <c r="L2106" s="48" t="s">
        <v>89</v>
      </c>
      <c r="M2106" s="18" t="str" cm="1">
        <f t="array" ref="M2106">_xlfn.IFS(G2106&gt;=-1,"Alto",G2106&gt;-6,"Médio",G2106&lt;=-6,"Baixo")</f>
        <v>Baixo</v>
      </c>
      <c r="N2106" s="20" t="str">
        <f t="shared" si="79"/>
        <v>Baixo</v>
      </c>
    </row>
    <row r="2107" spans="1:15" x14ac:dyDescent="0.35">
      <c r="A2107" s="17" t="str">
        <f t="shared" si="78"/>
        <v>SPCidadeOndas de frioCidade de Ribeirão Preto20302C</v>
      </c>
      <c r="B2107" s="111" t="s">
        <v>137</v>
      </c>
      <c r="C2107" s="111" t="s">
        <v>190</v>
      </c>
      <c r="D2107" s="83" t="s">
        <v>205</v>
      </c>
      <c r="E2107" s="83" t="s">
        <v>181</v>
      </c>
      <c r="F2107" s="83" t="e" vm="32">
        <v>#VALUE!</v>
      </c>
      <c r="G2107" s="163">
        <v>-1</v>
      </c>
      <c r="H2107" s="18">
        <v>2030</v>
      </c>
      <c r="I2107" s="18" t="s">
        <v>86</v>
      </c>
      <c r="J2107" s="9" t="s">
        <v>204</v>
      </c>
      <c r="K2107" s="17" t="s">
        <v>189</v>
      </c>
      <c r="L2107" s="48" t="s">
        <v>89</v>
      </c>
      <c r="M2107" s="18" t="str" cm="1">
        <f t="array" ref="M2107">_xlfn.IFS(G2107&gt;=-1,"Alto",G2107&gt;-6,"Médio",G2107&lt;=-6,"Baixo")</f>
        <v>Alto</v>
      </c>
      <c r="N2107" s="20" t="str">
        <f t="shared" si="79"/>
        <v>Alto</v>
      </c>
    </row>
    <row r="2108" spans="1:15" x14ac:dyDescent="0.35">
      <c r="A2108" s="17" t="str">
        <f t="shared" si="78"/>
        <v>SPcidadeOndas de frioCidade de São Paulo20302C</v>
      </c>
      <c r="B2108" s="18" t="s">
        <v>137</v>
      </c>
      <c r="C2108" s="18" t="s">
        <v>82</v>
      </c>
      <c r="D2108" s="17" t="s">
        <v>205</v>
      </c>
      <c r="E2108" s="17" t="s">
        <v>138</v>
      </c>
      <c r="F2108" s="17" t="e" vm="24">
        <v>#VALUE!</v>
      </c>
      <c r="G2108" s="46">
        <v>-1</v>
      </c>
      <c r="H2108" s="18">
        <v>2030</v>
      </c>
      <c r="I2108" s="18" t="s">
        <v>86</v>
      </c>
      <c r="J2108" s="9" t="s">
        <v>204</v>
      </c>
      <c r="K2108" s="17" t="s">
        <v>189</v>
      </c>
      <c r="L2108" s="48" t="s">
        <v>89</v>
      </c>
      <c r="M2108" s="18" t="str" cm="1">
        <f t="array" ref="M2108">_xlfn.IFS(G2108&gt;=-1,"Alto",G2108&gt;-6,"Médio",G2108&lt;=-6,"Baixo")</f>
        <v>Alto</v>
      </c>
      <c r="N2108" s="20" t="str">
        <f t="shared" si="79"/>
        <v>Alto</v>
      </c>
    </row>
    <row r="2109" spans="1:15" x14ac:dyDescent="0.35">
      <c r="A2109" s="17" t="str">
        <f t="shared" si="78"/>
        <v>SPCidadeOndas de frioCidade de Ribeirão Preto20304C</v>
      </c>
      <c r="B2109" s="111" t="s">
        <v>137</v>
      </c>
      <c r="C2109" s="111" t="s">
        <v>190</v>
      </c>
      <c r="D2109" s="83" t="s">
        <v>205</v>
      </c>
      <c r="E2109" s="83" t="s">
        <v>181</v>
      </c>
      <c r="F2109" s="83" t="e" vm="32">
        <v>#VALUE!</v>
      </c>
      <c r="G2109" s="163">
        <v>-5</v>
      </c>
      <c r="H2109" s="18">
        <v>2030</v>
      </c>
      <c r="I2109" s="18" t="s">
        <v>90</v>
      </c>
      <c r="J2109" s="9" t="s">
        <v>204</v>
      </c>
      <c r="K2109" s="17" t="s">
        <v>189</v>
      </c>
      <c r="L2109" s="48" t="s">
        <v>89</v>
      </c>
      <c r="M2109" s="18" t="str" cm="1">
        <f t="array" ref="M2109">_xlfn.IFS(G2109&gt;=-1,"Alto",G2109&gt;-6,"Médio",G2109&lt;=-6,"Baixo")</f>
        <v>Médio</v>
      </c>
      <c r="N2109" s="20" t="str">
        <f t="shared" si="79"/>
        <v>Médio</v>
      </c>
    </row>
    <row r="2110" spans="1:15" x14ac:dyDescent="0.35">
      <c r="A2110" s="17" t="str">
        <f t="shared" si="78"/>
        <v>SPcidadeOndas de frioCidade de São Paulo20304C</v>
      </c>
      <c r="B2110" s="18" t="s">
        <v>137</v>
      </c>
      <c r="C2110" s="18" t="s">
        <v>82</v>
      </c>
      <c r="D2110" s="17" t="s">
        <v>205</v>
      </c>
      <c r="E2110" s="17" t="s">
        <v>138</v>
      </c>
      <c r="F2110" s="17" t="e" vm="24">
        <v>#VALUE!</v>
      </c>
      <c r="G2110" s="46">
        <v>-5</v>
      </c>
      <c r="H2110" s="18">
        <v>2030</v>
      </c>
      <c r="I2110" s="18" t="s">
        <v>90</v>
      </c>
      <c r="J2110" s="9" t="s">
        <v>204</v>
      </c>
      <c r="K2110" s="17" t="s">
        <v>189</v>
      </c>
      <c r="L2110" s="48" t="s">
        <v>89</v>
      </c>
      <c r="M2110" s="18" t="str" cm="1">
        <f t="array" ref="M2110">_xlfn.IFS(G2110&gt;=-1,"Alto",G2110&gt;-6,"Médio",G2110&lt;=-6,"Baixo")</f>
        <v>Médio</v>
      </c>
      <c r="N2110" s="20" t="str">
        <f t="shared" si="79"/>
        <v>Médio</v>
      </c>
    </row>
    <row r="2111" spans="1:15" x14ac:dyDescent="0.35">
      <c r="A2111" s="17" t="str">
        <f t="shared" si="78"/>
        <v>SPCidadeOndas de frioCidade de Ribeirão Preto20502C</v>
      </c>
      <c r="B2111" s="111" t="s">
        <v>137</v>
      </c>
      <c r="C2111" s="111" t="s">
        <v>190</v>
      </c>
      <c r="D2111" s="83" t="s">
        <v>205</v>
      </c>
      <c r="E2111" s="83" t="s">
        <v>181</v>
      </c>
      <c r="F2111" s="83" t="e" vm="32">
        <v>#VALUE!</v>
      </c>
      <c r="G2111" s="163">
        <v>-5</v>
      </c>
      <c r="H2111" s="18">
        <v>2050</v>
      </c>
      <c r="I2111" s="18" t="s">
        <v>86</v>
      </c>
      <c r="J2111" s="9" t="s">
        <v>204</v>
      </c>
      <c r="K2111" s="17" t="s">
        <v>189</v>
      </c>
      <c r="L2111" s="48" t="s">
        <v>89</v>
      </c>
      <c r="M2111" s="18" t="str" cm="1">
        <f t="array" ref="M2111">_xlfn.IFS(G2111&gt;=-1,"Alto",G2111&gt;-6,"Médio",G2111&lt;=-6,"Baixo")</f>
        <v>Médio</v>
      </c>
      <c r="N2111" s="20" t="str">
        <f t="shared" si="79"/>
        <v>Médio</v>
      </c>
    </row>
    <row r="2112" spans="1:15" x14ac:dyDescent="0.35">
      <c r="A2112" s="17" t="str">
        <f t="shared" si="78"/>
        <v>SPcidadeOndas de frioCidade de São Paulo20502C</v>
      </c>
      <c r="B2112" s="18" t="s">
        <v>137</v>
      </c>
      <c r="C2112" s="18" t="s">
        <v>82</v>
      </c>
      <c r="D2112" s="17" t="s">
        <v>205</v>
      </c>
      <c r="E2112" s="17" t="s">
        <v>138</v>
      </c>
      <c r="F2112" s="17" t="e" vm="24">
        <v>#VALUE!</v>
      </c>
      <c r="G2112" s="46">
        <v>-5</v>
      </c>
      <c r="H2112" s="18">
        <v>2050</v>
      </c>
      <c r="I2112" s="18" t="s">
        <v>86</v>
      </c>
      <c r="J2112" s="9" t="s">
        <v>204</v>
      </c>
      <c r="K2112" s="17" t="s">
        <v>189</v>
      </c>
      <c r="L2112" s="48" t="s">
        <v>89</v>
      </c>
      <c r="M2112" s="18" t="str" cm="1">
        <f t="array" ref="M2112">_xlfn.IFS(G2112&gt;=-1,"Alto",G2112&gt;-6,"Médio",G2112&lt;=-6,"Baixo")</f>
        <v>Médio</v>
      </c>
      <c r="N2112" s="20" t="str">
        <f t="shared" si="79"/>
        <v>Médio</v>
      </c>
    </row>
    <row r="2113" spans="1:14" x14ac:dyDescent="0.35">
      <c r="A2113" s="17" t="str">
        <f t="shared" si="78"/>
        <v>SPCidadeOndas de frioCidade de Ribeirão Preto20504C</v>
      </c>
      <c r="B2113" s="111" t="s">
        <v>137</v>
      </c>
      <c r="C2113" s="114" t="s">
        <v>190</v>
      </c>
      <c r="D2113" s="92" t="s">
        <v>205</v>
      </c>
      <c r="E2113" s="83" t="s">
        <v>181</v>
      </c>
      <c r="F2113" s="83" t="e" vm="32">
        <v>#VALUE!</v>
      </c>
      <c r="G2113" s="163">
        <v>-5</v>
      </c>
      <c r="H2113" s="18">
        <v>2050</v>
      </c>
      <c r="I2113" s="18" t="s">
        <v>90</v>
      </c>
      <c r="J2113" s="9" t="s">
        <v>204</v>
      </c>
      <c r="K2113" s="17" t="s">
        <v>189</v>
      </c>
      <c r="L2113" s="48" t="s">
        <v>89</v>
      </c>
      <c r="M2113" s="18" t="str" cm="1">
        <f t="array" ref="M2113">_xlfn.IFS(G2113&gt;=-1,"Alto",G2113&gt;-6,"Médio",G2113&lt;=-6,"Baixo")</f>
        <v>Médio</v>
      </c>
      <c r="N2113" s="20" t="str">
        <f t="shared" si="79"/>
        <v>Médio</v>
      </c>
    </row>
    <row r="2114" spans="1:14" x14ac:dyDescent="0.35">
      <c r="A2114" s="17" t="str">
        <f t="shared" si="78"/>
        <v>SPcidadeOndas de frioCidade de São Paulo20504C</v>
      </c>
      <c r="B2114" s="18" t="s">
        <v>137</v>
      </c>
      <c r="C2114" s="45" t="s">
        <v>82</v>
      </c>
      <c r="D2114" s="44" t="s">
        <v>205</v>
      </c>
      <c r="E2114" s="17" t="s">
        <v>138</v>
      </c>
      <c r="F2114" s="17" t="e" vm="24">
        <v>#VALUE!</v>
      </c>
      <c r="G2114" s="46">
        <v>-5</v>
      </c>
      <c r="H2114" s="18">
        <v>2050</v>
      </c>
      <c r="I2114" s="18" t="s">
        <v>90</v>
      </c>
      <c r="J2114" s="9" t="s">
        <v>204</v>
      </c>
      <c r="K2114" s="17" t="s">
        <v>189</v>
      </c>
      <c r="L2114" s="48" t="s">
        <v>89</v>
      </c>
      <c r="M2114" s="18" t="str" cm="1">
        <f t="array" ref="M2114">_xlfn.IFS(G2114&gt;=-1,"Alto",G2114&gt;-6,"Médio",G2114&lt;=-6,"Baixo")</f>
        <v>Médio</v>
      </c>
      <c r="N2114" s="20" t="str">
        <f t="shared" si="79"/>
        <v>Médio</v>
      </c>
    </row>
    <row r="2115" spans="1:14" x14ac:dyDescent="0.35">
      <c r="A2115" s="17" t="str">
        <f t="shared" si="78"/>
        <v>TOcidadeOndas de frioCidade de Palmas20302C</v>
      </c>
      <c r="B2115" s="18" t="s">
        <v>123</v>
      </c>
      <c r="C2115" s="45" t="s">
        <v>82</v>
      </c>
      <c r="D2115" s="44" t="s">
        <v>205</v>
      </c>
      <c r="E2115" s="17" t="s">
        <v>124</v>
      </c>
      <c r="F2115" s="17" t="e" vm="17">
        <v>#VALUE!</v>
      </c>
      <c r="G2115" s="163">
        <v>-5</v>
      </c>
      <c r="H2115" s="18">
        <v>2030</v>
      </c>
      <c r="I2115" s="18" t="s">
        <v>86</v>
      </c>
      <c r="J2115" s="9" t="s">
        <v>204</v>
      </c>
      <c r="K2115" s="17" t="s">
        <v>189</v>
      </c>
      <c r="L2115" s="48" t="s">
        <v>89</v>
      </c>
      <c r="M2115" s="18" t="str" cm="1">
        <f t="array" ref="M2115">_xlfn.IFS(G2115&gt;=-1,"Alto",G2115&gt;-6,"Médio",G2115&lt;=-6,"Baixo")</f>
        <v>Médio</v>
      </c>
      <c r="N2115" s="20" t="str">
        <f t="shared" si="79"/>
        <v>Médio</v>
      </c>
    </row>
    <row r="2116" spans="1:14" x14ac:dyDescent="0.35">
      <c r="A2116" s="17" t="str">
        <f t="shared" si="78"/>
        <v>TOcidadeOndas de frioCidade de Palmas20304C</v>
      </c>
      <c r="B2116" s="18" t="s">
        <v>123</v>
      </c>
      <c r="C2116" s="45" t="s">
        <v>82</v>
      </c>
      <c r="D2116" s="44" t="s">
        <v>205</v>
      </c>
      <c r="E2116" s="17" t="s">
        <v>124</v>
      </c>
      <c r="F2116" s="17" t="e" vm="17">
        <v>#VALUE!</v>
      </c>
      <c r="G2116" s="46">
        <v>-5</v>
      </c>
      <c r="H2116" s="18">
        <v>2030</v>
      </c>
      <c r="I2116" s="18" t="s">
        <v>90</v>
      </c>
      <c r="J2116" s="9" t="s">
        <v>204</v>
      </c>
      <c r="K2116" s="17" t="s">
        <v>189</v>
      </c>
      <c r="L2116" s="48" t="s">
        <v>89</v>
      </c>
      <c r="M2116" s="18" t="str" cm="1">
        <f t="array" ref="M2116">_xlfn.IFS(G2116&gt;=-1,"Alto",G2116&gt;-6,"Médio",G2116&lt;=-6,"Baixo")</f>
        <v>Médio</v>
      </c>
      <c r="N2116" s="20" t="str">
        <f t="shared" si="79"/>
        <v>Médio</v>
      </c>
    </row>
    <row r="2117" spans="1:14" x14ac:dyDescent="0.35">
      <c r="A2117" s="17" t="str">
        <f t="shared" si="78"/>
        <v>TOcidadeOndas de frioCidade de Palmas20502C</v>
      </c>
      <c r="B2117" s="18" t="s">
        <v>123</v>
      </c>
      <c r="C2117" s="45" t="s">
        <v>82</v>
      </c>
      <c r="D2117" s="44" t="s">
        <v>205</v>
      </c>
      <c r="E2117" s="17" t="s">
        <v>124</v>
      </c>
      <c r="F2117" s="17" t="e" vm="17">
        <v>#VALUE!</v>
      </c>
      <c r="G2117" s="46">
        <v>-5</v>
      </c>
      <c r="H2117" s="18">
        <v>2050</v>
      </c>
      <c r="I2117" s="18" t="s">
        <v>86</v>
      </c>
      <c r="J2117" s="9" t="s">
        <v>204</v>
      </c>
      <c r="K2117" s="17" t="s">
        <v>189</v>
      </c>
      <c r="L2117" s="48" t="s">
        <v>89</v>
      </c>
      <c r="M2117" s="18" t="str" cm="1">
        <f t="array" ref="M2117">_xlfn.IFS(G2117&gt;=-1,"Alto",G2117&gt;-6,"Médio",G2117&lt;=-6,"Baixo")</f>
        <v>Médio</v>
      </c>
      <c r="N2117" s="20" t="str">
        <f t="shared" si="79"/>
        <v>Médio</v>
      </c>
    </row>
    <row r="2118" spans="1:14" x14ac:dyDescent="0.35">
      <c r="A2118" s="17" t="str">
        <f t="shared" si="78"/>
        <v>TOcidadeOndas de frioCidade de Palmas20504C</v>
      </c>
      <c r="B2118" s="18" t="s">
        <v>123</v>
      </c>
      <c r="C2118" s="45" t="s">
        <v>82</v>
      </c>
      <c r="D2118" s="44" t="s">
        <v>205</v>
      </c>
      <c r="E2118" s="17" t="s">
        <v>124</v>
      </c>
      <c r="F2118" s="17" t="e" vm="17">
        <v>#VALUE!</v>
      </c>
      <c r="G2118" s="46">
        <v>-10</v>
      </c>
      <c r="H2118" s="18">
        <v>2050</v>
      </c>
      <c r="I2118" s="18" t="s">
        <v>90</v>
      </c>
      <c r="J2118" s="9" t="s">
        <v>204</v>
      </c>
      <c r="K2118" s="17" t="s">
        <v>189</v>
      </c>
      <c r="L2118" s="48" t="s">
        <v>89</v>
      </c>
      <c r="M2118" s="18" t="str" cm="1">
        <f t="array" ref="M2118">_xlfn.IFS(G2118&gt;=-1,"Alto",G2118&gt;-6,"Médio",G2118&lt;=-6,"Baixo")</f>
        <v>Baixo</v>
      </c>
      <c r="N2118" s="20" t="str">
        <f t="shared" si="79"/>
        <v>Baixo</v>
      </c>
    </row>
    <row r="2119" spans="1:14" x14ac:dyDescent="0.35">
      <c r="A2119" s="17" t="str">
        <f t="shared" ref="A2119:A2182" si="80">_xlfn.CONCAT(B2119,C2119,D2119,E2119,H2119,I2119)</f>
        <v>ACEstadoOndas de frioEstado do Acre20302C</v>
      </c>
      <c r="B2119" s="18" t="s">
        <v>131</v>
      </c>
      <c r="C2119" s="45" t="s">
        <v>146</v>
      </c>
      <c r="D2119" s="44" t="s">
        <v>205</v>
      </c>
      <c r="E2119" s="17" t="s">
        <v>155</v>
      </c>
      <c r="F2119" s="17" t="e" vm="41">
        <v>#VALUE!</v>
      </c>
      <c r="G2119" s="46">
        <v>-8.56</v>
      </c>
      <c r="H2119" s="18">
        <v>2030</v>
      </c>
      <c r="I2119" s="18" t="s">
        <v>86</v>
      </c>
      <c r="J2119" s="9" t="s">
        <v>204</v>
      </c>
      <c r="K2119" s="17" t="s">
        <v>189</v>
      </c>
      <c r="L2119" s="48" t="s">
        <v>89</v>
      </c>
      <c r="M2119" s="18" t="str" cm="1">
        <f t="array" ref="M2119">_xlfn.IFS(G2119&gt;=-1,"Alto",G2119&gt;-6,"Médio",G2119&lt;=-6,"Baixo")</f>
        <v>Baixo</v>
      </c>
      <c r="N2119" s="20" t="str">
        <f t="shared" si="79"/>
        <v>Baixo</v>
      </c>
    </row>
    <row r="2120" spans="1:14" x14ac:dyDescent="0.35">
      <c r="A2120" s="17" t="str">
        <f t="shared" si="80"/>
        <v>ACEstadoOndas de frioEstado do Acre20304C</v>
      </c>
      <c r="B2120" s="18" t="s">
        <v>131</v>
      </c>
      <c r="C2120" s="45" t="s">
        <v>146</v>
      </c>
      <c r="D2120" s="44" t="s">
        <v>205</v>
      </c>
      <c r="E2120" s="17" t="s">
        <v>155</v>
      </c>
      <c r="F2120" s="17" t="e" vm="41">
        <v>#VALUE!</v>
      </c>
      <c r="G2120" s="46">
        <v>-7.25</v>
      </c>
      <c r="H2120" s="18">
        <v>2030</v>
      </c>
      <c r="I2120" s="18" t="s">
        <v>90</v>
      </c>
      <c r="J2120" s="9" t="s">
        <v>204</v>
      </c>
      <c r="K2120" s="17" t="s">
        <v>189</v>
      </c>
      <c r="L2120" s="48" t="s">
        <v>89</v>
      </c>
      <c r="M2120" s="18" t="str" cm="1">
        <f t="array" ref="M2120">_xlfn.IFS(G2120&gt;=-1,"Alto",G2120&gt;-6,"Médio",G2120&lt;=-6,"Baixo")</f>
        <v>Baixo</v>
      </c>
      <c r="N2120" s="20" t="str">
        <f t="shared" si="79"/>
        <v>Baixo</v>
      </c>
    </row>
    <row r="2121" spans="1:14" x14ac:dyDescent="0.35">
      <c r="A2121" s="17" t="str">
        <f t="shared" si="80"/>
        <v>ACEstadoOndas de frioEstado do Acre20502C</v>
      </c>
      <c r="B2121" s="18" t="s">
        <v>131</v>
      </c>
      <c r="C2121" s="18" t="s">
        <v>146</v>
      </c>
      <c r="D2121" s="17" t="s">
        <v>205</v>
      </c>
      <c r="E2121" s="17" t="s">
        <v>155</v>
      </c>
      <c r="F2121" s="17" t="e" vm="41">
        <v>#VALUE!</v>
      </c>
      <c r="G2121" s="46">
        <v>-9.83</v>
      </c>
      <c r="H2121" s="18">
        <v>2050</v>
      </c>
      <c r="I2121" s="18" t="s">
        <v>86</v>
      </c>
      <c r="J2121" s="9" t="s">
        <v>204</v>
      </c>
      <c r="K2121" s="17" t="s">
        <v>189</v>
      </c>
      <c r="L2121" s="48" t="s">
        <v>89</v>
      </c>
      <c r="M2121" s="18" t="str" cm="1">
        <f t="array" ref="M2121">_xlfn.IFS(G2121&gt;=-1,"Alto",G2121&gt;-6,"Médio",G2121&lt;=-6,"Baixo")</f>
        <v>Baixo</v>
      </c>
      <c r="N2121" s="20" t="str">
        <f t="shared" si="79"/>
        <v>Baixo</v>
      </c>
    </row>
    <row r="2122" spans="1:14" x14ac:dyDescent="0.35">
      <c r="A2122" s="17" t="str">
        <f t="shared" si="80"/>
        <v>ACEstadoOndas de frioEstado do Acre20504C</v>
      </c>
      <c r="B2122" s="18" t="s">
        <v>131</v>
      </c>
      <c r="C2122" s="18" t="s">
        <v>146</v>
      </c>
      <c r="D2122" s="17" t="s">
        <v>205</v>
      </c>
      <c r="E2122" s="17" t="s">
        <v>155</v>
      </c>
      <c r="F2122" s="17" t="e" vm="41">
        <v>#VALUE!</v>
      </c>
      <c r="G2122" s="46">
        <v>-9.0399999999999991</v>
      </c>
      <c r="H2122" s="18">
        <v>2050</v>
      </c>
      <c r="I2122" s="18" t="s">
        <v>90</v>
      </c>
      <c r="J2122" s="9" t="s">
        <v>204</v>
      </c>
      <c r="K2122" s="17" t="s">
        <v>189</v>
      </c>
      <c r="L2122" s="48" t="s">
        <v>89</v>
      </c>
      <c r="M2122" s="18" t="str" cm="1">
        <f t="array" ref="M2122">_xlfn.IFS(G2122&gt;=-1,"Alto",G2122&gt;-6,"Médio",G2122&lt;=-6,"Baixo")</f>
        <v>Baixo</v>
      </c>
      <c r="N2122" s="20" t="str">
        <f t="shared" si="79"/>
        <v>Baixo</v>
      </c>
    </row>
    <row r="2123" spans="1:14" x14ac:dyDescent="0.35">
      <c r="A2123" s="17" t="str">
        <f t="shared" si="80"/>
        <v>ALEstadoOndas de frioEstado do Alagoas20302C</v>
      </c>
      <c r="B2123" s="18" t="s">
        <v>117</v>
      </c>
      <c r="C2123" s="18" t="s">
        <v>146</v>
      </c>
      <c r="D2123" s="17" t="s">
        <v>205</v>
      </c>
      <c r="E2123" s="17" t="s">
        <v>156</v>
      </c>
      <c r="F2123" s="17" t="e" vm="42">
        <v>#VALUE!</v>
      </c>
      <c r="G2123" s="46">
        <v>-10</v>
      </c>
      <c r="H2123" s="18">
        <v>2030</v>
      </c>
      <c r="I2123" s="18" t="s">
        <v>86</v>
      </c>
      <c r="J2123" s="9" t="s">
        <v>204</v>
      </c>
      <c r="K2123" s="17" t="s">
        <v>189</v>
      </c>
      <c r="L2123" s="48" t="s">
        <v>89</v>
      </c>
      <c r="M2123" s="18" t="str" cm="1">
        <f t="array" ref="M2123">_xlfn.IFS(G2123&gt;=-1,"Alto",G2123&gt;-6,"Médio",G2123&lt;=-6,"Baixo")</f>
        <v>Baixo</v>
      </c>
      <c r="N2123" s="20" t="str">
        <f t="shared" si="79"/>
        <v>Baixo</v>
      </c>
    </row>
    <row r="2124" spans="1:14" x14ac:dyDescent="0.35">
      <c r="A2124" s="17" t="str">
        <f t="shared" si="80"/>
        <v>ALEstadoOndas de frioEstado do Alagoas20304C</v>
      </c>
      <c r="B2124" s="18" t="s">
        <v>117</v>
      </c>
      <c r="C2124" s="18" t="s">
        <v>146</v>
      </c>
      <c r="D2124" s="17" t="s">
        <v>205</v>
      </c>
      <c r="E2124" s="17" t="s">
        <v>156</v>
      </c>
      <c r="F2124" s="17" t="e" vm="42">
        <v>#VALUE!</v>
      </c>
      <c r="G2124" s="46">
        <v>-9.1999999999999993</v>
      </c>
      <c r="H2124" s="18">
        <v>2030</v>
      </c>
      <c r="I2124" s="18" t="s">
        <v>90</v>
      </c>
      <c r="J2124" s="9" t="s">
        <v>204</v>
      </c>
      <c r="K2124" s="17" t="s">
        <v>189</v>
      </c>
      <c r="L2124" s="48" t="s">
        <v>89</v>
      </c>
      <c r="M2124" s="18" t="str" cm="1">
        <f t="array" ref="M2124">_xlfn.IFS(G2124&gt;=-1,"Alto",G2124&gt;-6,"Médio",G2124&lt;=-6,"Baixo")</f>
        <v>Baixo</v>
      </c>
      <c r="N2124" s="20" t="str">
        <f t="shared" si="79"/>
        <v>Baixo</v>
      </c>
    </row>
    <row r="2125" spans="1:14" x14ac:dyDescent="0.35">
      <c r="A2125" s="17" t="str">
        <f t="shared" si="80"/>
        <v>ALEstadoOndas de frioEstado do Alagoas20502C</v>
      </c>
      <c r="B2125" s="18" t="s">
        <v>117</v>
      </c>
      <c r="C2125" s="18" t="s">
        <v>146</v>
      </c>
      <c r="D2125" s="17" t="s">
        <v>205</v>
      </c>
      <c r="E2125" s="17" t="s">
        <v>156</v>
      </c>
      <c r="F2125" s="17" t="e" vm="42">
        <v>#VALUE!</v>
      </c>
      <c r="G2125" s="46">
        <v>-10.48</v>
      </c>
      <c r="H2125" s="18">
        <v>2050</v>
      </c>
      <c r="I2125" s="18" t="s">
        <v>86</v>
      </c>
      <c r="J2125" s="9" t="s">
        <v>204</v>
      </c>
      <c r="K2125" s="17" t="s">
        <v>189</v>
      </c>
      <c r="L2125" s="48" t="s">
        <v>89</v>
      </c>
      <c r="M2125" s="18" t="str" cm="1">
        <f t="array" ref="M2125">_xlfn.IFS(G2125&gt;=-1,"Alto",G2125&gt;-6,"Médio",G2125&lt;=-6,"Baixo")</f>
        <v>Baixo</v>
      </c>
      <c r="N2125" s="20" t="str">
        <f t="shared" si="79"/>
        <v>Baixo</v>
      </c>
    </row>
    <row r="2126" spans="1:14" x14ac:dyDescent="0.35">
      <c r="A2126" s="17" t="str">
        <f t="shared" si="80"/>
        <v>ALEstadoOndas de frioEstado do Alagoas20504C</v>
      </c>
      <c r="B2126" s="18" t="s">
        <v>117</v>
      </c>
      <c r="C2126" s="18" t="s">
        <v>146</v>
      </c>
      <c r="D2126" s="17" t="s">
        <v>205</v>
      </c>
      <c r="E2126" s="17" t="s">
        <v>156</v>
      </c>
      <c r="F2126" s="17" t="e" vm="42">
        <v>#VALUE!</v>
      </c>
      <c r="G2126" s="46">
        <v>-10.48</v>
      </c>
      <c r="H2126" s="18">
        <v>2050</v>
      </c>
      <c r="I2126" s="18" t="s">
        <v>90</v>
      </c>
      <c r="J2126" s="9" t="s">
        <v>204</v>
      </c>
      <c r="K2126" s="17" t="s">
        <v>189</v>
      </c>
      <c r="L2126" s="48" t="s">
        <v>89</v>
      </c>
      <c r="M2126" s="18" t="str" cm="1">
        <f t="array" ref="M2126">_xlfn.IFS(G2126&gt;=-1,"Alto",G2126&gt;-6,"Médio",G2126&lt;=-6,"Baixo")</f>
        <v>Baixo</v>
      </c>
      <c r="N2126" s="20" t="str">
        <f t="shared" si="79"/>
        <v>Baixo</v>
      </c>
    </row>
    <row r="2127" spans="1:14" x14ac:dyDescent="0.35">
      <c r="A2127" s="17" t="str">
        <f t="shared" si="80"/>
        <v>AMEstadoOndas de frioEstado do Amazonas20302C</v>
      </c>
      <c r="B2127" s="18" t="s">
        <v>119</v>
      </c>
      <c r="C2127" s="18" t="s">
        <v>146</v>
      </c>
      <c r="D2127" s="17" t="s">
        <v>205</v>
      </c>
      <c r="E2127" s="17" t="s">
        <v>158</v>
      </c>
      <c r="F2127" s="17" t="e" vm="44">
        <v>#VALUE!</v>
      </c>
      <c r="G2127" s="46">
        <v>-10.11</v>
      </c>
      <c r="H2127" s="18">
        <v>2030</v>
      </c>
      <c r="I2127" s="18" t="s">
        <v>86</v>
      </c>
      <c r="J2127" s="9" t="s">
        <v>204</v>
      </c>
      <c r="K2127" s="17" t="s">
        <v>189</v>
      </c>
      <c r="L2127" s="48" t="s">
        <v>89</v>
      </c>
      <c r="M2127" s="18" t="str" cm="1">
        <f t="array" ref="M2127">_xlfn.IFS(G2127&gt;=-1,"Alto",G2127&gt;-6,"Médio",G2127&lt;=-6,"Baixo")</f>
        <v>Baixo</v>
      </c>
      <c r="N2127" s="20" t="str">
        <f t="shared" si="79"/>
        <v>Baixo</v>
      </c>
    </row>
    <row r="2128" spans="1:14" x14ac:dyDescent="0.35">
      <c r="A2128" s="17" t="str">
        <f t="shared" si="80"/>
        <v>AMEstadoOndas de frioEstado do Amazonas20304C</v>
      </c>
      <c r="B2128" s="18" t="s">
        <v>119</v>
      </c>
      <c r="C2128" s="18" t="s">
        <v>146</v>
      </c>
      <c r="D2128" s="17" t="s">
        <v>205</v>
      </c>
      <c r="E2128" s="17" t="s">
        <v>158</v>
      </c>
      <c r="F2128" s="17" t="e" vm="44">
        <v>#VALUE!</v>
      </c>
      <c r="G2128" s="46">
        <v>-9.4700000000000006</v>
      </c>
      <c r="H2128" s="18">
        <v>2030</v>
      </c>
      <c r="I2128" s="18" t="s">
        <v>90</v>
      </c>
      <c r="J2128" s="9" t="s">
        <v>204</v>
      </c>
      <c r="K2128" s="17" t="s">
        <v>189</v>
      </c>
      <c r="L2128" s="48" t="s">
        <v>89</v>
      </c>
      <c r="M2128" s="18" t="str" cm="1">
        <f t="array" ref="M2128">_xlfn.IFS(G2128&gt;=-1,"Alto",G2128&gt;-6,"Médio",G2128&lt;=-6,"Baixo")</f>
        <v>Baixo</v>
      </c>
      <c r="N2128" s="20" t="str">
        <f t="shared" si="79"/>
        <v>Baixo</v>
      </c>
    </row>
    <row r="2129" spans="1:14" x14ac:dyDescent="0.35">
      <c r="A2129" s="17" t="str">
        <f t="shared" si="80"/>
        <v>AMEstadoOndas de frioEstado do Amazonas20502C</v>
      </c>
      <c r="B2129" s="18" t="s">
        <v>119</v>
      </c>
      <c r="C2129" s="18" t="s">
        <v>146</v>
      </c>
      <c r="D2129" s="17" t="s">
        <v>205</v>
      </c>
      <c r="E2129" s="17" t="s">
        <v>158</v>
      </c>
      <c r="F2129" s="17" t="e" vm="44">
        <v>#VALUE!</v>
      </c>
      <c r="G2129" s="46">
        <v>-10.39</v>
      </c>
      <c r="H2129" s="18">
        <v>2050</v>
      </c>
      <c r="I2129" s="18" t="s">
        <v>86</v>
      </c>
      <c r="J2129" s="9" t="s">
        <v>204</v>
      </c>
      <c r="K2129" s="17" t="s">
        <v>189</v>
      </c>
      <c r="L2129" s="48" t="s">
        <v>89</v>
      </c>
      <c r="M2129" s="18" t="str" cm="1">
        <f t="array" ref="M2129">_xlfn.IFS(G2129&gt;=-1,"Alto",G2129&gt;-6,"Médio",G2129&lt;=-6,"Baixo")</f>
        <v>Baixo</v>
      </c>
      <c r="N2129" s="20" t="str">
        <f t="shared" si="79"/>
        <v>Baixo</v>
      </c>
    </row>
    <row r="2130" spans="1:14" x14ac:dyDescent="0.35">
      <c r="A2130" s="17" t="str">
        <f t="shared" si="80"/>
        <v>AMEstadoOndas de frioEstado do Amazonas20504C</v>
      </c>
      <c r="B2130" s="18" t="s">
        <v>119</v>
      </c>
      <c r="C2130" s="18" t="s">
        <v>146</v>
      </c>
      <c r="D2130" s="17" t="s">
        <v>205</v>
      </c>
      <c r="E2130" s="17" t="s">
        <v>158</v>
      </c>
      <c r="F2130" s="17" t="e" vm="44">
        <v>#VALUE!</v>
      </c>
      <c r="G2130" s="46">
        <v>-10.119999999999999</v>
      </c>
      <c r="H2130" s="18">
        <v>2050</v>
      </c>
      <c r="I2130" s="18" t="s">
        <v>90</v>
      </c>
      <c r="J2130" s="9" t="s">
        <v>204</v>
      </c>
      <c r="K2130" s="17" t="s">
        <v>189</v>
      </c>
      <c r="L2130" s="48" t="s">
        <v>89</v>
      </c>
      <c r="M2130" s="18" t="str" cm="1">
        <f t="array" ref="M2130">_xlfn.IFS(G2130&gt;=-1,"Alto",G2130&gt;-6,"Médio",G2130&lt;=-6,"Baixo")</f>
        <v>Baixo</v>
      </c>
      <c r="N2130" s="20" t="str">
        <f t="shared" si="79"/>
        <v>Baixo</v>
      </c>
    </row>
    <row r="2131" spans="1:14" x14ac:dyDescent="0.35">
      <c r="A2131" s="17" t="str">
        <f t="shared" si="80"/>
        <v>APEstadoOndas de frioEstado do Amapá20302C</v>
      </c>
      <c r="B2131" s="18" t="s">
        <v>115</v>
      </c>
      <c r="C2131" s="18" t="s">
        <v>146</v>
      </c>
      <c r="D2131" s="17" t="s">
        <v>205</v>
      </c>
      <c r="E2131" s="17" t="s">
        <v>157</v>
      </c>
      <c r="F2131" s="17" t="e" vm="43">
        <v>#VALUE!</v>
      </c>
      <c r="G2131" s="46">
        <v>-10.24</v>
      </c>
      <c r="H2131" s="18">
        <v>2030</v>
      </c>
      <c r="I2131" s="18" t="s">
        <v>86</v>
      </c>
      <c r="J2131" s="9" t="s">
        <v>204</v>
      </c>
      <c r="K2131" s="17" t="s">
        <v>189</v>
      </c>
      <c r="L2131" s="48" t="s">
        <v>89</v>
      </c>
      <c r="M2131" s="18" t="str" cm="1">
        <f t="array" ref="M2131">_xlfn.IFS(G2131&gt;=-1,"Alto",G2131&gt;-6,"Médio",G2131&lt;=-6,"Baixo")</f>
        <v>Baixo</v>
      </c>
      <c r="N2131" s="20" t="str">
        <f t="shared" si="79"/>
        <v>Baixo</v>
      </c>
    </row>
    <row r="2132" spans="1:14" x14ac:dyDescent="0.35">
      <c r="A2132" s="17" t="str">
        <f t="shared" si="80"/>
        <v>APEstadoOndas de frioEstado do Amapá20304C</v>
      </c>
      <c r="B2132" s="18" t="s">
        <v>115</v>
      </c>
      <c r="C2132" s="18" t="s">
        <v>146</v>
      </c>
      <c r="D2132" s="17" t="s">
        <v>205</v>
      </c>
      <c r="E2132" s="17" t="s">
        <v>157</v>
      </c>
      <c r="F2132" s="17" t="e" vm="43">
        <v>#VALUE!</v>
      </c>
      <c r="G2132" s="46">
        <v>-9.89</v>
      </c>
      <c r="H2132" s="18">
        <v>2030</v>
      </c>
      <c r="I2132" s="18" t="s">
        <v>90</v>
      </c>
      <c r="J2132" s="9" t="s">
        <v>204</v>
      </c>
      <c r="K2132" s="17" t="s">
        <v>189</v>
      </c>
      <c r="L2132" s="48" t="s">
        <v>89</v>
      </c>
      <c r="M2132" s="18" t="str" cm="1">
        <f t="array" ref="M2132">_xlfn.IFS(G2132&gt;=-1,"Alto",G2132&gt;-6,"Médio",G2132&lt;=-6,"Baixo")</f>
        <v>Baixo</v>
      </c>
      <c r="N2132" s="20" t="str">
        <f t="shared" si="79"/>
        <v>Baixo</v>
      </c>
    </row>
    <row r="2133" spans="1:14" x14ac:dyDescent="0.35">
      <c r="A2133" s="17" t="str">
        <f t="shared" si="80"/>
        <v>APEstadoOndas de frioEstado do Amapá20502C</v>
      </c>
      <c r="B2133" s="18" t="s">
        <v>115</v>
      </c>
      <c r="C2133" s="18" t="s">
        <v>146</v>
      </c>
      <c r="D2133" s="17" t="s">
        <v>205</v>
      </c>
      <c r="E2133" s="17" t="s">
        <v>157</v>
      </c>
      <c r="F2133" s="17" t="e" vm="43">
        <v>#VALUE!</v>
      </c>
      <c r="G2133" s="46">
        <v>-10.38</v>
      </c>
      <c r="H2133" s="18">
        <v>2050</v>
      </c>
      <c r="I2133" s="18" t="s">
        <v>86</v>
      </c>
      <c r="J2133" s="9" t="s">
        <v>204</v>
      </c>
      <c r="K2133" s="17" t="s">
        <v>189</v>
      </c>
      <c r="L2133" s="48" t="s">
        <v>89</v>
      </c>
      <c r="M2133" s="18" t="str" cm="1">
        <f t="array" ref="M2133">_xlfn.IFS(G2133&gt;=-1,"Alto",G2133&gt;-6,"Médio",G2133&lt;=-6,"Baixo")</f>
        <v>Baixo</v>
      </c>
      <c r="N2133" s="20" t="str">
        <f t="shared" si="79"/>
        <v>Baixo</v>
      </c>
    </row>
    <row r="2134" spans="1:14" x14ac:dyDescent="0.35">
      <c r="A2134" s="17" t="str">
        <f t="shared" si="80"/>
        <v>APEstadoOndas de frioEstado do Amapá20504C</v>
      </c>
      <c r="B2134" s="18" t="s">
        <v>115</v>
      </c>
      <c r="C2134" s="18" t="s">
        <v>146</v>
      </c>
      <c r="D2134" s="17" t="s">
        <v>205</v>
      </c>
      <c r="E2134" s="17" t="s">
        <v>157</v>
      </c>
      <c r="F2134" s="17" t="e" vm="43">
        <v>#VALUE!</v>
      </c>
      <c r="G2134" s="46">
        <v>-10.43</v>
      </c>
      <c r="H2134" s="18">
        <v>2050</v>
      </c>
      <c r="I2134" s="18" t="s">
        <v>90</v>
      </c>
      <c r="J2134" s="9" t="s">
        <v>204</v>
      </c>
      <c r="K2134" s="17" t="s">
        <v>189</v>
      </c>
      <c r="L2134" s="48" t="s">
        <v>89</v>
      </c>
      <c r="M2134" s="18" t="str" cm="1">
        <f t="array" ref="M2134">_xlfn.IFS(G2134&gt;=-1,"Alto",G2134&gt;-6,"Médio",G2134&lt;=-6,"Baixo")</f>
        <v>Baixo</v>
      </c>
      <c r="N2134" s="20" t="str">
        <f t="shared" si="79"/>
        <v>Baixo</v>
      </c>
    </row>
    <row r="2135" spans="1:14" x14ac:dyDescent="0.35">
      <c r="A2135" s="17" t="str">
        <f t="shared" si="80"/>
        <v>BAEstadoOndas de frioEstado da Bahia20302C</v>
      </c>
      <c r="B2135" s="18" t="s">
        <v>133</v>
      </c>
      <c r="C2135" s="18" t="s">
        <v>146</v>
      </c>
      <c r="D2135" s="17" t="s">
        <v>205</v>
      </c>
      <c r="E2135" s="17" t="s">
        <v>148</v>
      </c>
      <c r="F2135" s="17" t="e" vm="34">
        <v>#VALUE!</v>
      </c>
      <c r="G2135" s="46">
        <v>-8.93</v>
      </c>
      <c r="H2135" s="18">
        <v>2030</v>
      </c>
      <c r="I2135" s="18" t="s">
        <v>86</v>
      </c>
      <c r="J2135" s="9" t="s">
        <v>204</v>
      </c>
      <c r="K2135" s="17" t="s">
        <v>189</v>
      </c>
      <c r="L2135" s="48" t="s">
        <v>89</v>
      </c>
      <c r="M2135" s="18" t="str" cm="1">
        <f t="array" ref="M2135">_xlfn.IFS(G2135&gt;=-1,"Alto",G2135&gt;-6,"Médio",G2135&lt;=-6,"Baixo")</f>
        <v>Baixo</v>
      </c>
      <c r="N2135" s="20" t="str">
        <f t="shared" si="79"/>
        <v>Baixo</v>
      </c>
    </row>
    <row r="2136" spans="1:14" x14ac:dyDescent="0.35">
      <c r="A2136" s="17" t="str">
        <f t="shared" si="80"/>
        <v>BAEstadoOndas de frioEstado da Bahia20304C</v>
      </c>
      <c r="B2136" s="18" t="s">
        <v>133</v>
      </c>
      <c r="C2136" s="18" t="s">
        <v>146</v>
      </c>
      <c r="D2136" s="17" t="s">
        <v>205</v>
      </c>
      <c r="E2136" s="17" t="s">
        <v>148</v>
      </c>
      <c r="F2136" s="17" t="e" vm="34">
        <v>#VALUE!</v>
      </c>
      <c r="G2136" s="46">
        <v>-8.74</v>
      </c>
      <c r="H2136" s="18">
        <v>2030</v>
      </c>
      <c r="I2136" s="18" t="s">
        <v>90</v>
      </c>
      <c r="J2136" s="9" t="s">
        <v>204</v>
      </c>
      <c r="K2136" s="17" t="s">
        <v>189</v>
      </c>
      <c r="L2136" s="48" t="s">
        <v>89</v>
      </c>
      <c r="M2136" s="18" t="str" cm="1">
        <f t="array" ref="M2136">_xlfn.IFS(G2136&gt;=-1,"Alto",G2136&gt;-6,"Médio",G2136&lt;=-6,"Baixo")</f>
        <v>Baixo</v>
      </c>
      <c r="N2136" s="20" t="str">
        <f t="shared" si="79"/>
        <v>Baixo</v>
      </c>
    </row>
    <row r="2137" spans="1:14" x14ac:dyDescent="0.35">
      <c r="A2137" s="17" t="str">
        <f t="shared" si="80"/>
        <v>BAEstadoOndas de frioEstado da Bahia20502C</v>
      </c>
      <c r="B2137" s="18" t="s">
        <v>133</v>
      </c>
      <c r="C2137" s="18" t="s">
        <v>146</v>
      </c>
      <c r="D2137" s="17" t="s">
        <v>205</v>
      </c>
      <c r="E2137" s="17" t="s">
        <v>148</v>
      </c>
      <c r="F2137" s="17" t="e" vm="34">
        <v>#VALUE!</v>
      </c>
      <c r="G2137" s="46">
        <v>-10.54</v>
      </c>
      <c r="H2137" s="18">
        <v>2050</v>
      </c>
      <c r="I2137" s="18" t="s">
        <v>86</v>
      </c>
      <c r="J2137" s="9" t="s">
        <v>204</v>
      </c>
      <c r="K2137" s="17" t="s">
        <v>189</v>
      </c>
      <c r="L2137" s="48" t="s">
        <v>89</v>
      </c>
      <c r="M2137" s="18" t="str" cm="1">
        <f t="array" ref="M2137">_xlfn.IFS(G2137&gt;=-1,"Alto",G2137&gt;-6,"Médio",G2137&lt;=-6,"Baixo")</f>
        <v>Baixo</v>
      </c>
      <c r="N2137" s="20" t="str">
        <f t="shared" si="79"/>
        <v>Baixo</v>
      </c>
    </row>
    <row r="2138" spans="1:14" x14ac:dyDescent="0.35">
      <c r="A2138" s="17" t="str">
        <f t="shared" si="80"/>
        <v>BAEstadoOndas de frioEstado da Bahia20504C</v>
      </c>
      <c r="B2138" s="18" t="s">
        <v>133</v>
      </c>
      <c r="C2138" s="18" t="s">
        <v>146</v>
      </c>
      <c r="D2138" s="17" t="s">
        <v>205</v>
      </c>
      <c r="E2138" s="17" t="s">
        <v>148</v>
      </c>
      <c r="F2138" s="17" t="e" vm="34">
        <v>#VALUE!</v>
      </c>
      <c r="G2138" s="46">
        <v>-10.52</v>
      </c>
      <c r="H2138" s="18">
        <v>2050</v>
      </c>
      <c r="I2138" s="18" t="s">
        <v>90</v>
      </c>
      <c r="J2138" s="9" t="s">
        <v>204</v>
      </c>
      <c r="K2138" s="17" t="s">
        <v>189</v>
      </c>
      <c r="L2138" s="48" t="s">
        <v>89</v>
      </c>
      <c r="M2138" s="18" t="str" cm="1">
        <f t="array" ref="M2138">_xlfn.IFS(G2138&gt;=-1,"Alto",G2138&gt;-6,"Médio",G2138&lt;=-6,"Baixo")</f>
        <v>Baixo</v>
      </c>
      <c r="N2138" s="20" t="str">
        <f t="shared" si="79"/>
        <v>Baixo</v>
      </c>
    </row>
    <row r="2139" spans="1:14" x14ac:dyDescent="0.35">
      <c r="A2139" s="17" t="str">
        <f t="shared" si="80"/>
        <v>CEEstadoOndas de frioEstado do Ceará20302C</v>
      </c>
      <c r="B2139" s="18" t="s">
        <v>109</v>
      </c>
      <c r="C2139" s="18" t="s">
        <v>146</v>
      </c>
      <c r="D2139" s="17" t="s">
        <v>205</v>
      </c>
      <c r="E2139" s="17" t="s">
        <v>159</v>
      </c>
      <c r="F2139" s="17" t="e" vm="45">
        <v>#VALUE!</v>
      </c>
      <c r="G2139" s="46">
        <v>-10.06</v>
      </c>
      <c r="H2139" s="18">
        <v>2030</v>
      </c>
      <c r="I2139" s="18" t="s">
        <v>86</v>
      </c>
      <c r="J2139" s="9" t="s">
        <v>204</v>
      </c>
      <c r="K2139" s="17" t="s">
        <v>189</v>
      </c>
      <c r="L2139" s="48" t="s">
        <v>89</v>
      </c>
      <c r="M2139" s="18" t="str" cm="1">
        <f t="array" ref="M2139">_xlfn.IFS(G2139&gt;=-1,"Alto",G2139&gt;-6,"Médio",G2139&lt;=-6,"Baixo")</f>
        <v>Baixo</v>
      </c>
      <c r="N2139" s="20" t="str">
        <f t="shared" si="79"/>
        <v>Baixo</v>
      </c>
    </row>
    <row r="2140" spans="1:14" x14ac:dyDescent="0.35">
      <c r="A2140" s="17" t="str">
        <f t="shared" si="80"/>
        <v>CEEstadoOndas de frioEstado do Ceará20304C</v>
      </c>
      <c r="B2140" s="18" t="s">
        <v>109</v>
      </c>
      <c r="C2140" s="18" t="s">
        <v>146</v>
      </c>
      <c r="D2140" s="17" t="s">
        <v>205</v>
      </c>
      <c r="E2140" s="17" t="s">
        <v>159</v>
      </c>
      <c r="F2140" s="17" t="e" vm="45">
        <v>#VALUE!</v>
      </c>
      <c r="G2140" s="46">
        <v>-9.76</v>
      </c>
      <c r="H2140" s="18">
        <v>2030</v>
      </c>
      <c r="I2140" s="18" t="s">
        <v>90</v>
      </c>
      <c r="J2140" s="9" t="s">
        <v>204</v>
      </c>
      <c r="K2140" s="17" t="s">
        <v>189</v>
      </c>
      <c r="L2140" s="48" t="s">
        <v>89</v>
      </c>
      <c r="M2140" s="18" t="str" cm="1">
        <f t="array" ref="M2140">_xlfn.IFS(G2140&gt;=-1,"Alto",G2140&gt;-6,"Médio",G2140&lt;=-6,"Baixo")</f>
        <v>Baixo</v>
      </c>
      <c r="N2140" s="20" t="str">
        <f t="shared" si="79"/>
        <v>Baixo</v>
      </c>
    </row>
    <row r="2141" spans="1:14" x14ac:dyDescent="0.35">
      <c r="A2141" s="17" t="str">
        <f t="shared" si="80"/>
        <v>CEEstadoOndas de frioEstado do Ceará20502C</v>
      </c>
      <c r="B2141" s="18" t="s">
        <v>109</v>
      </c>
      <c r="C2141" s="18" t="s">
        <v>146</v>
      </c>
      <c r="D2141" s="17" t="s">
        <v>205</v>
      </c>
      <c r="E2141" s="17" t="s">
        <v>159</v>
      </c>
      <c r="F2141" s="17" t="e" vm="45">
        <v>#VALUE!</v>
      </c>
      <c r="G2141" s="46">
        <v>-10.5</v>
      </c>
      <c r="H2141" s="18">
        <v>2050</v>
      </c>
      <c r="I2141" s="18" t="s">
        <v>86</v>
      </c>
      <c r="J2141" s="9" t="s">
        <v>204</v>
      </c>
      <c r="K2141" s="17" t="s">
        <v>189</v>
      </c>
      <c r="L2141" s="48" t="s">
        <v>89</v>
      </c>
      <c r="M2141" s="18" t="str" cm="1">
        <f t="array" ref="M2141">_xlfn.IFS(G2141&gt;=-1,"Alto",G2141&gt;-6,"Médio",G2141&lt;=-6,"Baixo")</f>
        <v>Baixo</v>
      </c>
      <c r="N2141" s="20" t="str">
        <f t="shared" si="79"/>
        <v>Baixo</v>
      </c>
    </row>
    <row r="2142" spans="1:14" x14ac:dyDescent="0.35">
      <c r="A2142" s="17" t="str">
        <f t="shared" si="80"/>
        <v>CEEstadoOndas de frioEstado do Ceará20504C</v>
      </c>
      <c r="B2142" s="18" t="s">
        <v>109</v>
      </c>
      <c r="C2142" s="18" t="s">
        <v>146</v>
      </c>
      <c r="D2142" s="17" t="s">
        <v>205</v>
      </c>
      <c r="E2142" s="17" t="s">
        <v>159</v>
      </c>
      <c r="F2142" s="17" t="e" vm="45">
        <v>#VALUE!</v>
      </c>
      <c r="G2142" s="46">
        <v>-10.5</v>
      </c>
      <c r="H2142" s="18">
        <v>2050</v>
      </c>
      <c r="I2142" s="18" t="s">
        <v>90</v>
      </c>
      <c r="J2142" s="9" t="s">
        <v>204</v>
      </c>
      <c r="K2142" s="17" t="s">
        <v>189</v>
      </c>
      <c r="L2142" s="48" t="s">
        <v>89</v>
      </c>
      <c r="M2142" s="18" t="str" cm="1">
        <f t="array" ref="M2142">_xlfn.IFS(G2142&gt;=-1,"Alto",G2142&gt;-6,"Médio",G2142&lt;=-6,"Baixo")</f>
        <v>Baixo</v>
      </c>
      <c r="N2142" s="20" t="str">
        <f t="shared" si="79"/>
        <v>Baixo</v>
      </c>
    </row>
    <row r="2143" spans="1:14" x14ac:dyDescent="0.35">
      <c r="A2143" s="17" t="str">
        <f t="shared" si="80"/>
        <v>DFEstadoOndas de frioDistrito Federal20302C</v>
      </c>
      <c r="B2143" s="18" t="s">
        <v>99</v>
      </c>
      <c r="C2143" s="18" t="s">
        <v>146</v>
      </c>
      <c r="D2143" s="17" t="s">
        <v>205</v>
      </c>
      <c r="E2143" s="17" t="s">
        <v>147</v>
      </c>
      <c r="F2143" s="17" t="e" vm="33">
        <v>#VALUE!</v>
      </c>
      <c r="G2143" s="46">
        <v>-10.4</v>
      </c>
      <c r="H2143" s="18">
        <v>2030</v>
      </c>
      <c r="I2143" s="18" t="s">
        <v>86</v>
      </c>
      <c r="J2143" s="9" t="s">
        <v>204</v>
      </c>
      <c r="K2143" s="17" t="s">
        <v>189</v>
      </c>
      <c r="L2143" s="48" t="s">
        <v>89</v>
      </c>
      <c r="M2143" s="18" t="str" cm="1">
        <f t="array" ref="M2143">_xlfn.IFS(G2143&gt;=-1,"Alto",G2143&gt;-6,"Médio",G2143&lt;=-6,"Baixo")</f>
        <v>Baixo</v>
      </c>
      <c r="N2143" s="20" t="str">
        <f t="shared" si="79"/>
        <v>Baixo</v>
      </c>
    </row>
    <row r="2144" spans="1:14" x14ac:dyDescent="0.35">
      <c r="A2144" s="17" t="str">
        <f t="shared" si="80"/>
        <v>DFEstadoOndas de frioDistrito Federal20304C</v>
      </c>
      <c r="B2144" s="18" t="s">
        <v>99</v>
      </c>
      <c r="C2144" s="18" t="s">
        <v>146</v>
      </c>
      <c r="D2144" s="17" t="s">
        <v>205</v>
      </c>
      <c r="E2144" s="17" t="s">
        <v>147</v>
      </c>
      <c r="F2144" s="17" t="e" vm="33">
        <v>#VALUE!</v>
      </c>
      <c r="G2144" s="46">
        <v>-10.52</v>
      </c>
      <c r="H2144" s="18">
        <v>2030</v>
      </c>
      <c r="I2144" s="18" t="s">
        <v>90</v>
      </c>
      <c r="J2144" s="9" t="s">
        <v>204</v>
      </c>
      <c r="K2144" s="17" t="s">
        <v>189</v>
      </c>
      <c r="L2144" s="48" t="s">
        <v>89</v>
      </c>
      <c r="M2144" s="18" t="str" cm="1">
        <f t="array" ref="M2144">_xlfn.IFS(G2144&gt;=-1,"Alto",G2144&gt;-6,"Médio",G2144&lt;=-6,"Baixo")</f>
        <v>Baixo</v>
      </c>
      <c r="N2144" s="20" t="str">
        <f t="shared" si="79"/>
        <v>Baixo</v>
      </c>
    </row>
    <row r="2145" spans="1:14" x14ac:dyDescent="0.35">
      <c r="A2145" s="17" t="str">
        <f t="shared" si="80"/>
        <v>DFEstadoOndas de frioDistrito Federal20502C</v>
      </c>
      <c r="B2145" s="18" t="s">
        <v>99</v>
      </c>
      <c r="C2145" s="18" t="s">
        <v>146</v>
      </c>
      <c r="D2145" s="17" t="s">
        <v>205</v>
      </c>
      <c r="E2145" s="17" t="s">
        <v>147</v>
      </c>
      <c r="F2145" s="17" t="e" vm="33">
        <v>#VALUE!</v>
      </c>
      <c r="G2145" s="46">
        <v>-9.6300000000000008</v>
      </c>
      <c r="H2145" s="18">
        <v>2050</v>
      </c>
      <c r="I2145" s="18" t="s">
        <v>86</v>
      </c>
      <c r="J2145" s="9" t="s">
        <v>204</v>
      </c>
      <c r="K2145" s="17" t="s">
        <v>189</v>
      </c>
      <c r="L2145" s="48" t="s">
        <v>89</v>
      </c>
      <c r="M2145" s="18" t="str" cm="1">
        <f t="array" ref="M2145">_xlfn.IFS(G2145&gt;=-1,"Alto",G2145&gt;-6,"Médio",G2145&lt;=-6,"Baixo")</f>
        <v>Baixo</v>
      </c>
      <c r="N2145" s="20" t="str">
        <f t="shared" si="79"/>
        <v>Baixo</v>
      </c>
    </row>
    <row r="2146" spans="1:14" x14ac:dyDescent="0.35">
      <c r="A2146" s="17" t="str">
        <f t="shared" si="80"/>
        <v>DFEstadoOndas de frioDistrito Federal20504C</v>
      </c>
      <c r="B2146" s="18" t="s">
        <v>99</v>
      </c>
      <c r="C2146" s="18" t="s">
        <v>146</v>
      </c>
      <c r="D2146" s="17" t="s">
        <v>205</v>
      </c>
      <c r="E2146" s="17" t="s">
        <v>147</v>
      </c>
      <c r="F2146" s="17" t="e" vm="33">
        <v>#VALUE!</v>
      </c>
      <c r="G2146" s="46">
        <v>-10.43</v>
      </c>
      <c r="H2146" s="18">
        <v>2050</v>
      </c>
      <c r="I2146" s="18" t="s">
        <v>90</v>
      </c>
      <c r="J2146" s="9" t="s">
        <v>204</v>
      </c>
      <c r="K2146" s="17" t="s">
        <v>189</v>
      </c>
      <c r="L2146" s="48" t="s">
        <v>89</v>
      </c>
      <c r="M2146" s="18" t="str" cm="1">
        <f t="array" ref="M2146">_xlfn.IFS(G2146&gt;=-1,"Alto",G2146&gt;-6,"Médio",G2146&lt;=-6,"Baixo")</f>
        <v>Baixo</v>
      </c>
      <c r="N2146" s="20" t="str">
        <f t="shared" si="79"/>
        <v>Baixo</v>
      </c>
    </row>
    <row r="2147" spans="1:14" x14ac:dyDescent="0.35">
      <c r="A2147" s="17" t="str">
        <f t="shared" si="80"/>
        <v>ESEstadoOndas de frioEstado do Espírito Santo20302C</v>
      </c>
      <c r="B2147" s="18" t="s">
        <v>141</v>
      </c>
      <c r="C2147" s="18" t="s">
        <v>146</v>
      </c>
      <c r="D2147" s="17" t="s">
        <v>205</v>
      </c>
      <c r="E2147" s="17" t="s">
        <v>160</v>
      </c>
      <c r="F2147" s="17" t="e" vm="46">
        <v>#VALUE!</v>
      </c>
      <c r="G2147" s="46">
        <v>-9.1</v>
      </c>
      <c r="H2147" s="18">
        <v>2030</v>
      </c>
      <c r="I2147" s="18" t="s">
        <v>86</v>
      </c>
      <c r="J2147" s="9" t="s">
        <v>204</v>
      </c>
      <c r="K2147" s="17" t="s">
        <v>189</v>
      </c>
      <c r="L2147" s="48" t="s">
        <v>89</v>
      </c>
      <c r="M2147" s="18" t="str" cm="1">
        <f t="array" ref="M2147">_xlfn.IFS(G2147&gt;=-1,"Alto",G2147&gt;-6,"Médio",G2147&lt;=-6,"Baixo")</f>
        <v>Baixo</v>
      </c>
      <c r="N2147" s="20" t="str">
        <f t="shared" si="79"/>
        <v>Baixo</v>
      </c>
    </row>
    <row r="2148" spans="1:14" x14ac:dyDescent="0.35">
      <c r="A2148" s="17" t="str">
        <f t="shared" si="80"/>
        <v>ESEstadoOndas de frioEstado do Espírito Santo20304C</v>
      </c>
      <c r="B2148" s="18" t="s">
        <v>141</v>
      </c>
      <c r="C2148" s="18" t="s">
        <v>146</v>
      </c>
      <c r="D2148" s="17" t="s">
        <v>205</v>
      </c>
      <c r="E2148" s="17" t="s">
        <v>160</v>
      </c>
      <c r="F2148" s="17" t="e" vm="46">
        <v>#VALUE!</v>
      </c>
      <c r="G2148" s="46">
        <v>-8.81</v>
      </c>
      <c r="H2148" s="18">
        <v>2030</v>
      </c>
      <c r="I2148" s="18" t="s">
        <v>90</v>
      </c>
      <c r="J2148" s="9" t="s">
        <v>204</v>
      </c>
      <c r="K2148" s="17" t="s">
        <v>189</v>
      </c>
      <c r="L2148" s="48" t="s">
        <v>89</v>
      </c>
      <c r="M2148" s="18" t="str" cm="1">
        <f t="array" ref="M2148">_xlfn.IFS(G2148&gt;=-1,"Alto",G2148&gt;-6,"Médio",G2148&lt;=-6,"Baixo")</f>
        <v>Baixo</v>
      </c>
      <c r="N2148" s="20" t="str">
        <f t="shared" si="79"/>
        <v>Baixo</v>
      </c>
    </row>
    <row r="2149" spans="1:14" x14ac:dyDescent="0.35">
      <c r="A2149" s="17" t="str">
        <f t="shared" si="80"/>
        <v>ESEstadoOndas de frioEstado do Espírito Santo20502C</v>
      </c>
      <c r="B2149" s="18" t="s">
        <v>141</v>
      </c>
      <c r="C2149" s="18" t="s">
        <v>146</v>
      </c>
      <c r="D2149" s="17" t="s">
        <v>205</v>
      </c>
      <c r="E2149" s="17" t="s">
        <v>160</v>
      </c>
      <c r="F2149" s="17" t="e" vm="46">
        <v>#VALUE!</v>
      </c>
      <c r="G2149" s="46">
        <v>-10.27</v>
      </c>
      <c r="H2149" s="18">
        <v>2050</v>
      </c>
      <c r="I2149" s="18" t="s">
        <v>86</v>
      </c>
      <c r="J2149" s="9" t="s">
        <v>204</v>
      </c>
      <c r="K2149" s="17" t="s">
        <v>189</v>
      </c>
      <c r="L2149" s="48" t="s">
        <v>89</v>
      </c>
      <c r="M2149" s="18" t="str" cm="1">
        <f t="array" ref="M2149">_xlfn.IFS(G2149&gt;=-1,"Alto",G2149&gt;-6,"Médio",G2149&lt;=-6,"Baixo")</f>
        <v>Baixo</v>
      </c>
      <c r="N2149" s="20" t="str">
        <f t="shared" si="79"/>
        <v>Baixo</v>
      </c>
    </row>
    <row r="2150" spans="1:14" x14ac:dyDescent="0.35">
      <c r="A2150" s="17" t="str">
        <f t="shared" si="80"/>
        <v>ESEstadoOndas de frioEstado do Espírito Santo20504C</v>
      </c>
      <c r="B2150" s="18" t="s">
        <v>141</v>
      </c>
      <c r="C2150" s="18" t="s">
        <v>146</v>
      </c>
      <c r="D2150" s="17" t="s">
        <v>205</v>
      </c>
      <c r="E2150" s="17" t="s">
        <v>160</v>
      </c>
      <c r="F2150" s="17" t="e" vm="46">
        <v>#VALUE!</v>
      </c>
      <c r="G2150" s="46">
        <v>-10.130000000000001</v>
      </c>
      <c r="H2150" s="18">
        <v>2050</v>
      </c>
      <c r="I2150" s="18" t="s">
        <v>90</v>
      </c>
      <c r="J2150" s="9" t="s">
        <v>204</v>
      </c>
      <c r="K2150" s="17" t="s">
        <v>189</v>
      </c>
      <c r="L2150" s="48" t="s">
        <v>89</v>
      </c>
      <c r="M2150" s="18" t="str" cm="1">
        <f t="array" ref="M2150">_xlfn.IFS(G2150&gt;=-1,"Alto",G2150&gt;-6,"Médio",G2150&lt;=-6,"Baixo")</f>
        <v>Baixo</v>
      </c>
      <c r="N2150" s="20" t="str">
        <f t="shared" si="79"/>
        <v>Baixo</v>
      </c>
    </row>
    <row r="2151" spans="1:14" x14ac:dyDescent="0.35">
      <c r="A2151" s="17" t="str">
        <f t="shared" si="80"/>
        <v>GOEstadoOndas de frioEstado do Goiás20302C</v>
      </c>
      <c r="B2151" s="18" t="s">
        <v>111</v>
      </c>
      <c r="C2151" s="18" t="s">
        <v>146</v>
      </c>
      <c r="D2151" s="17" t="s">
        <v>205</v>
      </c>
      <c r="E2151" s="17" t="s">
        <v>161</v>
      </c>
      <c r="F2151" s="17" t="e" vm="47">
        <v>#VALUE!</v>
      </c>
      <c r="G2151" s="46">
        <v>-10.3</v>
      </c>
      <c r="H2151" s="18">
        <v>2030</v>
      </c>
      <c r="I2151" s="18" t="s">
        <v>86</v>
      </c>
      <c r="J2151" s="9" t="s">
        <v>204</v>
      </c>
      <c r="K2151" s="17" t="s">
        <v>189</v>
      </c>
      <c r="L2151" s="48" t="s">
        <v>89</v>
      </c>
      <c r="M2151" s="18" t="str" cm="1">
        <f t="array" ref="M2151">_xlfn.IFS(G2151&gt;=-1,"Alto",G2151&gt;-6,"Médio",G2151&lt;=-6,"Baixo")</f>
        <v>Baixo</v>
      </c>
      <c r="N2151" s="20" t="str">
        <f t="shared" ref="N2151:N2214" si="81">IF(OR(G2151="Alto",G2151="Médio", G2151="Baixo", G2151= "Não aplicável",G2151="ND"),G2151,M2151)</f>
        <v>Baixo</v>
      </c>
    </row>
    <row r="2152" spans="1:14" x14ac:dyDescent="0.35">
      <c r="A2152" s="17" t="str">
        <f t="shared" si="80"/>
        <v>GOEstadoOndas de frioEstado do Goiás20304C</v>
      </c>
      <c r="B2152" s="18" t="s">
        <v>111</v>
      </c>
      <c r="C2152" s="18" t="s">
        <v>146</v>
      </c>
      <c r="D2152" s="17" t="s">
        <v>205</v>
      </c>
      <c r="E2152" s="17" t="s">
        <v>161</v>
      </c>
      <c r="F2152" s="17" t="e" vm="47">
        <v>#VALUE!</v>
      </c>
      <c r="G2152" s="46">
        <v>-9.44</v>
      </c>
      <c r="H2152" s="18">
        <v>2030</v>
      </c>
      <c r="I2152" s="18" t="s">
        <v>90</v>
      </c>
      <c r="J2152" s="9" t="s">
        <v>204</v>
      </c>
      <c r="K2152" s="17" t="s">
        <v>189</v>
      </c>
      <c r="L2152" s="48" t="s">
        <v>89</v>
      </c>
      <c r="M2152" s="18" t="str" cm="1">
        <f t="array" ref="M2152">_xlfn.IFS(G2152&gt;=-1,"Alto",G2152&gt;-6,"Médio",G2152&lt;=-6,"Baixo")</f>
        <v>Baixo</v>
      </c>
      <c r="N2152" s="20" t="str">
        <f t="shared" si="81"/>
        <v>Baixo</v>
      </c>
    </row>
    <row r="2153" spans="1:14" x14ac:dyDescent="0.35">
      <c r="A2153" s="17" t="str">
        <f t="shared" si="80"/>
        <v>GOEstadoOndas de frioEstado do Goiás20502C</v>
      </c>
      <c r="B2153" s="18" t="s">
        <v>111</v>
      </c>
      <c r="C2153" s="18" t="s">
        <v>146</v>
      </c>
      <c r="D2153" s="17" t="s">
        <v>205</v>
      </c>
      <c r="E2153" s="17" t="s">
        <v>161</v>
      </c>
      <c r="F2153" s="17" t="e" vm="47">
        <v>#VALUE!</v>
      </c>
      <c r="G2153" s="46">
        <v>-9.2899999999999991</v>
      </c>
      <c r="H2153" s="18">
        <v>2050</v>
      </c>
      <c r="I2153" s="18" t="s">
        <v>86</v>
      </c>
      <c r="J2153" s="9" t="s">
        <v>204</v>
      </c>
      <c r="K2153" s="17" t="s">
        <v>189</v>
      </c>
      <c r="L2153" s="48" t="s">
        <v>89</v>
      </c>
      <c r="M2153" s="18" t="str" cm="1">
        <f t="array" ref="M2153">_xlfn.IFS(G2153&gt;=-1,"Alto",G2153&gt;-6,"Médio",G2153&lt;=-6,"Baixo")</f>
        <v>Baixo</v>
      </c>
      <c r="N2153" s="20" t="str">
        <f t="shared" si="81"/>
        <v>Baixo</v>
      </c>
    </row>
    <row r="2154" spans="1:14" x14ac:dyDescent="0.35">
      <c r="A2154" s="17" t="str">
        <f t="shared" si="80"/>
        <v>GOEstadoOndas de frioEstado do Goiás20504C</v>
      </c>
      <c r="B2154" s="18" t="s">
        <v>111</v>
      </c>
      <c r="C2154" s="18" t="s">
        <v>146</v>
      </c>
      <c r="D2154" s="17" t="s">
        <v>205</v>
      </c>
      <c r="E2154" s="17" t="s">
        <v>161</v>
      </c>
      <c r="F2154" s="17" t="e" vm="47">
        <v>#VALUE!</v>
      </c>
      <c r="G2154" s="46">
        <v>-10.08</v>
      </c>
      <c r="H2154" s="18">
        <v>2050</v>
      </c>
      <c r="I2154" s="18" t="s">
        <v>90</v>
      </c>
      <c r="J2154" s="9" t="s">
        <v>204</v>
      </c>
      <c r="K2154" s="17" t="s">
        <v>189</v>
      </c>
      <c r="L2154" s="48" t="s">
        <v>89</v>
      </c>
      <c r="M2154" s="18" t="str" cm="1">
        <f t="array" ref="M2154">_xlfn.IFS(G2154&gt;=-1,"Alto",G2154&gt;-6,"Médio",G2154&lt;=-6,"Baixo")</f>
        <v>Baixo</v>
      </c>
      <c r="N2154" s="20" t="str">
        <f t="shared" si="81"/>
        <v>Baixo</v>
      </c>
    </row>
    <row r="2155" spans="1:14" x14ac:dyDescent="0.35">
      <c r="A2155" s="17" t="str">
        <f t="shared" si="80"/>
        <v>MAEstadoOndas de frioEstado do Maranhão20302C</v>
      </c>
      <c r="B2155" s="18" t="s">
        <v>135</v>
      </c>
      <c r="C2155" s="18" t="s">
        <v>146</v>
      </c>
      <c r="D2155" s="17" t="s">
        <v>205</v>
      </c>
      <c r="E2155" s="17" t="s">
        <v>162</v>
      </c>
      <c r="F2155" s="17" t="e" vm="48">
        <v>#VALUE!</v>
      </c>
      <c r="G2155" s="46">
        <v>-9.6300000000000008</v>
      </c>
      <c r="H2155" s="18">
        <v>2030</v>
      </c>
      <c r="I2155" s="18" t="s">
        <v>86</v>
      </c>
      <c r="J2155" s="9" t="s">
        <v>204</v>
      </c>
      <c r="K2155" s="17" t="s">
        <v>189</v>
      </c>
      <c r="L2155" s="48" t="s">
        <v>89</v>
      </c>
      <c r="M2155" s="18" t="str" cm="1">
        <f t="array" ref="M2155">_xlfn.IFS(G2155&gt;=-1,"Alto",G2155&gt;-6,"Médio",G2155&lt;=-6,"Baixo")</f>
        <v>Baixo</v>
      </c>
      <c r="N2155" s="20" t="str">
        <f t="shared" si="81"/>
        <v>Baixo</v>
      </c>
    </row>
    <row r="2156" spans="1:14" x14ac:dyDescent="0.35">
      <c r="A2156" s="17" t="str">
        <f t="shared" si="80"/>
        <v>MAEstadoOndas de frioEstado do Maranhão20304C</v>
      </c>
      <c r="B2156" s="18" t="s">
        <v>135</v>
      </c>
      <c r="C2156" s="18" t="s">
        <v>146</v>
      </c>
      <c r="D2156" s="17" t="s">
        <v>205</v>
      </c>
      <c r="E2156" s="17" t="s">
        <v>162</v>
      </c>
      <c r="F2156" s="17" t="e" vm="48">
        <v>#VALUE!</v>
      </c>
      <c r="G2156" s="46">
        <v>-9.91</v>
      </c>
      <c r="H2156" s="18">
        <v>2030</v>
      </c>
      <c r="I2156" s="18" t="s">
        <v>90</v>
      </c>
      <c r="J2156" s="9" t="s">
        <v>204</v>
      </c>
      <c r="K2156" s="17" t="s">
        <v>189</v>
      </c>
      <c r="L2156" s="48" t="s">
        <v>89</v>
      </c>
      <c r="M2156" s="18" t="str" cm="1">
        <f t="array" ref="M2156">_xlfn.IFS(G2156&gt;=-1,"Alto",G2156&gt;-6,"Médio",G2156&lt;=-6,"Baixo")</f>
        <v>Baixo</v>
      </c>
      <c r="N2156" s="20" t="str">
        <f t="shared" si="81"/>
        <v>Baixo</v>
      </c>
    </row>
    <row r="2157" spans="1:14" x14ac:dyDescent="0.35">
      <c r="A2157" s="17" t="str">
        <f t="shared" si="80"/>
        <v>MAEstadoOndas de frioEstado do Maranhão20502C</v>
      </c>
      <c r="B2157" s="18" t="s">
        <v>135</v>
      </c>
      <c r="C2157" s="18" t="s">
        <v>146</v>
      </c>
      <c r="D2157" s="17" t="s">
        <v>205</v>
      </c>
      <c r="E2157" s="17" t="s">
        <v>162</v>
      </c>
      <c r="F2157" s="17" t="e" vm="48">
        <v>#VALUE!</v>
      </c>
      <c r="G2157" s="46">
        <v>-10.47</v>
      </c>
      <c r="H2157" s="18">
        <v>2050</v>
      </c>
      <c r="I2157" s="18" t="s">
        <v>86</v>
      </c>
      <c r="J2157" s="9" t="s">
        <v>204</v>
      </c>
      <c r="K2157" s="17" t="s">
        <v>189</v>
      </c>
      <c r="L2157" s="48" t="s">
        <v>89</v>
      </c>
      <c r="M2157" s="18" t="str" cm="1">
        <f t="array" ref="M2157">_xlfn.IFS(G2157&gt;=-1,"Alto",G2157&gt;-6,"Médio",G2157&lt;=-6,"Baixo")</f>
        <v>Baixo</v>
      </c>
      <c r="N2157" s="20" t="str">
        <f t="shared" si="81"/>
        <v>Baixo</v>
      </c>
    </row>
    <row r="2158" spans="1:14" x14ac:dyDescent="0.35">
      <c r="A2158" s="17" t="str">
        <f t="shared" si="80"/>
        <v>MAEstadoOndas de frioEstado do Maranhão20504C</v>
      </c>
      <c r="B2158" s="18" t="s">
        <v>135</v>
      </c>
      <c r="C2158" s="18" t="s">
        <v>146</v>
      </c>
      <c r="D2158" s="17" t="s">
        <v>205</v>
      </c>
      <c r="E2158" s="17" t="s">
        <v>162</v>
      </c>
      <c r="F2158" s="17" t="e" vm="48">
        <v>#VALUE!</v>
      </c>
      <c r="G2158" s="46">
        <v>-10.48</v>
      </c>
      <c r="H2158" s="18">
        <v>2050</v>
      </c>
      <c r="I2158" s="18" t="s">
        <v>90</v>
      </c>
      <c r="J2158" s="9" t="s">
        <v>204</v>
      </c>
      <c r="K2158" s="17" t="s">
        <v>189</v>
      </c>
      <c r="L2158" s="48" t="s">
        <v>89</v>
      </c>
      <c r="M2158" s="18" t="str" cm="1">
        <f t="array" ref="M2158">_xlfn.IFS(G2158&gt;=-1,"Alto",G2158&gt;-6,"Médio",G2158&lt;=-6,"Baixo")</f>
        <v>Baixo</v>
      </c>
      <c r="N2158" s="20" t="str">
        <f t="shared" si="81"/>
        <v>Baixo</v>
      </c>
    </row>
    <row r="2159" spans="1:14" x14ac:dyDescent="0.35">
      <c r="A2159" s="17" t="str">
        <f t="shared" si="80"/>
        <v>MGEstadoOndas de frioEstado de Minas Gerais20302C</v>
      </c>
      <c r="B2159" s="18" t="s">
        <v>93</v>
      </c>
      <c r="C2159" s="18" t="s">
        <v>146</v>
      </c>
      <c r="D2159" s="17" t="s">
        <v>205</v>
      </c>
      <c r="E2159" s="17" t="s">
        <v>152</v>
      </c>
      <c r="F2159" s="17" t="e" vm="38">
        <v>#VALUE!</v>
      </c>
      <c r="G2159" s="46">
        <v>-8.84</v>
      </c>
      <c r="H2159" s="18">
        <v>2030</v>
      </c>
      <c r="I2159" s="18" t="s">
        <v>86</v>
      </c>
      <c r="J2159" s="9" t="s">
        <v>204</v>
      </c>
      <c r="K2159" s="17" t="s">
        <v>189</v>
      </c>
      <c r="L2159" s="48" t="s">
        <v>89</v>
      </c>
      <c r="M2159" s="18" t="str" cm="1">
        <f t="array" ref="M2159">_xlfn.IFS(G2159&gt;=-1,"Alto",G2159&gt;-6,"Médio",G2159&lt;=-6,"Baixo")</f>
        <v>Baixo</v>
      </c>
      <c r="N2159" s="20" t="str">
        <f t="shared" si="81"/>
        <v>Baixo</v>
      </c>
    </row>
    <row r="2160" spans="1:14" x14ac:dyDescent="0.35">
      <c r="A2160" s="17" t="str">
        <f t="shared" si="80"/>
        <v>MGEstadoOndas de frioEstado de Minas Gerais20304C</v>
      </c>
      <c r="B2160" s="18" t="s">
        <v>93</v>
      </c>
      <c r="C2160" s="18" t="s">
        <v>146</v>
      </c>
      <c r="D2160" s="17" t="s">
        <v>205</v>
      </c>
      <c r="E2160" s="17" t="s">
        <v>152</v>
      </c>
      <c r="F2160" s="17" t="e" vm="38">
        <v>#VALUE!</v>
      </c>
      <c r="G2160" s="46">
        <v>-8.99</v>
      </c>
      <c r="H2160" s="18">
        <v>2030</v>
      </c>
      <c r="I2160" s="18" t="s">
        <v>90</v>
      </c>
      <c r="J2160" s="9" t="s">
        <v>204</v>
      </c>
      <c r="K2160" s="17" t="s">
        <v>189</v>
      </c>
      <c r="L2160" s="48" t="s">
        <v>89</v>
      </c>
      <c r="M2160" s="18" t="str" cm="1">
        <f t="array" ref="M2160">_xlfn.IFS(G2160&gt;=-1,"Alto",G2160&gt;-6,"Médio",G2160&lt;=-6,"Baixo")</f>
        <v>Baixo</v>
      </c>
      <c r="N2160" s="20" t="str">
        <f t="shared" si="81"/>
        <v>Baixo</v>
      </c>
    </row>
    <row r="2161" spans="1:15" x14ac:dyDescent="0.35">
      <c r="A2161" s="17" t="str">
        <f t="shared" si="80"/>
        <v>MGEstadoOndas de frioEstado de Minas Gerais20502C</v>
      </c>
      <c r="B2161" s="18" t="s">
        <v>93</v>
      </c>
      <c r="C2161" s="18" t="s">
        <v>146</v>
      </c>
      <c r="D2161" s="17" t="s">
        <v>205</v>
      </c>
      <c r="E2161" s="17" t="s">
        <v>152</v>
      </c>
      <c r="F2161" s="17" t="e" vm="38">
        <v>#VALUE!</v>
      </c>
      <c r="G2161" s="46">
        <v>-8.9600000000000009</v>
      </c>
      <c r="H2161" s="18">
        <v>2050</v>
      </c>
      <c r="I2161" s="18" t="s">
        <v>86</v>
      </c>
      <c r="J2161" s="9" t="s">
        <v>204</v>
      </c>
      <c r="K2161" s="17" t="s">
        <v>189</v>
      </c>
      <c r="L2161" s="48" t="s">
        <v>89</v>
      </c>
      <c r="M2161" s="18" t="str" cm="1">
        <f t="array" ref="M2161">_xlfn.IFS(G2161&gt;=-1,"Alto",G2161&gt;-6,"Médio",G2161&lt;=-6,"Baixo")</f>
        <v>Baixo</v>
      </c>
      <c r="N2161" s="20" t="str">
        <f t="shared" si="81"/>
        <v>Baixo</v>
      </c>
    </row>
    <row r="2162" spans="1:15" x14ac:dyDescent="0.35">
      <c r="A2162" s="17" t="str">
        <f t="shared" si="80"/>
        <v>MGEstadoOndas de frioEstado de Minas Gerais20504C</v>
      </c>
      <c r="B2162" s="18" t="s">
        <v>93</v>
      </c>
      <c r="C2162" s="18" t="s">
        <v>146</v>
      </c>
      <c r="D2162" s="17" t="s">
        <v>205</v>
      </c>
      <c r="E2162" s="17" t="s">
        <v>152</v>
      </c>
      <c r="F2162" s="17" t="e" vm="38">
        <v>#VALUE!</v>
      </c>
      <c r="G2162" s="46">
        <v>-9.91</v>
      </c>
      <c r="H2162" s="18">
        <v>2050</v>
      </c>
      <c r="I2162" s="18" t="s">
        <v>90</v>
      </c>
      <c r="J2162" s="9" t="s">
        <v>204</v>
      </c>
      <c r="K2162" s="17" t="s">
        <v>189</v>
      </c>
      <c r="L2162" s="48" t="s">
        <v>89</v>
      </c>
      <c r="M2162" s="18" t="str" cm="1">
        <f t="array" ref="M2162">_xlfn.IFS(G2162&gt;=-1,"Alto",G2162&gt;-6,"Médio",G2162&lt;=-6,"Baixo")</f>
        <v>Baixo</v>
      </c>
      <c r="N2162" s="20" t="str">
        <f t="shared" si="81"/>
        <v>Baixo</v>
      </c>
    </row>
    <row r="2163" spans="1:15" x14ac:dyDescent="0.35">
      <c r="A2163" s="17" t="str">
        <f t="shared" si="80"/>
        <v>MSEstadoOndas de frioEstado do Mato Grosso do Sul20302C</v>
      </c>
      <c r="B2163" s="18" t="s">
        <v>101</v>
      </c>
      <c r="C2163" s="18" t="s">
        <v>146</v>
      </c>
      <c r="D2163" s="17" t="s">
        <v>205</v>
      </c>
      <c r="E2163" s="17" t="s">
        <v>164</v>
      </c>
      <c r="F2163" s="17" t="e" vm="50">
        <v>#VALUE!</v>
      </c>
      <c r="G2163" s="46">
        <v>-7.28</v>
      </c>
      <c r="H2163" s="18">
        <v>2030</v>
      </c>
      <c r="I2163" s="18" t="s">
        <v>86</v>
      </c>
      <c r="J2163" s="9" t="s">
        <v>204</v>
      </c>
      <c r="K2163" s="17" t="s">
        <v>189</v>
      </c>
      <c r="L2163" s="48" t="s">
        <v>89</v>
      </c>
      <c r="M2163" s="18" t="str" cm="1">
        <f t="array" ref="M2163">_xlfn.IFS(G2163&gt;=-1,"Alto",G2163&gt;-6,"Médio",G2163&lt;=-6,"Baixo")</f>
        <v>Baixo</v>
      </c>
      <c r="N2163" s="20" t="str">
        <f t="shared" si="81"/>
        <v>Baixo</v>
      </c>
    </row>
    <row r="2164" spans="1:15" x14ac:dyDescent="0.35">
      <c r="A2164" s="17" t="str">
        <f t="shared" si="80"/>
        <v>MSEstadoOndas de frioEstado do Mato Grosso do Sul20304C</v>
      </c>
      <c r="B2164" s="18" t="s">
        <v>101</v>
      </c>
      <c r="C2164" s="18" t="s">
        <v>146</v>
      </c>
      <c r="D2164" s="17" t="s">
        <v>205</v>
      </c>
      <c r="E2164" s="17" t="s">
        <v>164</v>
      </c>
      <c r="F2164" s="17" t="e" vm="50">
        <v>#VALUE!</v>
      </c>
      <c r="G2164" s="46">
        <v>-5.24</v>
      </c>
      <c r="H2164" s="18">
        <v>2030</v>
      </c>
      <c r="I2164" s="18" t="s">
        <v>90</v>
      </c>
      <c r="J2164" s="9" t="s">
        <v>204</v>
      </c>
      <c r="K2164" s="17" t="s">
        <v>189</v>
      </c>
      <c r="L2164" s="48" t="s">
        <v>89</v>
      </c>
      <c r="M2164" s="18" t="str" cm="1">
        <f t="array" ref="M2164">_xlfn.IFS(G2164&gt;=-1,"Alto",G2164&gt;-6,"Médio",G2164&lt;=-6,"Baixo")</f>
        <v>Médio</v>
      </c>
      <c r="N2164" s="20" t="str">
        <f t="shared" si="81"/>
        <v>Médio</v>
      </c>
    </row>
    <row r="2165" spans="1:15" x14ac:dyDescent="0.35">
      <c r="A2165" s="17" t="str">
        <f t="shared" si="80"/>
        <v>MSEstadoOndas de frioEstado do Mato Grosso do Sul20502C</v>
      </c>
      <c r="B2165" s="18" t="s">
        <v>101</v>
      </c>
      <c r="C2165" s="45" t="s">
        <v>146</v>
      </c>
      <c r="D2165" s="44" t="s">
        <v>205</v>
      </c>
      <c r="E2165" s="17" t="s">
        <v>164</v>
      </c>
      <c r="F2165" s="17" t="e" vm="50">
        <v>#VALUE!</v>
      </c>
      <c r="G2165" s="46">
        <v>-7.57</v>
      </c>
      <c r="H2165" s="18">
        <v>2050</v>
      </c>
      <c r="I2165" s="18" t="s">
        <v>86</v>
      </c>
      <c r="J2165" s="9" t="s">
        <v>204</v>
      </c>
      <c r="K2165" s="17" t="s">
        <v>189</v>
      </c>
      <c r="L2165" s="48" t="s">
        <v>89</v>
      </c>
      <c r="M2165" s="18" t="str" cm="1">
        <f t="array" ref="M2165">_xlfn.IFS(G2165&gt;=-1,"Alto",G2165&gt;-6,"Médio",G2165&lt;=-6,"Baixo")</f>
        <v>Baixo</v>
      </c>
      <c r="N2165" s="20" t="str">
        <f t="shared" si="81"/>
        <v>Baixo</v>
      </c>
    </row>
    <row r="2166" spans="1:15" x14ac:dyDescent="0.35">
      <c r="A2166" s="17" t="str">
        <f t="shared" si="80"/>
        <v>MSEstadoOndas de frioEstado do Mato Grosso do Sul20504C</v>
      </c>
      <c r="B2166" s="18" t="s">
        <v>101</v>
      </c>
      <c r="C2166" s="45" t="s">
        <v>146</v>
      </c>
      <c r="D2166" s="44" t="s">
        <v>205</v>
      </c>
      <c r="E2166" s="17" t="s">
        <v>164</v>
      </c>
      <c r="F2166" s="17" t="e" vm="50">
        <v>#VALUE!</v>
      </c>
      <c r="G2166" s="46">
        <v>-8.59</v>
      </c>
      <c r="H2166" s="18">
        <v>2050</v>
      </c>
      <c r="I2166" s="18" t="s">
        <v>90</v>
      </c>
      <c r="J2166" s="9" t="s">
        <v>204</v>
      </c>
      <c r="K2166" s="17" t="s">
        <v>189</v>
      </c>
      <c r="L2166" s="48" t="s">
        <v>89</v>
      </c>
      <c r="M2166" s="18" t="str" cm="1">
        <f t="array" ref="M2166">_xlfn.IFS(G2166&gt;=-1,"Alto",G2166&gt;-6,"Médio",G2166&lt;=-6,"Baixo")</f>
        <v>Baixo</v>
      </c>
      <c r="N2166" s="20" t="str">
        <f t="shared" si="81"/>
        <v>Baixo</v>
      </c>
    </row>
    <row r="2167" spans="1:15" x14ac:dyDescent="0.35">
      <c r="A2167" s="17" t="str">
        <f t="shared" si="80"/>
        <v>MTEstadoOndas de frioEstado do Mato Grosso20302C</v>
      </c>
      <c r="B2167" s="18" t="s">
        <v>103</v>
      </c>
      <c r="C2167" s="45" t="s">
        <v>146</v>
      </c>
      <c r="D2167" s="44" t="s">
        <v>205</v>
      </c>
      <c r="E2167" s="17" t="s">
        <v>163</v>
      </c>
      <c r="F2167" s="17" t="e" vm="49">
        <v>#VALUE!</v>
      </c>
      <c r="G2167" s="46">
        <v>-9.27</v>
      </c>
      <c r="H2167" s="18">
        <v>2030</v>
      </c>
      <c r="I2167" s="18" t="s">
        <v>86</v>
      </c>
      <c r="J2167" s="9" t="s">
        <v>204</v>
      </c>
      <c r="K2167" s="17" t="s">
        <v>189</v>
      </c>
      <c r="L2167" s="48" t="s">
        <v>89</v>
      </c>
      <c r="M2167" s="18" t="str" cm="1">
        <f t="array" ref="M2167">_xlfn.IFS(G2167&gt;=-1,"Alto",G2167&gt;-6,"Médio",G2167&lt;=-6,"Baixo")</f>
        <v>Baixo</v>
      </c>
      <c r="N2167" s="20" t="str">
        <f t="shared" si="81"/>
        <v>Baixo</v>
      </c>
    </row>
    <row r="2168" spans="1:15" x14ac:dyDescent="0.35">
      <c r="A2168" s="17" t="str">
        <f t="shared" si="80"/>
        <v>MTEstadoOndas de frioEstado do Mato Grosso20304C</v>
      </c>
      <c r="B2168" s="18" t="s">
        <v>103</v>
      </c>
      <c r="C2168" s="45" t="s">
        <v>146</v>
      </c>
      <c r="D2168" s="44" t="s">
        <v>205</v>
      </c>
      <c r="E2168" s="17" t="s">
        <v>163</v>
      </c>
      <c r="F2168" s="17" t="e" vm="49">
        <v>#VALUE!</v>
      </c>
      <c r="G2168" s="46">
        <v>-7.85</v>
      </c>
      <c r="H2168" s="18">
        <v>2030</v>
      </c>
      <c r="I2168" s="18" t="s">
        <v>90</v>
      </c>
      <c r="J2168" s="9" t="s">
        <v>204</v>
      </c>
      <c r="K2168" s="17" t="s">
        <v>189</v>
      </c>
      <c r="L2168" s="48" t="s">
        <v>89</v>
      </c>
      <c r="M2168" s="18" t="str" cm="1">
        <f t="array" ref="M2168">_xlfn.IFS(G2168&gt;=-1,"Alto",G2168&gt;-6,"Médio",G2168&lt;=-6,"Baixo")</f>
        <v>Baixo</v>
      </c>
      <c r="N2168" s="20" t="str">
        <f t="shared" si="81"/>
        <v>Baixo</v>
      </c>
    </row>
    <row r="2169" spans="1:15" x14ac:dyDescent="0.35">
      <c r="A2169" s="17" t="str">
        <f t="shared" si="80"/>
        <v>MTEstadoOndas de frioEstado do Mato Grosso20502C</v>
      </c>
      <c r="B2169" s="18" t="s">
        <v>103</v>
      </c>
      <c r="C2169" s="45" t="s">
        <v>146</v>
      </c>
      <c r="D2169" s="44" t="s">
        <v>205</v>
      </c>
      <c r="E2169" s="17" t="s">
        <v>163</v>
      </c>
      <c r="F2169" s="17" t="e" vm="49">
        <v>#VALUE!</v>
      </c>
      <c r="G2169" s="46">
        <v>-9.67</v>
      </c>
      <c r="H2169" s="18">
        <v>2050</v>
      </c>
      <c r="I2169" s="18" t="s">
        <v>86</v>
      </c>
      <c r="J2169" s="9" t="s">
        <v>204</v>
      </c>
      <c r="K2169" s="17" t="s">
        <v>189</v>
      </c>
      <c r="L2169" s="48" t="s">
        <v>89</v>
      </c>
      <c r="M2169" s="18" t="str" cm="1">
        <f t="array" ref="M2169">_xlfn.IFS(G2169&gt;=-1,"Alto",G2169&gt;-6,"Médio",G2169&lt;=-6,"Baixo")</f>
        <v>Baixo</v>
      </c>
      <c r="N2169" s="20" t="str">
        <f t="shared" si="81"/>
        <v>Baixo</v>
      </c>
    </row>
    <row r="2170" spans="1:15" x14ac:dyDescent="0.35">
      <c r="A2170" s="17" t="str">
        <f t="shared" si="80"/>
        <v>MTEstadoOndas de frioEstado do Mato Grosso20504C</v>
      </c>
      <c r="B2170" s="18" t="s">
        <v>103</v>
      </c>
      <c r="C2170" s="45" t="s">
        <v>146</v>
      </c>
      <c r="D2170" s="44" t="s">
        <v>205</v>
      </c>
      <c r="E2170" s="17" t="s">
        <v>163</v>
      </c>
      <c r="F2170" s="17" t="e" vm="49">
        <v>#VALUE!</v>
      </c>
      <c r="G2170" s="46">
        <v>-9.4499999999999993</v>
      </c>
      <c r="H2170" s="18">
        <v>2050</v>
      </c>
      <c r="I2170" s="18" t="s">
        <v>90</v>
      </c>
      <c r="J2170" s="9" t="s">
        <v>204</v>
      </c>
      <c r="K2170" s="17" t="s">
        <v>189</v>
      </c>
      <c r="L2170" s="48" t="s">
        <v>89</v>
      </c>
      <c r="M2170" s="18" t="str" cm="1">
        <f t="array" ref="M2170">_xlfn.IFS(G2170&gt;=-1,"Alto",G2170&gt;-6,"Médio",G2170&lt;=-6,"Baixo")</f>
        <v>Baixo</v>
      </c>
      <c r="N2170" s="20" t="str">
        <f t="shared" si="81"/>
        <v>Baixo</v>
      </c>
    </row>
    <row r="2171" spans="1:15" x14ac:dyDescent="0.35">
      <c r="A2171" s="17" t="str">
        <f t="shared" si="80"/>
        <v>PAEstadoOndas de frioEstado do Pará20302C</v>
      </c>
      <c r="B2171" s="18" t="s">
        <v>91</v>
      </c>
      <c r="C2171" s="45" t="s">
        <v>146</v>
      </c>
      <c r="D2171" s="44" t="s">
        <v>205</v>
      </c>
      <c r="E2171" s="17" t="s">
        <v>165</v>
      </c>
      <c r="F2171" s="17" t="e" vm="51">
        <v>#VALUE!</v>
      </c>
      <c r="G2171" s="46">
        <v>-10.1</v>
      </c>
      <c r="H2171" s="18">
        <v>2030</v>
      </c>
      <c r="I2171" s="18" t="s">
        <v>86</v>
      </c>
      <c r="J2171" s="9" t="s">
        <v>204</v>
      </c>
      <c r="K2171" s="17" t="s">
        <v>189</v>
      </c>
      <c r="L2171" s="48" t="s">
        <v>89</v>
      </c>
      <c r="M2171" s="18" t="str" cm="1">
        <f t="array" ref="M2171">_xlfn.IFS(G2171&gt;=-1,"Alto",G2171&gt;-6,"Médio",G2171&lt;=-6,"Baixo")</f>
        <v>Baixo</v>
      </c>
      <c r="N2171" s="20" t="str">
        <f t="shared" si="81"/>
        <v>Baixo</v>
      </c>
      <c r="O2171" s="1"/>
    </row>
    <row r="2172" spans="1:15" x14ac:dyDescent="0.35">
      <c r="A2172" s="17" t="str">
        <f t="shared" si="80"/>
        <v>PAEstadoOndas de frioEstado do Pará20304C</v>
      </c>
      <c r="B2172" s="18" t="s">
        <v>91</v>
      </c>
      <c r="C2172" s="45" t="s">
        <v>146</v>
      </c>
      <c r="D2172" s="44" t="s">
        <v>205</v>
      </c>
      <c r="E2172" s="17" t="s">
        <v>165</v>
      </c>
      <c r="F2172" s="17" t="e" vm="51">
        <v>#VALUE!</v>
      </c>
      <c r="G2172" s="46">
        <v>-10.18</v>
      </c>
      <c r="H2172" s="18">
        <v>2030</v>
      </c>
      <c r="I2172" s="18" t="s">
        <v>90</v>
      </c>
      <c r="J2172" s="9" t="s">
        <v>204</v>
      </c>
      <c r="K2172" s="17" t="s">
        <v>189</v>
      </c>
      <c r="L2172" s="48" t="s">
        <v>89</v>
      </c>
      <c r="M2172" s="18" t="str" cm="1">
        <f t="array" ref="M2172">_xlfn.IFS(G2172&gt;=-1,"Alto",G2172&gt;-6,"Médio",G2172&lt;=-6,"Baixo")</f>
        <v>Baixo</v>
      </c>
      <c r="N2172" s="20" t="str">
        <f t="shared" si="81"/>
        <v>Baixo</v>
      </c>
    </row>
    <row r="2173" spans="1:15" x14ac:dyDescent="0.35">
      <c r="A2173" s="17" t="str">
        <f t="shared" si="80"/>
        <v>PAEstadoOndas de frioEstado do Pará20502C</v>
      </c>
      <c r="B2173" s="18" t="s">
        <v>91</v>
      </c>
      <c r="C2173" s="18" t="s">
        <v>146</v>
      </c>
      <c r="D2173" s="17" t="s">
        <v>205</v>
      </c>
      <c r="E2173" s="17" t="s">
        <v>165</v>
      </c>
      <c r="F2173" s="17" t="e" vm="51">
        <v>#VALUE!</v>
      </c>
      <c r="G2173" s="46">
        <v>-10.43</v>
      </c>
      <c r="H2173" s="18">
        <v>2050</v>
      </c>
      <c r="I2173" s="18" t="s">
        <v>86</v>
      </c>
      <c r="J2173" s="9" t="s">
        <v>204</v>
      </c>
      <c r="K2173" s="17" t="s">
        <v>189</v>
      </c>
      <c r="L2173" s="48" t="s">
        <v>89</v>
      </c>
      <c r="M2173" s="18" t="str" cm="1">
        <f t="array" ref="M2173">_xlfn.IFS(G2173&gt;=-1,"Alto",G2173&gt;-6,"Médio",G2173&lt;=-6,"Baixo")</f>
        <v>Baixo</v>
      </c>
      <c r="N2173" s="20" t="str">
        <f t="shared" si="81"/>
        <v>Baixo</v>
      </c>
    </row>
    <row r="2174" spans="1:15" x14ac:dyDescent="0.35">
      <c r="A2174" s="17" t="str">
        <f t="shared" si="80"/>
        <v>PAEstadoOndas de frioEstado do Pará20504C</v>
      </c>
      <c r="B2174" s="18" t="s">
        <v>91</v>
      </c>
      <c r="C2174" s="18" t="s">
        <v>146</v>
      </c>
      <c r="D2174" s="17" t="s">
        <v>205</v>
      </c>
      <c r="E2174" s="17" t="s">
        <v>165</v>
      </c>
      <c r="F2174" s="17" t="e" vm="51">
        <v>#VALUE!</v>
      </c>
      <c r="G2174" s="46">
        <v>-10.45</v>
      </c>
      <c r="H2174" s="18">
        <v>2050</v>
      </c>
      <c r="I2174" s="18" t="s">
        <v>90</v>
      </c>
      <c r="J2174" s="9" t="s">
        <v>204</v>
      </c>
      <c r="K2174" s="17" t="s">
        <v>189</v>
      </c>
      <c r="L2174" s="48" t="s">
        <v>89</v>
      </c>
      <c r="M2174" s="18" t="str" cm="1">
        <f t="array" ref="M2174">_xlfn.IFS(G2174&gt;=-1,"Alto",G2174&gt;-6,"Médio",G2174&lt;=-6,"Baixo")</f>
        <v>Baixo</v>
      </c>
      <c r="N2174" s="20" t="str">
        <f t="shared" si="81"/>
        <v>Baixo</v>
      </c>
    </row>
    <row r="2175" spans="1:15" x14ac:dyDescent="0.35">
      <c r="A2175" s="17" t="str">
        <f t="shared" si="80"/>
        <v>PBEstadoOndas de frioEstado da Paraíba20302C</v>
      </c>
      <c r="B2175" s="18" t="s">
        <v>113</v>
      </c>
      <c r="C2175" s="18" t="s">
        <v>146</v>
      </c>
      <c r="D2175" s="17" t="s">
        <v>205</v>
      </c>
      <c r="E2175" s="17" t="s">
        <v>149</v>
      </c>
      <c r="F2175" s="17" t="e" vm="35">
        <v>#VALUE!</v>
      </c>
      <c r="G2175" s="46">
        <v>-9.8699999999999992</v>
      </c>
      <c r="H2175" s="18">
        <v>2030</v>
      </c>
      <c r="I2175" s="18" t="s">
        <v>86</v>
      </c>
      <c r="J2175" s="9" t="s">
        <v>204</v>
      </c>
      <c r="K2175" s="17" t="s">
        <v>189</v>
      </c>
      <c r="L2175" s="48" t="s">
        <v>89</v>
      </c>
      <c r="M2175" s="18" t="str" cm="1">
        <f t="array" ref="M2175">_xlfn.IFS(G2175&gt;=-1,"Alto",G2175&gt;-6,"Médio",G2175&lt;=-6,"Baixo")</f>
        <v>Baixo</v>
      </c>
      <c r="N2175" s="20" t="str">
        <f t="shared" si="81"/>
        <v>Baixo</v>
      </c>
    </row>
    <row r="2176" spans="1:15" x14ac:dyDescent="0.35">
      <c r="A2176" s="17" t="str">
        <f t="shared" si="80"/>
        <v>PBEstadoOndas de frioEstado da Paraíba20304C</v>
      </c>
      <c r="B2176" s="18" t="s">
        <v>113</v>
      </c>
      <c r="C2176" s="18" t="s">
        <v>146</v>
      </c>
      <c r="D2176" s="17" t="s">
        <v>205</v>
      </c>
      <c r="E2176" s="17" t="s">
        <v>149</v>
      </c>
      <c r="F2176" s="17" t="e" vm="35">
        <v>#VALUE!</v>
      </c>
      <c r="G2176" s="46">
        <v>-8.92</v>
      </c>
      <c r="H2176" s="18">
        <v>2030</v>
      </c>
      <c r="I2176" s="18" t="s">
        <v>90</v>
      </c>
      <c r="J2176" s="9" t="s">
        <v>204</v>
      </c>
      <c r="K2176" s="17" t="s">
        <v>189</v>
      </c>
      <c r="L2176" s="48" t="s">
        <v>89</v>
      </c>
      <c r="M2176" s="18" t="str" cm="1">
        <f t="array" ref="M2176">_xlfn.IFS(G2176&gt;=-1,"Alto",G2176&gt;-6,"Médio",G2176&lt;=-6,"Baixo")</f>
        <v>Baixo</v>
      </c>
      <c r="N2176" s="20" t="str">
        <f t="shared" si="81"/>
        <v>Baixo</v>
      </c>
    </row>
    <row r="2177" spans="1:14" x14ac:dyDescent="0.35">
      <c r="A2177" s="17" t="str">
        <f t="shared" si="80"/>
        <v>PBEstadoOndas de frioEstado da Paraíba20502C</v>
      </c>
      <c r="B2177" s="18" t="s">
        <v>113</v>
      </c>
      <c r="C2177" s="18" t="s">
        <v>146</v>
      </c>
      <c r="D2177" s="17" t="s">
        <v>205</v>
      </c>
      <c r="E2177" s="17" t="s">
        <v>149</v>
      </c>
      <c r="F2177" s="17" t="e" vm="35">
        <v>#VALUE!</v>
      </c>
      <c r="G2177" s="46">
        <v>-10.48</v>
      </c>
      <c r="H2177" s="18">
        <v>2050</v>
      </c>
      <c r="I2177" s="18" t="s">
        <v>86</v>
      </c>
      <c r="J2177" s="9" t="s">
        <v>204</v>
      </c>
      <c r="K2177" s="17" t="s">
        <v>189</v>
      </c>
      <c r="L2177" s="48" t="s">
        <v>89</v>
      </c>
      <c r="M2177" s="18" t="str" cm="1">
        <f t="array" ref="M2177">_xlfn.IFS(G2177&gt;=-1,"Alto",G2177&gt;-6,"Médio",G2177&lt;=-6,"Baixo")</f>
        <v>Baixo</v>
      </c>
      <c r="N2177" s="20" t="str">
        <f t="shared" si="81"/>
        <v>Baixo</v>
      </c>
    </row>
    <row r="2178" spans="1:14" x14ac:dyDescent="0.35">
      <c r="A2178" s="17" t="str">
        <f t="shared" si="80"/>
        <v>PBEstadoOndas de frioEstado da Paraíba20504C</v>
      </c>
      <c r="B2178" s="18" t="s">
        <v>113</v>
      </c>
      <c r="C2178" s="18" t="s">
        <v>146</v>
      </c>
      <c r="D2178" s="17" t="s">
        <v>205</v>
      </c>
      <c r="E2178" s="17" t="s">
        <v>149</v>
      </c>
      <c r="F2178" s="17" t="e" vm="35">
        <v>#VALUE!</v>
      </c>
      <c r="G2178" s="46">
        <v>-10.49</v>
      </c>
      <c r="H2178" s="18">
        <v>2050</v>
      </c>
      <c r="I2178" s="18" t="s">
        <v>90</v>
      </c>
      <c r="J2178" s="9" t="s">
        <v>204</v>
      </c>
      <c r="K2178" s="17" t="s">
        <v>189</v>
      </c>
      <c r="L2178" s="48" t="s">
        <v>89</v>
      </c>
      <c r="M2178" s="18" t="str" cm="1">
        <f t="array" ref="M2178">_xlfn.IFS(G2178&gt;=-1,"Alto",G2178&gt;-6,"Médio",G2178&lt;=-6,"Baixo")</f>
        <v>Baixo</v>
      </c>
      <c r="N2178" s="20" t="str">
        <f t="shared" si="81"/>
        <v>Baixo</v>
      </c>
    </row>
    <row r="2179" spans="1:14" x14ac:dyDescent="0.35">
      <c r="A2179" s="17" t="str">
        <f t="shared" si="80"/>
        <v>PEEstadoOndas de frioEstado do Pernambuco20302C</v>
      </c>
      <c r="B2179" s="18" t="s">
        <v>129</v>
      </c>
      <c r="C2179" s="18" t="s">
        <v>146</v>
      </c>
      <c r="D2179" s="17" t="s">
        <v>205</v>
      </c>
      <c r="E2179" s="17" t="s">
        <v>167</v>
      </c>
      <c r="F2179" s="17" t="e" vm="53">
        <v>#VALUE!</v>
      </c>
      <c r="G2179" s="46">
        <v>-9.86</v>
      </c>
      <c r="H2179" s="18">
        <v>2030</v>
      </c>
      <c r="I2179" s="18" t="s">
        <v>86</v>
      </c>
      <c r="J2179" s="9" t="s">
        <v>204</v>
      </c>
      <c r="K2179" s="17" t="s">
        <v>189</v>
      </c>
      <c r="L2179" s="48" t="s">
        <v>89</v>
      </c>
      <c r="M2179" s="18" t="str" cm="1">
        <f t="array" ref="M2179">_xlfn.IFS(G2179&gt;=-1,"Alto",G2179&gt;-6,"Médio",G2179&lt;=-6,"Baixo")</f>
        <v>Baixo</v>
      </c>
      <c r="N2179" s="20" t="str">
        <f t="shared" si="81"/>
        <v>Baixo</v>
      </c>
    </row>
    <row r="2180" spans="1:14" x14ac:dyDescent="0.35">
      <c r="A2180" s="17" t="str">
        <f t="shared" si="80"/>
        <v>PEEstadoOndas de frioEstado do Pernambuco20304C</v>
      </c>
      <c r="B2180" s="18" t="s">
        <v>129</v>
      </c>
      <c r="C2180" s="18" t="s">
        <v>146</v>
      </c>
      <c r="D2180" s="17" t="s">
        <v>205</v>
      </c>
      <c r="E2180" s="17" t="s">
        <v>167</v>
      </c>
      <c r="F2180" s="17" t="e" vm="53">
        <v>#VALUE!</v>
      </c>
      <c r="G2180" s="46">
        <v>-8.58</v>
      </c>
      <c r="H2180" s="18">
        <v>2030</v>
      </c>
      <c r="I2180" s="18" t="s">
        <v>90</v>
      </c>
      <c r="J2180" s="9" t="s">
        <v>204</v>
      </c>
      <c r="K2180" s="17" t="s">
        <v>189</v>
      </c>
      <c r="L2180" s="48" t="s">
        <v>89</v>
      </c>
      <c r="M2180" s="18" t="str" cm="1">
        <f t="array" ref="M2180">_xlfn.IFS(G2180&gt;=-1,"Alto",G2180&gt;-6,"Médio",G2180&lt;=-6,"Baixo")</f>
        <v>Baixo</v>
      </c>
      <c r="N2180" s="20" t="str">
        <f t="shared" si="81"/>
        <v>Baixo</v>
      </c>
    </row>
    <row r="2181" spans="1:14" x14ac:dyDescent="0.35">
      <c r="A2181" s="17" t="str">
        <f t="shared" si="80"/>
        <v>PEEstadoOndas de frioEstado do Pernambuco20502C</v>
      </c>
      <c r="B2181" s="18" t="s">
        <v>129</v>
      </c>
      <c r="C2181" s="18" t="s">
        <v>146</v>
      </c>
      <c r="D2181" s="17" t="s">
        <v>205</v>
      </c>
      <c r="E2181" s="17" t="s">
        <v>167</v>
      </c>
      <c r="F2181" s="17" t="e" vm="53">
        <v>#VALUE!</v>
      </c>
      <c r="G2181" s="46">
        <v>-10.51</v>
      </c>
      <c r="H2181" s="18">
        <v>2050</v>
      </c>
      <c r="I2181" s="18" t="s">
        <v>86</v>
      </c>
      <c r="J2181" s="9" t="s">
        <v>204</v>
      </c>
      <c r="K2181" s="17" t="s">
        <v>189</v>
      </c>
      <c r="L2181" s="48" t="s">
        <v>89</v>
      </c>
      <c r="M2181" s="18" t="str" cm="1">
        <f t="array" ref="M2181">_xlfn.IFS(G2181&gt;=-1,"Alto",G2181&gt;-6,"Médio",G2181&lt;=-6,"Baixo")</f>
        <v>Baixo</v>
      </c>
      <c r="N2181" s="20" t="str">
        <f t="shared" si="81"/>
        <v>Baixo</v>
      </c>
    </row>
    <row r="2182" spans="1:14" x14ac:dyDescent="0.35">
      <c r="A2182" s="17" t="str">
        <f t="shared" si="80"/>
        <v>PEEstadoOndas de frioEstado do Pernambuco20504C</v>
      </c>
      <c r="B2182" s="18" t="s">
        <v>129</v>
      </c>
      <c r="C2182" s="18" t="s">
        <v>146</v>
      </c>
      <c r="D2182" s="17" t="s">
        <v>205</v>
      </c>
      <c r="E2182" s="17" t="s">
        <v>167</v>
      </c>
      <c r="F2182" s="17" t="e" vm="53">
        <v>#VALUE!</v>
      </c>
      <c r="G2182" s="46">
        <v>-10.51</v>
      </c>
      <c r="H2182" s="18">
        <v>2050</v>
      </c>
      <c r="I2182" s="18" t="s">
        <v>90</v>
      </c>
      <c r="J2182" s="9" t="s">
        <v>204</v>
      </c>
      <c r="K2182" s="17" t="s">
        <v>189</v>
      </c>
      <c r="L2182" s="48" t="s">
        <v>89</v>
      </c>
      <c r="M2182" s="18" t="str" cm="1">
        <f t="array" ref="M2182">_xlfn.IFS(G2182&gt;=-1,"Alto",G2182&gt;-6,"Médio",G2182&lt;=-6,"Baixo")</f>
        <v>Baixo</v>
      </c>
      <c r="N2182" s="20" t="str">
        <f t="shared" si="81"/>
        <v>Baixo</v>
      </c>
    </row>
    <row r="2183" spans="1:14" x14ac:dyDescent="0.35">
      <c r="A2183" s="17" t="str">
        <f t="shared" ref="A2183:A2226" si="82">_xlfn.CONCAT(B2183,C2183,D2183,E2183,H2183,I2183)</f>
        <v>PIEstadoOndas de frioEstado do Piauí20302C</v>
      </c>
      <c r="B2183" s="18" t="s">
        <v>139</v>
      </c>
      <c r="C2183" s="18" t="s">
        <v>146</v>
      </c>
      <c r="D2183" s="17" t="s">
        <v>205</v>
      </c>
      <c r="E2183" s="17" t="s">
        <v>168</v>
      </c>
      <c r="F2183" s="17" t="e" vm="54">
        <v>#VALUE!</v>
      </c>
      <c r="G2183" s="46">
        <v>-9.52</v>
      </c>
      <c r="H2183" s="18">
        <v>2030</v>
      </c>
      <c r="I2183" s="18" t="s">
        <v>86</v>
      </c>
      <c r="J2183" s="9" t="s">
        <v>204</v>
      </c>
      <c r="K2183" s="17" t="s">
        <v>189</v>
      </c>
      <c r="L2183" s="48" t="s">
        <v>89</v>
      </c>
      <c r="M2183" s="18" t="str" cm="1">
        <f t="array" ref="M2183">_xlfn.IFS(G2183&gt;=-1,"Alto",G2183&gt;-6,"Médio",G2183&lt;=-6,"Baixo")</f>
        <v>Baixo</v>
      </c>
      <c r="N2183" s="20" t="str">
        <f t="shared" si="81"/>
        <v>Baixo</v>
      </c>
    </row>
    <row r="2184" spans="1:14" x14ac:dyDescent="0.35">
      <c r="A2184" s="17" t="str">
        <f t="shared" si="82"/>
        <v>PIEstadoOndas de frioEstado do Piauí20304C</v>
      </c>
      <c r="B2184" s="18" t="s">
        <v>139</v>
      </c>
      <c r="C2184" s="18" t="s">
        <v>146</v>
      </c>
      <c r="D2184" s="17" t="s">
        <v>205</v>
      </c>
      <c r="E2184" s="17" t="s">
        <v>168</v>
      </c>
      <c r="F2184" s="17" t="e" vm="54">
        <v>#VALUE!</v>
      </c>
      <c r="G2184" s="46">
        <v>-9.7100000000000009</v>
      </c>
      <c r="H2184" s="18">
        <v>2030</v>
      </c>
      <c r="I2184" s="18" t="s">
        <v>90</v>
      </c>
      <c r="J2184" s="9" t="s">
        <v>204</v>
      </c>
      <c r="K2184" s="17" t="s">
        <v>189</v>
      </c>
      <c r="L2184" s="48" t="s">
        <v>89</v>
      </c>
      <c r="M2184" s="18" t="str" cm="1">
        <f t="array" ref="M2184">_xlfn.IFS(G2184&gt;=-1,"Alto",G2184&gt;-6,"Médio",G2184&lt;=-6,"Baixo")</f>
        <v>Baixo</v>
      </c>
      <c r="N2184" s="20" t="str">
        <f t="shared" si="81"/>
        <v>Baixo</v>
      </c>
    </row>
    <row r="2185" spans="1:14" x14ac:dyDescent="0.35">
      <c r="A2185" s="17" t="str">
        <f t="shared" si="82"/>
        <v>PIEstadoOndas de frioEstado do Piauí20502C</v>
      </c>
      <c r="B2185" s="18" t="s">
        <v>139</v>
      </c>
      <c r="C2185" s="18" t="s">
        <v>146</v>
      </c>
      <c r="D2185" s="17" t="s">
        <v>205</v>
      </c>
      <c r="E2185" s="17" t="s">
        <v>168</v>
      </c>
      <c r="F2185" s="17" t="e" vm="54">
        <v>#VALUE!</v>
      </c>
      <c r="G2185" s="46">
        <v>-10.48</v>
      </c>
      <c r="H2185" s="18">
        <v>2050</v>
      </c>
      <c r="I2185" s="18" t="s">
        <v>86</v>
      </c>
      <c r="J2185" s="9" t="s">
        <v>204</v>
      </c>
      <c r="K2185" s="17" t="s">
        <v>189</v>
      </c>
      <c r="L2185" s="48" t="s">
        <v>89</v>
      </c>
      <c r="M2185" s="18" t="str" cm="1">
        <f t="array" ref="M2185">_xlfn.IFS(G2185&gt;=-1,"Alto",G2185&gt;-6,"Médio",G2185&lt;=-6,"Baixo")</f>
        <v>Baixo</v>
      </c>
      <c r="N2185" s="20" t="str">
        <f t="shared" si="81"/>
        <v>Baixo</v>
      </c>
    </row>
    <row r="2186" spans="1:14" x14ac:dyDescent="0.35">
      <c r="A2186" s="17" t="str">
        <f t="shared" si="82"/>
        <v>PIEstadoOndas de frioEstado do Piauí20504C</v>
      </c>
      <c r="B2186" s="18" t="s">
        <v>139</v>
      </c>
      <c r="C2186" s="18" t="s">
        <v>146</v>
      </c>
      <c r="D2186" s="17" t="s">
        <v>205</v>
      </c>
      <c r="E2186" s="17" t="s">
        <v>168</v>
      </c>
      <c r="F2186" s="17" t="e" vm="54">
        <v>#VALUE!</v>
      </c>
      <c r="G2186" s="46">
        <v>-10.4</v>
      </c>
      <c r="H2186" s="18">
        <v>2050</v>
      </c>
      <c r="I2186" s="18" t="s">
        <v>90</v>
      </c>
      <c r="J2186" s="9" t="s">
        <v>204</v>
      </c>
      <c r="K2186" s="17" t="s">
        <v>189</v>
      </c>
      <c r="L2186" s="48" t="s">
        <v>89</v>
      </c>
      <c r="M2186" s="18" t="str" cm="1">
        <f t="array" ref="M2186">_xlfn.IFS(G2186&gt;=-1,"Alto",G2186&gt;-6,"Médio",G2186&lt;=-6,"Baixo")</f>
        <v>Baixo</v>
      </c>
      <c r="N2186" s="20" t="str">
        <f t="shared" si="81"/>
        <v>Baixo</v>
      </c>
    </row>
    <row r="2187" spans="1:14" x14ac:dyDescent="0.35">
      <c r="A2187" s="17" t="str">
        <f t="shared" si="82"/>
        <v>PREstadoOndas de frioEstado do Paraná20302C</v>
      </c>
      <c r="B2187" s="18" t="s">
        <v>105</v>
      </c>
      <c r="C2187" s="18" t="s">
        <v>146</v>
      </c>
      <c r="D2187" s="17" t="s">
        <v>205</v>
      </c>
      <c r="E2187" s="17" t="s">
        <v>166</v>
      </c>
      <c r="F2187" s="17" t="e" vm="52">
        <v>#VALUE!</v>
      </c>
      <c r="G2187" s="46">
        <v>-7.45</v>
      </c>
      <c r="H2187" s="18">
        <v>2030</v>
      </c>
      <c r="I2187" s="18" t="s">
        <v>86</v>
      </c>
      <c r="J2187" s="9" t="s">
        <v>204</v>
      </c>
      <c r="K2187" s="17" t="s">
        <v>189</v>
      </c>
      <c r="L2187" s="48" t="s">
        <v>89</v>
      </c>
      <c r="M2187" s="18" t="str" cm="1">
        <f t="array" ref="M2187">_xlfn.IFS(G2187&gt;=-1,"Alto",G2187&gt;-6,"Médio",G2187&lt;=-6,"Baixo")</f>
        <v>Baixo</v>
      </c>
      <c r="N2187" s="20" t="str">
        <f t="shared" si="81"/>
        <v>Baixo</v>
      </c>
    </row>
    <row r="2188" spans="1:14" x14ac:dyDescent="0.35">
      <c r="A2188" s="17" t="str">
        <f t="shared" si="82"/>
        <v>PREstadoOndas de frioEstado do Paraná20304C</v>
      </c>
      <c r="B2188" s="18" t="s">
        <v>105</v>
      </c>
      <c r="C2188" s="18" t="s">
        <v>146</v>
      </c>
      <c r="D2188" s="17" t="s">
        <v>205</v>
      </c>
      <c r="E2188" s="17" t="s">
        <v>166</v>
      </c>
      <c r="F2188" s="17" t="e" vm="52">
        <v>#VALUE!</v>
      </c>
      <c r="G2188" s="46">
        <v>-6.03</v>
      </c>
      <c r="H2188" s="18">
        <v>2030</v>
      </c>
      <c r="I2188" s="18" t="s">
        <v>90</v>
      </c>
      <c r="J2188" s="9" t="s">
        <v>204</v>
      </c>
      <c r="K2188" s="17" t="s">
        <v>189</v>
      </c>
      <c r="L2188" s="48" t="s">
        <v>89</v>
      </c>
      <c r="M2188" s="18" t="str" cm="1">
        <f t="array" ref="M2188">_xlfn.IFS(G2188&gt;=-1,"Alto",G2188&gt;-6,"Médio",G2188&lt;=-6,"Baixo")</f>
        <v>Baixo</v>
      </c>
      <c r="N2188" s="20" t="str">
        <f t="shared" si="81"/>
        <v>Baixo</v>
      </c>
    </row>
    <row r="2189" spans="1:14" x14ac:dyDescent="0.35">
      <c r="A2189" s="17" t="str">
        <f t="shared" si="82"/>
        <v>PREstadoOndas de frioEstado do Paraná20502C</v>
      </c>
      <c r="B2189" s="18" t="s">
        <v>105</v>
      </c>
      <c r="C2189" s="18" t="s">
        <v>146</v>
      </c>
      <c r="D2189" s="17" t="s">
        <v>205</v>
      </c>
      <c r="E2189" s="17" t="s">
        <v>166</v>
      </c>
      <c r="F2189" s="17" t="e" vm="52">
        <v>#VALUE!</v>
      </c>
      <c r="G2189" s="46">
        <v>-8</v>
      </c>
      <c r="H2189" s="18">
        <v>2050</v>
      </c>
      <c r="I2189" s="18" t="s">
        <v>86</v>
      </c>
      <c r="J2189" s="9" t="s">
        <v>204</v>
      </c>
      <c r="K2189" s="17" t="s">
        <v>189</v>
      </c>
      <c r="L2189" s="48" t="s">
        <v>89</v>
      </c>
      <c r="M2189" s="18" t="str" cm="1">
        <f t="array" ref="M2189">_xlfn.IFS(G2189&gt;=-1,"Alto",G2189&gt;-6,"Médio",G2189&lt;=-6,"Baixo")</f>
        <v>Baixo</v>
      </c>
      <c r="N2189" s="20" t="str">
        <f t="shared" si="81"/>
        <v>Baixo</v>
      </c>
    </row>
    <row r="2190" spans="1:14" x14ac:dyDescent="0.35">
      <c r="A2190" s="17" t="str">
        <f t="shared" si="82"/>
        <v>PREstadoOndas de frioEstado do Paraná20504C</v>
      </c>
      <c r="B2190" s="18" t="s">
        <v>105</v>
      </c>
      <c r="C2190" s="18" t="s">
        <v>146</v>
      </c>
      <c r="D2190" s="17" t="s">
        <v>205</v>
      </c>
      <c r="E2190" s="17" t="s">
        <v>166</v>
      </c>
      <c r="F2190" s="17" t="e" vm="52">
        <v>#VALUE!</v>
      </c>
      <c r="G2190" s="46">
        <v>-7.56</v>
      </c>
      <c r="H2190" s="18">
        <v>2050</v>
      </c>
      <c r="I2190" s="18" t="s">
        <v>90</v>
      </c>
      <c r="J2190" s="9" t="s">
        <v>204</v>
      </c>
      <c r="K2190" s="17" t="s">
        <v>189</v>
      </c>
      <c r="L2190" s="48" t="s">
        <v>89</v>
      </c>
      <c r="M2190" s="18" t="str" cm="1">
        <f t="array" ref="M2190">_xlfn.IFS(G2190&gt;=-1,"Alto",G2190&gt;-6,"Médio",G2190&lt;=-6,"Baixo")</f>
        <v>Baixo</v>
      </c>
      <c r="N2190" s="20" t="str">
        <f t="shared" si="81"/>
        <v>Baixo</v>
      </c>
    </row>
    <row r="2191" spans="1:14" x14ac:dyDescent="0.35">
      <c r="A2191" s="17" t="str">
        <f t="shared" si="82"/>
        <v>RJEstadoOndas de frioEstado do Rio de Janeiro20302C</v>
      </c>
      <c r="B2191" s="18" t="s">
        <v>143</v>
      </c>
      <c r="C2191" s="18" t="s">
        <v>146</v>
      </c>
      <c r="D2191" s="17" t="s">
        <v>205</v>
      </c>
      <c r="E2191" s="17" t="s">
        <v>169</v>
      </c>
      <c r="F2191" s="17" t="e" vm="55">
        <v>#VALUE!</v>
      </c>
      <c r="G2191" s="46">
        <v>-8.1300000000000008</v>
      </c>
      <c r="H2191" s="18">
        <v>2030</v>
      </c>
      <c r="I2191" s="18" t="s">
        <v>86</v>
      </c>
      <c r="J2191" s="9" t="s">
        <v>204</v>
      </c>
      <c r="K2191" s="17" t="s">
        <v>189</v>
      </c>
      <c r="L2191" s="48" t="s">
        <v>89</v>
      </c>
      <c r="M2191" s="18" t="str" cm="1">
        <f t="array" ref="M2191">_xlfn.IFS(G2191&gt;=-1,"Alto",G2191&gt;-6,"Médio",G2191&lt;=-6,"Baixo")</f>
        <v>Baixo</v>
      </c>
      <c r="N2191" s="20" t="str">
        <f t="shared" si="81"/>
        <v>Baixo</v>
      </c>
    </row>
    <row r="2192" spans="1:14" x14ac:dyDescent="0.35">
      <c r="A2192" s="17" t="str">
        <f t="shared" si="82"/>
        <v>RJEstadoOndas de frioEstado do Rio de Janeiro20304C</v>
      </c>
      <c r="B2192" s="18" t="s">
        <v>143</v>
      </c>
      <c r="C2192" s="18" t="s">
        <v>146</v>
      </c>
      <c r="D2192" s="17" t="s">
        <v>205</v>
      </c>
      <c r="E2192" s="17" t="s">
        <v>169</v>
      </c>
      <c r="F2192" s="17" t="e" vm="55">
        <v>#VALUE!</v>
      </c>
      <c r="G2192" s="46">
        <v>-9.09</v>
      </c>
      <c r="H2192" s="18">
        <v>2030</v>
      </c>
      <c r="I2192" s="18" t="s">
        <v>90</v>
      </c>
      <c r="J2192" s="9" t="s">
        <v>204</v>
      </c>
      <c r="K2192" s="17" t="s">
        <v>189</v>
      </c>
      <c r="L2192" s="48" t="s">
        <v>89</v>
      </c>
      <c r="M2192" s="18" t="str" cm="1">
        <f t="array" ref="M2192">_xlfn.IFS(G2192&gt;=-1,"Alto",G2192&gt;-6,"Médio",G2192&lt;=-6,"Baixo")</f>
        <v>Baixo</v>
      </c>
      <c r="N2192" s="20" t="str">
        <f t="shared" si="81"/>
        <v>Baixo</v>
      </c>
    </row>
    <row r="2193" spans="1:15" x14ac:dyDescent="0.35">
      <c r="A2193" s="17" t="str">
        <f t="shared" si="82"/>
        <v>RJEstadoOndas de frioEstado do Rio de Janeiro20502C</v>
      </c>
      <c r="B2193" s="18" t="s">
        <v>143</v>
      </c>
      <c r="C2193" s="18" t="s">
        <v>146</v>
      </c>
      <c r="D2193" s="17" t="s">
        <v>205</v>
      </c>
      <c r="E2193" s="17" t="s">
        <v>169</v>
      </c>
      <c r="F2193" s="17" t="e" vm="55">
        <v>#VALUE!</v>
      </c>
      <c r="G2193" s="46">
        <v>-9.3000000000000007</v>
      </c>
      <c r="H2193" s="18">
        <v>2050</v>
      </c>
      <c r="I2193" s="18" t="s">
        <v>86</v>
      </c>
      <c r="J2193" s="9" t="s">
        <v>204</v>
      </c>
      <c r="K2193" s="17" t="s">
        <v>189</v>
      </c>
      <c r="L2193" s="48" t="s">
        <v>89</v>
      </c>
      <c r="M2193" s="18" t="str" cm="1">
        <f t="array" ref="M2193">_xlfn.IFS(G2193&gt;=-1,"Alto",G2193&gt;-6,"Médio",G2193&lt;=-6,"Baixo")</f>
        <v>Baixo</v>
      </c>
      <c r="N2193" s="20" t="str">
        <f t="shared" si="81"/>
        <v>Baixo</v>
      </c>
    </row>
    <row r="2194" spans="1:15" x14ac:dyDescent="0.35">
      <c r="A2194" s="17" t="str">
        <f t="shared" si="82"/>
        <v>RJEstadoOndas de frioEstado do Rio de Janeiro20504C</v>
      </c>
      <c r="B2194" s="18" t="s">
        <v>143</v>
      </c>
      <c r="C2194" s="18" t="s">
        <v>146</v>
      </c>
      <c r="D2194" s="17" t="s">
        <v>205</v>
      </c>
      <c r="E2194" s="17" t="s">
        <v>169</v>
      </c>
      <c r="F2194" s="17" t="e" vm="55">
        <v>#VALUE!</v>
      </c>
      <c r="G2194" s="46">
        <v>-9.5299999999999994</v>
      </c>
      <c r="H2194" s="18">
        <v>2050</v>
      </c>
      <c r="I2194" s="18" t="s">
        <v>90</v>
      </c>
      <c r="J2194" s="9" t="s">
        <v>204</v>
      </c>
      <c r="K2194" s="17" t="s">
        <v>189</v>
      </c>
      <c r="L2194" s="48" t="s">
        <v>89</v>
      </c>
      <c r="M2194" s="18" t="str" cm="1">
        <f t="array" ref="M2194">_xlfn.IFS(G2194&gt;=-1,"Alto",G2194&gt;-6,"Médio",G2194&lt;=-6,"Baixo")</f>
        <v>Baixo</v>
      </c>
      <c r="N2194" s="20" t="str">
        <f t="shared" si="81"/>
        <v>Baixo</v>
      </c>
    </row>
    <row r="2195" spans="1:15" x14ac:dyDescent="0.35">
      <c r="A2195" s="17" t="str">
        <f t="shared" si="82"/>
        <v>RNEstadoOndas de frioEstado do Rio Grande do Norte20302C</v>
      </c>
      <c r="B2195" s="18" t="s">
        <v>121</v>
      </c>
      <c r="C2195" s="18" t="s">
        <v>146</v>
      </c>
      <c r="D2195" s="17" t="s">
        <v>205</v>
      </c>
      <c r="E2195" s="17" t="s">
        <v>170</v>
      </c>
      <c r="F2195" s="17" t="e" vm="56">
        <v>#VALUE!</v>
      </c>
      <c r="G2195" s="46">
        <v>-10.15</v>
      </c>
      <c r="H2195" s="18">
        <v>2030</v>
      </c>
      <c r="I2195" s="18" t="s">
        <v>86</v>
      </c>
      <c r="J2195" s="9" t="s">
        <v>204</v>
      </c>
      <c r="K2195" s="17" t="s">
        <v>189</v>
      </c>
      <c r="L2195" s="48" t="s">
        <v>89</v>
      </c>
      <c r="M2195" s="18" t="str" cm="1">
        <f t="array" ref="M2195">_xlfn.IFS(G2195&gt;=-1,"Alto",G2195&gt;-6,"Médio",G2195&lt;=-6,"Baixo")</f>
        <v>Baixo</v>
      </c>
      <c r="N2195" s="20" t="str">
        <f t="shared" si="81"/>
        <v>Baixo</v>
      </c>
    </row>
    <row r="2196" spans="1:15" x14ac:dyDescent="0.35">
      <c r="A2196" s="17" t="str">
        <f t="shared" si="82"/>
        <v>RNEstadoOndas de frioEstado do Rio Grande do Norte20304C</v>
      </c>
      <c r="B2196" s="18" t="s">
        <v>121</v>
      </c>
      <c r="C2196" s="18" t="s">
        <v>146</v>
      </c>
      <c r="D2196" s="17" t="s">
        <v>205</v>
      </c>
      <c r="E2196" s="17" t="s">
        <v>170</v>
      </c>
      <c r="F2196" s="17" t="e" vm="56">
        <v>#VALUE!</v>
      </c>
      <c r="G2196" s="46">
        <v>-8.3800000000000008</v>
      </c>
      <c r="H2196" s="18">
        <v>2030</v>
      </c>
      <c r="I2196" s="18" t="s">
        <v>90</v>
      </c>
      <c r="J2196" s="9" t="s">
        <v>204</v>
      </c>
      <c r="K2196" s="17" t="s">
        <v>189</v>
      </c>
      <c r="L2196" s="48" t="s">
        <v>89</v>
      </c>
      <c r="M2196" s="18" t="str" cm="1">
        <f t="array" ref="M2196">_xlfn.IFS(G2196&gt;=-1,"Alto",G2196&gt;-6,"Médio",G2196&lt;=-6,"Baixo")</f>
        <v>Baixo</v>
      </c>
      <c r="N2196" s="20" t="str">
        <f t="shared" si="81"/>
        <v>Baixo</v>
      </c>
    </row>
    <row r="2197" spans="1:15" x14ac:dyDescent="0.35">
      <c r="A2197" s="17" t="str">
        <f t="shared" si="82"/>
        <v>RNEstadoOndas de frioEstado do Rio Grande do Norte20502C</v>
      </c>
      <c r="B2197" s="18" t="s">
        <v>121</v>
      </c>
      <c r="C2197" s="18" t="s">
        <v>146</v>
      </c>
      <c r="D2197" s="17" t="s">
        <v>205</v>
      </c>
      <c r="E2197" s="17" t="s">
        <v>170</v>
      </c>
      <c r="F2197" s="17" t="e" vm="56">
        <v>#VALUE!</v>
      </c>
      <c r="G2197" s="46">
        <v>-10.54</v>
      </c>
      <c r="H2197" s="18">
        <v>2050</v>
      </c>
      <c r="I2197" s="18" t="s">
        <v>86</v>
      </c>
      <c r="J2197" s="9" t="s">
        <v>204</v>
      </c>
      <c r="K2197" s="17" t="s">
        <v>189</v>
      </c>
      <c r="L2197" s="48" t="s">
        <v>89</v>
      </c>
      <c r="M2197" s="18" t="str" cm="1">
        <f t="array" ref="M2197">_xlfn.IFS(G2197&gt;=-1,"Alto",G2197&gt;-6,"Médio",G2197&lt;=-6,"Baixo")</f>
        <v>Baixo</v>
      </c>
      <c r="N2197" s="20" t="str">
        <f t="shared" si="81"/>
        <v>Baixo</v>
      </c>
    </row>
    <row r="2198" spans="1:15" x14ac:dyDescent="0.35">
      <c r="A2198" s="17" t="str">
        <f t="shared" si="82"/>
        <v>RNEstadoOndas de frioEstado do Rio Grande do Norte20504C</v>
      </c>
      <c r="B2198" s="18" t="s">
        <v>121</v>
      </c>
      <c r="C2198" s="18" t="s">
        <v>146</v>
      </c>
      <c r="D2198" s="17" t="s">
        <v>205</v>
      </c>
      <c r="E2198" s="17" t="s">
        <v>170</v>
      </c>
      <c r="F2198" s="17" t="e" vm="56">
        <v>#VALUE!</v>
      </c>
      <c r="G2198" s="46">
        <v>-10.51</v>
      </c>
      <c r="H2198" s="18">
        <v>2050</v>
      </c>
      <c r="I2198" s="18" t="s">
        <v>90</v>
      </c>
      <c r="J2198" s="9" t="s">
        <v>204</v>
      </c>
      <c r="K2198" s="17" t="s">
        <v>189</v>
      </c>
      <c r="L2198" s="48" t="s">
        <v>89</v>
      </c>
      <c r="M2198" s="18" t="str" cm="1">
        <f t="array" ref="M2198">_xlfn.IFS(G2198&gt;=-1,"Alto",G2198&gt;-6,"Médio",G2198&lt;=-6,"Baixo")</f>
        <v>Baixo</v>
      </c>
      <c r="N2198" s="20" t="str">
        <f t="shared" si="81"/>
        <v>Baixo</v>
      </c>
    </row>
    <row r="2199" spans="1:15" x14ac:dyDescent="0.35">
      <c r="A2199" s="17" t="str">
        <f t="shared" si="82"/>
        <v>ROEstadoOndas de frioEstado da Rondônia20302C</v>
      </c>
      <c r="B2199" s="18" t="s">
        <v>127</v>
      </c>
      <c r="C2199" s="18" t="s">
        <v>146</v>
      </c>
      <c r="D2199" s="17" t="s">
        <v>205</v>
      </c>
      <c r="E2199" s="17" t="s">
        <v>150</v>
      </c>
      <c r="F2199" s="17" t="e" vm="36">
        <v>#VALUE!</v>
      </c>
      <c r="G2199" s="46">
        <v>-8.25</v>
      </c>
      <c r="H2199" s="18">
        <v>2030</v>
      </c>
      <c r="I2199" s="18" t="s">
        <v>86</v>
      </c>
      <c r="J2199" s="9" t="s">
        <v>204</v>
      </c>
      <c r="K2199" s="17" t="s">
        <v>189</v>
      </c>
      <c r="L2199" s="48" t="s">
        <v>89</v>
      </c>
      <c r="M2199" s="18" t="str" cm="1">
        <f t="array" ref="M2199">_xlfn.IFS(G2199&gt;=-1,"Alto",G2199&gt;-6,"Médio",G2199&lt;=-6,"Baixo")</f>
        <v>Baixo</v>
      </c>
      <c r="N2199" s="20" t="str">
        <f t="shared" si="81"/>
        <v>Baixo</v>
      </c>
    </row>
    <row r="2200" spans="1:15" x14ac:dyDescent="0.35">
      <c r="A2200" s="17" t="str">
        <f t="shared" si="82"/>
        <v>ROEstadoOndas de frioEstado da Rondônia20304C</v>
      </c>
      <c r="B2200" s="18" t="s">
        <v>127</v>
      </c>
      <c r="C2200" s="18" t="s">
        <v>146</v>
      </c>
      <c r="D2200" s="17" t="s">
        <v>205</v>
      </c>
      <c r="E2200" s="17" t="s">
        <v>150</v>
      </c>
      <c r="F2200" s="17" t="e" vm="36">
        <v>#VALUE!</v>
      </c>
      <c r="G2200" s="46">
        <v>-6.87</v>
      </c>
      <c r="H2200" s="18">
        <v>2030</v>
      </c>
      <c r="I2200" s="18" t="s">
        <v>90</v>
      </c>
      <c r="J2200" s="9" t="s">
        <v>204</v>
      </c>
      <c r="K2200" s="17" t="s">
        <v>189</v>
      </c>
      <c r="L2200" s="48" t="s">
        <v>89</v>
      </c>
      <c r="M2200" s="18" t="str" cm="1">
        <f t="array" ref="M2200">_xlfn.IFS(G2200&gt;=-1,"Alto",G2200&gt;-6,"Médio",G2200&lt;=-6,"Baixo")</f>
        <v>Baixo</v>
      </c>
      <c r="N2200" s="20" t="str">
        <f t="shared" si="81"/>
        <v>Baixo</v>
      </c>
    </row>
    <row r="2201" spans="1:15" x14ac:dyDescent="0.35">
      <c r="A2201" s="17" t="str">
        <f t="shared" si="82"/>
        <v>ROEstadoOndas de frioEstado da Rondônia20502C</v>
      </c>
      <c r="B2201" s="18" t="s">
        <v>127</v>
      </c>
      <c r="C2201" s="18" t="s">
        <v>146</v>
      </c>
      <c r="D2201" s="17" t="s">
        <v>205</v>
      </c>
      <c r="E2201" s="17" t="s">
        <v>150</v>
      </c>
      <c r="F2201" s="17" t="e" vm="36">
        <v>#VALUE!</v>
      </c>
      <c r="G2201" s="162">
        <v>-9.73</v>
      </c>
      <c r="H2201" s="18">
        <v>2050</v>
      </c>
      <c r="I2201" s="18" t="s">
        <v>86</v>
      </c>
      <c r="J2201" s="9" t="s">
        <v>204</v>
      </c>
      <c r="K2201" s="17" t="s">
        <v>189</v>
      </c>
      <c r="L2201" s="48" t="s">
        <v>89</v>
      </c>
      <c r="M2201" s="18" t="str" cm="1">
        <f t="array" ref="M2201">_xlfn.IFS(G2201&gt;=-1,"Alto",G2201&gt;-6,"Médio",G2201&lt;=-6,"Baixo")</f>
        <v>Baixo</v>
      </c>
      <c r="N2201" s="20" t="str">
        <f t="shared" si="81"/>
        <v>Baixo</v>
      </c>
    </row>
    <row r="2202" spans="1:15" x14ac:dyDescent="0.35">
      <c r="A2202" s="17" t="str">
        <f t="shared" si="82"/>
        <v>ROEstadoOndas de frioEstado da Rondônia20504C</v>
      </c>
      <c r="B2202" s="18" t="s">
        <v>127</v>
      </c>
      <c r="C2202" s="18" t="s">
        <v>146</v>
      </c>
      <c r="D2202" s="17" t="s">
        <v>205</v>
      </c>
      <c r="E2202" s="17" t="s">
        <v>150</v>
      </c>
      <c r="F2202" s="17" t="e" vm="36">
        <v>#VALUE!</v>
      </c>
      <c r="G2202" s="162">
        <v>-8.82</v>
      </c>
      <c r="H2202" s="18">
        <v>2050</v>
      </c>
      <c r="I2202" s="18" t="s">
        <v>90</v>
      </c>
      <c r="J2202" s="9" t="s">
        <v>204</v>
      </c>
      <c r="K2202" s="17" t="s">
        <v>189</v>
      </c>
      <c r="L2202" s="48" t="s">
        <v>89</v>
      </c>
      <c r="M2202" s="18" t="str" cm="1">
        <f t="array" ref="M2202">_xlfn.IFS(G2202&gt;=-1,"Alto",G2202&gt;-6,"Médio",G2202&lt;=-6,"Baixo")</f>
        <v>Baixo</v>
      </c>
      <c r="N2202" s="20" t="str">
        <f t="shared" si="81"/>
        <v>Baixo</v>
      </c>
    </row>
    <row r="2203" spans="1:15" x14ac:dyDescent="0.35">
      <c r="A2203" s="17" t="str">
        <f t="shared" si="82"/>
        <v>RREstadoOndas de frioEstado da Roraima20302C</v>
      </c>
      <c r="B2203" s="18" t="s">
        <v>97</v>
      </c>
      <c r="C2203" s="18" t="s">
        <v>146</v>
      </c>
      <c r="D2203" s="17" t="s">
        <v>205</v>
      </c>
      <c r="E2203" s="17" t="s">
        <v>151</v>
      </c>
      <c r="F2203" s="17" t="e" vm="37">
        <v>#VALUE!</v>
      </c>
      <c r="G2203" s="162">
        <v>-10.46</v>
      </c>
      <c r="H2203" s="18">
        <v>2030</v>
      </c>
      <c r="I2203" s="18" t="s">
        <v>86</v>
      </c>
      <c r="J2203" s="9" t="s">
        <v>204</v>
      </c>
      <c r="K2203" s="17" t="s">
        <v>189</v>
      </c>
      <c r="L2203" s="48" t="s">
        <v>89</v>
      </c>
      <c r="M2203" s="18" t="str" cm="1">
        <f t="array" ref="M2203">_xlfn.IFS(G2203&gt;=-1,"Alto",G2203&gt;-6,"Médio",G2203&lt;=-6,"Baixo")</f>
        <v>Baixo</v>
      </c>
      <c r="N2203" s="20" t="str">
        <f t="shared" si="81"/>
        <v>Baixo</v>
      </c>
    </row>
    <row r="2204" spans="1:15" x14ac:dyDescent="0.35">
      <c r="A2204" s="17" t="str">
        <f t="shared" si="82"/>
        <v>RREstadoOndas de frioEstado da Roraima20304C</v>
      </c>
      <c r="B2204" s="18" t="s">
        <v>97</v>
      </c>
      <c r="C2204" s="18" t="s">
        <v>146</v>
      </c>
      <c r="D2204" s="17" t="s">
        <v>205</v>
      </c>
      <c r="E2204" s="17" t="s">
        <v>151</v>
      </c>
      <c r="F2204" s="17" t="e" vm="37">
        <v>#VALUE!</v>
      </c>
      <c r="G2204" s="162">
        <v>-10.56</v>
      </c>
      <c r="H2204" s="18">
        <v>2030</v>
      </c>
      <c r="I2204" s="18" t="s">
        <v>90</v>
      </c>
      <c r="J2204" s="9" t="s">
        <v>204</v>
      </c>
      <c r="K2204" s="17" t="s">
        <v>189</v>
      </c>
      <c r="L2204" s="48" t="s">
        <v>89</v>
      </c>
      <c r="M2204" s="18" t="str" cm="1">
        <f t="array" ref="M2204">_xlfn.IFS(G2204&gt;=-1,"Alto",G2204&gt;-6,"Médio",G2204&lt;=-6,"Baixo")</f>
        <v>Baixo</v>
      </c>
      <c r="N2204" s="20" t="str">
        <f t="shared" si="81"/>
        <v>Baixo</v>
      </c>
    </row>
    <row r="2205" spans="1:15" x14ac:dyDescent="0.35">
      <c r="A2205" s="17" t="str">
        <f t="shared" si="82"/>
        <v>RREstadoOndas de frioEstado da Roraima20502C</v>
      </c>
      <c r="B2205" s="18" t="s">
        <v>97</v>
      </c>
      <c r="C2205" s="18" t="s">
        <v>146</v>
      </c>
      <c r="D2205" s="17" t="s">
        <v>205</v>
      </c>
      <c r="E2205" s="17" t="s">
        <v>151</v>
      </c>
      <c r="F2205" s="17" t="e" vm="37">
        <v>#VALUE!</v>
      </c>
      <c r="G2205" s="162">
        <v>-10.53</v>
      </c>
      <c r="H2205" s="18">
        <v>2050</v>
      </c>
      <c r="I2205" s="18" t="s">
        <v>86</v>
      </c>
      <c r="J2205" s="9" t="s">
        <v>204</v>
      </c>
      <c r="K2205" s="17" t="s">
        <v>189</v>
      </c>
      <c r="L2205" s="48" t="s">
        <v>89</v>
      </c>
      <c r="M2205" s="18" t="str" cm="1">
        <f t="array" ref="M2205">_xlfn.IFS(G2205&gt;=-1,"Alto",G2205&gt;-6,"Médio",G2205&lt;=-6,"Baixo")</f>
        <v>Baixo</v>
      </c>
      <c r="N2205" s="20" t="str">
        <f t="shared" si="81"/>
        <v>Baixo</v>
      </c>
      <c r="O2205" s="1"/>
    </row>
    <row r="2206" spans="1:15" x14ac:dyDescent="0.35">
      <c r="A2206" s="17" t="str">
        <f t="shared" si="82"/>
        <v>RREstadoOndas de frioEstado da Roraima20504C</v>
      </c>
      <c r="B2206" s="18" t="s">
        <v>97</v>
      </c>
      <c r="C2206" s="18" t="s">
        <v>146</v>
      </c>
      <c r="D2206" s="17" t="s">
        <v>205</v>
      </c>
      <c r="E2206" s="17" t="s">
        <v>151</v>
      </c>
      <c r="F2206" s="17" t="e" vm="37">
        <v>#VALUE!</v>
      </c>
      <c r="G2206" s="162">
        <v>-10.57</v>
      </c>
      <c r="H2206" s="18">
        <v>2050</v>
      </c>
      <c r="I2206" s="18" t="s">
        <v>90</v>
      </c>
      <c r="J2206" s="9" t="s">
        <v>204</v>
      </c>
      <c r="K2206" s="17" t="s">
        <v>189</v>
      </c>
      <c r="L2206" s="48" t="s">
        <v>89</v>
      </c>
      <c r="M2206" s="18" t="str" cm="1">
        <f t="array" ref="M2206">_xlfn.IFS(G2206&gt;=-1,"Alto",G2206&gt;-6,"Médio",G2206&lt;=-6,"Baixo")</f>
        <v>Baixo</v>
      </c>
      <c r="N2206" s="20" t="str">
        <f t="shared" si="81"/>
        <v>Baixo</v>
      </c>
    </row>
    <row r="2207" spans="1:15" x14ac:dyDescent="0.35">
      <c r="A2207" s="17" t="str">
        <f t="shared" si="82"/>
        <v>RSEstadoOndas de frioEstado do Rio Grande do Sul20302C</v>
      </c>
      <c r="B2207" s="18" t="s">
        <v>125</v>
      </c>
      <c r="C2207" s="18" t="s">
        <v>146</v>
      </c>
      <c r="D2207" s="17" t="s">
        <v>205</v>
      </c>
      <c r="E2207" s="17" t="s">
        <v>171</v>
      </c>
      <c r="F2207" s="17" t="e" vm="57">
        <v>#VALUE!</v>
      </c>
      <c r="G2207" s="162">
        <v>-6.55</v>
      </c>
      <c r="H2207" s="18">
        <v>2030</v>
      </c>
      <c r="I2207" s="18" t="s">
        <v>86</v>
      </c>
      <c r="J2207" s="9" t="s">
        <v>204</v>
      </c>
      <c r="K2207" s="17" t="s">
        <v>189</v>
      </c>
      <c r="L2207" s="48" t="s">
        <v>89</v>
      </c>
      <c r="M2207" s="18" t="str" cm="1">
        <f t="array" ref="M2207">_xlfn.IFS(G2207&gt;=-1,"Alto",G2207&gt;-6,"Médio",G2207&lt;=-6,"Baixo")</f>
        <v>Baixo</v>
      </c>
      <c r="N2207" s="20" t="str">
        <f t="shared" si="81"/>
        <v>Baixo</v>
      </c>
    </row>
    <row r="2208" spans="1:15" x14ac:dyDescent="0.35">
      <c r="A2208" s="17" t="str">
        <f t="shared" si="82"/>
        <v>RSEstadoOndas de frioEstado do Rio Grande do Sul20304C</v>
      </c>
      <c r="B2208" s="18" t="s">
        <v>125</v>
      </c>
      <c r="C2208" s="18" t="s">
        <v>146</v>
      </c>
      <c r="D2208" s="17" t="s">
        <v>205</v>
      </c>
      <c r="E2208" s="17" t="s">
        <v>171</v>
      </c>
      <c r="F2208" s="17" t="e" vm="57">
        <v>#VALUE!</v>
      </c>
      <c r="G2208" s="162">
        <v>-5.58</v>
      </c>
      <c r="H2208" s="18">
        <v>2030</v>
      </c>
      <c r="I2208" s="18" t="s">
        <v>90</v>
      </c>
      <c r="J2208" s="9" t="s">
        <v>204</v>
      </c>
      <c r="K2208" s="17" t="s">
        <v>189</v>
      </c>
      <c r="L2208" s="48" t="s">
        <v>89</v>
      </c>
      <c r="M2208" s="18" t="str" cm="1">
        <f t="array" ref="M2208">_xlfn.IFS(G2208&gt;=-1,"Alto",G2208&gt;-6,"Médio",G2208&lt;=-6,"Baixo")</f>
        <v>Médio</v>
      </c>
      <c r="N2208" s="20" t="str">
        <f t="shared" si="81"/>
        <v>Médio</v>
      </c>
    </row>
    <row r="2209" spans="1:15" x14ac:dyDescent="0.35">
      <c r="A2209" s="17" t="str">
        <f t="shared" si="82"/>
        <v>RSEstadoOndas de frioEstado do Rio Grande do Sul20502C</v>
      </c>
      <c r="B2209" s="18" t="s">
        <v>125</v>
      </c>
      <c r="C2209" s="18" t="s">
        <v>146</v>
      </c>
      <c r="D2209" s="17" t="s">
        <v>205</v>
      </c>
      <c r="E2209" s="17" t="s">
        <v>171</v>
      </c>
      <c r="F2209" s="17" t="e" vm="57">
        <v>#VALUE!</v>
      </c>
      <c r="G2209" s="162">
        <v>-8.0399999999999991</v>
      </c>
      <c r="H2209" s="18">
        <v>2050</v>
      </c>
      <c r="I2209" s="18" t="s">
        <v>86</v>
      </c>
      <c r="J2209" s="9" t="s">
        <v>204</v>
      </c>
      <c r="K2209" s="17" t="s">
        <v>189</v>
      </c>
      <c r="L2209" s="48" t="s">
        <v>89</v>
      </c>
      <c r="M2209" s="18" t="str" cm="1">
        <f t="array" ref="M2209">_xlfn.IFS(G2209&gt;=-1,"Alto",G2209&gt;-6,"Médio",G2209&lt;=-6,"Baixo")</f>
        <v>Baixo</v>
      </c>
      <c r="N2209" s="20" t="str">
        <f t="shared" si="81"/>
        <v>Baixo</v>
      </c>
    </row>
    <row r="2210" spans="1:15" x14ac:dyDescent="0.35">
      <c r="A2210" s="17" t="str">
        <f t="shared" si="82"/>
        <v>RSEstadoOndas de frioEstado do Rio Grande do Sul20504C</v>
      </c>
      <c r="B2210" s="18" t="s">
        <v>125</v>
      </c>
      <c r="C2210" s="18" t="s">
        <v>146</v>
      </c>
      <c r="D2210" s="17" t="s">
        <v>205</v>
      </c>
      <c r="E2210" s="17" t="s">
        <v>171</v>
      </c>
      <c r="F2210" s="17" t="e" vm="57">
        <v>#VALUE!</v>
      </c>
      <c r="G2210" s="162">
        <v>-7.15</v>
      </c>
      <c r="H2210" s="18">
        <v>2050</v>
      </c>
      <c r="I2210" s="18" t="s">
        <v>90</v>
      </c>
      <c r="J2210" s="9" t="s">
        <v>204</v>
      </c>
      <c r="K2210" s="17" t="s">
        <v>189</v>
      </c>
      <c r="L2210" s="48" t="s">
        <v>89</v>
      </c>
      <c r="M2210" s="18" t="str" cm="1">
        <f t="array" ref="M2210">_xlfn.IFS(G2210&gt;=-1,"Alto",G2210&gt;-6,"Médio",G2210&lt;=-6,"Baixo")</f>
        <v>Baixo</v>
      </c>
      <c r="N2210" s="20" t="str">
        <f t="shared" si="81"/>
        <v>Baixo</v>
      </c>
      <c r="O2210" s="1"/>
    </row>
    <row r="2211" spans="1:15" x14ac:dyDescent="0.35">
      <c r="A2211" s="17" t="str">
        <f t="shared" si="82"/>
        <v>SCEstadoOndas de frioEstado de Santa Catarina20302C</v>
      </c>
      <c r="B2211" s="18" t="s">
        <v>107</v>
      </c>
      <c r="C2211" s="18" t="s">
        <v>146</v>
      </c>
      <c r="D2211" s="17" t="s">
        <v>205</v>
      </c>
      <c r="E2211" s="17" t="s">
        <v>153</v>
      </c>
      <c r="F2211" s="17" t="e" vm="39">
        <v>#VALUE!</v>
      </c>
      <c r="G2211" s="162">
        <v>-6.85</v>
      </c>
      <c r="H2211" s="18">
        <v>2030</v>
      </c>
      <c r="I2211" s="18" t="s">
        <v>86</v>
      </c>
      <c r="J2211" s="9" t="s">
        <v>204</v>
      </c>
      <c r="K2211" s="17" t="s">
        <v>189</v>
      </c>
      <c r="L2211" s="48" t="s">
        <v>89</v>
      </c>
      <c r="M2211" s="18" t="str" cm="1">
        <f t="array" ref="M2211">_xlfn.IFS(G2211&gt;=-1,"Alto",G2211&gt;-6,"Médio",G2211&lt;=-6,"Baixo")</f>
        <v>Baixo</v>
      </c>
      <c r="N2211" s="20" t="str">
        <f t="shared" si="81"/>
        <v>Baixo</v>
      </c>
    </row>
    <row r="2212" spans="1:15" x14ac:dyDescent="0.35">
      <c r="A2212" s="17" t="str">
        <f t="shared" si="82"/>
        <v>SCEstadoOndas de frioEstado de Santa Catarina20304C</v>
      </c>
      <c r="B2212" s="18" t="s">
        <v>107</v>
      </c>
      <c r="C2212" s="18" t="s">
        <v>146</v>
      </c>
      <c r="D2212" s="17" t="s">
        <v>205</v>
      </c>
      <c r="E2212" s="17" t="s">
        <v>153</v>
      </c>
      <c r="F2212" s="17" t="e" vm="39">
        <v>#VALUE!</v>
      </c>
      <c r="G2212" s="162">
        <v>-6.11</v>
      </c>
      <c r="H2212" s="18">
        <v>2030</v>
      </c>
      <c r="I2212" s="18" t="s">
        <v>90</v>
      </c>
      <c r="J2212" s="9" t="s">
        <v>204</v>
      </c>
      <c r="K2212" s="17" t="s">
        <v>189</v>
      </c>
      <c r="L2212" s="48" t="s">
        <v>89</v>
      </c>
      <c r="M2212" s="18" t="str" cm="1">
        <f t="array" ref="M2212">_xlfn.IFS(G2212&gt;=-1,"Alto",G2212&gt;-6,"Médio",G2212&lt;=-6,"Baixo")</f>
        <v>Baixo</v>
      </c>
      <c r="N2212" s="20" t="str">
        <f t="shared" si="81"/>
        <v>Baixo</v>
      </c>
    </row>
    <row r="2213" spans="1:15" x14ac:dyDescent="0.35">
      <c r="A2213" s="17" t="str">
        <f t="shared" si="82"/>
        <v>SCEstadoOndas de frioEstado de Santa Catarina20502C</v>
      </c>
      <c r="B2213" s="18" t="s">
        <v>107</v>
      </c>
      <c r="C2213" s="18" t="s">
        <v>146</v>
      </c>
      <c r="D2213" s="17" t="s">
        <v>205</v>
      </c>
      <c r="E2213" s="17" t="s">
        <v>153</v>
      </c>
      <c r="F2213" s="17" t="e" vm="39">
        <v>#VALUE!</v>
      </c>
      <c r="G2213" s="162">
        <v>-7.84</v>
      </c>
      <c r="H2213" s="18">
        <v>2050</v>
      </c>
      <c r="I2213" s="18" t="s">
        <v>86</v>
      </c>
      <c r="J2213" s="9" t="s">
        <v>204</v>
      </c>
      <c r="K2213" s="17" t="s">
        <v>189</v>
      </c>
      <c r="L2213" s="48" t="s">
        <v>89</v>
      </c>
      <c r="M2213" s="18" t="str" cm="1">
        <f t="array" ref="M2213">_xlfn.IFS(G2213&gt;=-1,"Alto",G2213&gt;-6,"Médio",G2213&lt;=-6,"Baixo")</f>
        <v>Baixo</v>
      </c>
      <c r="N2213" s="20" t="str">
        <f t="shared" si="81"/>
        <v>Baixo</v>
      </c>
    </row>
    <row r="2214" spans="1:15" x14ac:dyDescent="0.35">
      <c r="A2214" s="17" t="str">
        <f t="shared" si="82"/>
        <v>SCEstadoOndas de frioEstado de Santa Catarina20504C</v>
      </c>
      <c r="B2214" s="18" t="s">
        <v>107</v>
      </c>
      <c r="C2214" s="18" t="s">
        <v>146</v>
      </c>
      <c r="D2214" s="17" t="s">
        <v>205</v>
      </c>
      <c r="E2214" s="17" t="s">
        <v>153</v>
      </c>
      <c r="F2214" s="17" t="e" vm="39">
        <v>#VALUE!</v>
      </c>
      <c r="G2214" s="162">
        <v>-7.07</v>
      </c>
      <c r="H2214" s="18">
        <v>2050</v>
      </c>
      <c r="I2214" s="18" t="s">
        <v>90</v>
      </c>
      <c r="J2214" s="9" t="s">
        <v>204</v>
      </c>
      <c r="K2214" s="17" t="s">
        <v>189</v>
      </c>
      <c r="L2214" s="48" t="s">
        <v>89</v>
      </c>
      <c r="M2214" s="18" t="str" cm="1">
        <f t="array" ref="M2214">_xlfn.IFS(G2214&gt;=-1,"Alto",G2214&gt;-6,"Médio",G2214&lt;=-6,"Baixo")</f>
        <v>Baixo</v>
      </c>
      <c r="N2214" s="20" t="str">
        <f t="shared" si="81"/>
        <v>Baixo</v>
      </c>
    </row>
    <row r="2215" spans="1:15" x14ac:dyDescent="0.35">
      <c r="A2215" s="17" t="str">
        <f t="shared" si="82"/>
        <v>SEEstadoOndas de frioEstado do Sergipe20302C</v>
      </c>
      <c r="B2215" s="18" t="s">
        <v>81</v>
      </c>
      <c r="C2215" s="18" t="s">
        <v>146</v>
      </c>
      <c r="D2215" s="17" t="s">
        <v>205</v>
      </c>
      <c r="E2215" s="17" t="s">
        <v>172</v>
      </c>
      <c r="F2215" s="17" t="e" vm="58">
        <v>#VALUE!</v>
      </c>
      <c r="G2215" s="162">
        <v>-9.74</v>
      </c>
      <c r="H2215" s="18">
        <v>2030</v>
      </c>
      <c r="I2215" s="18" t="s">
        <v>86</v>
      </c>
      <c r="J2215" s="9" t="s">
        <v>204</v>
      </c>
      <c r="K2215" s="17" t="s">
        <v>189</v>
      </c>
      <c r="L2215" s="48" t="s">
        <v>89</v>
      </c>
      <c r="M2215" s="18" t="str" cm="1">
        <f t="array" ref="M2215">_xlfn.IFS(G2215&gt;=-1,"Alto",G2215&gt;-6,"Médio",G2215&lt;=-6,"Baixo")</f>
        <v>Baixo</v>
      </c>
      <c r="N2215" s="20" t="str">
        <f t="shared" ref="N2215:N2278" si="83">IF(OR(G2215="Alto",G2215="Médio", G2215="Baixo", G2215= "Não aplicável",G2215="ND"),G2215,M2215)</f>
        <v>Baixo</v>
      </c>
    </row>
    <row r="2216" spans="1:15" x14ac:dyDescent="0.35">
      <c r="A2216" s="17" t="str">
        <f t="shared" si="82"/>
        <v>SEEstadoOndas de frioEstado do Sergipe20304C</v>
      </c>
      <c r="B2216" s="18" t="s">
        <v>81</v>
      </c>
      <c r="C2216" s="18" t="s">
        <v>146</v>
      </c>
      <c r="D2216" s="17" t="s">
        <v>205</v>
      </c>
      <c r="E2216" s="17" t="s">
        <v>172</v>
      </c>
      <c r="F2216" s="17" t="e" vm="58">
        <v>#VALUE!</v>
      </c>
      <c r="G2216" s="162">
        <v>-9.43</v>
      </c>
      <c r="H2216" s="18">
        <v>2030</v>
      </c>
      <c r="I2216" s="18" t="s">
        <v>90</v>
      </c>
      <c r="J2216" s="9" t="s">
        <v>204</v>
      </c>
      <c r="K2216" s="17" t="s">
        <v>189</v>
      </c>
      <c r="L2216" s="48" t="s">
        <v>89</v>
      </c>
      <c r="M2216" s="18" t="str" cm="1">
        <f t="array" ref="M2216">_xlfn.IFS(G2216&gt;=-1,"Alto",G2216&gt;-6,"Médio",G2216&lt;=-6,"Baixo")</f>
        <v>Baixo</v>
      </c>
      <c r="N2216" s="20" t="str">
        <f t="shared" si="83"/>
        <v>Baixo</v>
      </c>
    </row>
    <row r="2217" spans="1:15" x14ac:dyDescent="0.35">
      <c r="A2217" s="17" t="str">
        <f t="shared" si="82"/>
        <v>SEEstadoOndas de frioEstado do Sergipe20502C</v>
      </c>
      <c r="B2217" s="18" t="s">
        <v>81</v>
      </c>
      <c r="C2217" s="45" t="s">
        <v>146</v>
      </c>
      <c r="D2217" s="44" t="s">
        <v>205</v>
      </c>
      <c r="E2217" s="17" t="s">
        <v>172</v>
      </c>
      <c r="F2217" s="17" t="e" vm="58">
        <v>#VALUE!</v>
      </c>
      <c r="G2217" s="46">
        <v>-10.46</v>
      </c>
      <c r="H2217" s="18">
        <v>2050</v>
      </c>
      <c r="I2217" s="18" t="s">
        <v>86</v>
      </c>
      <c r="J2217" s="9" t="s">
        <v>204</v>
      </c>
      <c r="K2217" s="17" t="s">
        <v>189</v>
      </c>
      <c r="L2217" s="48" t="s">
        <v>89</v>
      </c>
      <c r="M2217" s="18" t="str" cm="1">
        <f t="array" ref="M2217">_xlfn.IFS(G2217&gt;=-1,"Alto",G2217&gt;-6,"Médio",G2217&lt;=-6,"Baixo")</f>
        <v>Baixo</v>
      </c>
      <c r="N2217" s="20" t="str">
        <f t="shared" si="83"/>
        <v>Baixo</v>
      </c>
    </row>
    <row r="2218" spans="1:15" x14ac:dyDescent="0.35">
      <c r="A2218" s="17" t="str">
        <f t="shared" si="82"/>
        <v>SEEstadoOndas de frioEstado do Sergipe20504C</v>
      </c>
      <c r="B2218" s="18" t="s">
        <v>81</v>
      </c>
      <c r="C2218" s="45" t="s">
        <v>146</v>
      </c>
      <c r="D2218" s="44" t="s">
        <v>205</v>
      </c>
      <c r="E2218" s="17" t="s">
        <v>172</v>
      </c>
      <c r="F2218" s="17" t="e" vm="58">
        <v>#VALUE!</v>
      </c>
      <c r="G2218" s="46">
        <v>-10.46</v>
      </c>
      <c r="H2218" s="18">
        <v>2050</v>
      </c>
      <c r="I2218" s="18" t="s">
        <v>90</v>
      </c>
      <c r="J2218" s="9" t="s">
        <v>204</v>
      </c>
      <c r="K2218" s="17" t="s">
        <v>189</v>
      </c>
      <c r="L2218" s="48" t="s">
        <v>89</v>
      </c>
      <c r="M2218" s="18" t="str" cm="1">
        <f t="array" ref="M2218">_xlfn.IFS(G2218&gt;=-1,"Alto",G2218&gt;-6,"Médio",G2218&lt;=-6,"Baixo")</f>
        <v>Baixo</v>
      </c>
      <c r="N2218" s="20" t="str">
        <f t="shared" si="83"/>
        <v>Baixo</v>
      </c>
    </row>
    <row r="2219" spans="1:15" x14ac:dyDescent="0.35">
      <c r="A2219" s="17" t="str">
        <f t="shared" si="82"/>
        <v>SPEstadoOndas de frioEstado de São Paulo20302C</v>
      </c>
      <c r="B2219" s="18" t="s">
        <v>137</v>
      </c>
      <c r="C2219" s="45" t="s">
        <v>146</v>
      </c>
      <c r="D2219" s="44" t="s">
        <v>205</v>
      </c>
      <c r="E2219" s="17" t="s">
        <v>154</v>
      </c>
      <c r="F2219" s="17" t="e" vm="40">
        <v>#VALUE!</v>
      </c>
      <c r="G2219" s="46">
        <v>-8.4</v>
      </c>
      <c r="H2219" s="18">
        <v>2030</v>
      </c>
      <c r="I2219" s="18" t="s">
        <v>86</v>
      </c>
      <c r="J2219" s="9" t="s">
        <v>204</v>
      </c>
      <c r="K2219" s="17" t="s">
        <v>189</v>
      </c>
      <c r="L2219" s="48" t="s">
        <v>89</v>
      </c>
      <c r="M2219" s="18" t="str" cm="1">
        <f t="array" ref="M2219">_xlfn.IFS(G2219&gt;=-1,"Alto",G2219&gt;-6,"Médio",G2219&lt;=-6,"Baixo")</f>
        <v>Baixo</v>
      </c>
      <c r="N2219" s="20" t="str">
        <f t="shared" si="83"/>
        <v>Baixo</v>
      </c>
    </row>
    <row r="2220" spans="1:15" x14ac:dyDescent="0.35">
      <c r="A2220" s="17" t="str">
        <f t="shared" si="82"/>
        <v>SPEstadoOndas de frioEstado de São Paulo20304C</v>
      </c>
      <c r="B2220" s="18" t="s">
        <v>137</v>
      </c>
      <c r="C2220" s="45" t="s">
        <v>146</v>
      </c>
      <c r="D2220" s="44" t="s">
        <v>205</v>
      </c>
      <c r="E2220" s="17" t="s">
        <v>154</v>
      </c>
      <c r="F2220" s="17" t="e" vm="40">
        <v>#VALUE!</v>
      </c>
      <c r="G2220" s="46">
        <v>-7.17</v>
      </c>
      <c r="H2220" s="18">
        <v>2030</v>
      </c>
      <c r="I2220" s="18" t="s">
        <v>90</v>
      </c>
      <c r="J2220" s="9" t="s">
        <v>204</v>
      </c>
      <c r="K2220" s="17" t="s">
        <v>189</v>
      </c>
      <c r="L2220" s="48" t="s">
        <v>89</v>
      </c>
      <c r="M2220" s="18" t="str" cm="1">
        <f t="array" ref="M2220">_xlfn.IFS(G2220&gt;=-1,"Alto",G2220&gt;-6,"Médio",G2220&lt;=-6,"Baixo")</f>
        <v>Baixo</v>
      </c>
      <c r="N2220" s="20" t="str">
        <f t="shared" si="83"/>
        <v>Baixo</v>
      </c>
    </row>
    <row r="2221" spans="1:15" x14ac:dyDescent="0.35">
      <c r="A2221" s="17" t="str">
        <f t="shared" si="82"/>
        <v>SPEstadoOndas de frioEstado de São Paulo20502C</v>
      </c>
      <c r="B2221" s="18" t="s">
        <v>137</v>
      </c>
      <c r="C2221" s="45" t="s">
        <v>146</v>
      </c>
      <c r="D2221" s="44" t="s">
        <v>205</v>
      </c>
      <c r="E2221" s="17" t="s">
        <v>154</v>
      </c>
      <c r="F2221" s="17" t="e" vm="40">
        <v>#VALUE!</v>
      </c>
      <c r="G2221" s="46">
        <v>-7.87</v>
      </c>
      <c r="H2221" s="18">
        <v>2050</v>
      </c>
      <c r="I2221" s="18" t="s">
        <v>86</v>
      </c>
      <c r="J2221" s="9" t="s">
        <v>204</v>
      </c>
      <c r="K2221" s="17" t="s">
        <v>189</v>
      </c>
      <c r="L2221" s="48" t="s">
        <v>89</v>
      </c>
      <c r="M2221" s="18" t="str" cm="1">
        <f t="array" ref="M2221">_xlfn.IFS(G2221&gt;=-1,"Alto",G2221&gt;-6,"Médio",G2221&lt;=-6,"Baixo")</f>
        <v>Baixo</v>
      </c>
      <c r="N2221" s="20" t="str">
        <f t="shared" si="83"/>
        <v>Baixo</v>
      </c>
    </row>
    <row r="2222" spans="1:15" x14ac:dyDescent="0.35">
      <c r="A2222" s="17" t="str">
        <f t="shared" si="82"/>
        <v>SPEstadoOndas de frioEstado de São Paulo20504C</v>
      </c>
      <c r="B2222" s="18" t="s">
        <v>137</v>
      </c>
      <c r="C2222" s="45" t="s">
        <v>146</v>
      </c>
      <c r="D2222" s="44" t="s">
        <v>205</v>
      </c>
      <c r="E2222" s="17" t="s">
        <v>154</v>
      </c>
      <c r="F2222" s="17" t="e" vm="40">
        <v>#VALUE!</v>
      </c>
      <c r="G2222" s="46">
        <v>-8.4700000000000006</v>
      </c>
      <c r="H2222" s="18">
        <v>2050</v>
      </c>
      <c r="I2222" s="18" t="s">
        <v>90</v>
      </c>
      <c r="J2222" s="9" t="s">
        <v>204</v>
      </c>
      <c r="K2222" s="17" t="s">
        <v>189</v>
      </c>
      <c r="L2222" s="48" t="s">
        <v>89</v>
      </c>
      <c r="M2222" s="18" t="str" cm="1">
        <f t="array" ref="M2222">_xlfn.IFS(G2222&gt;=-1,"Alto",G2222&gt;-6,"Médio",G2222&lt;=-6,"Baixo")</f>
        <v>Baixo</v>
      </c>
      <c r="N2222" s="20" t="str">
        <f t="shared" si="83"/>
        <v>Baixo</v>
      </c>
    </row>
    <row r="2223" spans="1:15" x14ac:dyDescent="0.35">
      <c r="A2223" s="17" t="str">
        <f t="shared" si="82"/>
        <v>TOEstadoOndas de frioEstado do Tocantins20302C</v>
      </c>
      <c r="B2223" s="18" t="s">
        <v>123</v>
      </c>
      <c r="C2223" s="45" t="s">
        <v>146</v>
      </c>
      <c r="D2223" s="44" t="s">
        <v>205</v>
      </c>
      <c r="E2223" s="17" t="s">
        <v>173</v>
      </c>
      <c r="F2223" s="17" t="e" vm="59">
        <v>#VALUE!</v>
      </c>
      <c r="G2223" s="46">
        <v>-10.28</v>
      </c>
      <c r="H2223" s="18">
        <v>2030</v>
      </c>
      <c r="I2223" s="18" t="s">
        <v>86</v>
      </c>
      <c r="J2223" s="9" t="s">
        <v>204</v>
      </c>
      <c r="K2223" s="17" t="s">
        <v>189</v>
      </c>
      <c r="L2223" s="48" t="s">
        <v>89</v>
      </c>
      <c r="M2223" s="18" t="str" cm="1">
        <f t="array" ref="M2223">_xlfn.IFS(G2223&gt;=-1,"Alto",G2223&gt;-6,"Médio",G2223&lt;=-6,"Baixo")</f>
        <v>Baixo</v>
      </c>
      <c r="N2223" s="20" t="str">
        <f t="shared" si="83"/>
        <v>Baixo</v>
      </c>
    </row>
    <row r="2224" spans="1:15" x14ac:dyDescent="0.35">
      <c r="A2224" s="17" t="str">
        <f t="shared" si="82"/>
        <v>TOEstadoOndas de frioEstado do Tocantins20304C</v>
      </c>
      <c r="B2224" s="18" t="s">
        <v>123</v>
      </c>
      <c r="C2224" s="45" t="s">
        <v>146</v>
      </c>
      <c r="D2224" s="44" t="s">
        <v>205</v>
      </c>
      <c r="E2224" s="17" t="s">
        <v>173</v>
      </c>
      <c r="F2224" s="17" t="e" vm="59">
        <v>#VALUE!</v>
      </c>
      <c r="G2224" s="46">
        <v>-10.28</v>
      </c>
      <c r="H2224" s="18">
        <v>2030</v>
      </c>
      <c r="I2224" s="18" t="s">
        <v>90</v>
      </c>
      <c r="J2224" s="9" t="s">
        <v>204</v>
      </c>
      <c r="K2224" s="17" t="s">
        <v>189</v>
      </c>
      <c r="L2224" s="48" t="s">
        <v>89</v>
      </c>
      <c r="M2224" s="18" t="str" cm="1">
        <f t="array" ref="M2224">_xlfn.IFS(G2224&gt;=-1,"Alto",G2224&gt;-6,"Médio",G2224&lt;=-6,"Baixo")</f>
        <v>Baixo</v>
      </c>
      <c r="N2224" s="20" t="str">
        <f t="shared" si="83"/>
        <v>Baixo</v>
      </c>
    </row>
    <row r="2225" spans="1:15" x14ac:dyDescent="0.35">
      <c r="A2225" s="44" t="str">
        <f t="shared" si="82"/>
        <v>TOEstadoOndas de frioEstado do Tocantins20502C</v>
      </c>
      <c r="B2225" s="18" t="s">
        <v>123</v>
      </c>
      <c r="C2225" s="18" t="s">
        <v>146</v>
      </c>
      <c r="D2225" s="17" t="s">
        <v>205</v>
      </c>
      <c r="E2225" s="17" t="s">
        <v>173</v>
      </c>
      <c r="F2225" s="17" t="e" vm="59">
        <v>#VALUE!</v>
      </c>
      <c r="G2225" s="46">
        <v>-10.5</v>
      </c>
      <c r="H2225" s="18">
        <v>2050</v>
      </c>
      <c r="I2225" s="18" t="s">
        <v>86</v>
      </c>
      <c r="J2225" s="9" t="s">
        <v>204</v>
      </c>
      <c r="K2225" s="17" t="s">
        <v>189</v>
      </c>
      <c r="L2225" s="48" t="s">
        <v>89</v>
      </c>
      <c r="M2225" s="18" t="str" cm="1">
        <f t="array" ref="M2225">_xlfn.IFS(G2225&gt;=-1,"Alto",G2225&gt;-6,"Médio",G2225&lt;=-6,"Baixo")</f>
        <v>Baixo</v>
      </c>
      <c r="N2225" s="20" t="str">
        <f t="shared" si="83"/>
        <v>Baixo</v>
      </c>
    </row>
    <row r="2226" spans="1:15" x14ac:dyDescent="0.35">
      <c r="A2226" s="44" t="str">
        <f t="shared" si="82"/>
        <v>TOEstadoOndas de frioEstado do Tocantins20504C</v>
      </c>
      <c r="B2226" s="18" t="s">
        <v>123</v>
      </c>
      <c r="C2226" s="18" t="s">
        <v>146</v>
      </c>
      <c r="D2226" s="17" t="s">
        <v>205</v>
      </c>
      <c r="E2226" s="17" t="s">
        <v>173</v>
      </c>
      <c r="F2226" s="17" t="e" vm="59">
        <v>#VALUE!</v>
      </c>
      <c r="G2226" s="46">
        <v>-10.39</v>
      </c>
      <c r="H2226" s="18">
        <v>2050</v>
      </c>
      <c r="I2226" s="18" t="s">
        <v>90</v>
      </c>
      <c r="J2226" s="9" t="s">
        <v>204</v>
      </c>
      <c r="K2226" s="17" t="s">
        <v>189</v>
      </c>
      <c r="L2226" s="48" t="s">
        <v>89</v>
      </c>
      <c r="M2226" s="18" t="str" cm="1">
        <f t="array" ref="M2226">_xlfn.IFS(G2226&gt;=-1,"Alto",G2226&gt;-6,"Médio",G2226&lt;=-6,"Baixo")</f>
        <v>Baixo</v>
      </c>
      <c r="N2226" s="20" t="str">
        <f t="shared" si="83"/>
        <v>Baixo</v>
      </c>
    </row>
    <row r="2227" spans="1:15" x14ac:dyDescent="0.35">
      <c r="A2227" s="44" t="str">
        <f t="shared" ref="A2227:A2238" si="84">_xlfn.CONCAT(B2227,C2227,D2227,E2227,H2227,I2227,O2227)</f>
        <v>BRPaísOndas de frioBrasil20302CUNEP FI</v>
      </c>
      <c r="B2227" s="18" t="s">
        <v>174</v>
      </c>
      <c r="C2227" s="18" t="s">
        <v>175</v>
      </c>
      <c r="D2227" s="17" t="s">
        <v>205</v>
      </c>
      <c r="E2227" s="17" t="s">
        <v>176</v>
      </c>
      <c r="F2227" s="17" t="e" vm="60">
        <v>#VALUE!</v>
      </c>
      <c r="G2227" s="44" t="s">
        <v>177</v>
      </c>
      <c r="H2227" s="18">
        <v>2030</v>
      </c>
      <c r="I2227" s="18" t="s">
        <v>86</v>
      </c>
      <c r="J2227" s="9" t="s">
        <v>89</v>
      </c>
      <c r="K2227" s="47" t="s">
        <v>178</v>
      </c>
      <c r="L2227" s="48" t="s">
        <v>89</v>
      </c>
      <c r="M2227" s="18" t="s">
        <v>89</v>
      </c>
      <c r="N2227" s="20" t="str">
        <f t="shared" si="83"/>
        <v>Médio</v>
      </c>
      <c r="O2227" s="17" t="s">
        <v>250</v>
      </c>
    </row>
    <row r="2228" spans="1:15" x14ac:dyDescent="0.35">
      <c r="A2228" s="44" t="str">
        <f t="shared" si="84"/>
        <v>BRPaísOndas de frioBrasil20304CUNEP FI</v>
      </c>
      <c r="B2228" s="18" t="s">
        <v>174</v>
      </c>
      <c r="C2228" s="18" t="s">
        <v>175</v>
      </c>
      <c r="D2228" s="17" t="s">
        <v>205</v>
      </c>
      <c r="E2228" s="17" t="s">
        <v>176</v>
      </c>
      <c r="F2228" s="17" t="e" vm="60">
        <v>#VALUE!</v>
      </c>
      <c r="G2228" s="44" t="s">
        <v>177</v>
      </c>
      <c r="H2228" s="18">
        <v>2030</v>
      </c>
      <c r="I2228" s="18" t="s">
        <v>90</v>
      </c>
      <c r="J2228" s="9" t="s">
        <v>89</v>
      </c>
      <c r="K2228" s="47" t="s">
        <v>178</v>
      </c>
      <c r="L2228" s="48" t="s">
        <v>89</v>
      </c>
      <c r="M2228" s="18" t="s">
        <v>89</v>
      </c>
      <c r="N2228" s="20" t="str">
        <f t="shared" si="83"/>
        <v>Médio</v>
      </c>
      <c r="O2228" s="17" t="s">
        <v>250</v>
      </c>
    </row>
    <row r="2229" spans="1:15" x14ac:dyDescent="0.35">
      <c r="A2229" s="44" t="str">
        <f t="shared" si="84"/>
        <v>BRPaísOndas de frioBrasil20502CUNEP FI</v>
      </c>
      <c r="B2229" s="18" t="s">
        <v>174</v>
      </c>
      <c r="C2229" s="18" t="s">
        <v>175</v>
      </c>
      <c r="D2229" s="17" t="s">
        <v>205</v>
      </c>
      <c r="E2229" s="17" t="s">
        <v>176</v>
      </c>
      <c r="F2229" s="17" t="e" vm="60">
        <v>#VALUE!</v>
      </c>
      <c r="G2229" s="44" t="s">
        <v>85</v>
      </c>
      <c r="H2229" s="18">
        <v>2050</v>
      </c>
      <c r="I2229" s="18" t="s">
        <v>86</v>
      </c>
      <c r="J2229" s="9" t="s">
        <v>89</v>
      </c>
      <c r="K2229" s="47" t="s">
        <v>178</v>
      </c>
      <c r="L2229" s="48" t="s">
        <v>89</v>
      </c>
      <c r="M2229" s="18" t="s">
        <v>89</v>
      </c>
      <c r="N2229" s="20" t="str">
        <f t="shared" si="83"/>
        <v>Baixo</v>
      </c>
      <c r="O2229" s="17" t="s">
        <v>250</v>
      </c>
    </row>
    <row r="2230" spans="1:15" x14ac:dyDescent="0.35">
      <c r="A2230" s="44" t="str">
        <f t="shared" si="84"/>
        <v>BRPaísOndas de frioBrasil20504CUNEP FI</v>
      </c>
      <c r="B2230" s="18" t="s">
        <v>174</v>
      </c>
      <c r="C2230" s="18" t="s">
        <v>175</v>
      </c>
      <c r="D2230" s="17" t="s">
        <v>205</v>
      </c>
      <c r="E2230" s="17" t="s">
        <v>176</v>
      </c>
      <c r="F2230" s="17" t="e" vm="60">
        <v>#VALUE!</v>
      </c>
      <c r="G2230" s="44" t="s">
        <v>85</v>
      </c>
      <c r="H2230" s="18">
        <v>2050</v>
      </c>
      <c r="I2230" s="18" t="s">
        <v>90</v>
      </c>
      <c r="J2230" s="9" t="s">
        <v>89</v>
      </c>
      <c r="K2230" s="47" t="s">
        <v>178</v>
      </c>
      <c r="L2230" s="48" t="s">
        <v>89</v>
      </c>
      <c r="M2230" s="18" t="s">
        <v>89</v>
      </c>
      <c r="N2230" s="20" t="str">
        <f t="shared" si="83"/>
        <v>Baixo</v>
      </c>
      <c r="O2230" s="17" t="s">
        <v>250</v>
      </c>
    </row>
    <row r="2231" spans="1:15" x14ac:dyDescent="0.35">
      <c r="A2231" s="44" t="str">
        <f t="shared" si="84"/>
        <v>BRPaísOndas de frioBrasil20302CWRI Water Risk</v>
      </c>
      <c r="B2231" s="18" t="s">
        <v>174</v>
      </c>
      <c r="C2231" s="18" t="s">
        <v>175</v>
      </c>
      <c r="D2231" s="44" t="s">
        <v>205</v>
      </c>
      <c r="E2231" s="17" t="s">
        <v>176</v>
      </c>
      <c r="F2231" s="17" t="e" vm="60">
        <v>#VALUE!</v>
      </c>
      <c r="G2231" s="44" t="str">
        <f>VLOOKUP(A2231,'Método WRI'!AA:AH,8,0)</f>
        <v>Médio</v>
      </c>
      <c r="H2231" s="18">
        <v>2030</v>
      </c>
      <c r="I2231" s="18" t="s">
        <v>86</v>
      </c>
      <c r="J2231" s="9" t="s">
        <v>89</v>
      </c>
      <c r="K2231" s="47"/>
      <c r="L2231" s="48" t="s">
        <v>89</v>
      </c>
      <c r="M2231" s="18" t="s">
        <v>89</v>
      </c>
      <c r="N2231" s="20" t="str">
        <f t="shared" si="83"/>
        <v>Médio</v>
      </c>
      <c r="O2231" s="20" t="s">
        <v>246</v>
      </c>
    </row>
    <row r="2232" spans="1:15" x14ac:dyDescent="0.35">
      <c r="A2232" s="44" t="str">
        <f t="shared" si="84"/>
        <v>BRPaísOndas de frioBrasil20304CWRI Water Risk</v>
      </c>
      <c r="B2232" s="18" t="s">
        <v>174</v>
      </c>
      <c r="C2232" s="18" t="s">
        <v>175</v>
      </c>
      <c r="D2232" s="44" t="s">
        <v>205</v>
      </c>
      <c r="E2232" s="17" t="s">
        <v>176</v>
      </c>
      <c r="F2232" s="17" t="e" vm="60">
        <v>#VALUE!</v>
      </c>
      <c r="G2232" s="44" t="str">
        <f>VLOOKUP(A2232,'Método WRI'!AA:AH,8,0)</f>
        <v>Médio</v>
      </c>
      <c r="H2232" s="18">
        <v>2030</v>
      </c>
      <c r="I2232" s="18" t="s">
        <v>90</v>
      </c>
      <c r="J2232" s="9" t="s">
        <v>89</v>
      </c>
      <c r="K2232" s="47"/>
      <c r="L2232" s="48" t="s">
        <v>89</v>
      </c>
      <c r="M2232" s="18" t="s">
        <v>89</v>
      </c>
      <c r="N2232" s="20" t="str">
        <f t="shared" si="83"/>
        <v>Médio</v>
      </c>
      <c r="O2232" s="20" t="s">
        <v>246</v>
      </c>
    </row>
    <row r="2233" spans="1:15" x14ac:dyDescent="0.35">
      <c r="A2233" s="44" t="str">
        <f t="shared" si="84"/>
        <v>BRPaísOndas de frioBrasil20502CWRI Water Risk</v>
      </c>
      <c r="B2233" s="18" t="s">
        <v>174</v>
      </c>
      <c r="C2233" s="18" t="s">
        <v>175</v>
      </c>
      <c r="D2233" s="44" t="s">
        <v>205</v>
      </c>
      <c r="E2233" s="17" t="s">
        <v>176</v>
      </c>
      <c r="F2233" s="17" t="e" vm="60">
        <v>#VALUE!</v>
      </c>
      <c r="G2233" s="44" t="str">
        <f>VLOOKUP(A2233,'Método WRI'!AA:AH,8,0)</f>
        <v>Médio</v>
      </c>
      <c r="H2233" s="18">
        <v>2050</v>
      </c>
      <c r="I2233" s="18" t="s">
        <v>86</v>
      </c>
      <c r="J2233" s="9" t="s">
        <v>89</v>
      </c>
      <c r="K2233" s="47"/>
      <c r="L2233" s="48" t="s">
        <v>89</v>
      </c>
      <c r="M2233" s="18" t="s">
        <v>89</v>
      </c>
      <c r="N2233" s="20" t="str">
        <f t="shared" si="83"/>
        <v>Médio</v>
      </c>
      <c r="O2233" s="20" t="s">
        <v>246</v>
      </c>
    </row>
    <row r="2234" spans="1:15" x14ac:dyDescent="0.35">
      <c r="A2234" s="44" t="str">
        <f t="shared" si="84"/>
        <v>BRPaísOndas de frioBrasil20504CWRI Water Risk</v>
      </c>
      <c r="B2234" s="18" t="s">
        <v>174</v>
      </c>
      <c r="C2234" s="18" t="s">
        <v>175</v>
      </c>
      <c r="D2234" s="44" t="s">
        <v>205</v>
      </c>
      <c r="E2234" s="17" t="s">
        <v>176</v>
      </c>
      <c r="F2234" s="17" t="e" vm="60">
        <v>#VALUE!</v>
      </c>
      <c r="G2234" s="44" t="str">
        <f>VLOOKUP(A2234,'Método WRI'!AA:AH,8,0)</f>
        <v>Médio</v>
      </c>
      <c r="H2234" s="18">
        <v>2050</v>
      </c>
      <c r="I2234" s="18" t="s">
        <v>90</v>
      </c>
      <c r="J2234" s="9" t="s">
        <v>89</v>
      </c>
      <c r="K2234" s="47"/>
      <c r="L2234" s="48" t="s">
        <v>89</v>
      </c>
      <c r="M2234" s="18" t="s">
        <v>89</v>
      </c>
      <c r="N2234" s="20" t="str">
        <f t="shared" si="83"/>
        <v>Médio</v>
      </c>
      <c r="O2234" s="20" t="s">
        <v>246</v>
      </c>
    </row>
    <row r="2235" spans="1:15" x14ac:dyDescent="0.35">
      <c r="A2235" s="44" t="str">
        <f t="shared" si="84"/>
        <v>BRPaísOndas de frioBrasil20302CThinkHazard</v>
      </c>
      <c r="B2235" s="18" t="s">
        <v>174</v>
      </c>
      <c r="C2235" s="18" t="s">
        <v>175</v>
      </c>
      <c r="D2235" s="44" t="s">
        <v>205</v>
      </c>
      <c r="E2235" s="17" t="s">
        <v>176</v>
      </c>
      <c r="F2235" s="17" t="e" vm="60">
        <v>#VALUE!</v>
      </c>
      <c r="G2235" s="44" t="s">
        <v>177</v>
      </c>
      <c r="H2235" s="18">
        <v>2030</v>
      </c>
      <c r="I2235" s="18" t="s">
        <v>86</v>
      </c>
      <c r="J2235" s="9" t="s">
        <v>89</v>
      </c>
      <c r="K2235" s="47" t="s">
        <v>252</v>
      </c>
      <c r="L2235" s="48" t="s">
        <v>89</v>
      </c>
      <c r="M2235" s="18" t="s">
        <v>89</v>
      </c>
      <c r="N2235" s="20" t="str">
        <f t="shared" si="83"/>
        <v>Médio</v>
      </c>
      <c r="O2235" s="20" t="s">
        <v>245</v>
      </c>
    </row>
    <row r="2236" spans="1:15" x14ac:dyDescent="0.35">
      <c r="A2236" s="44" t="str">
        <f t="shared" si="84"/>
        <v>BRPaísOndas de frioBrasil20304CThinkHazard</v>
      </c>
      <c r="B2236" s="18" t="s">
        <v>174</v>
      </c>
      <c r="C2236" s="18" t="s">
        <v>175</v>
      </c>
      <c r="D2236" s="44" t="s">
        <v>205</v>
      </c>
      <c r="E2236" s="17" t="s">
        <v>176</v>
      </c>
      <c r="F2236" s="17" t="e" vm="60">
        <v>#VALUE!</v>
      </c>
      <c r="G2236" s="44" t="s">
        <v>177</v>
      </c>
      <c r="H2236" s="18">
        <v>2030</v>
      </c>
      <c r="I2236" s="18" t="s">
        <v>90</v>
      </c>
      <c r="J2236" s="9" t="s">
        <v>89</v>
      </c>
      <c r="K2236" s="47" t="s">
        <v>252</v>
      </c>
      <c r="L2236" s="48" t="s">
        <v>89</v>
      </c>
      <c r="M2236" s="18" t="s">
        <v>89</v>
      </c>
      <c r="N2236" s="20" t="str">
        <f t="shared" si="83"/>
        <v>Médio</v>
      </c>
      <c r="O2236" s="20" t="s">
        <v>245</v>
      </c>
    </row>
    <row r="2237" spans="1:15" x14ac:dyDescent="0.35">
      <c r="A2237" s="44" t="str">
        <f t="shared" si="84"/>
        <v>BRPaísOndas de frioBrasil20502CThinkHazard</v>
      </c>
      <c r="B2237" s="18" t="s">
        <v>174</v>
      </c>
      <c r="C2237" s="18" t="s">
        <v>175</v>
      </c>
      <c r="D2237" s="44" t="s">
        <v>205</v>
      </c>
      <c r="E2237" s="17" t="s">
        <v>176</v>
      </c>
      <c r="F2237" s="17" t="e" vm="60">
        <v>#VALUE!</v>
      </c>
      <c r="G2237" s="44" t="s">
        <v>177</v>
      </c>
      <c r="H2237" s="18">
        <v>2050</v>
      </c>
      <c r="I2237" s="18" t="s">
        <v>86</v>
      </c>
      <c r="J2237" s="9" t="s">
        <v>89</v>
      </c>
      <c r="K2237" s="47" t="s">
        <v>252</v>
      </c>
      <c r="L2237" s="48" t="s">
        <v>89</v>
      </c>
      <c r="M2237" s="18" t="s">
        <v>89</v>
      </c>
      <c r="N2237" s="20" t="str">
        <f t="shared" si="83"/>
        <v>Médio</v>
      </c>
      <c r="O2237" s="20" t="s">
        <v>245</v>
      </c>
    </row>
    <row r="2238" spans="1:15" x14ac:dyDescent="0.35">
      <c r="A2238" s="44" t="str">
        <f t="shared" si="84"/>
        <v>BRPaísOndas de frioBrasil20504CThinkHazard</v>
      </c>
      <c r="B2238" s="18" t="s">
        <v>174</v>
      </c>
      <c r="C2238" s="18" t="s">
        <v>175</v>
      </c>
      <c r="D2238" s="44" t="s">
        <v>205</v>
      </c>
      <c r="E2238" s="17" t="s">
        <v>176</v>
      </c>
      <c r="F2238" s="17" t="e" vm="60">
        <v>#VALUE!</v>
      </c>
      <c r="G2238" s="44" t="s">
        <v>177</v>
      </c>
      <c r="H2238" s="18">
        <v>2050</v>
      </c>
      <c r="I2238" s="18" t="s">
        <v>90</v>
      </c>
      <c r="J2238" s="9" t="s">
        <v>89</v>
      </c>
      <c r="K2238" s="47" t="s">
        <v>252</v>
      </c>
      <c r="L2238" s="48" t="s">
        <v>89</v>
      </c>
      <c r="M2238" s="18" t="s">
        <v>89</v>
      </c>
      <c r="N2238" s="20" t="str">
        <f t="shared" si="83"/>
        <v>Médio</v>
      </c>
      <c r="O2238" s="20" t="s">
        <v>245</v>
      </c>
    </row>
    <row r="2239" spans="1:15" x14ac:dyDescent="0.35">
      <c r="A2239" s="44" t="str">
        <f t="shared" ref="A2239:A2302" si="85">_xlfn.CONCAT(B2239,C2239,D2239,E2239,H2239,I2239)</f>
        <v>ACcidadeSecasCidade de Rio Branco20302C</v>
      </c>
      <c r="B2239" s="18" t="s">
        <v>131</v>
      </c>
      <c r="C2239" s="18" t="s">
        <v>82</v>
      </c>
      <c r="D2239" s="17" t="s">
        <v>50</v>
      </c>
      <c r="E2239" s="17" t="s">
        <v>132</v>
      </c>
      <c r="F2239" s="17" t="e" vm="21">
        <v>#VALUE!</v>
      </c>
      <c r="G2239" s="46">
        <v>0</v>
      </c>
      <c r="H2239" s="18">
        <v>2030</v>
      </c>
      <c r="I2239" s="18" t="s">
        <v>86</v>
      </c>
      <c r="J2239" s="9" t="s">
        <v>188</v>
      </c>
      <c r="K2239" s="17" t="s">
        <v>189</v>
      </c>
      <c r="L2239" s="48" t="s">
        <v>89</v>
      </c>
      <c r="M2239" s="18" t="str" cm="1">
        <f t="array" ref="M2239">_xlfn.IFS(G2239&gt;20,"Alto",G2239&gt;0,"Médio",G2239&lt;=0,"Baixo")</f>
        <v>Baixo</v>
      </c>
      <c r="N2239" s="20" t="str">
        <f t="shared" si="83"/>
        <v>Baixo</v>
      </c>
    </row>
    <row r="2240" spans="1:15" x14ac:dyDescent="0.35">
      <c r="A2240" s="44" t="str">
        <f t="shared" si="85"/>
        <v>ACcidadeSecasCidade de Rio Branco20304C</v>
      </c>
      <c r="B2240" s="18" t="s">
        <v>131</v>
      </c>
      <c r="C2240" s="18" t="s">
        <v>82</v>
      </c>
      <c r="D2240" s="17" t="s">
        <v>50</v>
      </c>
      <c r="E2240" s="17" t="s">
        <v>132</v>
      </c>
      <c r="F2240" s="17" t="e" vm="21">
        <v>#VALUE!</v>
      </c>
      <c r="G2240" s="46">
        <v>-5</v>
      </c>
      <c r="H2240" s="18">
        <v>2030</v>
      </c>
      <c r="I2240" s="18" t="s">
        <v>90</v>
      </c>
      <c r="J2240" s="9" t="s">
        <v>188</v>
      </c>
      <c r="K2240" s="17" t="s">
        <v>189</v>
      </c>
      <c r="L2240" s="48" t="s">
        <v>89</v>
      </c>
      <c r="M2240" s="18" t="str" cm="1">
        <f t="array" ref="M2240">_xlfn.IFS(G2240&gt;20,"Alto",G2240&gt;0,"Médio",G2240&lt;=0,"Baixo")</f>
        <v>Baixo</v>
      </c>
      <c r="N2240" s="20" t="str">
        <f t="shared" si="83"/>
        <v>Baixo</v>
      </c>
    </row>
    <row r="2241" spans="1:14" x14ac:dyDescent="0.35">
      <c r="A2241" s="44" t="str">
        <f t="shared" si="85"/>
        <v>ACcidadeSecasCidade de Rio Branco20502C</v>
      </c>
      <c r="B2241" s="18" t="s">
        <v>131</v>
      </c>
      <c r="C2241" s="18" t="s">
        <v>82</v>
      </c>
      <c r="D2241" s="17" t="s">
        <v>50</v>
      </c>
      <c r="E2241" s="17" t="s">
        <v>132</v>
      </c>
      <c r="F2241" s="17" t="e" vm="21">
        <v>#VALUE!</v>
      </c>
      <c r="G2241" s="46">
        <v>-5</v>
      </c>
      <c r="H2241" s="18">
        <v>2050</v>
      </c>
      <c r="I2241" s="18" t="s">
        <v>86</v>
      </c>
      <c r="J2241" s="9" t="s">
        <v>188</v>
      </c>
      <c r="K2241" s="17" t="s">
        <v>189</v>
      </c>
      <c r="L2241" s="48" t="s">
        <v>89</v>
      </c>
      <c r="M2241" s="18" t="str" cm="1">
        <f t="array" ref="M2241">_xlfn.IFS(G2241&gt;20,"Alto",G2241&gt;0,"Médio",G2241&lt;=0,"Baixo")</f>
        <v>Baixo</v>
      </c>
      <c r="N2241" s="20" t="str">
        <f t="shared" si="83"/>
        <v>Baixo</v>
      </c>
    </row>
    <row r="2242" spans="1:14" x14ac:dyDescent="0.35">
      <c r="A2242" s="44" t="str">
        <f t="shared" si="85"/>
        <v>ACcidadeSecasCidade de Rio Branco20504C</v>
      </c>
      <c r="B2242" s="18" t="s">
        <v>131</v>
      </c>
      <c r="C2242" s="18" t="s">
        <v>82</v>
      </c>
      <c r="D2242" s="17" t="s">
        <v>50</v>
      </c>
      <c r="E2242" s="17" t="s">
        <v>132</v>
      </c>
      <c r="F2242" s="17" t="e" vm="21">
        <v>#VALUE!</v>
      </c>
      <c r="G2242" s="46">
        <v>0</v>
      </c>
      <c r="H2242" s="18">
        <v>2050</v>
      </c>
      <c r="I2242" s="18" t="s">
        <v>90</v>
      </c>
      <c r="J2242" s="9" t="s">
        <v>188</v>
      </c>
      <c r="K2242" s="17" t="s">
        <v>189</v>
      </c>
      <c r="L2242" s="48" t="s">
        <v>89</v>
      </c>
      <c r="M2242" s="18" t="str" cm="1">
        <f t="array" ref="M2242">_xlfn.IFS(G2242&gt;20,"Alto",G2242&gt;0,"Médio",G2242&lt;=0,"Baixo")</f>
        <v>Baixo</v>
      </c>
      <c r="N2242" s="20" t="str">
        <f t="shared" si="83"/>
        <v>Baixo</v>
      </c>
    </row>
    <row r="2243" spans="1:14" x14ac:dyDescent="0.35">
      <c r="A2243" s="44" t="str">
        <f t="shared" si="85"/>
        <v>ALcidadeSecasCidade de Maceió20302C</v>
      </c>
      <c r="B2243" s="18" t="s">
        <v>117</v>
      </c>
      <c r="C2243" s="18" t="s">
        <v>82</v>
      </c>
      <c r="D2243" s="17" t="s">
        <v>50</v>
      </c>
      <c r="E2243" s="17" t="s">
        <v>118</v>
      </c>
      <c r="F2243" s="17" t="e" vm="14">
        <v>#VALUE!</v>
      </c>
      <c r="G2243" s="46">
        <v>5</v>
      </c>
      <c r="H2243" s="18">
        <v>2030</v>
      </c>
      <c r="I2243" s="18" t="s">
        <v>86</v>
      </c>
      <c r="J2243" s="9" t="s">
        <v>188</v>
      </c>
      <c r="K2243" s="17" t="s">
        <v>189</v>
      </c>
      <c r="L2243" s="48" t="s">
        <v>89</v>
      </c>
      <c r="M2243" s="18" t="str" cm="1">
        <f t="array" ref="M2243">_xlfn.IFS(G2243&gt;20,"Alto",G2243&gt;0,"Médio",G2243&lt;=0,"Baixo")</f>
        <v>Médio</v>
      </c>
      <c r="N2243" s="20" t="str">
        <f t="shared" si="83"/>
        <v>Médio</v>
      </c>
    </row>
    <row r="2244" spans="1:14" x14ac:dyDescent="0.35">
      <c r="A2244" s="44" t="str">
        <f t="shared" si="85"/>
        <v>ALcidadeSecasCidade de Maceió20304C</v>
      </c>
      <c r="B2244" s="18" t="s">
        <v>117</v>
      </c>
      <c r="C2244" s="18" t="s">
        <v>82</v>
      </c>
      <c r="D2244" s="17" t="s">
        <v>50</v>
      </c>
      <c r="E2244" s="17" t="s">
        <v>118</v>
      </c>
      <c r="F2244" s="17" t="e" vm="14">
        <v>#VALUE!</v>
      </c>
      <c r="G2244" s="46">
        <v>10</v>
      </c>
      <c r="H2244" s="18">
        <v>2030</v>
      </c>
      <c r="I2244" s="18" t="s">
        <v>90</v>
      </c>
      <c r="J2244" s="9" t="s">
        <v>188</v>
      </c>
      <c r="K2244" s="17" t="s">
        <v>189</v>
      </c>
      <c r="L2244" s="48" t="s">
        <v>89</v>
      </c>
      <c r="M2244" s="18" t="str" cm="1">
        <f t="array" ref="M2244">_xlfn.IFS(G2244&gt;20,"Alto",G2244&gt;0,"Médio",G2244&lt;=0,"Baixo")</f>
        <v>Médio</v>
      </c>
      <c r="N2244" s="20" t="str">
        <f t="shared" si="83"/>
        <v>Médio</v>
      </c>
    </row>
    <row r="2245" spans="1:14" x14ac:dyDescent="0.35">
      <c r="A2245" s="44" t="str">
        <f t="shared" si="85"/>
        <v>ALcidadeSecasCidade de Maceió20502C</v>
      </c>
      <c r="B2245" s="18" t="s">
        <v>117</v>
      </c>
      <c r="C2245" s="18" t="s">
        <v>82</v>
      </c>
      <c r="D2245" s="17" t="s">
        <v>50</v>
      </c>
      <c r="E2245" s="17" t="s">
        <v>118</v>
      </c>
      <c r="F2245" s="17" t="e" vm="14">
        <v>#VALUE!</v>
      </c>
      <c r="G2245" s="46">
        <v>10</v>
      </c>
      <c r="H2245" s="18">
        <v>2050</v>
      </c>
      <c r="I2245" s="18" t="s">
        <v>86</v>
      </c>
      <c r="J2245" s="9" t="s">
        <v>188</v>
      </c>
      <c r="K2245" s="17" t="s">
        <v>189</v>
      </c>
      <c r="L2245" s="48" t="s">
        <v>89</v>
      </c>
      <c r="M2245" s="18" t="str" cm="1">
        <f t="array" ref="M2245">_xlfn.IFS(G2245&gt;20,"Alto",G2245&gt;0,"Médio",G2245&lt;=0,"Baixo")</f>
        <v>Médio</v>
      </c>
      <c r="N2245" s="20" t="str">
        <f t="shared" si="83"/>
        <v>Médio</v>
      </c>
    </row>
    <row r="2246" spans="1:14" x14ac:dyDescent="0.35">
      <c r="A2246" s="44" t="str">
        <f t="shared" si="85"/>
        <v>ALcidadeSecasCidade de Maceió20504C</v>
      </c>
      <c r="B2246" s="18" t="s">
        <v>117</v>
      </c>
      <c r="C2246" s="18" t="s">
        <v>82</v>
      </c>
      <c r="D2246" s="17" t="s">
        <v>50</v>
      </c>
      <c r="E2246" s="17" t="s">
        <v>118</v>
      </c>
      <c r="F2246" s="17" t="e" vm="14">
        <v>#VALUE!</v>
      </c>
      <c r="G2246" s="46">
        <v>20</v>
      </c>
      <c r="H2246" s="18">
        <v>2050</v>
      </c>
      <c r="I2246" s="18" t="s">
        <v>90</v>
      </c>
      <c r="J2246" s="9" t="s">
        <v>188</v>
      </c>
      <c r="K2246" s="17" t="s">
        <v>189</v>
      </c>
      <c r="L2246" s="48" t="s">
        <v>89</v>
      </c>
      <c r="M2246" s="18" t="str" cm="1">
        <f t="array" ref="M2246">_xlfn.IFS(G2246&gt;20,"Alto",G2246&gt;0,"Médio",G2246&lt;=0,"Baixo")</f>
        <v>Médio</v>
      </c>
      <c r="N2246" s="20" t="str">
        <f t="shared" si="83"/>
        <v>Médio</v>
      </c>
    </row>
    <row r="2247" spans="1:14" x14ac:dyDescent="0.35">
      <c r="A2247" s="44" t="str">
        <f t="shared" si="85"/>
        <v>AMcidadeSecasCidade de Manaus20302C</v>
      </c>
      <c r="B2247" s="18" t="s">
        <v>119</v>
      </c>
      <c r="C2247" s="18" t="s">
        <v>82</v>
      </c>
      <c r="D2247" s="17" t="s">
        <v>50</v>
      </c>
      <c r="E2247" s="17" t="s">
        <v>120</v>
      </c>
      <c r="F2247" s="17" t="e" vm="15">
        <v>#VALUE!</v>
      </c>
      <c r="G2247" s="46">
        <v>5</v>
      </c>
      <c r="H2247" s="18">
        <v>2030</v>
      </c>
      <c r="I2247" s="18" t="s">
        <v>86</v>
      </c>
      <c r="J2247" s="9" t="s">
        <v>188</v>
      </c>
      <c r="K2247" s="17" t="s">
        <v>189</v>
      </c>
      <c r="L2247" s="48" t="s">
        <v>89</v>
      </c>
      <c r="M2247" s="18" t="str" cm="1">
        <f t="array" ref="M2247">_xlfn.IFS(G2247&gt;20,"Alto",G2247&gt;0,"Médio",G2247&lt;=0,"Baixo")</f>
        <v>Médio</v>
      </c>
      <c r="N2247" s="20" t="str">
        <f t="shared" si="83"/>
        <v>Médio</v>
      </c>
    </row>
    <row r="2248" spans="1:14" x14ac:dyDescent="0.35">
      <c r="A2248" s="44" t="str">
        <f t="shared" si="85"/>
        <v>AMcidadeSecasCidade de Manaus20304C</v>
      </c>
      <c r="B2248" s="18" t="s">
        <v>119</v>
      </c>
      <c r="C2248" s="18" t="s">
        <v>82</v>
      </c>
      <c r="D2248" s="17" t="s">
        <v>50</v>
      </c>
      <c r="E2248" s="17" t="s">
        <v>120</v>
      </c>
      <c r="F2248" s="17" t="e" vm="15">
        <v>#VALUE!</v>
      </c>
      <c r="G2248" s="46">
        <v>5</v>
      </c>
      <c r="H2248" s="18">
        <v>2030</v>
      </c>
      <c r="I2248" s="18" t="s">
        <v>90</v>
      </c>
      <c r="J2248" s="9" t="s">
        <v>188</v>
      </c>
      <c r="K2248" s="17" t="s">
        <v>189</v>
      </c>
      <c r="L2248" s="48" t="s">
        <v>89</v>
      </c>
      <c r="M2248" s="18" t="str" cm="1">
        <f t="array" ref="M2248">_xlfn.IFS(G2248&gt;20,"Alto",G2248&gt;0,"Médio",G2248&lt;=0,"Baixo")</f>
        <v>Médio</v>
      </c>
      <c r="N2248" s="20" t="str">
        <f t="shared" si="83"/>
        <v>Médio</v>
      </c>
    </row>
    <row r="2249" spans="1:14" x14ac:dyDescent="0.35">
      <c r="A2249" s="44" t="str">
        <f t="shared" si="85"/>
        <v>AMcidadeSecasCidade de Manaus20502C</v>
      </c>
      <c r="B2249" s="18" t="s">
        <v>119</v>
      </c>
      <c r="C2249" s="18" t="s">
        <v>82</v>
      </c>
      <c r="D2249" s="17" t="s">
        <v>50</v>
      </c>
      <c r="E2249" s="17" t="s">
        <v>120</v>
      </c>
      <c r="F2249" s="17" t="e" vm="15">
        <v>#VALUE!</v>
      </c>
      <c r="G2249" s="46">
        <v>0</v>
      </c>
      <c r="H2249" s="18">
        <v>2050</v>
      </c>
      <c r="I2249" s="18" t="s">
        <v>86</v>
      </c>
      <c r="J2249" s="9" t="s">
        <v>188</v>
      </c>
      <c r="K2249" s="17" t="s">
        <v>189</v>
      </c>
      <c r="L2249" s="48" t="s">
        <v>89</v>
      </c>
      <c r="M2249" s="18" t="str" cm="1">
        <f t="array" ref="M2249">_xlfn.IFS(G2249&gt;20,"Alto",G2249&gt;0,"Médio",G2249&lt;=0,"Baixo")</f>
        <v>Baixo</v>
      </c>
      <c r="N2249" s="20" t="str">
        <f t="shared" si="83"/>
        <v>Baixo</v>
      </c>
    </row>
    <row r="2250" spans="1:14" x14ac:dyDescent="0.35">
      <c r="A2250" s="44" t="str">
        <f t="shared" si="85"/>
        <v>AMcidadeSecasCidade de Manaus20504C</v>
      </c>
      <c r="B2250" s="18" t="s">
        <v>119</v>
      </c>
      <c r="C2250" s="18" t="s">
        <v>82</v>
      </c>
      <c r="D2250" s="17" t="s">
        <v>50</v>
      </c>
      <c r="E2250" s="17" t="s">
        <v>120</v>
      </c>
      <c r="F2250" s="17" t="e" vm="15">
        <v>#VALUE!</v>
      </c>
      <c r="G2250" s="46">
        <v>5</v>
      </c>
      <c r="H2250" s="18">
        <v>2050</v>
      </c>
      <c r="I2250" s="18" t="s">
        <v>90</v>
      </c>
      <c r="J2250" s="9" t="s">
        <v>188</v>
      </c>
      <c r="K2250" s="17" t="s">
        <v>189</v>
      </c>
      <c r="L2250" s="48" t="s">
        <v>89</v>
      </c>
      <c r="M2250" s="18" t="str" cm="1">
        <f t="array" ref="M2250">_xlfn.IFS(G2250&gt;20,"Alto",G2250&gt;0,"Médio",G2250&lt;=0,"Baixo")</f>
        <v>Médio</v>
      </c>
      <c r="N2250" s="20" t="str">
        <f t="shared" si="83"/>
        <v>Médio</v>
      </c>
    </row>
    <row r="2251" spans="1:14" x14ac:dyDescent="0.35">
      <c r="A2251" s="44" t="str">
        <f t="shared" si="85"/>
        <v>APcidadeSecasCidade de Macapá20302C</v>
      </c>
      <c r="B2251" s="18" t="s">
        <v>115</v>
      </c>
      <c r="C2251" s="18" t="s">
        <v>82</v>
      </c>
      <c r="D2251" s="17" t="s">
        <v>50</v>
      </c>
      <c r="E2251" s="17" t="s">
        <v>116</v>
      </c>
      <c r="F2251" s="17" t="e" vm="13">
        <v>#VALUE!</v>
      </c>
      <c r="G2251" s="46">
        <v>5</v>
      </c>
      <c r="H2251" s="18">
        <v>2030</v>
      </c>
      <c r="I2251" s="18" t="s">
        <v>86</v>
      </c>
      <c r="J2251" s="9" t="s">
        <v>188</v>
      </c>
      <c r="K2251" s="17" t="s">
        <v>189</v>
      </c>
      <c r="L2251" s="48" t="s">
        <v>89</v>
      </c>
      <c r="M2251" s="18" t="str" cm="1">
        <f t="array" ref="M2251">_xlfn.IFS(G2251&gt;20,"Alto",G2251&gt;0,"Médio",G2251&lt;=0,"Baixo")</f>
        <v>Médio</v>
      </c>
      <c r="N2251" s="20" t="str">
        <f t="shared" si="83"/>
        <v>Médio</v>
      </c>
    </row>
    <row r="2252" spans="1:14" x14ac:dyDescent="0.35">
      <c r="A2252" s="44" t="str">
        <f t="shared" si="85"/>
        <v>APcidadeSecasCidade de Macapá20304C</v>
      </c>
      <c r="B2252" s="18" t="s">
        <v>115</v>
      </c>
      <c r="C2252" s="18" t="s">
        <v>82</v>
      </c>
      <c r="D2252" s="17" t="s">
        <v>50</v>
      </c>
      <c r="E2252" s="17" t="s">
        <v>116</v>
      </c>
      <c r="F2252" s="17" t="e" vm="13">
        <v>#VALUE!</v>
      </c>
      <c r="G2252" s="46">
        <v>10</v>
      </c>
      <c r="H2252" s="18">
        <v>2030</v>
      </c>
      <c r="I2252" s="18" t="s">
        <v>90</v>
      </c>
      <c r="J2252" s="9" t="s">
        <v>188</v>
      </c>
      <c r="K2252" s="17" t="s">
        <v>189</v>
      </c>
      <c r="L2252" s="48" t="s">
        <v>89</v>
      </c>
      <c r="M2252" s="18" t="str" cm="1">
        <f t="array" ref="M2252">_xlfn.IFS(G2252&gt;20,"Alto",G2252&gt;0,"Médio",G2252&lt;=0,"Baixo")</f>
        <v>Médio</v>
      </c>
      <c r="N2252" s="20" t="str">
        <f t="shared" si="83"/>
        <v>Médio</v>
      </c>
    </row>
    <row r="2253" spans="1:14" x14ac:dyDescent="0.35">
      <c r="A2253" s="44" t="str">
        <f t="shared" si="85"/>
        <v>APcidadeSecasCidade de Macapá20502C</v>
      </c>
      <c r="B2253" s="18" t="s">
        <v>115</v>
      </c>
      <c r="C2253" s="18" t="s">
        <v>82</v>
      </c>
      <c r="D2253" s="17" t="s">
        <v>50</v>
      </c>
      <c r="E2253" s="17" t="s">
        <v>116</v>
      </c>
      <c r="F2253" s="17" t="e" vm="13">
        <v>#VALUE!</v>
      </c>
      <c r="G2253" s="46">
        <v>5</v>
      </c>
      <c r="H2253" s="18">
        <v>2050</v>
      </c>
      <c r="I2253" s="18" t="s">
        <v>86</v>
      </c>
      <c r="J2253" s="9" t="s">
        <v>188</v>
      </c>
      <c r="K2253" s="17" t="s">
        <v>189</v>
      </c>
      <c r="L2253" s="48" t="s">
        <v>89</v>
      </c>
      <c r="M2253" s="18" t="str" cm="1">
        <f t="array" ref="M2253">_xlfn.IFS(G2253&gt;20,"Alto",G2253&gt;0,"Médio",G2253&lt;=0,"Baixo")</f>
        <v>Médio</v>
      </c>
      <c r="N2253" s="20" t="str">
        <f t="shared" si="83"/>
        <v>Médio</v>
      </c>
    </row>
    <row r="2254" spans="1:14" x14ac:dyDescent="0.35">
      <c r="A2254" s="44" t="str">
        <f t="shared" si="85"/>
        <v>APcidadeSecasCidade de Macapá20504C</v>
      </c>
      <c r="B2254" s="18" t="s">
        <v>115</v>
      </c>
      <c r="C2254" s="18" t="s">
        <v>82</v>
      </c>
      <c r="D2254" s="17" t="s">
        <v>50</v>
      </c>
      <c r="E2254" s="17" t="s">
        <v>116</v>
      </c>
      <c r="F2254" s="17" t="e" vm="13">
        <v>#VALUE!</v>
      </c>
      <c r="G2254" s="46">
        <v>20</v>
      </c>
      <c r="H2254" s="18">
        <v>2050</v>
      </c>
      <c r="I2254" s="18" t="s">
        <v>90</v>
      </c>
      <c r="J2254" s="9" t="s">
        <v>188</v>
      </c>
      <c r="K2254" s="17" t="s">
        <v>189</v>
      </c>
      <c r="L2254" s="48" t="s">
        <v>89</v>
      </c>
      <c r="M2254" s="18" t="str" cm="1">
        <f t="array" ref="M2254">_xlfn.IFS(G2254&gt;20,"Alto",G2254&gt;0,"Médio",G2254&lt;=0,"Baixo")</f>
        <v>Médio</v>
      </c>
      <c r="N2254" s="20" t="str">
        <f t="shared" si="83"/>
        <v>Médio</v>
      </c>
    </row>
    <row r="2255" spans="1:14" x14ac:dyDescent="0.35">
      <c r="A2255" s="44" t="str">
        <f t="shared" si="85"/>
        <v>BAcidadeSecasCidade de Salvador20302C</v>
      </c>
      <c r="B2255" s="18" t="s">
        <v>133</v>
      </c>
      <c r="C2255" s="18" t="s">
        <v>82</v>
      </c>
      <c r="D2255" s="17" t="s">
        <v>50</v>
      </c>
      <c r="E2255" s="17" t="s">
        <v>134</v>
      </c>
      <c r="F2255" s="17" t="e" vm="22">
        <v>#VALUE!</v>
      </c>
      <c r="G2255" s="46">
        <v>5</v>
      </c>
      <c r="H2255" s="18">
        <v>2030</v>
      </c>
      <c r="I2255" s="18" t="s">
        <v>86</v>
      </c>
      <c r="J2255" s="9" t="s">
        <v>188</v>
      </c>
      <c r="K2255" s="17" t="s">
        <v>189</v>
      </c>
      <c r="L2255" s="48" t="s">
        <v>89</v>
      </c>
      <c r="M2255" s="18" t="str" cm="1">
        <f t="array" ref="M2255">_xlfn.IFS(G2255&gt;20,"Alto",G2255&gt;0,"Médio",G2255&lt;=0,"Baixo")</f>
        <v>Médio</v>
      </c>
      <c r="N2255" s="20" t="str">
        <f t="shared" si="83"/>
        <v>Médio</v>
      </c>
    </row>
    <row r="2256" spans="1:14" x14ac:dyDescent="0.35">
      <c r="A2256" s="44" t="str">
        <f t="shared" si="85"/>
        <v>BAcidadeSecasCidade de Salvador20304C</v>
      </c>
      <c r="B2256" s="18" t="s">
        <v>133</v>
      </c>
      <c r="C2256" s="18" t="s">
        <v>82</v>
      </c>
      <c r="D2256" s="17" t="s">
        <v>50</v>
      </c>
      <c r="E2256" s="17" t="s">
        <v>134</v>
      </c>
      <c r="F2256" s="17" t="e" vm="22">
        <v>#VALUE!</v>
      </c>
      <c r="G2256" s="46">
        <v>10</v>
      </c>
      <c r="H2256" s="18">
        <v>2030</v>
      </c>
      <c r="I2256" s="18" t="s">
        <v>90</v>
      </c>
      <c r="J2256" s="9" t="s">
        <v>188</v>
      </c>
      <c r="K2256" s="17" t="s">
        <v>189</v>
      </c>
      <c r="L2256" s="48" t="s">
        <v>89</v>
      </c>
      <c r="M2256" s="18" t="str" cm="1">
        <f t="array" ref="M2256">_xlfn.IFS(G2256&gt;20,"Alto",G2256&gt;0,"Médio",G2256&lt;=0,"Baixo")</f>
        <v>Médio</v>
      </c>
      <c r="N2256" s="20" t="str">
        <f t="shared" si="83"/>
        <v>Médio</v>
      </c>
    </row>
    <row r="2257" spans="1:14" x14ac:dyDescent="0.35">
      <c r="A2257" s="44" t="str">
        <f t="shared" si="85"/>
        <v>BAcidadeSecasCidade de Salvador20502C</v>
      </c>
      <c r="B2257" s="18" t="s">
        <v>133</v>
      </c>
      <c r="C2257" s="18" t="s">
        <v>82</v>
      </c>
      <c r="D2257" s="17" t="s">
        <v>50</v>
      </c>
      <c r="E2257" s="17" t="s">
        <v>134</v>
      </c>
      <c r="F2257" s="17" t="e" vm="22">
        <v>#VALUE!</v>
      </c>
      <c r="G2257" s="46">
        <v>10</v>
      </c>
      <c r="H2257" s="18">
        <v>2050</v>
      </c>
      <c r="I2257" s="18" t="s">
        <v>86</v>
      </c>
      <c r="J2257" s="9" t="s">
        <v>188</v>
      </c>
      <c r="K2257" s="17" t="s">
        <v>189</v>
      </c>
      <c r="L2257" s="48" t="s">
        <v>89</v>
      </c>
      <c r="M2257" s="18" t="str" cm="1">
        <f t="array" ref="M2257">_xlfn.IFS(G2257&gt;20,"Alto",G2257&gt;0,"Médio",G2257&lt;=0,"Baixo")</f>
        <v>Médio</v>
      </c>
      <c r="N2257" s="20" t="str">
        <f t="shared" si="83"/>
        <v>Médio</v>
      </c>
    </row>
    <row r="2258" spans="1:14" x14ac:dyDescent="0.35">
      <c r="A2258" s="44" t="str">
        <f t="shared" si="85"/>
        <v>BAcidadeSecasCidade de Salvador20504C</v>
      </c>
      <c r="B2258" s="18" t="s">
        <v>133</v>
      </c>
      <c r="C2258" s="18" t="s">
        <v>82</v>
      </c>
      <c r="D2258" s="17" t="s">
        <v>50</v>
      </c>
      <c r="E2258" s="17" t="s">
        <v>134</v>
      </c>
      <c r="F2258" s="17" t="e" vm="22">
        <v>#VALUE!</v>
      </c>
      <c r="G2258" s="46">
        <v>10</v>
      </c>
      <c r="H2258" s="18">
        <v>2050</v>
      </c>
      <c r="I2258" s="18" t="s">
        <v>90</v>
      </c>
      <c r="J2258" s="9" t="s">
        <v>188</v>
      </c>
      <c r="K2258" s="17" t="s">
        <v>189</v>
      </c>
      <c r="L2258" s="48" t="s">
        <v>89</v>
      </c>
      <c r="M2258" s="18" t="str" cm="1">
        <f t="array" ref="M2258">_xlfn.IFS(G2258&gt;20,"Alto",G2258&gt;0,"Médio",G2258&lt;=0,"Baixo")</f>
        <v>Médio</v>
      </c>
      <c r="N2258" s="20" t="str">
        <f t="shared" si="83"/>
        <v>Médio</v>
      </c>
    </row>
    <row r="2259" spans="1:14" x14ac:dyDescent="0.35">
      <c r="A2259" s="44" t="str">
        <f t="shared" si="85"/>
        <v>CEcidadeSecasCidade de Fortaleza20302C</v>
      </c>
      <c r="B2259" s="18" t="s">
        <v>109</v>
      </c>
      <c r="C2259" s="18" t="s">
        <v>82</v>
      </c>
      <c r="D2259" s="17" t="s">
        <v>50</v>
      </c>
      <c r="E2259" s="17" t="s">
        <v>110</v>
      </c>
      <c r="F2259" s="17" t="e" vm="10">
        <v>#VALUE!</v>
      </c>
      <c r="G2259" s="46">
        <v>5</v>
      </c>
      <c r="H2259" s="18">
        <v>2030</v>
      </c>
      <c r="I2259" s="18" t="s">
        <v>86</v>
      </c>
      <c r="J2259" s="9" t="s">
        <v>188</v>
      </c>
      <c r="K2259" s="17" t="s">
        <v>189</v>
      </c>
      <c r="L2259" s="48" t="s">
        <v>89</v>
      </c>
      <c r="M2259" s="18" t="str" cm="1">
        <f t="array" ref="M2259">_xlfn.IFS(G2259&gt;20,"Alto",G2259&gt;0,"Médio",G2259&lt;=0,"Baixo")</f>
        <v>Médio</v>
      </c>
      <c r="N2259" s="20" t="str">
        <f t="shared" si="83"/>
        <v>Médio</v>
      </c>
    </row>
    <row r="2260" spans="1:14" x14ac:dyDescent="0.35">
      <c r="A2260" s="44" t="str">
        <f t="shared" si="85"/>
        <v>CEcidadeSecasCidade de Fortaleza20304C</v>
      </c>
      <c r="B2260" s="18" t="s">
        <v>109</v>
      </c>
      <c r="C2260" s="18" t="s">
        <v>82</v>
      </c>
      <c r="D2260" s="17" t="s">
        <v>50</v>
      </c>
      <c r="E2260" s="17" t="s">
        <v>110</v>
      </c>
      <c r="F2260" s="17" t="e" vm="10">
        <v>#VALUE!</v>
      </c>
      <c r="G2260" s="46">
        <v>10</v>
      </c>
      <c r="H2260" s="18">
        <v>2030</v>
      </c>
      <c r="I2260" s="18" t="s">
        <v>90</v>
      </c>
      <c r="J2260" s="9" t="s">
        <v>188</v>
      </c>
      <c r="K2260" s="17" t="s">
        <v>189</v>
      </c>
      <c r="L2260" s="48" t="s">
        <v>89</v>
      </c>
      <c r="M2260" s="18" t="str" cm="1">
        <f t="array" ref="M2260">_xlfn.IFS(G2260&gt;20,"Alto",G2260&gt;0,"Médio",G2260&lt;=0,"Baixo")</f>
        <v>Médio</v>
      </c>
      <c r="N2260" s="20" t="str">
        <f t="shared" si="83"/>
        <v>Médio</v>
      </c>
    </row>
    <row r="2261" spans="1:14" x14ac:dyDescent="0.35">
      <c r="A2261" s="44" t="str">
        <f t="shared" si="85"/>
        <v>CEcidadeSecasCidade de Fortaleza20502C</v>
      </c>
      <c r="B2261" s="18" t="s">
        <v>109</v>
      </c>
      <c r="C2261" s="18" t="s">
        <v>82</v>
      </c>
      <c r="D2261" s="17" t="s">
        <v>50</v>
      </c>
      <c r="E2261" s="17" t="s">
        <v>110</v>
      </c>
      <c r="F2261" s="17" t="e" vm="10">
        <v>#VALUE!</v>
      </c>
      <c r="G2261" s="46">
        <v>5</v>
      </c>
      <c r="H2261" s="18">
        <v>2050</v>
      </c>
      <c r="I2261" s="18" t="s">
        <v>86</v>
      </c>
      <c r="J2261" s="9" t="s">
        <v>188</v>
      </c>
      <c r="K2261" s="17" t="s">
        <v>189</v>
      </c>
      <c r="L2261" s="48" t="s">
        <v>89</v>
      </c>
      <c r="M2261" s="18" t="str" cm="1">
        <f t="array" ref="M2261">_xlfn.IFS(G2261&gt;20,"Alto",G2261&gt;0,"Médio",G2261&lt;=0,"Baixo")</f>
        <v>Médio</v>
      </c>
      <c r="N2261" s="20" t="str">
        <f t="shared" si="83"/>
        <v>Médio</v>
      </c>
    </row>
    <row r="2262" spans="1:14" x14ac:dyDescent="0.35">
      <c r="A2262" s="44" t="str">
        <f t="shared" si="85"/>
        <v>CEcidadeSecasCidade de Fortaleza20504C</v>
      </c>
      <c r="B2262" s="18" t="s">
        <v>109</v>
      </c>
      <c r="C2262" s="18" t="s">
        <v>82</v>
      </c>
      <c r="D2262" s="17" t="s">
        <v>50</v>
      </c>
      <c r="E2262" s="17" t="s">
        <v>110</v>
      </c>
      <c r="F2262" s="17" t="e" vm="10">
        <v>#VALUE!</v>
      </c>
      <c r="G2262" s="46">
        <v>10</v>
      </c>
      <c r="H2262" s="18">
        <v>2050</v>
      </c>
      <c r="I2262" s="18" t="s">
        <v>90</v>
      </c>
      <c r="J2262" s="9" t="s">
        <v>188</v>
      </c>
      <c r="K2262" s="17" t="s">
        <v>189</v>
      </c>
      <c r="L2262" s="48" t="s">
        <v>89</v>
      </c>
      <c r="M2262" s="18" t="str" cm="1">
        <f t="array" ref="M2262">_xlfn.IFS(G2262&gt;20,"Alto",G2262&gt;0,"Médio",G2262&lt;=0,"Baixo")</f>
        <v>Médio</v>
      </c>
      <c r="N2262" s="20" t="str">
        <f t="shared" si="83"/>
        <v>Médio</v>
      </c>
    </row>
    <row r="2263" spans="1:14" x14ac:dyDescent="0.35">
      <c r="A2263" s="44" t="str">
        <f t="shared" si="85"/>
        <v>DFcidadeSecasCidade de Brasília20302C</v>
      </c>
      <c r="B2263" s="18" t="s">
        <v>99</v>
      </c>
      <c r="C2263" s="18" t="s">
        <v>82</v>
      </c>
      <c r="D2263" s="17" t="s">
        <v>50</v>
      </c>
      <c r="E2263" s="17" t="s">
        <v>100</v>
      </c>
      <c r="F2263" s="17" t="e" vm="5">
        <v>#VALUE!</v>
      </c>
      <c r="G2263" s="46">
        <v>10</v>
      </c>
      <c r="H2263" s="18">
        <v>2030</v>
      </c>
      <c r="I2263" s="18" t="s">
        <v>86</v>
      </c>
      <c r="J2263" s="9" t="s">
        <v>188</v>
      </c>
      <c r="K2263" s="17" t="s">
        <v>189</v>
      </c>
      <c r="L2263" s="48" t="s">
        <v>89</v>
      </c>
      <c r="M2263" s="18" t="str" cm="1">
        <f t="array" ref="M2263">_xlfn.IFS(G2263&gt;20,"Alto",G2263&gt;0,"Médio",G2263&lt;=0,"Baixo")</f>
        <v>Médio</v>
      </c>
      <c r="N2263" s="20" t="str">
        <f t="shared" si="83"/>
        <v>Médio</v>
      </c>
    </row>
    <row r="2264" spans="1:14" x14ac:dyDescent="0.35">
      <c r="A2264" s="44" t="str">
        <f t="shared" si="85"/>
        <v>DFcidadeSecasCidade de Brasília20304C</v>
      </c>
      <c r="B2264" s="18" t="s">
        <v>99</v>
      </c>
      <c r="C2264" s="18" t="s">
        <v>82</v>
      </c>
      <c r="D2264" s="17" t="s">
        <v>50</v>
      </c>
      <c r="E2264" s="17" t="s">
        <v>100</v>
      </c>
      <c r="F2264" s="17" t="e" vm="5">
        <v>#VALUE!</v>
      </c>
      <c r="G2264" s="46">
        <v>10</v>
      </c>
      <c r="H2264" s="18">
        <v>2030</v>
      </c>
      <c r="I2264" s="18" t="s">
        <v>90</v>
      </c>
      <c r="J2264" s="9" t="s">
        <v>188</v>
      </c>
      <c r="K2264" s="17" t="s">
        <v>189</v>
      </c>
      <c r="L2264" s="48" t="s">
        <v>89</v>
      </c>
      <c r="M2264" s="18" t="str" cm="1">
        <f t="array" ref="M2264">_xlfn.IFS(G2264&gt;20,"Alto",G2264&gt;0,"Médio",G2264&lt;=0,"Baixo")</f>
        <v>Médio</v>
      </c>
      <c r="N2264" s="20" t="str">
        <f t="shared" si="83"/>
        <v>Médio</v>
      </c>
    </row>
    <row r="2265" spans="1:14" x14ac:dyDescent="0.35">
      <c r="A2265" s="44" t="str">
        <f t="shared" si="85"/>
        <v>DFcidadeSecasCidade de Brasília20502C</v>
      </c>
      <c r="B2265" s="18" t="s">
        <v>99</v>
      </c>
      <c r="C2265" s="18" t="s">
        <v>82</v>
      </c>
      <c r="D2265" s="17" t="s">
        <v>50</v>
      </c>
      <c r="E2265" s="17" t="s">
        <v>100</v>
      </c>
      <c r="F2265" s="17" t="e" vm="5">
        <v>#VALUE!</v>
      </c>
      <c r="G2265" s="46">
        <v>5</v>
      </c>
      <c r="H2265" s="18">
        <v>2050</v>
      </c>
      <c r="I2265" s="18" t="s">
        <v>86</v>
      </c>
      <c r="J2265" s="9" t="s">
        <v>188</v>
      </c>
      <c r="K2265" s="17" t="s">
        <v>189</v>
      </c>
      <c r="L2265" s="48" t="s">
        <v>89</v>
      </c>
      <c r="M2265" s="18" t="str" cm="1">
        <f t="array" ref="M2265">_xlfn.IFS(G2265&gt;20,"Alto",G2265&gt;0,"Médio",G2265&lt;=0,"Baixo")</f>
        <v>Médio</v>
      </c>
      <c r="N2265" s="20" t="str">
        <f t="shared" si="83"/>
        <v>Médio</v>
      </c>
    </row>
    <row r="2266" spans="1:14" x14ac:dyDescent="0.35">
      <c r="A2266" s="44" t="str">
        <f t="shared" si="85"/>
        <v>DFcidadeSecasCidade de Brasília20504C</v>
      </c>
      <c r="B2266" s="18" t="s">
        <v>99</v>
      </c>
      <c r="C2266" s="18" t="s">
        <v>82</v>
      </c>
      <c r="D2266" s="17" t="s">
        <v>50</v>
      </c>
      <c r="E2266" s="17" t="s">
        <v>100</v>
      </c>
      <c r="F2266" s="17" t="e" vm="5">
        <v>#VALUE!</v>
      </c>
      <c r="G2266" s="46">
        <v>10</v>
      </c>
      <c r="H2266" s="18">
        <v>2050</v>
      </c>
      <c r="I2266" s="18" t="s">
        <v>90</v>
      </c>
      <c r="J2266" s="9" t="s">
        <v>188</v>
      </c>
      <c r="K2266" s="17" t="s">
        <v>189</v>
      </c>
      <c r="L2266" s="48" t="s">
        <v>89</v>
      </c>
      <c r="M2266" s="18" t="str" cm="1">
        <f t="array" ref="M2266">_xlfn.IFS(G2266&gt;20,"Alto",G2266&gt;0,"Médio",G2266&lt;=0,"Baixo")</f>
        <v>Médio</v>
      </c>
      <c r="N2266" s="20" t="str">
        <f t="shared" si="83"/>
        <v>Médio</v>
      </c>
    </row>
    <row r="2267" spans="1:14" x14ac:dyDescent="0.35">
      <c r="A2267" s="44" t="str">
        <f t="shared" si="85"/>
        <v>EScidadeSecasCidade de Vitória20302C</v>
      </c>
      <c r="B2267" s="18" t="s">
        <v>141</v>
      </c>
      <c r="C2267" s="18" t="s">
        <v>82</v>
      </c>
      <c r="D2267" s="17" t="s">
        <v>50</v>
      </c>
      <c r="E2267" s="17" t="s">
        <v>142</v>
      </c>
      <c r="F2267" s="17" t="e" vm="26">
        <v>#VALUE!</v>
      </c>
      <c r="G2267" s="46">
        <v>0</v>
      </c>
      <c r="H2267" s="18">
        <v>2030</v>
      </c>
      <c r="I2267" s="18" t="s">
        <v>86</v>
      </c>
      <c r="J2267" s="9" t="s">
        <v>188</v>
      </c>
      <c r="K2267" s="17" t="s">
        <v>189</v>
      </c>
      <c r="L2267" s="48" t="s">
        <v>89</v>
      </c>
      <c r="M2267" s="18" t="str" cm="1">
        <f t="array" ref="M2267">_xlfn.IFS(G2267&gt;20,"Alto",G2267&gt;0,"Médio",G2267&lt;=0,"Baixo")</f>
        <v>Baixo</v>
      </c>
      <c r="N2267" s="20" t="str">
        <f t="shared" si="83"/>
        <v>Baixo</v>
      </c>
    </row>
    <row r="2268" spans="1:14" x14ac:dyDescent="0.35">
      <c r="A2268" s="44" t="str">
        <f t="shared" si="85"/>
        <v>EScidadeSecasCidade de Vitória20304C</v>
      </c>
      <c r="B2268" s="18" t="s">
        <v>141</v>
      </c>
      <c r="C2268" s="18" t="s">
        <v>82</v>
      </c>
      <c r="D2268" s="17" t="s">
        <v>50</v>
      </c>
      <c r="E2268" s="17" t="s">
        <v>142</v>
      </c>
      <c r="F2268" s="17" t="e" vm="26">
        <v>#VALUE!</v>
      </c>
      <c r="G2268" s="46">
        <v>0</v>
      </c>
      <c r="H2268" s="18">
        <v>2030</v>
      </c>
      <c r="I2268" s="18" t="s">
        <v>90</v>
      </c>
      <c r="J2268" s="9" t="s">
        <v>188</v>
      </c>
      <c r="K2268" s="17" t="s">
        <v>189</v>
      </c>
      <c r="L2268" s="48" t="s">
        <v>89</v>
      </c>
      <c r="M2268" s="18" t="str" cm="1">
        <f t="array" ref="M2268">_xlfn.IFS(G2268&gt;20,"Alto",G2268&gt;0,"Médio",G2268&lt;=0,"Baixo")</f>
        <v>Baixo</v>
      </c>
      <c r="N2268" s="20" t="str">
        <f t="shared" si="83"/>
        <v>Baixo</v>
      </c>
    </row>
    <row r="2269" spans="1:14" x14ac:dyDescent="0.35">
      <c r="A2269" s="44" t="str">
        <f t="shared" si="85"/>
        <v>EScidadeSecasCidade de Vitória20502C</v>
      </c>
      <c r="B2269" s="18" t="s">
        <v>141</v>
      </c>
      <c r="C2269" s="18" t="s">
        <v>82</v>
      </c>
      <c r="D2269" s="17" t="s">
        <v>50</v>
      </c>
      <c r="E2269" s="17" t="s">
        <v>142</v>
      </c>
      <c r="F2269" s="17" t="e" vm="26">
        <v>#VALUE!</v>
      </c>
      <c r="G2269" s="46">
        <v>0</v>
      </c>
      <c r="H2269" s="18">
        <v>2050</v>
      </c>
      <c r="I2269" s="18" t="s">
        <v>86</v>
      </c>
      <c r="J2269" s="9" t="s">
        <v>188</v>
      </c>
      <c r="K2269" s="17" t="s">
        <v>189</v>
      </c>
      <c r="L2269" s="48" t="s">
        <v>89</v>
      </c>
      <c r="M2269" s="18" t="str" cm="1">
        <f t="array" ref="M2269">_xlfn.IFS(G2269&gt;20,"Alto",G2269&gt;0,"Médio",G2269&lt;=0,"Baixo")</f>
        <v>Baixo</v>
      </c>
      <c r="N2269" s="20" t="str">
        <f t="shared" si="83"/>
        <v>Baixo</v>
      </c>
    </row>
    <row r="2270" spans="1:14" x14ac:dyDescent="0.35">
      <c r="A2270" s="44" t="str">
        <f t="shared" si="85"/>
        <v>EScidadeSecasCidade de Vitória20504C</v>
      </c>
      <c r="B2270" s="18" t="s">
        <v>141</v>
      </c>
      <c r="C2270" s="18" t="s">
        <v>82</v>
      </c>
      <c r="D2270" s="17" t="s">
        <v>50</v>
      </c>
      <c r="E2270" s="17" t="s">
        <v>142</v>
      </c>
      <c r="F2270" s="17" t="e" vm="26">
        <v>#VALUE!</v>
      </c>
      <c r="G2270" s="46">
        <v>0</v>
      </c>
      <c r="H2270" s="18">
        <v>2050</v>
      </c>
      <c r="I2270" s="18" t="s">
        <v>90</v>
      </c>
      <c r="J2270" s="9" t="s">
        <v>188</v>
      </c>
      <c r="K2270" s="17" t="s">
        <v>189</v>
      </c>
      <c r="L2270" s="48" t="s">
        <v>89</v>
      </c>
      <c r="M2270" s="18" t="str" cm="1">
        <f t="array" ref="M2270">_xlfn.IFS(G2270&gt;20,"Alto",G2270&gt;0,"Médio",G2270&lt;=0,"Baixo")</f>
        <v>Baixo</v>
      </c>
      <c r="N2270" s="20" t="str">
        <f t="shared" si="83"/>
        <v>Baixo</v>
      </c>
    </row>
    <row r="2271" spans="1:14" x14ac:dyDescent="0.35">
      <c r="A2271" s="44" t="str">
        <f t="shared" si="85"/>
        <v>GOcidadeSecasCidade de Goiânia20302C</v>
      </c>
      <c r="B2271" s="18" t="s">
        <v>111</v>
      </c>
      <c r="C2271" s="18" t="s">
        <v>82</v>
      </c>
      <c r="D2271" s="17" t="s">
        <v>50</v>
      </c>
      <c r="E2271" s="17" t="s">
        <v>112</v>
      </c>
      <c r="F2271" s="17" t="e" vm="11">
        <v>#VALUE!</v>
      </c>
      <c r="G2271" s="46">
        <v>5</v>
      </c>
      <c r="H2271" s="18">
        <v>2030</v>
      </c>
      <c r="I2271" s="18" t="s">
        <v>86</v>
      </c>
      <c r="J2271" s="9" t="s">
        <v>188</v>
      </c>
      <c r="K2271" s="17" t="s">
        <v>189</v>
      </c>
      <c r="L2271" s="48" t="s">
        <v>89</v>
      </c>
      <c r="M2271" s="18" t="str" cm="1">
        <f t="array" ref="M2271">_xlfn.IFS(G2271&gt;20,"Alto",G2271&gt;0,"Médio",G2271&lt;=0,"Baixo")</f>
        <v>Médio</v>
      </c>
      <c r="N2271" s="20" t="str">
        <f t="shared" si="83"/>
        <v>Médio</v>
      </c>
    </row>
    <row r="2272" spans="1:14" x14ac:dyDescent="0.35">
      <c r="A2272" s="44" t="str">
        <f t="shared" si="85"/>
        <v>GOcidadeSecasCidade de Goiânia20304C</v>
      </c>
      <c r="B2272" s="18" t="s">
        <v>111</v>
      </c>
      <c r="C2272" s="18" t="s">
        <v>82</v>
      </c>
      <c r="D2272" s="17" t="s">
        <v>50</v>
      </c>
      <c r="E2272" s="17" t="s">
        <v>112</v>
      </c>
      <c r="F2272" s="17" t="e" vm="11">
        <v>#VALUE!</v>
      </c>
      <c r="G2272" s="46">
        <v>10</v>
      </c>
      <c r="H2272" s="18">
        <v>2030</v>
      </c>
      <c r="I2272" s="18" t="s">
        <v>90</v>
      </c>
      <c r="J2272" s="9" t="s">
        <v>188</v>
      </c>
      <c r="K2272" s="17" t="s">
        <v>189</v>
      </c>
      <c r="L2272" s="48" t="s">
        <v>89</v>
      </c>
      <c r="M2272" s="18" t="str" cm="1">
        <f t="array" ref="M2272">_xlfn.IFS(G2272&gt;20,"Alto",G2272&gt;0,"Médio",G2272&lt;=0,"Baixo")</f>
        <v>Médio</v>
      </c>
      <c r="N2272" s="20" t="str">
        <f t="shared" si="83"/>
        <v>Médio</v>
      </c>
    </row>
    <row r="2273" spans="1:14" x14ac:dyDescent="0.35">
      <c r="A2273" s="17" t="str">
        <f t="shared" si="85"/>
        <v>GOcidadeSecasCidade de Goiânia20502C</v>
      </c>
      <c r="B2273" s="18" t="s">
        <v>111</v>
      </c>
      <c r="C2273" s="18" t="s">
        <v>82</v>
      </c>
      <c r="D2273" s="17" t="s">
        <v>50</v>
      </c>
      <c r="E2273" s="17" t="s">
        <v>112</v>
      </c>
      <c r="F2273" s="17" t="e" vm="11">
        <v>#VALUE!</v>
      </c>
      <c r="G2273" s="166">
        <v>0</v>
      </c>
      <c r="H2273" s="18">
        <v>2050</v>
      </c>
      <c r="I2273" s="18" t="s">
        <v>86</v>
      </c>
      <c r="J2273" s="9" t="s">
        <v>188</v>
      </c>
      <c r="K2273" s="17" t="s">
        <v>189</v>
      </c>
      <c r="L2273" s="48" t="s">
        <v>89</v>
      </c>
      <c r="M2273" s="18" t="str" cm="1">
        <f t="array" ref="M2273">_xlfn.IFS(G2273&gt;20,"Alto",G2273&gt;0,"Médio",G2273&lt;=0,"Baixo")</f>
        <v>Baixo</v>
      </c>
      <c r="N2273" s="20" t="str">
        <f t="shared" si="83"/>
        <v>Baixo</v>
      </c>
    </row>
    <row r="2274" spans="1:14" x14ac:dyDescent="0.35">
      <c r="A2274" s="17" t="str">
        <f t="shared" si="85"/>
        <v>GOcidadeSecasCidade de Goiânia20504C</v>
      </c>
      <c r="B2274" s="18" t="s">
        <v>111</v>
      </c>
      <c r="C2274" s="18" t="s">
        <v>82</v>
      </c>
      <c r="D2274" s="17" t="s">
        <v>50</v>
      </c>
      <c r="E2274" s="17" t="s">
        <v>112</v>
      </c>
      <c r="F2274" s="17" t="e" vm="11">
        <v>#VALUE!</v>
      </c>
      <c r="G2274" s="166">
        <v>10</v>
      </c>
      <c r="H2274" s="18">
        <v>2050</v>
      </c>
      <c r="I2274" s="18" t="s">
        <v>90</v>
      </c>
      <c r="J2274" s="9" t="s">
        <v>188</v>
      </c>
      <c r="K2274" s="17" t="s">
        <v>189</v>
      </c>
      <c r="L2274" s="48" t="s">
        <v>89</v>
      </c>
      <c r="M2274" s="18" t="str" cm="1">
        <f t="array" ref="M2274">_xlfn.IFS(G2274&gt;20,"Alto",G2274&gt;0,"Médio",G2274&lt;=0,"Baixo")</f>
        <v>Médio</v>
      </c>
      <c r="N2274" s="20" t="str">
        <f t="shared" si="83"/>
        <v>Médio</v>
      </c>
    </row>
    <row r="2275" spans="1:14" x14ac:dyDescent="0.35">
      <c r="A2275" s="17" t="str">
        <f t="shared" si="85"/>
        <v>MAcidadeSecasCidade de São Luiz20302C</v>
      </c>
      <c r="B2275" s="18" t="s">
        <v>135</v>
      </c>
      <c r="C2275" s="18" t="s">
        <v>82</v>
      </c>
      <c r="D2275" s="17" t="s">
        <v>50</v>
      </c>
      <c r="E2275" s="17" t="s">
        <v>136</v>
      </c>
      <c r="F2275" s="17" t="e" vm="23">
        <v>#VALUE!</v>
      </c>
      <c r="G2275" s="166">
        <v>-5</v>
      </c>
      <c r="H2275" s="18">
        <v>2030</v>
      </c>
      <c r="I2275" s="18" t="s">
        <v>86</v>
      </c>
      <c r="J2275" s="9" t="s">
        <v>188</v>
      </c>
      <c r="K2275" s="17" t="s">
        <v>189</v>
      </c>
      <c r="L2275" s="48" t="s">
        <v>89</v>
      </c>
      <c r="M2275" s="18" t="str" cm="1">
        <f t="array" ref="M2275">_xlfn.IFS(G2275&gt;20,"Alto",G2275&gt;0,"Médio",G2275&lt;=0,"Baixo")</f>
        <v>Baixo</v>
      </c>
      <c r="N2275" s="20" t="str">
        <f t="shared" si="83"/>
        <v>Baixo</v>
      </c>
    </row>
    <row r="2276" spans="1:14" x14ac:dyDescent="0.35">
      <c r="A2276" s="17" t="str">
        <f t="shared" si="85"/>
        <v>MAcidadeSecasCidade de São Luiz20304C</v>
      </c>
      <c r="B2276" s="18" t="s">
        <v>135</v>
      </c>
      <c r="C2276" s="18" t="s">
        <v>82</v>
      </c>
      <c r="D2276" s="17" t="s">
        <v>50</v>
      </c>
      <c r="E2276" s="17" t="s">
        <v>136</v>
      </c>
      <c r="F2276" s="17" t="e" vm="23">
        <v>#VALUE!</v>
      </c>
      <c r="G2276" s="166">
        <v>-5</v>
      </c>
      <c r="H2276" s="18">
        <v>2030</v>
      </c>
      <c r="I2276" s="18" t="s">
        <v>90</v>
      </c>
      <c r="J2276" s="9" t="s">
        <v>188</v>
      </c>
      <c r="K2276" s="17" t="s">
        <v>189</v>
      </c>
      <c r="L2276" s="48" t="s">
        <v>89</v>
      </c>
      <c r="M2276" s="18" t="str" cm="1">
        <f t="array" ref="M2276">_xlfn.IFS(G2276&gt;20,"Alto",G2276&gt;0,"Médio",G2276&lt;=0,"Baixo")</f>
        <v>Baixo</v>
      </c>
      <c r="N2276" s="20" t="str">
        <f t="shared" si="83"/>
        <v>Baixo</v>
      </c>
    </row>
    <row r="2277" spans="1:14" x14ac:dyDescent="0.35">
      <c r="A2277" s="44" t="str">
        <f t="shared" si="85"/>
        <v>MAcidadeSecasCidade de São Luiz20502C</v>
      </c>
      <c r="B2277" s="18" t="s">
        <v>135</v>
      </c>
      <c r="C2277" s="18" t="s">
        <v>82</v>
      </c>
      <c r="D2277" s="17" t="s">
        <v>50</v>
      </c>
      <c r="E2277" s="17" t="s">
        <v>136</v>
      </c>
      <c r="F2277" s="17" t="e" vm="23">
        <v>#VALUE!</v>
      </c>
      <c r="G2277" s="162">
        <v>-10</v>
      </c>
      <c r="H2277" s="18">
        <v>2050</v>
      </c>
      <c r="I2277" s="18" t="s">
        <v>86</v>
      </c>
      <c r="J2277" s="9" t="s">
        <v>188</v>
      </c>
      <c r="K2277" s="17" t="s">
        <v>189</v>
      </c>
      <c r="L2277" s="48" t="s">
        <v>89</v>
      </c>
      <c r="M2277" s="18" t="str" cm="1">
        <f t="array" ref="M2277">_xlfn.IFS(G2277&gt;20,"Alto",G2277&gt;0,"Médio",G2277&lt;=0,"Baixo")</f>
        <v>Baixo</v>
      </c>
      <c r="N2277" s="20" t="str">
        <f t="shared" si="83"/>
        <v>Baixo</v>
      </c>
    </row>
    <row r="2278" spans="1:14" x14ac:dyDescent="0.35">
      <c r="A2278" s="44" t="str">
        <f t="shared" si="85"/>
        <v>MAcidadeSecasCidade de São Luiz20504C</v>
      </c>
      <c r="B2278" s="18" t="s">
        <v>135</v>
      </c>
      <c r="C2278" s="18" t="s">
        <v>82</v>
      </c>
      <c r="D2278" s="17" t="s">
        <v>50</v>
      </c>
      <c r="E2278" s="17" t="s">
        <v>136</v>
      </c>
      <c r="F2278" s="17" t="e" vm="23">
        <v>#VALUE!</v>
      </c>
      <c r="G2278" s="162">
        <v>5</v>
      </c>
      <c r="H2278" s="18">
        <v>2050</v>
      </c>
      <c r="I2278" s="18" t="s">
        <v>90</v>
      </c>
      <c r="J2278" s="9" t="s">
        <v>188</v>
      </c>
      <c r="K2278" s="17" t="s">
        <v>189</v>
      </c>
      <c r="L2278" s="48" t="s">
        <v>89</v>
      </c>
      <c r="M2278" s="18" t="str" cm="1">
        <f t="array" ref="M2278">_xlfn.IFS(G2278&gt;20,"Alto",G2278&gt;0,"Médio",G2278&lt;=0,"Baixo")</f>
        <v>Médio</v>
      </c>
      <c r="N2278" s="20" t="str">
        <f t="shared" si="83"/>
        <v>Médio</v>
      </c>
    </row>
    <row r="2279" spans="1:14" x14ac:dyDescent="0.35">
      <c r="A2279" s="44" t="str">
        <f t="shared" si="85"/>
        <v>MGcidadeSecasCidade de Belo Horizonte20302C</v>
      </c>
      <c r="B2279" s="18" t="s">
        <v>93</v>
      </c>
      <c r="C2279" s="18" t="s">
        <v>82</v>
      </c>
      <c r="D2279" s="17" t="s">
        <v>50</v>
      </c>
      <c r="E2279" s="17" t="s">
        <v>94</v>
      </c>
      <c r="F2279" s="17" t="e" vm="3">
        <v>#VALUE!</v>
      </c>
      <c r="G2279" s="162">
        <v>5</v>
      </c>
      <c r="H2279" s="18">
        <v>2030</v>
      </c>
      <c r="I2279" s="18" t="s">
        <v>86</v>
      </c>
      <c r="J2279" s="9" t="s">
        <v>188</v>
      </c>
      <c r="K2279" s="17" t="s">
        <v>189</v>
      </c>
      <c r="L2279" s="48" t="s">
        <v>89</v>
      </c>
      <c r="M2279" s="18" t="str" cm="1">
        <f t="array" ref="M2279">_xlfn.IFS(G2279&gt;20,"Alto",G2279&gt;0,"Médio",G2279&lt;=0,"Baixo")</f>
        <v>Médio</v>
      </c>
      <c r="N2279" s="20" t="str">
        <f t="shared" ref="N2279:N2342" si="86">IF(OR(G2279="Alto",G2279="Médio", G2279="Baixo", G2279= "Não aplicável",G2279="ND"),G2279,M2279)</f>
        <v>Médio</v>
      </c>
    </row>
    <row r="2280" spans="1:14" x14ac:dyDescent="0.35">
      <c r="A2280" s="44" t="str">
        <f t="shared" si="85"/>
        <v>MGcidadeSecasCidade de Belo Horizonte20304C</v>
      </c>
      <c r="B2280" s="18" t="s">
        <v>93</v>
      </c>
      <c r="C2280" s="18" t="s">
        <v>82</v>
      </c>
      <c r="D2280" s="17" t="s">
        <v>50</v>
      </c>
      <c r="E2280" s="17" t="s">
        <v>94</v>
      </c>
      <c r="F2280" s="17" t="e" vm="3">
        <v>#VALUE!</v>
      </c>
      <c r="G2280" s="162">
        <v>5</v>
      </c>
      <c r="H2280" s="18">
        <v>2030</v>
      </c>
      <c r="I2280" s="18" t="s">
        <v>90</v>
      </c>
      <c r="J2280" s="9" t="s">
        <v>188</v>
      </c>
      <c r="K2280" s="17" t="s">
        <v>189</v>
      </c>
      <c r="L2280" s="48" t="s">
        <v>89</v>
      </c>
      <c r="M2280" s="18" t="str" cm="1">
        <f t="array" ref="M2280">_xlfn.IFS(G2280&gt;20,"Alto",G2280&gt;0,"Médio",G2280&lt;=0,"Baixo")</f>
        <v>Médio</v>
      </c>
      <c r="N2280" s="20" t="str">
        <f t="shared" si="86"/>
        <v>Médio</v>
      </c>
    </row>
    <row r="2281" spans="1:14" x14ac:dyDescent="0.35">
      <c r="A2281" s="44" t="str">
        <f t="shared" si="85"/>
        <v>MGcidadeSecasCidade de Belo Horizonte20502C</v>
      </c>
      <c r="B2281" s="18" t="s">
        <v>93</v>
      </c>
      <c r="C2281" s="18" t="s">
        <v>82</v>
      </c>
      <c r="D2281" s="17" t="s">
        <v>50</v>
      </c>
      <c r="E2281" s="17" t="s">
        <v>94</v>
      </c>
      <c r="F2281" s="17" t="e" vm="3">
        <v>#VALUE!</v>
      </c>
      <c r="G2281" s="162">
        <v>0</v>
      </c>
      <c r="H2281" s="18">
        <v>2050</v>
      </c>
      <c r="I2281" s="18" t="s">
        <v>86</v>
      </c>
      <c r="J2281" s="9" t="s">
        <v>188</v>
      </c>
      <c r="K2281" s="17" t="s">
        <v>189</v>
      </c>
      <c r="L2281" s="48" t="s">
        <v>89</v>
      </c>
      <c r="M2281" s="18" t="str" cm="1">
        <f t="array" ref="M2281">_xlfn.IFS(G2281&gt;20,"Alto",G2281&gt;0,"Médio",G2281&lt;=0,"Baixo")</f>
        <v>Baixo</v>
      </c>
      <c r="N2281" s="20" t="str">
        <f t="shared" si="86"/>
        <v>Baixo</v>
      </c>
    </row>
    <row r="2282" spans="1:14" x14ac:dyDescent="0.35">
      <c r="A2282" s="44" t="str">
        <f t="shared" si="85"/>
        <v>MGcidadeSecasCidade de Belo Horizonte20504C</v>
      </c>
      <c r="B2282" s="18" t="s">
        <v>93</v>
      </c>
      <c r="C2282" s="18" t="s">
        <v>82</v>
      </c>
      <c r="D2282" s="17" t="s">
        <v>50</v>
      </c>
      <c r="E2282" s="17" t="s">
        <v>94</v>
      </c>
      <c r="F2282" s="17" t="e" vm="3">
        <v>#VALUE!</v>
      </c>
      <c r="G2282" s="162">
        <v>5</v>
      </c>
      <c r="H2282" s="18">
        <v>2050</v>
      </c>
      <c r="I2282" s="18" t="s">
        <v>90</v>
      </c>
      <c r="J2282" s="9" t="s">
        <v>188</v>
      </c>
      <c r="K2282" s="17" t="s">
        <v>189</v>
      </c>
      <c r="L2282" s="48" t="s">
        <v>89</v>
      </c>
      <c r="M2282" s="18" t="str" cm="1">
        <f t="array" ref="M2282">_xlfn.IFS(G2282&gt;20,"Alto",G2282&gt;0,"Médio",G2282&lt;=0,"Baixo")</f>
        <v>Médio</v>
      </c>
      <c r="N2282" s="20" t="str">
        <f t="shared" si="86"/>
        <v>Médio</v>
      </c>
    </row>
    <row r="2283" spans="1:14" x14ac:dyDescent="0.35">
      <c r="A2283" s="44" t="str">
        <f t="shared" si="85"/>
        <v>MScidadeSecasCidade de Campo Grande20302C</v>
      </c>
      <c r="B2283" s="18" t="s">
        <v>101</v>
      </c>
      <c r="C2283" s="18" t="s">
        <v>82</v>
      </c>
      <c r="D2283" s="17" t="s">
        <v>50</v>
      </c>
      <c r="E2283" s="17" t="s">
        <v>102</v>
      </c>
      <c r="F2283" s="17" t="e" vm="6">
        <v>#VALUE!</v>
      </c>
      <c r="G2283" s="162">
        <v>-5</v>
      </c>
      <c r="H2283" s="18">
        <v>2030</v>
      </c>
      <c r="I2283" s="18" t="s">
        <v>86</v>
      </c>
      <c r="J2283" s="9" t="s">
        <v>188</v>
      </c>
      <c r="K2283" s="17" t="s">
        <v>189</v>
      </c>
      <c r="L2283" s="48" t="s">
        <v>89</v>
      </c>
      <c r="M2283" s="18" t="str" cm="1">
        <f t="array" ref="M2283">_xlfn.IFS(G2283&gt;20,"Alto",G2283&gt;0,"Médio",G2283&lt;=0,"Baixo")</f>
        <v>Baixo</v>
      </c>
      <c r="N2283" s="20" t="str">
        <f t="shared" si="86"/>
        <v>Baixo</v>
      </c>
    </row>
    <row r="2284" spans="1:14" x14ac:dyDescent="0.35">
      <c r="A2284" s="44" t="str">
        <f t="shared" si="85"/>
        <v>MSCidadeSecasCidade de Dourados20302C</v>
      </c>
      <c r="B2284" s="111" t="s">
        <v>101</v>
      </c>
      <c r="C2284" s="111" t="s">
        <v>190</v>
      </c>
      <c r="D2284" s="83" t="s">
        <v>50</v>
      </c>
      <c r="E2284" s="83" t="s">
        <v>180</v>
      </c>
      <c r="F2284" s="83" t="e" vm="28">
        <v>#VALUE!</v>
      </c>
      <c r="G2284" s="165">
        <v>-5</v>
      </c>
      <c r="H2284" s="18">
        <v>2030</v>
      </c>
      <c r="I2284" s="18" t="s">
        <v>86</v>
      </c>
      <c r="J2284" s="9" t="s">
        <v>188</v>
      </c>
      <c r="K2284" s="17" t="s">
        <v>189</v>
      </c>
      <c r="L2284" s="48" t="s">
        <v>89</v>
      </c>
      <c r="M2284" s="18" t="str" cm="1">
        <f t="array" ref="M2284">_xlfn.IFS(G2284&gt;20,"Alto",G2284&gt;0,"Médio",G2284&lt;=0,"Baixo")</f>
        <v>Baixo</v>
      </c>
      <c r="N2284" s="20" t="str">
        <f t="shared" si="86"/>
        <v>Baixo</v>
      </c>
    </row>
    <row r="2285" spans="1:14" x14ac:dyDescent="0.35">
      <c r="A2285" s="44" t="str">
        <f t="shared" si="85"/>
        <v>MScidadeSecasCidade de Campo Grande20304C</v>
      </c>
      <c r="B2285" s="18" t="s">
        <v>101</v>
      </c>
      <c r="C2285" s="18" t="s">
        <v>82</v>
      </c>
      <c r="D2285" s="17" t="s">
        <v>50</v>
      </c>
      <c r="E2285" s="17" t="s">
        <v>102</v>
      </c>
      <c r="F2285" s="17" t="e" vm="6">
        <v>#VALUE!</v>
      </c>
      <c r="G2285" s="162">
        <v>-5</v>
      </c>
      <c r="H2285" s="18">
        <v>2030</v>
      </c>
      <c r="I2285" s="18" t="s">
        <v>90</v>
      </c>
      <c r="J2285" s="9" t="s">
        <v>188</v>
      </c>
      <c r="K2285" s="17" t="s">
        <v>189</v>
      </c>
      <c r="L2285" s="48" t="s">
        <v>89</v>
      </c>
      <c r="M2285" s="18" t="str" cm="1">
        <f t="array" ref="M2285">_xlfn.IFS(G2285&gt;20,"Alto",G2285&gt;0,"Médio",G2285&lt;=0,"Baixo")</f>
        <v>Baixo</v>
      </c>
      <c r="N2285" s="20" t="str">
        <f t="shared" si="86"/>
        <v>Baixo</v>
      </c>
    </row>
    <row r="2286" spans="1:14" x14ac:dyDescent="0.35">
      <c r="A2286" s="44" t="str">
        <f t="shared" si="85"/>
        <v>MSCidadeSecasCidade de Dourados20304C</v>
      </c>
      <c r="B2286" s="111" t="s">
        <v>101</v>
      </c>
      <c r="C2286" s="111" t="s">
        <v>190</v>
      </c>
      <c r="D2286" s="83" t="s">
        <v>50</v>
      </c>
      <c r="E2286" s="83" t="s">
        <v>180</v>
      </c>
      <c r="F2286" s="83" t="e" vm="28">
        <v>#VALUE!</v>
      </c>
      <c r="G2286" s="165">
        <v>-5</v>
      </c>
      <c r="H2286" s="18">
        <v>2030</v>
      </c>
      <c r="I2286" s="18" t="s">
        <v>90</v>
      </c>
      <c r="J2286" s="9" t="s">
        <v>188</v>
      </c>
      <c r="K2286" s="17" t="s">
        <v>189</v>
      </c>
      <c r="L2286" s="48" t="s">
        <v>89</v>
      </c>
      <c r="M2286" s="18" t="str" cm="1">
        <f t="array" ref="M2286">_xlfn.IFS(G2286&gt;20,"Alto",G2286&gt;0,"Médio",G2286&lt;=0,"Baixo")</f>
        <v>Baixo</v>
      </c>
      <c r="N2286" s="20" t="str">
        <f t="shared" si="86"/>
        <v>Baixo</v>
      </c>
    </row>
    <row r="2287" spans="1:14" x14ac:dyDescent="0.35">
      <c r="A2287" s="44" t="str">
        <f t="shared" si="85"/>
        <v>MScidadeSecasCidade de Campo Grande20502C</v>
      </c>
      <c r="B2287" s="18" t="s">
        <v>101</v>
      </c>
      <c r="C2287" s="18" t="s">
        <v>82</v>
      </c>
      <c r="D2287" s="17" t="s">
        <v>50</v>
      </c>
      <c r="E2287" s="17" t="s">
        <v>102</v>
      </c>
      <c r="F2287" s="17" t="e" vm="6">
        <v>#VALUE!</v>
      </c>
      <c r="G2287" s="162">
        <v>-5</v>
      </c>
      <c r="H2287" s="18">
        <v>2050</v>
      </c>
      <c r="I2287" s="18" t="s">
        <v>86</v>
      </c>
      <c r="J2287" s="9" t="s">
        <v>188</v>
      </c>
      <c r="K2287" s="17" t="s">
        <v>189</v>
      </c>
      <c r="L2287" s="48" t="s">
        <v>89</v>
      </c>
      <c r="M2287" s="18" t="str" cm="1">
        <f t="array" ref="M2287">_xlfn.IFS(G2287&gt;20,"Alto",G2287&gt;0,"Médio",G2287&lt;=0,"Baixo")</f>
        <v>Baixo</v>
      </c>
      <c r="N2287" s="20" t="str">
        <f t="shared" si="86"/>
        <v>Baixo</v>
      </c>
    </row>
    <row r="2288" spans="1:14" x14ac:dyDescent="0.35">
      <c r="A2288" s="44" t="str">
        <f t="shared" si="85"/>
        <v>MSCidadeSecasCidade de Dourados20502C</v>
      </c>
      <c r="B2288" s="111" t="s">
        <v>101</v>
      </c>
      <c r="C2288" s="111" t="s">
        <v>190</v>
      </c>
      <c r="D2288" s="83" t="s">
        <v>50</v>
      </c>
      <c r="E2288" s="83" t="s">
        <v>180</v>
      </c>
      <c r="F2288" s="83" t="e" vm="28">
        <v>#VALUE!</v>
      </c>
      <c r="G2288" s="165">
        <v>-5</v>
      </c>
      <c r="H2288" s="18">
        <v>2050</v>
      </c>
      <c r="I2288" s="18" t="s">
        <v>86</v>
      </c>
      <c r="J2288" s="9" t="s">
        <v>188</v>
      </c>
      <c r="K2288" s="17" t="s">
        <v>189</v>
      </c>
      <c r="L2288" s="48" t="s">
        <v>89</v>
      </c>
      <c r="M2288" s="18" t="str" cm="1">
        <f t="array" ref="M2288">_xlfn.IFS(G2288&gt;20,"Alto",G2288&gt;0,"Médio",G2288&lt;=0,"Baixo")</f>
        <v>Baixo</v>
      </c>
      <c r="N2288" s="20" t="str">
        <f t="shared" si="86"/>
        <v>Baixo</v>
      </c>
    </row>
    <row r="2289" spans="1:14" x14ac:dyDescent="0.35">
      <c r="A2289" s="44" t="str">
        <f t="shared" si="85"/>
        <v>MScidadeSecasCidade de Campo Grande20504C</v>
      </c>
      <c r="B2289" s="18" t="s">
        <v>101</v>
      </c>
      <c r="C2289" s="18" t="s">
        <v>82</v>
      </c>
      <c r="D2289" s="17" t="s">
        <v>50</v>
      </c>
      <c r="E2289" s="17" t="s">
        <v>102</v>
      </c>
      <c r="F2289" s="17" t="e" vm="6">
        <v>#VALUE!</v>
      </c>
      <c r="G2289" s="162">
        <v>-5</v>
      </c>
      <c r="H2289" s="18">
        <v>2050</v>
      </c>
      <c r="I2289" s="18" t="s">
        <v>90</v>
      </c>
      <c r="J2289" s="9" t="s">
        <v>188</v>
      </c>
      <c r="K2289" s="17" t="s">
        <v>189</v>
      </c>
      <c r="L2289" s="48" t="s">
        <v>89</v>
      </c>
      <c r="M2289" s="18" t="str" cm="1">
        <f t="array" ref="M2289">_xlfn.IFS(G2289&gt;20,"Alto",G2289&gt;0,"Médio",G2289&lt;=0,"Baixo")</f>
        <v>Baixo</v>
      </c>
      <c r="N2289" s="20" t="str">
        <f t="shared" si="86"/>
        <v>Baixo</v>
      </c>
    </row>
    <row r="2290" spans="1:14" x14ac:dyDescent="0.35">
      <c r="A2290" s="44" t="str">
        <f t="shared" si="85"/>
        <v>MSCidadeSecasCidade de Dourados20504C</v>
      </c>
      <c r="B2290" s="112" t="s">
        <v>101</v>
      </c>
      <c r="C2290" s="112" t="s">
        <v>190</v>
      </c>
      <c r="D2290" s="77" t="s">
        <v>50</v>
      </c>
      <c r="E2290" s="77" t="s">
        <v>180</v>
      </c>
      <c r="F2290" s="77" t="e" vm="28">
        <v>#VALUE!</v>
      </c>
      <c r="G2290" s="168">
        <v>0</v>
      </c>
      <c r="H2290" s="18">
        <v>2050</v>
      </c>
      <c r="I2290" s="18" t="s">
        <v>90</v>
      </c>
      <c r="J2290" s="9" t="s">
        <v>188</v>
      </c>
      <c r="K2290" s="17" t="s">
        <v>189</v>
      </c>
      <c r="L2290" s="48" t="s">
        <v>89</v>
      </c>
      <c r="M2290" s="18" t="str" cm="1">
        <f t="array" ref="M2290">_xlfn.IFS(G2290&gt;20,"Alto",G2290&gt;0,"Médio",G2290&lt;=0,"Baixo")</f>
        <v>Baixo</v>
      </c>
      <c r="N2290" s="20" t="str">
        <f t="shared" si="86"/>
        <v>Baixo</v>
      </c>
    </row>
    <row r="2291" spans="1:14" x14ac:dyDescent="0.35">
      <c r="A2291" s="44" t="str">
        <f t="shared" si="85"/>
        <v>MTcidadeSecasCidade de Cuiabá20302C</v>
      </c>
      <c r="B2291" s="18" t="s">
        <v>103</v>
      </c>
      <c r="C2291" s="18" t="s">
        <v>82</v>
      </c>
      <c r="D2291" s="17" t="s">
        <v>50</v>
      </c>
      <c r="E2291" s="17" t="s">
        <v>104</v>
      </c>
      <c r="F2291" s="17" t="e" vm="7">
        <v>#VALUE!</v>
      </c>
      <c r="G2291" s="162">
        <v>0</v>
      </c>
      <c r="H2291" s="18">
        <v>2030</v>
      </c>
      <c r="I2291" s="18" t="s">
        <v>86</v>
      </c>
      <c r="J2291" s="9" t="s">
        <v>188</v>
      </c>
      <c r="K2291" s="17" t="s">
        <v>189</v>
      </c>
      <c r="L2291" s="48" t="s">
        <v>89</v>
      </c>
      <c r="M2291" s="18" t="str" cm="1">
        <f t="array" ref="M2291">_xlfn.IFS(G2291&gt;20,"Alto",G2291&gt;0,"Médio",G2291&lt;=0,"Baixo")</f>
        <v>Baixo</v>
      </c>
      <c r="N2291" s="20" t="str">
        <f t="shared" si="86"/>
        <v>Baixo</v>
      </c>
    </row>
    <row r="2292" spans="1:14" x14ac:dyDescent="0.35">
      <c r="A2292" s="44" t="str">
        <f t="shared" si="85"/>
        <v>MTCidadeSecasCidade de Sorriso20302C</v>
      </c>
      <c r="B2292" s="112" t="s">
        <v>103</v>
      </c>
      <c r="C2292" s="112" t="s">
        <v>190</v>
      </c>
      <c r="D2292" s="77" t="s">
        <v>50</v>
      </c>
      <c r="E2292" s="77" t="s">
        <v>183</v>
      </c>
      <c r="F2292" s="77" t="e" vm="29">
        <v>#VALUE!</v>
      </c>
      <c r="G2292" s="168">
        <v>0</v>
      </c>
      <c r="H2292" s="18">
        <v>2030</v>
      </c>
      <c r="I2292" s="18" t="s">
        <v>86</v>
      </c>
      <c r="J2292" s="9" t="s">
        <v>188</v>
      </c>
      <c r="K2292" s="17" t="s">
        <v>189</v>
      </c>
      <c r="L2292" s="48" t="s">
        <v>89</v>
      </c>
      <c r="M2292" s="18" t="str" cm="1">
        <f t="array" ref="M2292">_xlfn.IFS(G2292&gt;20,"Alto",G2292&gt;0,"Médio",G2292&lt;=0,"Baixo")</f>
        <v>Baixo</v>
      </c>
      <c r="N2292" s="20" t="str">
        <f t="shared" si="86"/>
        <v>Baixo</v>
      </c>
    </row>
    <row r="2293" spans="1:14" x14ac:dyDescent="0.35">
      <c r="A2293" s="44" t="str">
        <f t="shared" si="85"/>
        <v>MTcidadeSecasCidade de Cuiabá20304C</v>
      </c>
      <c r="B2293" s="18" t="s">
        <v>103</v>
      </c>
      <c r="C2293" s="18" t="s">
        <v>82</v>
      </c>
      <c r="D2293" s="17" t="s">
        <v>50</v>
      </c>
      <c r="E2293" s="17" t="s">
        <v>104</v>
      </c>
      <c r="F2293" s="17" t="e" vm="7">
        <v>#VALUE!</v>
      </c>
      <c r="G2293" s="46">
        <v>0</v>
      </c>
      <c r="H2293" s="18">
        <v>2030</v>
      </c>
      <c r="I2293" s="18" t="s">
        <v>90</v>
      </c>
      <c r="J2293" s="9" t="s">
        <v>188</v>
      </c>
      <c r="K2293" s="17" t="s">
        <v>189</v>
      </c>
      <c r="L2293" s="48" t="s">
        <v>89</v>
      </c>
      <c r="M2293" s="18" t="str" cm="1">
        <f t="array" ref="M2293">_xlfn.IFS(G2293&gt;20,"Alto",G2293&gt;0,"Médio",G2293&lt;=0,"Baixo")</f>
        <v>Baixo</v>
      </c>
      <c r="N2293" s="20" t="str">
        <f t="shared" si="86"/>
        <v>Baixo</v>
      </c>
    </row>
    <row r="2294" spans="1:14" x14ac:dyDescent="0.35">
      <c r="A2294" s="44" t="str">
        <f t="shared" si="85"/>
        <v>MTCidadeSecasCidade de Sorriso20304C</v>
      </c>
      <c r="B2294" s="111" t="s">
        <v>103</v>
      </c>
      <c r="C2294" s="111" t="s">
        <v>190</v>
      </c>
      <c r="D2294" s="83" t="s">
        <v>50</v>
      </c>
      <c r="E2294" s="83" t="s">
        <v>183</v>
      </c>
      <c r="F2294" s="83" t="e" vm="29">
        <v>#VALUE!</v>
      </c>
      <c r="G2294" s="163">
        <v>-5</v>
      </c>
      <c r="H2294" s="18">
        <v>2030</v>
      </c>
      <c r="I2294" s="18" t="s">
        <v>90</v>
      </c>
      <c r="J2294" s="9" t="s">
        <v>188</v>
      </c>
      <c r="K2294" s="17" t="s">
        <v>189</v>
      </c>
      <c r="L2294" s="48" t="s">
        <v>89</v>
      </c>
      <c r="M2294" s="18" t="str" cm="1">
        <f t="array" ref="M2294">_xlfn.IFS(G2294&gt;20,"Alto",G2294&gt;0,"Médio",G2294&lt;=0,"Baixo")</f>
        <v>Baixo</v>
      </c>
      <c r="N2294" s="20" t="str">
        <f t="shared" si="86"/>
        <v>Baixo</v>
      </c>
    </row>
    <row r="2295" spans="1:14" x14ac:dyDescent="0.35">
      <c r="A2295" s="44" t="str">
        <f t="shared" si="85"/>
        <v>MTcidadeSecasCidade de Cuiabá20502C</v>
      </c>
      <c r="B2295" s="18" t="s">
        <v>103</v>
      </c>
      <c r="C2295" s="18" t="s">
        <v>82</v>
      </c>
      <c r="D2295" s="17" t="s">
        <v>50</v>
      </c>
      <c r="E2295" s="17" t="s">
        <v>104</v>
      </c>
      <c r="F2295" s="17" t="e" vm="7">
        <v>#VALUE!</v>
      </c>
      <c r="G2295" s="46">
        <v>0</v>
      </c>
      <c r="H2295" s="18">
        <v>2050</v>
      </c>
      <c r="I2295" s="18" t="s">
        <v>86</v>
      </c>
      <c r="J2295" s="9" t="s">
        <v>188</v>
      </c>
      <c r="K2295" s="17" t="s">
        <v>189</v>
      </c>
      <c r="L2295" s="48" t="s">
        <v>89</v>
      </c>
      <c r="M2295" s="18" t="str" cm="1">
        <f t="array" ref="M2295">_xlfn.IFS(G2295&gt;20,"Alto",G2295&gt;0,"Médio",G2295&lt;=0,"Baixo")</f>
        <v>Baixo</v>
      </c>
      <c r="N2295" s="20" t="str">
        <f t="shared" si="86"/>
        <v>Baixo</v>
      </c>
    </row>
    <row r="2296" spans="1:14" x14ac:dyDescent="0.35">
      <c r="A2296" s="44" t="str">
        <f t="shared" si="85"/>
        <v>MTCidadeSecasCidade de Sorriso20502C</v>
      </c>
      <c r="B2296" s="111" t="s">
        <v>103</v>
      </c>
      <c r="C2296" s="111" t="s">
        <v>190</v>
      </c>
      <c r="D2296" s="83" t="s">
        <v>50</v>
      </c>
      <c r="E2296" s="83" t="s">
        <v>183</v>
      </c>
      <c r="F2296" s="83" t="e" vm="29">
        <v>#VALUE!</v>
      </c>
      <c r="G2296" s="163">
        <v>-5</v>
      </c>
      <c r="H2296" s="18">
        <v>2050</v>
      </c>
      <c r="I2296" s="18" t="s">
        <v>86</v>
      </c>
      <c r="J2296" s="9" t="s">
        <v>188</v>
      </c>
      <c r="K2296" s="17" t="s">
        <v>189</v>
      </c>
      <c r="L2296" s="48" t="s">
        <v>89</v>
      </c>
      <c r="M2296" s="18" t="str" cm="1">
        <f t="array" ref="M2296">_xlfn.IFS(G2296&gt;20,"Alto",G2296&gt;0,"Médio",G2296&lt;=0,"Baixo")</f>
        <v>Baixo</v>
      </c>
      <c r="N2296" s="20" t="str">
        <f t="shared" si="86"/>
        <v>Baixo</v>
      </c>
    </row>
    <row r="2297" spans="1:14" x14ac:dyDescent="0.35">
      <c r="A2297" s="17" t="str">
        <f t="shared" si="85"/>
        <v>MTcidadeSecasCidade de Cuiabá20504C</v>
      </c>
      <c r="B2297" s="18" t="s">
        <v>103</v>
      </c>
      <c r="C2297" s="18" t="s">
        <v>82</v>
      </c>
      <c r="D2297" s="17" t="s">
        <v>50</v>
      </c>
      <c r="E2297" s="17" t="s">
        <v>104</v>
      </c>
      <c r="F2297" s="17" t="e" vm="7">
        <v>#VALUE!</v>
      </c>
      <c r="G2297" s="46">
        <v>10</v>
      </c>
      <c r="H2297" s="18">
        <v>2050</v>
      </c>
      <c r="I2297" s="18" t="s">
        <v>90</v>
      </c>
      <c r="J2297" s="9" t="s">
        <v>188</v>
      </c>
      <c r="K2297" s="17" t="s">
        <v>189</v>
      </c>
      <c r="L2297" s="48" t="s">
        <v>89</v>
      </c>
      <c r="M2297" s="18" t="str" cm="1">
        <f t="array" ref="M2297">_xlfn.IFS(G2297&gt;20,"Alto",G2297&gt;0,"Médio",G2297&lt;=0,"Baixo")</f>
        <v>Médio</v>
      </c>
      <c r="N2297" s="20" t="str">
        <f t="shared" si="86"/>
        <v>Médio</v>
      </c>
    </row>
    <row r="2298" spans="1:14" x14ac:dyDescent="0.35">
      <c r="A2298" s="17" t="str">
        <f t="shared" si="85"/>
        <v>MTCidadeSecasCidade de Sorriso20504C</v>
      </c>
      <c r="B2298" s="111" t="s">
        <v>103</v>
      </c>
      <c r="C2298" s="111" t="s">
        <v>190</v>
      </c>
      <c r="D2298" s="83" t="s">
        <v>50</v>
      </c>
      <c r="E2298" s="83" t="s">
        <v>183</v>
      </c>
      <c r="F2298" s="83" t="e" vm="29">
        <v>#VALUE!</v>
      </c>
      <c r="G2298" s="165">
        <v>10</v>
      </c>
      <c r="H2298" s="18">
        <v>2050</v>
      </c>
      <c r="I2298" s="18" t="s">
        <v>90</v>
      </c>
      <c r="J2298" s="9" t="s">
        <v>188</v>
      </c>
      <c r="K2298" s="17" t="s">
        <v>189</v>
      </c>
      <c r="L2298" s="48" t="s">
        <v>89</v>
      </c>
      <c r="M2298" s="18" t="str" cm="1">
        <f t="array" ref="M2298">_xlfn.IFS(G2298&gt;20,"Alto",G2298&gt;0,"Médio",G2298&lt;=0,"Baixo")</f>
        <v>Médio</v>
      </c>
      <c r="N2298" s="20" t="str">
        <f t="shared" si="86"/>
        <v>Médio</v>
      </c>
    </row>
    <row r="2299" spans="1:14" x14ac:dyDescent="0.35">
      <c r="A2299" s="17" t="str">
        <f t="shared" si="85"/>
        <v>PAcidadeSecasCidade de Belém20302C</v>
      </c>
      <c r="B2299" s="18" t="s">
        <v>91</v>
      </c>
      <c r="C2299" s="18" t="s">
        <v>82</v>
      </c>
      <c r="D2299" s="17" t="s">
        <v>50</v>
      </c>
      <c r="E2299" s="17" t="s">
        <v>92</v>
      </c>
      <c r="F2299" s="17" t="e" vm="2">
        <v>#VALUE!</v>
      </c>
      <c r="G2299" s="162">
        <v>0</v>
      </c>
      <c r="H2299" s="18">
        <v>2030</v>
      </c>
      <c r="I2299" s="18" t="s">
        <v>86</v>
      </c>
      <c r="J2299" s="9" t="s">
        <v>188</v>
      </c>
      <c r="K2299" s="17" t="s">
        <v>189</v>
      </c>
      <c r="L2299" s="48" t="s">
        <v>89</v>
      </c>
      <c r="M2299" s="18" t="str" cm="1">
        <f t="array" ref="M2299">_xlfn.IFS(G2299&gt;20,"Alto",G2299&gt;0,"Médio",G2299&lt;=0,"Baixo")</f>
        <v>Baixo</v>
      </c>
      <c r="N2299" s="20" t="str">
        <f t="shared" si="86"/>
        <v>Baixo</v>
      </c>
    </row>
    <row r="2300" spans="1:14" x14ac:dyDescent="0.35">
      <c r="A2300" s="17" t="str">
        <f t="shared" si="85"/>
        <v>PAcidadeSecasCidade de Belém20304C</v>
      </c>
      <c r="B2300" s="18" t="s">
        <v>91</v>
      </c>
      <c r="C2300" s="18" t="s">
        <v>82</v>
      </c>
      <c r="D2300" s="17" t="s">
        <v>50</v>
      </c>
      <c r="E2300" s="17" t="s">
        <v>92</v>
      </c>
      <c r="F2300" s="17" t="e" vm="2">
        <v>#VALUE!</v>
      </c>
      <c r="G2300" s="162">
        <v>0</v>
      </c>
      <c r="H2300" s="18">
        <v>2030</v>
      </c>
      <c r="I2300" s="18" t="s">
        <v>90</v>
      </c>
      <c r="J2300" s="9" t="s">
        <v>188</v>
      </c>
      <c r="K2300" s="17" t="s">
        <v>189</v>
      </c>
      <c r="L2300" s="48" t="s">
        <v>89</v>
      </c>
      <c r="M2300" s="18" t="str" cm="1">
        <f t="array" ref="M2300">_xlfn.IFS(G2300&gt;20,"Alto",G2300&gt;0,"Médio",G2300&lt;=0,"Baixo")</f>
        <v>Baixo</v>
      </c>
      <c r="N2300" s="20" t="str">
        <f t="shared" si="86"/>
        <v>Baixo</v>
      </c>
    </row>
    <row r="2301" spans="1:14" x14ac:dyDescent="0.35">
      <c r="A2301" s="17" t="str">
        <f t="shared" si="85"/>
        <v>PAcidadeSecasCidade de Belém20502C</v>
      </c>
      <c r="B2301" s="18" t="s">
        <v>91</v>
      </c>
      <c r="C2301" s="18" t="s">
        <v>82</v>
      </c>
      <c r="D2301" s="17" t="s">
        <v>50</v>
      </c>
      <c r="E2301" s="17" t="s">
        <v>92</v>
      </c>
      <c r="F2301" s="17" t="e" vm="2">
        <v>#VALUE!</v>
      </c>
      <c r="G2301" s="46">
        <v>-5</v>
      </c>
      <c r="H2301" s="18">
        <v>2050</v>
      </c>
      <c r="I2301" s="18" t="s">
        <v>86</v>
      </c>
      <c r="J2301" s="9" t="s">
        <v>188</v>
      </c>
      <c r="K2301" s="17" t="s">
        <v>189</v>
      </c>
      <c r="L2301" s="48" t="s">
        <v>89</v>
      </c>
      <c r="M2301" s="18" t="str" cm="1">
        <f t="array" ref="M2301">_xlfn.IFS(G2301&gt;20,"Alto",G2301&gt;0,"Médio",G2301&lt;=0,"Baixo")</f>
        <v>Baixo</v>
      </c>
      <c r="N2301" s="20" t="str">
        <f t="shared" si="86"/>
        <v>Baixo</v>
      </c>
    </row>
    <row r="2302" spans="1:14" x14ac:dyDescent="0.35">
      <c r="A2302" s="17" t="str">
        <f t="shared" si="85"/>
        <v>PAcidadeSecasCidade de Belém20504C</v>
      </c>
      <c r="B2302" s="18" t="s">
        <v>91</v>
      </c>
      <c r="C2302" s="18" t="s">
        <v>82</v>
      </c>
      <c r="D2302" s="17" t="s">
        <v>50</v>
      </c>
      <c r="E2302" s="17" t="s">
        <v>92</v>
      </c>
      <c r="F2302" s="17" t="e" vm="2">
        <v>#VALUE!</v>
      </c>
      <c r="G2302" s="46">
        <v>10</v>
      </c>
      <c r="H2302" s="18">
        <v>2050</v>
      </c>
      <c r="I2302" s="18" t="s">
        <v>90</v>
      </c>
      <c r="J2302" s="9" t="s">
        <v>188</v>
      </c>
      <c r="K2302" s="17" t="s">
        <v>189</v>
      </c>
      <c r="L2302" s="48" t="s">
        <v>89</v>
      </c>
      <c r="M2302" s="18" t="str" cm="1">
        <f t="array" ref="M2302">_xlfn.IFS(G2302&gt;20,"Alto",G2302&gt;0,"Médio",G2302&lt;=0,"Baixo")</f>
        <v>Médio</v>
      </c>
      <c r="N2302" s="20" t="str">
        <f t="shared" si="86"/>
        <v>Médio</v>
      </c>
    </row>
    <row r="2303" spans="1:14" x14ac:dyDescent="0.35">
      <c r="A2303" s="17" t="str">
        <f t="shared" ref="A2303:A2366" si="87">_xlfn.CONCAT(B2303,C2303,D2303,E2303,H2303,I2303)</f>
        <v>PBcidadeSecasCidade de João Pessoa20302C</v>
      </c>
      <c r="B2303" s="18" t="s">
        <v>113</v>
      </c>
      <c r="C2303" s="18" t="s">
        <v>82</v>
      </c>
      <c r="D2303" s="17" t="s">
        <v>50</v>
      </c>
      <c r="E2303" s="17" t="s">
        <v>114</v>
      </c>
      <c r="F2303" s="17" t="e" vm="12">
        <v>#VALUE!</v>
      </c>
      <c r="G2303" s="46">
        <v>20</v>
      </c>
      <c r="H2303" s="18">
        <v>2030</v>
      </c>
      <c r="I2303" s="18" t="s">
        <v>86</v>
      </c>
      <c r="J2303" s="9" t="s">
        <v>188</v>
      </c>
      <c r="K2303" s="17" t="s">
        <v>189</v>
      </c>
      <c r="L2303" s="48" t="s">
        <v>89</v>
      </c>
      <c r="M2303" s="18" t="str" cm="1">
        <f t="array" ref="M2303">_xlfn.IFS(G2303&gt;20,"Alto",G2303&gt;0,"Médio",G2303&lt;=0,"Baixo")</f>
        <v>Médio</v>
      </c>
      <c r="N2303" s="20" t="str">
        <f t="shared" si="86"/>
        <v>Médio</v>
      </c>
    </row>
    <row r="2304" spans="1:14" x14ac:dyDescent="0.35">
      <c r="A2304" s="17" t="str">
        <f t="shared" si="87"/>
        <v>PBcidadeSecasCidade de João Pessoa20304C</v>
      </c>
      <c r="B2304" s="18" t="s">
        <v>113</v>
      </c>
      <c r="C2304" s="18" t="s">
        <v>82</v>
      </c>
      <c r="D2304" s="17" t="s">
        <v>50</v>
      </c>
      <c r="E2304" s="17" t="s">
        <v>114</v>
      </c>
      <c r="F2304" s="17" t="e" vm="12">
        <v>#VALUE!</v>
      </c>
      <c r="G2304" s="46">
        <v>20</v>
      </c>
      <c r="H2304" s="18">
        <v>2030</v>
      </c>
      <c r="I2304" s="18" t="s">
        <v>90</v>
      </c>
      <c r="J2304" s="9" t="s">
        <v>188</v>
      </c>
      <c r="K2304" s="17" t="s">
        <v>189</v>
      </c>
      <c r="L2304" s="48" t="s">
        <v>89</v>
      </c>
      <c r="M2304" s="18" t="str" cm="1">
        <f t="array" ref="M2304">_xlfn.IFS(G2304&gt;20,"Alto",G2304&gt;0,"Médio",G2304&lt;=0,"Baixo")</f>
        <v>Médio</v>
      </c>
      <c r="N2304" s="20" t="str">
        <f t="shared" si="86"/>
        <v>Médio</v>
      </c>
    </row>
    <row r="2305" spans="1:15" x14ac:dyDescent="0.35">
      <c r="A2305" s="17" t="str">
        <f t="shared" si="87"/>
        <v>PBcidadeSecasCidade de João Pessoa20502C</v>
      </c>
      <c r="B2305" s="18" t="s">
        <v>113</v>
      </c>
      <c r="C2305" s="18" t="s">
        <v>82</v>
      </c>
      <c r="D2305" s="17" t="s">
        <v>50</v>
      </c>
      <c r="E2305" s="17" t="s">
        <v>114</v>
      </c>
      <c r="F2305" s="17" t="e" vm="12">
        <v>#VALUE!</v>
      </c>
      <c r="G2305" s="46">
        <v>20</v>
      </c>
      <c r="H2305" s="18">
        <v>2050</v>
      </c>
      <c r="I2305" s="18" t="s">
        <v>86</v>
      </c>
      <c r="J2305" s="9" t="s">
        <v>188</v>
      </c>
      <c r="K2305" s="17" t="s">
        <v>189</v>
      </c>
      <c r="L2305" s="54" t="s">
        <v>89</v>
      </c>
      <c r="M2305" s="18" t="str" cm="1">
        <f t="array" ref="M2305">_xlfn.IFS(G2305&gt;20,"Alto",G2305&gt;0,"Médio",G2305&lt;=0,"Baixo")</f>
        <v>Médio</v>
      </c>
      <c r="N2305" s="20" t="str">
        <f t="shared" si="86"/>
        <v>Médio</v>
      </c>
    </row>
    <row r="2306" spans="1:15" x14ac:dyDescent="0.35">
      <c r="A2306" s="17" t="str">
        <f t="shared" si="87"/>
        <v>PBcidadeSecasCidade de João Pessoa20504C</v>
      </c>
      <c r="B2306" s="18" t="s">
        <v>113</v>
      </c>
      <c r="C2306" s="18" t="s">
        <v>82</v>
      </c>
      <c r="D2306" s="17" t="s">
        <v>50</v>
      </c>
      <c r="E2306" s="17" t="s">
        <v>114</v>
      </c>
      <c r="F2306" s="17" t="e" vm="12">
        <v>#VALUE!</v>
      </c>
      <c r="G2306" s="46">
        <v>30</v>
      </c>
      <c r="H2306" s="18">
        <v>2050</v>
      </c>
      <c r="I2306" s="18" t="s">
        <v>90</v>
      </c>
      <c r="J2306" s="9" t="s">
        <v>188</v>
      </c>
      <c r="K2306" s="17" t="s">
        <v>189</v>
      </c>
      <c r="L2306" s="54" t="s">
        <v>89</v>
      </c>
      <c r="M2306" s="18" t="str" cm="1">
        <f t="array" ref="M2306">_xlfn.IFS(G2306&gt;20,"Alto",G2306&gt;0,"Médio",G2306&lt;=0,"Baixo")</f>
        <v>Alto</v>
      </c>
      <c r="N2306" s="20" t="str">
        <f t="shared" si="86"/>
        <v>Alto</v>
      </c>
    </row>
    <row r="2307" spans="1:15" x14ac:dyDescent="0.35">
      <c r="A2307" s="17" t="str">
        <f t="shared" si="87"/>
        <v>PEcidadeSecasCidade de Recife20302C</v>
      </c>
      <c r="B2307" s="18" t="s">
        <v>129</v>
      </c>
      <c r="C2307" s="18" t="s">
        <v>82</v>
      </c>
      <c r="D2307" s="17" t="s">
        <v>50</v>
      </c>
      <c r="E2307" s="17" t="s">
        <v>130</v>
      </c>
      <c r="F2307" s="17" t="e" vm="20">
        <v>#VALUE!</v>
      </c>
      <c r="G2307" s="46">
        <v>10</v>
      </c>
      <c r="H2307" s="18">
        <v>2030</v>
      </c>
      <c r="I2307" s="18" t="s">
        <v>86</v>
      </c>
      <c r="J2307" s="9" t="s">
        <v>188</v>
      </c>
      <c r="K2307" s="17" t="s">
        <v>189</v>
      </c>
      <c r="L2307" s="54" t="s">
        <v>89</v>
      </c>
      <c r="M2307" s="18" t="str" cm="1">
        <f t="array" ref="M2307">_xlfn.IFS(G2307&gt;20,"Alto",G2307&gt;0,"Médio",G2307&lt;=0,"Baixo")</f>
        <v>Médio</v>
      </c>
      <c r="N2307" s="20" t="str">
        <f t="shared" si="86"/>
        <v>Médio</v>
      </c>
    </row>
    <row r="2308" spans="1:15" x14ac:dyDescent="0.35">
      <c r="A2308" s="17" t="str">
        <f t="shared" si="87"/>
        <v>PEcidadeSecasCidade de Recife20304C</v>
      </c>
      <c r="B2308" s="18" t="s">
        <v>129</v>
      </c>
      <c r="C2308" s="18" t="s">
        <v>82</v>
      </c>
      <c r="D2308" s="17" t="s">
        <v>50</v>
      </c>
      <c r="E2308" s="17" t="s">
        <v>130</v>
      </c>
      <c r="F2308" s="17" t="e" vm="20">
        <v>#VALUE!</v>
      </c>
      <c r="G2308" s="46">
        <v>10</v>
      </c>
      <c r="H2308" s="18">
        <v>2030</v>
      </c>
      <c r="I2308" s="18" t="s">
        <v>90</v>
      </c>
      <c r="J2308" s="9" t="s">
        <v>188</v>
      </c>
      <c r="K2308" s="17" t="s">
        <v>189</v>
      </c>
      <c r="L2308" s="54" t="s">
        <v>89</v>
      </c>
      <c r="M2308" s="18" t="str" cm="1">
        <f t="array" ref="M2308">_xlfn.IFS(G2308&gt;20,"Alto",G2308&gt;0,"Médio",G2308&lt;=0,"Baixo")</f>
        <v>Médio</v>
      </c>
      <c r="N2308" s="20" t="str">
        <f t="shared" si="86"/>
        <v>Médio</v>
      </c>
    </row>
    <row r="2309" spans="1:15" x14ac:dyDescent="0.35">
      <c r="A2309" s="17" t="str">
        <f t="shared" si="87"/>
        <v>PEcidadeSecasCidade de Recife20502C</v>
      </c>
      <c r="B2309" s="18" t="s">
        <v>129</v>
      </c>
      <c r="C2309" s="18" t="s">
        <v>82</v>
      </c>
      <c r="D2309" s="17" t="s">
        <v>50</v>
      </c>
      <c r="E2309" s="17" t="s">
        <v>130</v>
      </c>
      <c r="F2309" s="17" t="e" vm="20">
        <v>#VALUE!</v>
      </c>
      <c r="G2309" s="46">
        <v>20</v>
      </c>
      <c r="H2309" s="18">
        <v>2050</v>
      </c>
      <c r="I2309" s="18" t="s">
        <v>86</v>
      </c>
      <c r="J2309" s="9" t="s">
        <v>188</v>
      </c>
      <c r="K2309" s="17" t="s">
        <v>189</v>
      </c>
      <c r="L2309" s="54" t="s">
        <v>89</v>
      </c>
      <c r="M2309" s="18" t="str" cm="1">
        <f t="array" ref="M2309">_xlfn.IFS(G2309&gt;20,"Alto",G2309&gt;0,"Médio",G2309&lt;=0,"Baixo")</f>
        <v>Médio</v>
      </c>
      <c r="N2309" s="20" t="str">
        <f t="shared" si="86"/>
        <v>Médio</v>
      </c>
    </row>
    <row r="2310" spans="1:15" x14ac:dyDescent="0.35">
      <c r="A2310" s="17" t="str">
        <f t="shared" si="87"/>
        <v>PEcidadeSecasCidade de Recife20504C</v>
      </c>
      <c r="B2310" s="18" t="s">
        <v>129</v>
      </c>
      <c r="C2310" s="18" t="s">
        <v>82</v>
      </c>
      <c r="D2310" s="17" t="s">
        <v>50</v>
      </c>
      <c r="E2310" s="17" t="s">
        <v>130</v>
      </c>
      <c r="F2310" s="17" t="e" vm="20">
        <v>#VALUE!</v>
      </c>
      <c r="G2310" s="46">
        <v>30</v>
      </c>
      <c r="H2310" s="18">
        <v>2050</v>
      </c>
      <c r="I2310" s="18" t="s">
        <v>90</v>
      </c>
      <c r="J2310" s="9" t="s">
        <v>188</v>
      </c>
      <c r="K2310" s="17" t="s">
        <v>189</v>
      </c>
      <c r="L2310" s="54" t="s">
        <v>89</v>
      </c>
      <c r="M2310" s="18" t="str" cm="1">
        <f t="array" ref="M2310">_xlfn.IFS(G2310&gt;20,"Alto",G2310&gt;0,"Médio",G2310&lt;=0,"Baixo")</f>
        <v>Alto</v>
      </c>
      <c r="N2310" s="20" t="str">
        <f t="shared" si="86"/>
        <v>Alto</v>
      </c>
      <c r="O2310" s="1"/>
    </row>
    <row r="2311" spans="1:15" x14ac:dyDescent="0.35">
      <c r="A2311" s="17" t="str">
        <f t="shared" si="87"/>
        <v>PIcidadeSecasCidade de Teresina20302C</v>
      </c>
      <c r="B2311" s="18" t="s">
        <v>139</v>
      </c>
      <c r="C2311" s="18" t="s">
        <v>82</v>
      </c>
      <c r="D2311" s="17" t="s">
        <v>50</v>
      </c>
      <c r="E2311" s="17" t="s">
        <v>140</v>
      </c>
      <c r="F2311" s="17" t="e" vm="25">
        <v>#VALUE!</v>
      </c>
      <c r="G2311" s="46">
        <v>0</v>
      </c>
      <c r="H2311" s="18">
        <v>2030</v>
      </c>
      <c r="I2311" s="18" t="s">
        <v>86</v>
      </c>
      <c r="J2311" s="9" t="s">
        <v>188</v>
      </c>
      <c r="K2311" s="17" t="s">
        <v>189</v>
      </c>
      <c r="L2311" s="54" t="s">
        <v>89</v>
      </c>
      <c r="M2311" s="18" t="str" cm="1">
        <f t="array" ref="M2311">_xlfn.IFS(G2311&gt;20,"Alto",G2311&gt;0,"Médio",G2311&lt;=0,"Baixo")</f>
        <v>Baixo</v>
      </c>
      <c r="N2311" s="20" t="str">
        <f t="shared" si="86"/>
        <v>Baixo</v>
      </c>
    </row>
    <row r="2312" spans="1:15" x14ac:dyDescent="0.35">
      <c r="A2312" s="17" t="str">
        <f t="shared" si="87"/>
        <v>PIcidadeSecasCidade de Teresina20304C</v>
      </c>
      <c r="B2312" s="18" t="s">
        <v>139</v>
      </c>
      <c r="C2312" s="18" t="s">
        <v>82</v>
      </c>
      <c r="D2312" s="17" t="s">
        <v>50</v>
      </c>
      <c r="E2312" s="17" t="s">
        <v>140</v>
      </c>
      <c r="F2312" s="17" t="e" vm="25">
        <v>#VALUE!</v>
      </c>
      <c r="G2312" s="46">
        <v>10</v>
      </c>
      <c r="H2312" s="18">
        <v>2030</v>
      </c>
      <c r="I2312" s="18" t="s">
        <v>90</v>
      </c>
      <c r="J2312" s="9" t="s">
        <v>188</v>
      </c>
      <c r="K2312" s="17" t="s">
        <v>189</v>
      </c>
      <c r="L2312" s="54" t="s">
        <v>89</v>
      </c>
      <c r="M2312" s="18" t="str" cm="1">
        <f t="array" ref="M2312">_xlfn.IFS(G2312&gt;20,"Alto",G2312&gt;0,"Médio",G2312&lt;=0,"Baixo")</f>
        <v>Médio</v>
      </c>
      <c r="N2312" s="20" t="str">
        <f t="shared" si="86"/>
        <v>Médio</v>
      </c>
    </row>
    <row r="2313" spans="1:15" x14ac:dyDescent="0.35">
      <c r="A2313" s="44" t="str">
        <f t="shared" si="87"/>
        <v>PIcidadeSecasCidade de Teresina20502C</v>
      </c>
      <c r="B2313" s="18" t="s">
        <v>139</v>
      </c>
      <c r="C2313" s="18" t="s">
        <v>82</v>
      </c>
      <c r="D2313" s="17" t="s">
        <v>50</v>
      </c>
      <c r="E2313" s="17" t="s">
        <v>140</v>
      </c>
      <c r="F2313" s="17" t="e" vm="25">
        <v>#VALUE!</v>
      </c>
      <c r="G2313" s="46">
        <v>-5</v>
      </c>
      <c r="H2313" s="18">
        <v>2050</v>
      </c>
      <c r="I2313" s="18" t="s">
        <v>86</v>
      </c>
      <c r="J2313" s="9" t="s">
        <v>188</v>
      </c>
      <c r="K2313" s="17" t="s">
        <v>189</v>
      </c>
      <c r="L2313" s="48" t="s">
        <v>89</v>
      </c>
      <c r="M2313" s="18" t="str" cm="1">
        <f t="array" ref="M2313">_xlfn.IFS(G2313&gt;20,"Alto",G2313&gt;0,"Médio",G2313&lt;=0,"Baixo")</f>
        <v>Baixo</v>
      </c>
      <c r="N2313" s="20" t="str">
        <f t="shared" si="86"/>
        <v>Baixo</v>
      </c>
    </row>
    <row r="2314" spans="1:15" x14ac:dyDescent="0.35">
      <c r="A2314" s="44" t="str">
        <f t="shared" si="87"/>
        <v>PIcidadeSecasCidade de Teresina20504C</v>
      </c>
      <c r="B2314" s="18" t="s">
        <v>139</v>
      </c>
      <c r="C2314" s="18" t="s">
        <v>82</v>
      </c>
      <c r="D2314" s="17" t="s">
        <v>50</v>
      </c>
      <c r="E2314" s="17" t="s">
        <v>140</v>
      </c>
      <c r="F2314" s="17" t="e" vm="25">
        <v>#VALUE!</v>
      </c>
      <c r="G2314" s="46">
        <v>10</v>
      </c>
      <c r="H2314" s="18">
        <v>2050</v>
      </c>
      <c r="I2314" s="18" t="s">
        <v>90</v>
      </c>
      <c r="J2314" s="9" t="s">
        <v>188</v>
      </c>
      <c r="K2314" s="17" t="s">
        <v>189</v>
      </c>
      <c r="L2314" s="48" t="s">
        <v>89</v>
      </c>
      <c r="M2314" s="18" t="str" cm="1">
        <f t="array" ref="M2314">_xlfn.IFS(G2314&gt;20,"Alto",G2314&gt;0,"Médio",G2314&lt;=0,"Baixo")</f>
        <v>Médio</v>
      </c>
      <c r="N2314" s="20" t="str">
        <f t="shared" si="86"/>
        <v>Médio</v>
      </c>
    </row>
    <row r="2315" spans="1:15" x14ac:dyDescent="0.35">
      <c r="A2315" s="17" t="str">
        <f t="shared" si="87"/>
        <v>PRcidadeSecasCidade de Curitiba20302C</v>
      </c>
      <c r="B2315" s="18" t="s">
        <v>105</v>
      </c>
      <c r="C2315" s="18" t="s">
        <v>82</v>
      </c>
      <c r="D2315" s="17" t="s">
        <v>50</v>
      </c>
      <c r="E2315" s="17" t="s">
        <v>106</v>
      </c>
      <c r="F2315" s="17" t="e" vm="8">
        <v>#VALUE!</v>
      </c>
      <c r="G2315" s="46">
        <v>-5</v>
      </c>
      <c r="H2315" s="18">
        <v>2030</v>
      </c>
      <c r="I2315" s="18" t="s">
        <v>86</v>
      </c>
      <c r="J2315" s="9" t="s">
        <v>188</v>
      </c>
      <c r="K2315" s="17" t="s">
        <v>189</v>
      </c>
      <c r="L2315" s="48" t="s">
        <v>89</v>
      </c>
      <c r="M2315" s="18" t="str" cm="1">
        <f t="array" ref="M2315">_xlfn.IFS(G2315&gt;20,"Alto",G2315&gt;0,"Médio",G2315&lt;=0,"Baixo")</f>
        <v>Baixo</v>
      </c>
      <c r="N2315" s="20" t="str">
        <f t="shared" si="86"/>
        <v>Baixo</v>
      </c>
    </row>
    <row r="2316" spans="1:15" x14ac:dyDescent="0.35">
      <c r="A2316" s="17" t="str">
        <f t="shared" si="87"/>
        <v>PRCidadeSecasCidade de Cascavel20302C</v>
      </c>
      <c r="B2316" s="111" t="s">
        <v>105</v>
      </c>
      <c r="C2316" s="111" t="s">
        <v>190</v>
      </c>
      <c r="D2316" s="83" t="s">
        <v>50</v>
      </c>
      <c r="E2316" s="83" t="s">
        <v>179</v>
      </c>
      <c r="F2316" s="83" t="e" vm="30">
        <v>#VALUE!</v>
      </c>
      <c r="G2316" s="165">
        <v>-5</v>
      </c>
      <c r="H2316" s="18">
        <v>2030</v>
      </c>
      <c r="I2316" s="18" t="s">
        <v>86</v>
      </c>
      <c r="J2316" s="9" t="s">
        <v>188</v>
      </c>
      <c r="K2316" s="17" t="s">
        <v>189</v>
      </c>
      <c r="L2316" s="48" t="s">
        <v>89</v>
      </c>
      <c r="M2316" s="18" t="str" cm="1">
        <f t="array" ref="M2316">_xlfn.IFS(G2316&gt;20,"Alto",G2316&gt;0,"Médio",G2316&lt;=0,"Baixo")</f>
        <v>Baixo</v>
      </c>
      <c r="N2316" s="20" t="str">
        <f t="shared" si="86"/>
        <v>Baixo</v>
      </c>
    </row>
    <row r="2317" spans="1:15" x14ac:dyDescent="0.35">
      <c r="A2317" s="17" t="str">
        <f t="shared" si="87"/>
        <v>PRcidadeSecasCidade de Curitiba20304C</v>
      </c>
      <c r="B2317" s="18" t="s">
        <v>105</v>
      </c>
      <c r="C2317" s="18" t="s">
        <v>82</v>
      </c>
      <c r="D2317" s="17" t="s">
        <v>50</v>
      </c>
      <c r="E2317" s="17" t="s">
        <v>106</v>
      </c>
      <c r="F2317" s="17" t="e" vm="8">
        <v>#VALUE!</v>
      </c>
      <c r="G2317" s="46">
        <v>-5</v>
      </c>
      <c r="H2317" s="18">
        <v>2030</v>
      </c>
      <c r="I2317" s="18" t="s">
        <v>90</v>
      </c>
      <c r="J2317" s="9" t="s">
        <v>188</v>
      </c>
      <c r="K2317" s="17" t="s">
        <v>189</v>
      </c>
      <c r="L2317" s="48" t="s">
        <v>89</v>
      </c>
      <c r="M2317" s="18" t="str" cm="1">
        <f t="array" ref="M2317">_xlfn.IFS(G2317&gt;20,"Alto",G2317&gt;0,"Médio",G2317&lt;=0,"Baixo")</f>
        <v>Baixo</v>
      </c>
      <c r="N2317" s="20" t="str">
        <f t="shared" si="86"/>
        <v>Baixo</v>
      </c>
    </row>
    <row r="2318" spans="1:15" x14ac:dyDescent="0.35">
      <c r="A2318" s="17" t="str">
        <f t="shared" si="87"/>
        <v>PRCidadeSecasCidade de Cascavel20304C</v>
      </c>
      <c r="B2318" s="111" t="s">
        <v>105</v>
      </c>
      <c r="C2318" s="111" t="s">
        <v>190</v>
      </c>
      <c r="D2318" s="83" t="s">
        <v>50</v>
      </c>
      <c r="E2318" s="83" t="s">
        <v>179</v>
      </c>
      <c r="F2318" s="83" t="e" vm="30">
        <v>#VALUE!</v>
      </c>
      <c r="G2318" s="163">
        <v>-5</v>
      </c>
      <c r="H2318" s="18">
        <v>2030</v>
      </c>
      <c r="I2318" s="18" t="s">
        <v>90</v>
      </c>
      <c r="J2318" s="9" t="s">
        <v>188</v>
      </c>
      <c r="K2318" s="17" t="s">
        <v>189</v>
      </c>
      <c r="L2318" s="48" t="s">
        <v>89</v>
      </c>
      <c r="M2318" s="18" t="str" cm="1">
        <f t="array" ref="M2318">_xlfn.IFS(G2318&gt;20,"Alto",G2318&gt;0,"Médio",G2318&lt;=0,"Baixo")</f>
        <v>Baixo</v>
      </c>
      <c r="N2318" s="20" t="str">
        <f t="shared" si="86"/>
        <v>Baixo</v>
      </c>
    </row>
    <row r="2319" spans="1:15" x14ac:dyDescent="0.35">
      <c r="A2319" s="17" t="str">
        <f t="shared" si="87"/>
        <v>PRcidadeSecasCidade de Curitiba20502C</v>
      </c>
      <c r="B2319" s="18" t="s">
        <v>105</v>
      </c>
      <c r="C2319" s="18" t="s">
        <v>82</v>
      </c>
      <c r="D2319" s="17" t="s">
        <v>50</v>
      </c>
      <c r="E2319" s="17" t="s">
        <v>106</v>
      </c>
      <c r="F2319" s="17" t="e" vm="8">
        <v>#VALUE!</v>
      </c>
      <c r="G2319" s="46">
        <v>-5</v>
      </c>
      <c r="H2319" s="18">
        <v>2050</v>
      </c>
      <c r="I2319" s="18" t="s">
        <v>86</v>
      </c>
      <c r="J2319" s="9" t="s">
        <v>188</v>
      </c>
      <c r="K2319" s="17" t="s">
        <v>189</v>
      </c>
      <c r="L2319" s="48" t="s">
        <v>89</v>
      </c>
      <c r="M2319" s="18" t="str" cm="1">
        <f t="array" ref="M2319">_xlfn.IFS(G2319&gt;20,"Alto",G2319&gt;0,"Médio",G2319&lt;=0,"Baixo")</f>
        <v>Baixo</v>
      </c>
      <c r="N2319" s="20" t="str">
        <f t="shared" si="86"/>
        <v>Baixo</v>
      </c>
    </row>
    <row r="2320" spans="1:15" x14ac:dyDescent="0.35">
      <c r="A2320" s="17" t="str">
        <f t="shared" si="87"/>
        <v>PRCidadeSecasCidade de Cascavel20502C</v>
      </c>
      <c r="B2320" s="111" t="s">
        <v>105</v>
      </c>
      <c r="C2320" s="111" t="s">
        <v>190</v>
      </c>
      <c r="D2320" s="83" t="s">
        <v>50</v>
      </c>
      <c r="E2320" s="83" t="s">
        <v>179</v>
      </c>
      <c r="F2320" s="83" t="e" vm="30">
        <v>#VALUE!</v>
      </c>
      <c r="G2320" s="163">
        <v>-5</v>
      </c>
      <c r="H2320" s="18">
        <v>2050</v>
      </c>
      <c r="I2320" s="18" t="s">
        <v>86</v>
      </c>
      <c r="J2320" s="9" t="s">
        <v>188</v>
      </c>
      <c r="K2320" s="17" t="s">
        <v>189</v>
      </c>
      <c r="L2320" s="48" t="s">
        <v>89</v>
      </c>
      <c r="M2320" s="18" t="str" cm="1">
        <f t="array" ref="M2320">_xlfn.IFS(G2320&gt;20,"Alto",G2320&gt;0,"Médio",G2320&lt;=0,"Baixo")</f>
        <v>Baixo</v>
      </c>
      <c r="N2320" s="20" t="str">
        <f t="shared" si="86"/>
        <v>Baixo</v>
      </c>
    </row>
    <row r="2321" spans="1:15" x14ac:dyDescent="0.35">
      <c r="A2321" s="17" t="str">
        <f t="shared" si="87"/>
        <v>PRcidadeSecasCidade de Curitiba20504C</v>
      </c>
      <c r="B2321" s="18" t="s">
        <v>105</v>
      </c>
      <c r="C2321" s="18" t="s">
        <v>82</v>
      </c>
      <c r="D2321" s="17" t="s">
        <v>50</v>
      </c>
      <c r="E2321" s="17" t="s">
        <v>106</v>
      </c>
      <c r="F2321" s="17" t="e" vm="8">
        <v>#VALUE!</v>
      </c>
      <c r="G2321" s="46">
        <v>-5</v>
      </c>
      <c r="H2321" s="18">
        <v>2050</v>
      </c>
      <c r="I2321" s="18" t="s">
        <v>90</v>
      </c>
      <c r="J2321" s="9" t="s">
        <v>188</v>
      </c>
      <c r="K2321" s="17" t="s">
        <v>189</v>
      </c>
      <c r="L2321" s="48" t="s">
        <v>89</v>
      </c>
      <c r="M2321" s="18" t="str" cm="1">
        <f t="array" ref="M2321">_xlfn.IFS(G2321&gt;20,"Alto",G2321&gt;0,"Médio",G2321&lt;=0,"Baixo")</f>
        <v>Baixo</v>
      </c>
      <c r="N2321" s="20" t="str">
        <f t="shared" si="86"/>
        <v>Baixo</v>
      </c>
    </row>
    <row r="2322" spans="1:15" x14ac:dyDescent="0.35">
      <c r="A2322" s="17" t="str">
        <f t="shared" si="87"/>
        <v>PRCidadeSecasCidade de Cascavel20504C</v>
      </c>
      <c r="B2322" s="111" t="s">
        <v>105</v>
      </c>
      <c r="C2322" s="111" t="s">
        <v>190</v>
      </c>
      <c r="D2322" s="83" t="s">
        <v>50</v>
      </c>
      <c r="E2322" s="83" t="s">
        <v>179</v>
      </c>
      <c r="F2322" s="83" t="e" vm="30">
        <v>#VALUE!</v>
      </c>
      <c r="G2322" s="163">
        <v>-5</v>
      </c>
      <c r="H2322" s="18">
        <v>2050</v>
      </c>
      <c r="I2322" s="18" t="s">
        <v>90</v>
      </c>
      <c r="J2322" s="9" t="s">
        <v>188</v>
      </c>
      <c r="K2322" s="17" t="s">
        <v>189</v>
      </c>
      <c r="L2322" s="48" t="s">
        <v>89</v>
      </c>
      <c r="M2322" s="18" t="str" cm="1">
        <f t="array" ref="M2322">_xlfn.IFS(G2322&gt;20,"Alto",G2322&gt;0,"Médio",G2322&lt;=0,"Baixo")</f>
        <v>Baixo</v>
      </c>
      <c r="N2322" s="20" t="str">
        <f t="shared" si="86"/>
        <v>Baixo</v>
      </c>
    </row>
    <row r="2323" spans="1:15" x14ac:dyDescent="0.35">
      <c r="A2323" s="17" t="str">
        <f t="shared" si="87"/>
        <v>RJcidadeSecasCidade do Rio de Janeiro20302C</v>
      </c>
      <c r="B2323" s="18" t="s">
        <v>143</v>
      </c>
      <c r="C2323" s="18" t="s">
        <v>82</v>
      </c>
      <c r="D2323" s="17" t="s">
        <v>50</v>
      </c>
      <c r="E2323" s="17" t="s">
        <v>144</v>
      </c>
      <c r="F2323" s="17" t="e" vm="27">
        <v>#VALUE!</v>
      </c>
      <c r="G2323" s="46">
        <v>0</v>
      </c>
      <c r="H2323" s="18">
        <v>2030</v>
      </c>
      <c r="I2323" s="18" t="s">
        <v>86</v>
      </c>
      <c r="J2323" s="9" t="s">
        <v>188</v>
      </c>
      <c r="K2323" s="17" t="s">
        <v>189</v>
      </c>
      <c r="L2323" s="48" t="s">
        <v>89</v>
      </c>
      <c r="M2323" s="18" t="str" cm="1">
        <f t="array" ref="M2323">_xlfn.IFS(G2323&gt;20,"Alto",G2323&gt;0,"Médio",G2323&lt;=0,"Baixo")</f>
        <v>Baixo</v>
      </c>
      <c r="N2323" s="20" t="str">
        <f t="shared" si="86"/>
        <v>Baixo</v>
      </c>
    </row>
    <row r="2324" spans="1:15" x14ac:dyDescent="0.35">
      <c r="A2324" s="17" t="str">
        <f t="shared" si="87"/>
        <v>RJcidadeSecasCidade do Rio de Janeiro20304C</v>
      </c>
      <c r="B2324" s="18" t="s">
        <v>143</v>
      </c>
      <c r="C2324" s="18" t="s">
        <v>82</v>
      </c>
      <c r="D2324" s="17" t="s">
        <v>50</v>
      </c>
      <c r="E2324" s="17" t="s">
        <v>144</v>
      </c>
      <c r="F2324" s="17" t="e" vm="27">
        <v>#VALUE!</v>
      </c>
      <c r="G2324" s="46">
        <v>0</v>
      </c>
      <c r="H2324" s="18">
        <v>2030</v>
      </c>
      <c r="I2324" s="18" t="s">
        <v>90</v>
      </c>
      <c r="J2324" s="9" t="s">
        <v>188</v>
      </c>
      <c r="K2324" s="17" t="s">
        <v>189</v>
      </c>
      <c r="L2324" s="48" t="s">
        <v>89</v>
      </c>
      <c r="M2324" s="18" t="str" cm="1">
        <f t="array" ref="M2324">_xlfn.IFS(G2324&gt;20,"Alto",G2324&gt;0,"Médio",G2324&lt;=0,"Baixo")</f>
        <v>Baixo</v>
      </c>
      <c r="N2324" s="20" t="str">
        <f t="shared" si="86"/>
        <v>Baixo</v>
      </c>
    </row>
    <row r="2325" spans="1:15" x14ac:dyDescent="0.35">
      <c r="A2325" s="44" t="str">
        <f t="shared" si="87"/>
        <v>RJcidadeSecasCidade do Rio de Janeiro20502C</v>
      </c>
      <c r="B2325" s="18" t="s">
        <v>143</v>
      </c>
      <c r="C2325" s="45" t="s">
        <v>82</v>
      </c>
      <c r="D2325" s="44" t="s">
        <v>50</v>
      </c>
      <c r="E2325" s="17" t="s">
        <v>144</v>
      </c>
      <c r="F2325" s="17" t="e" vm="27">
        <v>#VALUE!</v>
      </c>
      <c r="G2325" s="46">
        <v>-5</v>
      </c>
      <c r="H2325" s="18">
        <v>2050</v>
      </c>
      <c r="I2325" s="18" t="s">
        <v>86</v>
      </c>
      <c r="J2325" s="9" t="s">
        <v>188</v>
      </c>
      <c r="K2325" s="17" t="s">
        <v>189</v>
      </c>
      <c r="L2325" s="48" t="s">
        <v>89</v>
      </c>
      <c r="M2325" s="18" t="str" cm="1">
        <f t="array" ref="M2325">_xlfn.IFS(G2325&gt;20,"Alto",G2325&gt;0,"Médio",G2325&lt;=0,"Baixo")</f>
        <v>Baixo</v>
      </c>
      <c r="N2325" s="20" t="str">
        <f t="shared" si="86"/>
        <v>Baixo</v>
      </c>
    </row>
    <row r="2326" spans="1:15" x14ac:dyDescent="0.35">
      <c r="A2326" s="44" t="str">
        <f t="shared" si="87"/>
        <v>RJcidadeSecasCidade do Rio de Janeiro20504C</v>
      </c>
      <c r="B2326" s="18" t="s">
        <v>143</v>
      </c>
      <c r="C2326" s="45" t="s">
        <v>82</v>
      </c>
      <c r="D2326" s="44" t="s">
        <v>50</v>
      </c>
      <c r="E2326" s="17" t="s">
        <v>144</v>
      </c>
      <c r="F2326" s="17" t="e" vm="27">
        <v>#VALUE!</v>
      </c>
      <c r="G2326" s="46">
        <v>-5</v>
      </c>
      <c r="H2326" s="18">
        <v>2050</v>
      </c>
      <c r="I2326" s="18" t="s">
        <v>90</v>
      </c>
      <c r="J2326" s="9" t="s">
        <v>188</v>
      </c>
      <c r="K2326" s="17" t="s">
        <v>189</v>
      </c>
      <c r="L2326" s="48" t="s">
        <v>89</v>
      </c>
      <c r="M2326" s="18" t="str" cm="1">
        <f t="array" ref="M2326">_xlfn.IFS(G2326&gt;20,"Alto",G2326&gt;0,"Médio",G2326&lt;=0,"Baixo")</f>
        <v>Baixo</v>
      </c>
      <c r="N2326" s="20" t="str">
        <f t="shared" si="86"/>
        <v>Baixo</v>
      </c>
      <c r="O2326" s="1"/>
    </row>
    <row r="2327" spans="1:15" x14ac:dyDescent="0.35">
      <c r="A2327" s="44" t="str">
        <f t="shared" si="87"/>
        <v>RNcidadeSecasCidade de Natal20302C</v>
      </c>
      <c r="B2327" s="18" t="s">
        <v>121</v>
      </c>
      <c r="C2327" s="45" t="s">
        <v>82</v>
      </c>
      <c r="D2327" s="44" t="s">
        <v>50</v>
      </c>
      <c r="E2327" s="17" t="s">
        <v>122</v>
      </c>
      <c r="F2327" s="17" t="e" vm="16">
        <v>#VALUE!</v>
      </c>
      <c r="G2327" s="46">
        <v>10</v>
      </c>
      <c r="H2327" s="18">
        <v>2030</v>
      </c>
      <c r="I2327" s="18" t="s">
        <v>86</v>
      </c>
      <c r="J2327" s="9" t="s">
        <v>188</v>
      </c>
      <c r="K2327" s="17" t="s">
        <v>189</v>
      </c>
      <c r="L2327" s="48" t="s">
        <v>89</v>
      </c>
      <c r="M2327" s="18" t="str" cm="1">
        <f t="array" ref="M2327">_xlfn.IFS(G2327&gt;20,"Alto",G2327&gt;0,"Médio",G2327&lt;=0,"Baixo")</f>
        <v>Médio</v>
      </c>
      <c r="N2327" s="20" t="str">
        <f t="shared" si="86"/>
        <v>Médio</v>
      </c>
    </row>
    <row r="2328" spans="1:15" x14ac:dyDescent="0.35">
      <c r="A2328" s="44" t="str">
        <f t="shared" si="87"/>
        <v>RNcidadeSecasCidade de Natal20304C</v>
      </c>
      <c r="B2328" s="18" t="s">
        <v>121</v>
      </c>
      <c r="C2328" s="45" t="s">
        <v>82</v>
      </c>
      <c r="D2328" s="44" t="s">
        <v>50</v>
      </c>
      <c r="E2328" s="17" t="s">
        <v>122</v>
      </c>
      <c r="F2328" s="17" t="e" vm="16">
        <v>#VALUE!</v>
      </c>
      <c r="G2328" s="46">
        <v>20</v>
      </c>
      <c r="H2328" s="18">
        <v>2030</v>
      </c>
      <c r="I2328" s="18" t="s">
        <v>90</v>
      </c>
      <c r="J2328" s="9" t="s">
        <v>188</v>
      </c>
      <c r="K2328" s="17" t="s">
        <v>189</v>
      </c>
      <c r="L2328" s="48" t="s">
        <v>89</v>
      </c>
      <c r="M2328" s="18" t="str" cm="1">
        <f t="array" ref="M2328">_xlfn.IFS(G2328&gt;20,"Alto",G2328&gt;0,"Médio",G2328&lt;=0,"Baixo")</f>
        <v>Médio</v>
      </c>
      <c r="N2328" s="20" t="str">
        <f t="shared" si="86"/>
        <v>Médio</v>
      </c>
    </row>
    <row r="2329" spans="1:15" x14ac:dyDescent="0.35">
      <c r="A2329" s="44" t="str">
        <f t="shared" si="87"/>
        <v>RNcidadeSecasCidade de Natal20502C</v>
      </c>
      <c r="B2329" s="18" t="s">
        <v>121</v>
      </c>
      <c r="C2329" s="18" t="s">
        <v>82</v>
      </c>
      <c r="D2329" s="17" t="s">
        <v>50</v>
      </c>
      <c r="E2329" s="17" t="s">
        <v>122</v>
      </c>
      <c r="F2329" s="17" t="e" vm="16">
        <v>#VALUE!</v>
      </c>
      <c r="G2329" s="46">
        <v>20</v>
      </c>
      <c r="H2329" s="18">
        <v>2050</v>
      </c>
      <c r="I2329" s="18" t="s">
        <v>86</v>
      </c>
      <c r="J2329" s="9" t="s">
        <v>188</v>
      </c>
      <c r="K2329" s="17" t="s">
        <v>189</v>
      </c>
      <c r="L2329" s="54" t="s">
        <v>89</v>
      </c>
      <c r="M2329" s="18" t="str" cm="1">
        <f t="array" ref="M2329">_xlfn.IFS(G2329&gt;20,"Alto",G2329&gt;0,"Médio",G2329&lt;=0,"Baixo")</f>
        <v>Médio</v>
      </c>
      <c r="N2329" s="20" t="str">
        <f t="shared" si="86"/>
        <v>Médio</v>
      </c>
    </row>
    <row r="2330" spans="1:15" x14ac:dyDescent="0.35">
      <c r="A2330" s="17" t="str">
        <f t="shared" si="87"/>
        <v>RNcidadeSecasCidade de Natal20504C</v>
      </c>
      <c r="B2330" s="18" t="s">
        <v>121</v>
      </c>
      <c r="C2330" s="45" t="s">
        <v>82</v>
      </c>
      <c r="D2330" s="44" t="s">
        <v>50</v>
      </c>
      <c r="E2330" s="17" t="s">
        <v>122</v>
      </c>
      <c r="F2330" s="17" t="e" vm="16">
        <v>#VALUE!</v>
      </c>
      <c r="G2330" s="46">
        <v>30</v>
      </c>
      <c r="H2330" s="18">
        <v>2050</v>
      </c>
      <c r="I2330" s="18" t="s">
        <v>90</v>
      </c>
      <c r="J2330" s="9" t="s">
        <v>188</v>
      </c>
      <c r="K2330" s="17" t="s">
        <v>189</v>
      </c>
      <c r="L2330" s="48" t="s">
        <v>89</v>
      </c>
      <c r="M2330" s="18" t="str" cm="1">
        <f t="array" ref="M2330">_xlfn.IFS(G2330&gt;20,"Alto",G2330&gt;0,"Médio",G2330&lt;=0,"Baixo")</f>
        <v>Alto</v>
      </c>
      <c r="N2330" s="20" t="str">
        <f t="shared" si="86"/>
        <v>Alto</v>
      </c>
    </row>
    <row r="2331" spans="1:15" x14ac:dyDescent="0.35">
      <c r="A2331" s="17" t="str">
        <f t="shared" si="87"/>
        <v>ROcidadeSecasCidade de Porto Velho20302C</v>
      </c>
      <c r="B2331" s="18" t="s">
        <v>127</v>
      </c>
      <c r="C2331" s="45" t="s">
        <v>82</v>
      </c>
      <c r="D2331" s="44" t="s">
        <v>50</v>
      </c>
      <c r="E2331" s="17" t="s">
        <v>128</v>
      </c>
      <c r="F2331" s="17" t="e" vm="19">
        <v>#VALUE!</v>
      </c>
      <c r="G2331" s="46">
        <v>0</v>
      </c>
      <c r="H2331" s="18">
        <v>2030</v>
      </c>
      <c r="I2331" s="18" t="s">
        <v>86</v>
      </c>
      <c r="J2331" s="9" t="s">
        <v>188</v>
      </c>
      <c r="K2331" s="17" t="s">
        <v>189</v>
      </c>
      <c r="L2331" s="48" t="s">
        <v>89</v>
      </c>
      <c r="M2331" s="18" t="str" cm="1">
        <f t="array" ref="M2331">_xlfn.IFS(G2331&gt;20,"Alto",G2331&gt;0,"Médio",G2331&lt;=0,"Baixo")</f>
        <v>Baixo</v>
      </c>
      <c r="N2331" s="20" t="str">
        <f t="shared" si="86"/>
        <v>Baixo</v>
      </c>
    </row>
    <row r="2332" spans="1:15" x14ac:dyDescent="0.35">
      <c r="A2332" s="17" t="str">
        <f t="shared" si="87"/>
        <v>ROcidadeSecasCidade de Porto Velho20304C</v>
      </c>
      <c r="B2332" s="18" t="s">
        <v>127</v>
      </c>
      <c r="C2332" s="45" t="s">
        <v>82</v>
      </c>
      <c r="D2332" s="44" t="s">
        <v>50</v>
      </c>
      <c r="E2332" s="17" t="s">
        <v>128</v>
      </c>
      <c r="F2332" s="17" t="e" vm="19">
        <v>#VALUE!</v>
      </c>
      <c r="G2332" s="46">
        <v>0</v>
      </c>
      <c r="H2332" s="18">
        <v>2030</v>
      </c>
      <c r="I2332" s="18" t="s">
        <v>90</v>
      </c>
      <c r="J2332" s="9" t="s">
        <v>188</v>
      </c>
      <c r="K2332" s="17" t="s">
        <v>189</v>
      </c>
      <c r="L2332" s="48" t="s">
        <v>89</v>
      </c>
      <c r="M2332" s="18" t="str" cm="1">
        <f t="array" ref="M2332">_xlfn.IFS(G2332&gt;20,"Alto",G2332&gt;0,"Médio",G2332&lt;=0,"Baixo")</f>
        <v>Baixo</v>
      </c>
      <c r="N2332" s="20" t="str">
        <f t="shared" si="86"/>
        <v>Baixo</v>
      </c>
    </row>
    <row r="2333" spans="1:15" x14ac:dyDescent="0.35">
      <c r="A2333" s="17" t="str">
        <f t="shared" si="87"/>
        <v>ROcidadeSecasCidade de Porto Velho20502C</v>
      </c>
      <c r="B2333" s="18" t="s">
        <v>127</v>
      </c>
      <c r="C2333" s="45" t="s">
        <v>82</v>
      </c>
      <c r="D2333" s="44" t="s">
        <v>50</v>
      </c>
      <c r="E2333" s="17" t="s">
        <v>128</v>
      </c>
      <c r="F2333" s="17" t="e" vm="19">
        <v>#VALUE!</v>
      </c>
      <c r="G2333" s="46">
        <v>-5</v>
      </c>
      <c r="H2333" s="18">
        <v>2050</v>
      </c>
      <c r="I2333" s="18" t="s">
        <v>86</v>
      </c>
      <c r="J2333" s="9" t="s">
        <v>188</v>
      </c>
      <c r="K2333" s="17" t="s">
        <v>189</v>
      </c>
      <c r="L2333" s="48" t="s">
        <v>89</v>
      </c>
      <c r="M2333" s="18" t="str" cm="1">
        <f t="array" ref="M2333">_xlfn.IFS(G2333&gt;20,"Alto",G2333&gt;0,"Médio",G2333&lt;=0,"Baixo")</f>
        <v>Baixo</v>
      </c>
      <c r="N2333" s="20" t="str">
        <f t="shared" si="86"/>
        <v>Baixo</v>
      </c>
    </row>
    <row r="2334" spans="1:15" x14ac:dyDescent="0.35">
      <c r="A2334" s="17" t="str">
        <f t="shared" si="87"/>
        <v>ROcidadeSecasCidade de Porto Velho20504C</v>
      </c>
      <c r="B2334" s="18" t="s">
        <v>127</v>
      </c>
      <c r="C2334" s="18" t="s">
        <v>82</v>
      </c>
      <c r="D2334" s="17" t="s">
        <v>50</v>
      </c>
      <c r="E2334" s="17" t="s">
        <v>128</v>
      </c>
      <c r="F2334" s="17" t="e" vm="19">
        <v>#VALUE!</v>
      </c>
      <c r="G2334" s="46">
        <v>0</v>
      </c>
      <c r="H2334" s="18">
        <v>2050</v>
      </c>
      <c r="I2334" s="18" t="s">
        <v>90</v>
      </c>
      <c r="J2334" s="9" t="s">
        <v>188</v>
      </c>
      <c r="K2334" s="17" t="s">
        <v>189</v>
      </c>
      <c r="L2334" s="48" t="s">
        <v>89</v>
      </c>
      <c r="M2334" s="18" t="str" cm="1">
        <f t="array" ref="M2334">_xlfn.IFS(G2334&gt;20,"Alto",G2334&gt;0,"Médio",G2334&lt;=0,"Baixo")</f>
        <v>Baixo</v>
      </c>
      <c r="N2334" s="20" t="str">
        <f t="shared" si="86"/>
        <v>Baixo</v>
      </c>
    </row>
    <row r="2335" spans="1:15" x14ac:dyDescent="0.35">
      <c r="A2335" s="17" t="str">
        <f t="shared" si="87"/>
        <v>RRcidadeSecasCidade de Boa Vista20302C</v>
      </c>
      <c r="B2335" s="18" t="s">
        <v>97</v>
      </c>
      <c r="C2335" s="18" t="s">
        <v>82</v>
      </c>
      <c r="D2335" s="17" t="s">
        <v>50</v>
      </c>
      <c r="E2335" s="17" t="s">
        <v>98</v>
      </c>
      <c r="F2335" s="17" t="e" vm="4">
        <v>#VALUE!</v>
      </c>
      <c r="G2335" s="46">
        <v>5</v>
      </c>
      <c r="H2335" s="18">
        <v>2030</v>
      </c>
      <c r="I2335" s="18" t="s">
        <v>86</v>
      </c>
      <c r="J2335" s="9" t="s">
        <v>188</v>
      </c>
      <c r="K2335" s="17" t="s">
        <v>189</v>
      </c>
      <c r="L2335" s="48" t="s">
        <v>89</v>
      </c>
      <c r="M2335" s="18" t="str" cm="1">
        <f t="array" ref="M2335">_xlfn.IFS(G2335&gt;20,"Alto",G2335&gt;0,"Médio",G2335&lt;=0,"Baixo")</f>
        <v>Médio</v>
      </c>
      <c r="N2335" s="20" t="str">
        <f t="shared" si="86"/>
        <v>Médio</v>
      </c>
    </row>
    <row r="2336" spans="1:15" x14ac:dyDescent="0.35">
      <c r="A2336" s="17" t="str">
        <f t="shared" si="87"/>
        <v>RRcidadeSecasCidade de Boa Vista20304C</v>
      </c>
      <c r="B2336" s="18" t="s">
        <v>97</v>
      </c>
      <c r="C2336" s="18" t="s">
        <v>82</v>
      </c>
      <c r="D2336" s="17" t="s">
        <v>50</v>
      </c>
      <c r="E2336" s="17" t="s">
        <v>98</v>
      </c>
      <c r="F2336" s="17" t="e" vm="4">
        <v>#VALUE!</v>
      </c>
      <c r="G2336" s="46">
        <v>10</v>
      </c>
      <c r="H2336" s="18">
        <v>2030</v>
      </c>
      <c r="I2336" s="18" t="s">
        <v>90</v>
      </c>
      <c r="J2336" s="9" t="s">
        <v>188</v>
      </c>
      <c r="K2336" s="17" t="s">
        <v>189</v>
      </c>
      <c r="L2336" s="48" t="s">
        <v>89</v>
      </c>
      <c r="M2336" s="18" t="str" cm="1">
        <f t="array" ref="M2336">_xlfn.IFS(G2336&gt;20,"Alto",G2336&gt;0,"Médio",G2336&lt;=0,"Baixo")</f>
        <v>Médio</v>
      </c>
      <c r="N2336" s="20" t="str">
        <f t="shared" si="86"/>
        <v>Médio</v>
      </c>
    </row>
    <row r="2337" spans="1:14" x14ac:dyDescent="0.35">
      <c r="A2337" s="17" t="str">
        <f t="shared" si="87"/>
        <v>RRcidadeSecasCidade de Boa Vista20502C</v>
      </c>
      <c r="B2337" s="18" t="s">
        <v>97</v>
      </c>
      <c r="C2337" s="18" t="s">
        <v>82</v>
      </c>
      <c r="D2337" s="17" t="s">
        <v>50</v>
      </c>
      <c r="E2337" s="17" t="s">
        <v>98</v>
      </c>
      <c r="F2337" s="17" t="e" vm="4">
        <v>#VALUE!</v>
      </c>
      <c r="G2337" s="46">
        <v>10</v>
      </c>
      <c r="H2337" s="18">
        <v>2050</v>
      </c>
      <c r="I2337" s="18" t="s">
        <v>86</v>
      </c>
      <c r="J2337" s="9" t="s">
        <v>188</v>
      </c>
      <c r="K2337" s="17" t="s">
        <v>189</v>
      </c>
      <c r="L2337" s="48" t="s">
        <v>89</v>
      </c>
      <c r="M2337" s="18" t="str" cm="1">
        <f t="array" ref="M2337">_xlfn.IFS(G2337&gt;20,"Alto",G2337&gt;0,"Médio",G2337&lt;=0,"Baixo")</f>
        <v>Médio</v>
      </c>
      <c r="N2337" s="20" t="str">
        <f t="shared" si="86"/>
        <v>Médio</v>
      </c>
    </row>
    <row r="2338" spans="1:14" x14ac:dyDescent="0.35">
      <c r="A2338" s="17" t="str">
        <f t="shared" si="87"/>
        <v>RRcidadeSecasCidade de Boa Vista20504C</v>
      </c>
      <c r="B2338" s="18" t="s">
        <v>97</v>
      </c>
      <c r="C2338" s="18" t="s">
        <v>82</v>
      </c>
      <c r="D2338" s="17" t="s">
        <v>50</v>
      </c>
      <c r="E2338" s="17" t="s">
        <v>98</v>
      </c>
      <c r="F2338" s="17" t="e" vm="4">
        <v>#VALUE!</v>
      </c>
      <c r="G2338" s="46">
        <v>10</v>
      </c>
      <c r="H2338" s="18">
        <v>2050</v>
      </c>
      <c r="I2338" s="18" t="s">
        <v>90</v>
      </c>
      <c r="J2338" s="9" t="s">
        <v>188</v>
      </c>
      <c r="K2338" s="17" t="s">
        <v>189</v>
      </c>
      <c r="L2338" s="48" t="s">
        <v>89</v>
      </c>
      <c r="M2338" s="18" t="str" cm="1">
        <f t="array" ref="M2338">_xlfn.IFS(G2338&gt;20,"Alto",G2338&gt;0,"Médio",G2338&lt;=0,"Baixo")</f>
        <v>Médio</v>
      </c>
      <c r="N2338" s="20" t="str">
        <f t="shared" si="86"/>
        <v>Médio</v>
      </c>
    </row>
    <row r="2339" spans="1:14" x14ac:dyDescent="0.35">
      <c r="A2339" s="17" t="str">
        <f t="shared" si="87"/>
        <v>RSCidadeSecasCidade de Cruz Alta20302C</v>
      </c>
      <c r="B2339" s="111" t="s">
        <v>125</v>
      </c>
      <c r="C2339" s="111" t="s">
        <v>190</v>
      </c>
      <c r="D2339" s="83" t="s">
        <v>50</v>
      </c>
      <c r="E2339" s="83" t="s">
        <v>182</v>
      </c>
      <c r="F2339" s="83" t="e" vm="31">
        <v>#VALUE!</v>
      </c>
      <c r="G2339" s="163">
        <v>-5</v>
      </c>
      <c r="H2339" s="18">
        <v>2030</v>
      </c>
      <c r="I2339" s="18" t="s">
        <v>86</v>
      </c>
      <c r="J2339" s="9" t="s">
        <v>188</v>
      </c>
      <c r="K2339" s="17" t="s">
        <v>189</v>
      </c>
      <c r="L2339" s="48" t="s">
        <v>89</v>
      </c>
      <c r="M2339" s="18" t="str" cm="1">
        <f t="array" ref="M2339">_xlfn.IFS(G2339&gt;20,"Alto",G2339&gt;0,"Médio",G2339&lt;=0,"Baixo")</f>
        <v>Baixo</v>
      </c>
      <c r="N2339" s="20" t="str">
        <f t="shared" si="86"/>
        <v>Baixo</v>
      </c>
    </row>
    <row r="2340" spans="1:14" x14ac:dyDescent="0.35">
      <c r="A2340" s="17" t="str">
        <f t="shared" si="87"/>
        <v>RScidadeSecasCidade de Porto Alegre20302C</v>
      </c>
      <c r="B2340" s="18" t="s">
        <v>125</v>
      </c>
      <c r="C2340" s="18" t="s">
        <v>82</v>
      </c>
      <c r="D2340" s="17" t="s">
        <v>50</v>
      </c>
      <c r="E2340" s="17" t="s">
        <v>126</v>
      </c>
      <c r="F2340" s="17" t="e" vm="18">
        <v>#VALUE!</v>
      </c>
      <c r="G2340" s="46">
        <v>-5</v>
      </c>
      <c r="H2340" s="18">
        <v>2030</v>
      </c>
      <c r="I2340" s="18" t="s">
        <v>86</v>
      </c>
      <c r="J2340" s="9" t="s">
        <v>188</v>
      </c>
      <c r="K2340" s="17" t="s">
        <v>189</v>
      </c>
      <c r="L2340" s="48" t="s">
        <v>89</v>
      </c>
      <c r="M2340" s="18" t="str" cm="1">
        <f t="array" ref="M2340">_xlfn.IFS(G2340&gt;20,"Alto",G2340&gt;0,"Médio",G2340&lt;=0,"Baixo")</f>
        <v>Baixo</v>
      </c>
      <c r="N2340" s="20" t="str">
        <f t="shared" si="86"/>
        <v>Baixo</v>
      </c>
    </row>
    <row r="2341" spans="1:14" x14ac:dyDescent="0.35">
      <c r="A2341" s="17" t="str">
        <f t="shared" si="87"/>
        <v>RSCidadeSecasCidade de Cruz Alta20304C</v>
      </c>
      <c r="B2341" s="111" t="s">
        <v>125</v>
      </c>
      <c r="C2341" s="111" t="s">
        <v>190</v>
      </c>
      <c r="D2341" s="83" t="s">
        <v>50</v>
      </c>
      <c r="E2341" s="83" t="s">
        <v>182</v>
      </c>
      <c r="F2341" s="83" t="e" vm="31">
        <v>#VALUE!</v>
      </c>
      <c r="G2341" s="163">
        <v>-5</v>
      </c>
      <c r="H2341" s="18">
        <v>2030</v>
      </c>
      <c r="I2341" s="18" t="s">
        <v>90</v>
      </c>
      <c r="J2341" s="9" t="s">
        <v>188</v>
      </c>
      <c r="K2341" s="17" t="s">
        <v>189</v>
      </c>
      <c r="L2341" s="48" t="s">
        <v>89</v>
      </c>
      <c r="M2341" s="18" t="str" cm="1">
        <f t="array" ref="M2341">_xlfn.IFS(G2341&gt;20,"Alto",G2341&gt;0,"Médio",G2341&lt;=0,"Baixo")</f>
        <v>Baixo</v>
      </c>
      <c r="N2341" s="20" t="str">
        <f t="shared" si="86"/>
        <v>Baixo</v>
      </c>
    </row>
    <row r="2342" spans="1:14" x14ac:dyDescent="0.35">
      <c r="A2342" s="17" t="str">
        <f t="shared" si="87"/>
        <v>RScidadeSecasCidade de Porto Alegre20304C</v>
      </c>
      <c r="B2342" s="18" t="s">
        <v>125</v>
      </c>
      <c r="C2342" s="18" t="s">
        <v>82</v>
      </c>
      <c r="D2342" s="17" t="s">
        <v>50</v>
      </c>
      <c r="E2342" s="17" t="s">
        <v>126</v>
      </c>
      <c r="F2342" s="17" t="e" vm="18">
        <v>#VALUE!</v>
      </c>
      <c r="G2342" s="164">
        <v>-5</v>
      </c>
      <c r="H2342" s="18">
        <v>2030</v>
      </c>
      <c r="I2342" s="18" t="s">
        <v>90</v>
      </c>
      <c r="J2342" s="9" t="s">
        <v>188</v>
      </c>
      <c r="K2342" s="17" t="s">
        <v>189</v>
      </c>
      <c r="L2342" s="91" t="s">
        <v>89</v>
      </c>
      <c r="M2342" s="18" t="str" cm="1">
        <f t="array" ref="M2342">_xlfn.IFS(G2342&gt;20,"Alto",G2342&gt;0,"Médio",G2342&lt;=0,"Baixo")</f>
        <v>Baixo</v>
      </c>
      <c r="N2342" s="20" t="str">
        <f t="shared" si="86"/>
        <v>Baixo</v>
      </c>
    </row>
    <row r="2343" spans="1:14" x14ac:dyDescent="0.35">
      <c r="A2343" s="89" t="str">
        <f t="shared" si="87"/>
        <v>RSCidadeSecasCidade de Cruz Alta20502C</v>
      </c>
      <c r="B2343" s="111" t="s">
        <v>125</v>
      </c>
      <c r="C2343" s="111" t="s">
        <v>190</v>
      </c>
      <c r="D2343" s="83" t="s">
        <v>50</v>
      </c>
      <c r="E2343" s="83" t="s">
        <v>182</v>
      </c>
      <c r="F2343" s="83" t="e" vm="31">
        <v>#VALUE!</v>
      </c>
      <c r="G2343" s="165">
        <v>-5</v>
      </c>
      <c r="H2343" s="18">
        <v>2050</v>
      </c>
      <c r="I2343" s="18" t="s">
        <v>86</v>
      </c>
      <c r="J2343" s="9" t="s">
        <v>188</v>
      </c>
      <c r="K2343" s="17" t="s">
        <v>189</v>
      </c>
      <c r="L2343" s="54" t="s">
        <v>89</v>
      </c>
      <c r="M2343" s="18" t="str" cm="1">
        <f t="array" ref="M2343">_xlfn.IFS(G2343&gt;20,"Alto",G2343&gt;0,"Médio",G2343&lt;=0,"Baixo")</f>
        <v>Baixo</v>
      </c>
      <c r="N2343" s="20" t="str">
        <f t="shared" ref="N2343:N2406" si="88">IF(OR(G2343="Alto",G2343="Médio", G2343="Baixo", G2343= "Não aplicável",G2343="ND"),G2343,M2343)</f>
        <v>Baixo</v>
      </c>
    </row>
    <row r="2344" spans="1:14" x14ac:dyDescent="0.35">
      <c r="A2344" s="89" t="str">
        <f t="shared" si="87"/>
        <v>RScidadeSecasCidade de Porto Alegre20502C</v>
      </c>
      <c r="B2344" s="18" t="s">
        <v>125</v>
      </c>
      <c r="C2344" s="18" t="s">
        <v>82</v>
      </c>
      <c r="D2344" s="17" t="s">
        <v>50</v>
      </c>
      <c r="E2344" s="17" t="s">
        <v>126</v>
      </c>
      <c r="F2344" s="17" t="e" vm="18">
        <v>#VALUE!</v>
      </c>
      <c r="G2344" s="162">
        <v>-5</v>
      </c>
      <c r="H2344" s="18">
        <v>2050</v>
      </c>
      <c r="I2344" s="18" t="s">
        <v>86</v>
      </c>
      <c r="J2344" s="9" t="s">
        <v>188</v>
      </c>
      <c r="K2344" s="17" t="s">
        <v>189</v>
      </c>
      <c r="L2344" s="54" t="s">
        <v>89</v>
      </c>
      <c r="M2344" s="18" t="str" cm="1">
        <f t="array" ref="M2344">_xlfn.IFS(G2344&gt;20,"Alto",G2344&gt;0,"Médio",G2344&lt;=0,"Baixo")</f>
        <v>Baixo</v>
      </c>
      <c r="N2344" s="20" t="str">
        <f t="shared" si="88"/>
        <v>Baixo</v>
      </c>
    </row>
    <row r="2345" spans="1:14" x14ac:dyDescent="0.35">
      <c r="A2345" s="89" t="str">
        <f t="shared" si="87"/>
        <v>RSCidadeSecasCidade de Cruz Alta20504C</v>
      </c>
      <c r="B2345" s="111" t="s">
        <v>125</v>
      </c>
      <c r="C2345" s="111" t="s">
        <v>190</v>
      </c>
      <c r="D2345" s="83" t="s">
        <v>50</v>
      </c>
      <c r="E2345" s="83" t="s">
        <v>182</v>
      </c>
      <c r="F2345" s="83" t="e" vm="31">
        <v>#VALUE!</v>
      </c>
      <c r="G2345" s="165">
        <v>0</v>
      </c>
      <c r="H2345" s="18">
        <v>2050</v>
      </c>
      <c r="I2345" s="18" t="s">
        <v>90</v>
      </c>
      <c r="J2345" s="9" t="s">
        <v>188</v>
      </c>
      <c r="K2345" s="17" t="s">
        <v>189</v>
      </c>
      <c r="L2345" s="54" t="s">
        <v>89</v>
      </c>
      <c r="M2345" s="18" t="str" cm="1">
        <f t="array" ref="M2345">_xlfn.IFS(G2345&gt;20,"Alto",G2345&gt;0,"Médio",G2345&lt;=0,"Baixo")</f>
        <v>Baixo</v>
      </c>
      <c r="N2345" s="20" t="str">
        <f t="shared" si="88"/>
        <v>Baixo</v>
      </c>
    </row>
    <row r="2346" spans="1:14" x14ac:dyDescent="0.35">
      <c r="A2346" s="89" t="str">
        <f t="shared" si="87"/>
        <v>RScidadeSecasCidade de Porto Alegre20504C</v>
      </c>
      <c r="B2346" s="18" t="s">
        <v>125</v>
      </c>
      <c r="C2346" s="18" t="s">
        <v>82</v>
      </c>
      <c r="D2346" s="17" t="s">
        <v>50</v>
      </c>
      <c r="E2346" s="17" t="s">
        <v>126</v>
      </c>
      <c r="F2346" s="17" t="e" vm="18">
        <v>#VALUE!</v>
      </c>
      <c r="G2346" s="162">
        <v>-5</v>
      </c>
      <c r="H2346" s="18">
        <v>2050</v>
      </c>
      <c r="I2346" s="18" t="s">
        <v>90</v>
      </c>
      <c r="J2346" s="9" t="s">
        <v>188</v>
      </c>
      <c r="K2346" s="17" t="s">
        <v>189</v>
      </c>
      <c r="L2346" s="54" t="s">
        <v>89</v>
      </c>
      <c r="M2346" s="18" t="str" cm="1">
        <f t="array" ref="M2346">_xlfn.IFS(G2346&gt;20,"Alto",G2346&gt;0,"Médio",G2346&lt;=0,"Baixo")</f>
        <v>Baixo</v>
      </c>
      <c r="N2346" s="20" t="str">
        <f t="shared" si="88"/>
        <v>Baixo</v>
      </c>
    </row>
    <row r="2347" spans="1:14" x14ac:dyDescent="0.35">
      <c r="A2347" s="89" t="str">
        <f t="shared" si="87"/>
        <v>SCcidadeSecasCidade de Florianópolis20302C</v>
      </c>
      <c r="B2347" s="18" t="s">
        <v>107</v>
      </c>
      <c r="C2347" s="18" t="s">
        <v>82</v>
      </c>
      <c r="D2347" s="17" t="s">
        <v>50</v>
      </c>
      <c r="E2347" s="17" t="s">
        <v>108</v>
      </c>
      <c r="F2347" s="17" t="e" vm="9">
        <v>#VALUE!</v>
      </c>
      <c r="G2347" s="162">
        <v>0</v>
      </c>
      <c r="H2347" s="18">
        <v>2030</v>
      </c>
      <c r="I2347" s="18" t="s">
        <v>86</v>
      </c>
      <c r="J2347" s="9" t="s">
        <v>188</v>
      </c>
      <c r="K2347" s="17" t="s">
        <v>189</v>
      </c>
      <c r="L2347" s="54" t="s">
        <v>89</v>
      </c>
      <c r="M2347" s="18" t="str" cm="1">
        <f t="array" ref="M2347">_xlfn.IFS(G2347&gt;20,"Alto",G2347&gt;0,"Médio",G2347&lt;=0,"Baixo")</f>
        <v>Baixo</v>
      </c>
      <c r="N2347" s="20" t="str">
        <f t="shared" si="88"/>
        <v>Baixo</v>
      </c>
    </row>
    <row r="2348" spans="1:14" x14ac:dyDescent="0.35">
      <c r="A2348" s="89" t="str">
        <f t="shared" si="87"/>
        <v>SCcidadeSecasCidade de Florianópolis20304C</v>
      </c>
      <c r="B2348" s="18" t="s">
        <v>107</v>
      </c>
      <c r="C2348" s="18" t="s">
        <v>82</v>
      </c>
      <c r="D2348" s="17" t="s">
        <v>50</v>
      </c>
      <c r="E2348" s="17" t="s">
        <v>108</v>
      </c>
      <c r="F2348" s="17" t="e" vm="9">
        <v>#VALUE!</v>
      </c>
      <c r="G2348" s="162">
        <v>0</v>
      </c>
      <c r="H2348" s="18">
        <v>2030</v>
      </c>
      <c r="I2348" s="18" t="s">
        <v>90</v>
      </c>
      <c r="J2348" s="9" t="s">
        <v>188</v>
      </c>
      <c r="K2348" s="17" t="s">
        <v>189</v>
      </c>
      <c r="L2348" s="54" t="s">
        <v>89</v>
      </c>
      <c r="M2348" s="18" t="str" cm="1">
        <f t="array" ref="M2348">_xlfn.IFS(G2348&gt;20,"Alto",G2348&gt;0,"Médio",G2348&lt;=0,"Baixo")</f>
        <v>Baixo</v>
      </c>
      <c r="N2348" s="20" t="str">
        <f t="shared" si="88"/>
        <v>Baixo</v>
      </c>
    </row>
    <row r="2349" spans="1:14" x14ac:dyDescent="0.35">
      <c r="A2349" s="89" t="str">
        <f t="shared" si="87"/>
        <v>SCcidadeSecasCidade de Florianópolis20502C</v>
      </c>
      <c r="B2349" s="18" t="s">
        <v>107</v>
      </c>
      <c r="C2349" s="18" t="s">
        <v>82</v>
      </c>
      <c r="D2349" s="17" t="s">
        <v>50</v>
      </c>
      <c r="E2349" s="17" t="s">
        <v>108</v>
      </c>
      <c r="F2349" s="17" t="e" vm="9">
        <v>#VALUE!</v>
      </c>
      <c r="G2349" s="162">
        <v>-5</v>
      </c>
      <c r="H2349" s="18">
        <v>2050</v>
      </c>
      <c r="I2349" s="18" t="s">
        <v>86</v>
      </c>
      <c r="J2349" s="9" t="s">
        <v>188</v>
      </c>
      <c r="K2349" s="17" t="s">
        <v>189</v>
      </c>
      <c r="L2349" s="54" t="s">
        <v>89</v>
      </c>
      <c r="M2349" s="18" t="str" cm="1">
        <f t="array" ref="M2349">_xlfn.IFS(G2349&gt;20,"Alto",G2349&gt;0,"Médio",G2349&lt;=0,"Baixo")</f>
        <v>Baixo</v>
      </c>
      <c r="N2349" s="20" t="str">
        <f t="shared" si="88"/>
        <v>Baixo</v>
      </c>
    </row>
    <row r="2350" spans="1:14" x14ac:dyDescent="0.35">
      <c r="A2350" s="89" t="str">
        <f t="shared" si="87"/>
        <v>SCcidadeSecasCidade de Florianópolis20504C</v>
      </c>
      <c r="B2350" s="18" t="s">
        <v>107</v>
      </c>
      <c r="C2350" s="18" t="s">
        <v>82</v>
      </c>
      <c r="D2350" s="17" t="s">
        <v>50</v>
      </c>
      <c r="E2350" s="17" t="s">
        <v>108</v>
      </c>
      <c r="F2350" s="17" t="e" vm="9">
        <v>#VALUE!</v>
      </c>
      <c r="G2350" s="162">
        <v>-5</v>
      </c>
      <c r="H2350" s="18">
        <v>2050</v>
      </c>
      <c r="I2350" s="18" t="s">
        <v>90</v>
      </c>
      <c r="J2350" s="9" t="s">
        <v>188</v>
      </c>
      <c r="K2350" s="17" t="s">
        <v>189</v>
      </c>
      <c r="L2350" s="54" t="s">
        <v>89</v>
      </c>
      <c r="M2350" s="18" t="str" cm="1">
        <f t="array" ref="M2350">_xlfn.IFS(G2350&gt;20,"Alto",G2350&gt;0,"Médio",G2350&lt;=0,"Baixo")</f>
        <v>Baixo</v>
      </c>
      <c r="N2350" s="20" t="str">
        <f t="shared" si="88"/>
        <v>Baixo</v>
      </c>
    </row>
    <row r="2351" spans="1:14" x14ac:dyDescent="0.35">
      <c r="A2351" s="89" t="str">
        <f t="shared" si="87"/>
        <v>SEcidadeSecasCidade de Aracajú20302C</v>
      </c>
      <c r="B2351" s="18" t="s">
        <v>81</v>
      </c>
      <c r="C2351" s="18" t="s">
        <v>82</v>
      </c>
      <c r="D2351" s="17" t="s">
        <v>50</v>
      </c>
      <c r="E2351" s="17" t="s">
        <v>84</v>
      </c>
      <c r="F2351" s="17" t="e" vm="1">
        <v>#VALUE!</v>
      </c>
      <c r="G2351" s="162">
        <v>0</v>
      </c>
      <c r="H2351" s="18">
        <v>2030</v>
      </c>
      <c r="I2351" s="18" t="s">
        <v>86</v>
      </c>
      <c r="J2351" s="9" t="s">
        <v>188</v>
      </c>
      <c r="K2351" s="17" t="s">
        <v>189</v>
      </c>
      <c r="L2351" s="54" t="s">
        <v>89</v>
      </c>
      <c r="M2351" s="18" t="str" cm="1">
        <f t="array" ref="M2351">_xlfn.IFS(G2351&gt;20,"Alto",G2351&gt;0,"Médio",G2351&lt;=0,"Baixo")</f>
        <v>Baixo</v>
      </c>
      <c r="N2351" s="20" t="str">
        <f t="shared" si="88"/>
        <v>Baixo</v>
      </c>
    </row>
    <row r="2352" spans="1:14" x14ac:dyDescent="0.35">
      <c r="A2352" s="89" t="str">
        <f t="shared" si="87"/>
        <v>SEcidadeSecasCidade de Aracajú20304C</v>
      </c>
      <c r="B2352" s="18" t="s">
        <v>81</v>
      </c>
      <c r="C2352" s="18" t="s">
        <v>82</v>
      </c>
      <c r="D2352" s="17" t="s">
        <v>50</v>
      </c>
      <c r="E2352" s="17" t="s">
        <v>84</v>
      </c>
      <c r="F2352" s="17" t="e" vm="1">
        <v>#VALUE!</v>
      </c>
      <c r="G2352" s="162">
        <v>10</v>
      </c>
      <c r="H2352" s="18">
        <v>2030</v>
      </c>
      <c r="I2352" s="18" t="s">
        <v>90</v>
      </c>
      <c r="J2352" s="9" t="s">
        <v>188</v>
      </c>
      <c r="K2352" s="17" t="s">
        <v>189</v>
      </c>
      <c r="L2352" s="54" t="s">
        <v>89</v>
      </c>
      <c r="M2352" s="18" t="str" cm="1">
        <f t="array" ref="M2352">_xlfn.IFS(G2352&gt;20,"Alto",G2352&gt;0,"Médio",G2352&lt;=0,"Baixo")</f>
        <v>Médio</v>
      </c>
      <c r="N2352" s="20" t="str">
        <f t="shared" si="88"/>
        <v>Médio</v>
      </c>
    </row>
    <row r="2353" spans="1:14" x14ac:dyDescent="0.35">
      <c r="A2353" s="89" t="str">
        <f t="shared" si="87"/>
        <v>SEcidadeSecasCidade de Aracajú20502C</v>
      </c>
      <c r="B2353" s="18" t="s">
        <v>81</v>
      </c>
      <c r="C2353" s="18" t="s">
        <v>82</v>
      </c>
      <c r="D2353" s="17" t="s">
        <v>50</v>
      </c>
      <c r="E2353" s="17" t="s">
        <v>84</v>
      </c>
      <c r="F2353" s="17" t="e" vm="1">
        <v>#VALUE!</v>
      </c>
      <c r="G2353" s="162">
        <v>5</v>
      </c>
      <c r="H2353" s="18">
        <v>2050</v>
      </c>
      <c r="I2353" s="18" t="s">
        <v>86</v>
      </c>
      <c r="J2353" s="9" t="s">
        <v>188</v>
      </c>
      <c r="K2353" s="17" t="s">
        <v>189</v>
      </c>
      <c r="L2353" s="54" t="s">
        <v>89</v>
      </c>
      <c r="M2353" s="18" t="str" cm="1">
        <f t="array" ref="M2353">_xlfn.IFS(G2353&gt;20,"Alto",G2353&gt;0,"Médio",G2353&lt;=0,"Baixo")</f>
        <v>Médio</v>
      </c>
      <c r="N2353" s="20" t="str">
        <f t="shared" si="88"/>
        <v>Médio</v>
      </c>
    </row>
    <row r="2354" spans="1:14" x14ac:dyDescent="0.35">
      <c r="A2354" s="89" t="str">
        <f t="shared" si="87"/>
        <v>SEcidadeSecasCidade de Aracajú20504C</v>
      </c>
      <c r="B2354" s="18" t="s">
        <v>81</v>
      </c>
      <c r="C2354" s="18" t="s">
        <v>82</v>
      </c>
      <c r="D2354" s="17" t="s">
        <v>50</v>
      </c>
      <c r="E2354" s="17" t="s">
        <v>84</v>
      </c>
      <c r="F2354" s="17" t="e" vm="1">
        <v>#VALUE!</v>
      </c>
      <c r="G2354" s="162">
        <v>10</v>
      </c>
      <c r="H2354" s="18">
        <v>2050</v>
      </c>
      <c r="I2354" s="18" t="s">
        <v>90</v>
      </c>
      <c r="J2354" s="9" t="s">
        <v>188</v>
      </c>
      <c r="K2354" s="17" t="s">
        <v>189</v>
      </c>
      <c r="L2354" s="54" t="s">
        <v>89</v>
      </c>
      <c r="M2354" s="18" t="str" cm="1">
        <f t="array" ref="M2354">_xlfn.IFS(G2354&gt;20,"Alto",G2354&gt;0,"Médio",G2354&lt;=0,"Baixo")</f>
        <v>Médio</v>
      </c>
      <c r="N2354" s="20" t="str">
        <f t="shared" si="88"/>
        <v>Médio</v>
      </c>
    </row>
    <row r="2355" spans="1:14" x14ac:dyDescent="0.35">
      <c r="A2355" s="89" t="str">
        <f t="shared" si="87"/>
        <v>SPCidadeSecasCidade de Ribeirão Preto20302C</v>
      </c>
      <c r="B2355" s="111" t="s">
        <v>137</v>
      </c>
      <c r="C2355" s="111" t="s">
        <v>190</v>
      </c>
      <c r="D2355" s="83" t="s">
        <v>50</v>
      </c>
      <c r="E2355" s="83" t="s">
        <v>181</v>
      </c>
      <c r="F2355" s="83" t="e" vm="32">
        <v>#VALUE!</v>
      </c>
      <c r="G2355" s="165">
        <v>0</v>
      </c>
      <c r="H2355" s="18">
        <v>2030</v>
      </c>
      <c r="I2355" s="18" t="s">
        <v>86</v>
      </c>
      <c r="J2355" s="9" t="s">
        <v>188</v>
      </c>
      <c r="K2355" s="17" t="s">
        <v>189</v>
      </c>
      <c r="L2355" s="54" t="s">
        <v>89</v>
      </c>
      <c r="M2355" s="18" t="str" cm="1">
        <f t="array" ref="M2355">_xlfn.IFS(G2355&gt;20,"Alto",G2355&gt;0,"Médio",G2355&lt;=0,"Baixo")</f>
        <v>Baixo</v>
      </c>
      <c r="N2355" s="20" t="str">
        <f t="shared" si="88"/>
        <v>Baixo</v>
      </c>
    </row>
    <row r="2356" spans="1:14" x14ac:dyDescent="0.35">
      <c r="A2356" s="89" t="str">
        <f t="shared" si="87"/>
        <v>SPcidadeSecasCidade de São Paulo20302C</v>
      </c>
      <c r="B2356" s="18" t="s">
        <v>137</v>
      </c>
      <c r="C2356" s="18" t="s">
        <v>82</v>
      </c>
      <c r="D2356" s="17" t="s">
        <v>50</v>
      </c>
      <c r="E2356" s="17" t="s">
        <v>138</v>
      </c>
      <c r="F2356" s="17" t="e" vm="24">
        <v>#VALUE!</v>
      </c>
      <c r="G2356" s="162">
        <v>0</v>
      </c>
      <c r="H2356" s="18">
        <v>2030</v>
      </c>
      <c r="I2356" s="18" t="s">
        <v>86</v>
      </c>
      <c r="J2356" s="9" t="s">
        <v>188</v>
      </c>
      <c r="K2356" s="17" t="s">
        <v>189</v>
      </c>
      <c r="L2356" s="54" t="s">
        <v>89</v>
      </c>
      <c r="M2356" s="18" t="str" cm="1">
        <f t="array" ref="M2356">_xlfn.IFS(G2356&gt;20,"Alto",G2356&gt;0,"Médio",G2356&lt;=0,"Baixo")</f>
        <v>Baixo</v>
      </c>
      <c r="N2356" s="20" t="str">
        <f t="shared" si="88"/>
        <v>Baixo</v>
      </c>
    </row>
    <row r="2357" spans="1:14" x14ac:dyDescent="0.35">
      <c r="A2357" s="89" t="str">
        <f t="shared" si="87"/>
        <v>SPCidadeSecasCidade de Ribeirão Preto20304C</v>
      </c>
      <c r="B2357" s="111" t="s">
        <v>137</v>
      </c>
      <c r="C2357" s="111" t="s">
        <v>190</v>
      </c>
      <c r="D2357" s="83" t="s">
        <v>50</v>
      </c>
      <c r="E2357" s="83" t="s">
        <v>181</v>
      </c>
      <c r="F2357" s="83" t="e" vm="32">
        <v>#VALUE!</v>
      </c>
      <c r="G2357" s="165">
        <v>0</v>
      </c>
      <c r="H2357" s="18">
        <v>2030</v>
      </c>
      <c r="I2357" s="18" t="s">
        <v>90</v>
      </c>
      <c r="J2357" s="9" t="s">
        <v>188</v>
      </c>
      <c r="K2357" s="17" t="s">
        <v>189</v>
      </c>
      <c r="L2357" s="54" t="s">
        <v>89</v>
      </c>
      <c r="M2357" s="18" t="str" cm="1">
        <f t="array" ref="M2357">_xlfn.IFS(G2357&gt;20,"Alto",G2357&gt;0,"Médio",G2357&lt;=0,"Baixo")</f>
        <v>Baixo</v>
      </c>
      <c r="N2357" s="20" t="str">
        <f t="shared" si="88"/>
        <v>Baixo</v>
      </c>
    </row>
    <row r="2358" spans="1:14" x14ac:dyDescent="0.35">
      <c r="A2358" s="89" t="str">
        <f t="shared" si="87"/>
        <v>SPcidadeSecasCidade de São Paulo20304C</v>
      </c>
      <c r="B2358" s="18" t="s">
        <v>137</v>
      </c>
      <c r="C2358" s="18" t="s">
        <v>82</v>
      </c>
      <c r="D2358" s="17" t="s">
        <v>50</v>
      </c>
      <c r="E2358" s="17" t="s">
        <v>138</v>
      </c>
      <c r="F2358" s="17" t="e" vm="24">
        <v>#VALUE!</v>
      </c>
      <c r="G2358" s="162">
        <v>0</v>
      </c>
      <c r="H2358" s="18">
        <v>2030</v>
      </c>
      <c r="I2358" s="18" t="s">
        <v>90</v>
      </c>
      <c r="J2358" s="9" t="s">
        <v>188</v>
      </c>
      <c r="K2358" s="17" t="s">
        <v>189</v>
      </c>
      <c r="L2358" s="54" t="s">
        <v>89</v>
      </c>
      <c r="M2358" s="18" t="str" cm="1">
        <f t="array" ref="M2358">_xlfn.IFS(G2358&gt;20,"Alto",G2358&gt;0,"Médio",G2358&lt;=0,"Baixo")</f>
        <v>Baixo</v>
      </c>
      <c r="N2358" s="20" t="str">
        <f t="shared" si="88"/>
        <v>Baixo</v>
      </c>
    </row>
    <row r="2359" spans="1:14" x14ac:dyDescent="0.35">
      <c r="A2359" s="89" t="str">
        <f t="shared" si="87"/>
        <v>SPCidadeSecasCidade de Ribeirão Preto20502C</v>
      </c>
      <c r="B2359" s="111" t="s">
        <v>137</v>
      </c>
      <c r="C2359" s="111" t="s">
        <v>190</v>
      </c>
      <c r="D2359" s="83" t="s">
        <v>50</v>
      </c>
      <c r="E2359" s="83" t="s">
        <v>181</v>
      </c>
      <c r="F2359" s="83" t="e" vm="32">
        <v>#VALUE!</v>
      </c>
      <c r="G2359" s="165">
        <v>0</v>
      </c>
      <c r="H2359" s="18">
        <v>2050</v>
      </c>
      <c r="I2359" s="18" t="s">
        <v>86</v>
      </c>
      <c r="J2359" s="9" t="s">
        <v>188</v>
      </c>
      <c r="K2359" s="17" t="s">
        <v>189</v>
      </c>
      <c r="L2359" s="54" t="s">
        <v>89</v>
      </c>
      <c r="M2359" s="18" t="str" cm="1">
        <f t="array" ref="M2359">_xlfn.IFS(G2359&gt;20,"Alto",G2359&gt;0,"Médio",G2359&lt;=0,"Baixo")</f>
        <v>Baixo</v>
      </c>
      <c r="N2359" s="20" t="str">
        <f t="shared" si="88"/>
        <v>Baixo</v>
      </c>
    </row>
    <row r="2360" spans="1:14" x14ac:dyDescent="0.35">
      <c r="A2360" s="89" t="str">
        <f t="shared" si="87"/>
        <v>SPcidadeSecasCidade de São Paulo20502C</v>
      </c>
      <c r="B2360" s="18" t="s">
        <v>137</v>
      </c>
      <c r="C2360" s="18" t="s">
        <v>82</v>
      </c>
      <c r="D2360" s="17" t="s">
        <v>50</v>
      </c>
      <c r="E2360" s="17" t="s">
        <v>138</v>
      </c>
      <c r="F2360" s="17" t="e" vm="24">
        <v>#VALUE!</v>
      </c>
      <c r="G2360" s="162">
        <v>-5</v>
      </c>
      <c r="H2360" s="18">
        <v>2050</v>
      </c>
      <c r="I2360" s="18" t="s">
        <v>86</v>
      </c>
      <c r="J2360" s="9" t="s">
        <v>188</v>
      </c>
      <c r="K2360" s="17" t="s">
        <v>189</v>
      </c>
      <c r="L2360" s="54" t="s">
        <v>89</v>
      </c>
      <c r="M2360" s="18" t="str" cm="1">
        <f t="array" ref="M2360">_xlfn.IFS(G2360&gt;20,"Alto",G2360&gt;0,"Médio",G2360&lt;=0,"Baixo")</f>
        <v>Baixo</v>
      </c>
      <c r="N2360" s="20" t="str">
        <f t="shared" si="88"/>
        <v>Baixo</v>
      </c>
    </row>
    <row r="2361" spans="1:14" x14ac:dyDescent="0.35">
      <c r="A2361" s="89" t="str">
        <f t="shared" si="87"/>
        <v>SPCidadeSecasCidade de Ribeirão Preto20504C</v>
      </c>
      <c r="B2361" s="111" t="s">
        <v>137</v>
      </c>
      <c r="C2361" s="111" t="s">
        <v>190</v>
      </c>
      <c r="D2361" s="83" t="s">
        <v>50</v>
      </c>
      <c r="E2361" s="83" t="s">
        <v>181</v>
      </c>
      <c r="F2361" s="83" t="e" vm="32">
        <v>#VALUE!</v>
      </c>
      <c r="G2361" s="165">
        <v>0</v>
      </c>
      <c r="H2361" s="18">
        <v>2050</v>
      </c>
      <c r="I2361" s="18" t="s">
        <v>90</v>
      </c>
      <c r="J2361" s="9" t="s">
        <v>188</v>
      </c>
      <c r="K2361" s="17" t="s">
        <v>189</v>
      </c>
      <c r="L2361" s="54" t="s">
        <v>89</v>
      </c>
      <c r="M2361" s="18" t="str" cm="1">
        <f t="array" ref="M2361">_xlfn.IFS(G2361&gt;20,"Alto",G2361&gt;0,"Médio",G2361&lt;=0,"Baixo")</f>
        <v>Baixo</v>
      </c>
      <c r="N2361" s="20" t="str">
        <f t="shared" si="88"/>
        <v>Baixo</v>
      </c>
    </row>
    <row r="2362" spans="1:14" x14ac:dyDescent="0.35">
      <c r="A2362" s="89" t="str">
        <f t="shared" si="87"/>
        <v>SPcidadeSecasCidade de São Paulo20504C</v>
      </c>
      <c r="B2362" s="18" t="s">
        <v>137</v>
      </c>
      <c r="C2362" s="18" t="s">
        <v>82</v>
      </c>
      <c r="D2362" s="17" t="s">
        <v>50</v>
      </c>
      <c r="E2362" s="17" t="s">
        <v>138</v>
      </c>
      <c r="F2362" s="17" t="e" vm="24">
        <v>#VALUE!</v>
      </c>
      <c r="G2362" s="162">
        <v>-5</v>
      </c>
      <c r="H2362" s="18">
        <v>2050</v>
      </c>
      <c r="I2362" s="18" t="s">
        <v>90</v>
      </c>
      <c r="J2362" s="9" t="s">
        <v>188</v>
      </c>
      <c r="K2362" s="17" t="s">
        <v>189</v>
      </c>
      <c r="L2362" s="54" t="s">
        <v>89</v>
      </c>
      <c r="M2362" s="18" t="str" cm="1">
        <f t="array" ref="M2362">_xlfn.IFS(G2362&gt;20,"Alto",G2362&gt;0,"Médio",G2362&lt;=0,"Baixo")</f>
        <v>Baixo</v>
      </c>
      <c r="N2362" s="20" t="str">
        <f t="shared" si="88"/>
        <v>Baixo</v>
      </c>
    </row>
    <row r="2363" spans="1:14" x14ac:dyDescent="0.35">
      <c r="A2363" s="17" t="str">
        <f t="shared" si="87"/>
        <v>TOcidadeSecasCidade de Palmas20302C</v>
      </c>
      <c r="B2363" s="18" t="s">
        <v>123</v>
      </c>
      <c r="C2363" s="18" t="s">
        <v>82</v>
      </c>
      <c r="D2363" s="17" t="s">
        <v>50</v>
      </c>
      <c r="E2363" s="17" t="s">
        <v>124</v>
      </c>
      <c r="F2363" s="17" t="e" vm="17">
        <v>#VALUE!</v>
      </c>
      <c r="G2363" s="162">
        <v>10</v>
      </c>
      <c r="H2363" s="18">
        <v>2030</v>
      </c>
      <c r="I2363" s="18" t="s">
        <v>86</v>
      </c>
      <c r="J2363" s="9" t="s">
        <v>188</v>
      </c>
      <c r="K2363" s="17" t="s">
        <v>189</v>
      </c>
      <c r="L2363" s="54" t="s">
        <v>89</v>
      </c>
      <c r="M2363" s="18" t="str" cm="1">
        <f t="array" ref="M2363">_xlfn.IFS(G2363&gt;20,"Alto",G2363&gt;0,"Médio",G2363&lt;=0,"Baixo")</f>
        <v>Médio</v>
      </c>
      <c r="N2363" s="20" t="str">
        <f t="shared" si="88"/>
        <v>Médio</v>
      </c>
    </row>
    <row r="2364" spans="1:14" x14ac:dyDescent="0.35">
      <c r="A2364" s="17" t="str">
        <f t="shared" si="87"/>
        <v>TOcidadeSecasCidade de Palmas20304C</v>
      </c>
      <c r="B2364" s="18" t="s">
        <v>123</v>
      </c>
      <c r="C2364" s="18" t="s">
        <v>82</v>
      </c>
      <c r="D2364" s="17" t="s">
        <v>50</v>
      </c>
      <c r="E2364" s="17" t="s">
        <v>124</v>
      </c>
      <c r="F2364" s="17" t="e" vm="17">
        <v>#VALUE!</v>
      </c>
      <c r="G2364" s="162">
        <v>20</v>
      </c>
      <c r="H2364" s="18">
        <v>2030</v>
      </c>
      <c r="I2364" s="18" t="s">
        <v>90</v>
      </c>
      <c r="J2364" s="9" t="s">
        <v>188</v>
      </c>
      <c r="K2364" s="17" t="s">
        <v>189</v>
      </c>
      <c r="L2364" s="54" t="s">
        <v>89</v>
      </c>
      <c r="M2364" s="18" t="str" cm="1">
        <f t="array" ref="M2364">_xlfn.IFS(G2364&gt;20,"Alto",G2364&gt;0,"Médio",G2364&lt;=0,"Baixo")</f>
        <v>Médio</v>
      </c>
      <c r="N2364" s="20" t="str">
        <f t="shared" si="88"/>
        <v>Médio</v>
      </c>
    </row>
    <row r="2365" spans="1:14" x14ac:dyDescent="0.35">
      <c r="A2365" s="17" t="str">
        <f t="shared" si="87"/>
        <v>TOcidadeSecasCidade de Palmas20502C</v>
      </c>
      <c r="B2365" s="18" t="s">
        <v>123</v>
      </c>
      <c r="C2365" s="18" t="s">
        <v>82</v>
      </c>
      <c r="D2365" s="17" t="s">
        <v>50</v>
      </c>
      <c r="E2365" s="17" t="s">
        <v>124</v>
      </c>
      <c r="F2365" s="17" t="e" vm="17">
        <v>#VALUE!</v>
      </c>
      <c r="G2365" s="173">
        <v>10</v>
      </c>
      <c r="H2365" s="18">
        <v>2050</v>
      </c>
      <c r="I2365" s="18" t="s">
        <v>86</v>
      </c>
      <c r="J2365" s="9" t="s">
        <v>188</v>
      </c>
      <c r="K2365" s="17" t="s">
        <v>189</v>
      </c>
      <c r="L2365" s="54" t="s">
        <v>89</v>
      </c>
      <c r="M2365" s="18" t="str" cm="1">
        <f t="array" ref="M2365">_xlfn.IFS(G2365&gt;20,"Alto",G2365&gt;0,"Médio",G2365&lt;=0,"Baixo")</f>
        <v>Médio</v>
      </c>
      <c r="N2365" s="20" t="str">
        <f t="shared" si="88"/>
        <v>Médio</v>
      </c>
    </row>
    <row r="2366" spans="1:14" x14ac:dyDescent="0.35">
      <c r="A2366" s="17" t="str">
        <f t="shared" si="87"/>
        <v>TOcidadeSecasCidade de Palmas20504C</v>
      </c>
      <c r="B2366" s="18" t="s">
        <v>123</v>
      </c>
      <c r="C2366" s="18" t="s">
        <v>82</v>
      </c>
      <c r="D2366" s="17" t="s">
        <v>50</v>
      </c>
      <c r="E2366" s="17" t="s">
        <v>124</v>
      </c>
      <c r="F2366" s="17" t="e" vm="17">
        <v>#VALUE!</v>
      </c>
      <c r="G2366" s="46">
        <v>20</v>
      </c>
      <c r="H2366" s="18">
        <v>2050</v>
      </c>
      <c r="I2366" s="18" t="s">
        <v>90</v>
      </c>
      <c r="J2366" s="9" t="s">
        <v>188</v>
      </c>
      <c r="K2366" s="17" t="s">
        <v>189</v>
      </c>
      <c r="L2366" s="54" t="s">
        <v>89</v>
      </c>
      <c r="M2366" s="18" t="str" cm="1">
        <f t="array" ref="M2366">_xlfn.IFS(G2366&gt;20,"Alto",G2366&gt;0,"Médio",G2366&lt;=0,"Baixo")</f>
        <v>Médio</v>
      </c>
      <c r="N2366" s="20" t="str">
        <f t="shared" si="88"/>
        <v>Médio</v>
      </c>
    </row>
    <row r="2367" spans="1:14" x14ac:dyDescent="0.35">
      <c r="A2367" s="17" t="str">
        <f t="shared" ref="A2367:A2430" si="89">_xlfn.CONCAT(B2367,C2367,D2367,E2367,H2367,I2367)</f>
        <v>ACEstadoSecasEstado do Acre20302C</v>
      </c>
      <c r="B2367" s="18" t="s">
        <v>131</v>
      </c>
      <c r="C2367" s="18" t="s">
        <v>146</v>
      </c>
      <c r="D2367" s="17" t="s">
        <v>50</v>
      </c>
      <c r="E2367" s="17" t="s">
        <v>155</v>
      </c>
      <c r="F2367" s="17" t="e" vm="41">
        <v>#VALUE!</v>
      </c>
      <c r="G2367" s="46">
        <v>0.97999999999999987</v>
      </c>
      <c r="H2367" s="18">
        <v>2030</v>
      </c>
      <c r="I2367" s="18" t="s">
        <v>86</v>
      </c>
      <c r="J2367" s="9" t="s">
        <v>188</v>
      </c>
      <c r="K2367" s="17" t="s">
        <v>189</v>
      </c>
      <c r="L2367" s="54" t="s">
        <v>89</v>
      </c>
      <c r="M2367" s="18" t="str" cm="1">
        <f t="array" ref="M2367">_xlfn.IFS(G2367&gt;20,"Alto",G2367&gt;0,"Médio",G2367&lt;=0,"Baixo")</f>
        <v>Médio</v>
      </c>
      <c r="N2367" s="20" t="str">
        <f t="shared" si="88"/>
        <v>Médio</v>
      </c>
    </row>
    <row r="2368" spans="1:14" x14ac:dyDescent="0.35">
      <c r="A2368" s="17" t="str">
        <f t="shared" si="89"/>
        <v>ACEstadoSecasEstado do Acre20304C</v>
      </c>
      <c r="B2368" s="18" t="s">
        <v>131</v>
      </c>
      <c r="C2368" s="18" t="s">
        <v>146</v>
      </c>
      <c r="D2368" s="17" t="s">
        <v>50</v>
      </c>
      <c r="E2368" s="17" t="s">
        <v>155</v>
      </c>
      <c r="F2368" s="17" t="e" vm="41">
        <v>#VALUE!</v>
      </c>
      <c r="G2368" s="46">
        <v>1.3517142857142856</v>
      </c>
      <c r="H2368" s="18">
        <v>2030</v>
      </c>
      <c r="I2368" s="18" t="s">
        <v>90</v>
      </c>
      <c r="J2368" s="9" t="s">
        <v>188</v>
      </c>
      <c r="K2368" s="17" t="s">
        <v>189</v>
      </c>
      <c r="L2368" s="54" t="s">
        <v>89</v>
      </c>
      <c r="M2368" s="18" t="str" cm="1">
        <f t="array" ref="M2368">_xlfn.IFS(G2368&gt;20,"Alto",G2368&gt;0,"Médio",G2368&lt;=0,"Baixo")</f>
        <v>Médio</v>
      </c>
      <c r="N2368" s="20" t="str">
        <f t="shared" si="88"/>
        <v>Médio</v>
      </c>
    </row>
    <row r="2369" spans="1:14" x14ac:dyDescent="0.35">
      <c r="A2369" s="17" t="str">
        <f t="shared" si="89"/>
        <v>ACEstadoSecasEstado do Acre20502C</v>
      </c>
      <c r="B2369" s="18" t="s">
        <v>131</v>
      </c>
      <c r="C2369" s="18" t="s">
        <v>146</v>
      </c>
      <c r="D2369" s="17" t="s">
        <v>50</v>
      </c>
      <c r="E2369" s="17" t="s">
        <v>155</v>
      </c>
      <c r="F2369" s="17" t="e" vm="41">
        <v>#VALUE!</v>
      </c>
      <c r="G2369" s="46">
        <v>-0.21066666666666664</v>
      </c>
      <c r="H2369" s="18">
        <v>2050</v>
      </c>
      <c r="I2369" s="18" t="s">
        <v>86</v>
      </c>
      <c r="J2369" s="9" t="s">
        <v>188</v>
      </c>
      <c r="K2369" s="17" t="s">
        <v>189</v>
      </c>
      <c r="L2369" s="54" t="s">
        <v>89</v>
      </c>
      <c r="M2369" s="18" t="str" cm="1">
        <f t="array" ref="M2369">_xlfn.IFS(G2369&gt;20,"Alto",G2369&gt;0,"Médio",G2369&lt;=0,"Baixo")</f>
        <v>Baixo</v>
      </c>
      <c r="N2369" s="20" t="str">
        <f t="shared" si="88"/>
        <v>Baixo</v>
      </c>
    </row>
    <row r="2370" spans="1:14" x14ac:dyDescent="0.35">
      <c r="A2370" s="17" t="str">
        <f t="shared" si="89"/>
        <v>ACEstadoSecasEstado do Acre20504C</v>
      </c>
      <c r="B2370" s="18" t="s">
        <v>131</v>
      </c>
      <c r="C2370" s="18" t="s">
        <v>146</v>
      </c>
      <c r="D2370" s="17" t="s">
        <v>50</v>
      </c>
      <c r="E2370" s="17" t="s">
        <v>155</v>
      </c>
      <c r="F2370" s="17" t="e" vm="41">
        <v>#VALUE!</v>
      </c>
      <c r="G2370" s="46">
        <v>1.5450000000000002</v>
      </c>
      <c r="H2370" s="18">
        <v>2050</v>
      </c>
      <c r="I2370" s="18" t="s">
        <v>90</v>
      </c>
      <c r="J2370" s="9" t="s">
        <v>188</v>
      </c>
      <c r="K2370" s="17" t="s">
        <v>189</v>
      </c>
      <c r="L2370" s="54" t="s">
        <v>89</v>
      </c>
      <c r="M2370" s="18" t="str" cm="1">
        <f t="array" ref="M2370">_xlfn.IFS(G2370&gt;20,"Alto",G2370&gt;0,"Médio",G2370&lt;=0,"Baixo")</f>
        <v>Médio</v>
      </c>
      <c r="N2370" s="20" t="str">
        <f t="shared" si="88"/>
        <v>Médio</v>
      </c>
    </row>
    <row r="2371" spans="1:14" x14ac:dyDescent="0.35">
      <c r="A2371" s="17" t="str">
        <f t="shared" si="89"/>
        <v>ALEstadoSecasEstado do Alagoas20302C</v>
      </c>
      <c r="B2371" s="18" t="s">
        <v>117</v>
      </c>
      <c r="C2371" s="18" t="s">
        <v>146</v>
      </c>
      <c r="D2371" s="17" t="s">
        <v>50</v>
      </c>
      <c r="E2371" s="17" t="s">
        <v>156</v>
      </c>
      <c r="F2371" s="17" t="e" vm="42">
        <v>#VALUE!</v>
      </c>
      <c r="G2371" s="46">
        <v>2.7128571428571422</v>
      </c>
      <c r="H2371" s="18">
        <v>2030</v>
      </c>
      <c r="I2371" s="18" t="s">
        <v>86</v>
      </c>
      <c r="J2371" s="9" t="s">
        <v>188</v>
      </c>
      <c r="K2371" s="17" t="s">
        <v>189</v>
      </c>
      <c r="L2371" s="54" t="s">
        <v>89</v>
      </c>
      <c r="M2371" s="18" t="str" cm="1">
        <f t="array" ref="M2371">_xlfn.IFS(G2371&gt;20,"Alto",G2371&gt;0,"Médio",G2371&lt;=0,"Baixo")</f>
        <v>Médio</v>
      </c>
      <c r="N2371" s="20" t="str">
        <f t="shared" si="88"/>
        <v>Médio</v>
      </c>
    </row>
    <row r="2372" spans="1:14" x14ac:dyDescent="0.35">
      <c r="A2372" s="17" t="str">
        <f t="shared" si="89"/>
        <v>ALEstadoSecasEstado do Alagoas20304C</v>
      </c>
      <c r="B2372" s="18" t="s">
        <v>117</v>
      </c>
      <c r="C2372" s="18" t="s">
        <v>146</v>
      </c>
      <c r="D2372" s="17" t="s">
        <v>50</v>
      </c>
      <c r="E2372" s="17" t="s">
        <v>156</v>
      </c>
      <c r="F2372" s="17" t="e" vm="42">
        <v>#VALUE!</v>
      </c>
      <c r="G2372" s="46">
        <v>11.881999999999996</v>
      </c>
      <c r="H2372" s="18">
        <v>2030</v>
      </c>
      <c r="I2372" s="18" t="s">
        <v>90</v>
      </c>
      <c r="J2372" s="9" t="s">
        <v>188</v>
      </c>
      <c r="K2372" s="17" t="s">
        <v>189</v>
      </c>
      <c r="L2372" s="54" t="s">
        <v>89</v>
      </c>
      <c r="M2372" s="18" t="str" cm="1">
        <f t="array" ref="M2372">_xlfn.IFS(G2372&gt;20,"Alto",G2372&gt;0,"Médio",G2372&lt;=0,"Baixo")</f>
        <v>Médio</v>
      </c>
      <c r="N2372" s="20" t="str">
        <f t="shared" si="88"/>
        <v>Médio</v>
      </c>
    </row>
    <row r="2373" spans="1:14" x14ac:dyDescent="0.35">
      <c r="A2373" s="17" t="str">
        <f t="shared" si="89"/>
        <v>ALEstadoSecasEstado do Alagoas20502C</v>
      </c>
      <c r="B2373" s="18" t="s">
        <v>117</v>
      </c>
      <c r="C2373" s="18" t="s">
        <v>146</v>
      </c>
      <c r="D2373" s="17" t="s">
        <v>50</v>
      </c>
      <c r="E2373" s="17" t="s">
        <v>156</v>
      </c>
      <c r="F2373" s="17" t="e" vm="42">
        <v>#VALUE!</v>
      </c>
      <c r="G2373" s="46">
        <v>12.077666666666667</v>
      </c>
      <c r="H2373" s="18">
        <v>2050</v>
      </c>
      <c r="I2373" s="18" t="s">
        <v>86</v>
      </c>
      <c r="J2373" s="9" t="s">
        <v>188</v>
      </c>
      <c r="K2373" s="17" t="s">
        <v>189</v>
      </c>
      <c r="L2373" s="54" t="s">
        <v>89</v>
      </c>
      <c r="M2373" s="18" t="str" cm="1">
        <f t="array" ref="M2373">_xlfn.IFS(G2373&gt;20,"Alto",G2373&gt;0,"Médio",G2373&lt;=0,"Baixo")</f>
        <v>Médio</v>
      </c>
      <c r="N2373" s="20" t="str">
        <f t="shared" si="88"/>
        <v>Médio</v>
      </c>
    </row>
    <row r="2374" spans="1:14" x14ac:dyDescent="0.35">
      <c r="A2374" s="17" t="str">
        <f t="shared" si="89"/>
        <v>ALEstadoSecasEstado do Alagoas20504C</v>
      </c>
      <c r="B2374" s="18" t="s">
        <v>117</v>
      </c>
      <c r="C2374" s="18" t="s">
        <v>146</v>
      </c>
      <c r="D2374" s="17" t="s">
        <v>50</v>
      </c>
      <c r="E2374" s="17" t="s">
        <v>156</v>
      </c>
      <c r="F2374" s="17" t="e" vm="42">
        <v>#VALUE!</v>
      </c>
      <c r="G2374" s="46">
        <v>20.507666666666669</v>
      </c>
      <c r="H2374" s="18">
        <v>2050</v>
      </c>
      <c r="I2374" s="18" t="s">
        <v>90</v>
      </c>
      <c r="J2374" s="9" t="s">
        <v>188</v>
      </c>
      <c r="K2374" s="17" t="s">
        <v>189</v>
      </c>
      <c r="L2374" s="54" t="s">
        <v>89</v>
      </c>
      <c r="M2374" s="18" t="str" cm="1">
        <f t="array" ref="M2374">_xlfn.IFS(G2374&gt;20,"Alto",G2374&gt;0,"Médio",G2374&lt;=0,"Baixo")</f>
        <v>Alto</v>
      </c>
      <c r="N2374" s="20" t="str">
        <f t="shared" si="88"/>
        <v>Alto</v>
      </c>
    </row>
    <row r="2375" spans="1:14" x14ac:dyDescent="0.35">
      <c r="A2375" s="17" t="str">
        <f t="shared" si="89"/>
        <v>AMEstadoSecasEstado do Amazonas20302C</v>
      </c>
      <c r="B2375" s="18" t="s">
        <v>119</v>
      </c>
      <c r="C2375" s="18" t="s">
        <v>146</v>
      </c>
      <c r="D2375" s="17" t="s">
        <v>50</v>
      </c>
      <c r="E2375" s="17" t="s">
        <v>158</v>
      </c>
      <c r="F2375" s="17" t="e" vm="44">
        <v>#VALUE!</v>
      </c>
      <c r="G2375" s="46">
        <v>2.2111428571428564</v>
      </c>
      <c r="H2375" s="18">
        <v>2030</v>
      </c>
      <c r="I2375" s="18" t="s">
        <v>86</v>
      </c>
      <c r="J2375" s="9" t="s">
        <v>188</v>
      </c>
      <c r="K2375" s="17" t="s">
        <v>189</v>
      </c>
      <c r="L2375" s="54" t="s">
        <v>89</v>
      </c>
      <c r="M2375" s="18" t="str" cm="1">
        <f t="array" ref="M2375">_xlfn.IFS(G2375&gt;20,"Alto",G2375&gt;0,"Médio",G2375&lt;=0,"Baixo")</f>
        <v>Médio</v>
      </c>
      <c r="N2375" s="20" t="str">
        <f t="shared" si="88"/>
        <v>Médio</v>
      </c>
    </row>
    <row r="2376" spans="1:14" x14ac:dyDescent="0.35">
      <c r="A2376" s="17" t="str">
        <f t="shared" si="89"/>
        <v>AMEstadoSecasEstado do Amazonas20304C</v>
      </c>
      <c r="B2376" s="18" t="s">
        <v>119</v>
      </c>
      <c r="C2376" s="18" t="s">
        <v>146</v>
      </c>
      <c r="D2376" s="17" t="s">
        <v>50</v>
      </c>
      <c r="E2376" s="17" t="s">
        <v>158</v>
      </c>
      <c r="F2376" s="17" t="e" vm="44">
        <v>#VALUE!</v>
      </c>
      <c r="G2376" s="46">
        <v>2.9691428571428569</v>
      </c>
      <c r="H2376" s="18">
        <v>2030</v>
      </c>
      <c r="I2376" s="18" t="s">
        <v>90</v>
      </c>
      <c r="J2376" s="9" t="s">
        <v>188</v>
      </c>
      <c r="K2376" s="17" t="s">
        <v>189</v>
      </c>
      <c r="L2376" s="54" t="s">
        <v>89</v>
      </c>
      <c r="M2376" s="18" t="str" cm="1">
        <f t="array" ref="M2376">_xlfn.IFS(G2376&gt;20,"Alto",G2376&gt;0,"Médio",G2376&lt;=0,"Baixo")</f>
        <v>Médio</v>
      </c>
      <c r="N2376" s="20" t="str">
        <f t="shared" si="88"/>
        <v>Médio</v>
      </c>
    </row>
    <row r="2377" spans="1:14" x14ac:dyDescent="0.35">
      <c r="A2377" s="17" t="str">
        <f t="shared" si="89"/>
        <v>AMEstadoSecasEstado do Amazonas20502C</v>
      </c>
      <c r="B2377" s="18" t="s">
        <v>119</v>
      </c>
      <c r="C2377" s="18" t="s">
        <v>146</v>
      </c>
      <c r="D2377" s="17" t="s">
        <v>50</v>
      </c>
      <c r="E2377" s="17" t="s">
        <v>158</v>
      </c>
      <c r="F2377" s="17" t="e" vm="44">
        <v>#VALUE!</v>
      </c>
      <c r="G2377" s="46">
        <v>1.0583333333333333</v>
      </c>
      <c r="H2377" s="18">
        <v>2050</v>
      </c>
      <c r="I2377" s="18" t="s">
        <v>86</v>
      </c>
      <c r="J2377" s="9" t="s">
        <v>188</v>
      </c>
      <c r="K2377" s="17" t="s">
        <v>189</v>
      </c>
      <c r="L2377" s="54" t="s">
        <v>89</v>
      </c>
      <c r="M2377" s="18" t="str" cm="1">
        <f t="array" ref="M2377">_xlfn.IFS(G2377&gt;20,"Alto",G2377&gt;0,"Médio",G2377&lt;=0,"Baixo")</f>
        <v>Médio</v>
      </c>
      <c r="N2377" s="20" t="str">
        <f t="shared" si="88"/>
        <v>Médio</v>
      </c>
    </row>
    <row r="2378" spans="1:14" x14ac:dyDescent="0.35">
      <c r="A2378" s="17" t="str">
        <f t="shared" si="89"/>
        <v>AMEstadoSecasEstado do Amazonas20504C</v>
      </c>
      <c r="B2378" s="18" t="s">
        <v>119</v>
      </c>
      <c r="C2378" s="18" t="s">
        <v>146</v>
      </c>
      <c r="D2378" s="17" t="s">
        <v>50</v>
      </c>
      <c r="E2378" s="17" t="s">
        <v>158</v>
      </c>
      <c r="F2378" s="17" t="e" vm="44">
        <v>#VALUE!</v>
      </c>
      <c r="G2378" s="46">
        <v>3.3439999999999999</v>
      </c>
      <c r="H2378" s="18">
        <v>2050</v>
      </c>
      <c r="I2378" s="18" t="s">
        <v>90</v>
      </c>
      <c r="J2378" s="9" t="s">
        <v>188</v>
      </c>
      <c r="K2378" s="17" t="s">
        <v>189</v>
      </c>
      <c r="L2378" s="54" t="s">
        <v>89</v>
      </c>
      <c r="M2378" s="18" t="str" cm="1">
        <f t="array" ref="M2378">_xlfn.IFS(G2378&gt;20,"Alto",G2378&gt;0,"Médio",G2378&lt;=0,"Baixo")</f>
        <v>Médio</v>
      </c>
      <c r="N2378" s="20" t="str">
        <f t="shared" si="88"/>
        <v>Médio</v>
      </c>
    </row>
    <row r="2379" spans="1:14" x14ac:dyDescent="0.35">
      <c r="A2379" s="17" t="str">
        <f t="shared" si="89"/>
        <v>APEstadoSecasEstado do Amapá20302C</v>
      </c>
      <c r="B2379" s="18" t="s">
        <v>115</v>
      </c>
      <c r="C2379" s="18" t="s">
        <v>146</v>
      </c>
      <c r="D2379" s="17" t="s">
        <v>50</v>
      </c>
      <c r="E2379" s="17" t="s">
        <v>157</v>
      </c>
      <c r="F2379" s="17" t="e" vm="43">
        <v>#VALUE!</v>
      </c>
      <c r="G2379" s="46">
        <v>9.5025714285714287</v>
      </c>
      <c r="H2379" s="18">
        <v>2030</v>
      </c>
      <c r="I2379" s="18" t="s">
        <v>86</v>
      </c>
      <c r="J2379" s="9" t="s">
        <v>188</v>
      </c>
      <c r="K2379" s="17" t="s">
        <v>189</v>
      </c>
      <c r="L2379" s="54" t="s">
        <v>89</v>
      </c>
      <c r="M2379" s="18" t="str" cm="1">
        <f t="array" ref="M2379">_xlfn.IFS(G2379&gt;20,"Alto",G2379&gt;0,"Médio",G2379&lt;=0,"Baixo")</f>
        <v>Médio</v>
      </c>
      <c r="N2379" s="20" t="str">
        <f t="shared" si="88"/>
        <v>Médio</v>
      </c>
    </row>
    <row r="2380" spans="1:14" x14ac:dyDescent="0.35">
      <c r="A2380" s="17" t="str">
        <f t="shared" si="89"/>
        <v>APEstadoSecasEstado do Amapá20304C</v>
      </c>
      <c r="B2380" s="18" t="s">
        <v>115</v>
      </c>
      <c r="C2380" s="18" t="s">
        <v>146</v>
      </c>
      <c r="D2380" s="17" t="s">
        <v>50</v>
      </c>
      <c r="E2380" s="17" t="s">
        <v>157</v>
      </c>
      <c r="F2380" s="17" t="e" vm="43">
        <v>#VALUE!</v>
      </c>
      <c r="G2380" s="46">
        <v>14.088000000000001</v>
      </c>
      <c r="H2380" s="18">
        <v>2030</v>
      </c>
      <c r="I2380" s="18" t="s">
        <v>90</v>
      </c>
      <c r="J2380" s="9" t="s">
        <v>188</v>
      </c>
      <c r="K2380" s="17" t="s">
        <v>189</v>
      </c>
      <c r="L2380" s="54" t="s">
        <v>89</v>
      </c>
      <c r="M2380" s="18" t="str" cm="1">
        <f t="array" ref="M2380">_xlfn.IFS(G2380&gt;20,"Alto",G2380&gt;0,"Médio",G2380&lt;=0,"Baixo")</f>
        <v>Médio</v>
      </c>
      <c r="N2380" s="20" t="str">
        <f t="shared" si="88"/>
        <v>Médio</v>
      </c>
    </row>
    <row r="2381" spans="1:14" x14ac:dyDescent="0.35">
      <c r="A2381" s="17" t="str">
        <f t="shared" si="89"/>
        <v>APEstadoSecasEstado do Amapá20502C</v>
      </c>
      <c r="B2381" s="18" t="s">
        <v>115</v>
      </c>
      <c r="C2381" s="18" t="s">
        <v>146</v>
      </c>
      <c r="D2381" s="17" t="s">
        <v>50</v>
      </c>
      <c r="E2381" s="17" t="s">
        <v>157</v>
      </c>
      <c r="F2381" s="17" t="e" vm="43">
        <v>#VALUE!</v>
      </c>
      <c r="G2381" s="46">
        <v>8.9266666666666676</v>
      </c>
      <c r="H2381" s="18">
        <v>2050</v>
      </c>
      <c r="I2381" s="18" t="s">
        <v>86</v>
      </c>
      <c r="J2381" s="9" t="s">
        <v>188</v>
      </c>
      <c r="K2381" s="17" t="s">
        <v>189</v>
      </c>
      <c r="L2381" s="54" t="s">
        <v>89</v>
      </c>
      <c r="M2381" s="18" t="str" cm="1">
        <f t="array" ref="M2381">_xlfn.IFS(G2381&gt;20,"Alto",G2381&gt;0,"Médio",G2381&lt;=0,"Baixo")</f>
        <v>Médio</v>
      </c>
      <c r="N2381" s="20" t="str">
        <f t="shared" si="88"/>
        <v>Médio</v>
      </c>
    </row>
    <row r="2382" spans="1:14" x14ac:dyDescent="0.35">
      <c r="A2382" s="17" t="str">
        <f t="shared" si="89"/>
        <v>APEstadoSecasEstado do Amapá20504C</v>
      </c>
      <c r="B2382" s="18" t="s">
        <v>115</v>
      </c>
      <c r="C2382" s="18" t="s">
        <v>146</v>
      </c>
      <c r="D2382" s="17" t="s">
        <v>50</v>
      </c>
      <c r="E2382" s="17" t="s">
        <v>157</v>
      </c>
      <c r="F2382" s="17" t="e" vm="43">
        <v>#VALUE!</v>
      </c>
      <c r="G2382" s="46">
        <v>22.036333333333332</v>
      </c>
      <c r="H2382" s="18">
        <v>2050</v>
      </c>
      <c r="I2382" s="18" t="s">
        <v>90</v>
      </c>
      <c r="J2382" s="9" t="s">
        <v>188</v>
      </c>
      <c r="K2382" s="17" t="s">
        <v>189</v>
      </c>
      <c r="L2382" s="54" t="s">
        <v>89</v>
      </c>
      <c r="M2382" s="18" t="str" cm="1">
        <f t="array" ref="M2382">_xlfn.IFS(G2382&gt;20,"Alto",G2382&gt;0,"Médio",G2382&lt;=0,"Baixo")</f>
        <v>Alto</v>
      </c>
      <c r="N2382" s="20" t="str">
        <f t="shared" si="88"/>
        <v>Alto</v>
      </c>
    </row>
    <row r="2383" spans="1:14" x14ac:dyDescent="0.35">
      <c r="A2383" s="44" t="str">
        <f t="shared" si="89"/>
        <v>BAEstadoSecasEstado da Bahia20302C</v>
      </c>
      <c r="B2383" s="18" t="s">
        <v>133</v>
      </c>
      <c r="C2383" s="18" t="s">
        <v>146</v>
      </c>
      <c r="D2383" s="17" t="s">
        <v>50</v>
      </c>
      <c r="E2383" s="17" t="s">
        <v>148</v>
      </c>
      <c r="F2383" s="17" t="e" vm="34">
        <v>#VALUE!</v>
      </c>
      <c r="G2383" s="46">
        <v>10.459428571428571</v>
      </c>
      <c r="H2383" s="18">
        <v>2030</v>
      </c>
      <c r="I2383" s="18" t="s">
        <v>86</v>
      </c>
      <c r="J2383" s="9" t="s">
        <v>188</v>
      </c>
      <c r="K2383" s="17" t="s">
        <v>189</v>
      </c>
      <c r="L2383" s="48" t="s">
        <v>89</v>
      </c>
      <c r="M2383" s="18" t="str" cm="1">
        <f t="array" ref="M2383">_xlfn.IFS(G2383&gt;20,"Alto",G2383&gt;0,"Médio",G2383&lt;=0,"Baixo")</f>
        <v>Médio</v>
      </c>
      <c r="N2383" s="20" t="str">
        <f t="shared" si="88"/>
        <v>Médio</v>
      </c>
    </row>
    <row r="2384" spans="1:14" x14ac:dyDescent="0.35">
      <c r="A2384" s="44" t="str">
        <f t="shared" si="89"/>
        <v>BAEstadoSecasEstado da Bahia20304C</v>
      </c>
      <c r="B2384" s="18" t="s">
        <v>133</v>
      </c>
      <c r="C2384" s="18" t="s">
        <v>146</v>
      </c>
      <c r="D2384" s="17" t="s">
        <v>50</v>
      </c>
      <c r="E2384" s="17" t="s">
        <v>148</v>
      </c>
      <c r="F2384" s="17" t="e" vm="34">
        <v>#VALUE!</v>
      </c>
      <c r="G2384" s="46">
        <v>16.183714285714281</v>
      </c>
      <c r="H2384" s="18">
        <v>2030</v>
      </c>
      <c r="I2384" s="18" t="s">
        <v>90</v>
      </c>
      <c r="J2384" s="9" t="s">
        <v>188</v>
      </c>
      <c r="K2384" s="17" t="s">
        <v>189</v>
      </c>
      <c r="L2384" s="48" t="s">
        <v>89</v>
      </c>
      <c r="M2384" s="18" t="str" cm="1">
        <f t="array" ref="M2384">_xlfn.IFS(G2384&gt;20,"Alto",G2384&gt;0,"Médio",G2384&lt;=0,"Baixo")</f>
        <v>Médio</v>
      </c>
      <c r="N2384" s="20" t="str">
        <f t="shared" si="88"/>
        <v>Médio</v>
      </c>
    </row>
    <row r="2385" spans="1:14" x14ac:dyDescent="0.35">
      <c r="A2385" s="44" t="str">
        <f t="shared" si="89"/>
        <v>BAEstadoSecasEstado da Bahia20502C</v>
      </c>
      <c r="B2385" s="18" t="s">
        <v>133</v>
      </c>
      <c r="C2385" s="18" t="s">
        <v>146</v>
      </c>
      <c r="D2385" s="17" t="s">
        <v>50</v>
      </c>
      <c r="E2385" s="17" t="s">
        <v>148</v>
      </c>
      <c r="F2385" s="17" t="e" vm="34">
        <v>#VALUE!</v>
      </c>
      <c r="G2385" s="46">
        <v>10.232333333333331</v>
      </c>
      <c r="H2385" s="18">
        <v>2050</v>
      </c>
      <c r="I2385" s="18" t="s">
        <v>86</v>
      </c>
      <c r="J2385" s="9" t="s">
        <v>188</v>
      </c>
      <c r="K2385" s="17" t="s">
        <v>189</v>
      </c>
      <c r="L2385" s="48" t="s">
        <v>89</v>
      </c>
      <c r="M2385" s="18" t="str" cm="1">
        <f t="array" ref="M2385">_xlfn.IFS(G2385&gt;20,"Alto",G2385&gt;0,"Médio",G2385&lt;=0,"Baixo")</f>
        <v>Médio</v>
      </c>
      <c r="N2385" s="20" t="str">
        <f t="shared" si="88"/>
        <v>Médio</v>
      </c>
    </row>
    <row r="2386" spans="1:14" x14ac:dyDescent="0.35">
      <c r="A2386" s="44" t="str">
        <f t="shared" si="89"/>
        <v>BAEstadoSecasEstado da Bahia20504C</v>
      </c>
      <c r="B2386" s="18" t="s">
        <v>133</v>
      </c>
      <c r="C2386" s="18" t="s">
        <v>146</v>
      </c>
      <c r="D2386" s="17" t="s">
        <v>50</v>
      </c>
      <c r="E2386" s="17" t="s">
        <v>148</v>
      </c>
      <c r="F2386" s="17" t="e" vm="34">
        <v>#VALUE!</v>
      </c>
      <c r="G2386" s="46">
        <v>23.958000000000006</v>
      </c>
      <c r="H2386" s="18">
        <v>2050</v>
      </c>
      <c r="I2386" s="18" t="s">
        <v>90</v>
      </c>
      <c r="J2386" s="9" t="s">
        <v>188</v>
      </c>
      <c r="K2386" s="17" t="s">
        <v>189</v>
      </c>
      <c r="L2386" s="48" t="s">
        <v>89</v>
      </c>
      <c r="M2386" s="18" t="str" cm="1">
        <f t="array" ref="M2386">_xlfn.IFS(G2386&gt;20,"Alto",G2386&gt;0,"Médio",G2386&lt;=0,"Baixo")</f>
        <v>Alto</v>
      </c>
      <c r="N2386" s="20" t="str">
        <f t="shared" si="88"/>
        <v>Alto</v>
      </c>
    </row>
    <row r="2387" spans="1:14" x14ac:dyDescent="0.35">
      <c r="A2387" s="44" t="str">
        <f t="shared" si="89"/>
        <v>CEEstadoSecasEstado do Ceará20302C</v>
      </c>
      <c r="B2387" s="18" t="s">
        <v>109</v>
      </c>
      <c r="C2387" s="18" t="s">
        <v>146</v>
      </c>
      <c r="D2387" s="17" t="s">
        <v>50</v>
      </c>
      <c r="E2387" s="17" t="s">
        <v>159</v>
      </c>
      <c r="F2387" s="17" t="e" vm="45">
        <v>#VALUE!</v>
      </c>
      <c r="G2387" s="46">
        <v>-0.91542857142857104</v>
      </c>
      <c r="H2387" s="18">
        <v>2030</v>
      </c>
      <c r="I2387" s="18" t="s">
        <v>86</v>
      </c>
      <c r="J2387" s="9" t="s">
        <v>188</v>
      </c>
      <c r="K2387" s="17" t="s">
        <v>189</v>
      </c>
      <c r="L2387" s="48" t="s">
        <v>89</v>
      </c>
      <c r="M2387" s="18" t="str" cm="1">
        <f t="array" ref="M2387">_xlfn.IFS(G2387&gt;20,"Alto",G2387&gt;0,"Médio",G2387&lt;=0,"Baixo")</f>
        <v>Baixo</v>
      </c>
      <c r="N2387" s="20" t="str">
        <f t="shared" si="88"/>
        <v>Baixo</v>
      </c>
    </row>
    <row r="2388" spans="1:14" x14ac:dyDescent="0.35">
      <c r="A2388" s="44" t="str">
        <f t="shared" si="89"/>
        <v>CEEstadoSecasEstado do Ceará20304C</v>
      </c>
      <c r="B2388" s="18" t="s">
        <v>109</v>
      </c>
      <c r="C2388" s="18" t="s">
        <v>146</v>
      </c>
      <c r="D2388" s="17" t="s">
        <v>50</v>
      </c>
      <c r="E2388" s="17" t="s">
        <v>159</v>
      </c>
      <c r="F2388" s="17" t="e" vm="45">
        <v>#VALUE!</v>
      </c>
      <c r="G2388" s="46">
        <v>8.4474285714285724</v>
      </c>
      <c r="H2388" s="18">
        <v>2030</v>
      </c>
      <c r="I2388" s="18" t="s">
        <v>90</v>
      </c>
      <c r="J2388" s="9" t="s">
        <v>188</v>
      </c>
      <c r="K2388" s="17" t="s">
        <v>189</v>
      </c>
      <c r="L2388" s="48" t="s">
        <v>89</v>
      </c>
      <c r="M2388" s="18" t="str" cm="1">
        <f t="array" ref="M2388">_xlfn.IFS(G2388&gt;20,"Alto",G2388&gt;0,"Médio",G2388&lt;=0,"Baixo")</f>
        <v>Médio</v>
      </c>
      <c r="N2388" s="20" t="str">
        <f t="shared" si="88"/>
        <v>Médio</v>
      </c>
    </row>
    <row r="2389" spans="1:14" x14ac:dyDescent="0.35">
      <c r="A2389" s="44" t="str">
        <f t="shared" si="89"/>
        <v>CEEstadoSecasEstado do Ceará20502C</v>
      </c>
      <c r="B2389" s="18" t="s">
        <v>109</v>
      </c>
      <c r="C2389" s="18" t="s">
        <v>146</v>
      </c>
      <c r="D2389" s="17" t="s">
        <v>50</v>
      </c>
      <c r="E2389" s="17" t="s">
        <v>159</v>
      </c>
      <c r="F2389" s="17" t="e" vm="45">
        <v>#VALUE!</v>
      </c>
      <c r="G2389" s="46">
        <v>-3.2666666666667038E-2</v>
      </c>
      <c r="H2389" s="18">
        <v>2050</v>
      </c>
      <c r="I2389" s="18" t="s">
        <v>86</v>
      </c>
      <c r="J2389" s="9" t="s">
        <v>188</v>
      </c>
      <c r="K2389" s="17" t="s">
        <v>189</v>
      </c>
      <c r="L2389" s="48" t="s">
        <v>89</v>
      </c>
      <c r="M2389" s="18" t="str" cm="1">
        <f t="array" ref="M2389">_xlfn.IFS(G2389&gt;20,"Alto",G2389&gt;0,"Médio",G2389&lt;=0,"Baixo")</f>
        <v>Baixo</v>
      </c>
      <c r="N2389" s="20" t="str">
        <f t="shared" si="88"/>
        <v>Baixo</v>
      </c>
    </row>
    <row r="2390" spans="1:14" x14ac:dyDescent="0.35">
      <c r="A2390" s="44" t="str">
        <f t="shared" si="89"/>
        <v>CEEstadoSecasEstado do Ceará20504C</v>
      </c>
      <c r="B2390" s="18" t="s">
        <v>109</v>
      </c>
      <c r="C2390" s="18" t="s">
        <v>146</v>
      </c>
      <c r="D2390" s="17" t="s">
        <v>50</v>
      </c>
      <c r="E2390" s="17" t="s">
        <v>159</v>
      </c>
      <c r="F2390" s="17" t="e" vm="45">
        <v>#VALUE!</v>
      </c>
      <c r="G2390" s="46">
        <v>6.8033333333333337</v>
      </c>
      <c r="H2390" s="18">
        <v>2050</v>
      </c>
      <c r="I2390" s="18" t="s">
        <v>90</v>
      </c>
      <c r="J2390" s="9" t="s">
        <v>188</v>
      </c>
      <c r="K2390" s="17" t="s">
        <v>189</v>
      </c>
      <c r="L2390" s="48" t="s">
        <v>89</v>
      </c>
      <c r="M2390" s="18" t="str" cm="1">
        <f t="array" ref="M2390">_xlfn.IFS(G2390&gt;20,"Alto",G2390&gt;0,"Médio",G2390&lt;=0,"Baixo")</f>
        <v>Médio</v>
      </c>
      <c r="N2390" s="20" t="str">
        <f t="shared" si="88"/>
        <v>Médio</v>
      </c>
    </row>
    <row r="2391" spans="1:14" x14ac:dyDescent="0.35">
      <c r="A2391" s="44" t="str">
        <f t="shared" si="89"/>
        <v>DFEstadoSecasDistrito Federal20302C</v>
      </c>
      <c r="B2391" s="18" t="s">
        <v>99</v>
      </c>
      <c r="C2391" s="18" t="s">
        <v>146</v>
      </c>
      <c r="D2391" s="17" t="s">
        <v>50</v>
      </c>
      <c r="E2391" s="17" t="s">
        <v>147</v>
      </c>
      <c r="F2391" s="17" t="e" vm="33">
        <v>#VALUE!</v>
      </c>
      <c r="G2391" s="46">
        <v>13.120000000000001</v>
      </c>
      <c r="H2391" s="18">
        <v>2030</v>
      </c>
      <c r="I2391" s="18" t="s">
        <v>86</v>
      </c>
      <c r="J2391" s="9" t="s">
        <v>188</v>
      </c>
      <c r="K2391" s="17" t="s">
        <v>189</v>
      </c>
      <c r="L2391" s="48" t="s">
        <v>89</v>
      </c>
      <c r="M2391" s="18" t="str" cm="1">
        <f t="array" ref="M2391">_xlfn.IFS(G2391&gt;20,"Alto",G2391&gt;0,"Médio",G2391&lt;=0,"Baixo")</f>
        <v>Médio</v>
      </c>
      <c r="N2391" s="20" t="str">
        <f t="shared" si="88"/>
        <v>Médio</v>
      </c>
    </row>
    <row r="2392" spans="1:14" x14ac:dyDescent="0.35">
      <c r="A2392" s="44" t="str">
        <f t="shared" si="89"/>
        <v>DFEstadoSecasDistrito Federal20304C</v>
      </c>
      <c r="B2392" s="18" t="s">
        <v>99</v>
      </c>
      <c r="C2392" s="18" t="s">
        <v>146</v>
      </c>
      <c r="D2392" s="17" t="s">
        <v>50</v>
      </c>
      <c r="E2392" s="17" t="s">
        <v>147</v>
      </c>
      <c r="F2392" s="17" t="e" vm="33">
        <v>#VALUE!</v>
      </c>
      <c r="G2392" s="46">
        <v>17.86</v>
      </c>
      <c r="H2392" s="18">
        <v>2030</v>
      </c>
      <c r="I2392" s="18" t="s">
        <v>90</v>
      </c>
      <c r="J2392" s="9" t="s">
        <v>188</v>
      </c>
      <c r="K2392" s="17" t="s">
        <v>189</v>
      </c>
      <c r="L2392" s="48" t="s">
        <v>89</v>
      </c>
      <c r="M2392" s="18" t="str" cm="1">
        <f t="array" ref="M2392">_xlfn.IFS(G2392&gt;20,"Alto",G2392&gt;0,"Médio",G2392&lt;=0,"Baixo")</f>
        <v>Médio</v>
      </c>
      <c r="N2392" s="20" t="str">
        <f t="shared" si="88"/>
        <v>Médio</v>
      </c>
    </row>
    <row r="2393" spans="1:14" x14ac:dyDescent="0.35">
      <c r="A2393" s="44" t="str">
        <f t="shared" si="89"/>
        <v>DFEstadoSecasDistrito Federal20502C</v>
      </c>
      <c r="B2393" s="18" t="s">
        <v>99</v>
      </c>
      <c r="C2393" s="18" t="s">
        <v>146</v>
      </c>
      <c r="D2393" s="17" t="s">
        <v>50</v>
      </c>
      <c r="E2393" s="17" t="s">
        <v>147</v>
      </c>
      <c r="F2393" s="17" t="e" vm="33">
        <v>#VALUE!</v>
      </c>
      <c r="G2393" s="46">
        <v>8.2266666666666666</v>
      </c>
      <c r="H2393" s="18">
        <v>2050</v>
      </c>
      <c r="I2393" s="18" t="s">
        <v>86</v>
      </c>
      <c r="J2393" s="9" t="s">
        <v>188</v>
      </c>
      <c r="K2393" s="17" t="s">
        <v>189</v>
      </c>
      <c r="L2393" s="48" t="s">
        <v>89</v>
      </c>
      <c r="M2393" s="18" t="str" cm="1">
        <f t="array" ref="M2393">_xlfn.IFS(G2393&gt;20,"Alto",G2393&gt;0,"Médio",G2393&lt;=0,"Baixo")</f>
        <v>Médio</v>
      </c>
      <c r="N2393" s="20" t="str">
        <f t="shared" si="88"/>
        <v>Médio</v>
      </c>
    </row>
    <row r="2394" spans="1:14" x14ac:dyDescent="0.35">
      <c r="A2394" s="44" t="str">
        <f t="shared" si="89"/>
        <v>DFEstadoSecasDistrito Federal20504C</v>
      </c>
      <c r="B2394" s="18" t="s">
        <v>99</v>
      </c>
      <c r="C2394" s="18" t="s">
        <v>146</v>
      </c>
      <c r="D2394" s="17" t="s">
        <v>50</v>
      </c>
      <c r="E2394" s="17" t="s">
        <v>147</v>
      </c>
      <c r="F2394" s="17" t="e" vm="33">
        <v>#VALUE!</v>
      </c>
      <c r="G2394" s="46">
        <v>17.809999999999999</v>
      </c>
      <c r="H2394" s="18">
        <v>2050</v>
      </c>
      <c r="I2394" s="18" t="s">
        <v>90</v>
      </c>
      <c r="J2394" s="9" t="s">
        <v>188</v>
      </c>
      <c r="K2394" s="17" t="s">
        <v>189</v>
      </c>
      <c r="L2394" s="48" t="s">
        <v>89</v>
      </c>
      <c r="M2394" s="18" t="str" cm="1">
        <f t="array" ref="M2394">_xlfn.IFS(G2394&gt;20,"Alto",G2394&gt;0,"Médio",G2394&lt;=0,"Baixo")</f>
        <v>Médio</v>
      </c>
      <c r="N2394" s="20" t="str">
        <f t="shared" si="88"/>
        <v>Médio</v>
      </c>
    </row>
    <row r="2395" spans="1:14" x14ac:dyDescent="0.35">
      <c r="A2395" s="44" t="str">
        <f t="shared" si="89"/>
        <v>ESEstadoSecasEstado do Espírito Santo20302C</v>
      </c>
      <c r="B2395" s="18" t="s">
        <v>141</v>
      </c>
      <c r="C2395" s="18" t="s">
        <v>146</v>
      </c>
      <c r="D2395" s="17" t="s">
        <v>50</v>
      </c>
      <c r="E2395" s="17" t="s">
        <v>160</v>
      </c>
      <c r="F2395" s="17" t="e" vm="46">
        <v>#VALUE!</v>
      </c>
      <c r="G2395" s="46">
        <v>2.4799999999999995</v>
      </c>
      <c r="H2395" s="18">
        <v>2030</v>
      </c>
      <c r="I2395" s="18" t="s">
        <v>86</v>
      </c>
      <c r="J2395" s="9" t="s">
        <v>188</v>
      </c>
      <c r="K2395" s="17" t="s">
        <v>189</v>
      </c>
      <c r="L2395" s="48" t="s">
        <v>89</v>
      </c>
      <c r="M2395" s="18" t="str" cm="1">
        <f t="array" ref="M2395">_xlfn.IFS(G2395&gt;20,"Alto",G2395&gt;0,"Médio",G2395&lt;=0,"Baixo")</f>
        <v>Médio</v>
      </c>
      <c r="N2395" s="20" t="str">
        <f t="shared" si="88"/>
        <v>Médio</v>
      </c>
    </row>
    <row r="2396" spans="1:14" x14ac:dyDescent="0.35">
      <c r="A2396" s="44" t="str">
        <f t="shared" si="89"/>
        <v>ESEstadoSecasEstado do Espírito Santo20304C</v>
      </c>
      <c r="B2396" s="18" t="s">
        <v>141</v>
      </c>
      <c r="C2396" s="18" t="s">
        <v>146</v>
      </c>
      <c r="D2396" s="17" t="s">
        <v>50</v>
      </c>
      <c r="E2396" s="17" t="s">
        <v>160</v>
      </c>
      <c r="F2396" s="17" t="e" vm="46">
        <v>#VALUE!</v>
      </c>
      <c r="G2396" s="46">
        <v>4.9611428571428569</v>
      </c>
      <c r="H2396" s="18">
        <v>2030</v>
      </c>
      <c r="I2396" s="18" t="s">
        <v>90</v>
      </c>
      <c r="J2396" s="9" t="s">
        <v>188</v>
      </c>
      <c r="K2396" s="17" t="s">
        <v>189</v>
      </c>
      <c r="L2396" s="48" t="s">
        <v>89</v>
      </c>
      <c r="M2396" s="18" t="str" cm="1">
        <f t="array" ref="M2396">_xlfn.IFS(G2396&gt;20,"Alto",G2396&gt;0,"Médio",G2396&lt;=0,"Baixo")</f>
        <v>Médio</v>
      </c>
      <c r="N2396" s="20" t="str">
        <f t="shared" si="88"/>
        <v>Médio</v>
      </c>
    </row>
    <row r="2397" spans="1:14" x14ac:dyDescent="0.35">
      <c r="A2397" s="44" t="str">
        <f t="shared" si="89"/>
        <v>ESEstadoSecasEstado do Espírito Santo20502C</v>
      </c>
      <c r="B2397" s="18" t="s">
        <v>141</v>
      </c>
      <c r="C2397" s="18" t="s">
        <v>146</v>
      </c>
      <c r="D2397" s="17" t="s">
        <v>50</v>
      </c>
      <c r="E2397" s="17" t="s">
        <v>160</v>
      </c>
      <c r="F2397" s="17" t="e" vm="46">
        <v>#VALUE!</v>
      </c>
      <c r="G2397" s="46">
        <v>3.0106666666666668</v>
      </c>
      <c r="H2397" s="18">
        <v>2050</v>
      </c>
      <c r="I2397" s="18" t="s">
        <v>86</v>
      </c>
      <c r="J2397" s="9" t="s">
        <v>188</v>
      </c>
      <c r="K2397" s="17" t="s">
        <v>189</v>
      </c>
      <c r="L2397" s="48" t="s">
        <v>89</v>
      </c>
      <c r="M2397" s="18" t="str" cm="1">
        <f t="array" ref="M2397">_xlfn.IFS(G2397&gt;20,"Alto",G2397&gt;0,"Médio",G2397&lt;=0,"Baixo")</f>
        <v>Médio</v>
      </c>
      <c r="N2397" s="20" t="str">
        <f t="shared" si="88"/>
        <v>Médio</v>
      </c>
    </row>
    <row r="2398" spans="1:14" x14ac:dyDescent="0.35">
      <c r="A2398" s="44" t="str">
        <f t="shared" si="89"/>
        <v>ESEstadoSecasEstado do Espírito Santo20504C</v>
      </c>
      <c r="B2398" s="18" t="s">
        <v>141</v>
      </c>
      <c r="C2398" s="18" t="s">
        <v>146</v>
      </c>
      <c r="D2398" s="17" t="s">
        <v>50</v>
      </c>
      <c r="E2398" s="17" t="s">
        <v>160</v>
      </c>
      <c r="F2398" s="17" t="e" vm="46">
        <v>#VALUE!</v>
      </c>
      <c r="G2398" s="46">
        <v>5.5490000000000004</v>
      </c>
      <c r="H2398" s="18">
        <v>2050</v>
      </c>
      <c r="I2398" s="18" t="s">
        <v>90</v>
      </c>
      <c r="J2398" s="9" t="s">
        <v>188</v>
      </c>
      <c r="K2398" s="17" t="s">
        <v>189</v>
      </c>
      <c r="L2398" s="48" t="s">
        <v>89</v>
      </c>
      <c r="M2398" s="18" t="str" cm="1">
        <f t="array" ref="M2398">_xlfn.IFS(G2398&gt;20,"Alto",G2398&gt;0,"Médio",G2398&lt;=0,"Baixo")</f>
        <v>Médio</v>
      </c>
      <c r="N2398" s="20" t="str">
        <f t="shared" si="88"/>
        <v>Médio</v>
      </c>
    </row>
    <row r="2399" spans="1:14" x14ac:dyDescent="0.35">
      <c r="A2399" s="44" t="str">
        <f t="shared" si="89"/>
        <v>GOEstadoSecasEstado do Goiás20302C</v>
      </c>
      <c r="B2399" s="18" t="s">
        <v>111</v>
      </c>
      <c r="C2399" s="18" t="s">
        <v>146</v>
      </c>
      <c r="D2399" s="17" t="s">
        <v>50</v>
      </c>
      <c r="E2399" s="17" t="s">
        <v>161</v>
      </c>
      <c r="F2399" s="17" t="e" vm="47">
        <v>#VALUE!</v>
      </c>
      <c r="G2399" s="46">
        <v>9.1385714285714279</v>
      </c>
      <c r="H2399" s="18">
        <v>2030</v>
      </c>
      <c r="I2399" s="18" t="s">
        <v>86</v>
      </c>
      <c r="J2399" s="9" t="s">
        <v>188</v>
      </c>
      <c r="K2399" s="17" t="s">
        <v>189</v>
      </c>
      <c r="L2399" s="48" t="s">
        <v>89</v>
      </c>
      <c r="M2399" s="18" t="str" cm="1">
        <f t="array" ref="M2399">_xlfn.IFS(G2399&gt;20,"Alto",G2399&gt;0,"Médio",G2399&lt;=0,"Baixo")</f>
        <v>Médio</v>
      </c>
      <c r="N2399" s="20" t="str">
        <f t="shared" si="88"/>
        <v>Médio</v>
      </c>
    </row>
    <row r="2400" spans="1:14" x14ac:dyDescent="0.35">
      <c r="A2400" s="44" t="str">
        <f t="shared" si="89"/>
        <v>GOEstadoSecasEstado do Goiás20304C</v>
      </c>
      <c r="B2400" s="18" t="s">
        <v>111</v>
      </c>
      <c r="C2400" s="18" t="s">
        <v>146</v>
      </c>
      <c r="D2400" s="17" t="s">
        <v>50</v>
      </c>
      <c r="E2400" s="17" t="s">
        <v>161</v>
      </c>
      <c r="F2400" s="17" t="e" vm="47">
        <v>#VALUE!</v>
      </c>
      <c r="G2400" s="46">
        <v>13.770000000000001</v>
      </c>
      <c r="H2400" s="18">
        <v>2030</v>
      </c>
      <c r="I2400" s="18" t="s">
        <v>90</v>
      </c>
      <c r="J2400" s="9" t="s">
        <v>188</v>
      </c>
      <c r="K2400" s="17" t="s">
        <v>189</v>
      </c>
      <c r="L2400" s="48" t="s">
        <v>89</v>
      </c>
      <c r="M2400" s="18" t="str" cm="1">
        <f t="array" ref="M2400">_xlfn.IFS(G2400&gt;20,"Alto",G2400&gt;0,"Médio",G2400&lt;=0,"Baixo")</f>
        <v>Médio</v>
      </c>
      <c r="N2400" s="20" t="str">
        <f t="shared" si="88"/>
        <v>Médio</v>
      </c>
    </row>
    <row r="2401" spans="1:14" x14ac:dyDescent="0.35">
      <c r="A2401" s="44" t="str">
        <f t="shared" si="89"/>
        <v>GOEstadoSecasEstado do Goiás20502C</v>
      </c>
      <c r="B2401" s="18" t="s">
        <v>111</v>
      </c>
      <c r="C2401" s="18" t="s">
        <v>146</v>
      </c>
      <c r="D2401" s="17" t="s">
        <v>50</v>
      </c>
      <c r="E2401" s="17" t="s">
        <v>161</v>
      </c>
      <c r="F2401" s="17" t="e" vm="47">
        <v>#VALUE!</v>
      </c>
      <c r="G2401" s="46">
        <v>3.5996666666666672</v>
      </c>
      <c r="H2401" s="18">
        <v>2050</v>
      </c>
      <c r="I2401" s="18" t="s">
        <v>86</v>
      </c>
      <c r="J2401" s="9" t="s">
        <v>188</v>
      </c>
      <c r="K2401" s="17" t="s">
        <v>189</v>
      </c>
      <c r="L2401" s="48" t="s">
        <v>89</v>
      </c>
      <c r="M2401" s="18" t="str" cm="1">
        <f t="array" ref="M2401">_xlfn.IFS(G2401&gt;20,"Alto",G2401&gt;0,"Médio",G2401&lt;=0,"Baixo")</f>
        <v>Médio</v>
      </c>
      <c r="N2401" s="20" t="str">
        <f t="shared" si="88"/>
        <v>Médio</v>
      </c>
    </row>
    <row r="2402" spans="1:14" x14ac:dyDescent="0.35">
      <c r="A2402" s="44" t="str">
        <f t="shared" si="89"/>
        <v>GOEstadoSecasEstado do Goiás20504C</v>
      </c>
      <c r="B2402" s="18" t="s">
        <v>111</v>
      </c>
      <c r="C2402" s="18" t="s">
        <v>146</v>
      </c>
      <c r="D2402" s="106" t="s">
        <v>50</v>
      </c>
      <c r="E2402" s="17" t="s">
        <v>161</v>
      </c>
      <c r="F2402" s="17" t="e" vm="47">
        <v>#VALUE!</v>
      </c>
      <c r="G2402" s="46">
        <v>14.224</v>
      </c>
      <c r="H2402" s="18">
        <v>2050</v>
      </c>
      <c r="I2402" s="18" t="s">
        <v>90</v>
      </c>
      <c r="J2402" s="9" t="s">
        <v>188</v>
      </c>
      <c r="K2402" s="106" t="s">
        <v>189</v>
      </c>
      <c r="L2402" s="48" t="s">
        <v>89</v>
      </c>
      <c r="M2402" s="18" t="str" cm="1">
        <f t="array" ref="M2402">_xlfn.IFS(G2402&gt;20,"Alto",G2402&gt;0,"Médio",G2402&lt;=0,"Baixo")</f>
        <v>Médio</v>
      </c>
      <c r="N2402" s="20" t="str">
        <f t="shared" si="88"/>
        <v>Médio</v>
      </c>
    </row>
    <row r="2403" spans="1:14" x14ac:dyDescent="0.35">
      <c r="A2403" s="17" t="str">
        <f t="shared" si="89"/>
        <v>MAEstadoSecasEstado do Maranhão20302C</v>
      </c>
      <c r="B2403" s="18" t="s">
        <v>135</v>
      </c>
      <c r="C2403" s="18" t="s">
        <v>146</v>
      </c>
      <c r="D2403" s="17" t="s">
        <v>50</v>
      </c>
      <c r="E2403" s="17" t="s">
        <v>162</v>
      </c>
      <c r="F2403" s="17" t="e" vm="48">
        <v>#VALUE!</v>
      </c>
      <c r="G2403" s="46">
        <v>3.5879999999999987</v>
      </c>
      <c r="H2403" s="18">
        <v>2030</v>
      </c>
      <c r="I2403" s="18" t="s">
        <v>86</v>
      </c>
      <c r="J2403" s="9" t="s">
        <v>188</v>
      </c>
      <c r="K2403" s="17" t="s">
        <v>189</v>
      </c>
      <c r="L2403" s="48" t="s">
        <v>89</v>
      </c>
      <c r="M2403" s="18" t="str" cm="1">
        <f t="array" ref="M2403">_xlfn.IFS(G2403&gt;20,"Alto",G2403&gt;0,"Médio",G2403&lt;=0,"Baixo")</f>
        <v>Médio</v>
      </c>
      <c r="N2403" s="20" t="str">
        <f t="shared" si="88"/>
        <v>Médio</v>
      </c>
    </row>
    <row r="2404" spans="1:14" x14ac:dyDescent="0.35">
      <c r="A2404" s="17" t="str">
        <f t="shared" si="89"/>
        <v>MAEstadoSecasEstado do Maranhão20304C</v>
      </c>
      <c r="B2404" s="18" t="s">
        <v>135</v>
      </c>
      <c r="C2404" s="18" t="s">
        <v>146</v>
      </c>
      <c r="D2404" s="17" t="s">
        <v>50</v>
      </c>
      <c r="E2404" s="17" t="s">
        <v>162</v>
      </c>
      <c r="F2404" s="17" t="e" vm="48">
        <v>#VALUE!</v>
      </c>
      <c r="G2404" s="46">
        <v>11.858285714285712</v>
      </c>
      <c r="H2404" s="18">
        <v>2030</v>
      </c>
      <c r="I2404" s="18" t="s">
        <v>90</v>
      </c>
      <c r="J2404" s="9" t="s">
        <v>188</v>
      </c>
      <c r="K2404" s="17" t="s">
        <v>189</v>
      </c>
      <c r="L2404" s="48" t="s">
        <v>89</v>
      </c>
      <c r="M2404" s="18" t="str" cm="1">
        <f t="array" ref="M2404">_xlfn.IFS(G2404&gt;20,"Alto",G2404&gt;0,"Médio",G2404&lt;=0,"Baixo")</f>
        <v>Médio</v>
      </c>
      <c r="N2404" s="20" t="str">
        <f t="shared" si="88"/>
        <v>Médio</v>
      </c>
    </row>
    <row r="2405" spans="1:14" x14ac:dyDescent="0.35">
      <c r="A2405" s="17" t="str">
        <f t="shared" si="89"/>
        <v>MAEstadoSecasEstado do Maranhão20502C</v>
      </c>
      <c r="B2405" s="18" t="s">
        <v>135</v>
      </c>
      <c r="C2405" s="18" t="s">
        <v>146</v>
      </c>
      <c r="D2405" s="17" t="s">
        <v>50</v>
      </c>
      <c r="E2405" s="17" t="s">
        <v>162</v>
      </c>
      <c r="F2405" s="17" t="e" vm="48">
        <v>#VALUE!</v>
      </c>
      <c r="G2405" s="46">
        <v>-0.47466666666666674</v>
      </c>
      <c r="H2405" s="18">
        <v>2050</v>
      </c>
      <c r="I2405" s="18" t="s">
        <v>86</v>
      </c>
      <c r="J2405" s="9" t="s">
        <v>188</v>
      </c>
      <c r="K2405" s="17" t="s">
        <v>189</v>
      </c>
      <c r="L2405" s="48" t="s">
        <v>89</v>
      </c>
      <c r="M2405" s="18" t="str" cm="1">
        <f t="array" ref="M2405">_xlfn.IFS(G2405&gt;20,"Alto",G2405&gt;0,"Médio",G2405&lt;=0,"Baixo")</f>
        <v>Baixo</v>
      </c>
      <c r="N2405" s="20" t="str">
        <f t="shared" si="88"/>
        <v>Baixo</v>
      </c>
    </row>
    <row r="2406" spans="1:14" x14ac:dyDescent="0.35">
      <c r="A2406" s="17" t="str">
        <f t="shared" si="89"/>
        <v>MAEstadoSecasEstado do Maranhão20504C</v>
      </c>
      <c r="B2406" s="18" t="s">
        <v>135</v>
      </c>
      <c r="C2406" s="18" t="s">
        <v>146</v>
      </c>
      <c r="D2406" s="17" t="s">
        <v>50</v>
      </c>
      <c r="E2406" s="17" t="s">
        <v>162</v>
      </c>
      <c r="F2406" s="17" t="e" vm="48">
        <v>#VALUE!</v>
      </c>
      <c r="G2406" s="46">
        <v>15.541</v>
      </c>
      <c r="H2406" s="18">
        <v>2050</v>
      </c>
      <c r="I2406" s="18" t="s">
        <v>90</v>
      </c>
      <c r="J2406" s="9" t="s">
        <v>188</v>
      </c>
      <c r="K2406" s="17" t="s">
        <v>189</v>
      </c>
      <c r="L2406" s="48" t="s">
        <v>89</v>
      </c>
      <c r="M2406" s="18" t="str" cm="1">
        <f t="array" ref="M2406">_xlfn.IFS(G2406&gt;20,"Alto",G2406&gt;0,"Médio",G2406&lt;=0,"Baixo")</f>
        <v>Médio</v>
      </c>
      <c r="N2406" s="20" t="str">
        <f t="shared" si="88"/>
        <v>Médio</v>
      </c>
    </row>
    <row r="2407" spans="1:14" x14ac:dyDescent="0.35">
      <c r="A2407" s="17" t="str">
        <f t="shared" si="89"/>
        <v>MGEstadoSecasEstado de Minas Gerais20302C</v>
      </c>
      <c r="B2407" s="18" t="s">
        <v>93</v>
      </c>
      <c r="C2407" s="18" t="s">
        <v>146</v>
      </c>
      <c r="D2407" s="17" t="s">
        <v>50</v>
      </c>
      <c r="E2407" s="17" t="s">
        <v>152</v>
      </c>
      <c r="F2407" s="17" t="e" vm="38">
        <v>#VALUE!</v>
      </c>
      <c r="G2407" s="46">
        <v>7.863999999999999</v>
      </c>
      <c r="H2407" s="18">
        <v>2030</v>
      </c>
      <c r="I2407" s="18" t="s">
        <v>86</v>
      </c>
      <c r="J2407" s="9" t="s">
        <v>188</v>
      </c>
      <c r="K2407" s="17" t="s">
        <v>189</v>
      </c>
      <c r="L2407" s="48" t="s">
        <v>89</v>
      </c>
      <c r="M2407" s="18" t="str" cm="1">
        <f t="array" ref="M2407">_xlfn.IFS(G2407&gt;20,"Alto",G2407&gt;0,"Médio",G2407&lt;=0,"Baixo")</f>
        <v>Médio</v>
      </c>
      <c r="N2407" s="20" t="str">
        <f t="shared" ref="N2407:N2470" si="90">IF(OR(G2407="Alto",G2407="Médio", G2407="Baixo", G2407= "Não aplicável",G2407="ND"),G2407,M2407)</f>
        <v>Médio</v>
      </c>
    </row>
    <row r="2408" spans="1:14" x14ac:dyDescent="0.35">
      <c r="A2408" s="17" t="str">
        <f t="shared" si="89"/>
        <v>MGEstadoSecasEstado de Minas Gerais20304C</v>
      </c>
      <c r="B2408" s="18" t="s">
        <v>93</v>
      </c>
      <c r="C2408" s="18" t="s">
        <v>146</v>
      </c>
      <c r="D2408" s="17" t="s">
        <v>50</v>
      </c>
      <c r="E2408" s="17" t="s">
        <v>152</v>
      </c>
      <c r="F2408" s="17" t="e" vm="38">
        <v>#VALUE!</v>
      </c>
      <c r="G2408" s="46">
        <v>12.045142857142855</v>
      </c>
      <c r="H2408" s="18">
        <v>2030</v>
      </c>
      <c r="I2408" s="18" t="s">
        <v>90</v>
      </c>
      <c r="J2408" s="9" t="s">
        <v>188</v>
      </c>
      <c r="K2408" s="17" t="s">
        <v>189</v>
      </c>
      <c r="L2408" s="48" t="s">
        <v>89</v>
      </c>
      <c r="M2408" s="18" t="str" cm="1">
        <f t="array" ref="M2408">_xlfn.IFS(G2408&gt;20,"Alto",G2408&gt;0,"Médio",G2408&lt;=0,"Baixo")</f>
        <v>Médio</v>
      </c>
      <c r="N2408" s="20" t="str">
        <f t="shared" si="90"/>
        <v>Médio</v>
      </c>
    </row>
    <row r="2409" spans="1:14" x14ac:dyDescent="0.35">
      <c r="A2409" s="17" t="str">
        <f t="shared" si="89"/>
        <v>MGEstadoSecasEstado de Minas Gerais20502C</v>
      </c>
      <c r="B2409" s="18" t="s">
        <v>93</v>
      </c>
      <c r="C2409" s="18" t="s">
        <v>146</v>
      </c>
      <c r="D2409" s="17" t="s">
        <v>50</v>
      </c>
      <c r="E2409" s="17" t="s">
        <v>152</v>
      </c>
      <c r="F2409" s="17" t="e" vm="38">
        <v>#VALUE!</v>
      </c>
      <c r="G2409" s="46">
        <v>3.9693333333333327</v>
      </c>
      <c r="H2409" s="18">
        <v>2050</v>
      </c>
      <c r="I2409" s="18" t="s">
        <v>86</v>
      </c>
      <c r="J2409" s="9" t="s">
        <v>188</v>
      </c>
      <c r="K2409" s="17" t="s">
        <v>189</v>
      </c>
      <c r="L2409" s="48" t="s">
        <v>89</v>
      </c>
      <c r="M2409" s="18" t="str" cm="1">
        <f t="array" ref="M2409">_xlfn.IFS(G2409&gt;20,"Alto",G2409&gt;0,"Médio",G2409&lt;=0,"Baixo")</f>
        <v>Médio</v>
      </c>
      <c r="N2409" s="20" t="str">
        <f t="shared" si="90"/>
        <v>Médio</v>
      </c>
    </row>
    <row r="2410" spans="1:14" x14ac:dyDescent="0.35">
      <c r="A2410" s="17" t="str">
        <f t="shared" si="89"/>
        <v>MGEstadoSecasEstado de Minas Gerais20504C</v>
      </c>
      <c r="B2410" s="18" t="s">
        <v>93</v>
      </c>
      <c r="C2410" s="18" t="s">
        <v>146</v>
      </c>
      <c r="D2410" s="17" t="s">
        <v>50</v>
      </c>
      <c r="E2410" s="17" t="s">
        <v>152</v>
      </c>
      <c r="F2410" s="17" t="e" vm="38">
        <v>#VALUE!</v>
      </c>
      <c r="G2410" s="46">
        <v>10.978000000000003</v>
      </c>
      <c r="H2410" s="18">
        <v>2050</v>
      </c>
      <c r="I2410" s="18" t="s">
        <v>90</v>
      </c>
      <c r="J2410" s="9" t="s">
        <v>188</v>
      </c>
      <c r="K2410" s="17" t="s">
        <v>189</v>
      </c>
      <c r="L2410" s="48" t="s">
        <v>89</v>
      </c>
      <c r="M2410" s="18" t="str" cm="1">
        <f t="array" ref="M2410">_xlfn.IFS(G2410&gt;20,"Alto",G2410&gt;0,"Médio",G2410&lt;=0,"Baixo")</f>
        <v>Médio</v>
      </c>
      <c r="N2410" s="20" t="str">
        <f t="shared" si="90"/>
        <v>Médio</v>
      </c>
    </row>
    <row r="2411" spans="1:14" x14ac:dyDescent="0.35">
      <c r="A2411" s="17" t="str">
        <f t="shared" si="89"/>
        <v>MSEstadoSecasEstado do Mato Grosso do Sul20302C</v>
      </c>
      <c r="B2411" s="18" t="s">
        <v>101</v>
      </c>
      <c r="C2411" s="18" t="s">
        <v>146</v>
      </c>
      <c r="D2411" s="17" t="s">
        <v>50</v>
      </c>
      <c r="E2411" s="17" t="s">
        <v>164</v>
      </c>
      <c r="F2411" s="17" t="e" vm="50">
        <v>#VALUE!</v>
      </c>
      <c r="G2411" s="46">
        <v>-1.1197142857142868</v>
      </c>
      <c r="H2411" s="18">
        <v>2030</v>
      </c>
      <c r="I2411" s="18" t="s">
        <v>86</v>
      </c>
      <c r="J2411" s="9" t="s">
        <v>188</v>
      </c>
      <c r="K2411" s="17" t="s">
        <v>189</v>
      </c>
      <c r="L2411" s="48" t="s">
        <v>89</v>
      </c>
      <c r="M2411" s="18" t="str" cm="1">
        <f t="array" ref="M2411">_xlfn.IFS(G2411&gt;20,"Alto",G2411&gt;0,"Médio",G2411&lt;=0,"Baixo")</f>
        <v>Baixo</v>
      </c>
      <c r="N2411" s="20" t="str">
        <f t="shared" si="90"/>
        <v>Baixo</v>
      </c>
    </row>
    <row r="2412" spans="1:14" x14ac:dyDescent="0.35">
      <c r="A2412" s="17" t="str">
        <f t="shared" si="89"/>
        <v>MSEstadoSecasEstado do Mato Grosso do Sul20304C</v>
      </c>
      <c r="B2412" s="18" t="s">
        <v>101</v>
      </c>
      <c r="C2412" s="18" t="s">
        <v>146</v>
      </c>
      <c r="D2412" s="17" t="s">
        <v>50</v>
      </c>
      <c r="E2412" s="17" t="s">
        <v>164</v>
      </c>
      <c r="F2412" s="17" t="e" vm="50">
        <v>#VALUE!</v>
      </c>
      <c r="G2412" s="46">
        <v>-1.1334285714285726</v>
      </c>
      <c r="H2412" s="18">
        <v>2030</v>
      </c>
      <c r="I2412" s="18" t="s">
        <v>90</v>
      </c>
      <c r="J2412" s="9" t="s">
        <v>188</v>
      </c>
      <c r="K2412" s="17" t="s">
        <v>189</v>
      </c>
      <c r="L2412" s="48" t="s">
        <v>89</v>
      </c>
      <c r="M2412" s="18" t="str" cm="1">
        <f t="array" ref="M2412">_xlfn.IFS(G2412&gt;20,"Alto",G2412&gt;0,"Médio",G2412&lt;=0,"Baixo")</f>
        <v>Baixo</v>
      </c>
      <c r="N2412" s="20" t="str">
        <f t="shared" si="90"/>
        <v>Baixo</v>
      </c>
    </row>
    <row r="2413" spans="1:14" x14ac:dyDescent="0.35">
      <c r="A2413" s="17" t="str">
        <f t="shared" si="89"/>
        <v>MSEstadoSecasEstado do Mato Grosso do Sul20502C</v>
      </c>
      <c r="B2413" s="18" t="s">
        <v>101</v>
      </c>
      <c r="C2413" s="18" t="s">
        <v>146</v>
      </c>
      <c r="D2413" s="17" t="s">
        <v>50</v>
      </c>
      <c r="E2413" s="17" t="s">
        <v>164</v>
      </c>
      <c r="F2413" s="17" t="e" vm="50">
        <v>#VALUE!</v>
      </c>
      <c r="G2413" s="46">
        <v>-2.0369999999999986</v>
      </c>
      <c r="H2413" s="18">
        <v>2050</v>
      </c>
      <c r="I2413" s="18" t="s">
        <v>86</v>
      </c>
      <c r="J2413" s="9" t="s">
        <v>188</v>
      </c>
      <c r="K2413" s="17" t="s">
        <v>189</v>
      </c>
      <c r="L2413" s="48" t="s">
        <v>89</v>
      </c>
      <c r="M2413" s="18" t="str" cm="1">
        <f t="array" ref="M2413">_xlfn.IFS(G2413&gt;20,"Alto",G2413&gt;0,"Médio",G2413&lt;=0,"Baixo")</f>
        <v>Baixo</v>
      </c>
      <c r="N2413" s="20" t="str">
        <f t="shared" si="90"/>
        <v>Baixo</v>
      </c>
    </row>
    <row r="2414" spans="1:14" x14ac:dyDescent="0.35">
      <c r="A2414" s="17" t="str">
        <f t="shared" si="89"/>
        <v>MSEstadoSecasEstado do Mato Grosso do Sul20504C</v>
      </c>
      <c r="B2414" s="18" t="s">
        <v>101</v>
      </c>
      <c r="C2414" s="18" t="s">
        <v>146</v>
      </c>
      <c r="D2414" s="17" t="s">
        <v>50</v>
      </c>
      <c r="E2414" s="17" t="s">
        <v>164</v>
      </c>
      <c r="F2414" s="17" t="e" vm="50">
        <v>#VALUE!</v>
      </c>
      <c r="G2414" s="46">
        <v>1.1506666666666669</v>
      </c>
      <c r="H2414" s="18">
        <v>2050</v>
      </c>
      <c r="I2414" s="18" t="s">
        <v>90</v>
      </c>
      <c r="J2414" s="9" t="s">
        <v>188</v>
      </c>
      <c r="K2414" s="17" t="s">
        <v>189</v>
      </c>
      <c r="L2414" s="48" t="s">
        <v>89</v>
      </c>
      <c r="M2414" s="18" t="str" cm="1">
        <f t="array" ref="M2414">_xlfn.IFS(G2414&gt;20,"Alto",G2414&gt;0,"Médio",G2414&lt;=0,"Baixo")</f>
        <v>Médio</v>
      </c>
      <c r="N2414" s="20" t="str">
        <f t="shared" si="90"/>
        <v>Médio</v>
      </c>
    </row>
    <row r="2415" spans="1:14" x14ac:dyDescent="0.35">
      <c r="A2415" s="17" t="str">
        <f t="shared" si="89"/>
        <v>MTEstadoSecasEstado do Mato Grosso20302C</v>
      </c>
      <c r="B2415" s="18" t="s">
        <v>103</v>
      </c>
      <c r="C2415" s="18" t="s">
        <v>146</v>
      </c>
      <c r="D2415" s="17" t="s">
        <v>50</v>
      </c>
      <c r="E2415" s="17" t="s">
        <v>163</v>
      </c>
      <c r="F2415" s="17" t="e" vm="49">
        <v>#VALUE!</v>
      </c>
      <c r="G2415" s="46">
        <v>4.2514285714285718</v>
      </c>
      <c r="H2415" s="18">
        <v>2030</v>
      </c>
      <c r="I2415" s="18" t="s">
        <v>86</v>
      </c>
      <c r="J2415" s="9" t="s">
        <v>188</v>
      </c>
      <c r="K2415" s="17" t="s">
        <v>189</v>
      </c>
      <c r="L2415" s="48" t="s">
        <v>89</v>
      </c>
      <c r="M2415" s="18" t="str" cm="1">
        <f t="array" ref="M2415">_xlfn.IFS(G2415&gt;20,"Alto",G2415&gt;0,"Médio",G2415&lt;=0,"Baixo")</f>
        <v>Médio</v>
      </c>
      <c r="N2415" s="20" t="str">
        <f t="shared" si="90"/>
        <v>Médio</v>
      </c>
    </row>
    <row r="2416" spans="1:14" x14ac:dyDescent="0.35">
      <c r="A2416" s="17" t="str">
        <f t="shared" si="89"/>
        <v>MTEstadoSecasEstado do Mato Grosso20304C</v>
      </c>
      <c r="B2416" s="18" t="s">
        <v>103</v>
      </c>
      <c r="C2416" s="18" t="s">
        <v>146</v>
      </c>
      <c r="D2416" s="17" t="s">
        <v>50</v>
      </c>
      <c r="E2416" s="17" t="s">
        <v>163</v>
      </c>
      <c r="F2416" s="17" t="e" vm="49">
        <v>#VALUE!</v>
      </c>
      <c r="G2416" s="46">
        <v>9.2171428571428571</v>
      </c>
      <c r="H2416" s="18">
        <v>2030</v>
      </c>
      <c r="I2416" s="18" t="s">
        <v>90</v>
      </c>
      <c r="J2416" s="9" t="s">
        <v>188</v>
      </c>
      <c r="K2416" s="17" t="s">
        <v>189</v>
      </c>
      <c r="L2416" s="48" t="s">
        <v>89</v>
      </c>
      <c r="M2416" s="18" t="str" cm="1">
        <f t="array" ref="M2416">_xlfn.IFS(G2416&gt;20,"Alto",G2416&gt;0,"Médio",G2416&lt;=0,"Baixo")</f>
        <v>Médio</v>
      </c>
      <c r="N2416" s="20" t="str">
        <f t="shared" si="90"/>
        <v>Médio</v>
      </c>
    </row>
    <row r="2417" spans="1:15" x14ac:dyDescent="0.35">
      <c r="A2417" s="17" t="str">
        <f t="shared" si="89"/>
        <v>MTEstadoSecasEstado do Mato Grosso20502C</v>
      </c>
      <c r="B2417" s="18" t="s">
        <v>103</v>
      </c>
      <c r="C2417" s="18" t="s">
        <v>146</v>
      </c>
      <c r="D2417" s="17" t="s">
        <v>50</v>
      </c>
      <c r="E2417" s="17" t="s">
        <v>163</v>
      </c>
      <c r="F2417" s="17" t="e" vm="49">
        <v>#VALUE!</v>
      </c>
      <c r="G2417" s="46">
        <v>2.9106666666666667</v>
      </c>
      <c r="H2417" s="18">
        <v>2050</v>
      </c>
      <c r="I2417" s="18" t="s">
        <v>86</v>
      </c>
      <c r="J2417" s="9" t="s">
        <v>188</v>
      </c>
      <c r="K2417" s="17" t="s">
        <v>189</v>
      </c>
      <c r="L2417" s="48" t="s">
        <v>89</v>
      </c>
      <c r="M2417" s="18" t="str" cm="1">
        <f t="array" ref="M2417">_xlfn.IFS(G2417&gt;20,"Alto",G2417&gt;0,"Médio",G2417&lt;=0,"Baixo")</f>
        <v>Médio</v>
      </c>
      <c r="N2417" s="20" t="str">
        <f t="shared" si="90"/>
        <v>Médio</v>
      </c>
    </row>
    <row r="2418" spans="1:15" x14ac:dyDescent="0.35">
      <c r="A2418" s="17" t="str">
        <f t="shared" si="89"/>
        <v>MTEstadoSecasEstado do Mato Grosso20504C</v>
      </c>
      <c r="B2418" s="18" t="s">
        <v>103</v>
      </c>
      <c r="C2418" s="18" t="s">
        <v>146</v>
      </c>
      <c r="D2418" s="17" t="s">
        <v>50</v>
      </c>
      <c r="E2418" s="17" t="s">
        <v>163</v>
      </c>
      <c r="F2418" s="17" t="e" vm="49">
        <v>#VALUE!</v>
      </c>
      <c r="G2418" s="46">
        <v>9.7429999999999986</v>
      </c>
      <c r="H2418" s="18">
        <v>2050</v>
      </c>
      <c r="I2418" s="18" t="s">
        <v>90</v>
      </c>
      <c r="J2418" s="9" t="s">
        <v>188</v>
      </c>
      <c r="K2418" s="17" t="s">
        <v>189</v>
      </c>
      <c r="L2418" s="48" t="s">
        <v>89</v>
      </c>
      <c r="M2418" s="18" t="str" cm="1">
        <f t="array" ref="M2418">_xlfn.IFS(G2418&gt;20,"Alto",G2418&gt;0,"Médio",G2418&lt;=0,"Baixo")</f>
        <v>Médio</v>
      </c>
      <c r="N2418" s="20" t="str">
        <f t="shared" si="90"/>
        <v>Médio</v>
      </c>
    </row>
    <row r="2419" spans="1:15" x14ac:dyDescent="0.35">
      <c r="A2419" s="17" t="str">
        <f t="shared" si="89"/>
        <v>PAEstadoSecasEstado do Pará20302C</v>
      </c>
      <c r="B2419" s="18" t="s">
        <v>91</v>
      </c>
      <c r="C2419" s="18" t="s">
        <v>146</v>
      </c>
      <c r="D2419" s="17" t="s">
        <v>50</v>
      </c>
      <c r="E2419" s="17" t="s">
        <v>165</v>
      </c>
      <c r="F2419" s="17" t="e" vm="51">
        <v>#VALUE!</v>
      </c>
      <c r="G2419" s="46">
        <v>4.6102857142857134</v>
      </c>
      <c r="H2419" s="18">
        <v>2030</v>
      </c>
      <c r="I2419" s="18" t="s">
        <v>86</v>
      </c>
      <c r="J2419" s="9" t="s">
        <v>188</v>
      </c>
      <c r="K2419" s="17" t="s">
        <v>189</v>
      </c>
      <c r="L2419" s="48" t="s">
        <v>89</v>
      </c>
      <c r="M2419" s="18" t="str" cm="1">
        <f t="array" ref="M2419">_xlfn.IFS(G2419&gt;20,"Alto",G2419&gt;0,"Médio",G2419&lt;=0,"Baixo")</f>
        <v>Médio</v>
      </c>
      <c r="N2419" s="20" t="str">
        <f t="shared" si="90"/>
        <v>Médio</v>
      </c>
    </row>
    <row r="2420" spans="1:15" x14ac:dyDescent="0.35">
      <c r="A2420" s="17" t="str">
        <f t="shared" si="89"/>
        <v>PAEstadoSecasEstado do Pará20304C</v>
      </c>
      <c r="B2420" s="18" t="s">
        <v>91</v>
      </c>
      <c r="C2420" s="18" t="s">
        <v>146</v>
      </c>
      <c r="D2420" s="17" t="s">
        <v>50</v>
      </c>
      <c r="E2420" s="17" t="s">
        <v>165</v>
      </c>
      <c r="F2420" s="17" t="e" vm="51">
        <v>#VALUE!</v>
      </c>
      <c r="G2420" s="46">
        <v>10.637142857142857</v>
      </c>
      <c r="H2420" s="18">
        <v>2030</v>
      </c>
      <c r="I2420" s="18" t="s">
        <v>90</v>
      </c>
      <c r="J2420" s="9" t="s">
        <v>188</v>
      </c>
      <c r="K2420" s="17" t="s">
        <v>189</v>
      </c>
      <c r="L2420" s="48" t="s">
        <v>89</v>
      </c>
      <c r="M2420" s="18" t="str" cm="1">
        <f t="array" ref="M2420">_xlfn.IFS(G2420&gt;20,"Alto",G2420&gt;0,"Médio",G2420&lt;=0,"Baixo")</f>
        <v>Médio</v>
      </c>
      <c r="N2420" s="20" t="str">
        <f t="shared" si="90"/>
        <v>Médio</v>
      </c>
    </row>
    <row r="2421" spans="1:15" x14ac:dyDescent="0.35">
      <c r="A2421" s="17" t="str">
        <f t="shared" si="89"/>
        <v>PAEstadoSecasEstado do Pará20502C</v>
      </c>
      <c r="B2421" s="18" t="s">
        <v>91</v>
      </c>
      <c r="C2421" s="45" t="s">
        <v>146</v>
      </c>
      <c r="D2421" s="17" t="s">
        <v>50</v>
      </c>
      <c r="E2421" s="17" t="s">
        <v>165</v>
      </c>
      <c r="F2421" s="17" t="e" vm="51">
        <v>#VALUE!</v>
      </c>
      <c r="G2421" s="46">
        <v>3.6670000000000007</v>
      </c>
      <c r="H2421" s="18">
        <v>2050</v>
      </c>
      <c r="I2421" s="18" t="s">
        <v>86</v>
      </c>
      <c r="J2421" s="9" t="s">
        <v>188</v>
      </c>
      <c r="K2421" s="17" t="s">
        <v>189</v>
      </c>
      <c r="L2421" s="48" t="s">
        <v>89</v>
      </c>
      <c r="M2421" s="18" t="str" cm="1">
        <f t="array" ref="M2421">_xlfn.IFS(G2421&gt;20,"Alto",G2421&gt;0,"Médio",G2421&lt;=0,"Baixo")</f>
        <v>Médio</v>
      </c>
      <c r="N2421" s="20" t="str">
        <f t="shared" si="90"/>
        <v>Médio</v>
      </c>
    </row>
    <row r="2422" spans="1:15" x14ac:dyDescent="0.35">
      <c r="A2422" s="17" t="str">
        <f t="shared" si="89"/>
        <v>PAEstadoSecasEstado do Pará20504C</v>
      </c>
      <c r="B2422" s="18" t="s">
        <v>91</v>
      </c>
      <c r="C2422" s="45" t="s">
        <v>146</v>
      </c>
      <c r="D2422" s="17" t="s">
        <v>50</v>
      </c>
      <c r="E2422" s="17" t="s">
        <v>165</v>
      </c>
      <c r="F2422" s="17" t="e" vm="51">
        <v>#VALUE!</v>
      </c>
      <c r="G2422" s="46">
        <v>12.528</v>
      </c>
      <c r="H2422" s="18">
        <v>2050</v>
      </c>
      <c r="I2422" s="18" t="s">
        <v>90</v>
      </c>
      <c r="J2422" s="9" t="s">
        <v>188</v>
      </c>
      <c r="K2422" s="17" t="s">
        <v>189</v>
      </c>
      <c r="L2422" s="48" t="s">
        <v>89</v>
      </c>
      <c r="M2422" s="18" t="str" cm="1">
        <f t="array" ref="M2422">_xlfn.IFS(G2422&gt;20,"Alto",G2422&gt;0,"Médio",G2422&lt;=0,"Baixo")</f>
        <v>Médio</v>
      </c>
      <c r="N2422" s="20" t="str">
        <f t="shared" si="90"/>
        <v>Médio</v>
      </c>
    </row>
    <row r="2423" spans="1:15" x14ac:dyDescent="0.35">
      <c r="A2423" s="17" t="str">
        <f t="shared" si="89"/>
        <v>PBEstadoSecasEstado da Paraíba20302C</v>
      </c>
      <c r="B2423" s="18" t="s">
        <v>113</v>
      </c>
      <c r="C2423" s="45" t="s">
        <v>146</v>
      </c>
      <c r="D2423" s="17" t="s">
        <v>50</v>
      </c>
      <c r="E2423" s="17" t="s">
        <v>149</v>
      </c>
      <c r="F2423" s="17" t="e" vm="35">
        <v>#VALUE!</v>
      </c>
      <c r="G2423" s="46">
        <v>0.81685714285714173</v>
      </c>
      <c r="H2423" s="18">
        <v>2030</v>
      </c>
      <c r="I2423" s="18" t="s">
        <v>86</v>
      </c>
      <c r="J2423" s="9" t="s">
        <v>188</v>
      </c>
      <c r="K2423" s="17" t="s">
        <v>189</v>
      </c>
      <c r="L2423" s="48" t="s">
        <v>89</v>
      </c>
      <c r="M2423" s="18" t="str" cm="1">
        <f t="array" ref="M2423">_xlfn.IFS(G2423&gt;20,"Alto",G2423&gt;0,"Médio",G2423&lt;=0,"Baixo")</f>
        <v>Médio</v>
      </c>
      <c r="N2423" s="20" t="str">
        <f t="shared" si="90"/>
        <v>Médio</v>
      </c>
    </row>
    <row r="2424" spans="1:15" x14ac:dyDescent="0.35">
      <c r="A2424" s="17" t="str">
        <f t="shared" si="89"/>
        <v>PBEstadoSecasEstado da Paraíba20304C</v>
      </c>
      <c r="B2424" s="18" t="s">
        <v>113</v>
      </c>
      <c r="C2424" s="45" t="s">
        <v>146</v>
      </c>
      <c r="D2424" s="17" t="s">
        <v>50</v>
      </c>
      <c r="E2424" s="17" t="s">
        <v>149</v>
      </c>
      <c r="F2424" s="17" t="e" vm="35">
        <v>#VALUE!</v>
      </c>
      <c r="G2424" s="46">
        <v>10.101142857142856</v>
      </c>
      <c r="H2424" s="18">
        <v>2030</v>
      </c>
      <c r="I2424" s="18" t="s">
        <v>90</v>
      </c>
      <c r="J2424" s="9" t="s">
        <v>188</v>
      </c>
      <c r="K2424" s="17" t="s">
        <v>189</v>
      </c>
      <c r="L2424" s="48" t="s">
        <v>89</v>
      </c>
      <c r="M2424" s="18" t="str" cm="1">
        <f t="array" ref="M2424">_xlfn.IFS(G2424&gt;20,"Alto",G2424&gt;0,"Médio",G2424&lt;=0,"Baixo")</f>
        <v>Médio</v>
      </c>
      <c r="N2424" s="20" t="str">
        <f t="shared" si="90"/>
        <v>Médio</v>
      </c>
    </row>
    <row r="2425" spans="1:15" x14ac:dyDescent="0.35">
      <c r="A2425" s="17" t="str">
        <f t="shared" si="89"/>
        <v>PBEstadoSecasEstado da Paraíba20502C</v>
      </c>
      <c r="B2425" s="18" t="s">
        <v>113</v>
      </c>
      <c r="C2425" s="45" t="s">
        <v>146</v>
      </c>
      <c r="D2425" s="17" t="s">
        <v>50</v>
      </c>
      <c r="E2425" s="17" t="s">
        <v>149</v>
      </c>
      <c r="F2425" s="17" t="e" vm="35">
        <v>#VALUE!</v>
      </c>
      <c r="G2425" s="46">
        <v>10.199</v>
      </c>
      <c r="H2425" s="18">
        <v>2050</v>
      </c>
      <c r="I2425" s="18" t="s">
        <v>86</v>
      </c>
      <c r="J2425" s="9" t="s">
        <v>188</v>
      </c>
      <c r="K2425" s="17" t="s">
        <v>189</v>
      </c>
      <c r="L2425" s="48" t="s">
        <v>89</v>
      </c>
      <c r="M2425" s="18" t="str" cm="1">
        <f t="array" ref="M2425">_xlfn.IFS(G2425&gt;20,"Alto",G2425&gt;0,"Médio",G2425&lt;=0,"Baixo")</f>
        <v>Médio</v>
      </c>
      <c r="N2425" s="20" t="str">
        <f t="shared" si="90"/>
        <v>Médio</v>
      </c>
    </row>
    <row r="2426" spans="1:15" x14ac:dyDescent="0.35">
      <c r="A2426" s="17" t="str">
        <f t="shared" si="89"/>
        <v>PBEstadoSecasEstado da Paraíba20504C</v>
      </c>
      <c r="B2426" s="18" t="s">
        <v>113</v>
      </c>
      <c r="C2426" s="45" t="s">
        <v>146</v>
      </c>
      <c r="D2426" s="17" t="s">
        <v>50</v>
      </c>
      <c r="E2426" s="17" t="s">
        <v>149</v>
      </c>
      <c r="F2426" s="17" t="e" vm="35">
        <v>#VALUE!</v>
      </c>
      <c r="G2426" s="46">
        <v>18.847666666666665</v>
      </c>
      <c r="H2426" s="18">
        <v>2050</v>
      </c>
      <c r="I2426" s="18" t="s">
        <v>90</v>
      </c>
      <c r="J2426" s="9" t="s">
        <v>188</v>
      </c>
      <c r="K2426" s="17" t="s">
        <v>189</v>
      </c>
      <c r="L2426" s="48" t="s">
        <v>89</v>
      </c>
      <c r="M2426" s="18" t="str" cm="1">
        <f t="array" ref="M2426">_xlfn.IFS(G2426&gt;20,"Alto",G2426&gt;0,"Médio",G2426&lt;=0,"Baixo")</f>
        <v>Médio</v>
      </c>
      <c r="N2426" s="20" t="str">
        <f t="shared" si="90"/>
        <v>Médio</v>
      </c>
    </row>
    <row r="2427" spans="1:15" x14ac:dyDescent="0.35">
      <c r="A2427" s="17" t="str">
        <f t="shared" si="89"/>
        <v>PEEstadoSecasEstado do Pernambuco20302C</v>
      </c>
      <c r="B2427" s="18" t="s">
        <v>129</v>
      </c>
      <c r="C2427" s="45" t="s">
        <v>146</v>
      </c>
      <c r="D2427" s="17" t="s">
        <v>50</v>
      </c>
      <c r="E2427" s="17" t="s">
        <v>167</v>
      </c>
      <c r="F2427" s="17" t="e" vm="53">
        <v>#VALUE!</v>
      </c>
      <c r="G2427" s="46">
        <v>4.0720000000000001</v>
      </c>
      <c r="H2427" s="18">
        <v>2030</v>
      </c>
      <c r="I2427" s="18" t="s">
        <v>86</v>
      </c>
      <c r="J2427" s="9" t="s">
        <v>188</v>
      </c>
      <c r="K2427" s="17" t="s">
        <v>189</v>
      </c>
      <c r="L2427" s="48" t="s">
        <v>89</v>
      </c>
      <c r="M2427" s="18" t="str" cm="1">
        <f t="array" ref="M2427">_xlfn.IFS(G2427&gt;20,"Alto",G2427&gt;0,"Médio",G2427&lt;=0,"Baixo")</f>
        <v>Médio</v>
      </c>
      <c r="N2427" s="20" t="str">
        <f t="shared" si="90"/>
        <v>Médio</v>
      </c>
    </row>
    <row r="2428" spans="1:15" x14ac:dyDescent="0.35">
      <c r="A2428" s="17" t="str">
        <f t="shared" si="89"/>
        <v>PEEstadoSecasEstado do Pernambuco20304C</v>
      </c>
      <c r="B2428" s="18" t="s">
        <v>129</v>
      </c>
      <c r="C2428" s="45" t="s">
        <v>146</v>
      </c>
      <c r="D2428" s="17" t="s">
        <v>50</v>
      </c>
      <c r="E2428" s="17" t="s">
        <v>167</v>
      </c>
      <c r="F2428" s="17" t="e" vm="53">
        <v>#VALUE!</v>
      </c>
      <c r="G2428" s="46">
        <v>12.711142857142857</v>
      </c>
      <c r="H2428" s="18">
        <v>2030</v>
      </c>
      <c r="I2428" s="18" t="s">
        <v>90</v>
      </c>
      <c r="J2428" s="9" t="s">
        <v>188</v>
      </c>
      <c r="K2428" s="17" t="s">
        <v>189</v>
      </c>
      <c r="L2428" s="48" t="s">
        <v>89</v>
      </c>
      <c r="M2428" s="18" t="str" cm="1">
        <f t="array" ref="M2428">_xlfn.IFS(G2428&gt;20,"Alto",G2428&gt;0,"Médio",G2428&lt;=0,"Baixo")</f>
        <v>Médio</v>
      </c>
      <c r="N2428" s="20" t="str">
        <f t="shared" si="90"/>
        <v>Médio</v>
      </c>
      <c r="O2428" s="1"/>
    </row>
    <row r="2429" spans="1:15" x14ac:dyDescent="0.35">
      <c r="A2429" s="17" t="str">
        <f t="shared" si="89"/>
        <v>PEEstadoSecasEstado do Pernambuco20502C</v>
      </c>
      <c r="B2429" s="18" t="s">
        <v>129</v>
      </c>
      <c r="C2429" s="18" t="s">
        <v>146</v>
      </c>
      <c r="D2429" s="17" t="s">
        <v>50</v>
      </c>
      <c r="E2429" s="17" t="s">
        <v>167</v>
      </c>
      <c r="F2429" s="17" t="e" vm="53">
        <v>#VALUE!</v>
      </c>
      <c r="G2429" s="46">
        <v>15.420333333333335</v>
      </c>
      <c r="H2429" s="18">
        <v>2050</v>
      </c>
      <c r="I2429" s="18" t="s">
        <v>86</v>
      </c>
      <c r="J2429" s="9" t="s">
        <v>188</v>
      </c>
      <c r="K2429" s="17" t="s">
        <v>189</v>
      </c>
      <c r="L2429" s="48" t="s">
        <v>89</v>
      </c>
      <c r="M2429" s="18" t="str" cm="1">
        <f t="array" ref="M2429">_xlfn.IFS(G2429&gt;20,"Alto",G2429&gt;0,"Médio",G2429&lt;=0,"Baixo")</f>
        <v>Médio</v>
      </c>
      <c r="N2429" s="20" t="str">
        <f t="shared" si="90"/>
        <v>Médio</v>
      </c>
      <c r="O2429" s="1"/>
    </row>
    <row r="2430" spans="1:15" x14ac:dyDescent="0.35">
      <c r="A2430" s="17" t="str">
        <f t="shared" si="89"/>
        <v>PEEstadoSecasEstado do Pernambuco20504C</v>
      </c>
      <c r="B2430" s="18" t="s">
        <v>129</v>
      </c>
      <c r="C2430" s="18" t="s">
        <v>146</v>
      </c>
      <c r="D2430" s="17" t="s">
        <v>50</v>
      </c>
      <c r="E2430" s="17" t="s">
        <v>167</v>
      </c>
      <c r="F2430" s="17" t="e" vm="53">
        <v>#VALUE!</v>
      </c>
      <c r="G2430" s="46">
        <v>25.752333333333333</v>
      </c>
      <c r="H2430" s="18">
        <v>2050</v>
      </c>
      <c r="I2430" s="18" t="s">
        <v>90</v>
      </c>
      <c r="J2430" s="9" t="s">
        <v>188</v>
      </c>
      <c r="K2430" s="17" t="s">
        <v>189</v>
      </c>
      <c r="L2430" s="48" t="s">
        <v>89</v>
      </c>
      <c r="M2430" s="18" t="str" cm="1">
        <f t="array" ref="M2430">_xlfn.IFS(G2430&gt;20,"Alto",G2430&gt;0,"Médio",G2430&lt;=0,"Baixo")</f>
        <v>Alto</v>
      </c>
      <c r="N2430" s="20" t="str">
        <f t="shared" si="90"/>
        <v>Alto</v>
      </c>
      <c r="O2430" s="1"/>
    </row>
    <row r="2431" spans="1:15" x14ac:dyDescent="0.35">
      <c r="A2431" s="17" t="str">
        <f t="shared" ref="A2431:A2474" si="91">_xlfn.CONCAT(B2431,C2431,D2431,E2431,H2431,I2431)</f>
        <v>PIEstadoSecasEstado do Piauí20302C</v>
      </c>
      <c r="B2431" s="18" t="s">
        <v>139</v>
      </c>
      <c r="C2431" s="18" t="s">
        <v>146</v>
      </c>
      <c r="D2431" s="17" t="s">
        <v>50</v>
      </c>
      <c r="E2431" s="17" t="s">
        <v>168</v>
      </c>
      <c r="F2431" s="17" t="e" vm="54">
        <v>#VALUE!</v>
      </c>
      <c r="G2431" s="46">
        <v>-0.53028571428571536</v>
      </c>
      <c r="H2431" s="18">
        <v>2030</v>
      </c>
      <c r="I2431" s="18" t="s">
        <v>86</v>
      </c>
      <c r="J2431" s="9" t="s">
        <v>188</v>
      </c>
      <c r="K2431" s="17" t="s">
        <v>189</v>
      </c>
      <c r="L2431" s="48" t="s">
        <v>89</v>
      </c>
      <c r="M2431" s="18" t="str" cm="1">
        <f t="array" ref="M2431">_xlfn.IFS(G2431&gt;20,"Alto",G2431&gt;0,"Médio",G2431&lt;=0,"Baixo")</f>
        <v>Baixo</v>
      </c>
      <c r="N2431" s="20" t="str">
        <f t="shared" si="90"/>
        <v>Baixo</v>
      </c>
    </row>
    <row r="2432" spans="1:15" x14ac:dyDescent="0.35">
      <c r="A2432" s="17" t="str">
        <f t="shared" si="91"/>
        <v>PIEstadoSecasEstado do Piauí20304C</v>
      </c>
      <c r="B2432" s="18" t="s">
        <v>139</v>
      </c>
      <c r="C2432" s="18" t="s">
        <v>146</v>
      </c>
      <c r="D2432" s="17" t="s">
        <v>50</v>
      </c>
      <c r="E2432" s="17" t="s">
        <v>168</v>
      </c>
      <c r="F2432" s="17" t="e" vm="54">
        <v>#VALUE!</v>
      </c>
      <c r="G2432" s="46">
        <v>10.952</v>
      </c>
      <c r="H2432" s="18">
        <v>2030</v>
      </c>
      <c r="I2432" s="18" t="s">
        <v>90</v>
      </c>
      <c r="J2432" s="9" t="s">
        <v>188</v>
      </c>
      <c r="K2432" s="17" t="s">
        <v>189</v>
      </c>
      <c r="L2432" s="48" t="s">
        <v>89</v>
      </c>
      <c r="M2432" s="18" t="str" cm="1">
        <f t="array" ref="M2432">_xlfn.IFS(G2432&gt;20,"Alto",G2432&gt;0,"Médio",G2432&lt;=0,"Baixo")</f>
        <v>Médio</v>
      </c>
      <c r="N2432" s="20" t="str">
        <f t="shared" si="90"/>
        <v>Médio</v>
      </c>
    </row>
    <row r="2433" spans="1:14" x14ac:dyDescent="0.35">
      <c r="A2433" s="17" t="str">
        <f t="shared" si="91"/>
        <v>PIEstadoSecasEstado do Piauí20502C</v>
      </c>
      <c r="B2433" s="18" t="s">
        <v>139</v>
      </c>
      <c r="C2433" s="18" t="s">
        <v>146</v>
      </c>
      <c r="D2433" s="17" t="s">
        <v>50</v>
      </c>
      <c r="E2433" s="17" t="s">
        <v>168</v>
      </c>
      <c r="F2433" s="17" t="e" vm="54">
        <v>#VALUE!</v>
      </c>
      <c r="G2433" s="46">
        <v>-2.7843333333333322</v>
      </c>
      <c r="H2433" s="18">
        <v>2050</v>
      </c>
      <c r="I2433" s="18" t="s">
        <v>86</v>
      </c>
      <c r="J2433" s="9" t="s">
        <v>188</v>
      </c>
      <c r="K2433" s="17" t="s">
        <v>189</v>
      </c>
      <c r="L2433" s="48" t="s">
        <v>89</v>
      </c>
      <c r="M2433" s="18" t="str" cm="1">
        <f t="array" ref="M2433">_xlfn.IFS(G2433&gt;20,"Alto",G2433&gt;0,"Médio",G2433&lt;=0,"Baixo")</f>
        <v>Baixo</v>
      </c>
      <c r="N2433" s="20" t="str">
        <f t="shared" si="90"/>
        <v>Baixo</v>
      </c>
    </row>
    <row r="2434" spans="1:14" x14ac:dyDescent="0.35">
      <c r="A2434" s="17" t="str">
        <f t="shared" si="91"/>
        <v>PIEstadoSecasEstado do Piauí20504C</v>
      </c>
      <c r="B2434" s="18" t="s">
        <v>139</v>
      </c>
      <c r="C2434" s="18" t="s">
        <v>146</v>
      </c>
      <c r="D2434" s="17" t="s">
        <v>50</v>
      </c>
      <c r="E2434" s="17" t="s">
        <v>168</v>
      </c>
      <c r="F2434" s="17" t="e" vm="54">
        <v>#VALUE!</v>
      </c>
      <c r="G2434" s="46">
        <v>16.984333333333332</v>
      </c>
      <c r="H2434" s="18">
        <v>2050</v>
      </c>
      <c r="I2434" s="18" t="s">
        <v>90</v>
      </c>
      <c r="J2434" s="9" t="s">
        <v>188</v>
      </c>
      <c r="K2434" s="17" t="s">
        <v>189</v>
      </c>
      <c r="L2434" s="48" t="s">
        <v>89</v>
      </c>
      <c r="M2434" s="18" t="str" cm="1">
        <f t="array" ref="M2434">_xlfn.IFS(G2434&gt;20,"Alto",G2434&gt;0,"Médio",G2434&lt;=0,"Baixo")</f>
        <v>Médio</v>
      </c>
      <c r="N2434" s="20" t="str">
        <f t="shared" si="90"/>
        <v>Médio</v>
      </c>
    </row>
    <row r="2435" spans="1:14" x14ac:dyDescent="0.35">
      <c r="A2435" s="17" t="str">
        <f t="shared" si="91"/>
        <v>PREstadoSecasEstado do Paraná20302C</v>
      </c>
      <c r="B2435" s="18" t="s">
        <v>105</v>
      </c>
      <c r="C2435" s="18" t="s">
        <v>146</v>
      </c>
      <c r="D2435" s="17" t="s">
        <v>50</v>
      </c>
      <c r="E2435" s="17" t="s">
        <v>166</v>
      </c>
      <c r="F2435" s="17" t="e" vm="52">
        <v>#VALUE!</v>
      </c>
      <c r="G2435" s="46">
        <v>-2.1634285714285704</v>
      </c>
      <c r="H2435" s="18">
        <v>2030</v>
      </c>
      <c r="I2435" s="18" t="s">
        <v>86</v>
      </c>
      <c r="J2435" s="9" t="s">
        <v>188</v>
      </c>
      <c r="K2435" s="17" t="s">
        <v>189</v>
      </c>
      <c r="L2435" s="48" t="s">
        <v>89</v>
      </c>
      <c r="M2435" s="18" t="str" cm="1">
        <f t="array" ref="M2435">_xlfn.IFS(G2435&gt;20,"Alto",G2435&gt;0,"Médio",G2435&lt;=0,"Baixo")</f>
        <v>Baixo</v>
      </c>
      <c r="N2435" s="20" t="str">
        <f t="shared" si="90"/>
        <v>Baixo</v>
      </c>
    </row>
    <row r="2436" spans="1:14" x14ac:dyDescent="0.35">
      <c r="A2436" s="17" t="str">
        <f t="shared" si="91"/>
        <v>PREstadoSecasEstado do Paraná20304C</v>
      </c>
      <c r="B2436" s="18" t="s">
        <v>105</v>
      </c>
      <c r="C2436" s="18" t="s">
        <v>146</v>
      </c>
      <c r="D2436" s="17" t="s">
        <v>50</v>
      </c>
      <c r="E2436" s="17" t="s">
        <v>166</v>
      </c>
      <c r="F2436" s="17" t="e" vm="52">
        <v>#VALUE!</v>
      </c>
      <c r="G2436" s="46">
        <v>-0.50000000000000011</v>
      </c>
      <c r="H2436" s="18">
        <v>2030</v>
      </c>
      <c r="I2436" s="18" t="s">
        <v>90</v>
      </c>
      <c r="J2436" s="9" t="s">
        <v>188</v>
      </c>
      <c r="K2436" s="17" t="s">
        <v>189</v>
      </c>
      <c r="L2436" s="48" t="s">
        <v>89</v>
      </c>
      <c r="M2436" s="18" t="str" cm="1">
        <f t="array" ref="M2436">_xlfn.IFS(G2436&gt;20,"Alto",G2436&gt;0,"Médio",G2436&lt;=0,"Baixo")</f>
        <v>Baixo</v>
      </c>
      <c r="N2436" s="20" t="str">
        <f t="shared" si="90"/>
        <v>Baixo</v>
      </c>
    </row>
    <row r="2437" spans="1:14" x14ac:dyDescent="0.35">
      <c r="A2437" s="17" t="str">
        <f t="shared" si="91"/>
        <v>PREstadoSecasEstado do Paraná20502C</v>
      </c>
      <c r="B2437" s="18" t="s">
        <v>105</v>
      </c>
      <c r="C2437" s="18" t="s">
        <v>146</v>
      </c>
      <c r="D2437" s="17" t="s">
        <v>50</v>
      </c>
      <c r="E2437" s="17" t="s">
        <v>166</v>
      </c>
      <c r="F2437" s="17" t="e" vm="52">
        <v>#VALUE!</v>
      </c>
      <c r="G2437" s="46">
        <v>-2.3759999999999994</v>
      </c>
      <c r="H2437" s="18">
        <v>2050</v>
      </c>
      <c r="I2437" s="18" t="s">
        <v>86</v>
      </c>
      <c r="J2437" s="9" t="s">
        <v>188</v>
      </c>
      <c r="K2437" s="17" t="s">
        <v>189</v>
      </c>
      <c r="L2437" s="48" t="s">
        <v>89</v>
      </c>
      <c r="M2437" s="18" t="str" cm="1">
        <f t="array" ref="M2437">_xlfn.IFS(G2437&gt;20,"Alto",G2437&gt;0,"Médio",G2437&lt;=0,"Baixo")</f>
        <v>Baixo</v>
      </c>
      <c r="N2437" s="20" t="str">
        <f t="shared" si="90"/>
        <v>Baixo</v>
      </c>
    </row>
    <row r="2438" spans="1:14" x14ac:dyDescent="0.35">
      <c r="A2438" s="17" t="str">
        <f t="shared" si="91"/>
        <v>PREstadoSecasEstado do Paraná20504C</v>
      </c>
      <c r="B2438" s="18" t="s">
        <v>105</v>
      </c>
      <c r="C2438" s="18" t="s">
        <v>146</v>
      </c>
      <c r="D2438" s="17" t="s">
        <v>50</v>
      </c>
      <c r="E2438" s="17" t="s">
        <v>166</v>
      </c>
      <c r="F2438" s="17" t="e" vm="52">
        <v>#VALUE!</v>
      </c>
      <c r="G2438" s="46">
        <v>-1.4959999999999998</v>
      </c>
      <c r="H2438" s="18">
        <v>2050</v>
      </c>
      <c r="I2438" s="18" t="s">
        <v>90</v>
      </c>
      <c r="J2438" s="9" t="s">
        <v>188</v>
      </c>
      <c r="K2438" s="17" t="s">
        <v>189</v>
      </c>
      <c r="L2438" s="48" t="s">
        <v>89</v>
      </c>
      <c r="M2438" s="18" t="str" cm="1">
        <f t="array" ref="M2438">_xlfn.IFS(G2438&gt;20,"Alto",G2438&gt;0,"Médio",G2438&lt;=0,"Baixo")</f>
        <v>Baixo</v>
      </c>
      <c r="N2438" s="20" t="str">
        <f t="shared" si="90"/>
        <v>Baixo</v>
      </c>
    </row>
    <row r="2439" spans="1:14" x14ac:dyDescent="0.35">
      <c r="A2439" s="17" t="str">
        <f t="shared" si="91"/>
        <v>RJEstadoSecasEstado do Rio de Janeiro20302C</v>
      </c>
      <c r="B2439" s="18" t="s">
        <v>143</v>
      </c>
      <c r="C2439" s="18" t="s">
        <v>146</v>
      </c>
      <c r="D2439" s="17" t="s">
        <v>50</v>
      </c>
      <c r="E2439" s="17" t="s">
        <v>169</v>
      </c>
      <c r="F2439" s="17" t="e" vm="55">
        <v>#VALUE!</v>
      </c>
      <c r="G2439" s="46">
        <v>1.8177142857142856</v>
      </c>
      <c r="H2439" s="18">
        <v>2030</v>
      </c>
      <c r="I2439" s="18" t="s">
        <v>86</v>
      </c>
      <c r="J2439" s="9" t="s">
        <v>188</v>
      </c>
      <c r="K2439" s="17" t="s">
        <v>189</v>
      </c>
      <c r="L2439" s="48" t="s">
        <v>89</v>
      </c>
      <c r="M2439" s="18" t="str" cm="1">
        <f t="array" ref="M2439">_xlfn.IFS(G2439&gt;20,"Alto",G2439&gt;0,"Médio",G2439&lt;=0,"Baixo")</f>
        <v>Médio</v>
      </c>
      <c r="N2439" s="20" t="str">
        <f t="shared" si="90"/>
        <v>Médio</v>
      </c>
    </row>
    <row r="2440" spans="1:14" x14ac:dyDescent="0.35">
      <c r="A2440" s="17" t="str">
        <f t="shared" si="91"/>
        <v>RJEstadoSecasEstado do Rio de Janeiro20304C</v>
      </c>
      <c r="B2440" s="18" t="s">
        <v>143</v>
      </c>
      <c r="C2440" s="18" t="s">
        <v>146</v>
      </c>
      <c r="D2440" s="17" t="s">
        <v>50</v>
      </c>
      <c r="E2440" s="17" t="s">
        <v>169</v>
      </c>
      <c r="F2440" s="17" t="e" vm="55">
        <v>#VALUE!</v>
      </c>
      <c r="G2440" s="46">
        <v>2.1754285714285713</v>
      </c>
      <c r="H2440" s="18">
        <v>2030</v>
      </c>
      <c r="I2440" s="18" t="s">
        <v>90</v>
      </c>
      <c r="J2440" s="9" t="s">
        <v>188</v>
      </c>
      <c r="K2440" s="17" t="s">
        <v>189</v>
      </c>
      <c r="L2440" s="48" t="s">
        <v>89</v>
      </c>
      <c r="M2440" s="18" t="str" cm="1">
        <f t="array" ref="M2440">_xlfn.IFS(G2440&gt;20,"Alto",G2440&gt;0,"Médio",G2440&lt;=0,"Baixo")</f>
        <v>Médio</v>
      </c>
      <c r="N2440" s="20" t="str">
        <f t="shared" si="90"/>
        <v>Médio</v>
      </c>
    </row>
    <row r="2441" spans="1:14" x14ac:dyDescent="0.35">
      <c r="A2441" s="17" t="str">
        <f t="shared" si="91"/>
        <v>RJEstadoSecasEstado do Rio de Janeiro20502C</v>
      </c>
      <c r="B2441" s="18" t="s">
        <v>143</v>
      </c>
      <c r="C2441" s="18" t="s">
        <v>146</v>
      </c>
      <c r="D2441" s="17" t="s">
        <v>50</v>
      </c>
      <c r="E2441" s="17" t="s">
        <v>169</v>
      </c>
      <c r="F2441" s="17" t="e" vm="55">
        <v>#VALUE!</v>
      </c>
      <c r="G2441" s="46">
        <v>0.15133333333333324</v>
      </c>
      <c r="H2441" s="18">
        <v>2050</v>
      </c>
      <c r="I2441" s="18" t="s">
        <v>86</v>
      </c>
      <c r="J2441" s="9" t="s">
        <v>188</v>
      </c>
      <c r="K2441" s="17" t="s">
        <v>189</v>
      </c>
      <c r="L2441" s="48" t="s">
        <v>89</v>
      </c>
      <c r="M2441" s="18" t="str" cm="1">
        <f t="array" ref="M2441">_xlfn.IFS(G2441&gt;20,"Alto",G2441&gt;0,"Médio",G2441&lt;=0,"Baixo")</f>
        <v>Médio</v>
      </c>
      <c r="N2441" s="20" t="str">
        <f t="shared" si="90"/>
        <v>Médio</v>
      </c>
    </row>
    <row r="2442" spans="1:14" x14ac:dyDescent="0.35">
      <c r="A2442" s="17" t="str">
        <f t="shared" si="91"/>
        <v>RJEstadoSecasEstado do Rio de Janeiro20504C</v>
      </c>
      <c r="B2442" s="18" t="s">
        <v>143</v>
      </c>
      <c r="C2442" s="18" t="s">
        <v>146</v>
      </c>
      <c r="D2442" s="17" t="s">
        <v>50</v>
      </c>
      <c r="E2442" s="17" t="s">
        <v>169</v>
      </c>
      <c r="F2442" s="17" t="e" vm="55">
        <v>#VALUE!</v>
      </c>
      <c r="G2442" s="46">
        <v>-2.2333333333333278E-2</v>
      </c>
      <c r="H2442" s="18">
        <v>2050</v>
      </c>
      <c r="I2442" s="18" t="s">
        <v>90</v>
      </c>
      <c r="J2442" s="9" t="s">
        <v>188</v>
      </c>
      <c r="K2442" s="17" t="s">
        <v>189</v>
      </c>
      <c r="L2442" s="48" t="s">
        <v>89</v>
      </c>
      <c r="M2442" s="18" t="str" cm="1">
        <f t="array" ref="M2442">_xlfn.IFS(G2442&gt;20,"Alto",G2442&gt;0,"Médio",G2442&lt;=0,"Baixo")</f>
        <v>Baixo</v>
      </c>
      <c r="N2442" s="20" t="str">
        <f t="shared" si="90"/>
        <v>Baixo</v>
      </c>
    </row>
    <row r="2443" spans="1:14" x14ac:dyDescent="0.35">
      <c r="A2443" s="17" t="str">
        <f t="shared" si="91"/>
        <v>RNEstadoSecasEstado do Rio Grande do Norte20302C</v>
      </c>
      <c r="B2443" s="18" t="s">
        <v>121</v>
      </c>
      <c r="C2443" s="18" t="s">
        <v>146</v>
      </c>
      <c r="D2443" s="17" t="s">
        <v>50</v>
      </c>
      <c r="E2443" s="17" t="s">
        <v>170</v>
      </c>
      <c r="F2443" s="17" t="e" vm="56">
        <v>#VALUE!</v>
      </c>
      <c r="G2443" s="46">
        <v>4.1665714285714266</v>
      </c>
      <c r="H2443" s="18">
        <v>2030</v>
      </c>
      <c r="I2443" s="18" t="s">
        <v>86</v>
      </c>
      <c r="J2443" s="9" t="s">
        <v>188</v>
      </c>
      <c r="K2443" s="17" t="s">
        <v>189</v>
      </c>
      <c r="L2443" s="48" t="s">
        <v>89</v>
      </c>
      <c r="M2443" s="18" t="str" cm="1">
        <f t="array" ref="M2443">_xlfn.IFS(G2443&gt;20,"Alto",G2443&gt;0,"Médio",G2443&lt;=0,"Baixo")</f>
        <v>Médio</v>
      </c>
      <c r="N2443" s="20" t="str">
        <f t="shared" si="90"/>
        <v>Médio</v>
      </c>
    </row>
    <row r="2444" spans="1:14" x14ac:dyDescent="0.35">
      <c r="A2444" s="17" t="str">
        <f t="shared" si="91"/>
        <v>RNEstadoSecasEstado do Rio Grande do Norte20304C</v>
      </c>
      <c r="B2444" s="18" t="s">
        <v>121</v>
      </c>
      <c r="C2444" s="18" t="s">
        <v>146</v>
      </c>
      <c r="D2444" s="17" t="s">
        <v>50</v>
      </c>
      <c r="E2444" s="17" t="s">
        <v>170</v>
      </c>
      <c r="F2444" s="17" t="e" vm="56">
        <v>#VALUE!</v>
      </c>
      <c r="G2444" s="46">
        <v>12.356000000000002</v>
      </c>
      <c r="H2444" s="18">
        <v>2030</v>
      </c>
      <c r="I2444" s="18" t="s">
        <v>90</v>
      </c>
      <c r="J2444" s="9" t="s">
        <v>188</v>
      </c>
      <c r="K2444" s="17" t="s">
        <v>189</v>
      </c>
      <c r="L2444" s="48" t="s">
        <v>89</v>
      </c>
      <c r="M2444" s="18" t="str" cm="1">
        <f t="array" ref="M2444">_xlfn.IFS(G2444&gt;20,"Alto",G2444&gt;0,"Médio",G2444&lt;=0,"Baixo")</f>
        <v>Médio</v>
      </c>
      <c r="N2444" s="20" t="str">
        <f t="shared" si="90"/>
        <v>Médio</v>
      </c>
    </row>
    <row r="2445" spans="1:14" x14ac:dyDescent="0.35">
      <c r="A2445" s="17" t="str">
        <f t="shared" si="91"/>
        <v>RNEstadoSecasEstado do Rio Grande do Norte20502C</v>
      </c>
      <c r="B2445" s="18" t="s">
        <v>121</v>
      </c>
      <c r="C2445" s="18" t="s">
        <v>146</v>
      </c>
      <c r="D2445" s="17" t="s">
        <v>50</v>
      </c>
      <c r="E2445" s="17" t="s">
        <v>170</v>
      </c>
      <c r="F2445" s="17" t="e" vm="56">
        <v>#VALUE!</v>
      </c>
      <c r="G2445" s="46">
        <v>9.6896666666666693</v>
      </c>
      <c r="H2445" s="18">
        <v>2050</v>
      </c>
      <c r="I2445" s="18" t="s">
        <v>86</v>
      </c>
      <c r="J2445" s="9" t="s">
        <v>188</v>
      </c>
      <c r="K2445" s="17" t="s">
        <v>189</v>
      </c>
      <c r="L2445" s="48" t="s">
        <v>89</v>
      </c>
      <c r="M2445" s="18" t="str" cm="1">
        <f t="array" ref="M2445">_xlfn.IFS(G2445&gt;20,"Alto",G2445&gt;0,"Médio",G2445&lt;=0,"Baixo")</f>
        <v>Médio</v>
      </c>
      <c r="N2445" s="20" t="str">
        <f t="shared" si="90"/>
        <v>Médio</v>
      </c>
    </row>
    <row r="2446" spans="1:14" x14ac:dyDescent="0.35">
      <c r="A2446" s="17" t="str">
        <f t="shared" si="91"/>
        <v>RNEstadoSecasEstado do Rio Grande do Norte20504C</v>
      </c>
      <c r="B2446" s="18" t="s">
        <v>121</v>
      </c>
      <c r="C2446" s="18" t="s">
        <v>146</v>
      </c>
      <c r="D2446" s="17" t="s">
        <v>50</v>
      </c>
      <c r="E2446" s="17" t="s">
        <v>170</v>
      </c>
      <c r="F2446" s="17" t="e" vm="56">
        <v>#VALUE!</v>
      </c>
      <c r="G2446" s="46">
        <v>18.239666666666665</v>
      </c>
      <c r="H2446" s="18">
        <v>2050</v>
      </c>
      <c r="I2446" s="18" t="s">
        <v>90</v>
      </c>
      <c r="J2446" s="9" t="s">
        <v>188</v>
      </c>
      <c r="K2446" s="17" t="s">
        <v>189</v>
      </c>
      <c r="L2446" s="48" t="s">
        <v>89</v>
      </c>
      <c r="M2446" s="18" t="str" cm="1">
        <f t="array" ref="M2446">_xlfn.IFS(G2446&gt;20,"Alto",G2446&gt;0,"Médio",G2446&lt;=0,"Baixo")</f>
        <v>Médio</v>
      </c>
      <c r="N2446" s="20" t="str">
        <f t="shared" si="90"/>
        <v>Médio</v>
      </c>
    </row>
    <row r="2447" spans="1:14" x14ac:dyDescent="0.35">
      <c r="A2447" s="17" t="str">
        <f t="shared" si="91"/>
        <v>ROEstadoSecasEstado da Rondônia20302C</v>
      </c>
      <c r="B2447" s="18" t="s">
        <v>127</v>
      </c>
      <c r="C2447" s="18" t="s">
        <v>146</v>
      </c>
      <c r="D2447" s="17" t="s">
        <v>50</v>
      </c>
      <c r="E2447" s="17" t="s">
        <v>150</v>
      </c>
      <c r="F2447" s="17" t="e" vm="36">
        <v>#VALUE!</v>
      </c>
      <c r="G2447" s="46">
        <v>0.69714285714285762</v>
      </c>
      <c r="H2447" s="18">
        <v>2030</v>
      </c>
      <c r="I2447" s="18" t="s">
        <v>86</v>
      </c>
      <c r="J2447" s="9" t="s">
        <v>188</v>
      </c>
      <c r="K2447" s="17" t="s">
        <v>189</v>
      </c>
      <c r="L2447" s="48" t="s">
        <v>89</v>
      </c>
      <c r="M2447" s="18" t="str" cm="1">
        <f t="array" ref="M2447">_xlfn.IFS(G2447&gt;20,"Alto",G2447&gt;0,"Médio",G2447&lt;=0,"Baixo")</f>
        <v>Médio</v>
      </c>
      <c r="N2447" s="20" t="str">
        <f t="shared" si="90"/>
        <v>Médio</v>
      </c>
    </row>
    <row r="2448" spans="1:14" x14ac:dyDescent="0.35">
      <c r="A2448" s="17" t="str">
        <f t="shared" si="91"/>
        <v>ROEstadoSecasEstado da Rondônia20304C</v>
      </c>
      <c r="B2448" s="18" t="s">
        <v>127</v>
      </c>
      <c r="C2448" s="18" t="s">
        <v>146</v>
      </c>
      <c r="D2448" s="17" t="s">
        <v>50</v>
      </c>
      <c r="E2448" s="17" t="s">
        <v>150</v>
      </c>
      <c r="F2448" s="17" t="e" vm="36">
        <v>#VALUE!</v>
      </c>
      <c r="G2448" s="46">
        <v>3.1234285714285717</v>
      </c>
      <c r="H2448" s="18">
        <v>2030</v>
      </c>
      <c r="I2448" s="18" t="s">
        <v>90</v>
      </c>
      <c r="J2448" s="9" t="s">
        <v>188</v>
      </c>
      <c r="K2448" s="17" t="s">
        <v>189</v>
      </c>
      <c r="L2448" s="48" t="s">
        <v>89</v>
      </c>
      <c r="M2448" s="18" t="str" cm="1">
        <f t="array" ref="M2448">_xlfn.IFS(G2448&gt;20,"Alto",G2448&gt;0,"Médio",G2448&lt;=0,"Baixo")</f>
        <v>Médio</v>
      </c>
      <c r="N2448" s="20" t="str">
        <f t="shared" si="90"/>
        <v>Médio</v>
      </c>
    </row>
    <row r="2449" spans="1:14" x14ac:dyDescent="0.35">
      <c r="A2449" s="17" t="str">
        <f t="shared" si="91"/>
        <v>ROEstadoSecasEstado da Rondônia20502C</v>
      </c>
      <c r="B2449" s="18" t="s">
        <v>127</v>
      </c>
      <c r="C2449" s="18" t="s">
        <v>146</v>
      </c>
      <c r="D2449" s="17" t="s">
        <v>50</v>
      </c>
      <c r="E2449" s="17" t="s">
        <v>150</v>
      </c>
      <c r="F2449" s="17" t="e" vm="36">
        <v>#VALUE!</v>
      </c>
      <c r="G2449" s="46">
        <v>1.4796666666666667</v>
      </c>
      <c r="H2449" s="18">
        <v>2050</v>
      </c>
      <c r="I2449" s="18" t="s">
        <v>86</v>
      </c>
      <c r="J2449" s="9" t="s">
        <v>188</v>
      </c>
      <c r="K2449" s="17" t="s">
        <v>189</v>
      </c>
      <c r="L2449" s="48" t="s">
        <v>89</v>
      </c>
      <c r="M2449" s="18" t="str" cm="1">
        <f t="array" ref="M2449">_xlfn.IFS(G2449&gt;20,"Alto",G2449&gt;0,"Médio",G2449&lt;=0,"Baixo")</f>
        <v>Médio</v>
      </c>
      <c r="N2449" s="20" t="str">
        <f t="shared" si="90"/>
        <v>Médio</v>
      </c>
    </row>
    <row r="2450" spans="1:14" x14ac:dyDescent="0.35">
      <c r="A2450" s="17" t="str">
        <f t="shared" si="91"/>
        <v>ROEstadoSecasEstado da Rondônia20504C</v>
      </c>
      <c r="B2450" s="18" t="s">
        <v>127</v>
      </c>
      <c r="C2450" s="18" t="s">
        <v>146</v>
      </c>
      <c r="D2450" s="17" t="s">
        <v>50</v>
      </c>
      <c r="E2450" s="17" t="s">
        <v>150</v>
      </c>
      <c r="F2450" s="17" t="e" vm="36">
        <v>#VALUE!</v>
      </c>
      <c r="G2450" s="46">
        <v>5.211333333333334</v>
      </c>
      <c r="H2450" s="18">
        <v>2050</v>
      </c>
      <c r="I2450" s="18" t="s">
        <v>90</v>
      </c>
      <c r="J2450" s="9" t="s">
        <v>188</v>
      </c>
      <c r="K2450" s="17" t="s">
        <v>189</v>
      </c>
      <c r="L2450" s="48" t="s">
        <v>89</v>
      </c>
      <c r="M2450" s="18" t="str" cm="1">
        <f t="array" ref="M2450">_xlfn.IFS(G2450&gt;20,"Alto",G2450&gt;0,"Médio",G2450&lt;=0,"Baixo")</f>
        <v>Médio</v>
      </c>
      <c r="N2450" s="20" t="str">
        <f t="shared" si="90"/>
        <v>Médio</v>
      </c>
    </row>
    <row r="2451" spans="1:14" x14ac:dyDescent="0.35">
      <c r="A2451" s="17" t="str">
        <f t="shared" si="91"/>
        <v>RREstadoSecasEstado da Roraima20302C</v>
      </c>
      <c r="B2451" s="18" t="s">
        <v>97</v>
      </c>
      <c r="C2451" s="18" t="s">
        <v>146</v>
      </c>
      <c r="D2451" s="17" t="s">
        <v>50</v>
      </c>
      <c r="E2451" s="17" t="s">
        <v>151</v>
      </c>
      <c r="F2451" s="17" t="e" vm="37">
        <v>#VALUE!</v>
      </c>
      <c r="G2451" s="46">
        <v>4.8648571428571428</v>
      </c>
      <c r="H2451" s="18">
        <v>2030</v>
      </c>
      <c r="I2451" s="18" t="s">
        <v>86</v>
      </c>
      <c r="J2451" s="9" t="s">
        <v>188</v>
      </c>
      <c r="K2451" s="17" t="s">
        <v>189</v>
      </c>
      <c r="L2451" s="48" t="s">
        <v>89</v>
      </c>
      <c r="M2451" s="18" t="str" cm="1">
        <f t="array" ref="M2451">_xlfn.IFS(G2451&gt;20,"Alto",G2451&gt;0,"Médio",G2451&lt;=0,"Baixo")</f>
        <v>Médio</v>
      </c>
      <c r="N2451" s="20" t="str">
        <f t="shared" si="90"/>
        <v>Médio</v>
      </c>
    </row>
    <row r="2452" spans="1:14" x14ac:dyDescent="0.35">
      <c r="A2452" s="17" t="str">
        <f t="shared" si="91"/>
        <v>RREstadoSecasEstado da Roraima20304C</v>
      </c>
      <c r="B2452" s="18" t="s">
        <v>97</v>
      </c>
      <c r="C2452" s="18" t="s">
        <v>146</v>
      </c>
      <c r="D2452" s="17" t="s">
        <v>50</v>
      </c>
      <c r="E2452" s="17" t="s">
        <v>151</v>
      </c>
      <c r="F2452" s="17" t="e" vm="37">
        <v>#VALUE!</v>
      </c>
      <c r="G2452" s="46">
        <v>8.0608571428571452</v>
      </c>
      <c r="H2452" s="18">
        <v>2030</v>
      </c>
      <c r="I2452" s="18" t="s">
        <v>90</v>
      </c>
      <c r="J2452" s="9" t="s">
        <v>188</v>
      </c>
      <c r="K2452" s="17" t="s">
        <v>189</v>
      </c>
      <c r="L2452" s="48" t="s">
        <v>89</v>
      </c>
      <c r="M2452" s="18" t="str" cm="1">
        <f t="array" ref="M2452">_xlfn.IFS(G2452&gt;20,"Alto",G2452&gt;0,"Médio",G2452&lt;=0,"Baixo")</f>
        <v>Médio</v>
      </c>
      <c r="N2452" s="20" t="str">
        <f t="shared" si="90"/>
        <v>Médio</v>
      </c>
    </row>
    <row r="2453" spans="1:14" x14ac:dyDescent="0.35">
      <c r="A2453" s="17" t="str">
        <f t="shared" si="91"/>
        <v>RREstadoSecasEstado da Roraima20502C</v>
      </c>
      <c r="B2453" s="18" t="s">
        <v>97</v>
      </c>
      <c r="C2453" s="18" t="s">
        <v>146</v>
      </c>
      <c r="D2453" s="17" t="s">
        <v>50</v>
      </c>
      <c r="E2453" s="17" t="s">
        <v>151</v>
      </c>
      <c r="F2453" s="17" t="e" vm="37">
        <v>#VALUE!</v>
      </c>
      <c r="G2453" s="46">
        <v>7.5013333333333359</v>
      </c>
      <c r="H2453" s="18">
        <v>2050</v>
      </c>
      <c r="I2453" s="18" t="s">
        <v>86</v>
      </c>
      <c r="J2453" s="9" t="s">
        <v>188</v>
      </c>
      <c r="K2453" s="17" t="s">
        <v>189</v>
      </c>
      <c r="L2453" s="48" t="s">
        <v>89</v>
      </c>
      <c r="M2453" s="18" t="str" cm="1">
        <f t="array" ref="M2453">_xlfn.IFS(G2453&gt;20,"Alto",G2453&gt;0,"Médio",G2453&lt;=0,"Baixo")</f>
        <v>Médio</v>
      </c>
      <c r="N2453" s="20" t="str">
        <f t="shared" si="90"/>
        <v>Médio</v>
      </c>
    </row>
    <row r="2454" spans="1:14" x14ac:dyDescent="0.35">
      <c r="A2454" s="17" t="str">
        <f t="shared" si="91"/>
        <v>RREstadoSecasEstado da Roraima20504C</v>
      </c>
      <c r="B2454" s="18" t="s">
        <v>97</v>
      </c>
      <c r="C2454" s="18" t="s">
        <v>146</v>
      </c>
      <c r="D2454" s="17" t="s">
        <v>50</v>
      </c>
      <c r="E2454" s="17" t="s">
        <v>151</v>
      </c>
      <c r="F2454" s="17" t="e" vm="37">
        <v>#VALUE!</v>
      </c>
      <c r="G2454" s="46">
        <v>12.342333333333334</v>
      </c>
      <c r="H2454" s="18">
        <v>2050</v>
      </c>
      <c r="I2454" s="18" t="s">
        <v>90</v>
      </c>
      <c r="J2454" s="9" t="s">
        <v>188</v>
      </c>
      <c r="K2454" s="17" t="s">
        <v>189</v>
      </c>
      <c r="L2454" s="48" t="s">
        <v>89</v>
      </c>
      <c r="M2454" s="18" t="str" cm="1">
        <f t="array" ref="M2454">_xlfn.IFS(G2454&gt;20,"Alto",G2454&gt;0,"Médio",G2454&lt;=0,"Baixo")</f>
        <v>Médio</v>
      </c>
      <c r="N2454" s="20" t="str">
        <f t="shared" si="90"/>
        <v>Médio</v>
      </c>
    </row>
    <row r="2455" spans="1:14" x14ac:dyDescent="0.35">
      <c r="A2455" s="17" t="str">
        <f t="shared" si="91"/>
        <v>RSEstadoSecasEstado do Rio Grande do Sul20302C</v>
      </c>
      <c r="B2455" s="18" t="s">
        <v>125</v>
      </c>
      <c r="C2455" s="18" t="s">
        <v>146</v>
      </c>
      <c r="D2455" s="17" t="s">
        <v>50</v>
      </c>
      <c r="E2455" s="17" t="s">
        <v>171</v>
      </c>
      <c r="F2455" s="17" t="e" vm="57">
        <v>#VALUE!</v>
      </c>
      <c r="G2455" s="46">
        <v>-2.0194285714285711</v>
      </c>
      <c r="H2455" s="18">
        <v>2030</v>
      </c>
      <c r="I2455" s="18" t="s">
        <v>86</v>
      </c>
      <c r="J2455" s="9" t="s">
        <v>188</v>
      </c>
      <c r="K2455" s="17" t="s">
        <v>189</v>
      </c>
      <c r="L2455" s="48" t="s">
        <v>89</v>
      </c>
      <c r="M2455" s="18" t="str" cm="1">
        <f t="array" ref="M2455">_xlfn.IFS(G2455&gt;20,"Alto",G2455&gt;0,"Médio",G2455&lt;=0,"Baixo")</f>
        <v>Baixo</v>
      </c>
      <c r="N2455" s="20" t="str">
        <f t="shared" si="90"/>
        <v>Baixo</v>
      </c>
    </row>
    <row r="2456" spans="1:14" x14ac:dyDescent="0.35">
      <c r="A2456" s="17" t="str">
        <f t="shared" si="91"/>
        <v>RSEstadoSecasEstado do Rio Grande do Sul20304C</v>
      </c>
      <c r="B2456" s="18" t="s">
        <v>125</v>
      </c>
      <c r="C2456" s="18" t="s">
        <v>146</v>
      </c>
      <c r="D2456" s="17" t="s">
        <v>50</v>
      </c>
      <c r="E2456" s="17" t="s">
        <v>171</v>
      </c>
      <c r="F2456" s="17" t="e" vm="57">
        <v>#VALUE!</v>
      </c>
      <c r="G2456" s="46">
        <v>-0.20142857142857148</v>
      </c>
      <c r="H2456" s="18">
        <v>2030</v>
      </c>
      <c r="I2456" s="18" t="s">
        <v>90</v>
      </c>
      <c r="J2456" s="9" t="s">
        <v>188</v>
      </c>
      <c r="K2456" s="17" t="s">
        <v>189</v>
      </c>
      <c r="L2456" s="48" t="s">
        <v>89</v>
      </c>
      <c r="M2456" s="18" t="str" cm="1">
        <f t="array" ref="M2456">_xlfn.IFS(G2456&gt;20,"Alto",G2456&gt;0,"Médio",G2456&lt;=0,"Baixo")</f>
        <v>Baixo</v>
      </c>
      <c r="N2456" s="20" t="str">
        <f t="shared" si="90"/>
        <v>Baixo</v>
      </c>
    </row>
    <row r="2457" spans="1:14" x14ac:dyDescent="0.35">
      <c r="A2457" s="17" t="str">
        <f t="shared" si="91"/>
        <v>RSEstadoSecasEstado do Rio Grande do Sul20502C</v>
      </c>
      <c r="B2457" s="18" t="s">
        <v>125</v>
      </c>
      <c r="C2457" s="18" t="s">
        <v>146</v>
      </c>
      <c r="D2457" s="17" t="s">
        <v>50</v>
      </c>
      <c r="E2457" s="17" t="s">
        <v>171</v>
      </c>
      <c r="F2457" s="17" t="e" vm="57">
        <v>#VALUE!</v>
      </c>
      <c r="G2457" s="46">
        <v>-1.1543333333333337</v>
      </c>
      <c r="H2457" s="18">
        <v>2050</v>
      </c>
      <c r="I2457" s="18" t="s">
        <v>86</v>
      </c>
      <c r="J2457" s="9" t="s">
        <v>188</v>
      </c>
      <c r="K2457" s="17" t="s">
        <v>189</v>
      </c>
      <c r="L2457" s="48" t="s">
        <v>89</v>
      </c>
      <c r="M2457" s="18" t="str" cm="1">
        <f t="array" ref="M2457">_xlfn.IFS(G2457&gt;20,"Alto",G2457&gt;0,"Médio",G2457&lt;=0,"Baixo")</f>
        <v>Baixo</v>
      </c>
      <c r="N2457" s="20" t="str">
        <f t="shared" si="90"/>
        <v>Baixo</v>
      </c>
    </row>
    <row r="2458" spans="1:14" x14ac:dyDescent="0.35">
      <c r="A2458" s="17" t="str">
        <f t="shared" si="91"/>
        <v>RSEstadoSecasEstado do Rio Grande do Sul20504C</v>
      </c>
      <c r="B2458" s="18" t="s">
        <v>125</v>
      </c>
      <c r="C2458" s="18" t="s">
        <v>146</v>
      </c>
      <c r="D2458" s="17" t="s">
        <v>50</v>
      </c>
      <c r="E2458" s="17" t="s">
        <v>171</v>
      </c>
      <c r="F2458" s="17" t="e" vm="57">
        <v>#VALUE!</v>
      </c>
      <c r="G2458" s="46">
        <v>-0.23299999999999993</v>
      </c>
      <c r="H2458" s="18">
        <v>2050</v>
      </c>
      <c r="I2458" s="18" t="s">
        <v>90</v>
      </c>
      <c r="J2458" s="9" t="s">
        <v>188</v>
      </c>
      <c r="K2458" s="17" t="s">
        <v>189</v>
      </c>
      <c r="L2458" s="48" t="s">
        <v>89</v>
      </c>
      <c r="M2458" s="18" t="str" cm="1">
        <f t="array" ref="M2458">_xlfn.IFS(G2458&gt;20,"Alto",G2458&gt;0,"Médio",G2458&lt;=0,"Baixo")</f>
        <v>Baixo</v>
      </c>
      <c r="N2458" s="20" t="str">
        <f t="shared" si="90"/>
        <v>Baixo</v>
      </c>
    </row>
    <row r="2459" spans="1:14" x14ac:dyDescent="0.35">
      <c r="A2459" s="17" t="str">
        <f t="shared" si="91"/>
        <v>SCEstadoSecasEstado de Santa Catarina20302C</v>
      </c>
      <c r="B2459" s="18" t="s">
        <v>107</v>
      </c>
      <c r="C2459" s="18" t="s">
        <v>146</v>
      </c>
      <c r="D2459" s="17" t="s">
        <v>50</v>
      </c>
      <c r="E2459" s="17" t="s">
        <v>153</v>
      </c>
      <c r="F2459" s="17" t="e" vm="39">
        <v>#VALUE!</v>
      </c>
      <c r="G2459" s="46">
        <v>-1.8282857142857138</v>
      </c>
      <c r="H2459" s="18">
        <v>2030</v>
      </c>
      <c r="I2459" s="18" t="s">
        <v>86</v>
      </c>
      <c r="J2459" s="9" t="s">
        <v>188</v>
      </c>
      <c r="K2459" s="17" t="s">
        <v>189</v>
      </c>
      <c r="L2459" s="48" t="s">
        <v>89</v>
      </c>
      <c r="M2459" s="18" t="str" cm="1">
        <f t="array" ref="M2459">_xlfn.IFS(G2459&gt;20,"Alto",G2459&gt;0,"Médio",G2459&lt;=0,"Baixo")</f>
        <v>Baixo</v>
      </c>
      <c r="N2459" s="20" t="str">
        <f t="shared" si="90"/>
        <v>Baixo</v>
      </c>
    </row>
    <row r="2460" spans="1:14" x14ac:dyDescent="0.35">
      <c r="A2460" s="17" t="str">
        <f t="shared" si="91"/>
        <v>SCEstadoSecasEstado de Santa Catarina20304C</v>
      </c>
      <c r="B2460" s="18" t="s">
        <v>107</v>
      </c>
      <c r="C2460" s="18" t="s">
        <v>146</v>
      </c>
      <c r="D2460" s="17" t="s">
        <v>50</v>
      </c>
      <c r="E2460" s="17" t="s">
        <v>153</v>
      </c>
      <c r="F2460" s="17" t="e" vm="39">
        <v>#VALUE!</v>
      </c>
      <c r="G2460" s="46">
        <v>-0.7608571428571429</v>
      </c>
      <c r="H2460" s="18">
        <v>2030</v>
      </c>
      <c r="I2460" s="18" t="s">
        <v>90</v>
      </c>
      <c r="J2460" s="9" t="s">
        <v>188</v>
      </c>
      <c r="K2460" s="17" t="s">
        <v>189</v>
      </c>
      <c r="L2460" s="48" t="s">
        <v>89</v>
      </c>
      <c r="M2460" s="18" t="str" cm="1">
        <f t="array" ref="M2460">_xlfn.IFS(G2460&gt;20,"Alto",G2460&gt;0,"Médio",G2460&lt;=0,"Baixo")</f>
        <v>Baixo</v>
      </c>
      <c r="N2460" s="20" t="str">
        <f t="shared" si="90"/>
        <v>Baixo</v>
      </c>
    </row>
    <row r="2461" spans="1:14" x14ac:dyDescent="0.35">
      <c r="A2461" s="17" t="str">
        <f t="shared" si="91"/>
        <v>SCEstadoSecasEstado de Santa Catarina20502C</v>
      </c>
      <c r="B2461" s="18" t="s">
        <v>107</v>
      </c>
      <c r="C2461" s="18" t="s">
        <v>146</v>
      </c>
      <c r="D2461" s="17" t="s">
        <v>50</v>
      </c>
      <c r="E2461" s="17" t="s">
        <v>153</v>
      </c>
      <c r="F2461" s="17" t="e" vm="39">
        <v>#VALUE!</v>
      </c>
      <c r="G2461" s="46">
        <v>-3.1800000000000006</v>
      </c>
      <c r="H2461" s="18">
        <v>2050</v>
      </c>
      <c r="I2461" s="18" t="s">
        <v>86</v>
      </c>
      <c r="J2461" s="9" t="s">
        <v>188</v>
      </c>
      <c r="K2461" s="17" t="s">
        <v>189</v>
      </c>
      <c r="L2461" s="48" t="s">
        <v>89</v>
      </c>
      <c r="M2461" s="18" t="str" cm="1">
        <f t="array" ref="M2461">_xlfn.IFS(G2461&gt;20,"Alto",G2461&gt;0,"Médio",G2461&lt;=0,"Baixo")</f>
        <v>Baixo</v>
      </c>
      <c r="N2461" s="20" t="str">
        <f t="shared" si="90"/>
        <v>Baixo</v>
      </c>
    </row>
    <row r="2462" spans="1:14" x14ac:dyDescent="0.35">
      <c r="A2462" s="17" t="str">
        <f t="shared" si="91"/>
        <v>SCEstadoSecasEstado de Santa Catarina20504C</v>
      </c>
      <c r="B2462" s="18" t="s">
        <v>107</v>
      </c>
      <c r="C2462" s="18" t="s">
        <v>146</v>
      </c>
      <c r="D2462" s="17" t="s">
        <v>50</v>
      </c>
      <c r="E2462" s="17" t="s">
        <v>153</v>
      </c>
      <c r="F2462" s="17" t="e" vm="39">
        <v>#VALUE!</v>
      </c>
      <c r="G2462" s="46">
        <v>-1.5143333333333333</v>
      </c>
      <c r="H2462" s="18">
        <v>2050</v>
      </c>
      <c r="I2462" s="18" t="s">
        <v>90</v>
      </c>
      <c r="J2462" s="9" t="s">
        <v>188</v>
      </c>
      <c r="K2462" s="17" t="s">
        <v>189</v>
      </c>
      <c r="L2462" s="48" t="s">
        <v>89</v>
      </c>
      <c r="M2462" s="18" t="str" cm="1">
        <f t="array" ref="M2462">_xlfn.IFS(G2462&gt;20,"Alto",G2462&gt;0,"Médio",G2462&lt;=0,"Baixo")</f>
        <v>Baixo</v>
      </c>
      <c r="N2462" s="20" t="str">
        <f t="shared" si="90"/>
        <v>Baixo</v>
      </c>
    </row>
    <row r="2463" spans="1:14" x14ac:dyDescent="0.35">
      <c r="A2463" s="17" t="str">
        <f t="shared" si="91"/>
        <v>SEEstadoSecasEstado do Sergipe20302C</v>
      </c>
      <c r="B2463" s="18" t="s">
        <v>81</v>
      </c>
      <c r="C2463" s="18" t="s">
        <v>146</v>
      </c>
      <c r="D2463" s="17" t="s">
        <v>50</v>
      </c>
      <c r="E2463" s="17" t="s">
        <v>172</v>
      </c>
      <c r="F2463" s="17" t="e" vm="58">
        <v>#VALUE!</v>
      </c>
      <c r="G2463" s="46">
        <v>0.30342857142857116</v>
      </c>
      <c r="H2463" s="18">
        <v>2030</v>
      </c>
      <c r="I2463" s="18" t="s">
        <v>86</v>
      </c>
      <c r="J2463" s="9" t="s">
        <v>188</v>
      </c>
      <c r="K2463" s="17" t="s">
        <v>189</v>
      </c>
      <c r="L2463" s="48" t="s">
        <v>89</v>
      </c>
      <c r="M2463" s="18" t="str" cm="1">
        <f t="array" ref="M2463">_xlfn.IFS(G2463&gt;20,"Alto",G2463&gt;0,"Médio",G2463&lt;=0,"Baixo")</f>
        <v>Médio</v>
      </c>
      <c r="N2463" s="20" t="str">
        <f t="shared" si="90"/>
        <v>Médio</v>
      </c>
    </row>
    <row r="2464" spans="1:14" x14ac:dyDescent="0.35">
      <c r="A2464" s="17" t="str">
        <f t="shared" si="91"/>
        <v>SEEstadoSecasEstado do Sergipe20304C</v>
      </c>
      <c r="B2464" s="18" t="s">
        <v>81</v>
      </c>
      <c r="C2464" s="18" t="s">
        <v>146</v>
      </c>
      <c r="D2464" s="17" t="s">
        <v>50</v>
      </c>
      <c r="E2464" s="17" t="s">
        <v>172</v>
      </c>
      <c r="F2464" s="17" t="e" vm="58">
        <v>#VALUE!</v>
      </c>
      <c r="G2464" s="46">
        <v>9.9725714285714275</v>
      </c>
      <c r="H2464" s="18">
        <v>2030</v>
      </c>
      <c r="I2464" s="18" t="s">
        <v>90</v>
      </c>
      <c r="J2464" s="9" t="s">
        <v>188</v>
      </c>
      <c r="K2464" s="17" t="s">
        <v>189</v>
      </c>
      <c r="L2464" s="48" t="s">
        <v>89</v>
      </c>
      <c r="M2464" s="18" t="str" cm="1">
        <f t="array" ref="M2464">_xlfn.IFS(G2464&gt;20,"Alto",G2464&gt;0,"Médio",G2464&lt;=0,"Baixo")</f>
        <v>Médio</v>
      </c>
      <c r="N2464" s="20" t="str">
        <f t="shared" si="90"/>
        <v>Médio</v>
      </c>
    </row>
    <row r="2465" spans="1:15" x14ac:dyDescent="0.35">
      <c r="A2465" s="17" t="str">
        <f t="shared" si="91"/>
        <v>SEEstadoSecasEstado do Sergipe20502C</v>
      </c>
      <c r="B2465" s="18" t="s">
        <v>81</v>
      </c>
      <c r="C2465" s="18" t="s">
        <v>146</v>
      </c>
      <c r="D2465" s="17" t="s">
        <v>50</v>
      </c>
      <c r="E2465" s="17" t="s">
        <v>172</v>
      </c>
      <c r="F2465" s="17" t="e" vm="58">
        <v>#VALUE!</v>
      </c>
      <c r="G2465" s="46">
        <v>8.4793333333333329</v>
      </c>
      <c r="H2465" s="18">
        <v>2050</v>
      </c>
      <c r="I2465" s="18" t="s">
        <v>86</v>
      </c>
      <c r="J2465" s="9" t="s">
        <v>188</v>
      </c>
      <c r="K2465" s="17" t="s">
        <v>189</v>
      </c>
      <c r="L2465" s="48" t="s">
        <v>89</v>
      </c>
      <c r="M2465" s="18" t="str" cm="1">
        <f t="array" ref="M2465">_xlfn.IFS(G2465&gt;20,"Alto",G2465&gt;0,"Médio",G2465&lt;=0,"Baixo")</f>
        <v>Médio</v>
      </c>
      <c r="N2465" s="20" t="str">
        <f t="shared" si="90"/>
        <v>Médio</v>
      </c>
    </row>
    <row r="2466" spans="1:15" x14ac:dyDescent="0.35">
      <c r="A2466" s="17" t="str">
        <f t="shared" si="91"/>
        <v>SEEstadoSecasEstado do Sergipe20504C</v>
      </c>
      <c r="B2466" s="18" t="s">
        <v>81</v>
      </c>
      <c r="C2466" s="18" t="s">
        <v>146</v>
      </c>
      <c r="D2466" s="17" t="s">
        <v>50</v>
      </c>
      <c r="E2466" s="17" t="s">
        <v>172</v>
      </c>
      <c r="F2466" s="17" t="e" vm="58">
        <v>#VALUE!</v>
      </c>
      <c r="G2466" s="46">
        <v>21.098333333333336</v>
      </c>
      <c r="H2466" s="18">
        <v>2050</v>
      </c>
      <c r="I2466" s="18" t="s">
        <v>90</v>
      </c>
      <c r="J2466" s="9" t="s">
        <v>188</v>
      </c>
      <c r="K2466" s="17" t="s">
        <v>189</v>
      </c>
      <c r="L2466" s="48" t="s">
        <v>89</v>
      </c>
      <c r="M2466" s="18" t="str" cm="1">
        <f t="array" ref="M2466">_xlfn.IFS(G2466&gt;20,"Alto",G2466&gt;0,"Médio",G2466&lt;=0,"Baixo")</f>
        <v>Alto</v>
      </c>
      <c r="N2466" s="20" t="str">
        <f t="shared" si="90"/>
        <v>Alto</v>
      </c>
    </row>
    <row r="2467" spans="1:15" x14ac:dyDescent="0.35">
      <c r="A2467" s="17" t="str">
        <f t="shared" si="91"/>
        <v>SPEstadoSecasEstado de São Paulo20302C</v>
      </c>
      <c r="B2467" s="18" t="s">
        <v>137</v>
      </c>
      <c r="C2467" s="18" t="s">
        <v>146</v>
      </c>
      <c r="D2467" s="17" t="s">
        <v>50</v>
      </c>
      <c r="E2467" s="17" t="s">
        <v>154</v>
      </c>
      <c r="F2467" s="17" t="e" vm="40">
        <v>#VALUE!</v>
      </c>
      <c r="G2467" s="46">
        <v>0.99828571428571378</v>
      </c>
      <c r="H2467" s="18">
        <v>2030</v>
      </c>
      <c r="I2467" s="18" t="s">
        <v>86</v>
      </c>
      <c r="J2467" s="9" t="s">
        <v>188</v>
      </c>
      <c r="K2467" s="17" t="s">
        <v>189</v>
      </c>
      <c r="L2467" s="48" t="s">
        <v>89</v>
      </c>
      <c r="M2467" s="18" t="str" cm="1">
        <f t="array" ref="M2467">_xlfn.IFS(G2467&gt;20,"Alto",G2467&gt;0,"Médio",G2467&lt;=0,"Baixo")</f>
        <v>Médio</v>
      </c>
      <c r="N2467" s="20" t="str">
        <f t="shared" si="90"/>
        <v>Médio</v>
      </c>
    </row>
    <row r="2468" spans="1:15" x14ac:dyDescent="0.35">
      <c r="A2468" s="17" t="str">
        <f t="shared" si="91"/>
        <v>SPEstadoSecasEstado de São Paulo20304C</v>
      </c>
      <c r="B2468" s="18" t="s">
        <v>137</v>
      </c>
      <c r="C2468" s="18" t="s">
        <v>146</v>
      </c>
      <c r="D2468" s="17" t="s">
        <v>50</v>
      </c>
      <c r="E2468" s="17" t="s">
        <v>154</v>
      </c>
      <c r="F2468" s="17" t="e" vm="40">
        <v>#VALUE!</v>
      </c>
      <c r="G2468" s="46">
        <v>2.157142857142857</v>
      </c>
      <c r="H2468" s="18">
        <v>2030</v>
      </c>
      <c r="I2468" s="18" t="s">
        <v>90</v>
      </c>
      <c r="J2468" s="9" t="s">
        <v>188</v>
      </c>
      <c r="K2468" s="17" t="s">
        <v>189</v>
      </c>
      <c r="L2468" s="48" t="s">
        <v>89</v>
      </c>
      <c r="M2468" s="18" t="str" cm="1">
        <f t="array" ref="M2468">_xlfn.IFS(G2468&gt;20,"Alto",G2468&gt;0,"Médio",G2468&lt;=0,"Baixo")</f>
        <v>Médio</v>
      </c>
      <c r="N2468" s="20" t="str">
        <f t="shared" si="90"/>
        <v>Médio</v>
      </c>
    </row>
    <row r="2469" spans="1:15" x14ac:dyDescent="0.35">
      <c r="A2469" s="17" t="str">
        <f t="shared" si="91"/>
        <v>SPEstadoSecasEstado de São Paulo20502C</v>
      </c>
      <c r="B2469" s="18" t="s">
        <v>137</v>
      </c>
      <c r="C2469" s="18" t="s">
        <v>146</v>
      </c>
      <c r="D2469" s="17" t="s">
        <v>50</v>
      </c>
      <c r="E2469" s="17" t="s">
        <v>154</v>
      </c>
      <c r="F2469" s="17" t="e" vm="40">
        <v>#VALUE!</v>
      </c>
      <c r="G2469" s="46">
        <v>-8.1666666666666513E-2</v>
      </c>
      <c r="H2469" s="18">
        <v>2050</v>
      </c>
      <c r="I2469" s="18" t="s">
        <v>86</v>
      </c>
      <c r="J2469" s="9" t="s">
        <v>188</v>
      </c>
      <c r="K2469" s="17" t="s">
        <v>189</v>
      </c>
      <c r="L2469" s="48" t="s">
        <v>89</v>
      </c>
      <c r="M2469" s="18" t="str" cm="1">
        <f t="array" ref="M2469">_xlfn.IFS(G2469&gt;20,"Alto",G2469&gt;0,"Médio",G2469&lt;=0,"Baixo")</f>
        <v>Baixo</v>
      </c>
      <c r="N2469" s="20" t="str">
        <f t="shared" si="90"/>
        <v>Baixo</v>
      </c>
    </row>
    <row r="2470" spans="1:15" x14ac:dyDescent="0.35">
      <c r="A2470" s="17" t="str">
        <f t="shared" si="91"/>
        <v>SPEstadoSecasEstado de São Paulo20504C</v>
      </c>
      <c r="B2470" s="18" t="s">
        <v>137</v>
      </c>
      <c r="C2470" s="18" t="s">
        <v>146</v>
      </c>
      <c r="D2470" s="17" t="s">
        <v>50</v>
      </c>
      <c r="E2470" s="17" t="s">
        <v>154</v>
      </c>
      <c r="F2470" s="17" t="e" vm="40">
        <v>#VALUE!</v>
      </c>
      <c r="G2470" s="46">
        <v>1.7333333333333334</v>
      </c>
      <c r="H2470" s="18">
        <v>2050</v>
      </c>
      <c r="I2470" s="18" t="s">
        <v>90</v>
      </c>
      <c r="J2470" s="9" t="s">
        <v>188</v>
      </c>
      <c r="K2470" s="17" t="s">
        <v>189</v>
      </c>
      <c r="L2470" s="48" t="s">
        <v>89</v>
      </c>
      <c r="M2470" s="18" t="str" cm="1">
        <f t="array" ref="M2470">_xlfn.IFS(G2470&gt;20,"Alto",G2470&gt;0,"Médio",G2470&lt;=0,"Baixo")</f>
        <v>Médio</v>
      </c>
      <c r="N2470" s="20" t="str">
        <f t="shared" si="90"/>
        <v>Médio</v>
      </c>
    </row>
    <row r="2471" spans="1:15" x14ac:dyDescent="0.35">
      <c r="A2471" s="17" t="str">
        <f t="shared" si="91"/>
        <v>TOEstadoSecasEstado do Tocantins20302C</v>
      </c>
      <c r="B2471" s="18" t="s">
        <v>123</v>
      </c>
      <c r="C2471" s="18" t="s">
        <v>146</v>
      </c>
      <c r="D2471" s="17" t="s">
        <v>50</v>
      </c>
      <c r="E2471" s="17" t="s">
        <v>173</v>
      </c>
      <c r="F2471" s="17" t="e" vm="59">
        <v>#VALUE!</v>
      </c>
      <c r="G2471" s="46">
        <v>10.886857142857139</v>
      </c>
      <c r="H2471" s="18">
        <v>2030</v>
      </c>
      <c r="I2471" s="18" t="s">
        <v>86</v>
      </c>
      <c r="J2471" s="9" t="s">
        <v>188</v>
      </c>
      <c r="K2471" s="17" t="s">
        <v>189</v>
      </c>
      <c r="L2471" s="48" t="s">
        <v>89</v>
      </c>
      <c r="M2471" s="18" t="str" cm="1">
        <f t="array" ref="M2471">_xlfn.IFS(G2471&gt;20,"Alto",G2471&gt;0,"Médio",G2471&lt;=0,"Baixo")</f>
        <v>Médio</v>
      </c>
      <c r="N2471" s="20" t="str">
        <f t="shared" ref="N2471:N2534" si="92">IF(OR(G2471="Alto",G2471="Médio", G2471="Baixo", G2471= "Não aplicável",G2471="ND"),G2471,M2471)</f>
        <v>Médio</v>
      </c>
    </row>
    <row r="2472" spans="1:15" x14ac:dyDescent="0.35">
      <c r="A2472" s="17" t="str">
        <f t="shared" si="91"/>
        <v>TOEstadoSecasEstado do Tocantins20304C</v>
      </c>
      <c r="B2472" s="18" t="s">
        <v>123</v>
      </c>
      <c r="C2472" s="18" t="s">
        <v>146</v>
      </c>
      <c r="D2472" s="17" t="s">
        <v>50</v>
      </c>
      <c r="E2472" s="17" t="s">
        <v>173</v>
      </c>
      <c r="F2472" s="17" t="e" vm="59">
        <v>#VALUE!</v>
      </c>
      <c r="G2472" s="46">
        <v>21.815714285714286</v>
      </c>
      <c r="H2472" s="18">
        <v>2030</v>
      </c>
      <c r="I2472" s="18" t="s">
        <v>90</v>
      </c>
      <c r="J2472" s="9" t="s">
        <v>188</v>
      </c>
      <c r="K2472" s="17" t="s">
        <v>189</v>
      </c>
      <c r="L2472" s="48" t="s">
        <v>89</v>
      </c>
      <c r="M2472" s="18" t="str" cm="1">
        <f t="array" ref="M2472">_xlfn.IFS(G2472&gt;20,"Alto",G2472&gt;0,"Médio",G2472&lt;=0,"Baixo")</f>
        <v>Alto</v>
      </c>
      <c r="N2472" s="20" t="str">
        <f t="shared" si="92"/>
        <v>Alto</v>
      </c>
    </row>
    <row r="2473" spans="1:15" x14ac:dyDescent="0.35">
      <c r="A2473" s="17" t="str">
        <f t="shared" si="91"/>
        <v>TOEstadoSecasEstado do Tocantins20502C</v>
      </c>
      <c r="B2473" s="18" t="s">
        <v>123</v>
      </c>
      <c r="C2473" s="18" t="s">
        <v>146</v>
      </c>
      <c r="D2473" s="17" t="s">
        <v>50</v>
      </c>
      <c r="E2473" s="17" t="s">
        <v>173</v>
      </c>
      <c r="F2473" s="17" t="e" vm="59">
        <v>#VALUE!</v>
      </c>
      <c r="G2473" s="46">
        <v>6.7866666666666662</v>
      </c>
      <c r="H2473" s="18">
        <v>2050</v>
      </c>
      <c r="I2473" s="18" t="s">
        <v>86</v>
      </c>
      <c r="J2473" s="9" t="s">
        <v>188</v>
      </c>
      <c r="K2473" s="17" t="s">
        <v>189</v>
      </c>
      <c r="L2473" s="48" t="s">
        <v>89</v>
      </c>
      <c r="M2473" s="18" t="str" cm="1">
        <f t="array" ref="M2473">_xlfn.IFS(G2473&gt;20,"Alto",G2473&gt;0,"Médio",G2473&lt;=0,"Baixo")</f>
        <v>Médio</v>
      </c>
      <c r="N2473" s="20" t="str">
        <f t="shared" si="92"/>
        <v>Médio</v>
      </c>
    </row>
    <row r="2474" spans="1:15" x14ac:dyDescent="0.35">
      <c r="A2474" s="17" t="str">
        <f t="shared" si="91"/>
        <v>TOEstadoSecasEstado do Tocantins20504C</v>
      </c>
      <c r="B2474" s="18" t="s">
        <v>123</v>
      </c>
      <c r="C2474" s="18" t="s">
        <v>146</v>
      </c>
      <c r="D2474" s="17" t="s">
        <v>50</v>
      </c>
      <c r="E2474" s="17" t="s">
        <v>173</v>
      </c>
      <c r="F2474" s="17" t="e" vm="59">
        <v>#VALUE!</v>
      </c>
      <c r="G2474" s="46">
        <v>20.006000000000004</v>
      </c>
      <c r="H2474" s="18">
        <v>2050</v>
      </c>
      <c r="I2474" s="18" t="s">
        <v>90</v>
      </c>
      <c r="J2474" s="9" t="s">
        <v>188</v>
      </c>
      <c r="K2474" s="17" t="s">
        <v>189</v>
      </c>
      <c r="L2474" s="48" t="s">
        <v>89</v>
      </c>
      <c r="M2474" s="18" t="str" cm="1">
        <f t="array" ref="M2474">_xlfn.IFS(G2474&gt;20,"Alto",G2474&gt;0,"Médio",G2474&lt;=0,"Baixo")</f>
        <v>Alto</v>
      </c>
      <c r="N2474" s="20" t="str">
        <f t="shared" si="92"/>
        <v>Alto</v>
      </c>
    </row>
    <row r="2475" spans="1:15" x14ac:dyDescent="0.35">
      <c r="A2475" s="17" t="str">
        <f t="shared" ref="A2475:A2486" si="93">_xlfn.CONCAT(B2475,C2475,D2475,E2475,H2475,I2475,O2475)</f>
        <v>BRPaísSecasBrasil20302CUNEP FI</v>
      </c>
      <c r="B2475" s="18" t="s">
        <v>174</v>
      </c>
      <c r="C2475" s="18" t="s">
        <v>175</v>
      </c>
      <c r="D2475" s="17" t="s">
        <v>50</v>
      </c>
      <c r="E2475" s="17" t="s">
        <v>176</v>
      </c>
      <c r="F2475" s="17" t="e" vm="60">
        <v>#VALUE!</v>
      </c>
      <c r="G2475" s="17" t="s">
        <v>201</v>
      </c>
      <c r="H2475" s="18">
        <v>2030</v>
      </c>
      <c r="I2475" s="18" t="s">
        <v>86</v>
      </c>
      <c r="J2475" s="9" t="s">
        <v>89</v>
      </c>
      <c r="K2475" s="47" t="s">
        <v>178</v>
      </c>
      <c r="L2475" s="48" t="s">
        <v>89</v>
      </c>
      <c r="M2475" s="18" t="s">
        <v>89</v>
      </c>
      <c r="N2475" s="20" t="str">
        <f t="shared" si="92"/>
        <v>baixo</v>
      </c>
      <c r="O2475" s="17" t="s">
        <v>250</v>
      </c>
    </row>
    <row r="2476" spans="1:15" x14ac:dyDescent="0.35">
      <c r="A2476" s="17" t="str">
        <f t="shared" si="93"/>
        <v>BRPaísSecasBrasil20304CUNEP FI</v>
      </c>
      <c r="B2476" s="18" t="s">
        <v>174</v>
      </c>
      <c r="C2476" s="18" t="s">
        <v>175</v>
      </c>
      <c r="D2476" s="17" t="s">
        <v>50</v>
      </c>
      <c r="E2476" s="17" t="s">
        <v>176</v>
      </c>
      <c r="F2476" s="17" t="e" vm="60">
        <v>#VALUE!</v>
      </c>
      <c r="G2476" s="17" t="s">
        <v>177</v>
      </c>
      <c r="H2476" s="18">
        <v>2030</v>
      </c>
      <c r="I2476" s="18" t="s">
        <v>90</v>
      </c>
      <c r="J2476" s="9" t="s">
        <v>89</v>
      </c>
      <c r="K2476" s="47" t="s">
        <v>178</v>
      </c>
      <c r="L2476" s="48" t="s">
        <v>89</v>
      </c>
      <c r="M2476" s="18" t="s">
        <v>89</v>
      </c>
      <c r="N2476" s="20" t="str">
        <f t="shared" si="92"/>
        <v>Médio</v>
      </c>
      <c r="O2476" s="17" t="s">
        <v>250</v>
      </c>
    </row>
    <row r="2477" spans="1:15" x14ac:dyDescent="0.35">
      <c r="A2477" s="17" t="str">
        <f t="shared" si="93"/>
        <v>BRPaísSecasBrasil20502CUNEP FI</v>
      </c>
      <c r="B2477" s="18" t="s">
        <v>174</v>
      </c>
      <c r="C2477" s="18" t="s">
        <v>175</v>
      </c>
      <c r="D2477" s="17" t="s">
        <v>50</v>
      </c>
      <c r="E2477" s="17" t="s">
        <v>176</v>
      </c>
      <c r="F2477" s="17" t="e" vm="60">
        <v>#VALUE!</v>
      </c>
      <c r="G2477" s="17" t="s">
        <v>177</v>
      </c>
      <c r="H2477" s="18">
        <v>2050</v>
      </c>
      <c r="I2477" s="18" t="s">
        <v>86</v>
      </c>
      <c r="J2477" s="9" t="s">
        <v>89</v>
      </c>
      <c r="K2477" s="47" t="s">
        <v>178</v>
      </c>
      <c r="L2477" s="48" t="s">
        <v>89</v>
      </c>
      <c r="M2477" s="18" t="s">
        <v>89</v>
      </c>
      <c r="N2477" s="20" t="str">
        <f t="shared" si="92"/>
        <v>Médio</v>
      </c>
      <c r="O2477" s="17" t="s">
        <v>250</v>
      </c>
    </row>
    <row r="2478" spans="1:15" x14ac:dyDescent="0.35">
      <c r="A2478" s="17" t="str">
        <f t="shared" si="93"/>
        <v>BRPaísSecasBrasil20504CUNEP FI</v>
      </c>
      <c r="B2478" s="18" t="s">
        <v>174</v>
      </c>
      <c r="C2478" s="18" t="s">
        <v>175</v>
      </c>
      <c r="D2478" s="17" t="s">
        <v>50</v>
      </c>
      <c r="E2478" s="17" t="s">
        <v>176</v>
      </c>
      <c r="F2478" s="17" t="e" vm="60">
        <v>#VALUE!</v>
      </c>
      <c r="G2478" s="17" t="s">
        <v>177</v>
      </c>
      <c r="H2478" s="18">
        <v>2050</v>
      </c>
      <c r="I2478" s="18" t="s">
        <v>90</v>
      </c>
      <c r="J2478" s="9" t="s">
        <v>89</v>
      </c>
      <c r="K2478" s="47" t="s">
        <v>178</v>
      </c>
      <c r="L2478" s="48" t="s">
        <v>89</v>
      </c>
      <c r="M2478" s="18" t="s">
        <v>89</v>
      </c>
      <c r="N2478" s="20" t="str">
        <f t="shared" si="92"/>
        <v>Médio</v>
      </c>
      <c r="O2478" s="17" t="s">
        <v>250</v>
      </c>
    </row>
    <row r="2479" spans="1:15" x14ac:dyDescent="0.35">
      <c r="A2479" s="17" t="str">
        <f t="shared" si="93"/>
        <v>BRPaísSecasBrasil20302CWRI Water Risk</v>
      </c>
      <c r="B2479" s="18" t="s">
        <v>174</v>
      </c>
      <c r="C2479" s="18" t="s">
        <v>175</v>
      </c>
      <c r="D2479" s="17" t="s">
        <v>50</v>
      </c>
      <c r="E2479" s="17" t="s">
        <v>176</v>
      </c>
      <c r="F2479" s="17" t="e" vm="60">
        <v>#VALUE!</v>
      </c>
      <c r="G2479" s="17" t="str">
        <f>VLOOKUP(A2479,'Método WRI'!AA:AH,8,0)</f>
        <v>Médio</v>
      </c>
      <c r="H2479" s="18">
        <v>2030</v>
      </c>
      <c r="I2479" s="18" t="s">
        <v>86</v>
      </c>
      <c r="J2479" s="9" t="s">
        <v>89</v>
      </c>
      <c r="K2479" s="47"/>
      <c r="L2479" s="48" t="s">
        <v>89</v>
      </c>
      <c r="M2479" s="18" t="s">
        <v>89</v>
      </c>
      <c r="N2479" s="20" t="str">
        <f t="shared" si="92"/>
        <v>Médio</v>
      </c>
      <c r="O2479" s="20" t="s">
        <v>246</v>
      </c>
    </row>
    <row r="2480" spans="1:15" x14ac:dyDescent="0.35">
      <c r="A2480" s="17" t="str">
        <f t="shared" si="93"/>
        <v>BRPaísSecasBrasil20304CWRI Water Risk</v>
      </c>
      <c r="B2480" s="18" t="s">
        <v>174</v>
      </c>
      <c r="C2480" s="45" t="s">
        <v>175</v>
      </c>
      <c r="D2480" s="17" t="s">
        <v>50</v>
      </c>
      <c r="E2480" s="17" t="s">
        <v>176</v>
      </c>
      <c r="F2480" s="17" t="e" vm="60">
        <v>#VALUE!</v>
      </c>
      <c r="G2480" s="17" t="str">
        <f>VLOOKUP(A2480,'Método WRI'!AA:AH,8,0)</f>
        <v>Médio</v>
      </c>
      <c r="H2480" s="18">
        <v>2030</v>
      </c>
      <c r="I2480" s="18" t="s">
        <v>90</v>
      </c>
      <c r="J2480" s="9" t="s">
        <v>89</v>
      </c>
      <c r="K2480" s="47"/>
      <c r="L2480" s="48" t="s">
        <v>89</v>
      </c>
      <c r="M2480" s="18" t="s">
        <v>89</v>
      </c>
      <c r="N2480" s="20" t="str">
        <f t="shared" si="92"/>
        <v>Médio</v>
      </c>
      <c r="O2480" s="20" t="s">
        <v>246</v>
      </c>
    </row>
    <row r="2481" spans="1:15" x14ac:dyDescent="0.35">
      <c r="A2481" s="17" t="str">
        <f t="shared" si="93"/>
        <v>BRPaísSecasBrasil20502CWRI Water Risk</v>
      </c>
      <c r="B2481" s="18" t="s">
        <v>174</v>
      </c>
      <c r="C2481" s="45" t="s">
        <v>175</v>
      </c>
      <c r="D2481" s="17" t="s">
        <v>50</v>
      </c>
      <c r="E2481" s="17" t="s">
        <v>176</v>
      </c>
      <c r="F2481" s="17" t="e" vm="60">
        <v>#VALUE!</v>
      </c>
      <c r="G2481" s="17" t="str">
        <f>VLOOKUP(A2481,'Método WRI'!AA:AH,8,0)</f>
        <v>Baixo</v>
      </c>
      <c r="H2481" s="18">
        <v>2050</v>
      </c>
      <c r="I2481" s="18" t="s">
        <v>86</v>
      </c>
      <c r="J2481" s="9" t="s">
        <v>89</v>
      </c>
      <c r="K2481" s="47"/>
      <c r="L2481" s="48" t="s">
        <v>89</v>
      </c>
      <c r="M2481" s="18" t="s">
        <v>89</v>
      </c>
      <c r="N2481" s="20" t="str">
        <f t="shared" si="92"/>
        <v>Baixo</v>
      </c>
      <c r="O2481" s="20" t="s">
        <v>246</v>
      </c>
    </row>
    <row r="2482" spans="1:15" x14ac:dyDescent="0.35">
      <c r="A2482" s="17" t="str">
        <f t="shared" si="93"/>
        <v>BRPaísSecasBrasil20504CWRI Water Risk</v>
      </c>
      <c r="B2482" s="18" t="s">
        <v>174</v>
      </c>
      <c r="C2482" s="45" t="s">
        <v>175</v>
      </c>
      <c r="D2482" s="17" t="s">
        <v>50</v>
      </c>
      <c r="E2482" s="17" t="s">
        <v>176</v>
      </c>
      <c r="F2482" s="17" t="e" vm="60">
        <v>#VALUE!</v>
      </c>
      <c r="G2482" s="17" t="str">
        <f>VLOOKUP(A2482,'Método WRI'!AA:AH,8,0)</f>
        <v>Baixo</v>
      </c>
      <c r="H2482" s="18">
        <v>2050</v>
      </c>
      <c r="I2482" s="18" t="s">
        <v>90</v>
      </c>
      <c r="J2482" s="9" t="s">
        <v>89</v>
      </c>
      <c r="K2482" s="47"/>
      <c r="L2482" s="48" t="s">
        <v>89</v>
      </c>
      <c r="M2482" s="18" t="s">
        <v>89</v>
      </c>
      <c r="N2482" s="20" t="str">
        <f t="shared" si="92"/>
        <v>Baixo</v>
      </c>
      <c r="O2482" s="20" t="s">
        <v>246</v>
      </c>
    </row>
    <row r="2483" spans="1:15" x14ac:dyDescent="0.35">
      <c r="A2483" s="17" t="str">
        <f t="shared" si="93"/>
        <v>BRPaísSecasBrasil20302CThinkHazard</v>
      </c>
      <c r="B2483" s="18" t="s">
        <v>174</v>
      </c>
      <c r="C2483" s="45" t="s">
        <v>175</v>
      </c>
      <c r="D2483" s="17" t="s">
        <v>50</v>
      </c>
      <c r="E2483" s="17" t="s">
        <v>176</v>
      </c>
      <c r="F2483" s="17" t="e" vm="60">
        <v>#VALUE!</v>
      </c>
      <c r="G2483" s="17" t="s">
        <v>177</v>
      </c>
      <c r="H2483" s="18">
        <v>2030</v>
      </c>
      <c r="I2483" s="18" t="s">
        <v>86</v>
      </c>
      <c r="J2483" s="9" t="s">
        <v>89</v>
      </c>
      <c r="K2483" s="47" t="s">
        <v>252</v>
      </c>
      <c r="L2483" s="48" t="s">
        <v>89</v>
      </c>
      <c r="M2483" s="18" t="s">
        <v>89</v>
      </c>
      <c r="N2483" s="20" t="str">
        <f t="shared" si="92"/>
        <v>Médio</v>
      </c>
      <c r="O2483" s="20" t="s">
        <v>245</v>
      </c>
    </row>
    <row r="2484" spans="1:15" x14ac:dyDescent="0.35">
      <c r="A2484" s="17" t="str">
        <f t="shared" si="93"/>
        <v>BRPaísSecasBrasil20304CThinkHazard</v>
      </c>
      <c r="B2484" s="18" t="s">
        <v>174</v>
      </c>
      <c r="C2484" s="45" t="s">
        <v>175</v>
      </c>
      <c r="D2484" s="17" t="s">
        <v>50</v>
      </c>
      <c r="E2484" s="17" t="s">
        <v>176</v>
      </c>
      <c r="F2484" s="17" t="e" vm="60">
        <v>#VALUE!</v>
      </c>
      <c r="G2484" s="17" t="s">
        <v>184</v>
      </c>
      <c r="H2484" s="18">
        <v>2030</v>
      </c>
      <c r="I2484" s="18" t="s">
        <v>90</v>
      </c>
      <c r="J2484" s="9" t="s">
        <v>89</v>
      </c>
      <c r="K2484" s="47" t="s">
        <v>252</v>
      </c>
      <c r="L2484" s="48" t="s">
        <v>89</v>
      </c>
      <c r="M2484" s="18" t="s">
        <v>89</v>
      </c>
      <c r="N2484" s="20" t="str">
        <f t="shared" si="92"/>
        <v>Alto</v>
      </c>
      <c r="O2484" s="20" t="s">
        <v>245</v>
      </c>
    </row>
    <row r="2485" spans="1:15" x14ac:dyDescent="0.35">
      <c r="A2485" s="17" t="str">
        <f t="shared" si="93"/>
        <v>BRPaísSecasBrasil20502CThinkHazard</v>
      </c>
      <c r="B2485" s="18" t="s">
        <v>174</v>
      </c>
      <c r="C2485" s="45" t="s">
        <v>175</v>
      </c>
      <c r="D2485" s="17" t="s">
        <v>50</v>
      </c>
      <c r="E2485" s="17" t="s">
        <v>176</v>
      </c>
      <c r="F2485" s="17" t="e" vm="60">
        <v>#VALUE!</v>
      </c>
      <c r="G2485" s="17" t="s">
        <v>177</v>
      </c>
      <c r="H2485" s="18">
        <v>2050</v>
      </c>
      <c r="I2485" s="18" t="s">
        <v>86</v>
      </c>
      <c r="J2485" s="9" t="s">
        <v>89</v>
      </c>
      <c r="K2485" s="47" t="s">
        <v>252</v>
      </c>
      <c r="L2485" s="48" t="s">
        <v>89</v>
      </c>
      <c r="M2485" s="18" t="s">
        <v>89</v>
      </c>
      <c r="N2485" s="20" t="str">
        <f t="shared" si="92"/>
        <v>Médio</v>
      </c>
      <c r="O2485" s="20" t="s">
        <v>245</v>
      </c>
    </row>
    <row r="2486" spans="1:15" x14ac:dyDescent="0.35">
      <c r="A2486" s="17" t="str">
        <f t="shared" si="93"/>
        <v>BRPaísSecasBrasil20504CThinkHazard</v>
      </c>
      <c r="B2486" s="18" t="s">
        <v>174</v>
      </c>
      <c r="C2486" s="45" t="s">
        <v>175</v>
      </c>
      <c r="D2486" s="17" t="s">
        <v>50</v>
      </c>
      <c r="E2486" s="17" t="s">
        <v>176</v>
      </c>
      <c r="F2486" s="17" t="e" vm="60">
        <v>#VALUE!</v>
      </c>
      <c r="G2486" s="17" t="s">
        <v>184</v>
      </c>
      <c r="H2486" s="18">
        <v>2050</v>
      </c>
      <c r="I2486" s="18" t="s">
        <v>90</v>
      </c>
      <c r="J2486" s="9" t="s">
        <v>89</v>
      </c>
      <c r="K2486" s="47" t="s">
        <v>252</v>
      </c>
      <c r="L2486" s="48" t="s">
        <v>89</v>
      </c>
      <c r="M2486" s="18" t="s">
        <v>89</v>
      </c>
      <c r="N2486" s="20" t="str">
        <f t="shared" si="92"/>
        <v>Alto</v>
      </c>
      <c r="O2486" s="20" t="s">
        <v>245</v>
      </c>
    </row>
    <row r="2487" spans="1:15" x14ac:dyDescent="0.35">
      <c r="A2487" s="17" t="str">
        <f t="shared" ref="A2487:A2550" si="94">_xlfn.CONCAT(B2487,C2487,D2487,E2487,H2487,I2487)</f>
        <v>ACcidadeVariabilidade SazonalCidade de Rio Branco20302C</v>
      </c>
      <c r="B2487" s="18" t="s">
        <v>131</v>
      </c>
      <c r="C2487" s="45" t="s">
        <v>82</v>
      </c>
      <c r="D2487" s="17" t="s">
        <v>51</v>
      </c>
      <c r="E2487" s="17" t="s">
        <v>132</v>
      </c>
      <c r="F2487" s="17" t="e" vm="21">
        <v>#VALUE!</v>
      </c>
      <c r="G2487" s="44" t="s">
        <v>177</v>
      </c>
      <c r="H2487" s="18">
        <v>2030</v>
      </c>
      <c r="I2487" s="18" t="s">
        <v>86</v>
      </c>
      <c r="J2487" s="9" t="s">
        <v>192</v>
      </c>
      <c r="K2487" s="17" t="s">
        <v>193</v>
      </c>
      <c r="L2487" s="48" t="s">
        <v>89</v>
      </c>
      <c r="M2487" s="18" t="s">
        <v>89</v>
      </c>
      <c r="N2487" s="20" t="str">
        <f t="shared" si="92"/>
        <v>Médio</v>
      </c>
    </row>
    <row r="2488" spans="1:15" x14ac:dyDescent="0.35">
      <c r="A2488" s="17" t="str">
        <f t="shared" si="94"/>
        <v>ACcidadeVariabilidade SazonalCidade de Rio Branco20304C</v>
      </c>
      <c r="B2488" s="18" t="s">
        <v>131</v>
      </c>
      <c r="C2488" s="18" t="s">
        <v>82</v>
      </c>
      <c r="D2488" s="17" t="s">
        <v>51</v>
      </c>
      <c r="E2488" s="17" t="s">
        <v>132</v>
      </c>
      <c r="F2488" s="17" t="e" vm="21">
        <v>#VALUE!</v>
      </c>
      <c r="G2488" s="44" t="s">
        <v>177</v>
      </c>
      <c r="H2488" s="18">
        <v>2030</v>
      </c>
      <c r="I2488" s="18" t="s">
        <v>90</v>
      </c>
      <c r="J2488" s="9" t="s">
        <v>192</v>
      </c>
      <c r="K2488" s="17" t="s">
        <v>193</v>
      </c>
      <c r="L2488" s="48" t="s">
        <v>89</v>
      </c>
      <c r="M2488" s="18" t="s">
        <v>89</v>
      </c>
      <c r="N2488" s="20" t="str">
        <f t="shared" si="92"/>
        <v>Médio</v>
      </c>
    </row>
    <row r="2489" spans="1:15" x14ac:dyDescent="0.35">
      <c r="A2489" s="17" t="str">
        <f t="shared" si="94"/>
        <v>ACcidadeVariabilidade SazonalCidade de Rio Branco20502C</v>
      </c>
      <c r="B2489" s="18" t="s">
        <v>131</v>
      </c>
      <c r="C2489" s="18" t="s">
        <v>82</v>
      </c>
      <c r="D2489" s="17" t="s">
        <v>51</v>
      </c>
      <c r="E2489" s="17" t="s">
        <v>132</v>
      </c>
      <c r="F2489" s="17" t="e" vm="21">
        <v>#VALUE!</v>
      </c>
      <c r="G2489" s="44" t="s">
        <v>177</v>
      </c>
      <c r="H2489" s="18">
        <v>2050</v>
      </c>
      <c r="I2489" s="18" t="s">
        <v>86</v>
      </c>
      <c r="J2489" s="9" t="s">
        <v>192</v>
      </c>
      <c r="K2489" s="17" t="s">
        <v>193</v>
      </c>
      <c r="L2489" s="48" t="s">
        <v>89</v>
      </c>
      <c r="M2489" s="18" t="s">
        <v>89</v>
      </c>
      <c r="N2489" s="20" t="str">
        <f t="shared" si="92"/>
        <v>Médio</v>
      </c>
    </row>
    <row r="2490" spans="1:15" x14ac:dyDescent="0.35">
      <c r="A2490" s="17" t="str">
        <f t="shared" si="94"/>
        <v>ACcidadeVariabilidade SazonalCidade de Rio Branco20504C</v>
      </c>
      <c r="B2490" s="18" t="s">
        <v>131</v>
      </c>
      <c r="C2490" s="18" t="s">
        <v>82</v>
      </c>
      <c r="D2490" s="17" t="s">
        <v>51</v>
      </c>
      <c r="E2490" s="17" t="s">
        <v>132</v>
      </c>
      <c r="F2490" s="17" t="e" vm="21">
        <v>#VALUE!</v>
      </c>
      <c r="G2490" s="44" t="s">
        <v>177</v>
      </c>
      <c r="H2490" s="18">
        <v>2050</v>
      </c>
      <c r="I2490" s="18" t="s">
        <v>90</v>
      </c>
      <c r="J2490" s="9" t="s">
        <v>192</v>
      </c>
      <c r="K2490" s="17" t="s">
        <v>193</v>
      </c>
      <c r="L2490" s="48" t="s">
        <v>89</v>
      </c>
      <c r="M2490" s="18" t="s">
        <v>89</v>
      </c>
      <c r="N2490" s="20" t="str">
        <f t="shared" si="92"/>
        <v>Médio</v>
      </c>
    </row>
    <row r="2491" spans="1:15" x14ac:dyDescent="0.35">
      <c r="A2491" s="17" t="str">
        <f t="shared" si="94"/>
        <v>ALcidadeVariabilidade SazonalCidade de Maceió20302C</v>
      </c>
      <c r="B2491" s="18" t="s">
        <v>117</v>
      </c>
      <c r="C2491" s="18" t="s">
        <v>82</v>
      </c>
      <c r="D2491" s="17" t="s">
        <v>51</v>
      </c>
      <c r="E2491" s="17" t="s">
        <v>118</v>
      </c>
      <c r="F2491" s="17" t="e" vm="14">
        <v>#VALUE!</v>
      </c>
      <c r="G2491" s="44" t="s">
        <v>184</v>
      </c>
      <c r="H2491" s="18">
        <v>2030</v>
      </c>
      <c r="I2491" s="18" t="s">
        <v>86</v>
      </c>
      <c r="J2491" s="9" t="s">
        <v>192</v>
      </c>
      <c r="K2491" s="17" t="s">
        <v>193</v>
      </c>
      <c r="L2491" s="48" t="s">
        <v>89</v>
      </c>
      <c r="M2491" s="18" t="s">
        <v>89</v>
      </c>
      <c r="N2491" s="20" t="str">
        <f t="shared" si="92"/>
        <v>Alto</v>
      </c>
    </row>
    <row r="2492" spans="1:15" x14ac:dyDescent="0.35">
      <c r="A2492" s="17" t="str">
        <f t="shared" si="94"/>
        <v>ALcidadeVariabilidade SazonalCidade de Maceió20304C</v>
      </c>
      <c r="B2492" s="18" t="s">
        <v>117</v>
      </c>
      <c r="C2492" s="18" t="s">
        <v>82</v>
      </c>
      <c r="D2492" s="17" t="s">
        <v>51</v>
      </c>
      <c r="E2492" s="17" t="s">
        <v>118</v>
      </c>
      <c r="F2492" s="17" t="e" vm="14">
        <v>#VALUE!</v>
      </c>
      <c r="G2492" s="44" t="s">
        <v>184</v>
      </c>
      <c r="H2492" s="18">
        <v>2030</v>
      </c>
      <c r="I2492" s="18" t="s">
        <v>90</v>
      </c>
      <c r="J2492" s="9" t="s">
        <v>192</v>
      </c>
      <c r="K2492" s="17" t="s">
        <v>193</v>
      </c>
      <c r="L2492" s="48" t="s">
        <v>89</v>
      </c>
      <c r="M2492" s="18" t="s">
        <v>89</v>
      </c>
      <c r="N2492" s="20" t="str">
        <f t="shared" si="92"/>
        <v>Alto</v>
      </c>
    </row>
    <row r="2493" spans="1:15" x14ac:dyDescent="0.35">
      <c r="A2493" s="17" t="str">
        <f t="shared" si="94"/>
        <v>ALcidadeVariabilidade SazonalCidade de Maceió20502C</v>
      </c>
      <c r="B2493" s="18" t="s">
        <v>117</v>
      </c>
      <c r="C2493" s="18" t="s">
        <v>82</v>
      </c>
      <c r="D2493" s="17" t="s">
        <v>51</v>
      </c>
      <c r="E2493" s="17" t="s">
        <v>118</v>
      </c>
      <c r="F2493" s="17" t="e" vm="14">
        <v>#VALUE!</v>
      </c>
      <c r="G2493" s="44" t="s">
        <v>184</v>
      </c>
      <c r="H2493" s="18">
        <v>2050</v>
      </c>
      <c r="I2493" s="18" t="s">
        <v>86</v>
      </c>
      <c r="J2493" s="9" t="s">
        <v>192</v>
      </c>
      <c r="K2493" s="17" t="s">
        <v>193</v>
      </c>
      <c r="L2493" s="48" t="s">
        <v>89</v>
      </c>
      <c r="M2493" s="18" t="s">
        <v>89</v>
      </c>
      <c r="N2493" s="20" t="str">
        <f t="shared" si="92"/>
        <v>Alto</v>
      </c>
    </row>
    <row r="2494" spans="1:15" x14ac:dyDescent="0.35">
      <c r="A2494" s="17" t="str">
        <f t="shared" si="94"/>
        <v>ALcidadeVariabilidade SazonalCidade de Maceió20504C</v>
      </c>
      <c r="B2494" s="18" t="s">
        <v>117</v>
      </c>
      <c r="C2494" s="18" t="s">
        <v>82</v>
      </c>
      <c r="D2494" s="17" t="s">
        <v>51</v>
      </c>
      <c r="E2494" s="17" t="s">
        <v>118</v>
      </c>
      <c r="F2494" s="17" t="e" vm="14">
        <v>#VALUE!</v>
      </c>
      <c r="G2494" s="44" t="s">
        <v>184</v>
      </c>
      <c r="H2494" s="18">
        <v>2050</v>
      </c>
      <c r="I2494" s="18" t="s">
        <v>90</v>
      </c>
      <c r="J2494" s="9" t="s">
        <v>192</v>
      </c>
      <c r="K2494" s="17" t="s">
        <v>193</v>
      </c>
      <c r="L2494" s="48" t="s">
        <v>89</v>
      </c>
      <c r="M2494" s="18" t="s">
        <v>89</v>
      </c>
      <c r="N2494" s="20" t="str">
        <f t="shared" si="92"/>
        <v>Alto</v>
      </c>
    </row>
    <row r="2495" spans="1:15" x14ac:dyDescent="0.35">
      <c r="A2495" s="17" t="str">
        <f t="shared" si="94"/>
        <v>AMcidadeVariabilidade SazonalCidade de Manaus20302C</v>
      </c>
      <c r="B2495" s="18" t="s">
        <v>119</v>
      </c>
      <c r="C2495" s="18" t="s">
        <v>82</v>
      </c>
      <c r="D2495" s="17" t="s">
        <v>51</v>
      </c>
      <c r="E2495" s="17" t="s">
        <v>120</v>
      </c>
      <c r="F2495" s="17" t="e" vm="15">
        <v>#VALUE!</v>
      </c>
      <c r="G2495" s="44" t="s">
        <v>177</v>
      </c>
      <c r="H2495" s="18">
        <v>2030</v>
      </c>
      <c r="I2495" s="18" t="s">
        <v>86</v>
      </c>
      <c r="J2495" s="9" t="s">
        <v>192</v>
      </c>
      <c r="K2495" s="17" t="s">
        <v>193</v>
      </c>
      <c r="L2495" s="48" t="s">
        <v>89</v>
      </c>
      <c r="M2495" s="18" t="s">
        <v>89</v>
      </c>
      <c r="N2495" s="20" t="str">
        <f t="shared" si="92"/>
        <v>Médio</v>
      </c>
    </row>
    <row r="2496" spans="1:15" x14ac:dyDescent="0.35">
      <c r="A2496" s="17" t="str">
        <f t="shared" si="94"/>
        <v>AMcidadeVariabilidade SazonalCidade de Manaus20304C</v>
      </c>
      <c r="B2496" s="18" t="s">
        <v>119</v>
      </c>
      <c r="C2496" s="18" t="s">
        <v>82</v>
      </c>
      <c r="D2496" s="17" t="s">
        <v>51</v>
      </c>
      <c r="E2496" s="17" t="s">
        <v>120</v>
      </c>
      <c r="F2496" s="17" t="e" vm="15">
        <v>#VALUE!</v>
      </c>
      <c r="G2496" s="44" t="s">
        <v>177</v>
      </c>
      <c r="H2496" s="18">
        <v>2030</v>
      </c>
      <c r="I2496" s="18" t="s">
        <v>90</v>
      </c>
      <c r="J2496" s="9" t="s">
        <v>192</v>
      </c>
      <c r="K2496" s="17" t="s">
        <v>193</v>
      </c>
      <c r="L2496" s="48" t="s">
        <v>89</v>
      </c>
      <c r="M2496" s="18" t="s">
        <v>89</v>
      </c>
      <c r="N2496" s="20" t="str">
        <f t="shared" si="92"/>
        <v>Médio</v>
      </c>
    </row>
    <row r="2497" spans="1:14" x14ac:dyDescent="0.35">
      <c r="A2497" s="17" t="str">
        <f t="shared" si="94"/>
        <v>AMcidadeVariabilidade SazonalCidade de Manaus20502C</v>
      </c>
      <c r="B2497" s="18" t="s">
        <v>119</v>
      </c>
      <c r="C2497" s="18" t="s">
        <v>82</v>
      </c>
      <c r="D2497" s="17" t="s">
        <v>51</v>
      </c>
      <c r="E2497" s="17" t="s">
        <v>120</v>
      </c>
      <c r="F2497" s="17" t="e" vm="15">
        <v>#VALUE!</v>
      </c>
      <c r="G2497" s="44" t="s">
        <v>177</v>
      </c>
      <c r="H2497" s="18">
        <v>2050</v>
      </c>
      <c r="I2497" s="18" t="s">
        <v>86</v>
      </c>
      <c r="J2497" s="9" t="s">
        <v>192</v>
      </c>
      <c r="K2497" s="17" t="s">
        <v>193</v>
      </c>
      <c r="L2497" s="48" t="s">
        <v>89</v>
      </c>
      <c r="M2497" s="18" t="s">
        <v>89</v>
      </c>
      <c r="N2497" s="20" t="str">
        <f t="shared" si="92"/>
        <v>Médio</v>
      </c>
    </row>
    <row r="2498" spans="1:14" x14ac:dyDescent="0.35">
      <c r="A2498" s="17" t="str">
        <f t="shared" si="94"/>
        <v>AMcidadeVariabilidade SazonalCidade de Manaus20504C</v>
      </c>
      <c r="B2498" s="18" t="s">
        <v>119</v>
      </c>
      <c r="C2498" s="18" t="s">
        <v>82</v>
      </c>
      <c r="D2498" s="17" t="s">
        <v>51</v>
      </c>
      <c r="E2498" s="17" t="s">
        <v>120</v>
      </c>
      <c r="F2498" s="17" t="e" vm="15">
        <v>#VALUE!</v>
      </c>
      <c r="G2498" s="44" t="s">
        <v>177</v>
      </c>
      <c r="H2498" s="18">
        <v>2050</v>
      </c>
      <c r="I2498" s="18" t="s">
        <v>90</v>
      </c>
      <c r="J2498" s="9" t="s">
        <v>192</v>
      </c>
      <c r="K2498" s="17" t="s">
        <v>193</v>
      </c>
      <c r="L2498" s="48" t="s">
        <v>89</v>
      </c>
      <c r="M2498" s="18" t="s">
        <v>89</v>
      </c>
      <c r="N2498" s="20" t="str">
        <f t="shared" si="92"/>
        <v>Médio</v>
      </c>
    </row>
    <row r="2499" spans="1:14" x14ac:dyDescent="0.35">
      <c r="A2499" s="17" t="str">
        <f t="shared" si="94"/>
        <v>APcidadeVariabilidade SazonalCidade de Macapá20302C</v>
      </c>
      <c r="B2499" s="18" t="s">
        <v>115</v>
      </c>
      <c r="C2499" s="18" t="s">
        <v>82</v>
      </c>
      <c r="D2499" s="17" t="s">
        <v>51</v>
      </c>
      <c r="E2499" s="17" t="s">
        <v>116</v>
      </c>
      <c r="F2499" s="17" t="e" vm="13">
        <v>#VALUE!</v>
      </c>
      <c r="G2499" s="44" t="s">
        <v>177</v>
      </c>
      <c r="H2499" s="18">
        <v>2030</v>
      </c>
      <c r="I2499" s="18" t="s">
        <v>86</v>
      </c>
      <c r="J2499" s="9" t="s">
        <v>192</v>
      </c>
      <c r="K2499" s="17" t="s">
        <v>193</v>
      </c>
      <c r="L2499" s="48" t="s">
        <v>89</v>
      </c>
      <c r="M2499" s="18" t="s">
        <v>89</v>
      </c>
      <c r="N2499" s="20" t="str">
        <f t="shared" si="92"/>
        <v>Médio</v>
      </c>
    </row>
    <row r="2500" spans="1:14" x14ac:dyDescent="0.35">
      <c r="A2500" s="17" t="str">
        <f t="shared" si="94"/>
        <v>APcidadeVariabilidade SazonalCidade de Macapá20304C</v>
      </c>
      <c r="B2500" s="18" t="s">
        <v>115</v>
      </c>
      <c r="C2500" s="18" t="s">
        <v>82</v>
      </c>
      <c r="D2500" s="17" t="s">
        <v>51</v>
      </c>
      <c r="E2500" s="17" t="s">
        <v>116</v>
      </c>
      <c r="F2500" s="17" t="e" vm="13">
        <v>#VALUE!</v>
      </c>
      <c r="G2500" s="44" t="s">
        <v>177</v>
      </c>
      <c r="H2500" s="18">
        <v>2030</v>
      </c>
      <c r="I2500" s="18" t="s">
        <v>90</v>
      </c>
      <c r="J2500" s="9" t="s">
        <v>192</v>
      </c>
      <c r="K2500" s="17" t="s">
        <v>193</v>
      </c>
      <c r="L2500" s="48" t="s">
        <v>89</v>
      </c>
      <c r="M2500" s="18" t="s">
        <v>89</v>
      </c>
      <c r="N2500" s="20" t="str">
        <f t="shared" si="92"/>
        <v>Médio</v>
      </c>
    </row>
    <row r="2501" spans="1:14" x14ac:dyDescent="0.35">
      <c r="A2501" s="17" t="str">
        <f t="shared" si="94"/>
        <v>APcidadeVariabilidade SazonalCidade de Macapá20502C</v>
      </c>
      <c r="B2501" s="18" t="s">
        <v>115</v>
      </c>
      <c r="C2501" s="18" t="s">
        <v>82</v>
      </c>
      <c r="D2501" s="17" t="s">
        <v>51</v>
      </c>
      <c r="E2501" s="17" t="s">
        <v>116</v>
      </c>
      <c r="F2501" s="17" t="e" vm="13">
        <v>#VALUE!</v>
      </c>
      <c r="G2501" s="44" t="s">
        <v>177</v>
      </c>
      <c r="H2501" s="18">
        <v>2050</v>
      </c>
      <c r="I2501" s="18" t="s">
        <v>86</v>
      </c>
      <c r="J2501" s="9" t="s">
        <v>192</v>
      </c>
      <c r="K2501" s="17" t="s">
        <v>193</v>
      </c>
      <c r="L2501" s="48" t="s">
        <v>89</v>
      </c>
      <c r="M2501" s="18" t="s">
        <v>89</v>
      </c>
      <c r="N2501" s="20" t="str">
        <f t="shared" si="92"/>
        <v>Médio</v>
      </c>
    </row>
    <row r="2502" spans="1:14" x14ac:dyDescent="0.35">
      <c r="A2502" s="17" t="str">
        <f t="shared" si="94"/>
        <v>APcidadeVariabilidade SazonalCidade de Macapá20504C</v>
      </c>
      <c r="B2502" s="18" t="s">
        <v>115</v>
      </c>
      <c r="C2502" s="18" t="s">
        <v>82</v>
      </c>
      <c r="D2502" s="17" t="s">
        <v>51</v>
      </c>
      <c r="E2502" s="17" t="s">
        <v>116</v>
      </c>
      <c r="F2502" s="17" t="e" vm="13">
        <v>#VALUE!</v>
      </c>
      <c r="G2502" s="44" t="s">
        <v>177</v>
      </c>
      <c r="H2502" s="18">
        <v>2050</v>
      </c>
      <c r="I2502" s="18" t="s">
        <v>90</v>
      </c>
      <c r="J2502" s="9" t="s">
        <v>192</v>
      </c>
      <c r="K2502" s="17" t="s">
        <v>193</v>
      </c>
      <c r="L2502" s="48" t="s">
        <v>89</v>
      </c>
      <c r="M2502" s="18" t="s">
        <v>89</v>
      </c>
      <c r="N2502" s="20" t="str">
        <f t="shared" si="92"/>
        <v>Médio</v>
      </c>
    </row>
    <row r="2503" spans="1:14" x14ac:dyDescent="0.35">
      <c r="A2503" s="17" t="str">
        <f t="shared" si="94"/>
        <v>BAcidadeVariabilidade SazonalCidade de Salvador20302C</v>
      </c>
      <c r="B2503" s="18" t="s">
        <v>133</v>
      </c>
      <c r="C2503" s="18" t="s">
        <v>82</v>
      </c>
      <c r="D2503" s="17" t="s">
        <v>51</v>
      </c>
      <c r="E2503" s="17" t="s">
        <v>134</v>
      </c>
      <c r="F2503" s="17" t="e" vm="22">
        <v>#VALUE!</v>
      </c>
      <c r="G2503" s="44" t="s">
        <v>177</v>
      </c>
      <c r="H2503" s="18">
        <v>2030</v>
      </c>
      <c r="I2503" s="18" t="s">
        <v>86</v>
      </c>
      <c r="J2503" s="9" t="s">
        <v>192</v>
      </c>
      <c r="K2503" s="17" t="s">
        <v>193</v>
      </c>
      <c r="L2503" s="48" t="s">
        <v>89</v>
      </c>
      <c r="M2503" s="18" t="s">
        <v>89</v>
      </c>
      <c r="N2503" s="20" t="str">
        <f t="shared" si="92"/>
        <v>Médio</v>
      </c>
    </row>
    <row r="2504" spans="1:14" x14ac:dyDescent="0.35">
      <c r="A2504" s="17" t="str">
        <f t="shared" si="94"/>
        <v>BAcidadeVariabilidade SazonalCidade de Salvador20304C</v>
      </c>
      <c r="B2504" s="18" t="s">
        <v>133</v>
      </c>
      <c r="C2504" s="18" t="s">
        <v>82</v>
      </c>
      <c r="D2504" s="17" t="s">
        <v>51</v>
      </c>
      <c r="E2504" s="17" t="s">
        <v>134</v>
      </c>
      <c r="F2504" s="17" t="e" vm="22">
        <v>#VALUE!</v>
      </c>
      <c r="G2504" s="44" t="s">
        <v>177</v>
      </c>
      <c r="H2504" s="18">
        <v>2030</v>
      </c>
      <c r="I2504" s="18" t="s">
        <v>90</v>
      </c>
      <c r="J2504" s="9" t="s">
        <v>192</v>
      </c>
      <c r="K2504" s="17" t="s">
        <v>193</v>
      </c>
      <c r="L2504" s="48" t="s">
        <v>89</v>
      </c>
      <c r="M2504" s="18" t="s">
        <v>89</v>
      </c>
      <c r="N2504" s="20" t="str">
        <f t="shared" si="92"/>
        <v>Médio</v>
      </c>
    </row>
    <row r="2505" spans="1:14" x14ac:dyDescent="0.35">
      <c r="A2505" s="17" t="str">
        <f t="shared" si="94"/>
        <v>BAcidadeVariabilidade SazonalCidade de Salvador20502C</v>
      </c>
      <c r="B2505" s="18" t="s">
        <v>133</v>
      </c>
      <c r="C2505" s="18" t="s">
        <v>82</v>
      </c>
      <c r="D2505" s="17" t="s">
        <v>51</v>
      </c>
      <c r="E2505" s="17" t="s">
        <v>134</v>
      </c>
      <c r="F2505" s="17" t="e" vm="22">
        <v>#VALUE!</v>
      </c>
      <c r="G2505" s="44" t="s">
        <v>177</v>
      </c>
      <c r="H2505" s="18">
        <v>2050</v>
      </c>
      <c r="I2505" s="18" t="s">
        <v>86</v>
      </c>
      <c r="J2505" s="9" t="s">
        <v>192</v>
      </c>
      <c r="K2505" s="17" t="s">
        <v>193</v>
      </c>
      <c r="L2505" s="48" t="s">
        <v>89</v>
      </c>
      <c r="M2505" s="18" t="s">
        <v>89</v>
      </c>
      <c r="N2505" s="20" t="str">
        <f t="shared" si="92"/>
        <v>Médio</v>
      </c>
    </row>
    <row r="2506" spans="1:14" x14ac:dyDescent="0.35">
      <c r="A2506" s="17" t="str">
        <f t="shared" si="94"/>
        <v>BAcidadeVariabilidade SazonalCidade de Salvador20504C</v>
      </c>
      <c r="B2506" s="18" t="s">
        <v>133</v>
      </c>
      <c r="C2506" s="18" t="s">
        <v>82</v>
      </c>
      <c r="D2506" s="17" t="s">
        <v>51</v>
      </c>
      <c r="E2506" s="17" t="s">
        <v>134</v>
      </c>
      <c r="F2506" s="17" t="e" vm="22">
        <v>#VALUE!</v>
      </c>
      <c r="G2506" s="44" t="s">
        <v>177</v>
      </c>
      <c r="H2506" s="18">
        <v>2050</v>
      </c>
      <c r="I2506" s="18" t="s">
        <v>90</v>
      </c>
      <c r="J2506" s="9" t="s">
        <v>192</v>
      </c>
      <c r="K2506" s="17" t="s">
        <v>193</v>
      </c>
      <c r="L2506" s="48" t="s">
        <v>89</v>
      </c>
      <c r="M2506" s="18" t="s">
        <v>89</v>
      </c>
      <c r="N2506" s="20" t="str">
        <f t="shared" si="92"/>
        <v>Médio</v>
      </c>
    </row>
    <row r="2507" spans="1:14" x14ac:dyDescent="0.35">
      <c r="A2507" s="17" t="str">
        <f t="shared" si="94"/>
        <v>CEcidadeVariabilidade SazonalCidade de Fortaleza20302C</v>
      </c>
      <c r="B2507" s="18" t="s">
        <v>109</v>
      </c>
      <c r="C2507" s="18" t="s">
        <v>82</v>
      </c>
      <c r="D2507" s="17" t="s">
        <v>51</v>
      </c>
      <c r="E2507" s="17" t="s">
        <v>110</v>
      </c>
      <c r="F2507" s="17" t="e" vm="10">
        <v>#VALUE!</v>
      </c>
      <c r="G2507" s="44" t="s">
        <v>184</v>
      </c>
      <c r="H2507" s="18">
        <v>2030</v>
      </c>
      <c r="I2507" s="18" t="s">
        <v>86</v>
      </c>
      <c r="J2507" s="9" t="s">
        <v>192</v>
      </c>
      <c r="K2507" s="17" t="s">
        <v>193</v>
      </c>
      <c r="L2507" s="48" t="s">
        <v>89</v>
      </c>
      <c r="M2507" s="18" t="s">
        <v>89</v>
      </c>
      <c r="N2507" s="20" t="str">
        <f t="shared" si="92"/>
        <v>Alto</v>
      </c>
    </row>
    <row r="2508" spans="1:14" x14ac:dyDescent="0.35">
      <c r="A2508" s="17" t="str">
        <f t="shared" si="94"/>
        <v>CEcidadeVariabilidade SazonalCidade de Fortaleza20304C</v>
      </c>
      <c r="B2508" s="18" t="s">
        <v>109</v>
      </c>
      <c r="C2508" s="18" t="s">
        <v>82</v>
      </c>
      <c r="D2508" s="17" t="s">
        <v>51</v>
      </c>
      <c r="E2508" s="17" t="s">
        <v>110</v>
      </c>
      <c r="F2508" s="17" t="e" vm="10">
        <v>#VALUE!</v>
      </c>
      <c r="G2508" s="44" t="s">
        <v>184</v>
      </c>
      <c r="H2508" s="18">
        <v>2030</v>
      </c>
      <c r="I2508" s="18" t="s">
        <v>90</v>
      </c>
      <c r="J2508" s="9" t="s">
        <v>192</v>
      </c>
      <c r="K2508" s="17" t="s">
        <v>193</v>
      </c>
      <c r="L2508" s="48" t="s">
        <v>89</v>
      </c>
      <c r="M2508" s="18" t="s">
        <v>89</v>
      </c>
      <c r="N2508" s="20" t="str">
        <f t="shared" si="92"/>
        <v>Alto</v>
      </c>
    </row>
    <row r="2509" spans="1:14" x14ac:dyDescent="0.35">
      <c r="A2509" s="17" t="str">
        <f t="shared" si="94"/>
        <v>CEcidadeVariabilidade SazonalCidade de Fortaleza20502C</v>
      </c>
      <c r="B2509" s="18" t="s">
        <v>109</v>
      </c>
      <c r="C2509" s="18" t="s">
        <v>82</v>
      </c>
      <c r="D2509" s="17" t="s">
        <v>51</v>
      </c>
      <c r="E2509" s="17" t="s">
        <v>110</v>
      </c>
      <c r="F2509" s="17" t="e" vm="10">
        <v>#VALUE!</v>
      </c>
      <c r="G2509" s="44" t="s">
        <v>184</v>
      </c>
      <c r="H2509" s="18">
        <v>2050</v>
      </c>
      <c r="I2509" s="18" t="s">
        <v>86</v>
      </c>
      <c r="J2509" s="9" t="s">
        <v>192</v>
      </c>
      <c r="K2509" s="17" t="s">
        <v>193</v>
      </c>
      <c r="L2509" s="48" t="s">
        <v>89</v>
      </c>
      <c r="M2509" s="18" t="s">
        <v>89</v>
      </c>
      <c r="N2509" s="20" t="str">
        <f t="shared" si="92"/>
        <v>Alto</v>
      </c>
    </row>
    <row r="2510" spans="1:14" x14ac:dyDescent="0.35">
      <c r="A2510" s="17" t="str">
        <f t="shared" si="94"/>
        <v>CEcidadeVariabilidade SazonalCidade de Fortaleza20504C</v>
      </c>
      <c r="B2510" s="18" t="s">
        <v>109</v>
      </c>
      <c r="C2510" s="18" t="s">
        <v>82</v>
      </c>
      <c r="D2510" s="17" t="s">
        <v>51</v>
      </c>
      <c r="E2510" s="17" t="s">
        <v>110</v>
      </c>
      <c r="F2510" s="17" t="e" vm="10">
        <v>#VALUE!</v>
      </c>
      <c r="G2510" s="44" t="s">
        <v>184</v>
      </c>
      <c r="H2510" s="18">
        <v>2050</v>
      </c>
      <c r="I2510" s="18" t="s">
        <v>90</v>
      </c>
      <c r="J2510" s="9" t="s">
        <v>192</v>
      </c>
      <c r="K2510" s="17" t="s">
        <v>193</v>
      </c>
      <c r="L2510" s="48" t="s">
        <v>89</v>
      </c>
      <c r="M2510" s="18" t="s">
        <v>89</v>
      </c>
      <c r="N2510" s="20" t="str">
        <f t="shared" si="92"/>
        <v>Alto</v>
      </c>
    </row>
    <row r="2511" spans="1:14" x14ac:dyDescent="0.35">
      <c r="A2511" s="17" t="str">
        <f t="shared" si="94"/>
        <v>DFcidadeVariabilidade SazonalCidade de Brasília20302C</v>
      </c>
      <c r="B2511" s="18" t="s">
        <v>99</v>
      </c>
      <c r="C2511" s="18" t="s">
        <v>82</v>
      </c>
      <c r="D2511" s="17" t="s">
        <v>51</v>
      </c>
      <c r="E2511" s="17" t="s">
        <v>100</v>
      </c>
      <c r="F2511" s="17" t="e" vm="5">
        <v>#VALUE!</v>
      </c>
      <c r="G2511" s="44" t="s">
        <v>184</v>
      </c>
      <c r="H2511" s="18">
        <v>2030</v>
      </c>
      <c r="I2511" s="18" t="s">
        <v>86</v>
      </c>
      <c r="J2511" s="9" t="s">
        <v>192</v>
      </c>
      <c r="K2511" s="17" t="s">
        <v>193</v>
      </c>
      <c r="L2511" s="48" t="s">
        <v>89</v>
      </c>
      <c r="M2511" s="18" t="s">
        <v>89</v>
      </c>
      <c r="N2511" s="20" t="str">
        <f t="shared" si="92"/>
        <v>Alto</v>
      </c>
    </row>
    <row r="2512" spans="1:14" x14ac:dyDescent="0.35">
      <c r="A2512" s="17" t="str">
        <f t="shared" si="94"/>
        <v>DFcidadeVariabilidade SazonalCidade de Brasília20304C</v>
      </c>
      <c r="B2512" s="18" t="s">
        <v>99</v>
      </c>
      <c r="C2512" s="18" t="s">
        <v>82</v>
      </c>
      <c r="D2512" s="17" t="s">
        <v>51</v>
      </c>
      <c r="E2512" s="17" t="s">
        <v>100</v>
      </c>
      <c r="F2512" s="17" t="e" vm="5">
        <v>#VALUE!</v>
      </c>
      <c r="G2512" s="44" t="s">
        <v>184</v>
      </c>
      <c r="H2512" s="18">
        <v>2030</v>
      </c>
      <c r="I2512" s="18" t="s">
        <v>90</v>
      </c>
      <c r="J2512" s="9" t="s">
        <v>192</v>
      </c>
      <c r="K2512" s="17" t="s">
        <v>193</v>
      </c>
      <c r="L2512" s="48" t="s">
        <v>89</v>
      </c>
      <c r="M2512" s="18" t="s">
        <v>89</v>
      </c>
      <c r="N2512" s="20" t="str">
        <f t="shared" si="92"/>
        <v>Alto</v>
      </c>
    </row>
    <row r="2513" spans="1:14" x14ac:dyDescent="0.35">
      <c r="A2513" s="17" t="str">
        <f t="shared" si="94"/>
        <v>DFcidadeVariabilidade SazonalCidade de Brasília20502C</v>
      </c>
      <c r="B2513" s="18" t="s">
        <v>99</v>
      </c>
      <c r="C2513" s="18" t="s">
        <v>82</v>
      </c>
      <c r="D2513" s="17" t="s">
        <v>51</v>
      </c>
      <c r="E2513" s="17" t="s">
        <v>100</v>
      </c>
      <c r="F2513" s="17" t="e" vm="5">
        <v>#VALUE!</v>
      </c>
      <c r="G2513" s="44" t="s">
        <v>184</v>
      </c>
      <c r="H2513" s="18">
        <v>2050</v>
      </c>
      <c r="I2513" s="18" t="s">
        <v>86</v>
      </c>
      <c r="J2513" s="9" t="s">
        <v>192</v>
      </c>
      <c r="K2513" s="17" t="s">
        <v>193</v>
      </c>
      <c r="L2513" s="48" t="s">
        <v>89</v>
      </c>
      <c r="M2513" s="18" t="s">
        <v>89</v>
      </c>
      <c r="N2513" s="20" t="str">
        <f t="shared" si="92"/>
        <v>Alto</v>
      </c>
    </row>
    <row r="2514" spans="1:14" x14ac:dyDescent="0.35">
      <c r="A2514" s="17" t="str">
        <f t="shared" si="94"/>
        <v>DFcidadeVariabilidade SazonalCidade de Brasília20504C</v>
      </c>
      <c r="B2514" s="18" t="s">
        <v>99</v>
      </c>
      <c r="C2514" s="18" t="s">
        <v>82</v>
      </c>
      <c r="D2514" s="17" t="s">
        <v>51</v>
      </c>
      <c r="E2514" s="17" t="s">
        <v>100</v>
      </c>
      <c r="F2514" s="17" t="e" vm="5">
        <v>#VALUE!</v>
      </c>
      <c r="G2514" s="44" t="s">
        <v>184</v>
      </c>
      <c r="H2514" s="18">
        <v>2050</v>
      </c>
      <c r="I2514" s="18" t="s">
        <v>90</v>
      </c>
      <c r="J2514" s="9" t="s">
        <v>192</v>
      </c>
      <c r="K2514" s="17" t="s">
        <v>193</v>
      </c>
      <c r="L2514" s="48" t="s">
        <v>89</v>
      </c>
      <c r="M2514" s="18" t="s">
        <v>89</v>
      </c>
      <c r="N2514" s="20" t="str">
        <f t="shared" si="92"/>
        <v>Alto</v>
      </c>
    </row>
    <row r="2515" spans="1:14" x14ac:dyDescent="0.35">
      <c r="A2515" s="17" t="str">
        <f t="shared" si="94"/>
        <v>EScidadeVariabilidade SazonalCidade de Vitória20304C</v>
      </c>
      <c r="B2515" s="18" t="s">
        <v>141</v>
      </c>
      <c r="C2515" s="18" t="s">
        <v>82</v>
      </c>
      <c r="D2515" s="17" t="s">
        <v>51</v>
      </c>
      <c r="E2515" s="17" t="s">
        <v>142</v>
      </c>
      <c r="F2515" s="17" t="e" vm="26">
        <v>#VALUE!</v>
      </c>
      <c r="G2515" s="44" t="s">
        <v>177</v>
      </c>
      <c r="H2515" s="18">
        <v>2030</v>
      </c>
      <c r="I2515" s="18" t="s">
        <v>90</v>
      </c>
      <c r="J2515" s="9" t="s">
        <v>192</v>
      </c>
      <c r="K2515" s="17" t="s">
        <v>193</v>
      </c>
      <c r="L2515" s="48" t="s">
        <v>89</v>
      </c>
      <c r="M2515" s="18" t="s">
        <v>89</v>
      </c>
      <c r="N2515" s="20" t="str">
        <f t="shared" si="92"/>
        <v>Médio</v>
      </c>
    </row>
    <row r="2516" spans="1:14" x14ac:dyDescent="0.35">
      <c r="A2516" s="17" t="str">
        <f t="shared" si="94"/>
        <v>EScidadeVariabilidade SazonalCidade de Vitória20302C</v>
      </c>
      <c r="B2516" s="18" t="s">
        <v>141</v>
      </c>
      <c r="C2516" s="18" t="s">
        <v>82</v>
      </c>
      <c r="D2516" s="17" t="s">
        <v>51</v>
      </c>
      <c r="E2516" s="17" t="s">
        <v>142</v>
      </c>
      <c r="F2516" s="17" t="e" vm="26">
        <v>#VALUE!</v>
      </c>
      <c r="G2516" s="44" t="s">
        <v>184</v>
      </c>
      <c r="H2516" s="18">
        <v>2030</v>
      </c>
      <c r="I2516" s="18" t="s">
        <v>86</v>
      </c>
      <c r="J2516" s="9" t="s">
        <v>192</v>
      </c>
      <c r="K2516" s="17" t="s">
        <v>193</v>
      </c>
      <c r="L2516" s="48" t="s">
        <v>89</v>
      </c>
      <c r="M2516" s="18" t="s">
        <v>89</v>
      </c>
      <c r="N2516" s="20" t="str">
        <f t="shared" si="92"/>
        <v>Alto</v>
      </c>
    </row>
    <row r="2517" spans="1:14" x14ac:dyDescent="0.35">
      <c r="A2517" s="17" t="str">
        <f t="shared" si="94"/>
        <v>EScidadeVariabilidade SazonalCidade de Vitória20502C</v>
      </c>
      <c r="B2517" s="18" t="s">
        <v>141</v>
      </c>
      <c r="C2517" s="18" t="s">
        <v>82</v>
      </c>
      <c r="D2517" s="17" t="s">
        <v>51</v>
      </c>
      <c r="E2517" s="17" t="s">
        <v>142</v>
      </c>
      <c r="F2517" s="17" t="e" vm="26">
        <v>#VALUE!</v>
      </c>
      <c r="G2517" s="44" t="s">
        <v>184</v>
      </c>
      <c r="H2517" s="18">
        <v>2050</v>
      </c>
      <c r="I2517" s="18" t="s">
        <v>86</v>
      </c>
      <c r="J2517" s="9" t="s">
        <v>192</v>
      </c>
      <c r="K2517" s="17" t="s">
        <v>193</v>
      </c>
      <c r="L2517" s="48" t="s">
        <v>89</v>
      </c>
      <c r="M2517" s="18" t="s">
        <v>89</v>
      </c>
      <c r="N2517" s="20" t="str">
        <f t="shared" si="92"/>
        <v>Alto</v>
      </c>
    </row>
    <row r="2518" spans="1:14" x14ac:dyDescent="0.35">
      <c r="A2518" s="17" t="str">
        <f t="shared" si="94"/>
        <v>EScidadeVariabilidade SazonalCidade de Vitória20504C</v>
      </c>
      <c r="B2518" s="18" t="s">
        <v>141</v>
      </c>
      <c r="C2518" s="18" t="s">
        <v>82</v>
      </c>
      <c r="D2518" s="17" t="s">
        <v>51</v>
      </c>
      <c r="E2518" s="17" t="s">
        <v>142</v>
      </c>
      <c r="F2518" s="17" t="e" vm="26">
        <v>#VALUE!</v>
      </c>
      <c r="G2518" s="44" t="s">
        <v>177</v>
      </c>
      <c r="H2518" s="18">
        <v>2050</v>
      </c>
      <c r="I2518" s="18" t="s">
        <v>90</v>
      </c>
      <c r="J2518" s="9" t="s">
        <v>192</v>
      </c>
      <c r="K2518" s="17" t="s">
        <v>193</v>
      </c>
      <c r="L2518" s="48" t="s">
        <v>89</v>
      </c>
      <c r="M2518" s="18" t="s">
        <v>89</v>
      </c>
      <c r="N2518" s="20" t="str">
        <f t="shared" si="92"/>
        <v>Médio</v>
      </c>
    </row>
    <row r="2519" spans="1:14" x14ac:dyDescent="0.35">
      <c r="A2519" s="17" t="str">
        <f t="shared" si="94"/>
        <v>GOcidadeVariabilidade SazonalCidade de Goiânia20302C</v>
      </c>
      <c r="B2519" s="18" t="s">
        <v>111</v>
      </c>
      <c r="C2519" s="18" t="s">
        <v>82</v>
      </c>
      <c r="D2519" s="17" t="s">
        <v>51</v>
      </c>
      <c r="E2519" s="17" t="s">
        <v>112</v>
      </c>
      <c r="F2519" s="17" t="e" vm="11">
        <v>#VALUE!</v>
      </c>
      <c r="G2519" s="44" t="s">
        <v>184</v>
      </c>
      <c r="H2519" s="18">
        <v>2030</v>
      </c>
      <c r="I2519" s="18" t="s">
        <v>86</v>
      </c>
      <c r="J2519" s="9" t="s">
        <v>192</v>
      </c>
      <c r="K2519" s="17" t="s">
        <v>193</v>
      </c>
      <c r="L2519" s="48" t="s">
        <v>89</v>
      </c>
      <c r="M2519" s="18" t="s">
        <v>89</v>
      </c>
      <c r="N2519" s="20" t="str">
        <f t="shared" si="92"/>
        <v>Alto</v>
      </c>
    </row>
    <row r="2520" spans="1:14" x14ac:dyDescent="0.35">
      <c r="A2520" s="17" t="str">
        <f t="shared" si="94"/>
        <v>GOcidadeVariabilidade SazonalCidade de Goiânia20304C</v>
      </c>
      <c r="B2520" s="18" t="s">
        <v>111</v>
      </c>
      <c r="C2520" s="18" t="s">
        <v>82</v>
      </c>
      <c r="D2520" s="17" t="s">
        <v>51</v>
      </c>
      <c r="E2520" s="17" t="s">
        <v>112</v>
      </c>
      <c r="F2520" s="17" t="e" vm="11">
        <v>#VALUE!</v>
      </c>
      <c r="G2520" s="44" t="s">
        <v>184</v>
      </c>
      <c r="H2520" s="18">
        <v>2030</v>
      </c>
      <c r="I2520" s="18" t="s">
        <v>90</v>
      </c>
      <c r="J2520" s="9" t="s">
        <v>192</v>
      </c>
      <c r="K2520" s="17" t="s">
        <v>193</v>
      </c>
      <c r="L2520" s="48" t="s">
        <v>89</v>
      </c>
      <c r="M2520" s="18" t="s">
        <v>89</v>
      </c>
      <c r="N2520" s="20" t="str">
        <f t="shared" si="92"/>
        <v>Alto</v>
      </c>
    </row>
    <row r="2521" spans="1:14" x14ac:dyDescent="0.35">
      <c r="A2521" s="17" t="str">
        <f t="shared" si="94"/>
        <v>GOcidadeVariabilidade SazonalCidade de Goiânia20502C</v>
      </c>
      <c r="B2521" s="18" t="s">
        <v>111</v>
      </c>
      <c r="C2521" s="18" t="s">
        <v>82</v>
      </c>
      <c r="D2521" s="17" t="s">
        <v>51</v>
      </c>
      <c r="E2521" s="17" t="s">
        <v>112</v>
      </c>
      <c r="F2521" s="17" t="e" vm="11">
        <v>#VALUE!</v>
      </c>
      <c r="G2521" s="44" t="s">
        <v>184</v>
      </c>
      <c r="H2521" s="18">
        <v>2050</v>
      </c>
      <c r="I2521" s="18" t="s">
        <v>86</v>
      </c>
      <c r="J2521" s="9" t="s">
        <v>192</v>
      </c>
      <c r="K2521" s="17" t="s">
        <v>193</v>
      </c>
      <c r="L2521" s="48" t="s">
        <v>89</v>
      </c>
      <c r="M2521" s="18" t="s">
        <v>89</v>
      </c>
      <c r="N2521" s="20" t="str">
        <f t="shared" si="92"/>
        <v>Alto</v>
      </c>
    </row>
    <row r="2522" spans="1:14" x14ac:dyDescent="0.35">
      <c r="A2522" s="17" t="str">
        <f t="shared" si="94"/>
        <v>GOcidadeVariabilidade SazonalCidade de Goiânia20504C</v>
      </c>
      <c r="B2522" s="18" t="s">
        <v>111</v>
      </c>
      <c r="C2522" s="18" t="s">
        <v>82</v>
      </c>
      <c r="D2522" s="17" t="s">
        <v>51</v>
      </c>
      <c r="E2522" s="17" t="s">
        <v>112</v>
      </c>
      <c r="F2522" s="17" t="e" vm="11">
        <v>#VALUE!</v>
      </c>
      <c r="G2522" s="44" t="s">
        <v>184</v>
      </c>
      <c r="H2522" s="18">
        <v>2050</v>
      </c>
      <c r="I2522" s="18" t="s">
        <v>90</v>
      </c>
      <c r="J2522" s="9" t="s">
        <v>192</v>
      </c>
      <c r="K2522" s="17" t="s">
        <v>193</v>
      </c>
      <c r="L2522" s="48" t="s">
        <v>89</v>
      </c>
      <c r="M2522" s="18" t="s">
        <v>89</v>
      </c>
      <c r="N2522" s="20" t="str">
        <f t="shared" si="92"/>
        <v>Alto</v>
      </c>
    </row>
    <row r="2523" spans="1:14" x14ac:dyDescent="0.35">
      <c r="A2523" s="17" t="str">
        <f t="shared" si="94"/>
        <v>MAcidadeVariabilidade SazonalCidade de São Luiz20302C</v>
      </c>
      <c r="B2523" s="18" t="s">
        <v>135</v>
      </c>
      <c r="C2523" s="18" t="s">
        <v>82</v>
      </c>
      <c r="D2523" s="17" t="s">
        <v>51</v>
      </c>
      <c r="E2523" s="17" t="s">
        <v>136</v>
      </c>
      <c r="F2523" s="17" t="e" vm="23">
        <v>#VALUE!</v>
      </c>
      <c r="G2523" s="44" t="s">
        <v>184</v>
      </c>
      <c r="H2523" s="18">
        <v>2030</v>
      </c>
      <c r="I2523" s="18" t="s">
        <v>86</v>
      </c>
      <c r="J2523" s="9" t="s">
        <v>192</v>
      </c>
      <c r="K2523" s="17" t="s">
        <v>193</v>
      </c>
      <c r="L2523" s="48" t="s">
        <v>89</v>
      </c>
      <c r="M2523" s="18" t="s">
        <v>89</v>
      </c>
      <c r="N2523" s="20" t="str">
        <f t="shared" si="92"/>
        <v>Alto</v>
      </c>
    </row>
    <row r="2524" spans="1:14" x14ac:dyDescent="0.35">
      <c r="A2524" s="17" t="str">
        <f t="shared" si="94"/>
        <v>MAcidadeVariabilidade SazonalCidade de São Luiz20304C</v>
      </c>
      <c r="B2524" s="18" t="s">
        <v>135</v>
      </c>
      <c r="C2524" s="18" t="s">
        <v>82</v>
      </c>
      <c r="D2524" s="17" t="s">
        <v>51</v>
      </c>
      <c r="E2524" s="17" t="s">
        <v>136</v>
      </c>
      <c r="F2524" s="17" t="e" vm="23">
        <v>#VALUE!</v>
      </c>
      <c r="G2524" s="44" t="s">
        <v>184</v>
      </c>
      <c r="H2524" s="18">
        <v>2030</v>
      </c>
      <c r="I2524" s="18" t="s">
        <v>90</v>
      </c>
      <c r="J2524" s="9" t="s">
        <v>192</v>
      </c>
      <c r="K2524" s="17" t="s">
        <v>193</v>
      </c>
      <c r="L2524" s="48" t="s">
        <v>89</v>
      </c>
      <c r="M2524" s="18" t="s">
        <v>89</v>
      </c>
      <c r="N2524" s="20" t="str">
        <f t="shared" si="92"/>
        <v>Alto</v>
      </c>
    </row>
    <row r="2525" spans="1:14" x14ac:dyDescent="0.35">
      <c r="A2525" s="17" t="str">
        <f t="shared" si="94"/>
        <v>MAcidadeVariabilidade SazonalCidade de São Luiz20502C</v>
      </c>
      <c r="B2525" s="18" t="s">
        <v>135</v>
      </c>
      <c r="C2525" s="18" t="s">
        <v>82</v>
      </c>
      <c r="D2525" s="17" t="s">
        <v>51</v>
      </c>
      <c r="E2525" s="17" t="s">
        <v>136</v>
      </c>
      <c r="F2525" s="17" t="e" vm="23">
        <v>#VALUE!</v>
      </c>
      <c r="G2525" s="44" t="s">
        <v>184</v>
      </c>
      <c r="H2525" s="18">
        <v>2050</v>
      </c>
      <c r="I2525" s="18" t="s">
        <v>86</v>
      </c>
      <c r="J2525" s="9" t="s">
        <v>192</v>
      </c>
      <c r="K2525" s="17" t="s">
        <v>193</v>
      </c>
      <c r="L2525" s="48" t="s">
        <v>89</v>
      </c>
      <c r="M2525" s="18" t="s">
        <v>89</v>
      </c>
      <c r="N2525" s="20" t="str">
        <f t="shared" si="92"/>
        <v>Alto</v>
      </c>
    </row>
    <row r="2526" spans="1:14" x14ac:dyDescent="0.35">
      <c r="A2526" s="17" t="str">
        <f t="shared" si="94"/>
        <v>MAcidadeVariabilidade SazonalCidade de São Luiz20504C</v>
      </c>
      <c r="B2526" s="18" t="s">
        <v>135</v>
      </c>
      <c r="C2526" s="18" t="s">
        <v>82</v>
      </c>
      <c r="D2526" s="17" t="s">
        <v>51</v>
      </c>
      <c r="E2526" s="17" t="s">
        <v>136</v>
      </c>
      <c r="F2526" s="17" t="e" vm="23">
        <v>#VALUE!</v>
      </c>
      <c r="G2526" s="44" t="s">
        <v>184</v>
      </c>
      <c r="H2526" s="18">
        <v>2050</v>
      </c>
      <c r="I2526" s="18" t="s">
        <v>90</v>
      </c>
      <c r="J2526" s="9" t="s">
        <v>192</v>
      </c>
      <c r="K2526" s="17" t="s">
        <v>193</v>
      </c>
      <c r="L2526" s="48" t="s">
        <v>89</v>
      </c>
      <c r="M2526" s="18" t="s">
        <v>89</v>
      </c>
      <c r="N2526" s="20" t="str">
        <f t="shared" si="92"/>
        <v>Alto</v>
      </c>
    </row>
    <row r="2527" spans="1:14" x14ac:dyDescent="0.35">
      <c r="A2527" s="17" t="str">
        <f t="shared" si="94"/>
        <v>MGcidadeVariabilidade SazonalCidade de Belo Horizonte20302C</v>
      </c>
      <c r="B2527" s="18" t="s">
        <v>93</v>
      </c>
      <c r="C2527" s="18" t="s">
        <v>82</v>
      </c>
      <c r="D2527" s="17" t="s">
        <v>51</v>
      </c>
      <c r="E2527" s="17" t="s">
        <v>94</v>
      </c>
      <c r="F2527" s="17" t="e" vm="3">
        <v>#VALUE!</v>
      </c>
      <c r="G2527" s="44" t="s">
        <v>184</v>
      </c>
      <c r="H2527" s="18">
        <v>2030</v>
      </c>
      <c r="I2527" s="18" t="s">
        <v>86</v>
      </c>
      <c r="J2527" s="9" t="s">
        <v>192</v>
      </c>
      <c r="K2527" s="17" t="s">
        <v>193</v>
      </c>
      <c r="L2527" s="115" t="s">
        <v>206</v>
      </c>
      <c r="M2527" s="18" t="s">
        <v>89</v>
      </c>
      <c r="N2527" s="20" t="str">
        <f t="shared" si="92"/>
        <v>Alto</v>
      </c>
    </row>
    <row r="2528" spans="1:14" x14ac:dyDescent="0.35">
      <c r="A2528" s="17" t="str">
        <f t="shared" si="94"/>
        <v>MGcidadeVariabilidade SazonalCidade de Belo Horizonte20304C</v>
      </c>
      <c r="B2528" s="18" t="s">
        <v>93</v>
      </c>
      <c r="C2528" s="18" t="s">
        <v>82</v>
      </c>
      <c r="D2528" s="17" t="s">
        <v>51</v>
      </c>
      <c r="E2528" s="17" t="s">
        <v>94</v>
      </c>
      <c r="F2528" s="17" t="e" vm="3">
        <v>#VALUE!</v>
      </c>
      <c r="G2528" s="44" t="s">
        <v>184</v>
      </c>
      <c r="H2528" s="18">
        <v>2030</v>
      </c>
      <c r="I2528" s="18" t="s">
        <v>90</v>
      </c>
      <c r="J2528" s="9" t="s">
        <v>192</v>
      </c>
      <c r="K2528" s="17" t="s">
        <v>193</v>
      </c>
      <c r="L2528" s="115" t="s">
        <v>206</v>
      </c>
      <c r="M2528" s="18" t="s">
        <v>89</v>
      </c>
      <c r="N2528" s="20" t="str">
        <f t="shared" si="92"/>
        <v>Alto</v>
      </c>
    </row>
    <row r="2529" spans="1:14" x14ac:dyDescent="0.35">
      <c r="A2529" s="17" t="str">
        <f t="shared" si="94"/>
        <v>MGcidadeVariabilidade SazonalCidade de Belo Horizonte20502C</v>
      </c>
      <c r="B2529" s="18" t="s">
        <v>93</v>
      </c>
      <c r="C2529" s="18" t="s">
        <v>82</v>
      </c>
      <c r="D2529" s="17" t="s">
        <v>51</v>
      </c>
      <c r="E2529" s="17" t="s">
        <v>94</v>
      </c>
      <c r="F2529" s="17" t="e" vm="3">
        <v>#VALUE!</v>
      </c>
      <c r="G2529" s="44" t="s">
        <v>184</v>
      </c>
      <c r="H2529" s="18">
        <v>2050</v>
      </c>
      <c r="I2529" s="18" t="s">
        <v>86</v>
      </c>
      <c r="J2529" s="9" t="s">
        <v>192</v>
      </c>
      <c r="K2529" s="17" t="s">
        <v>193</v>
      </c>
      <c r="L2529" s="115" t="s">
        <v>206</v>
      </c>
      <c r="M2529" s="18" t="s">
        <v>89</v>
      </c>
      <c r="N2529" s="20" t="str">
        <f t="shared" si="92"/>
        <v>Alto</v>
      </c>
    </row>
    <row r="2530" spans="1:14" x14ac:dyDescent="0.35">
      <c r="A2530" s="17" t="str">
        <f t="shared" si="94"/>
        <v>MGcidadeVariabilidade SazonalCidade de Belo Horizonte20504C</v>
      </c>
      <c r="B2530" s="18" t="s">
        <v>93</v>
      </c>
      <c r="C2530" s="18" t="s">
        <v>82</v>
      </c>
      <c r="D2530" s="17" t="s">
        <v>51</v>
      </c>
      <c r="E2530" s="17" t="s">
        <v>94</v>
      </c>
      <c r="F2530" s="17" t="e" vm="3">
        <v>#VALUE!</v>
      </c>
      <c r="G2530" s="44" t="s">
        <v>184</v>
      </c>
      <c r="H2530" s="18">
        <v>2050</v>
      </c>
      <c r="I2530" s="18" t="s">
        <v>90</v>
      </c>
      <c r="J2530" s="9" t="s">
        <v>192</v>
      </c>
      <c r="K2530" s="17" t="s">
        <v>193</v>
      </c>
      <c r="L2530" s="115" t="s">
        <v>206</v>
      </c>
      <c r="M2530" s="18" t="s">
        <v>89</v>
      </c>
      <c r="N2530" s="20" t="str">
        <f t="shared" si="92"/>
        <v>Alto</v>
      </c>
    </row>
    <row r="2531" spans="1:14" x14ac:dyDescent="0.35">
      <c r="A2531" s="17" t="str">
        <f t="shared" si="94"/>
        <v>MScidadeVariabilidade SazonalCidade de Campo Grande20302C</v>
      </c>
      <c r="B2531" s="18" t="s">
        <v>101</v>
      </c>
      <c r="C2531" s="18" t="s">
        <v>82</v>
      </c>
      <c r="D2531" s="17" t="s">
        <v>51</v>
      </c>
      <c r="E2531" s="17" t="s">
        <v>102</v>
      </c>
      <c r="F2531" s="17" t="e" vm="6">
        <v>#VALUE!</v>
      </c>
      <c r="G2531" s="44" t="s">
        <v>177</v>
      </c>
      <c r="H2531" s="18">
        <v>2030</v>
      </c>
      <c r="I2531" s="18" t="s">
        <v>86</v>
      </c>
      <c r="J2531" s="9" t="s">
        <v>192</v>
      </c>
      <c r="K2531" s="17" t="s">
        <v>193</v>
      </c>
      <c r="L2531" s="48" t="s">
        <v>89</v>
      </c>
      <c r="M2531" s="18" t="s">
        <v>89</v>
      </c>
      <c r="N2531" s="20" t="str">
        <f t="shared" si="92"/>
        <v>Médio</v>
      </c>
    </row>
    <row r="2532" spans="1:14" x14ac:dyDescent="0.35">
      <c r="A2532" s="17" t="str">
        <f t="shared" si="94"/>
        <v>MScidadeVariabilidade SazonalCidade de Campo Grande20304C</v>
      </c>
      <c r="B2532" s="18" t="s">
        <v>101</v>
      </c>
      <c r="C2532" s="18" t="s">
        <v>82</v>
      </c>
      <c r="D2532" s="17" t="s">
        <v>51</v>
      </c>
      <c r="E2532" s="17" t="s">
        <v>102</v>
      </c>
      <c r="F2532" s="17" t="e" vm="6">
        <v>#VALUE!</v>
      </c>
      <c r="G2532" s="17" t="s">
        <v>177</v>
      </c>
      <c r="H2532" s="18">
        <v>2030</v>
      </c>
      <c r="I2532" s="18" t="s">
        <v>90</v>
      </c>
      <c r="J2532" s="9" t="s">
        <v>192</v>
      </c>
      <c r="K2532" s="17" t="s">
        <v>193</v>
      </c>
      <c r="L2532" s="48" t="s">
        <v>89</v>
      </c>
      <c r="M2532" s="18" t="s">
        <v>89</v>
      </c>
      <c r="N2532" s="20" t="str">
        <f t="shared" si="92"/>
        <v>Médio</v>
      </c>
    </row>
    <row r="2533" spans="1:14" x14ac:dyDescent="0.35">
      <c r="A2533" s="17" t="str">
        <f t="shared" si="94"/>
        <v>MSCidadeVariabilidade sazonalCidade de Dourados20302C</v>
      </c>
      <c r="B2533" s="111" t="s">
        <v>101</v>
      </c>
      <c r="C2533" s="111" t="s">
        <v>190</v>
      </c>
      <c r="D2533" s="83" t="s">
        <v>207</v>
      </c>
      <c r="E2533" s="83" t="s">
        <v>180</v>
      </c>
      <c r="F2533" s="83" t="e" vm="28">
        <v>#VALUE!</v>
      </c>
      <c r="G2533" s="83" t="s">
        <v>177</v>
      </c>
      <c r="H2533" s="18">
        <v>2030</v>
      </c>
      <c r="I2533" s="18" t="s">
        <v>86</v>
      </c>
      <c r="J2533" s="9" t="s">
        <v>192</v>
      </c>
      <c r="K2533" s="83" t="s">
        <v>193</v>
      </c>
      <c r="L2533" s="48" t="s">
        <v>89</v>
      </c>
      <c r="M2533" s="18" t="s">
        <v>89</v>
      </c>
      <c r="N2533" s="20" t="str">
        <f t="shared" si="92"/>
        <v>Médio</v>
      </c>
    </row>
    <row r="2534" spans="1:14" x14ac:dyDescent="0.35">
      <c r="A2534" s="17" t="str">
        <f t="shared" si="94"/>
        <v>MSCidadeVariabilidade sazonalCidade de Dourados20304C</v>
      </c>
      <c r="B2534" s="111" t="s">
        <v>101</v>
      </c>
      <c r="C2534" s="111" t="s">
        <v>190</v>
      </c>
      <c r="D2534" s="83" t="s">
        <v>207</v>
      </c>
      <c r="E2534" s="83" t="s">
        <v>180</v>
      </c>
      <c r="F2534" s="83" t="e" vm="28">
        <v>#VALUE!</v>
      </c>
      <c r="G2534" s="83" t="s">
        <v>177</v>
      </c>
      <c r="H2534" s="18">
        <v>2030</v>
      </c>
      <c r="I2534" s="18" t="s">
        <v>90</v>
      </c>
      <c r="J2534" s="9" t="s">
        <v>192</v>
      </c>
      <c r="K2534" s="83" t="s">
        <v>193</v>
      </c>
      <c r="L2534" s="48" t="s">
        <v>89</v>
      </c>
      <c r="M2534" s="18" t="s">
        <v>89</v>
      </c>
      <c r="N2534" s="20" t="str">
        <f t="shared" si="92"/>
        <v>Médio</v>
      </c>
    </row>
    <row r="2535" spans="1:14" x14ac:dyDescent="0.35">
      <c r="A2535" s="17" t="str">
        <f t="shared" si="94"/>
        <v>MScidadeVariabilidade SazonalCidade de Campo Grande20502C</v>
      </c>
      <c r="B2535" s="18" t="s">
        <v>101</v>
      </c>
      <c r="C2535" s="18" t="s">
        <v>82</v>
      </c>
      <c r="D2535" s="17" t="s">
        <v>51</v>
      </c>
      <c r="E2535" s="17" t="s">
        <v>102</v>
      </c>
      <c r="F2535" s="17" t="e" vm="6">
        <v>#VALUE!</v>
      </c>
      <c r="G2535" s="17" t="s">
        <v>177</v>
      </c>
      <c r="H2535" s="18">
        <v>2050</v>
      </c>
      <c r="I2535" s="18" t="s">
        <v>86</v>
      </c>
      <c r="J2535" s="9" t="s">
        <v>192</v>
      </c>
      <c r="K2535" s="17" t="s">
        <v>193</v>
      </c>
      <c r="L2535" s="48" t="s">
        <v>89</v>
      </c>
      <c r="M2535" s="18" t="s">
        <v>89</v>
      </c>
      <c r="N2535" s="20" t="str">
        <f t="shared" ref="N2535:N2598" si="95">IF(OR(G2535="Alto",G2535="Médio", G2535="Baixo", G2535= "Não aplicável",G2535="ND"),G2535,M2535)</f>
        <v>Médio</v>
      </c>
    </row>
    <row r="2536" spans="1:14" x14ac:dyDescent="0.35">
      <c r="A2536" s="17" t="str">
        <f t="shared" si="94"/>
        <v>MScidadeVariabilidade SazonalCidade de Campo Grande20504C</v>
      </c>
      <c r="B2536" s="18" t="s">
        <v>101</v>
      </c>
      <c r="C2536" s="18" t="s">
        <v>82</v>
      </c>
      <c r="D2536" s="17" t="s">
        <v>51</v>
      </c>
      <c r="E2536" s="17" t="s">
        <v>102</v>
      </c>
      <c r="F2536" s="17" t="e" vm="6">
        <v>#VALUE!</v>
      </c>
      <c r="G2536" s="17" t="s">
        <v>177</v>
      </c>
      <c r="H2536" s="18">
        <v>2050</v>
      </c>
      <c r="I2536" s="18" t="s">
        <v>90</v>
      </c>
      <c r="J2536" s="9" t="s">
        <v>192</v>
      </c>
      <c r="K2536" s="17" t="s">
        <v>193</v>
      </c>
      <c r="L2536" s="48" t="s">
        <v>89</v>
      </c>
      <c r="M2536" s="18" t="s">
        <v>89</v>
      </c>
      <c r="N2536" s="20" t="str">
        <f t="shared" si="95"/>
        <v>Médio</v>
      </c>
    </row>
    <row r="2537" spans="1:14" x14ac:dyDescent="0.35">
      <c r="A2537" s="17" t="str">
        <f t="shared" si="94"/>
        <v>MSCidadeVariabilidade sazonalCidade de Dourados20502C</v>
      </c>
      <c r="B2537" s="111" t="s">
        <v>101</v>
      </c>
      <c r="C2537" s="111" t="s">
        <v>190</v>
      </c>
      <c r="D2537" s="83" t="s">
        <v>207</v>
      </c>
      <c r="E2537" s="83" t="s">
        <v>180</v>
      </c>
      <c r="F2537" s="83" t="e" vm="28">
        <v>#VALUE!</v>
      </c>
      <c r="G2537" s="83" t="s">
        <v>177</v>
      </c>
      <c r="H2537" s="18">
        <v>2050</v>
      </c>
      <c r="I2537" s="18" t="s">
        <v>86</v>
      </c>
      <c r="J2537" s="9" t="s">
        <v>192</v>
      </c>
      <c r="K2537" s="83" t="s">
        <v>193</v>
      </c>
      <c r="L2537" s="48" t="s">
        <v>89</v>
      </c>
      <c r="M2537" s="18" t="s">
        <v>89</v>
      </c>
      <c r="N2537" s="20" t="str">
        <f t="shared" si="95"/>
        <v>Médio</v>
      </c>
    </row>
    <row r="2538" spans="1:14" x14ac:dyDescent="0.35">
      <c r="A2538" s="17" t="str">
        <f t="shared" si="94"/>
        <v>MSCidadeVariabilidade sazonalCidade de Dourados20504C</v>
      </c>
      <c r="B2538" s="111" t="s">
        <v>101</v>
      </c>
      <c r="C2538" s="111" t="s">
        <v>190</v>
      </c>
      <c r="D2538" s="83" t="s">
        <v>207</v>
      </c>
      <c r="E2538" s="83" t="s">
        <v>180</v>
      </c>
      <c r="F2538" s="83" t="e" vm="28">
        <v>#VALUE!</v>
      </c>
      <c r="G2538" s="83" t="s">
        <v>177</v>
      </c>
      <c r="H2538" s="18">
        <v>2050</v>
      </c>
      <c r="I2538" s="18" t="s">
        <v>90</v>
      </c>
      <c r="J2538" s="9" t="s">
        <v>192</v>
      </c>
      <c r="K2538" s="83" t="s">
        <v>193</v>
      </c>
      <c r="L2538" s="48" t="s">
        <v>89</v>
      </c>
      <c r="M2538" s="18" t="s">
        <v>89</v>
      </c>
      <c r="N2538" s="20" t="str">
        <f t="shared" si="95"/>
        <v>Médio</v>
      </c>
    </row>
    <row r="2539" spans="1:14" x14ac:dyDescent="0.35">
      <c r="A2539" s="17" t="str">
        <f t="shared" si="94"/>
        <v>MTcidadeVariabilidade SazonalCidade de Cuiabá20302C</v>
      </c>
      <c r="B2539" s="18" t="s">
        <v>103</v>
      </c>
      <c r="C2539" s="45" t="s">
        <v>82</v>
      </c>
      <c r="D2539" s="17" t="s">
        <v>51</v>
      </c>
      <c r="E2539" s="17" t="s">
        <v>104</v>
      </c>
      <c r="F2539" s="17" t="e" vm="7">
        <v>#VALUE!</v>
      </c>
      <c r="G2539" s="17" t="s">
        <v>184</v>
      </c>
      <c r="H2539" s="18">
        <v>2030</v>
      </c>
      <c r="I2539" s="18" t="s">
        <v>86</v>
      </c>
      <c r="J2539" s="9" t="s">
        <v>192</v>
      </c>
      <c r="K2539" s="17" t="s">
        <v>193</v>
      </c>
      <c r="L2539" s="48" t="s">
        <v>89</v>
      </c>
      <c r="M2539" s="18" t="s">
        <v>89</v>
      </c>
      <c r="N2539" s="20" t="str">
        <f t="shared" si="95"/>
        <v>Alto</v>
      </c>
    </row>
    <row r="2540" spans="1:14" x14ac:dyDescent="0.35">
      <c r="A2540" s="17" t="str">
        <f t="shared" si="94"/>
        <v>MTcidadeVariabilidade SazonalCidade de Cuiabá20304C</v>
      </c>
      <c r="B2540" s="18" t="s">
        <v>103</v>
      </c>
      <c r="C2540" s="45" t="s">
        <v>82</v>
      </c>
      <c r="D2540" s="17" t="s">
        <v>51</v>
      </c>
      <c r="E2540" s="17" t="s">
        <v>104</v>
      </c>
      <c r="F2540" s="17" t="e" vm="7">
        <v>#VALUE!</v>
      </c>
      <c r="G2540" s="17" t="s">
        <v>184</v>
      </c>
      <c r="H2540" s="18">
        <v>2030</v>
      </c>
      <c r="I2540" s="18" t="s">
        <v>90</v>
      </c>
      <c r="J2540" s="9" t="s">
        <v>192</v>
      </c>
      <c r="K2540" s="17" t="s">
        <v>193</v>
      </c>
      <c r="L2540" s="48" t="s">
        <v>89</v>
      </c>
      <c r="M2540" s="18" t="s">
        <v>89</v>
      </c>
      <c r="N2540" s="20" t="str">
        <f t="shared" si="95"/>
        <v>Alto</v>
      </c>
    </row>
    <row r="2541" spans="1:14" x14ac:dyDescent="0.35">
      <c r="A2541" s="17" t="str">
        <f t="shared" si="94"/>
        <v>MTCidadeVariabilidade sazonalCidade de Sorriso20302C</v>
      </c>
      <c r="B2541" s="9" t="s">
        <v>103</v>
      </c>
      <c r="C2541" s="113" t="s">
        <v>190</v>
      </c>
      <c r="D2541" s="1" t="s">
        <v>207</v>
      </c>
      <c r="E2541" s="1" t="s">
        <v>183</v>
      </c>
      <c r="F2541" s="1" t="e" vm="29">
        <v>#VALUE!</v>
      </c>
      <c r="G2541" s="1" t="s">
        <v>184</v>
      </c>
      <c r="H2541" s="18">
        <v>2030</v>
      </c>
      <c r="I2541" s="18" t="s">
        <v>86</v>
      </c>
      <c r="J2541" s="9" t="s">
        <v>192</v>
      </c>
      <c r="K2541" s="1" t="s">
        <v>193</v>
      </c>
      <c r="L2541" s="48" t="s">
        <v>89</v>
      </c>
      <c r="M2541" s="18" t="s">
        <v>89</v>
      </c>
      <c r="N2541" s="20" t="str">
        <f t="shared" si="95"/>
        <v>Alto</v>
      </c>
    </row>
    <row r="2542" spans="1:14" x14ac:dyDescent="0.35">
      <c r="A2542" s="17" t="str">
        <f t="shared" si="94"/>
        <v>MTCidadeVariabilidade sazonalCidade de Sorriso20304C</v>
      </c>
      <c r="B2542" s="9" t="s">
        <v>103</v>
      </c>
      <c r="C2542" s="113" t="s">
        <v>190</v>
      </c>
      <c r="D2542" s="1" t="s">
        <v>207</v>
      </c>
      <c r="E2542" s="1" t="s">
        <v>183</v>
      </c>
      <c r="F2542" s="1" t="e" vm="29">
        <v>#VALUE!</v>
      </c>
      <c r="G2542" s="1" t="s">
        <v>184</v>
      </c>
      <c r="H2542" s="18">
        <v>2030</v>
      </c>
      <c r="I2542" s="18" t="s">
        <v>90</v>
      </c>
      <c r="J2542" s="9" t="s">
        <v>192</v>
      </c>
      <c r="K2542" s="1" t="s">
        <v>193</v>
      </c>
      <c r="L2542" s="48" t="s">
        <v>89</v>
      </c>
      <c r="M2542" s="18" t="s">
        <v>89</v>
      </c>
      <c r="N2542" s="20" t="str">
        <f t="shared" si="95"/>
        <v>Alto</v>
      </c>
    </row>
    <row r="2543" spans="1:14" x14ac:dyDescent="0.35">
      <c r="A2543" s="17" t="str">
        <f t="shared" si="94"/>
        <v>MTcidadeVariabilidade SazonalCidade de Cuiabá20502C</v>
      </c>
      <c r="B2543" s="18" t="s">
        <v>103</v>
      </c>
      <c r="C2543" s="45" t="s">
        <v>82</v>
      </c>
      <c r="D2543" s="17" t="s">
        <v>51</v>
      </c>
      <c r="E2543" s="17" t="s">
        <v>104</v>
      </c>
      <c r="F2543" s="17" t="e" vm="7">
        <v>#VALUE!</v>
      </c>
      <c r="G2543" s="44" t="s">
        <v>184</v>
      </c>
      <c r="H2543" s="18">
        <v>2050</v>
      </c>
      <c r="I2543" s="18" t="s">
        <v>86</v>
      </c>
      <c r="J2543" s="9" t="s">
        <v>192</v>
      </c>
      <c r="K2543" s="17" t="s">
        <v>193</v>
      </c>
      <c r="L2543" s="48" t="s">
        <v>89</v>
      </c>
      <c r="M2543" s="18" t="s">
        <v>89</v>
      </c>
      <c r="N2543" s="20" t="str">
        <f t="shared" si="95"/>
        <v>Alto</v>
      </c>
    </row>
    <row r="2544" spans="1:14" x14ac:dyDescent="0.35">
      <c r="A2544" s="17" t="str">
        <f t="shared" si="94"/>
        <v>MTcidadeVariabilidade SazonalCidade de Cuiabá20504C</v>
      </c>
      <c r="B2544" s="18" t="s">
        <v>103</v>
      </c>
      <c r="C2544" s="45" t="s">
        <v>82</v>
      </c>
      <c r="D2544" s="17" t="s">
        <v>51</v>
      </c>
      <c r="E2544" s="17" t="s">
        <v>104</v>
      </c>
      <c r="F2544" s="17" t="e" vm="7">
        <v>#VALUE!</v>
      </c>
      <c r="G2544" s="44" t="s">
        <v>184</v>
      </c>
      <c r="H2544" s="18">
        <v>2050</v>
      </c>
      <c r="I2544" s="18" t="s">
        <v>90</v>
      </c>
      <c r="J2544" s="9" t="s">
        <v>192</v>
      </c>
      <c r="K2544" s="17" t="s">
        <v>193</v>
      </c>
      <c r="L2544" s="48" t="s">
        <v>89</v>
      </c>
      <c r="M2544" s="18" t="s">
        <v>89</v>
      </c>
      <c r="N2544" s="20" t="str">
        <f t="shared" si="95"/>
        <v>Alto</v>
      </c>
    </row>
    <row r="2545" spans="1:15" x14ac:dyDescent="0.35">
      <c r="A2545" s="17" t="str">
        <f t="shared" si="94"/>
        <v>MTCidadeVariabilidade sazonalCidade de Sorriso20502C</v>
      </c>
      <c r="B2545" s="9" t="s">
        <v>103</v>
      </c>
      <c r="C2545" s="113" t="s">
        <v>190</v>
      </c>
      <c r="D2545" s="1" t="s">
        <v>207</v>
      </c>
      <c r="E2545" s="1" t="s">
        <v>183</v>
      </c>
      <c r="F2545" s="1" t="e" vm="29">
        <v>#VALUE!</v>
      </c>
      <c r="G2545" s="93" t="s">
        <v>184</v>
      </c>
      <c r="H2545" s="18">
        <v>2050</v>
      </c>
      <c r="I2545" s="18" t="s">
        <v>86</v>
      </c>
      <c r="J2545" s="9" t="s">
        <v>192</v>
      </c>
      <c r="K2545" s="1" t="s">
        <v>193</v>
      </c>
      <c r="L2545" s="48" t="s">
        <v>89</v>
      </c>
      <c r="M2545" s="18" t="s">
        <v>89</v>
      </c>
      <c r="N2545" s="20" t="str">
        <f t="shared" si="95"/>
        <v>Alto</v>
      </c>
    </row>
    <row r="2546" spans="1:15" x14ac:dyDescent="0.35">
      <c r="A2546" s="17" t="str">
        <f t="shared" si="94"/>
        <v>MTCidadeVariabilidade sazonalCidade de Sorriso20504C</v>
      </c>
      <c r="B2546" s="9" t="s">
        <v>103</v>
      </c>
      <c r="C2546" s="113" t="s">
        <v>190</v>
      </c>
      <c r="D2546" s="1" t="s">
        <v>207</v>
      </c>
      <c r="E2546" s="1" t="s">
        <v>183</v>
      </c>
      <c r="F2546" s="1" t="e" vm="29">
        <v>#VALUE!</v>
      </c>
      <c r="G2546" s="93" t="s">
        <v>184</v>
      </c>
      <c r="H2546" s="18">
        <v>2050</v>
      </c>
      <c r="I2546" s="18" t="s">
        <v>90</v>
      </c>
      <c r="J2546" s="9" t="s">
        <v>192</v>
      </c>
      <c r="K2546" s="1" t="s">
        <v>193</v>
      </c>
      <c r="L2546" s="48" t="s">
        <v>89</v>
      </c>
      <c r="M2546" s="18" t="s">
        <v>89</v>
      </c>
      <c r="N2546" s="20" t="str">
        <f t="shared" si="95"/>
        <v>Alto</v>
      </c>
      <c r="O2546" s="1"/>
    </row>
    <row r="2547" spans="1:15" x14ac:dyDescent="0.35">
      <c r="A2547" s="17" t="str">
        <f t="shared" si="94"/>
        <v>PAcidadeVariabilidade SazonalCidade de Belém20302C</v>
      </c>
      <c r="B2547" s="18" t="s">
        <v>91</v>
      </c>
      <c r="C2547" s="18" t="s">
        <v>82</v>
      </c>
      <c r="D2547" s="17" t="s">
        <v>51</v>
      </c>
      <c r="E2547" s="17" t="s">
        <v>92</v>
      </c>
      <c r="F2547" s="17" t="e" vm="2">
        <v>#VALUE!</v>
      </c>
      <c r="G2547" s="44" t="s">
        <v>184</v>
      </c>
      <c r="H2547" s="18">
        <v>2030</v>
      </c>
      <c r="I2547" s="18" t="s">
        <v>86</v>
      </c>
      <c r="J2547" s="9" t="s">
        <v>192</v>
      </c>
      <c r="K2547" s="17" t="s">
        <v>193</v>
      </c>
      <c r="L2547" s="48" t="s">
        <v>89</v>
      </c>
      <c r="M2547" s="18" t="s">
        <v>89</v>
      </c>
      <c r="N2547" s="20" t="str">
        <f t="shared" si="95"/>
        <v>Alto</v>
      </c>
    </row>
    <row r="2548" spans="1:15" x14ac:dyDescent="0.35">
      <c r="A2548" s="17" t="str">
        <f t="shared" si="94"/>
        <v>PAcidadeVariabilidade SazonalCidade de Belém20304C</v>
      </c>
      <c r="B2548" s="18" t="s">
        <v>91</v>
      </c>
      <c r="C2548" s="18" t="s">
        <v>82</v>
      </c>
      <c r="D2548" s="17" t="s">
        <v>51</v>
      </c>
      <c r="E2548" s="17" t="s">
        <v>92</v>
      </c>
      <c r="F2548" s="17" t="e" vm="2">
        <v>#VALUE!</v>
      </c>
      <c r="G2548" s="44" t="s">
        <v>184</v>
      </c>
      <c r="H2548" s="18">
        <v>2030</v>
      </c>
      <c r="I2548" s="18" t="s">
        <v>90</v>
      </c>
      <c r="J2548" s="9" t="s">
        <v>192</v>
      </c>
      <c r="K2548" s="17" t="s">
        <v>193</v>
      </c>
      <c r="L2548" s="48" t="s">
        <v>89</v>
      </c>
      <c r="M2548" s="18" t="s">
        <v>89</v>
      </c>
      <c r="N2548" s="20" t="str">
        <f t="shared" si="95"/>
        <v>Alto</v>
      </c>
    </row>
    <row r="2549" spans="1:15" x14ac:dyDescent="0.35">
      <c r="A2549" s="17" t="str">
        <f t="shared" si="94"/>
        <v>PAcidadeVariabilidade SazonalCidade de Belém20502C</v>
      </c>
      <c r="B2549" s="18" t="s">
        <v>91</v>
      </c>
      <c r="C2549" s="18" t="s">
        <v>82</v>
      </c>
      <c r="D2549" s="17" t="s">
        <v>51</v>
      </c>
      <c r="E2549" s="17" t="s">
        <v>92</v>
      </c>
      <c r="F2549" s="17" t="e" vm="2">
        <v>#VALUE!</v>
      </c>
      <c r="G2549" s="44" t="s">
        <v>184</v>
      </c>
      <c r="H2549" s="18">
        <v>2050</v>
      </c>
      <c r="I2549" s="18" t="s">
        <v>86</v>
      </c>
      <c r="J2549" s="9" t="s">
        <v>192</v>
      </c>
      <c r="K2549" s="17" t="s">
        <v>193</v>
      </c>
      <c r="L2549" s="48" t="s">
        <v>89</v>
      </c>
      <c r="M2549" s="18" t="s">
        <v>89</v>
      </c>
      <c r="N2549" s="20" t="str">
        <f t="shared" si="95"/>
        <v>Alto</v>
      </c>
    </row>
    <row r="2550" spans="1:15" x14ac:dyDescent="0.35">
      <c r="A2550" s="17" t="str">
        <f t="shared" si="94"/>
        <v>PAcidadeVariabilidade SazonalCidade de Belém20504C</v>
      </c>
      <c r="B2550" s="18" t="s">
        <v>91</v>
      </c>
      <c r="C2550" s="18" t="s">
        <v>82</v>
      </c>
      <c r="D2550" s="17" t="s">
        <v>51</v>
      </c>
      <c r="E2550" s="17" t="s">
        <v>92</v>
      </c>
      <c r="F2550" s="17" t="e" vm="2">
        <v>#VALUE!</v>
      </c>
      <c r="G2550" s="44" t="s">
        <v>184</v>
      </c>
      <c r="H2550" s="18">
        <v>2050</v>
      </c>
      <c r="I2550" s="18" t="s">
        <v>90</v>
      </c>
      <c r="J2550" s="9" t="s">
        <v>192</v>
      </c>
      <c r="K2550" s="17" t="s">
        <v>193</v>
      </c>
      <c r="L2550" s="48" t="s">
        <v>89</v>
      </c>
      <c r="M2550" s="18" t="s">
        <v>89</v>
      </c>
      <c r="N2550" s="20" t="str">
        <f t="shared" si="95"/>
        <v>Alto</v>
      </c>
    </row>
    <row r="2551" spans="1:15" x14ac:dyDescent="0.35">
      <c r="A2551" s="17" t="str">
        <f t="shared" ref="A2551:A2614" si="96">_xlfn.CONCAT(B2551,C2551,D2551,E2551,H2551,I2551)</f>
        <v>PBcidadeVariabilidade SazonalCidade de João Pessoa20302C</v>
      </c>
      <c r="B2551" s="18" t="s">
        <v>113</v>
      </c>
      <c r="C2551" s="18" t="s">
        <v>82</v>
      </c>
      <c r="D2551" s="17" t="s">
        <v>51</v>
      </c>
      <c r="E2551" s="17" t="s">
        <v>114</v>
      </c>
      <c r="F2551" s="17" t="e" vm="12">
        <v>#VALUE!</v>
      </c>
      <c r="G2551" s="44" t="s">
        <v>184</v>
      </c>
      <c r="H2551" s="18">
        <v>2030</v>
      </c>
      <c r="I2551" s="18" t="s">
        <v>86</v>
      </c>
      <c r="J2551" s="9" t="s">
        <v>192</v>
      </c>
      <c r="K2551" s="17" t="s">
        <v>193</v>
      </c>
      <c r="L2551" s="48" t="s">
        <v>89</v>
      </c>
      <c r="M2551" s="18" t="s">
        <v>89</v>
      </c>
      <c r="N2551" s="20" t="str">
        <f t="shared" si="95"/>
        <v>Alto</v>
      </c>
    </row>
    <row r="2552" spans="1:15" x14ac:dyDescent="0.35">
      <c r="A2552" s="17" t="str">
        <f t="shared" si="96"/>
        <v>PBcidadeVariabilidade SazonalCidade de João Pessoa20304C</v>
      </c>
      <c r="B2552" s="18" t="s">
        <v>113</v>
      </c>
      <c r="C2552" s="18" t="s">
        <v>82</v>
      </c>
      <c r="D2552" s="17" t="s">
        <v>51</v>
      </c>
      <c r="E2552" s="17" t="s">
        <v>114</v>
      </c>
      <c r="F2552" s="17" t="e" vm="12">
        <v>#VALUE!</v>
      </c>
      <c r="G2552" s="44" t="s">
        <v>184</v>
      </c>
      <c r="H2552" s="18">
        <v>2030</v>
      </c>
      <c r="I2552" s="18" t="s">
        <v>90</v>
      </c>
      <c r="J2552" s="9" t="s">
        <v>192</v>
      </c>
      <c r="K2552" s="17" t="s">
        <v>193</v>
      </c>
      <c r="L2552" s="48" t="s">
        <v>89</v>
      </c>
      <c r="M2552" s="18" t="s">
        <v>89</v>
      </c>
      <c r="N2552" s="20" t="str">
        <f t="shared" si="95"/>
        <v>Alto</v>
      </c>
    </row>
    <row r="2553" spans="1:15" x14ac:dyDescent="0.35">
      <c r="A2553" s="17" t="str">
        <f t="shared" si="96"/>
        <v>PBcidadeVariabilidade SazonalCidade de João Pessoa20502C</v>
      </c>
      <c r="B2553" s="18" t="s">
        <v>113</v>
      </c>
      <c r="C2553" s="18" t="s">
        <v>82</v>
      </c>
      <c r="D2553" s="17" t="s">
        <v>51</v>
      </c>
      <c r="E2553" s="17" t="s">
        <v>114</v>
      </c>
      <c r="F2553" s="17" t="e" vm="12">
        <v>#VALUE!</v>
      </c>
      <c r="G2553" s="44" t="s">
        <v>184</v>
      </c>
      <c r="H2553" s="18">
        <v>2050</v>
      </c>
      <c r="I2553" s="18" t="s">
        <v>86</v>
      </c>
      <c r="J2553" s="9" t="s">
        <v>192</v>
      </c>
      <c r="K2553" s="17" t="s">
        <v>193</v>
      </c>
      <c r="L2553" s="48" t="s">
        <v>89</v>
      </c>
      <c r="M2553" s="18" t="s">
        <v>89</v>
      </c>
      <c r="N2553" s="20" t="str">
        <f t="shared" si="95"/>
        <v>Alto</v>
      </c>
    </row>
    <row r="2554" spans="1:15" x14ac:dyDescent="0.35">
      <c r="A2554" s="17" t="str">
        <f t="shared" si="96"/>
        <v>PBcidadeVariabilidade SazonalCidade de João Pessoa20504C</v>
      </c>
      <c r="B2554" s="18" t="s">
        <v>113</v>
      </c>
      <c r="C2554" s="18" t="s">
        <v>82</v>
      </c>
      <c r="D2554" s="17" t="s">
        <v>51</v>
      </c>
      <c r="E2554" s="17" t="s">
        <v>114</v>
      </c>
      <c r="F2554" s="17" t="e" vm="12">
        <v>#VALUE!</v>
      </c>
      <c r="G2554" s="44" t="s">
        <v>184</v>
      </c>
      <c r="H2554" s="18">
        <v>2050</v>
      </c>
      <c r="I2554" s="18" t="s">
        <v>90</v>
      </c>
      <c r="J2554" s="9" t="s">
        <v>192</v>
      </c>
      <c r="K2554" s="17" t="s">
        <v>193</v>
      </c>
      <c r="L2554" s="48" t="s">
        <v>89</v>
      </c>
      <c r="M2554" s="18" t="s">
        <v>89</v>
      </c>
      <c r="N2554" s="20" t="str">
        <f t="shared" si="95"/>
        <v>Alto</v>
      </c>
    </row>
    <row r="2555" spans="1:15" x14ac:dyDescent="0.35">
      <c r="A2555" s="17" t="str">
        <f t="shared" si="96"/>
        <v>PEcidadeVariabilidade SazonalCidade de Recife20302C</v>
      </c>
      <c r="B2555" s="18" t="s">
        <v>129</v>
      </c>
      <c r="C2555" s="18" t="s">
        <v>82</v>
      </c>
      <c r="D2555" s="17" t="s">
        <v>51</v>
      </c>
      <c r="E2555" s="17" t="s">
        <v>130</v>
      </c>
      <c r="F2555" s="17" t="e" vm="20">
        <v>#VALUE!</v>
      </c>
      <c r="G2555" s="44" t="s">
        <v>184</v>
      </c>
      <c r="H2555" s="18">
        <v>2030</v>
      </c>
      <c r="I2555" s="18" t="s">
        <v>86</v>
      </c>
      <c r="J2555" s="9" t="s">
        <v>192</v>
      </c>
      <c r="K2555" s="17" t="s">
        <v>193</v>
      </c>
      <c r="L2555" s="48" t="s">
        <v>89</v>
      </c>
      <c r="M2555" s="18" t="s">
        <v>89</v>
      </c>
      <c r="N2555" s="20" t="str">
        <f t="shared" si="95"/>
        <v>Alto</v>
      </c>
    </row>
    <row r="2556" spans="1:15" x14ac:dyDescent="0.35">
      <c r="A2556" s="17" t="str">
        <f t="shared" si="96"/>
        <v>PEcidadeVariabilidade SazonalCidade de Recife20304C</v>
      </c>
      <c r="B2556" s="18" t="s">
        <v>129</v>
      </c>
      <c r="C2556" s="18" t="s">
        <v>82</v>
      </c>
      <c r="D2556" s="17" t="s">
        <v>51</v>
      </c>
      <c r="E2556" s="17" t="s">
        <v>130</v>
      </c>
      <c r="F2556" s="17" t="e" vm="20">
        <v>#VALUE!</v>
      </c>
      <c r="G2556" s="44" t="s">
        <v>184</v>
      </c>
      <c r="H2556" s="18">
        <v>2030</v>
      </c>
      <c r="I2556" s="18" t="s">
        <v>90</v>
      </c>
      <c r="J2556" s="9" t="s">
        <v>192</v>
      </c>
      <c r="K2556" s="17" t="s">
        <v>193</v>
      </c>
      <c r="L2556" s="48" t="s">
        <v>89</v>
      </c>
      <c r="M2556" s="18" t="s">
        <v>89</v>
      </c>
      <c r="N2556" s="20" t="str">
        <f t="shared" si="95"/>
        <v>Alto</v>
      </c>
    </row>
    <row r="2557" spans="1:15" x14ac:dyDescent="0.35">
      <c r="A2557" s="17" t="str">
        <f t="shared" si="96"/>
        <v>PEcidadeVariabilidade SazonalCidade de Recife20502C</v>
      </c>
      <c r="B2557" s="18" t="s">
        <v>129</v>
      </c>
      <c r="C2557" s="18" t="s">
        <v>82</v>
      </c>
      <c r="D2557" s="17" t="s">
        <v>51</v>
      </c>
      <c r="E2557" s="17" t="s">
        <v>130</v>
      </c>
      <c r="F2557" s="17" t="e" vm="20">
        <v>#VALUE!</v>
      </c>
      <c r="G2557" s="44" t="s">
        <v>184</v>
      </c>
      <c r="H2557" s="18">
        <v>2050</v>
      </c>
      <c r="I2557" s="18" t="s">
        <v>86</v>
      </c>
      <c r="J2557" s="9" t="s">
        <v>192</v>
      </c>
      <c r="K2557" s="17" t="s">
        <v>193</v>
      </c>
      <c r="L2557" s="48" t="s">
        <v>89</v>
      </c>
      <c r="M2557" s="18" t="s">
        <v>89</v>
      </c>
      <c r="N2557" s="20" t="str">
        <f t="shared" si="95"/>
        <v>Alto</v>
      </c>
    </row>
    <row r="2558" spans="1:15" x14ac:dyDescent="0.35">
      <c r="A2558" s="17" t="str">
        <f t="shared" si="96"/>
        <v>PEcidadeVariabilidade SazonalCidade de Recife20504C</v>
      </c>
      <c r="B2558" s="18" t="s">
        <v>129</v>
      </c>
      <c r="C2558" s="18" t="s">
        <v>82</v>
      </c>
      <c r="D2558" s="17" t="s">
        <v>51</v>
      </c>
      <c r="E2558" s="17" t="s">
        <v>130</v>
      </c>
      <c r="F2558" s="17" t="e" vm="20">
        <v>#VALUE!</v>
      </c>
      <c r="G2558" s="44" t="s">
        <v>184</v>
      </c>
      <c r="H2558" s="18">
        <v>2050</v>
      </c>
      <c r="I2558" s="18" t="s">
        <v>90</v>
      </c>
      <c r="J2558" s="9" t="s">
        <v>192</v>
      </c>
      <c r="K2558" s="17" t="s">
        <v>193</v>
      </c>
      <c r="L2558" s="48" t="s">
        <v>89</v>
      </c>
      <c r="M2558" s="18" t="s">
        <v>89</v>
      </c>
      <c r="N2558" s="20" t="str">
        <f t="shared" si="95"/>
        <v>Alto</v>
      </c>
    </row>
    <row r="2559" spans="1:15" x14ac:dyDescent="0.35">
      <c r="A2559" s="17" t="str">
        <f t="shared" si="96"/>
        <v>PIcidadeVariabilidade SazonalCidade de Teresina20304C</v>
      </c>
      <c r="B2559" s="18" t="s">
        <v>139</v>
      </c>
      <c r="C2559" s="18" t="s">
        <v>82</v>
      </c>
      <c r="D2559" s="17" t="s">
        <v>51</v>
      </c>
      <c r="E2559" s="17" t="s">
        <v>140</v>
      </c>
      <c r="F2559" s="17" t="e" vm="25">
        <v>#VALUE!</v>
      </c>
      <c r="G2559" s="44" t="s">
        <v>184</v>
      </c>
      <c r="H2559" s="18">
        <v>2030</v>
      </c>
      <c r="I2559" s="18" t="s">
        <v>90</v>
      </c>
      <c r="J2559" s="9" t="s">
        <v>192</v>
      </c>
      <c r="K2559" s="17" t="s">
        <v>193</v>
      </c>
      <c r="L2559" s="48" t="s">
        <v>89</v>
      </c>
      <c r="M2559" s="18" t="s">
        <v>89</v>
      </c>
      <c r="N2559" s="20" t="str">
        <f t="shared" si="95"/>
        <v>Alto</v>
      </c>
    </row>
    <row r="2560" spans="1:15" x14ac:dyDescent="0.35">
      <c r="A2560" s="17" t="str">
        <f t="shared" si="96"/>
        <v>PIcidadeVariabilidade SazonalCidade de Teresina20302C</v>
      </c>
      <c r="B2560" s="18" t="s">
        <v>139</v>
      </c>
      <c r="C2560" s="18" t="s">
        <v>82</v>
      </c>
      <c r="D2560" s="17" t="s">
        <v>51</v>
      </c>
      <c r="E2560" s="17" t="s">
        <v>140</v>
      </c>
      <c r="F2560" s="17" t="e" vm="25">
        <v>#VALUE!</v>
      </c>
      <c r="G2560" s="44" t="s">
        <v>184</v>
      </c>
      <c r="H2560" s="18">
        <v>2030</v>
      </c>
      <c r="I2560" s="18" t="s">
        <v>86</v>
      </c>
      <c r="J2560" s="9" t="s">
        <v>192</v>
      </c>
      <c r="K2560" s="17" t="s">
        <v>193</v>
      </c>
      <c r="L2560" s="48" t="s">
        <v>89</v>
      </c>
      <c r="M2560" s="18" t="s">
        <v>89</v>
      </c>
      <c r="N2560" s="20" t="str">
        <f t="shared" si="95"/>
        <v>Alto</v>
      </c>
    </row>
    <row r="2561" spans="1:15" x14ac:dyDescent="0.35">
      <c r="A2561" s="17" t="str">
        <f t="shared" si="96"/>
        <v>PIcidadeVariabilidade SazonalCidade de Teresina20502C</v>
      </c>
      <c r="B2561" s="18" t="s">
        <v>139</v>
      </c>
      <c r="C2561" s="18" t="s">
        <v>82</v>
      </c>
      <c r="D2561" s="17" t="s">
        <v>51</v>
      </c>
      <c r="E2561" s="17" t="s">
        <v>140</v>
      </c>
      <c r="F2561" s="17" t="e" vm="25">
        <v>#VALUE!</v>
      </c>
      <c r="G2561" s="44" t="s">
        <v>184</v>
      </c>
      <c r="H2561" s="18">
        <v>2050</v>
      </c>
      <c r="I2561" s="18" t="s">
        <v>86</v>
      </c>
      <c r="J2561" s="9" t="s">
        <v>192</v>
      </c>
      <c r="K2561" s="17" t="s">
        <v>193</v>
      </c>
      <c r="L2561" s="48" t="s">
        <v>89</v>
      </c>
      <c r="M2561" s="18" t="s">
        <v>89</v>
      </c>
      <c r="N2561" s="20" t="str">
        <f t="shared" si="95"/>
        <v>Alto</v>
      </c>
    </row>
    <row r="2562" spans="1:15" x14ac:dyDescent="0.35">
      <c r="A2562" s="17" t="str">
        <f t="shared" si="96"/>
        <v>PIcidadeVariabilidade SazonalCidade de Teresina20504C</v>
      </c>
      <c r="B2562" s="18" t="s">
        <v>139</v>
      </c>
      <c r="C2562" s="18" t="s">
        <v>82</v>
      </c>
      <c r="D2562" s="17" t="s">
        <v>51</v>
      </c>
      <c r="E2562" s="17" t="s">
        <v>140</v>
      </c>
      <c r="F2562" s="17" t="e" vm="25">
        <v>#VALUE!</v>
      </c>
      <c r="G2562" s="44" t="s">
        <v>184</v>
      </c>
      <c r="H2562" s="18">
        <v>2050</v>
      </c>
      <c r="I2562" s="18" t="s">
        <v>90</v>
      </c>
      <c r="J2562" s="9" t="s">
        <v>192</v>
      </c>
      <c r="K2562" s="17" t="s">
        <v>193</v>
      </c>
      <c r="L2562" s="48" t="s">
        <v>89</v>
      </c>
      <c r="M2562" s="18" t="s">
        <v>89</v>
      </c>
      <c r="N2562" s="20" t="str">
        <f t="shared" si="95"/>
        <v>Alto</v>
      </c>
    </row>
    <row r="2563" spans="1:15" x14ac:dyDescent="0.35">
      <c r="A2563" s="17" t="str">
        <f t="shared" si="96"/>
        <v>PRcidadeVariabilidade SazonalCidade de Curitiba20302C</v>
      </c>
      <c r="B2563" s="18" t="s">
        <v>105</v>
      </c>
      <c r="C2563" s="18" t="s">
        <v>82</v>
      </c>
      <c r="D2563" s="17" t="s">
        <v>51</v>
      </c>
      <c r="E2563" s="17" t="s">
        <v>106</v>
      </c>
      <c r="F2563" s="17" t="e" vm="8">
        <v>#VALUE!</v>
      </c>
      <c r="G2563" s="44" t="s">
        <v>85</v>
      </c>
      <c r="H2563" s="18">
        <v>2030</v>
      </c>
      <c r="I2563" s="18" t="s">
        <v>86</v>
      </c>
      <c r="J2563" s="9" t="s">
        <v>192</v>
      </c>
      <c r="K2563" s="17" t="s">
        <v>193</v>
      </c>
      <c r="L2563" s="48" t="s">
        <v>89</v>
      </c>
      <c r="M2563" s="18" t="s">
        <v>89</v>
      </c>
      <c r="N2563" s="20" t="str">
        <f t="shared" si="95"/>
        <v>Baixo</v>
      </c>
    </row>
    <row r="2564" spans="1:15" x14ac:dyDescent="0.35">
      <c r="A2564" s="17" t="str">
        <f t="shared" si="96"/>
        <v>PRcidadeVariabilidade SazonalCidade de Curitiba20304C</v>
      </c>
      <c r="B2564" s="18" t="s">
        <v>105</v>
      </c>
      <c r="C2564" s="18" t="s">
        <v>82</v>
      </c>
      <c r="D2564" s="17" t="s">
        <v>51</v>
      </c>
      <c r="E2564" s="17" t="s">
        <v>106</v>
      </c>
      <c r="F2564" s="17" t="e" vm="8">
        <v>#VALUE!</v>
      </c>
      <c r="G2564" s="44" t="s">
        <v>85</v>
      </c>
      <c r="H2564" s="18">
        <v>2030</v>
      </c>
      <c r="I2564" s="18" t="s">
        <v>90</v>
      </c>
      <c r="J2564" s="9" t="s">
        <v>192</v>
      </c>
      <c r="K2564" s="17" t="s">
        <v>193</v>
      </c>
      <c r="L2564" s="48" t="s">
        <v>89</v>
      </c>
      <c r="M2564" s="18" t="s">
        <v>89</v>
      </c>
      <c r="N2564" s="20" t="str">
        <f t="shared" si="95"/>
        <v>Baixo</v>
      </c>
    </row>
    <row r="2565" spans="1:15" x14ac:dyDescent="0.35">
      <c r="A2565" s="17" t="str">
        <f t="shared" si="96"/>
        <v>PRCidadeVariabilidade sazonalCidade de Cascavel20302C</v>
      </c>
      <c r="B2565" s="9" t="s">
        <v>105</v>
      </c>
      <c r="C2565" s="9" t="s">
        <v>190</v>
      </c>
      <c r="D2565" s="1" t="s">
        <v>207</v>
      </c>
      <c r="E2565" s="1" t="s">
        <v>179</v>
      </c>
      <c r="F2565" s="1" t="e" vm="30">
        <v>#VALUE!</v>
      </c>
      <c r="G2565" s="93" t="s">
        <v>184</v>
      </c>
      <c r="H2565" s="18">
        <v>2030</v>
      </c>
      <c r="I2565" s="18" t="s">
        <v>86</v>
      </c>
      <c r="J2565" s="9" t="s">
        <v>192</v>
      </c>
      <c r="K2565" s="1" t="s">
        <v>193</v>
      </c>
      <c r="L2565" s="48" t="s">
        <v>89</v>
      </c>
      <c r="M2565" s="18" t="s">
        <v>89</v>
      </c>
      <c r="N2565" s="20" t="str">
        <f t="shared" si="95"/>
        <v>Alto</v>
      </c>
    </row>
    <row r="2566" spans="1:15" x14ac:dyDescent="0.35">
      <c r="A2566" s="17" t="str">
        <f t="shared" si="96"/>
        <v>PRCidadeVariabilidade sazonalCidade de Cascavel20304C</v>
      </c>
      <c r="B2566" s="9" t="s">
        <v>105</v>
      </c>
      <c r="C2566" s="9" t="s">
        <v>190</v>
      </c>
      <c r="D2566" s="1" t="s">
        <v>207</v>
      </c>
      <c r="E2566" s="1" t="s">
        <v>179</v>
      </c>
      <c r="F2566" s="1" t="e" vm="30">
        <v>#VALUE!</v>
      </c>
      <c r="G2566" s="93" t="s">
        <v>184</v>
      </c>
      <c r="H2566" s="18">
        <v>2030</v>
      </c>
      <c r="I2566" s="18" t="s">
        <v>90</v>
      </c>
      <c r="J2566" s="9" t="s">
        <v>192</v>
      </c>
      <c r="K2566" s="1" t="s">
        <v>193</v>
      </c>
      <c r="L2566" s="48" t="s">
        <v>89</v>
      </c>
      <c r="M2566" s="18" t="s">
        <v>89</v>
      </c>
      <c r="N2566" s="20" t="str">
        <f t="shared" si="95"/>
        <v>Alto</v>
      </c>
    </row>
    <row r="2567" spans="1:15" x14ac:dyDescent="0.35">
      <c r="A2567" s="17" t="str">
        <f t="shared" si="96"/>
        <v>PRcidadeVariabilidade SazonalCidade de Curitiba20502C</v>
      </c>
      <c r="B2567" s="18" t="s">
        <v>105</v>
      </c>
      <c r="C2567" s="18" t="s">
        <v>82</v>
      </c>
      <c r="D2567" s="17" t="s">
        <v>51</v>
      </c>
      <c r="E2567" s="17" t="s">
        <v>106</v>
      </c>
      <c r="F2567" s="17" t="e" vm="8">
        <v>#VALUE!</v>
      </c>
      <c r="G2567" s="44" t="s">
        <v>85</v>
      </c>
      <c r="H2567" s="18">
        <v>2050</v>
      </c>
      <c r="I2567" s="18" t="s">
        <v>86</v>
      </c>
      <c r="J2567" s="9" t="s">
        <v>192</v>
      </c>
      <c r="K2567" s="17" t="s">
        <v>193</v>
      </c>
      <c r="L2567" s="48" t="s">
        <v>89</v>
      </c>
      <c r="M2567" s="18" t="s">
        <v>89</v>
      </c>
      <c r="N2567" s="20" t="str">
        <f t="shared" si="95"/>
        <v>Baixo</v>
      </c>
    </row>
    <row r="2568" spans="1:15" x14ac:dyDescent="0.35">
      <c r="A2568" s="17" t="str">
        <f t="shared" si="96"/>
        <v>PRcidadeVariabilidade SazonalCidade de Curitiba20504C</v>
      </c>
      <c r="B2568" s="18" t="s">
        <v>105</v>
      </c>
      <c r="C2568" s="18" t="s">
        <v>82</v>
      </c>
      <c r="D2568" s="17" t="s">
        <v>51</v>
      </c>
      <c r="E2568" s="17" t="s">
        <v>106</v>
      </c>
      <c r="F2568" s="17" t="e" vm="8">
        <v>#VALUE!</v>
      </c>
      <c r="G2568" s="44" t="s">
        <v>85</v>
      </c>
      <c r="H2568" s="18">
        <v>2050</v>
      </c>
      <c r="I2568" s="18" t="s">
        <v>90</v>
      </c>
      <c r="J2568" s="9" t="s">
        <v>192</v>
      </c>
      <c r="K2568" s="17" t="s">
        <v>193</v>
      </c>
      <c r="L2568" s="48" t="s">
        <v>89</v>
      </c>
      <c r="M2568" s="18" t="s">
        <v>89</v>
      </c>
      <c r="N2568" s="20" t="str">
        <f t="shared" si="95"/>
        <v>Baixo</v>
      </c>
    </row>
    <row r="2569" spans="1:15" x14ac:dyDescent="0.35">
      <c r="A2569" s="17" t="str">
        <f t="shared" si="96"/>
        <v>PRCidadeVariabilidade sazonalCidade de Cascavel20502C</v>
      </c>
      <c r="B2569" s="9" t="s">
        <v>105</v>
      </c>
      <c r="C2569" s="9" t="s">
        <v>190</v>
      </c>
      <c r="D2569" s="1" t="s">
        <v>207</v>
      </c>
      <c r="E2569" s="1" t="s">
        <v>179</v>
      </c>
      <c r="F2569" s="1" t="e" vm="30">
        <v>#VALUE!</v>
      </c>
      <c r="G2569" s="93" t="s">
        <v>184</v>
      </c>
      <c r="H2569" s="18">
        <v>2050</v>
      </c>
      <c r="I2569" s="18" t="s">
        <v>86</v>
      </c>
      <c r="J2569" s="9" t="s">
        <v>192</v>
      </c>
      <c r="K2569" s="1" t="s">
        <v>193</v>
      </c>
      <c r="L2569" s="48" t="s">
        <v>89</v>
      </c>
      <c r="M2569" s="18" t="s">
        <v>89</v>
      </c>
      <c r="N2569" s="20" t="str">
        <f t="shared" si="95"/>
        <v>Alto</v>
      </c>
    </row>
    <row r="2570" spans="1:15" x14ac:dyDescent="0.35">
      <c r="A2570" s="17" t="str">
        <f t="shared" si="96"/>
        <v>PRCidadeVariabilidade sazonalCidade de Cascavel20504C</v>
      </c>
      <c r="B2570" s="9" t="s">
        <v>105</v>
      </c>
      <c r="C2570" s="9" t="s">
        <v>190</v>
      </c>
      <c r="D2570" s="1" t="s">
        <v>207</v>
      </c>
      <c r="E2570" s="1" t="s">
        <v>179</v>
      </c>
      <c r="F2570" s="1" t="e" vm="30">
        <v>#VALUE!</v>
      </c>
      <c r="G2570" s="93" t="s">
        <v>184</v>
      </c>
      <c r="H2570" s="18">
        <v>2050</v>
      </c>
      <c r="I2570" s="18" t="s">
        <v>90</v>
      </c>
      <c r="J2570" s="9" t="s">
        <v>192</v>
      </c>
      <c r="K2570" s="1" t="s">
        <v>193</v>
      </c>
      <c r="L2570" s="48" t="s">
        <v>89</v>
      </c>
      <c r="M2570" s="18" t="s">
        <v>89</v>
      </c>
      <c r="N2570" s="20" t="str">
        <f t="shared" si="95"/>
        <v>Alto</v>
      </c>
    </row>
    <row r="2571" spans="1:15" x14ac:dyDescent="0.35">
      <c r="A2571" s="17" t="str">
        <f t="shared" si="96"/>
        <v>RJcidadeVariabilidade SazonalCidade do Rio de Janeiro20302C</v>
      </c>
      <c r="B2571" s="18" t="s">
        <v>143</v>
      </c>
      <c r="C2571" s="18" t="s">
        <v>82</v>
      </c>
      <c r="D2571" s="17" t="s">
        <v>51</v>
      </c>
      <c r="E2571" s="17" t="s">
        <v>144</v>
      </c>
      <c r="F2571" s="17" t="e" vm="27">
        <v>#VALUE!</v>
      </c>
      <c r="G2571" s="44" t="s">
        <v>177</v>
      </c>
      <c r="H2571" s="18">
        <v>2030</v>
      </c>
      <c r="I2571" s="18" t="s">
        <v>86</v>
      </c>
      <c r="J2571" s="9" t="s">
        <v>192</v>
      </c>
      <c r="K2571" s="17" t="s">
        <v>193</v>
      </c>
      <c r="L2571" s="115" t="s">
        <v>206</v>
      </c>
      <c r="M2571" s="18" t="s">
        <v>89</v>
      </c>
      <c r="N2571" s="20" t="str">
        <f t="shared" si="95"/>
        <v>Médio</v>
      </c>
      <c r="O2571" s="1"/>
    </row>
    <row r="2572" spans="1:15" x14ac:dyDescent="0.35">
      <c r="A2572" s="17" t="str">
        <f t="shared" si="96"/>
        <v>RJcidadeVariabilidade SazonalCidade do Rio de Janeiro20304C</v>
      </c>
      <c r="B2572" s="18" t="s">
        <v>143</v>
      </c>
      <c r="C2572" s="18" t="s">
        <v>82</v>
      </c>
      <c r="D2572" s="17" t="s">
        <v>51</v>
      </c>
      <c r="E2572" s="17" t="s">
        <v>144</v>
      </c>
      <c r="F2572" s="17" t="e" vm="27">
        <v>#VALUE!</v>
      </c>
      <c r="G2572" s="44" t="s">
        <v>177</v>
      </c>
      <c r="H2572" s="18">
        <v>2030</v>
      </c>
      <c r="I2572" s="18" t="s">
        <v>90</v>
      </c>
      <c r="J2572" s="9" t="s">
        <v>192</v>
      </c>
      <c r="K2572" s="17" t="s">
        <v>193</v>
      </c>
      <c r="L2572" s="115" t="s">
        <v>206</v>
      </c>
      <c r="M2572" s="18" t="s">
        <v>89</v>
      </c>
      <c r="N2572" s="20" t="str">
        <f t="shared" si="95"/>
        <v>Médio</v>
      </c>
      <c r="O2572" s="1"/>
    </row>
    <row r="2573" spans="1:15" x14ac:dyDescent="0.35">
      <c r="A2573" s="17" t="str">
        <f t="shared" si="96"/>
        <v>RJcidadeVariabilidade SazonalCidade do Rio de Janeiro20502C</v>
      </c>
      <c r="B2573" s="18" t="s">
        <v>143</v>
      </c>
      <c r="C2573" s="18" t="s">
        <v>82</v>
      </c>
      <c r="D2573" s="17" t="s">
        <v>51</v>
      </c>
      <c r="E2573" s="17" t="s">
        <v>144</v>
      </c>
      <c r="F2573" s="17" t="e" vm="27">
        <v>#VALUE!</v>
      </c>
      <c r="G2573" s="44" t="s">
        <v>177</v>
      </c>
      <c r="H2573" s="18">
        <v>2050</v>
      </c>
      <c r="I2573" s="18" t="s">
        <v>86</v>
      </c>
      <c r="J2573" s="9" t="s">
        <v>192</v>
      </c>
      <c r="K2573" s="17" t="s">
        <v>193</v>
      </c>
      <c r="L2573" s="115" t="s">
        <v>206</v>
      </c>
      <c r="M2573" s="18" t="s">
        <v>89</v>
      </c>
      <c r="N2573" s="20" t="str">
        <f t="shared" si="95"/>
        <v>Médio</v>
      </c>
    </row>
    <row r="2574" spans="1:15" x14ac:dyDescent="0.35">
      <c r="A2574" s="17" t="str">
        <f t="shared" si="96"/>
        <v>RJcidadeVariabilidade SazonalCidade do Rio de Janeiro20504C</v>
      </c>
      <c r="B2574" s="18" t="s">
        <v>143</v>
      </c>
      <c r="C2574" s="18" t="s">
        <v>82</v>
      </c>
      <c r="D2574" s="17" t="s">
        <v>51</v>
      </c>
      <c r="E2574" s="17" t="s">
        <v>144</v>
      </c>
      <c r="F2574" s="17" t="e" vm="27">
        <v>#VALUE!</v>
      </c>
      <c r="G2574" s="44" t="s">
        <v>177</v>
      </c>
      <c r="H2574" s="18">
        <v>2050</v>
      </c>
      <c r="I2574" s="18" t="s">
        <v>90</v>
      </c>
      <c r="J2574" s="9" t="s">
        <v>192</v>
      </c>
      <c r="K2574" s="17" t="s">
        <v>193</v>
      </c>
      <c r="L2574" s="115" t="s">
        <v>206</v>
      </c>
      <c r="M2574" s="18" t="s">
        <v>89</v>
      </c>
      <c r="N2574" s="20" t="str">
        <f t="shared" si="95"/>
        <v>Médio</v>
      </c>
    </row>
    <row r="2575" spans="1:15" x14ac:dyDescent="0.35">
      <c r="A2575" s="17" t="str">
        <f t="shared" si="96"/>
        <v>RNcidadeVariabilidade SazonalCidade de Natal20302C</v>
      </c>
      <c r="B2575" s="18" t="s">
        <v>121</v>
      </c>
      <c r="C2575" s="18" t="s">
        <v>82</v>
      </c>
      <c r="D2575" s="17" t="s">
        <v>51</v>
      </c>
      <c r="E2575" s="17" t="s">
        <v>122</v>
      </c>
      <c r="F2575" s="17" t="e" vm="16">
        <v>#VALUE!</v>
      </c>
      <c r="G2575" s="44" t="s">
        <v>184</v>
      </c>
      <c r="H2575" s="18">
        <v>2030</v>
      </c>
      <c r="I2575" s="18" t="s">
        <v>86</v>
      </c>
      <c r="J2575" s="9" t="s">
        <v>192</v>
      </c>
      <c r="K2575" s="17" t="s">
        <v>193</v>
      </c>
      <c r="L2575" s="48" t="s">
        <v>89</v>
      </c>
      <c r="M2575" s="18" t="s">
        <v>89</v>
      </c>
      <c r="N2575" s="20" t="str">
        <f t="shared" si="95"/>
        <v>Alto</v>
      </c>
    </row>
    <row r="2576" spans="1:15" x14ac:dyDescent="0.35">
      <c r="A2576" s="17" t="str">
        <f t="shared" si="96"/>
        <v>RNcidadeVariabilidade SazonalCidade de Natal20304C</v>
      </c>
      <c r="B2576" s="18" t="s">
        <v>121</v>
      </c>
      <c r="C2576" s="18" t="s">
        <v>82</v>
      </c>
      <c r="D2576" s="17" t="s">
        <v>51</v>
      </c>
      <c r="E2576" s="17" t="s">
        <v>122</v>
      </c>
      <c r="F2576" s="17" t="e" vm="16">
        <v>#VALUE!</v>
      </c>
      <c r="G2576" s="44" t="s">
        <v>184</v>
      </c>
      <c r="H2576" s="18">
        <v>2030</v>
      </c>
      <c r="I2576" s="18" t="s">
        <v>90</v>
      </c>
      <c r="J2576" s="9" t="s">
        <v>192</v>
      </c>
      <c r="K2576" s="17" t="s">
        <v>193</v>
      </c>
      <c r="L2576" s="48" t="s">
        <v>89</v>
      </c>
      <c r="M2576" s="18" t="s">
        <v>89</v>
      </c>
      <c r="N2576" s="20" t="str">
        <f t="shared" si="95"/>
        <v>Alto</v>
      </c>
    </row>
    <row r="2577" spans="1:14" x14ac:dyDescent="0.35">
      <c r="A2577" s="17" t="str">
        <f t="shared" si="96"/>
        <v>RNcidadeVariabilidade SazonalCidade de Natal20502C</v>
      </c>
      <c r="B2577" s="18" t="s">
        <v>121</v>
      </c>
      <c r="C2577" s="18" t="s">
        <v>82</v>
      </c>
      <c r="D2577" s="17" t="s">
        <v>51</v>
      </c>
      <c r="E2577" s="17" t="s">
        <v>122</v>
      </c>
      <c r="F2577" s="17" t="e" vm="16">
        <v>#VALUE!</v>
      </c>
      <c r="G2577" s="44" t="s">
        <v>184</v>
      </c>
      <c r="H2577" s="18">
        <v>2050</v>
      </c>
      <c r="I2577" s="18" t="s">
        <v>86</v>
      </c>
      <c r="J2577" s="9" t="s">
        <v>192</v>
      </c>
      <c r="K2577" s="17" t="s">
        <v>193</v>
      </c>
      <c r="L2577" s="48" t="s">
        <v>89</v>
      </c>
      <c r="M2577" s="18" t="s">
        <v>89</v>
      </c>
      <c r="N2577" s="20" t="str">
        <f t="shared" si="95"/>
        <v>Alto</v>
      </c>
    </row>
    <row r="2578" spans="1:14" x14ac:dyDescent="0.35">
      <c r="A2578" s="17" t="str">
        <f t="shared" si="96"/>
        <v>RNcidadeVariabilidade SazonalCidade de Natal20504C</v>
      </c>
      <c r="B2578" s="18" t="s">
        <v>121</v>
      </c>
      <c r="C2578" s="18" t="s">
        <v>82</v>
      </c>
      <c r="D2578" s="17" t="s">
        <v>51</v>
      </c>
      <c r="E2578" s="17" t="s">
        <v>122</v>
      </c>
      <c r="F2578" s="17" t="e" vm="16">
        <v>#VALUE!</v>
      </c>
      <c r="G2578" s="44" t="s">
        <v>184</v>
      </c>
      <c r="H2578" s="18">
        <v>2050</v>
      </c>
      <c r="I2578" s="18" t="s">
        <v>90</v>
      </c>
      <c r="J2578" s="9" t="s">
        <v>192</v>
      </c>
      <c r="K2578" s="17" t="s">
        <v>193</v>
      </c>
      <c r="L2578" s="48" t="s">
        <v>89</v>
      </c>
      <c r="M2578" s="18" t="s">
        <v>89</v>
      </c>
      <c r="N2578" s="20" t="str">
        <f t="shared" si="95"/>
        <v>Alto</v>
      </c>
    </row>
    <row r="2579" spans="1:14" x14ac:dyDescent="0.35">
      <c r="A2579" s="17" t="str">
        <f t="shared" si="96"/>
        <v>ROcidadeVariabilidade SazonalCidade de Porto Velho20304C</v>
      </c>
      <c r="B2579" s="18" t="s">
        <v>127</v>
      </c>
      <c r="C2579" s="18" t="s">
        <v>82</v>
      </c>
      <c r="D2579" s="17" t="s">
        <v>51</v>
      </c>
      <c r="E2579" s="17" t="s">
        <v>128</v>
      </c>
      <c r="F2579" s="17" t="e" vm="19">
        <v>#VALUE!</v>
      </c>
      <c r="G2579" s="44" t="s">
        <v>177</v>
      </c>
      <c r="H2579" s="18">
        <v>2030</v>
      </c>
      <c r="I2579" s="18" t="s">
        <v>90</v>
      </c>
      <c r="J2579" s="9" t="s">
        <v>192</v>
      </c>
      <c r="K2579" s="17" t="s">
        <v>193</v>
      </c>
      <c r="L2579" s="48" t="s">
        <v>89</v>
      </c>
      <c r="M2579" s="18" t="s">
        <v>89</v>
      </c>
      <c r="N2579" s="20" t="str">
        <f t="shared" si="95"/>
        <v>Médio</v>
      </c>
    </row>
    <row r="2580" spans="1:14" x14ac:dyDescent="0.35">
      <c r="A2580" s="17" t="str">
        <f t="shared" si="96"/>
        <v>ROcidadeVariabilidade SazonalCidade de Porto Velho20302C</v>
      </c>
      <c r="B2580" s="18" t="s">
        <v>127</v>
      </c>
      <c r="C2580" s="18" t="s">
        <v>82</v>
      </c>
      <c r="D2580" s="17" t="s">
        <v>51</v>
      </c>
      <c r="E2580" s="17" t="s">
        <v>128</v>
      </c>
      <c r="F2580" s="17" t="e" vm="19">
        <v>#VALUE!</v>
      </c>
      <c r="G2580" s="44" t="s">
        <v>177</v>
      </c>
      <c r="H2580" s="18">
        <v>2030</v>
      </c>
      <c r="I2580" s="18" t="s">
        <v>86</v>
      </c>
      <c r="J2580" s="9" t="s">
        <v>192</v>
      </c>
      <c r="K2580" s="17" t="s">
        <v>193</v>
      </c>
      <c r="L2580" s="48" t="s">
        <v>89</v>
      </c>
      <c r="M2580" s="18" t="s">
        <v>89</v>
      </c>
      <c r="N2580" s="20" t="str">
        <f t="shared" si="95"/>
        <v>Médio</v>
      </c>
    </row>
    <row r="2581" spans="1:14" x14ac:dyDescent="0.35">
      <c r="A2581" s="17" t="str">
        <f t="shared" si="96"/>
        <v>ROcidadeVariabilidade SazonalCidade de Porto Velho20502C</v>
      </c>
      <c r="B2581" s="18" t="s">
        <v>127</v>
      </c>
      <c r="C2581" s="18" t="s">
        <v>82</v>
      </c>
      <c r="D2581" s="17" t="s">
        <v>51</v>
      </c>
      <c r="E2581" s="17" t="s">
        <v>128</v>
      </c>
      <c r="F2581" s="17" t="e" vm="19">
        <v>#VALUE!</v>
      </c>
      <c r="G2581" s="44" t="s">
        <v>177</v>
      </c>
      <c r="H2581" s="18">
        <v>2050</v>
      </c>
      <c r="I2581" s="18" t="s">
        <v>86</v>
      </c>
      <c r="J2581" s="9" t="s">
        <v>192</v>
      </c>
      <c r="K2581" s="17" t="s">
        <v>193</v>
      </c>
      <c r="L2581" s="48" t="s">
        <v>89</v>
      </c>
      <c r="M2581" s="18" t="s">
        <v>89</v>
      </c>
      <c r="N2581" s="20" t="str">
        <f t="shared" si="95"/>
        <v>Médio</v>
      </c>
    </row>
    <row r="2582" spans="1:14" x14ac:dyDescent="0.35">
      <c r="A2582" s="17" t="str">
        <f t="shared" si="96"/>
        <v>ROcidadeVariabilidade SazonalCidade de Porto Velho20504C</v>
      </c>
      <c r="B2582" s="18" t="s">
        <v>127</v>
      </c>
      <c r="C2582" s="18" t="s">
        <v>82</v>
      </c>
      <c r="D2582" s="17" t="s">
        <v>51</v>
      </c>
      <c r="E2582" s="17" t="s">
        <v>128</v>
      </c>
      <c r="F2582" s="17" t="e" vm="19">
        <v>#VALUE!</v>
      </c>
      <c r="G2582" s="44" t="s">
        <v>177</v>
      </c>
      <c r="H2582" s="18">
        <v>2050</v>
      </c>
      <c r="I2582" s="18" t="s">
        <v>90</v>
      </c>
      <c r="J2582" s="9" t="s">
        <v>192</v>
      </c>
      <c r="K2582" s="17" t="s">
        <v>193</v>
      </c>
      <c r="L2582" s="48" t="s">
        <v>89</v>
      </c>
      <c r="M2582" s="18" t="s">
        <v>89</v>
      </c>
      <c r="N2582" s="20" t="str">
        <f t="shared" si="95"/>
        <v>Médio</v>
      </c>
    </row>
    <row r="2583" spans="1:14" x14ac:dyDescent="0.35">
      <c r="A2583" s="17" t="str">
        <f t="shared" si="96"/>
        <v>RRcidadeVariabilidade SazonalCidade de Boa Vista20302C</v>
      </c>
      <c r="B2583" s="18" t="s">
        <v>97</v>
      </c>
      <c r="C2583" s="18" t="s">
        <v>82</v>
      </c>
      <c r="D2583" s="17" t="s">
        <v>51</v>
      </c>
      <c r="E2583" s="17" t="s">
        <v>98</v>
      </c>
      <c r="F2583" s="17" t="e" vm="4">
        <v>#VALUE!</v>
      </c>
      <c r="G2583" s="44" t="s">
        <v>177</v>
      </c>
      <c r="H2583" s="18">
        <v>2030</v>
      </c>
      <c r="I2583" s="18" t="s">
        <v>86</v>
      </c>
      <c r="J2583" s="9" t="s">
        <v>192</v>
      </c>
      <c r="K2583" s="17" t="s">
        <v>193</v>
      </c>
      <c r="L2583" s="48" t="s">
        <v>89</v>
      </c>
      <c r="M2583" s="18" t="s">
        <v>89</v>
      </c>
      <c r="N2583" s="20" t="str">
        <f t="shared" si="95"/>
        <v>Médio</v>
      </c>
    </row>
    <row r="2584" spans="1:14" x14ac:dyDescent="0.35">
      <c r="A2584" s="17" t="str">
        <f t="shared" si="96"/>
        <v>RRcidadeVariabilidade SazonalCidade de Boa Vista20304C</v>
      </c>
      <c r="B2584" s="18" t="s">
        <v>97</v>
      </c>
      <c r="C2584" s="18" t="s">
        <v>82</v>
      </c>
      <c r="D2584" s="17" t="s">
        <v>51</v>
      </c>
      <c r="E2584" s="17" t="s">
        <v>98</v>
      </c>
      <c r="F2584" s="17" t="e" vm="4">
        <v>#VALUE!</v>
      </c>
      <c r="G2584" s="44" t="s">
        <v>177</v>
      </c>
      <c r="H2584" s="18">
        <v>2030</v>
      </c>
      <c r="I2584" s="18" t="s">
        <v>90</v>
      </c>
      <c r="J2584" s="9" t="s">
        <v>192</v>
      </c>
      <c r="K2584" s="17" t="s">
        <v>193</v>
      </c>
      <c r="L2584" s="48" t="s">
        <v>89</v>
      </c>
      <c r="M2584" s="18" t="s">
        <v>89</v>
      </c>
      <c r="N2584" s="20" t="str">
        <f t="shared" si="95"/>
        <v>Médio</v>
      </c>
    </row>
    <row r="2585" spans="1:14" x14ac:dyDescent="0.35">
      <c r="A2585" s="17" t="str">
        <f t="shared" si="96"/>
        <v>RRcidadeVariabilidade SazonalCidade de Boa Vista20502C</v>
      </c>
      <c r="B2585" s="18" t="s">
        <v>97</v>
      </c>
      <c r="C2585" s="18" t="s">
        <v>82</v>
      </c>
      <c r="D2585" s="17" t="s">
        <v>51</v>
      </c>
      <c r="E2585" s="17" t="s">
        <v>98</v>
      </c>
      <c r="F2585" s="17" t="e" vm="4">
        <v>#VALUE!</v>
      </c>
      <c r="G2585" s="44" t="s">
        <v>177</v>
      </c>
      <c r="H2585" s="18">
        <v>2050</v>
      </c>
      <c r="I2585" s="18" t="s">
        <v>86</v>
      </c>
      <c r="J2585" s="9" t="s">
        <v>192</v>
      </c>
      <c r="K2585" s="17" t="s">
        <v>193</v>
      </c>
      <c r="L2585" s="48" t="s">
        <v>89</v>
      </c>
      <c r="M2585" s="18" t="s">
        <v>89</v>
      </c>
      <c r="N2585" s="20" t="str">
        <f t="shared" si="95"/>
        <v>Médio</v>
      </c>
    </row>
    <row r="2586" spans="1:14" x14ac:dyDescent="0.35">
      <c r="A2586" s="17" t="str">
        <f t="shared" si="96"/>
        <v>RRcidadeVariabilidade SazonalCidade de Boa Vista20504C</v>
      </c>
      <c r="B2586" s="18" t="s">
        <v>97</v>
      </c>
      <c r="C2586" s="18" t="s">
        <v>82</v>
      </c>
      <c r="D2586" s="17" t="s">
        <v>51</v>
      </c>
      <c r="E2586" s="17" t="s">
        <v>98</v>
      </c>
      <c r="F2586" s="17" t="e" vm="4">
        <v>#VALUE!</v>
      </c>
      <c r="G2586" s="44" t="s">
        <v>184</v>
      </c>
      <c r="H2586" s="18">
        <v>2050</v>
      </c>
      <c r="I2586" s="18" t="s">
        <v>90</v>
      </c>
      <c r="J2586" s="9" t="s">
        <v>192</v>
      </c>
      <c r="K2586" s="17" t="s">
        <v>193</v>
      </c>
      <c r="L2586" s="48" t="s">
        <v>89</v>
      </c>
      <c r="M2586" s="18" t="s">
        <v>89</v>
      </c>
      <c r="N2586" s="20" t="str">
        <f t="shared" si="95"/>
        <v>Alto</v>
      </c>
    </row>
    <row r="2587" spans="1:14" x14ac:dyDescent="0.35">
      <c r="A2587" s="17" t="str">
        <f t="shared" si="96"/>
        <v>RScidadeVariabilidade SazonalCidade de Porto Alegre20302C</v>
      </c>
      <c r="B2587" s="18" t="s">
        <v>125</v>
      </c>
      <c r="C2587" s="18" t="s">
        <v>82</v>
      </c>
      <c r="D2587" s="17" t="s">
        <v>51</v>
      </c>
      <c r="E2587" s="17" t="s">
        <v>126</v>
      </c>
      <c r="F2587" s="17" t="e" vm="18">
        <v>#VALUE!</v>
      </c>
      <c r="G2587" s="44" t="s">
        <v>177</v>
      </c>
      <c r="H2587" s="18">
        <v>2030</v>
      </c>
      <c r="I2587" s="18" t="s">
        <v>86</v>
      </c>
      <c r="J2587" s="9" t="s">
        <v>192</v>
      </c>
      <c r="K2587" s="17" t="s">
        <v>193</v>
      </c>
      <c r="L2587" s="48" t="s">
        <v>89</v>
      </c>
      <c r="M2587" s="18" t="s">
        <v>89</v>
      </c>
      <c r="N2587" s="20" t="str">
        <f t="shared" si="95"/>
        <v>Médio</v>
      </c>
    </row>
    <row r="2588" spans="1:14" x14ac:dyDescent="0.35">
      <c r="A2588" s="17" t="str">
        <f t="shared" si="96"/>
        <v>RScidadeVariabilidade SazonalCidade de Porto Alegre20304C</v>
      </c>
      <c r="B2588" s="18" t="s">
        <v>125</v>
      </c>
      <c r="C2588" s="18" t="s">
        <v>82</v>
      </c>
      <c r="D2588" s="17" t="s">
        <v>51</v>
      </c>
      <c r="E2588" s="17" t="s">
        <v>126</v>
      </c>
      <c r="F2588" s="17" t="e" vm="18">
        <v>#VALUE!</v>
      </c>
      <c r="G2588" s="44" t="s">
        <v>177</v>
      </c>
      <c r="H2588" s="18">
        <v>2030</v>
      </c>
      <c r="I2588" s="18" t="s">
        <v>90</v>
      </c>
      <c r="J2588" s="9" t="s">
        <v>192</v>
      </c>
      <c r="K2588" s="17" t="s">
        <v>193</v>
      </c>
      <c r="L2588" s="48" t="s">
        <v>89</v>
      </c>
      <c r="M2588" s="18" t="s">
        <v>89</v>
      </c>
      <c r="N2588" s="20" t="str">
        <f t="shared" si="95"/>
        <v>Médio</v>
      </c>
    </row>
    <row r="2589" spans="1:14" x14ac:dyDescent="0.35">
      <c r="A2589" s="17" t="str">
        <f t="shared" si="96"/>
        <v>RSCidadeVariabilidade sazonalCidade de Cruz Alta20302C</v>
      </c>
      <c r="B2589" s="9" t="s">
        <v>125</v>
      </c>
      <c r="C2589" s="9" t="s">
        <v>190</v>
      </c>
      <c r="D2589" s="1" t="s">
        <v>207</v>
      </c>
      <c r="E2589" s="1" t="s">
        <v>182</v>
      </c>
      <c r="F2589" s="1" t="e" vm="31">
        <v>#VALUE!</v>
      </c>
      <c r="G2589" s="93" t="s">
        <v>177</v>
      </c>
      <c r="H2589" s="18">
        <v>2030</v>
      </c>
      <c r="I2589" s="18" t="s">
        <v>86</v>
      </c>
      <c r="J2589" s="9" t="s">
        <v>192</v>
      </c>
      <c r="K2589" s="1" t="s">
        <v>193</v>
      </c>
      <c r="L2589" s="48" t="s">
        <v>89</v>
      </c>
      <c r="M2589" s="18" t="s">
        <v>89</v>
      </c>
      <c r="N2589" s="20" t="str">
        <f t="shared" si="95"/>
        <v>Médio</v>
      </c>
    </row>
    <row r="2590" spans="1:14" x14ac:dyDescent="0.35">
      <c r="A2590" s="17" t="str">
        <f t="shared" si="96"/>
        <v>RSCidadeVariabilidade sazonalCidade de Cruz Alta20304C</v>
      </c>
      <c r="B2590" s="9" t="s">
        <v>125</v>
      </c>
      <c r="C2590" s="9" t="s">
        <v>190</v>
      </c>
      <c r="D2590" s="1" t="s">
        <v>207</v>
      </c>
      <c r="E2590" s="1" t="s">
        <v>182</v>
      </c>
      <c r="F2590" s="1" t="e" vm="31">
        <v>#VALUE!</v>
      </c>
      <c r="G2590" s="93" t="s">
        <v>177</v>
      </c>
      <c r="H2590" s="18">
        <v>2030</v>
      </c>
      <c r="I2590" s="18" t="s">
        <v>90</v>
      </c>
      <c r="J2590" s="9" t="s">
        <v>192</v>
      </c>
      <c r="K2590" s="1" t="s">
        <v>193</v>
      </c>
      <c r="L2590" s="48" t="s">
        <v>89</v>
      </c>
      <c r="M2590" s="18" t="s">
        <v>89</v>
      </c>
      <c r="N2590" s="20" t="str">
        <f t="shared" si="95"/>
        <v>Médio</v>
      </c>
    </row>
    <row r="2591" spans="1:14" x14ac:dyDescent="0.35">
      <c r="A2591" s="17" t="str">
        <f t="shared" si="96"/>
        <v>RScidadeVariabilidade SazonalCidade de Porto Alegre20502C</v>
      </c>
      <c r="B2591" s="18" t="s">
        <v>125</v>
      </c>
      <c r="C2591" s="18" t="s">
        <v>82</v>
      </c>
      <c r="D2591" s="17" t="s">
        <v>51</v>
      </c>
      <c r="E2591" s="17" t="s">
        <v>126</v>
      </c>
      <c r="F2591" s="17" t="e" vm="18">
        <v>#VALUE!</v>
      </c>
      <c r="G2591" s="17" t="s">
        <v>177</v>
      </c>
      <c r="H2591" s="18">
        <v>2050</v>
      </c>
      <c r="I2591" s="18" t="s">
        <v>86</v>
      </c>
      <c r="J2591" s="9" t="s">
        <v>192</v>
      </c>
      <c r="K2591" s="17" t="s">
        <v>193</v>
      </c>
      <c r="L2591" s="48" t="s">
        <v>89</v>
      </c>
      <c r="M2591" s="18" t="s">
        <v>89</v>
      </c>
      <c r="N2591" s="20" t="str">
        <f t="shared" si="95"/>
        <v>Médio</v>
      </c>
    </row>
    <row r="2592" spans="1:14" x14ac:dyDescent="0.35">
      <c r="A2592" s="17" t="str">
        <f t="shared" si="96"/>
        <v>RScidadeVariabilidade SazonalCidade de Porto Alegre20504C</v>
      </c>
      <c r="B2592" s="18" t="s">
        <v>125</v>
      </c>
      <c r="C2592" s="18" t="s">
        <v>82</v>
      </c>
      <c r="D2592" s="17" t="s">
        <v>51</v>
      </c>
      <c r="E2592" s="17" t="s">
        <v>126</v>
      </c>
      <c r="F2592" s="17" t="e" vm="18">
        <v>#VALUE!</v>
      </c>
      <c r="G2592" s="17" t="s">
        <v>177</v>
      </c>
      <c r="H2592" s="18">
        <v>2050</v>
      </c>
      <c r="I2592" s="18" t="s">
        <v>90</v>
      </c>
      <c r="J2592" s="9" t="s">
        <v>192</v>
      </c>
      <c r="K2592" s="17" t="s">
        <v>193</v>
      </c>
      <c r="L2592" s="48" t="s">
        <v>89</v>
      </c>
      <c r="M2592" s="18" t="s">
        <v>89</v>
      </c>
      <c r="N2592" s="20" t="str">
        <f t="shared" si="95"/>
        <v>Médio</v>
      </c>
    </row>
    <row r="2593" spans="1:14" x14ac:dyDescent="0.35">
      <c r="A2593" s="17" t="str">
        <f t="shared" si="96"/>
        <v>RSCidadeVariabilidade sazonalCidade de Cruz Alta20502C</v>
      </c>
      <c r="B2593" s="9" t="s">
        <v>125</v>
      </c>
      <c r="C2593" s="9" t="s">
        <v>190</v>
      </c>
      <c r="D2593" s="1" t="s">
        <v>207</v>
      </c>
      <c r="E2593" s="1" t="s">
        <v>182</v>
      </c>
      <c r="F2593" s="1" t="e" vm="31">
        <v>#VALUE!</v>
      </c>
      <c r="G2593" s="1" t="s">
        <v>177</v>
      </c>
      <c r="H2593" s="18">
        <v>2050</v>
      </c>
      <c r="I2593" s="18" t="s">
        <v>86</v>
      </c>
      <c r="J2593" s="9" t="s">
        <v>192</v>
      </c>
      <c r="K2593" s="1" t="s">
        <v>193</v>
      </c>
      <c r="L2593" s="48" t="s">
        <v>89</v>
      </c>
      <c r="M2593" s="18" t="s">
        <v>89</v>
      </c>
      <c r="N2593" s="20" t="str">
        <f t="shared" si="95"/>
        <v>Médio</v>
      </c>
    </row>
    <row r="2594" spans="1:14" x14ac:dyDescent="0.35">
      <c r="A2594" s="17" t="str">
        <f t="shared" si="96"/>
        <v>RSCidadeVariabilidade sazonalCidade de Cruz Alta20504C</v>
      </c>
      <c r="B2594" s="9" t="s">
        <v>125</v>
      </c>
      <c r="C2594" s="9" t="s">
        <v>190</v>
      </c>
      <c r="D2594" s="1" t="s">
        <v>207</v>
      </c>
      <c r="E2594" s="1" t="s">
        <v>182</v>
      </c>
      <c r="F2594" s="1" t="e" vm="31">
        <v>#VALUE!</v>
      </c>
      <c r="G2594" s="1" t="s">
        <v>177</v>
      </c>
      <c r="H2594" s="18">
        <v>2050</v>
      </c>
      <c r="I2594" s="18" t="s">
        <v>90</v>
      </c>
      <c r="J2594" s="9" t="s">
        <v>192</v>
      </c>
      <c r="K2594" s="1" t="s">
        <v>193</v>
      </c>
      <c r="L2594" s="48" t="s">
        <v>89</v>
      </c>
      <c r="M2594" s="18" t="s">
        <v>89</v>
      </c>
      <c r="N2594" s="20" t="str">
        <f t="shared" si="95"/>
        <v>Médio</v>
      </c>
    </row>
    <row r="2595" spans="1:14" x14ac:dyDescent="0.35">
      <c r="A2595" s="17" t="str">
        <f t="shared" si="96"/>
        <v>SCcidadeVariabilidade SazonalCidade de Florianópolis20302C</v>
      </c>
      <c r="B2595" s="18" t="s">
        <v>107</v>
      </c>
      <c r="C2595" s="18" t="s">
        <v>82</v>
      </c>
      <c r="D2595" s="17" t="s">
        <v>51</v>
      </c>
      <c r="E2595" s="17" t="s">
        <v>108</v>
      </c>
      <c r="F2595" s="17" t="e" vm="9">
        <v>#VALUE!</v>
      </c>
      <c r="G2595" s="17" t="s">
        <v>85</v>
      </c>
      <c r="H2595" s="18">
        <v>2030</v>
      </c>
      <c r="I2595" s="18" t="s">
        <v>86</v>
      </c>
      <c r="J2595" s="9" t="s">
        <v>192</v>
      </c>
      <c r="K2595" s="17" t="s">
        <v>193</v>
      </c>
      <c r="L2595" s="48" t="s">
        <v>89</v>
      </c>
      <c r="M2595" s="18" t="s">
        <v>89</v>
      </c>
      <c r="N2595" s="20" t="str">
        <f t="shared" si="95"/>
        <v>Baixo</v>
      </c>
    </row>
    <row r="2596" spans="1:14" x14ac:dyDescent="0.35">
      <c r="A2596" s="17" t="str">
        <f t="shared" si="96"/>
        <v>SCcidadeVariabilidade SazonalCidade de Florianópolis20304C</v>
      </c>
      <c r="B2596" s="18" t="s">
        <v>107</v>
      </c>
      <c r="C2596" s="18" t="s">
        <v>82</v>
      </c>
      <c r="D2596" s="17" t="s">
        <v>51</v>
      </c>
      <c r="E2596" s="17" t="s">
        <v>108</v>
      </c>
      <c r="F2596" s="17" t="e" vm="9">
        <v>#VALUE!</v>
      </c>
      <c r="G2596" s="17" t="s">
        <v>85</v>
      </c>
      <c r="H2596" s="18">
        <v>2030</v>
      </c>
      <c r="I2596" s="18" t="s">
        <v>90</v>
      </c>
      <c r="J2596" s="9" t="s">
        <v>192</v>
      </c>
      <c r="K2596" s="17" t="s">
        <v>193</v>
      </c>
      <c r="L2596" s="48" t="s">
        <v>89</v>
      </c>
      <c r="M2596" s="18" t="s">
        <v>89</v>
      </c>
      <c r="N2596" s="20" t="str">
        <f t="shared" si="95"/>
        <v>Baixo</v>
      </c>
    </row>
    <row r="2597" spans="1:14" x14ac:dyDescent="0.35">
      <c r="A2597" s="17" t="str">
        <f t="shared" si="96"/>
        <v>SCcidadeVariabilidade SazonalCidade de Florianópolis20502C</v>
      </c>
      <c r="B2597" s="18" t="s">
        <v>107</v>
      </c>
      <c r="C2597" s="18" t="s">
        <v>82</v>
      </c>
      <c r="D2597" s="17" t="s">
        <v>51</v>
      </c>
      <c r="E2597" s="17" t="s">
        <v>108</v>
      </c>
      <c r="F2597" s="17" t="e" vm="9">
        <v>#VALUE!</v>
      </c>
      <c r="G2597" s="17" t="s">
        <v>85</v>
      </c>
      <c r="H2597" s="18">
        <v>2050</v>
      </c>
      <c r="I2597" s="18" t="s">
        <v>86</v>
      </c>
      <c r="J2597" s="9" t="s">
        <v>192</v>
      </c>
      <c r="K2597" s="17" t="s">
        <v>193</v>
      </c>
      <c r="L2597" s="48" t="s">
        <v>89</v>
      </c>
      <c r="M2597" s="18" t="s">
        <v>89</v>
      </c>
      <c r="N2597" s="20" t="str">
        <f t="shared" si="95"/>
        <v>Baixo</v>
      </c>
    </row>
    <row r="2598" spans="1:14" x14ac:dyDescent="0.35">
      <c r="A2598" s="17" t="str">
        <f t="shared" si="96"/>
        <v>SCcidadeVariabilidade SazonalCidade de Florianópolis20504C</v>
      </c>
      <c r="B2598" s="18" t="s">
        <v>107</v>
      </c>
      <c r="C2598" s="45" t="s">
        <v>82</v>
      </c>
      <c r="D2598" s="17" t="s">
        <v>51</v>
      </c>
      <c r="E2598" s="17" t="s">
        <v>108</v>
      </c>
      <c r="F2598" s="17" t="e" vm="9">
        <v>#VALUE!</v>
      </c>
      <c r="G2598" s="17" t="s">
        <v>85</v>
      </c>
      <c r="H2598" s="18">
        <v>2050</v>
      </c>
      <c r="I2598" s="18" t="s">
        <v>90</v>
      </c>
      <c r="J2598" s="9" t="s">
        <v>192</v>
      </c>
      <c r="K2598" s="17" t="s">
        <v>193</v>
      </c>
      <c r="L2598" s="48" t="s">
        <v>89</v>
      </c>
      <c r="M2598" s="18" t="s">
        <v>89</v>
      </c>
      <c r="N2598" s="20" t="str">
        <f t="shared" si="95"/>
        <v>Baixo</v>
      </c>
    </row>
    <row r="2599" spans="1:14" x14ac:dyDescent="0.35">
      <c r="A2599" s="17" t="str">
        <f t="shared" si="96"/>
        <v>SEcidadeVariabilidade SazonalCidade de Aracajú20304C</v>
      </c>
      <c r="B2599" s="18" t="s">
        <v>81</v>
      </c>
      <c r="C2599" s="45" t="s">
        <v>82</v>
      </c>
      <c r="D2599" s="17" t="s">
        <v>51</v>
      </c>
      <c r="E2599" s="17" t="s">
        <v>84</v>
      </c>
      <c r="F2599" s="17" t="e" vm="1">
        <v>#VALUE!</v>
      </c>
      <c r="G2599" s="17" t="s">
        <v>177</v>
      </c>
      <c r="H2599" s="18">
        <v>2030</v>
      </c>
      <c r="I2599" s="18" t="s">
        <v>90</v>
      </c>
      <c r="J2599" s="9" t="s">
        <v>192</v>
      </c>
      <c r="K2599" s="17" t="s">
        <v>193</v>
      </c>
      <c r="L2599" s="48" t="s">
        <v>89</v>
      </c>
      <c r="M2599" s="18" t="s">
        <v>89</v>
      </c>
      <c r="N2599" s="20" t="str">
        <f t="shared" ref="N2599:N2662" si="97">IF(OR(G2599="Alto",G2599="Médio", G2599="Baixo", G2599= "Não aplicável",G2599="ND"),G2599,M2599)</f>
        <v>Médio</v>
      </c>
    </row>
    <row r="2600" spans="1:14" x14ac:dyDescent="0.35">
      <c r="A2600" s="17" t="str">
        <f t="shared" si="96"/>
        <v>SEcidadeVariabilidade SazonalCidade de Aracajú20302C</v>
      </c>
      <c r="B2600" s="18" t="s">
        <v>81</v>
      </c>
      <c r="C2600" s="45" t="s">
        <v>82</v>
      </c>
      <c r="D2600" s="17" t="s">
        <v>51</v>
      </c>
      <c r="E2600" s="17" t="s">
        <v>84</v>
      </c>
      <c r="F2600" s="17" t="e" vm="1">
        <v>#VALUE!</v>
      </c>
      <c r="G2600" s="17" t="s">
        <v>177</v>
      </c>
      <c r="H2600" s="18">
        <v>2030</v>
      </c>
      <c r="I2600" s="18" t="s">
        <v>86</v>
      </c>
      <c r="J2600" s="9" t="s">
        <v>192</v>
      </c>
      <c r="K2600" s="17" t="s">
        <v>193</v>
      </c>
      <c r="L2600" s="48" t="s">
        <v>89</v>
      </c>
      <c r="M2600" s="18" t="s">
        <v>89</v>
      </c>
      <c r="N2600" s="20" t="str">
        <f t="shared" si="97"/>
        <v>Médio</v>
      </c>
    </row>
    <row r="2601" spans="1:14" x14ac:dyDescent="0.35">
      <c r="A2601" s="17" t="str">
        <f t="shared" si="96"/>
        <v>SEcidadeVariabilidade SazonalCidade de Aracajú20502C</v>
      </c>
      <c r="B2601" s="18" t="s">
        <v>81</v>
      </c>
      <c r="C2601" s="45" t="s">
        <v>82</v>
      </c>
      <c r="D2601" s="17" t="s">
        <v>51</v>
      </c>
      <c r="E2601" s="17" t="s">
        <v>84</v>
      </c>
      <c r="F2601" s="17" t="e" vm="1">
        <v>#VALUE!</v>
      </c>
      <c r="G2601" s="17" t="s">
        <v>177</v>
      </c>
      <c r="H2601" s="18">
        <v>2050</v>
      </c>
      <c r="I2601" s="18" t="s">
        <v>86</v>
      </c>
      <c r="J2601" s="9" t="s">
        <v>192</v>
      </c>
      <c r="K2601" s="17" t="s">
        <v>193</v>
      </c>
      <c r="L2601" s="48" t="s">
        <v>89</v>
      </c>
      <c r="M2601" s="18" t="s">
        <v>89</v>
      </c>
      <c r="N2601" s="20" t="str">
        <f t="shared" si="97"/>
        <v>Médio</v>
      </c>
    </row>
    <row r="2602" spans="1:14" x14ac:dyDescent="0.35">
      <c r="A2602" s="17" t="str">
        <f t="shared" si="96"/>
        <v>SEcidadeVariabilidade SazonalCidade de Aracajú20504C</v>
      </c>
      <c r="B2602" s="18" t="s">
        <v>81</v>
      </c>
      <c r="C2602" s="45" t="s">
        <v>82</v>
      </c>
      <c r="D2602" s="17" t="s">
        <v>51</v>
      </c>
      <c r="E2602" s="17" t="s">
        <v>84</v>
      </c>
      <c r="F2602" s="17" t="e" vm="1">
        <v>#VALUE!</v>
      </c>
      <c r="G2602" s="44" t="s">
        <v>184</v>
      </c>
      <c r="H2602" s="18">
        <v>2050</v>
      </c>
      <c r="I2602" s="18" t="s">
        <v>90</v>
      </c>
      <c r="J2602" s="9" t="s">
        <v>192</v>
      </c>
      <c r="K2602" s="17" t="s">
        <v>193</v>
      </c>
      <c r="L2602" s="48" t="s">
        <v>89</v>
      </c>
      <c r="M2602" s="18" t="s">
        <v>89</v>
      </c>
      <c r="N2602" s="20" t="str">
        <f t="shared" si="97"/>
        <v>Alto</v>
      </c>
    </row>
    <row r="2603" spans="1:14" x14ac:dyDescent="0.35">
      <c r="A2603" s="17" t="str">
        <f t="shared" si="96"/>
        <v>SPcidadeVariabilidade SazonalCidade de São Paulo20302C</v>
      </c>
      <c r="B2603" s="18" t="s">
        <v>137</v>
      </c>
      <c r="C2603" s="45" t="s">
        <v>82</v>
      </c>
      <c r="D2603" s="17" t="s">
        <v>51</v>
      </c>
      <c r="E2603" s="17" t="s">
        <v>138</v>
      </c>
      <c r="F2603" s="17" t="e" vm="24">
        <v>#VALUE!</v>
      </c>
      <c r="G2603" s="44" t="s">
        <v>177</v>
      </c>
      <c r="H2603" s="18">
        <v>2030</v>
      </c>
      <c r="I2603" s="18" t="s">
        <v>86</v>
      </c>
      <c r="J2603" s="9" t="s">
        <v>192</v>
      </c>
      <c r="K2603" s="17" t="s">
        <v>193</v>
      </c>
      <c r="L2603" s="115" t="s">
        <v>206</v>
      </c>
      <c r="M2603" s="18" t="s">
        <v>89</v>
      </c>
      <c r="N2603" s="20" t="str">
        <f t="shared" si="97"/>
        <v>Médio</v>
      </c>
    </row>
    <row r="2604" spans="1:14" x14ac:dyDescent="0.35">
      <c r="A2604" s="17" t="str">
        <f t="shared" si="96"/>
        <v>SPcidadeVariabilidade SazonalCidade de São Paulo20304C</v>
      </c>
      <c r="B2604" s="18" t="s">
        <v>137</v>
      </c>
      <c r="C2604" s="45" t="s">
        <v>82</v>
      </c>
      <c r="D2604" s="17" t="s">
        <v>51</v>
      </c>
      <c r="E2604" s="17" t="s">
        <v>138</v>
      </c>
      <c r="F2604" s="17" t="e" vm="24">
        <v>#VALUE!</v>
      </c>
      <c r="G2604" s="44" t="s">
        <v>177</v>
      </c>
      <c r="H2604" s="18">
        <v>2030</v>
      </c>
      <c r="I2604" s="18" t="s">
        <v>90</v>
      </c>
      <c r="J2604" s="9" t="s">
        <v>192</v>
      </c>
      <c r="K2604" s="17" t="s">
        <v>193</v>
      </c>
      <c r="L2604" s="115" t="s">
        <v>206</v>
      </c>
      <c r="M2604" s="18" t="s">
        <v>89</v>
      </c>
      <c r="N2604" s="20" t="str">
        <f t="shared" si="97"/>
        <v>Médio</v>
      </c>
    </row>
    <row r="2605" spans="1:14" x14ac:dyDescent="0.35">
      <c r="A2605" s="17" t="str">
        <f t="shared" si="96"/>
        <v>SPCidadeVariabilidade sazonalCidade de Ribeirão Preto20302C</v>
      </c>
      <c r="B2605" s="9" t="s">
        <v>137</v>
      </c>
      <c r="C2605" s="113" t="s">
        <v>190</v>
      </c>
      <c r="D2605" s="1" t="s">
        <v>207</v>
      </c>
      <c r="E2605" s="1" t="s">
        <v>181</v>
      </c>
      <c r="F2605" s="1" t="e" vm="32">
        <v>#VALUE!</v>
      </c>
      <c r="G2605" s="93" t="s">
        <v>184</v>
      </c>
      <c r="H2605" s="18">
        <v>2030</v>
      </c>
      <c r="I2605" s="18" t="s">
        <v>86</v>
      </c>
      <c r="J2605" s="9" t="s">
        <v>192</v>
      </c>
      <c r="K2605" s="1" t="s">
        <v>193</v>
      </c>
      <c r="L2605" s="48" t="s">
        <v>89</v>
      </c>
      <c r="M2605" s="18" t="s">
        <v>89</v>
      </c>
      <c r="N2605" s="20" t="str">
        <f t="shared" si="97"/>
        <v>Alto</v>
      </c>
    </row>
    <row r="2606" spans="1:14" x14ac:dyDescent="0.35">
      <c r="A2606" s="17" t="str">
        <f t="shared" si="96"/>
        <v>SPCidadeVariabilidade sazonalCidade de Ribeirão Preto20304C</v>
      </c>
      <c r="B2606" s="9" t="s">
        <v>137</v>
      </c>
      <c r="C2606" s="9" t="s">
        <v>190</v>
      </c>
      <c r="D2606" s="1" t="s">
        <v>207</v>
      </c>
      <c r="E2606" s="1" t="s">
        <v>181</v>
      </c>
      <c r="F2606" s="1" t="e" vm="32">
        <v>#VALUE!</v>
      </c>
      <c r="G2606" s="93" t="s">
        <v>184</v>
      </c>
      <c r="H2606" s="18">
        <v>2030</v>
      </c>
      <c r="I2606" s="18" t="s">
        <v>90</v>
      </c>
      <c r="J2606" s="9" t="s">
        <v>192</v>
      </c>
      <c r="K2606" s="1" t="s">
        <v>193</v>
      </c>
      <c r="L2606" s="48" t="s">
        <v>89</v>
      </c>
      <c r="M2606" s="18" t="s">
        <v>89</v>
      </c>
      <c r="N2606" s="20" t="str">
        <f t="shared" si="97"/>
        <v>Alto</v>
      </c>
    </row>
    <row r="2607" spans="1:14" x14ac:dyDescent="0.35">
      <c r="A2607" s="17" t="str">
        <f t="shared" si="96"/>
        <v>SPcidadeVariabilidade SazonalCidade de São Paulo20502C</v>
      </c>
      <c r="B2607" s="18" t="s">
        <v>137</v>
      </c>
      <c r="C2607" s="18" t="s">
        <v>82</v>
      </c>
      <c r="D2607" s="17" t="s">
        <v>51</v>
      </c>
      <c r="E2607" s="17" t="s">
        <v>138</v>
      </c>
      <c r="F2607" s="17" t="e" vm="24">
        <v>#VALUE!</v>
      </c>
      <c r="G2607" s="44" t="s">
        <v>177</v>
      </c>
      <c r="H2607" s="18">
        <v>2050</v>
      </c>
      <c r="I2607" s="18" t="s">
        <v>86</v>
      </c>
      <c r="J2607" s="9" t="s">
        <v>192</v>
      </c>
      <c r="K2607" s="17" t="s">
        <v>193</v>
      </c>
      <c r="L2607" s="115" t="s">
        <v>206</v>
      </c>
      <c r="M2607" s="18" t="s">
        <v>89</v>
      </c>
      <c r="N2607" s="20" t="str">
        <f t="shared" si="97"/>
        <v>Médio</v>
      </c>
    </row>
    <row r="2608" spans="1:14" x14ac:dyDescent="0.35">
      <c r="A2608" s="17" t="str">
        <f t="shared" si="96"/>
        <v>SPcidadeVariabilidade SazonalCidade de São Paulo20504C</v>
      </c>
      <c r="B2608" s="18" t="s">
        <v>137</v>
      </c>
      <c r="C2608" s="18" t="s">
        <v>82</v>
      </c>
      <c r="D2608" s="17" t="s">
        <v>51</v>
      </c>
      <c r="E2608" s="17" t="s">
        <v>138</v>
      </c>
      <c r="F2608" s="17" t="e" vm="24">
        <v>#VALUE!</v>
      </c>
      <c r="G2608" s="44" t="s">
        <v>177</v>
      </c>
      <c r="H2608" s="18">
        <v>2050</v>
      </c>
      <c r="I2608" s="18" t="s">
        <v>90</v>
      </c>
      <c r="J2608" s="9" t="s">
        <v>192</v>
      </c>
      <c r="K2608" s="17" t="s">
        <v>193</v>
      </c>
      <c r="L2608" s="115" t="s">
        <v>206</v>
      </c>
      <c r="M2608" s="18" t="s">
        <v>89</v>
      </c>
      <c r="N2608" s="20" t="str">
        <f t="shared" si="97"/>
        <v>Médio</v>
      </c>
    </row>
    <row r="2609" spans="1:14" x14ac:dyDescent="0.35">
      <c r="A2609" s="17" t="str">
        <f t="shared" si="96"/>
        <v>SPCidadeVariabilidade sazonalCidade de Ribeirão Preto20502C</v>
      </c>
      <c r="B2609" s="9" t="s">
        <v>137</v>
      </c>
      <c r="C2609" s="9" t="s">
        <v>190</v>
      </c>
      <c r="D2609" s="1" t="s">
        <v>207</v>
      </c>
      <c r="E2609" s="1" t="s">
        <v>181</v>
      </c>
      <c r="F2609" s="1" t="e" vm="32">
        <v>#VALUE!</v>
      </c>
      <c r="G2609" s="93" t="s">
        <v>184</v>
      </c>
      <c r="H2609" s="18">
        <v>2050</v>
      </c>
      <c r="I2609" s="18" t="s">
        <v>86</v>
      </c>
      <c r="J2609" s="9" t="s">
        <v>192</v>
      </c>
      <c r="K2609" s="1" t="s">
        <v>193</v>
      </c>
      <c r="L2609" s="48" t="s">
        <v>89</v>
      </c>
      <c r="M2609" s="18" t="s">
        <v>89</v>
      </c>
      <c r="N2609" s="20" t="str">
        <f t="shared" si="97"/>
        <v>Alto</v>
      </c>
    </row>
    <row r="2610" spans="1:14" x14ac:dyDescent="0.35">
      <c r="A2610" s="17" t="str">
        <f t="shared" si="96"/>
        <v>SPCidadeVariabilidade sazonalCidade de Ribeirão Preto20504C</v>
      </c>
      <c r="B2610" s="9" t="s">
        <v>137</v>
      </c>
      <c r="C2610" s="9" t="s">
        <v>190</v>
      </c>
      <c r="D2610" s="1" t="s">
        <v>207</v>
      </c>
      <c r="E2610" s="1" t="s">
        <v>181</v>
      </c>
      <c r="F2610" s="1" t="e" vm="32">
        <v>#VALUE!</v>
      </c>
      <c r="G2610" s="93" t="s">
        <v>184</v>
      </c>
      <c r="H2610" s="18">
        <v>2050</v>
      </c>
      <c r="I2610" s="18" t="s">
        <v>90</v>
      </c>
      <c r="J2610" s="9" t="s">
        <v>192</v>
      </c>
      <c r="K2610" s="1" t="s">
        <v>193</v>
      </c>
      <c r="L2610" s="48" t="s">
        <v>89</v>
      </c>
      <c r="M2610" s="18" t="s">
        <v>89</v>
      </c>
      <c r="N2610" s="20" t="str">
        <f t="shared" si="97"/>
        <v>Alto</v>
      </c>
    </row>
    <row r="2611" spans="1:14" x14ac:dyDescent="0.35">
      <c r="A2611" s="17" t="str">
        <f t="shared" si="96"/>
        <v>TOcidadeVariabilidade SazonalCidade de Palmas20302C</v>
      </c>
      <c r="B2611" s="18" t="s">
        <v>123</v>
      </c>
      <c r="C2611" s="18" t="s">
        <v>82</v>
      </c>
      <c r="D2611" s="17" t="s">
        <v>51</v>
      </c>
      <c r="E2611" s="17" t="s">
        <v>124</v>
      </c>
      <c r="F2611" s="17" t="e" vm="17">
        <v>#VALUE!</v>
      </c>
      <c r="G2611" s="44" t="s">
        <v>184</v>
      </c>
      <c r="H2611" s="18">
        <v>2030</v>
      </c>
      <c r="I2611" s="18" t="s">
        <v>86</v>
      </c>
      <c r="J2611" s="9" t="s">
        <v>192</v>
      </c>
      <c r="K2611" s="17" t="s">
        <v>193</v>
      </c>
      <c r="L2611" s="48" t="s">
        <v>89</v>
      </c>
      <c r="M2611" s="18" t="s">
        <v>89</v>
      </c>
      <c r="N2611" s="20" t="str">
        <f t="shared" si="97"/>
        <v>Alto</v>
      </c>
    </row>
    <row r="2612" spans="1:14" x14ac:dyDescent="0.35">
      <c r="A2612" s="17" t="str">
        <f t="shared" si="96"/>
        <v>TOcidadeVariabilidade SazonalCidade de Palmas20304C</v>
      </c>
      <c r="B2612" s="18" t="s">
        <v>123</v>
      </c>
      <c r="C2612" s="18" t="s">
        <v>82</v>
      </c>
      <c r="D2612" s="17" t="s">
        <v>51</v>
      </c>
      <c r="E2612" s="17" t="s">
        <v>124</v>
      </c>
      <c r="F2612" s="17" t="e" vm="17">
        <v>#VALUE!</v>
      </c>
      <c r="G2612" s="44" t="s">
        <v>184</v>
      </c>
      <c r="H2612" s="18">
        <v>2030</v>
      </c>
      <c r="I2612" s="18" t="s">
        <v>90</v>
      </c>
      <c r="J2612" s="9" t="s">
        <v>192</v>
      </c>
      <c r="K2612" s="17" t="s">
        <v>193</v>
      </c>
      <c r="L2612" s="48" t="s">
        <v>89</v>
      </c>
      <c r="M2612" s="18" t="s">
        <v>89</v>
      </c>
      <c r="N2612" s="20" t="str">
        <f t="shared" si="97"/>
        <v>Alto</v>
      </c>
    </row>
    <row r="2613" spans="1:14" x14ac:dyDescent="0.35">
      <c r="A2613" s="17" t="str">
        <f t="shared" si="96"/>
        <v>TOcidadeVariabilidade SazonalCidade de Palmas20502C</v>
      </c>
      <c r="B2613" s="18" t="s">
        <v>123</v>
      </c>
      <c r="C2613" s="18" t="s">
        <v>82</v>
      </c>
      <c r="D2613" s="17" t="s">
        <v>51</v>
      </c>
      <c r="E2613" s="17" t="s">
        <v>124</v>
      </c>
      <c r="F2613" s="17" t="e" vm="17">
        <v>#VALUE!</v>
      </c>
      <c r="G2613" s="44" t="s">
        <v>184</v>
      </c>
      <c r="H2613" s="18">
        <v>2050</v>
      </c>
      <c r="I2613" s="18" t="s">
        <v>86</v>
      </c>
      <c r="J2613" s="9" t="s">
        <v>192</v>
      </c>
      <c r="K2613" s="17" t="s">
        <v>193</v>
      </c>
      <c r="L2613" s="48" t="s">
        <v>89</v>
      </c>
      <c r="M2613" s="18" t="s">
        <v>89</v>
      </c>
      <c r="N2613" s="20" t="str">
        <f t="shared" si="97"/>
        <v>Alto</v>
      </c>
    </row>
    <row r="2614" spans="1:14" x14ac:dyDescent="0.35">
      <c r="A2614" s="17" t="str">
        <f t="shared" si="96"/>
        <v>TOcidadeVariabilidade SazonalCidade de Palmas20504C</v>
      </c>
      <c r="B2614" s="18" t="s">
        <v>123</v>
      </c>
      <c r="C2614" s="18" t="s">
        <v>82</v>
      </c>
      <c r="D2614" s="17" t="s">
        <v>51</v>
      </c>
      <c r="E2614" s="17" t="s">
        <v>124</v>
      </c>
      <c r="F2614" s="17" t="e" vm="17">
        <v>#VALUE!</v>
      </c>
      <c r="G2614" s="44" t="s">
        <v>184</v>
      </c>
      <c r="H2614" s="18">
        <v>2050</v>
      </c>
      <c r="I2614" s="18" t="s">
        <v>90</v>
      </c>
      <c r="J2614" s="9" t="s">
        <v>192</v>
      </c>
      <c r="K2614" s="17" t="s">
        <v>193</v>
      </c>
      <c r="L2614" s="48" t="s">
        <v>89</v>
      </c>
      <c r="M2614" s="18" t="s">
        <v>89</v>
      </c>
      <c r="N2614" s="20" t="str">
        <f t="shared" si="97"/>
        <v>Alto</v>
      </c>
    </row>
    <row r="2615" spans="1:14" x14ac:dyDescent="0.35">
      <c r="A2615" s="17" t="str">
        <f t="shared" ref="A2615:A2678" si="98">_xlfn.CONCAT(B2615,C2615,D2615,E2615,H2615,I2615)</f>
        <v>ACEstadoVariabilidade SazonalEstado do Acre20302C</v>
      </c>
      <c r="B2615" s="18" t="s">
        <v>131</v>
      </c>
      <c r="C2615" s="18" t="s">
        <v>146</v>
      </c>
      <c r="D2615" s="17" t="s">
        <v>51</v>
      </c>
      <c r="E2615" s="17" t="s">
        <v>155</v>
      </c>
      <c r="F2615" s="17" t="e" vm="41">
        <v>#VALUE!</v>
      </c>
      <c r="G2615" s="44" t="s">
        <v>177</v>
      </c>
      <c r="H2615" s="18">
        <v>2030</v>
      </c>
      <c r="I2615" s="18" t="s">
        <v>86</v>
      </c>
      <c r="J2615" s="9" t="s">
        <v>192</v>
      </c>
      <c r="K2615" s="17" t="s">
        <v>193</v>
      </c>
      <c r="L2615" s="48" t="s">
        <v>89</v>
      </c>
      <c r="M2615" s="18" t="s">
        <v>89</v>
      </c>
      <c r="N2615" s="20" t="str">
        <f t="shared" si="97"/>
        <v>Médio</v>
      </c>
    </row>
    <row r="2616" spans="1:14" x14ac:dyDescent="0.35">
      <c r="A2616" s="17" t="str">
        <f t="shared" si="98"/>
        <v>ACEstadoVariabilidade SazonalEstado do Acre20304C</v>
      </c>
      <c r="B2616" s="18" t="s">
        <v>131</v>
      </c>
      <c r="C2616" s="18" t="s">
        <v>146</v>
      </c>
      <c r="D2616" s="17" t="s">
        <v>51</v>
      </c>
      <c r="E2616" s="17" t="s">
        <v>155</v>
      </c>
      <c r="F2616" s="17" t="e" vm="41">
        <v>#VALUE!</v>
      </c>
      <c r="G2616" s="44" t="s">
        <v>177</v>
      </c>
      <c r="H2616" s="18">
        <v>2030</v>
      </c>
      <c r="I2616" s="18" t="s">
        <v>90</v>
      </c>
      <c r="J2616" s="9" t="s">
        <v>192</v>
      </c>
      <c r="K2616" s="17" t="s">
        <v>193</v>
      </c>
      <c r="L2616" s="48" t="s">
        <v>89</v>
      </c>
      <c r="M2616" s="18" t="s">
        <v>89</v>
      </c>
      <c r="N2616" s="20" t="str">
        <f t="shared" si="97"/>
        <v>Médio</v>
      </c>
    </row>
    <row r="2617" spans="1:14" x14ac:dyDescent="0.35">
      <c r="A2617" s="17" t="str">
        <f t="shared" si="98"/>
        <v>ACEstadoVariabilidade SazonalEstado do Acre20502C</v>
      </c>
      <c r="B2617" s="18" t="s">
        <v>131</v>
      </c>
      <c r="C2617" s="18" t="s">
        <v>146</v>
      </c>
      <c r="D2617" s="17" t="s">
        <v>51</v>
      </c>
      <c r="E2617" s="17" t="s">
        <v>155</v>
      </c>
      <c r="F2617" s="17" t="e" vm="41">
        <v>#VALUE!</v>
      </c>
      <c r="G2617" s="44" t="s">
        <v>177</v>
      </c>
      <c r="H2617" s="18">
        <v>2050</v>
      </c>
      <c r="I2617" s="18" t="s">
        <v>86</v>
      </c>
      <c r="J2617" s="9" t="s">
        <v>192</v>
      </c>
      <c r="K2617" s="17" t="s">
        <v>193</v>
      </c>
      <c r="L2617" s="48" t="s">
        <v>89</v>
      </c>
      <c r="M2617" s="18" t="s">
        <v>89</v>
      </c>
      <c r="N2617" s="20" t="str">
        <f t="shared" si="97"/>
        <v>Médio</v>
      </c>
    </row>
    <row r="2618" spans="1:14" x14ac:dyDescent="0.35">
      <c r="A2618" s="17" t="str">
        <f t="shared" si="98"/>
        <v>ACEstadoVariabilidade SazonalEstado do Acre20504C</v>
      </c>
      <c r="B2618" s="18" t="s">
        <v>131</v>
      </c>
      <c r="C2618" s="18" t="s">
        <v>146</v>
      </c>
      <c r="D2618" s="17" t="s">
        <v>51</v>
      </c>
      <c r="E2618" s="17" t="s">
        <v>155</v>
      </c>
      <c r="F2618" s="17" t="e" vm="41">
        <v>#VALUE!</v>
      </c>
      <c r="G2618" s="44" t="s">
        <v>177</v>
      </c>
      <c r="H2618" s="18">
        <v>2050</v>
      </c>
      <c r="I2618" s="18" t="s">
        <v>90</v>
      </c>
      <c r="J2618" s="9" t="s">
        <v>192</v>
      </c>
      <c r="K2618" s="17" t="s">
        <v>193</v>
      </c>
      <c r="L2618" s="48" t="s">
        <v>89</v>
      </c>
      <c r="M2618" s="18" t="s">
        <v>89</v>
      </c>
      <c r="N2618" s="20" t="str">
        <f t="shared" si="97"/>
        <v>Médio</v>
      </c>
    </row>
    <row r="2619" spans="1:14" x14ac:dyDescent="0.35">
      <c r="A2619" s="17" t="str">
        <f t="shared" si="98"/>
        <v>ALEstadoVariabilidade SazonalEstado do Alagoas20302C</v>
      </c>
      <c r="B2619" s="18" t="s">
        <v>117</v>
      </c>
      <c r="C2619" s="18" t="s">
        <v>146</v>
      </c>
      <c r="D2619" s="17" t="s">
        <v>51</v>
      </c>
      <c r="E2619" s="17" t="s">
        <v>156</v>
      </c>
      <c r="F2619" s="17" t="e" vm="42">
        <v>#VALUE!</v>
      </c>
      <c r="G2619" s="44" t="s">
        <v>184</v>
      </c>
      <c r="H2619" s="18">
        <v>2030</v>
      </c>
      <c r="I2619" s="18" t="s">
        <v>86</v>
      </c>
      <c r="J2619" s="9" t="s">
        <v>192</v>
      </c>
      <c r="K2619" s="17" t="s">
        <v>193</v>
      </c>
      <c r="L2619" s="48" t="s">
        <v>89</v>
      </c>
      <c r="M2619" s="18" t="s">
        <v>89</v>
      </c>
      <c r="N2619" s="20" t="str">
        <f t="shared" si="97"/>
        <v>Alto</v>
      </c>
    </row>
    <row r="2620" spans="1:14" x14ac:dyDescent="0.35">
      <c r="A2620" s="17" t="str">
        <f t="shared" si="98"/>
        <v>ALEstadoVariabilidade SazonalEstado do Alagoas20304C</v>
      </c>
      <c r="B2620" s="18" t="s">
        <v>117</v>
      </c>
      <c r="C2620" s="18" t="s">
        <v>146</v>
      </c>
      <c r="D2620" s="17" t="s">
        <v>51</v>
      </c>
      <c r="E2620" s="17" t="s">
        <v>156</v>
      </c>
      <c r="F2620" s="17" t="e" vm="42">
        <v>#VALUE!</v>
      </c>
      <c r="G2620" s="44" t="s">
        <v>184</v>
      </c>
      <c r="H2620" s="18">
        <v>2030</v>
      </c>
      <c r="I2620" s="18" t="s">
        <v>90</v>
      </c>
      <c r="J2620" s="9" t="s">
        <v>192</v>
      </c>
      <c r="K2620" s="17" t="s">
        <v>193</v>
      </c>
      <c r="L2620" s="48" t="s">
        <v>89</v>
      </c>
      <c r="M2620" s="18" t="s">
        <v>89</v>
      </c>
      <c r="N2620" s="20" t="str">
        <f t="shared" si="97"/>
        <v>Alto</v>
      </c>
    </row>
    <row r="2621" spans="1:14" x14ac:dyDescent="0.35">
      <c r="A2621" s="17" t="str">
        <f t="shared" si="98"/>
        <v>ALEstadoVariabilidade SazonalEstado do Alagoas20502C</v>
      </c>
      <c r="B2621" s="18" t="s">
        <v>117</v>
      </c>
      <c r="C2621" s="18" t="s">
        <v>146</v>
      </c>
      <c r="D2621" s="17" t="s">
        <v>51</v>
      </c>
      <c r="E2621" s="17" t="s">
        <v>156</v>
      </c>
      <c r="F2621" s="17" t="e" vm="42">
        <v>#VALUE!</v>
      </c>
      <c r="G2621" s="44" t="s">
        <v>184</v>
      </c>
      <c r="H2621" s="18">
        <v>2050</v>
      </c>
      <c r="I2621" s="18" t="s">
        <v>86</v>
      </c>
      <c r="J2621" s="9" t="s">
        <v>192</v>
      </c>
      <c r="K2621" s="17" t="s">
        <v>193</v>
      </c>
      <c r="L2621" s="48" t="s">
        <v>89</v>
      </c>
      <c r="M2621" s="18" t="s">
        <v>89</v>
      </c>
      <c r="N2621" s="20" t="str">
        <f t="shared" si="97"/>
        <v>Alto</v>
      </c>
    </row>
    <row r="2622" spans="1:14" x14ac:dyDescent="0.35">
      <c r="A2622" s="17" t="str">
        <f t="shared" si="98"/>
        <v>ALEstadoVariabilidade SazonalEstado do Alagoas20504C</v>
      </c>
      <c r="B2622" s="18" t="s">
        <v>117</v>
      </c>
      <c r="C2622" s="18" t="s">
        <v>146</v>
      </c>
      <c r="D2622" s="17" t="s">
        <v>51</v>
      </c>
      <c r="E2622" s="17" t="s">
        <v>156</v>
      </c>
      <c r="F2622" s="17" t="e" vm="42">
        <v>#VALUE!</v>
      </c>
      <c r="G2622" s="44" t="s">
        <v>184</v>
      </c>
      <c r="H2622" s="18">
        <v>2050</v>
      </c>
      <c r="I2622" s="18" t="s">
        <v>90</v>
      </c>
      <c r="J2622" s="9" t="s">
        <v>192</v>
      </c>
      <c r="K2622" s="17" t="s">
        <v>193</v>
      </c>
      <c r="L2622" s="48" t="s">
        <v>89</v>
      </c>
      <c r="M2622" s="18" t="s">
        <v>89</v>
      </c>
      <c r="N2622" s="20" t="str">
        <f t="shared" si="97"/>
        <v>Alto</v>
      </c>
    </row>
    <row r="2623" spans="1:14" x14ac:dyDescent="0.35">
      <c r="A2623" s="17" t="str">
        <f t="shared" si="98"/>
        <v>AMEstadoVariabilidade SazonalEstado do Amazonas20302C</v>
      </c>
      <c r="B2623" s="18" t="s">
        <v>119</v>
      </c>
      <c r="C2623" s="18" t="s">
        <v>146</v>
      </c>
      <c r="D2623" s="17" t="s">
        <v>51</v>
      </c>
      <c r="E2623" s="17" t="s">
        <v>158</v>
      </c>
      <c r="F2623" s="17" t="e" vm="44">
        <v>#VALUE!</v>
      </c>
      <c r="G2623" s="44" t="s">
        <v>177</v>
      </c>
      <c r="H2623" s="18">
        <v>2030</v>
      </c>
      <c r="I2623" s="18" t="s">
        <v>86</v>
      </c>
      <c r="J2623" s="9" t="s">
        <v>192</v>
      </c>
      <c r="K2623" s="17" t="s">
        <v>193</v>
      </c>
      <c r="L2623" s="48" t="s">
        <v>89</v>
      </c>
      <c r="M2623" s="18" t="s">
        <v>89</v>
      </c>
      <c r="N2623" s="20" t="str">
        <f t="shared" si="97"/>
        <v>Médio</v>
      </c>
    </row>
    <row r="2624" spans="1:14" x14ac:dyDescent="0.35">
      <c r="A2624" s="17" t="str">
        <f t="shared" si="98"/>
        <v>AMEstadoVariabilidade SazonalEstado do Amazonas20304C</v>
      </c>
      <c r="B2624" s="18" t="s">
        <v>119</v>
      </c>
      <c r="C2624" s="18" t="s">
        <v>146</v>
      </c>
      <c r="D2624" s="17" t="s">
        <v>51</v>
      </c>
      <c r="E2624" s="17" t="s">
        <v>158</v>
      </c>
      <c r="F2624" s="17" t="e" vm="44">
        <v>#VALUE!</v>
      </c>
      <c r="G2624" s="44" t="s">
        <v>177</v>
      </c>
      <c r="H2624" s="18">
        <v>2030</v>
      </c>
      <c r="I2624" s="18" t="s">
        <v>90</v>
      </c>
      <c r="J2624" s="9" t="s">
        <v>192</v>
      </c>
      <c r="K2624" s="17" t="s">
        <v>193</v>
      </c>
      <c r="L2624" s="48" t="s">
        <v>89</v>
      </c>
      <c r="M2624" s="18" t="s">
        <v>89</v>
      </c>
      <c r="N2624" s="20" t="str">
        <f t="shared" si="97"/>
        <v>Médio</v>
      </c>
    </row>
    <row r="2625" spans="1:14" x14ac:dyDescent="0.35">
      <c r="A2625" s="17" t="str">
        <f t="shared" si="98"/>
        <v>AMEstadoVariabilidade SazonalEstado do Amazonas20502C</v>
      </c>
      <c r="B2625" s="18" t="s">
        <v>119</v>
      </c>
      <c r="C2625" s="18" t="s">
        <v>146</v>
      </c>
      <c r="D2625" s="17" t="s">
        <v>51</v>
      </c>
      <c r="E2625" s="17" t="s">
        <v>158</v>
      </c>
      <c r="F2625" s="17" t="e" vm="44">
        <v>#VALUE!</v>
      </c>
      <c r="G2625" s="44" t="s">
        <v>177</v>
      </c>
      <c r="H2625" s="18">
        <v>2050</v>
      </c>
      <c r="I2625" s="18" t="s">
        <v>86</v>
      </c>
      <c r="J2625" s="9" t="s">
        <v>192</v>
      </c>
      <c r="K2625" s="17" t="s">
        <v>193</v>
      </c>
      <c r="L2625" s="48" t="s">
        <v>89</v>
      </c>
      <c r="M2625" s="18" t="s">
        <v>89</v>
      </c>
      <c r="N2625" s="20" t="str">
        <f t="shared" si="97"/>
        <v>Médio</v>
      </c>
    </row>
    <row r="2626" spans="1:14" x14ac:dyDescent="0.35">
      <c r="A2626" s="17" t="str">
        <f t="shared" si="98"/>
        <v>AMEstadoVariabilidade SazonalEstado do Amazonas20504C</v>
      </c>
      <c r="B2626" s="18" t="s">
        <v>119</v>
      </c>
      <c r="C2626" s="18" t="s">
        <v>146</v>
      </c>
      <c r="D2626" s="17" t="s">
        <v>51</v>
      </c>
      <c r="E2626" s="17" t="s">
        <v>158</v>
      </c>
      <c r="F2626" s="17" t="e" vm="44">
        <v>#VALUE!</v>
      </c>
      <c r="G2626" s="44" t="s">
        <v>177</v>
      </c>
      <c r="H2626" s="18">
        <v>2050</v>
      </c>
      <c r="I2626" s="18" t="s">
        <v>90</v>
      </c>
      <c r="J2626" s="9" t="s">
        <v>192</v>
      </c>
      <c r="K2626" s="17" t="s">
        <v>193</v>
      </c>
      <c r="L2626" s="48" t="s">
        <v>89</v>
      </c>
      <c r="M2626" s="18" t="s">
        <v>89</v>
      </c>
      <c r="N2626" s="20" t="str">
        <f t="shared" si="97"/>
        <v>Médio</v>
      </c>
    </row>
    <row r="2627" spans="1:14" x14ac:dyDescent="0.35">
      <c r="A2627" s="17" t="str">
        <f t="shared" si="98"/>
        <v>APEstadoVariabilidade SazonalEstado do Amapá20304C</v>
      </c>
      <c r="B2627" s="18" t="s">
        <v>115</v>
      </c>
      <c r="C2627" s="18" t="s">
        <v>146</v>
      </c>
      <c r="D2627" s="17" t="s">
        <v>51</v>
      </c>
      <c r="E2627" s="17" t="s">
        <v>157</v>
      </c>
      <c r="F2627" s="17" t="e" vm="43">
        <v>#VALUE!</v>
      </c>
      <c r="G2627" s="44" t="s">
        <v>184</v>
      </c>
      <c r="H2627" s="18">
        <v>2030</v>
      </c>
      <c r="I2627" s="18" t="s">
        <v>90</v>
      </c>
      <c r="J2627" s="9" t="s">
        <v>192</v>
      </c>
      <c r="K2627" s="17" t="s">
        <v>193</v>
      </c>
      <c r="L2627" s="48" t="s">
        <v>89</v>
      </c>
      <c r="M2627" s="18" t="s">
        <v>89</v>
      </c>
      <c r="N2627" s="20" t="str">
        <f t="shared" si="97"/>
        <v>Alto</v>
      </c>
    </row>
    <row r="2628" spans="1:14" x14ac:dyDescent="0.35">
      <c r="A2628" s="17" t="str">
        <f t="shared" si="98"/>
        <v>APEstadoVariabilidade SazonalEstado do Amapá20302C</v>
      </c>
      <c r="B2628" s="18" t="s">
        <v>115</v>
      </c>
      <c r="C2628" s="18" t="s">
        <v>146</v>
      </c>
      <c r="D2628" s="17" t="s">
        <v>51</v>
      </c>
      <c r="E2628" s="17" t="s">
        <v>157</v>
      </c>
      <c r="F2628" s="17" t="e" vm="43">
        <v>#VALUE!</v>
      </c>
      <c r="G2628" s="44" t="s">
        <v>184</v>
      </c>
      <c r="H2628" s="18">
        <v>2030</v>
      </c>
      <c r="I2628" s="18" t="s">
        <v>86</v>
      </c>
      <c r="J2628" s="9" t="s">
        <v>192</v>
      </c>
      <c r="K2628" s="17" t="s">
        <v>193</v>
      </c>
      <c r="L2628" s="48" t="s">
        <v>89</v>
      </c>
      <c r="M2628" s="18" t="s">
        <v>89</v>
      </c>
      <c r="N2628" s="20" t="str">
        <f t="shared" si="97"/>
        <v>Alto</v>
      </c>
    </row>
    <row r="2629" spans="1:14" x14ac:dyDescent="0.35">
      <c r="A2629" s="17" t="str">
        <f t="shared" si="98"/>
        <v>APEstadoVariabilidade SazonalEstado do Amapá20502C</v>
      </c>
      <c r="B2629" s="18" t="s">
        <v>115</v>
      </c>
      <c r="C2629" s="18" t="s">
        <v>146</v>
      </c>
      <c r="D2629" s="17" t="s">
        <v>51</v>
      </c>
      <c r="E2629" s="17" t="s">
        <v>157</v>
      </c>
      <c r="F2629" s="17" t="e" vm="43">
        <v>#VALUE!</v>
      </c>
      <c r="G2629" s="44" t="s">
        <v>184</v>
      </c>
      <c r="H2629" s="18">
        <v>2050</v>
      </c>
      <c r="I2629" s="18" t="s">
        <v>86</v>
      </c>
      <c r="J2629" s="9" t="s">
        <v>192</v>
      </c>
      <c r="K2629" s="17" t="s">
        <v>193</v>
      </c>
      <c r="L2629" s="48" t="s">
        <v>89</v>
      </c>
      <c r="M2629" s="18" t="s">
        <v>89</v>
      </c>
      <c r="N2629" s="20" t="str">
        <f t="shared" si="97"/>
        <v>Alto</v>
      </c>
    </row>
    <row r="2630" spans="1:14" x14ac:dyDescent="0.35">
      <c r="A2630" s="17" t="str">
        <f t="shared" si="98"/>
        <v>APEstadoVariabilidade SazonalEstado do Amapá20504C</v>
      </c>
      <c r="B2630" s="18" t="s">
        <v>115</v>
      </c>
      <c r="C2630" s="18" t="s">
        <v>146</v>
      </c>
      <c r="D2630" s="17" t="s">
        <v>51</v>
      </c>
      <c r="E2630" s="17" t="s">
        <v>157</v>
      </c>
      <c r="F2630" s="17" t="e" vm="43">
        <v>#VALUE!</v>
      </c>
      <c r="G2630" s="44" t="s">
        <v>184</v>
      </c>
      <c r="H2630" s="18">
        <v>2050</v>
      </c>
      <c r="I2630" s="18" t="s">
        <v>90</v>
      </c>
      <c r="J2630" s="9" t="s">
        <v>192</v>
      </c>
      <c r="K2630" s="17" t="s">
        <v>193</v>
      </c>
      <c r="L2630" s="48" t="s">
        <v>89</v>
      </c>
      <c r="M2630" s="18" t="s">
        <v>89</v>
      </c>
      <c r="N2630" s="20" t="str">
        <f t="shared" si="97"/>
        <v>Alto</v>
      </c>
    </row>
    <row r="2631" spans="1:14" x14ac:dyDescent="0.35">
      <c r="A2631" s="17" t="str">
        <f t="shared" si="98"/>
        <v>BAEstadoVariabilidade SazonalEstado da Bahia20304C</v>
      </c>
      <c r="B2631" s="18" t="s">
        <v>133</v>
      </c>
      <c r="C2631" s="18" t="s">
        <v>146</v>
      </c>
      <c r="D2631" s="17" t="s">
        <v>51</v>
      </c>
      <c r="E2631" s="17" t="s">
        <v>148</v>
      </c>
      <c r="F2631" s="17" t="e" vm="34">
        <v>#VALUE!</v>
      </c>
      <c r="G2631" s="44" t="s">
        <v>184</v>
      </c>
      <c r="H2631" s="18">
        <v>2030</v>
      </c>
      <c r="I2631" s="18" t="s">
        <v>90</v>
      </c>
      <c r="J2631" s="9" t="s">
        <v>192</v>
      </c>
      <c r="K2631" s="17" t="s">
        <v>193</v>
      </c>
      <c r="L2631" s="48" t="s">
        <v>89</v>
      </c>
      <c r="M2631" s="18" t="s">
        <v>89</v>
      </c>
      <c r="N2631" s="20" t="str">
        <f t="shared" si="97"/>
        <v>Alto</v>
      </c>
    </row>
    <row r="2632" spans="1:14" x14ac:dyDescent="0.35">
      <c r="A2632" s="17" t="str">
        <f t="shared" si="98"/>
        <v>BAEstadoVariabilidade SazonalEstado da Bahia20302C</v>
      </c>
      <c r="B2632" s="18" t="s">
        <v>133</v>
      </c>
      <c r="C2632" s="18" t="s">
        <v>146</v>
      </c>
      <c r="D2632" s="17" t="s">
        <v>51</v>
      </c>
      <c r="E2632" s="17" t="s">
        <v>148</v>
      </c>
      <c r="F2632" s="17" t="e" vm="34">
        <v>#VALUE!</v>
      </c>
      <c r="G2632" s="44" t="s">
        <v>184</v>
      </c>
      <c r="H2632" s="18">
        <v>2030</v>
      </c>
      <c r="I2632" s="18" t="s">
        <v>86</v>
      </c>
      <c r="J2632" s="9" t="s">
        <v>192</v>
      </c>
      <c r="K2632" s="17" t="s">
        <v>193</v>
      </c>
      <c r="L2632" s="48" t="s">
        <v>89</v>
      </c>
      <c r="M2632" s="18" t="s">
        <v>89</v>
      </c>
      <c r="N2632" s="20" t="str">
        <f t="shared" si="97"/>
        <v>Alto</v>
      </c>
    </row>
    <row r="2633" spans="1:14" x14ac:dyDescent="0.35">
      <c r="A2633" s="17" t="str">
        <f t="shared" si="98"/>
        <v>BAEstadoVariabilidade SazonalEstado da Bahia20502C</v>
      </c>
      <c r="B2633" s="18" t="s">
        <v>133</v>
      </c>
      <c r="C2633" s="18" t="s">
        <v>146</v>
      </c>
      <c r="D2633" s="17" t="s">
        <v>51</v>
      </c>
      <c r="E2633" s="17" t="s">
        <v>148</v>
      </c>
      <c r="F2633" s="17" t="e" vm="34">
        <v>#VALUE!</v>
      </c>
      <c r="G2633" s="44" t="s">
        <v>184</v>
      </c>
      <c r="H2633" s="18">
        <v>2050</v>
      </c>
      <c r="I2633" s="18" t="s">
        <v>86</v>
      </c>
      <c r="J2633" s="9" t="s">
        <v>192</v>
      </c>
      <c r="K2633" s="17" t="s">
        <v>193</v>
      </c>
      <c r="L2633" s="48" t="s">
        <v>89</v>
      </c>
      <c r="M2633" s="18" t="s">
        <v>89</v>
      </c>
      <c r="N2633" s="20" t="str">
        <f t="shared" si="97"/>
        <v>Alto</v>
      </c>
    </row>
    <row r="2634" spans="1:14" x14ac:dyDescent="0.35">
      <c r="A2634" s="17" t="str">
        <f t="shared" si="98"/>
        <v>BAEstadoVariabilidade SazonalEstado da Bahia20504C</v>
      </c>
      <c r="B2634" s="18" t="s">
        <v>133</v>
      </c>
      <c r="C2634" s="18" t="s">
        <v>146</v>
      </c>
      <c r="D2634" s="17" t="s">
        <v>51</v>
      </c>
      <c r="E2634" s="17" t="s">
        <v>148</v>
      </c>
      <c r="F2634" s="17" t="e" vm="34">
        <v>#VALUE!</v>
      </c>
      <c r="G2634" s="44" t="s">
        <v>184</v>
      </c>
      <c r="H2634" s="18">
        <v>2050</v>
      </c>
      <c r="I2634" s="18" t="s">
        <v>90</v>
      </c>
      <c r="J2634" s="9" t="s">
        <v>192</v>
      </c>
      <c r="K2634" s="17" t="s">
        <v>193</v>
      </c>
      <c r="L2634" s="48" t="s">
        <v>89</v>
      </c>
      <c r="M2634" s="18" t="s">
        <v>89</v>
      </c>
      <c r="N2634" s="20" t="str">
        <f t="shared" si="97"/>
        <v>Alto</v>
      </c>
    </row>
    <row r="2635" spans="1:14" x14ac:dyDescent="0.35">
      <c r="A2635" s="17" t="str">
        <f t="shared" si="98"/>
        <v>CEEstadoVariabilidade SazonalEstado do Ceará20302C</v>
      </c>
      <c r="B2635" s="18" t="s">
        <v>109</v>
      </c>
      <c r="C2635" s="18" t="s">
        <v>146</v>
      </c>
      <c r="D2635" s="17" t="s">
        <v>51</v>
      </c>
      <c r="E2635" s="17" t="s">
        <v>159</v>
      </c>
      <c r="F2635" s="17" t="e" vm="45">
        <v>#VALUE!</v>
      </c>
      <c r="G2635" s="44" t="s">
        <v>184</v>
      </c>
      <c r="H2635" s="18">
        <v>2030</v>
      </c>
      <c r="I2635" s="18" t="s">
        <v>86</v>
      </c>
      <c r="J2635" s="9" t="s">
        <v>192</v>
      </c>
      <c r="K2635" s="17" t="s">
        <v>193</v>
      </c>
      <c r="L2635" s="48" t="s">
        <v>89</v>
      </c>
      <c r="M2635" s="18" t="s">
        <v>89</v>
      </c>
      <c r="N2635" s="20" t="str">
        <f t="shared" si="97"/>
        <v>Alto</v>
      </c>
    </row>
    <row r="2636" spans="1:14" x14ac:dyDescent="0.35">
      <c r="A2636" s="17" t="str">
        <f t="shared" si="98"/>
        <v>CEEstadoVariabilidade SazonalEstado do Ceará20304C</v>
      </c>
      <c r="B2636" s="18" t="s">
        <v>109</v>
      </c>
      <c r="C2636" s="18" t="s">
        <v>146</v>
      </c>
      <c r="D2636" s="17" t="s">
        <v>51</v>
      </c>
      <c r="E2636" s="17" t="s">
        <v>159</v>
      </c>
      <c r="F2636" s="17" t="e" vm="45">
        <v>#VALUE!</v>
      </c>
      <c r="G2636" s="44" t="s">
        <v>184</v>
      </c>
      <c r="H2636" s="18">
        <v>2030</v>
      </c>
      <c r="I2636" s="18" t="s">
        <v>90</v>
      </c>
      <c r="J2636" s="9" t="s">
        <v>192</v>
      </c>
      <c r="K2636" s="17" t="s">
        <v>193</v>
      </c>
      <c r="L2636" s="48" t="s">
        <v>89</v>
      </c>
      <c r="M2636" s="18" t="s">
        <v>89</v>
      </c>
      <c r="N2636" s="20" t="str">
        <f t="shared" si="97"/>
        <v>Alto</v>
      </c>
    </row>
    <row r="2637" spans="1:14" x14ac:dyDescent="0.35">
      <c r="A2637" s="17" t="str">
        <f t="shared" si="98"/>
        <v>CEEstadoVariabilidade SazonalEstado do Ceará20502C</v>
      </c>
      <c r="B2637" s="18" t="s">
        <v>109</v>
      </c>
      <c r="C2637" s="18" t="s">
        <v>146</v>
      </c>
      <c r="D2637" s="17" t="s">
        <v>51</v>
      </c>
      <c r="E2637" s="17" t="s">
        <v>159</v>
      </c>
      <c r="F2637" s="17" t="e" vm="45">
        <v>#VALUE!</v>
      </c>
      <c r="G2637" s="44" t="s">
        <v>184</v>
      </c>
      <c r="H2637" s="18">
        <v>2050</v>
      </c>
      <c r="I2637" s="18" t="s">
        <v>86</v>
      </c>
      <c r="J2637" s="9" t="s">
        <v>192</v>
      </c>
      <c r="K2637" s="17" t="s">
        <v>193</v>
      </c>
      <c r="L2637" s="48" t="s">
        <v>89</v>
      </c>
      <c r="M2637" s="18" t="s">
        <v>89</v>
      </c>
      <c r="N2637" s="20" t="str">
        <f t="shared" si="97"/>
        <v>Alto</v>
      </c>
    </row>
    <row r="2638" spans="1:14" x14ac:dyDescent="0.35">
      <c r="A2638" s="17" t="str">
        <f t="shared" si="98"/>
        <v>CEEstadoVariabilidade SazonalEstado do Ceará20504C</v>
      </c>
      <c r="B2638" s="18" t="s">
        <v>109</v>
      </c>
      <c r="C2638" s="18" t="s">
        <v>146</v>
      </c>
      <c r="D2638" s="17" t="s">
        <v>51</v>
      </c>
      <c r="E2638" s="17" t="s">
        <v>159</v>
      </c>
      <c r="F2638" s="17" t="e" vm="45">
        <v>#VALUE!</v>
      </c>
      <c r="G2638" s="90" t="s">
        <v>184</v>
      </c>
      <c r="H2638" s="18">
        <v>2050</v>
      </c>
      <c r="I2638" s="18" t="s">
        <v>90</v>
      </c>
      <c r="J2638" s="9" t="s">
        <v>192</v>
      </c>
      <c r="K2638" s="17" t="s">
        <v>193</v>
      </c>
      <c r="L2638" s="48" t="s">
        <v>89</v>
      </c>
      <c r="M2638" s="18" t="s">
        <v>89</v>
      </c>
      <c r="N2638" s="20" t="str">
        <f t="shared" si="97"/>
        <v>Alto</v>
      </c>
    </row>
    <row r="2639" spans="1:14" x14ac:dyDescent="0.35">
      <c r="A2639" s="17" t="str">
        <f t="shared" si="98"/>
        <v>DFEstadoVariabilidade SazonalDistrito Federal20302C</v>
      </c>
      <c r="B2639" s="18" t="s">
        <v>99</v>
      </c>
      <c r="C2639" s="18" t="s">
        <v>146</v>
      </c>
      <c r="D2639" s="17" t="s">
        <v>51</v>
      </c>
      <c r="E2639" s="17" t="s">
        <v>147</v>
      </c>
      <c r="F2639" s="17" t="e" vm="33">
        <v>#VALUE!</v>
      </c>
      <c r="G2639" s="17" t="s">
        <v>184</v>
      </c>
      <c r="H2639" s="18">
        <v>2030</v>
      </c>
      <c r="I2639" s="18" t="s">
        <v>86</v>
      </c>
      <c r="J2639" s="9" t="s">
        <v>192</v>
      </c>
      <c r="K2639" s="17" t="s">
        <v>193</v>
      </c>
      <c r="L2639" s="54" t="s">
        <v>89</v>
      </c>
      <c r="M2639" s="18" t="s">
        <v>89</v>
      </c>
      <c r="N2639" s="20" t="str">
        <f t="shared" si="97"/>
        <v>Alto</v>
      </c>
    </row>
    <row r="2640" spans="1:14" x14ac:dyDescent="0.35">
      <c r="A2640" s="17" t="str">
        <f t="shared" si="98"/>
        <v>DFEstadoVariabilidade SazonalDistrito Federal20304C</v>
      </c>
      <c r="B2640" s="18" t="s">
        <v>99</v>
      </c>
      <c r="C2640" s="18" t="s">
        <v>146</v>
      </c>
      <c r="D2640" s="17" t="s">
        <v>51</v>
      </c>
      <c r="E2640" s="17" t="s">
        <v>147</v>
      </c>
      <c r="F2640" s="17" t="e" vm="33">
        <v>#VALUE!</v>
      </c>
      <c r="G2640" s="17" t="s">
        <v>184</v>
      </c>
      <c r="H2640" s="18">
        <v>2030</v>
      </c>
      <c r="I2640" s="18" t="s">
        <v>90</v>
      </c>
      <c r="J2640" s="9" t="s">
        <v>192</v>
      </c>
      <c r="K2640" s="17" t="s">
        <v>193</v>
      </c>
      <c r="L2640" s="54" t="s">
        <v>89</v>
      </c>
      <c r="M2640" s="18" t="s">
        <v>89</v>
      </c>
      <c r="N2640" s="20" t="str">
        <f t="shared" si="97"/>
        <v>Alto</v>
      </c>
    </row>
    <row r="2641" spans="1:14" x14ac:dyDescent="0.35">
      <c r="A2641" s="17" t="str">
        <f t="shared" si="98"/>
        <v>DFEstadoVariabilidade SazonalDistrito Federal20502C</v>
      </c>
      <c r="B2641" s="18" t="s">
        <v>99</v>
      </c>
      <c r="C2641" s="18" t="s">
        <v>146</v>
      </c>
      <c r="D2641" s="17" t="s">
        <v>51</v>
      </c>
      <c r="E2641" s="17" t="s">
        <v>147</v>
      </c>
      <c r="F2641" s="17" t="e" vm="33">
        <v>#VALUE!</v>
      </c>
      <c r="G2641" s="17" t="s">
        <v>184</v>
      </c>
      <c r="H2641" s="18">
        <v>2050</v>
      </c>
      <c r="I2641" s="18" t="s">
        <v>86</v>
      </c>
      <c r="J2641" s="9" t="s">
        <v>192</v>
      </c>
      <c r="K2641" s="17" t="s">
        <v>193</v>
      </c>
      <c r="L2641" s="54" t="s">
        <v>89</v>
      </c>
      <c r="M2641" s="18" t="s">
        <v>89</v>
      </c>
      <c r="N2641" s="20" t="str">
        <f t="shared" si="97"/>
        <v>Alto</v>
      </c>
    </row>
    <row r="2642" spans="1:14" x14ac:dyDescent="0.35">
      <c r="A2642" s="17" t="str">
        <f t="shared" si="98"/>
        <v>DFEstadoVariabilidade SazonalDistrito Federal20504C</v>
      </c>
      <c r="B2642" s="18" t="s">
        <v>99</v>
      </c>
      <c r="C2642" s="18" t="s">
        <v>146</v>
      </c>
      <c r="D2642" s="17" t="s">
        <v>51</v>
      </c>
      <c r="E2642" s="17" t="s">
        <v>147</v>
      </c>
      <c r="F2642" s="17" t="e" vm="33">
        <v>#VALUE!</v>
      </c>
      <c r="G2642" s="17" t="s">
        <v>184</v>
      </c>
      <c r="H2642" s="18">
        <v>2050</v>
      </c>
      <c r="I2642" s="18" t="s">
        <v>90</v>
      </c>
      <c r="J2642" s="9" t="s">
        <v>192</v>
      </c>
      <c r="K2642" s="17" t="s">
        <v>193</v>
      </c>
      <c r="L2642" s="54" t="s">
        <v>89</v>
      </c>
      <c r="M2642" s="18" t="s">
        <v>89</v>
      </c>
      <c r="N2642" s="20" t="str">
        <f t="shared" si="97"/>
        <v>Alto</v>
      </c>
    </row>
    <row r="2643" spans="1:14" x14ac:dyDescent="0.35">
      <c r="A2643" s="17" t="str">
        <f t="shared" si="98"/>
        <v>ESEstadoVariabilidade SazonalEstado do Espírito Santo20302C</v>
      </c>
      <c r="B2643" s="18" t="s">
        <v>141</v>
      </c>
      <c r="C2643" s="18" t="s">
        <v>146</v>
      </c>
      <c r="D2643" s="17" t="s">
        <v>51</v>
      </c>
      <c r="E2643" s="17" t="s">
        <v>160</v>
      </c>
      <c r="F2643" s="17" t="e" vm="46">
        <v>#VALUE!</v>
      </c>
      <c r="G2643" s="17" t="s">
        <v>184</v>
      </c>
      <c r="H2643" s="18">
        <v>2030</v>
      </c>
      <c r="I2643" s="18" t="s">
        <v>86</v>
      </c>
      <c r="J2643" s="9" t="s">
        <v>192</v>
      </c>
      <c r="K2643" s="17" t="s">
        <v>193</v>
      </c>
      <c r="L2643" s="54" t="s">
        <v>89</v>
      </c>
      <c r="M2643" s="18" t="s">
        <v>89</v>
      </c>
      <c r="N2643" s="20" t="str">
        <f t="shared" si="97"/>
        <v>Alto</v>
      </c>
    </row>
    <row r="2644" spans="1:14" x14ac:dyDescent="0.35">
      <c r="A2644" s="17" t="str">
        <f t="shared" si="98"/>
        <v>ESEstadoVariabilidade SazonalEstado do Espírito Santo20304C</v>
      </c>
      <c r="B2644" s="18" t="s">
        <v>141</v>
      </c>
      <c r="C2644" s="18" t="s">
        <v>146</v>
      </c>
      <c r="D2644" s="17" t="s">
        <v>51</v>
      </c>
      <c r="E2644" s="17" t="s">
        <v>160</v>
      </c>
      <c r="F2644" s="17" t="e" vm="46">
        <v>#VALUE!</v>
      </c>
      <c r="G2644" s="17" t="s">
        <v>184</v>
      </c>
      <c r="H2644" s="18">
        <v>2030</v>
      </c>
      <c r="I2644" s="18" t="s">
        <v>90</v>
      </c>
      <c r="J2644" s="9" t="s">
        <v>192</v>
      </c>
      <c r="K2644" s="17" t="s">
        <v>193</v>
      </c>
      <c r="L2644" s="54" t="s">
        <v>89</v>
      </c>
      <c r="M2644" s="18" t="s">
        <v>89</v>
      </c>
      <c r="N2644" s="20" t="str">
        <f t="shared" si="97"/>
        <v>Alto</v>
      </c>
    </row>
    <row r="2645" spans="1:14" x14ac:dyDescent="0.35">
      <c r="A2645" s="17" t="str">
        <f t="shared" si="98"/>
        <v>ESEstadoVariabilidade SazonalEstado do Espírito Santo20502C</v>
      </c>
      <c r="B2645" s="18" t="s">
        <v>141</v>
      </c>
      <c r="C2645" s="18" t="s">
        <v>146</v>
      </c>
      <c r="D2645" s="17" t="s">
        <v>51</v>
      </c>
      <c r="E2645" s="17" t="s">
        <v>160</v>
      </c>
      <c r="F2645" s="17" t="e" vm="46">
        <v>#VALUE!</v>
      </c>
      <c r="G2645" s="17" t="s">
        <v>184</v>
      </c>
      <c r="H2645" s="18">
        <v>2050</v>
      </c>
      <c r="I2645" s="18" t="s">
        <v>86</v>
      </c>
      <c r="J2645" s="9" t="s">
        <v>192</v>
      </c>
      <c r="K2645" s="17" t="s">
        <v>193</v>
      </c>
      <c r="L2645" s="54" t="s">
        <v>89</v>
      </c>
      <c r="M2645" s="18" t="s">
        <v>89</v>
      </c>
      <c r="N2645" s="20" t="str">
        <f t="shared" si="97"/>
        <v>Alto</v>
      </c>
    </row>
    <row r="2646" spans="1:14" x14ac:dyDescent="0.35">
      <c r="A2646" s="17" t="str">
        <f t="shared" si="98"/>
        <v>ESEstadoVariabilidade SazonalEstado do Espírito Santo20504C</v>
      </c>
      <c r="B2646" s="18" t="s">
        <v>141</v>
      </c>
      <c r="C2646" s="18" t="s">
        <v>146</v>
      </c>
      <c r="D2646" s="17" t="s">
        <v>51</v>
      </c>
      <c r="E2646" s="17" t="s">
        <v>160</v>
      </c>
      <c r="F2646" s="17" t="e" vm="46">
        <v>#VALUE!</v>
      </c>
      <c r="G2646" s="17" t="s">
        <v>184</v>
      </c>
      <c r="H2646" s="18">
        <v>2050</v>
      </c>
      <c r="I2646" s="18" t="s">
        <v>90</v>
      </c>
      <c r="J2646" s="9" t="s">
        <v>192</v>
      </c>
      <c r="K2646" s="17" t="s">
        <v>193</v>
      </c>
      <c r="L2646" s="54" t="s">
        <v>89</v>
      </c>
      <c r="M2646" s="18" t="s">
        <v>89</v>
      </c>
      <c r="N2646" s="20" t="str">
        <f t="shared" si="97"/>
        <v>Alto</v>
      </c>
    </row>
    <row r="2647" spans="1:14" x14ac:dyDescent="0.35">
      <c r="A2647" s="17" t="str">
        <f t="shared" si="98"/>
        <v>GOEstadoVariabilidade SazonalEstado do Goiás20304C</v>
      </c>
      <c r="B2647" s="18" t="s">
        <v>111</v>
      </c>
      <c r="C2647" s="18" t="s">
        <v>146</v>
      </c>
      <c r="D2647" s="17" t="s">
        <v>51</v>
      </c>
      <c r="E2647" s="17" t="s">
        <v>161</v>
      </c>
      <c r="F2647" s="17" t="e" vm="47">
        <v>#VALUE!</v>
      </c>
      <c r="G2647" s="17" t="s">
        <v>184</v>
      </c>
      <c r="H2647" s="18">
        <v>2030</v>
      </c>
      <c r="I2647" s="18" t="s">
        <v>90</v>
      </c>
      <c r="J2647" s="9" t="s">
        <v>192</v>
      </c>
      <c r="K2647" s="17" t="s">
        <v>193</v>
      </c>
      <c r="L2647" s="54" t="s">
        <v>89</v>
      </c>
      <c r="M2647" s="18" t="s">
        <v>89</v>
      </c>
      <c r="N2647" s="20" t="str">
        <f t="shared" si="97"/>
        <v>Alto</v>
      </c>
    </row>
    <row r="2648" spans="1:14" x14ac:dyDescent="0.35">
      <c r="A2648" s="17" t="str">
        <f t="shared" si="98"/>
        <v>GOEstadoVariabilidade SazonalEstado do Goiás20302C</v>
      </c>
      <c r="B2648" s="18" t="s">
        <v>111</v>
      </c>
      <c r="C2648" s="18" t="s">
        <v>146</v>
      </c>
      <c r="D2648" s="17" t="s">
        <v>51</v>
      </c>
      <c r="E2648" s="17" t="s">
        <v>161</v>
      </c>
      <c r="F2648" s="17" t="e" vm="47">
        <v>#VALUE!</v>
      </c>
      <c r="G2648" s="17" t="s">
        <v>184</v>
      </c>
      <c r="H2648" s="18">
        <v>2030</v>
      </c>
      <c r="I2648" s="18" t="s">
        <v>86</v>
      </c>
      <c r="J2648" s="9" t="s">
        <v>192</v>
      </c>
      <c r="K2648" s="17" t="s">
        <v>193</v>
      </c>
      <c r="L2648" s="54" t="s">
        <v>89</v>
      </c>
      <c r="M2648" s="18" t="s">
        <v>89</v>
      </c>
      <c r="N2648" s="20" t="str">
        <f t="shared" si="97"/>
        <v>Alto</v>
      </c>
    </row>
    <row r="2649" spans="1:14" x14ac:dyDescent="0.35">
      <c r="A2649" s="17" t="str">
        <f t="shared" si="98"/>
        <v>GOEstadoVariabilidade SazonalEstado do Goiás20502C</v>
      </c>
      <c r="B2649" s="18" t="s">
        <v>111</v>
      </c>
      <c r="C2649" s="18" t="s">
        <v>146</v>
      </c>
      <c r="D2649" s="17" t="s">
        <v>51</v>
      </c>
      <c r="E2649" s="17" t="s">
        <v>161</v>
      </c>
      <c r="F2649" s="17" t="e" vm="47">
        <v>#VALUE!</v>
      </c>
      <c r="G2649" s="17" t="s">
        <v>184</v>
      </c>
      <c r="H2649" s="18">
        <v>2050</v>
      </c>
      <c r="I2649" s="18" t="s">
        <v>86</v>
      </c>
      <c r="J2649" s="9" t="s">
        <v>192</v>
      </c>
      <c r="K2649" s="17" t="s">
        <v>193</v>
      </c>
      <c r="L2649" s="54" t="s">
        <v>89</v>
      </c>
      <c r="M2649" s="18" t="s">
        <v>89</v>
      </c>
      <c r="N2649" s="20" t="str">
        <f t="shared" si="97"/>
        <v>Alto</v>
      </c>
    </row>
    <row r="2650" spans="1:14" x14ac:dyDescent="0.35">
      <c r="A2650" s="17" t="str">
        <f t="shared" si="98"/>
        <v>GOEstadoVariabilidade SazonalEstado do Goiás20504C</v>
      </c>
      <c r="B2650" s="18" t="s">
        <v>111</v>
      </c>
      <c r="C2650" s="18" t="s">
        <v>146</v>
      </c>
      <c r="D2650" s="17" t="s">
        <v>51</v>
      </c>
      <c r="E2650" s="17" t="s">
        <v>161</v>
      </c>
      <c r="F2650" s="17" t="e" vm="47">
        <v>#VALUE!</v>
      </c>
      <c r="G2650" s="17" t="s">
        <v>184</v>
      </c>
      <c r="H2650" s="18">
        <v>2050</v>
      </c>
      <c r="I2650" s="18" t="s">
        <v>90</v>
      </c>
      <c r="J2650" s="9" t="s">
        <v>192</v>
      </c>
      <c r="K2650" s="17" t="s">
        <v>193</v>
      </c>
      <c r="L2650" s="54" t="s">
        <v>89</v>
      </c>
      <c r="M2650" s="18" t="s">
        <v>89</v>
      </c>
      <c r="N2650" s="20" t="str">
        <f t="shared" si="97"/>
        <v>Alto</v>
      </c>
    </row>
    <row r="2651" spans="1:14" x14ac:dyDescent="0.35">
      <c r="A2651" s="17" t="str">
        <f t="shared" si="98"/>
        <v>MAEstadoVariabilidade SazonalEstado do Maranhão20302C</v>
      </c>
      <c r="B2651" s="18" t="s">
        <v>135</v>
      </c>
      <c r="C2651" s="18" t="s">
        <v>146</v>
      </c>
      <c r="D2651" s="17" t="s">
        <v>51</v>
      </c>
      <c r="E2651" s="17" t="s">
        <v>162</v>
      </c>
      <c r="F2651" s="17" t="e" vm="48">
        <v>#VALUE!</v>
      </c>
      <c r="G2651" s="17" t="s">
        <v>184</v>
      </c>
      <c r="H2651" s="18">
        <v>2030</v>
      </c>
      <c r="I2651" s="18" t="s">
        <v>86</v>
      </c>
      <c r="J2651" s="9" t="s">
        <v>192</v>
      </c>
      <c r="K2651" s="17" t="s">
        <v>193</v>
      </c>
      <c r="L2651" s="54" t="s">
        <v>89</v>
      </c>
      <c r="M2651" s="18" t="s">
        <v>89</v>
      </c>
      <c r="N2651" s="20" t="str">
        <f t="shared" si="97"/>
        <v>Alto</v>
      </c>
    </row>
    <row r="2652" spans="1:14" x14ac:dyDescent="0.35">
      <c r="A2652" s="17" t="str">
        <f t="shared" si="98"/>
        <v>MAEstadoVariabilidade SazonalEstado do Maranhão20304C</v>
      </c>
      <c r="B2652" s="18" t="s">
        <v>135</v>
      </c>
      <c r="C2652" s="18" t="s">
        <v>146</v>
      </c>
      <c r="D2652" s="17" t="s">
        <v>51</v>
      </c>
      <c r="E2652" s="17" t="s">
        <v>162</v>
      </c>
      <c r="F2652" s="17" t="e" vm="48">
        <v>#VALUE!</v>
      </c>
      <c r="G2652" s="17" t="s">
        <v>184</v>
      </c>
      <c r="H2652" s="18">
        <v>2030</v>
      </c>
      <c r="I2652" s="18" t="s">
        <v>90</v>
      </c>
      <c r="J2652" s="9" t="s">
        <v>192</v>
      </c>
      <c r="K2652" s="17" t="s">
        <v>193</v>
      </c>
      <c r="L2652" s="54" t="s">
        <v>89</v>
      </c>
      <c r="M2652" s="18" t="s">
        <v>89</v>
      </c>
      <c r="N2652" s="20" t="str">
        <f t="shared" si="97"/>
        <v>Alto</v>
      </c>
    </row>
    <row r="2653" spans="1:14" x14ac:dyDescent="0.35">
      <c r="A2653" s="17" t="str">
        <f t="shared" si="98"/>
        <v>MAEstadoVariabilidade SazonalEstado do Maranhão20502C</v>
      </c>
      <c r="B2653" s="18" t="s">
        <v>135</v>
      </c>
      <c r="C2653" s="18" t="s">
        <v>146</v>
      </c>
      <c r="D2653" s="17" t="s">
        <v>51</v>
      </c>
      <c r="E2653" s="17" t="s">
        <v>162</v>
      </c>
      <c r="F2653" s="17" t="e" vm="48">
        <v>#VALUE!</v>
      </c>
      <c r="G2653" s="17" t="s">
        <v>184</v>
      </c>
      <c r="H2653" s="18">
        <v>2050</v>
      </c>
      <c r="I2653" s="18" t="s">
        <v>86</v>
      </c>
      <c r="J2653" s="9" t="s">
        <v>192</v>
      </c>
      <c r="K2653" s="17" t="s">
        <v>193</v>
      </c>
      <c r="L2653" s="54" t="s">
        <v>89</v>
      </c>
      <c r="M2653" s="18" t="s">
        <v>89</v>
      </c>
      <c r="N2653" s="20" t="str">
        <f t="shared" si="97"/>
        <v>Alto</v>
      </c>
    </row>
    <row r="2654" spans="1:14" x14ac:dyDescent="0.35">
      <c r="A2654" s="17" t="str">
        <f t="shared" si="98"/>
        <v>MAEstadoVariabilidade SazonalEstado do Maranhão20504C</v>
      </c>
      <c r="B2654" s="18" t="s">
        <v>135</v>
      </c>
      <c r="C2654" s="18" t="s">
        <v>146</v>
      </c>
      <c r="D2654" s="17" t="s">
        <v>51</v>
      </c>
      <c r="E2654" s="17" t="s">
        <v>162</v>
      </c>
      <c r="F2654" s="17" t="e" vm="48">
        <v>#VALUE!</v>
      </c>
      <c r="G2654" s="17" t="s">
        <v>184</v>
      </c>
      <c r="H2654" s="18">
        <v>2050</v>
      </c>
      <c r="I2654" s="18" t="s">
        <v>90</v>
      </c>
      <c r="J2654" s="9" t="s">
        <v>192</v>
      </c>
      <c r="K2654" s="17" t="s">
        <v>193</v>
      </c>
      <c r="L2654" s="54" t="s">
        <v>89</v>
      </c>
      <c r="M2654" s="18" t="s">
        <v>89</v>
      </c>
      <c r="N2654" s="20" t="str">
        <f t="shared" si="97"/>
        <v>Alto</v>
      </c>
    </row>
    <row r="2655" spans="1:14" x14ac:dyDescent="0.35">
      <c r="A2655" s="17" t="str">
        <f t="shared" si="98"/>
        <v>MGEstadoVariabilidade SazonalEstado de Minas Gerais20302C</v>
      </c>
      <c r="B2655" s="18" t="s">
        <v>93</v>
      </c>
      <c r="C2655" s="18" t="s">
        <v>146</v>
      </c>
      <c r="D2655" s="17" t="s">
        <v>51</v>
      </c>
      <c r="E2655" s="17" t="s">
        <v>152</v>
      </c>
      <c r="F2655" s="17" t="e" vm="38">
        <v>#VALUE!</v>
      </c>
      <c r="G2655" s="17" t="s">
        <v>184</v>
      </c>
      <c r="H2655" s="18">
        <v>2030</v>
      </c>
      <c r="I2655" s="18" t="s">
        <v>86</v>
      </c>
      <c r="J2655" s="9" t="s">
        <v>192</v>
      </c>
      <c r="K2655" s="17" t="s">
        <v>193</v>
      </c>
      <c r="L2655" s="20" t="s">
        <v>206</v>
      </c>
      <c r="M2655" s="18" t="s">
        <v>89</v>
      </c>
      <c r="N2655" s="20" t="str">
        <f t="shared" si="97"/>
        <v>Alto</v>
      </c>
    </row>
    <row r="2656" spans="1:14" x14ac:dyDescent="0.35">
      <c r="A2656" s="17" t="str">
        <f t="shared" si="98"/>
        <v>MGEstadoVariabilidade SazonalEstado de Minas Gerais20304C</v>
      </c>
      <c r="B2656" s="18" t="s">
        <v>93</v>
      </c>
      <c r="C2656" s="18" t="s">
        <v>146</v>
      </c>
      <c r="D2656" s="17" t="s">
        <v>51</v>
      </c>
      <c r="E2656" s="17" t="s">
        <v>152</v>
      </c>
      <c r="F2656" s="17" t="e" vm="38">
        <v>#VALUE!</v>
      </c>
      <c r="G2656" s="17" t="s">
        <v>184</v>
      </c>
      <c r="H2656" s="18">
        <v>2030</v>
      </c>
      <c r="I2656" s="18" t="s">
        <v>90</v>
      </c>
      <c r="J2656" s="9" t="s">
        <v>192</v>
      </c>
      <c r="K2656" s="17" t="s">
        <v>193</v>
      </c>
      <c r="L2656" s="20" t="s">
        <v>206</v>
      </c>
      <c r="M2656" s="18" t="s">
        <v>89</v>
      </c>
      <c r="N2656" s="20" t="str">
        <f t="shared" si="97"/>
        <v>Alto</v>
      </c>
    </row>
    <row r="2657" spans="1:15" x14ac:dyDescent="0.35">
      <c r="A2657" s="17" t="str">
        <f t="shared" si="98"/>
        <v>MGEstadoVariabilidade SazonalEstado de Minas Gerais20502C</v>
      </c>
      <c r="B2657" s="18" t="s">
        <v>93</v>
      </c>
      <c r="C2657" s="18" t="s">
        <v>146</v>
      </c>
      <c r="D2657" s="17" t="s">
        <v>51</v>
      </c>
      <c r="E2657" s="17" t="s">
        <v>152</v>
      </c>
      <c r="F2657" s="17" t="e" vm="38">
        <v>#VALUE!</v>
      </c>
      <c r="G2657" s="17" t="s">
        <v>184</v>
      </c>
      <c r="H2657" s="18">
        <v>2050</v>
      </c>
      <c r="I2657" s="18" t="s">
        <v>86</v>
      </c>
      <c r="J2657" s="9" t="s">
        <v>192</v>
      </c>
      <c r="K2657" s="17" t="s">
        <v>193</v>
      </c>
      <c r="L2657" s="20" t="s">
        <v>206</v>
      </c>
      <c r="M2657" s="18" t="s">
        <v>89</v>
      </c>
      <c r="N2657" s="20" t="str">
        <f t="shared" si="97"/>
        <v>Alto</v>
      </c>
    </row>
    <row r="2658" spans="1:15" x14ac:dyDescent="0.35">
      <c r="A2658" s="17" t="str">
        <f t="shared" si="98"/>
        <v>MGEstadoVariabilidade SazonalEstado de Minas Gerais20504C</v>
      </c>
      <c r="B2658" s="18" t="s">
        <v>93</v>
      </c>
      <c r="C2658" s="18" t="s">
        <v>146</v>
      </c>
      <c r="D2658" s="17" t="s">
        <v>51</v>
      </c>
      <c r="E2658" s="17" t="s">
        <v>152</v>
      </c>
      <c r="F2658" s="17" t="e" vm="38">
        <v>#VALUE!</v>
      </c>
      <c r="G2658" s="17" t="s">
        <v>184</v>
      </c>
      <c r="H2658" s="18">
        <v>2050</v>
      </c>
      <c r="I2658" s="18" t="s">
        <v>90</v>
      </c>
      <c r="J2658" s="9" t="s">
        <v>192</v>
      </c>
      <c r="K2658" s="17" t="s">
        <v>193</v>
      </c>
      <c r="L2658" s="20" t="s">
        <v>206</v>
      </c>
      <c r="M2658" s="18" t="s">
        <v>89</v>
      </c>
      <c r="N2658" s="20" t="str">
        <f t="shared" si="97"/>
        <v>Alto</v>
      </c>
    </row>
    <row r="2659" spans="1:15" x14ac:dyDescent="0.35">
      <c r="A2659" s="17" t="str">
        <f t="shared" si="98"/>
        <v>MSEstadoVariabilidade SazonalEstado do Mato Grosso do Sul20302C</v>
      </c>
      <c r="B2659" s="18" t="s">
        <v>101</v>
      </c>
      <c r="C2659" s="18" t="s">
        <v>146</v>
      </c>
      <c r="D2659" s="17" t="s">
        <v>51</v>
      </c>
      <c r="E2659" s="17" t="s">
        <v>164</v>
      </c>
      <c r="F2659" s="17" t="e" vm="50">
        <v>#VALUE!</v>
      </c>
      <c r="G2659" s="17" t="s">
        <v>177</v>
      </c>
      <c r="H2659" s="18">
        <v>2030</v>
      </c>
      <c r="I2659" s="18" t="s">
        <v>86</v>
      </c>
      <c r="J2659" s="9" t="s">
        <v>192</v>
      </c>
      <c r="K2659" s="17" t="s">
        <v>193</v>
      </c>
      <c r="L2659" s="54" t="s">
        <v>89</v>
      </c>
      <c r="M2659" s="18" t="s">
        <v>89</v>
      </c>
      <c r="N2659" s="20" t="str">
        <f t="shared" si="97"/>
        <v>Médio</v>
      </c>
    </row>
    <row r="2660" spans="1:15" x14ac:dyDescent="0.35">
      <c r="A2660" s="17" t="str">
        <f t="shared" si="98"/>
        <v>MSEstadoVariabilidade SazonalEstado do Mato Grosso do Sul20304C</v>
      </c>
      <c r="B2660" s="18" t="s">
        <v>101</v>
      </c>
      <c r="C2660" s="18" t="s">
        <v>146</v>
      </c>
      <c r="D2660" s="17" t="s">
        <v>51</v>
      </c>
      <c r="E2660" s="17" t="s">
        <v>164</v>
      </c>
      <c r="F2660" s="17" t="e" vm="50">
        <v>#VALUE!</v>
      </c>
      <c r="G2660" s="17" t="s">
        <v>184</v>
      </c>
      <c r="H2660" s="18">
        <v>2030</v>
      </c>
      <c r="I2660" s="18" t="s">
        <v>90</v>
      </c>
      <c r="J2660" s="9" t="s">
        <v>192</v>
      </c>
      <c r="K2660" s="17" t="s">
        <v>193</v>
      </c>
      <c r="L2660" s="54" t="s">
        <v>89</v>
      </c>
      <c r="M2660" s="18" t="s">
        <v>89</v>
      </c>
      <c r="N2660" s="20" t="str">
        <f t="shared" si="97"/>
        <v>Alto</v>
      </c>
    </row>
    <row r="2661" spans="1:15" x14ac:dyDescent="0.35">
      <c r="A2661" s="17" t="str">
        <f t="shared" si="98"/>
        <v>MSEstadoVariabilidade SazonalEstado do Mato Grosso do Sul20502C</v>
      </c>
      <c r="B2661" s="18" t="s">
        <v>101</v>
      </c>
      <c r="C2661" s="18" t="s">
        <v>146</v>
      </c>
      <c r="D2661" s="17" t="s">
        <v>51</v>
      </c>
      <c r="E2661" s="17" t="s">
        <v>164</v>
      </c>
      <c r="F2661" s="17" t="e" vm="50">
        <v>#VALUE!</v>
      </c>
      <c r="G2661" s="17" t="s">
        <v>177</v>
      </c>
      <c r="H2661" s="18">
        <v>2050</v>
      </c>
      <c r="I2661" s="18" t="s">
        <v>86</v>
      </c>
      <c r="J2661" s="9" t="s">
        <v>192</v>
      </c>
      <c r="K2661" s="17" t="s">
        <v>193</v>
      </c>
      <c r="L2661" s="54" t="s">
        <v>89</v>
      </c>
      <c r="M2661" s="18" t="s">
        <v>89</v>
      </c>
      <c r="N2661" s="20" t="str">
        <f t="shared" si="97"/>
        <v>Médio</v>
      </c>
    </row>
    <row r="2662" spans="1:15" x14ac:dyDescent="0.35">
      <c r="A2662" s="17" t="str">
        <f t="shared" si="98"/>
        <v>MSEstadoVariabilidade SazonalEstado do Mato Grosso do Sul20504C</v>
      </c>
      <c r="B2662" s="18" t="s">
        <v>101</v>
      </c>
      <c r="C2662" s="18" t="s">
        <v>146</v>
      </c>
      <c r="D2662" s="17" t="s">
        <v>51</v>
      </c>
      <c r="E2662" s="17" t="s">
        <v>164</v>
      </c>
      <c r="F2662" s="17" t="e" vm="50">
        <v>#VALUE!</v>
      </c>
      <c r="G2662" s="17" t="s">
        <v>184</v>
      </c>
      <c r="H2662" s="18">
        <v>2050</v>
      </c>
      <c r="I2662" s="18" t="s">
        <v>90</v>
      </c>
      <c r="J2662" s="9" t="s">
        <v>192</v>
      </c>
      <c r="K2662" s="17" t="s">
        <v>193</v>
      </c>
      <c r="L2662" s="54" t="s">
        <v>89</v>
      </c>
      <c r="M2662" s="18" t="s">
        <v>89</v>
      </c>
      <c r="N2662" s="20" t="str">
        <f t="shared" si="97"/>
        <v>Alto</v>
      </c>
    </row>
    <row r="2663" spans="1:15" x14ac:dyDescent="0.35">
      <c r="A2663" s="17" t="str">
        <f t="shared" si="98"/>
        <v>MTEstadoVariabilidade SazonalEstado do Mato Grosso20304C</v>
      </c>
      <c r="B2663" s="18" t="s">
        <v>103</v>
      </c>
      <c r="C2663" s="18" t="s">
        <v>146</v>
      </c>
      <c r="D2663" s="17" t="s">
        <v>51</v>
      </c>
      <c r="E2663" s="17" t="s">
        <v>163</v>
      </c>
      <c r="F2663" s="17" t="e" vm="49">
        <v>#VALUE!</v>
      </c>
      <c r="G2663" s="17" t="s">
        <v>184</v>
      </c>
      <c r="H2663" s="18">
        <v>2030</v>
      </c>
      <c r="I2663" s="18" t="s">
        <v>90</v>
      </c>
      <c r="J2663" s="9" t="s">
        <v>192</v>
      </c>
      <c r="K2663" s="17" t="s">
        <v>193</v>
      </c>
      <c r="L2663" s="54" t="s">
        <v>89</v>
      </c>
      <c r="M2663" s="18" t="s">
        <v>89</v>
      </c>
      <c r="N2663" s="20" t="str">
        <f t="shared" ref="N2663:N2726" si="99">IF(OR(G2663="Alto",G2663="Médio", G2663="Baixo", G2663= "Não aplicável",G2663="ND"),G2663,M2663)</f>
        <v>Alto</v>
      </c>
    </row>
    <row r="2664" spans="1:15" x14ac:dyDescent="0.35">
      <c r="A2664" s="17" t="str">
        <f t="shared" si="98"/>
        <v>MTEstadoVariabilidade SazonalEstado do Mato Grosso20302C</v>
      </c>
      <c r="B2664" s="18" t="s">
        <v>103</v>
      </c>
      <c r="C2664" s="18" t="s">
        <v>146</v>
      </c>
      <c r="D2664" s="17" t="s">
        <v>51</v>
      </c>
      <c r="E2664" s="17" t="s">
        <v>163</v>
      </c>
      <c r="F2664" s="17" t="e" vm="49">
        <v>#VALUE!</v>
      </c>
      <c r="G2664" s="17" t="s">
        <v>184</v>
      </c>
      <c r="H2664" s="18">
        <v>2030</v>
      </c>
      <c r="I2664" s="18" t="s">
        <v>86</v>
      </c>
      <c r="J2664" s="9" t="s">
        <v>192</v>
      </c>
      <c r="K2664" s="17" t="s">
        <v>193</v>
      </c>
      <c r="L2664" s="54" t="s">
        <v>89</v>
      </c>
      <c r="M2664" s="18" t="s">
        <v>89</v>
      </c>
      <c r="N2664" s="20" t="str">
        <f t="shared" si="99"/>
        <v>Alto</v>
      </c>
    </row>
    <row r="2665" spans="1:15" x14ac:dyDescent="0.35">
      <c r="A2665" s="17" t="str">
        <f t="shared" si="98"/>
        <v>MTEstadoVariabilidade SazonalEstado do Mato Grosso20502C</v>
      </c>
      <c r="B2665" s="18" t="s">
        <v>103</v>
      </c>
      <c r="C2665" s="18" t="s">
        <v>146</v>
      </c>
      <c r="D2665" s="17" t="s">
        <v>51</v>
      </c>
      <c r="E2665" s="17" t="s">
        <v>163</v>
      </c>
      <c r="F2665" s="17" t="e" vm="49">
        <v>#VALUE!</v>
      </c>
      <c r="G2665" s="17" t="s">
        <v>184</v>
      </c>
      <c r="H2665" s="18">
        <v>2050</v>
      </c>
      <c r="I2665" s="18" t="s">
        <v>86</v>
      </c>
      <c r="J2665" s="9" t="s">
        <v>192</v>
      </c>
      <c r="K2665" s="17" t="s">
        <v>193</v>
      </c>
      <c r="L2665" s="54" t="s">
        <v>89</v>
      </c>
      <c r="M2665" s="18" t="s">
        <v>89</v>
      </c>
      <c r="N2665" s="20" t="str">
        <f t="shared" si="99"/>
        <v>Alto</v>
      </c>
    </row>
    <row r="2666" spans="1:15" x14ac:dyDescent="0.35">
      <c r="A2666" s="17" t="str">
        <f t="shared" si="98"/>
        <v>MTEstadoVariabilidade SazonalEstado do Mato Grosso20504C</v>
      </c>
      <c r="B2666" s="18" t="s">
        <v>103</v>
      </c>
      <c r="C2666" s="18" t="s">
        <v>146</v>
      </c>
      <c r="D2666" s="17" t="s">
        <v>51</v>
      </c>
      <c r="E2666" s="17" t="s">
        <v>163</v>
      </c>
      <c r="F2666" s="17" t="e" vm="49">
        <v>#VALUE!</v>
      </c>
      <c r="G2666" s="17" t="s">
        <v>184</v>
      </c>
      <c r="H2666" s="18">
        <v>2050</v>
      </c>
      <c r="I2666" s="18" t="s">
        <v>90</v>
      </c>
      <c r="J2666" s="9" t="s">
        <v>192</v>
      </c>
      <c r="K2666" s="17" t="s">
        <v>193</v>
      </c>
      <c r="L2666" s="54" t="s">
        <v>89</v>
      </c>
      <c r="M2666" s="18" t="s">
        <v>89</v>
      </c>
      <c r="N2666" s="20" t="str">
        <f t="shared" si="99"/>
        <v>Alto</v>
      </c>
      <c r="O2666" s="1"/>
    </row>
    <row r="2667" spans="1:15" x14ac:dyDescent="0.35">
      <c r="A2667" s="17" t="str">
        <f t="shared" si="98"/>
        <v>PAEstadoVariabilidade SazonalEstado do Pará20302C</v>
      </c>
      <c r="B2667" s="18" t="s">
        <v>91</v>
      </c>
      <c r="C2667" s="18" t="s">
        <v>146</v>
      </c>
      <c r="D2667" s="17" t="s">
        <v>51</v>
      </c>
      <c r="E2667" s="17" t="s">
        <v>165</v>
      </c>
      <c r="F2667" s="17" t="e" vm="51">
        <v>#VALUE!</v>
      </c>
      <c r="G2667" s="17" t="s">
        <v>184</v>
      </c>
      <c r="H2667" s="18">
        <v>2030</v>
      </c>
      <c r="I2667" s="18" t="s">
        <v>86</v>
      </c>
      <c r="J2667" s="9" t="s">
        <v>192</v>
      </c>
      <c r="K2667" s="17" t="s">
        <v>193</v>
      </c>
      <c r="L2667" s="54" t="s">
        <v>89</v>
      </c>
      <c r="M2667" s="18" t="s">
        <v>89</v>
      </c>
      <c r="N2667" s="20" t="str">
        <f t="shared" si="99"/>
        <v>Alto</v>
      </c>
    </row>
    <row r="2668" spans="1:15" x14ac:dyDescent="0.35">
      <c r="A2668" s="17" t="str">
        <f t="shared" si="98"/>
        <v>PAEstadoVariabilidade SazonalEstado do Pará20304C</v>
      </c>
      <c r="B2668" s="18" t="s">
        <v>91</v>
      </c>
      <c r="C2668" s="18" t="s">
        <v>146</v>
      </c>
      <c r="D2668" s="17" t="s">
        <v>51</v>
      </c>
      <c r="E2668" s="17" t="s">
        <v>165</v>
      </c>
      <c r="F2668" s="17" t="e" vm="51">
        <v>#VALUE!</v>
      </c>
      <c r="G2668" s="17" t="s">
        <v>184</v>
      </c>
      <c r="H2668" s="18">
        <v>2030</v>
      </c>
      <c r="I2668" s="18" t="s">
        <v>90</v>
      </c>
      <c r="J2668" s="9" t="s">
        <v>192</v>
      </c>
      <c r="K2668" s="17" t="s">
        <v>193</v>
      </c>
      <c r="L2668" s="54" t="s">
        <v>89</v>
      </c>
      <c r="M2668" s="18" t="s">
        <v>89</v>
      </c>
      <c r="N2668" s="20" t="str">
        <f t="shared" si="99"/>
        <v>Alto</v>
      </c>
    </row>
    <row r="2669" spans="1:15" x14ac:dyDescent="0.35">
      <c r="A2669" s="17" t="str">
        <f t="shared" si="98"/>
        <v>PAEstadoVariabilidade SazonalEstado do Pará20502C</v>
      </c>
      <c r="B2669" s="18" t="s">
        <v>91</v>
      </c>
      <c r="C2669" s="18" t="s">
        <v>146</v>
      </c>
      <c r="D2669" s="17" t="s">
        <v>51</v>
      </c>
      <c r="E2669" s="17" t="s">
        <v>165</v>
      </c>
      <c r="F2669" s="17" t="e" vm="51">
        <v>#VALUE!</v>
      </c>
      <c r="G2669" s="17" t="s">
        <v>184</v>
      </c>
      <c r="H2669" s="18">
        <v>2050</v>
      </c>
      <c r="I2669" s="18" t="s">
        <v>86</v>
      </c>
      <c r="J2669" s="9" t="s">
        <v>192</v>
      </c>
      <c r="K2669" s="17" t="s">
        <v>193</v>
      </c>
      <c r="L2669" s="54" t="s">
        <v>89</v>
      </c>
      <c r="M2669" s="18" t="s">
        <v>89</v>
      </c>
      <c r="N2669" s="20" t="str">
        <f t="shared" si="99"/>
        <v>Alto</v>
      </c>
    </row>
    <row r="2670" spans="1:15" x14ac:dyDescent="0.35">
      <c r="A2670" s="17" t="str">
        <f t="shared" si="98"/>
        <v>PAEstadoVariabilidade SazonalEstado do Pará20504C</v>
      </c>
      <c r="B2670" s="18" t="s">
        <v>91</v>
      </c>
      <c r="C2670" s="18" t="s">
        <v>146</v>
      </c>
      <c r="D2670" s="17" t="s">
        <v>51</v>
      </c>
      <c r="E2670" s="17" t="s">
        <v>165</v>
      </c>
      <c r="F2670" s="17" t="e" vm="51">
        <v>#VALUE!</v>
      </c>
      <c r="G2670" s="17" t="s">
        <v>184</v>
      </c>
      <c r="H2670" s="18">
        <v>2050</v>
      </c>
      <c r="I2670" s="18" t="s">
        <v>90</v>
      </c>
      <c r="J2670" s="9" t="s">
        <v>192</v>
      </c>
      <c r="K2670" s="17" t="s">
        <v>193</v>
      </c>
      <c r="L2670" s="54" t="s">
        <v>89</v>
      </c>
      <c r="M2670" s="18" t="s">
        <v>89</v>
      </c>
      <c r="N2670" s="20" t="str">
        <f t="shared" si="99"/>
        <v>Alto</v>
      </c>
    </row>
    <row r="2671" spans="1:15" x14ac:dyDescent="0.35">
      <c r="A2671" s="17" t="str">
        <f t="shared" si="98"/>
        <v>PBEstadoVariabilidade SazonalEstado da Paraíba20302C</v>
      </c>
      <c r="B2671" s="18" t="s">
        <v>113</v>
      </c>
      <c r="C2671" s="18" t="s">
        <v>146</v>
      </c>
      <c r="D2671" s="17" t="s">
        <v>51</v>
      </c>
      <c r="E2671" s="17" t="s">
        <v>149</v>
      </c>
      <c r="F2671" s="17" t="e" vm="35">
        <v>#VALUE!</v>
      </c>
      <c r="G2671" s="17" t="s">
        <v>184</v>
      </c>
      <c r="H2671" s="18">
        <v>2030</v>
      </c>
      <c r="I2671" s="18" t="s">
        <v>86</v>
      </c>
      <c r="J2671" s="9" t="s">
        <v>192</v>
      </c>
      <c r="K2671" s="17" t="s">
        <v>193</v>
      </c>
      <c r="L2671" s="54" t="s">
        <v>89</v>
      </c>
      <c r="M2671" s="18" t="s">
        <v>89</v>
      </c>
      <c r="N2671" s="20" t="str">
        <f t="shared" si="99"/>
        <v>Alto</v>
      </c>
    </row>
    <row r="2672" spans="1:15" x14ac:dyDescent="0.35">
      <c r="A2672" s="17" t="str">
        <f t="shared" si="98"/>
        <v>PBEstadoVariabilidade SazonalEstado da Paraíba20304C</v>
      </c>
      <c r="B2672" s="18" t="s">
        <v>113</v>
      </c>
      <c r="C2672" s="18" t="s">
        <v>146</v>
      </c>
      <c r="D2672" s="17" t="s">
        <v>51</v>
      </c>
      <c r="E2672" s="17" t="s">
        <v>149</v>
      </c>
      <c r="F2672" s="17" t="e" vm="35">
        <v>#VALUE!</v>
      </c>
      <c r="G2672" s="17" t="s">
        <v>184</v>
      </c>
      <c r="H2672" s="18">
        <v>2030</v>
      </c>
      <c r="I2672" s="18" t="s">
        <v>90</v>
      </c>
      <c r="J2672" s="9" t="s">
        <v>192</v>
      </c>
      <c r="K2672" s="17" t="s">
        <v>193</v>
      </c>
      <c r="L2672" s="54" t="s">
        <v>89</v>
      </c>
      <c r="M2672" s="18" t="s">
        <v>89</v>
      </c>
      <c r="N2672" s="20" t="str">
        <f t="shared" si="99"/>
        <v>Alto</v>
      </c>
    </row>
    <row r="2673" spans="1:15" x14ac:dyDescent="0.35">
      <c r="A2673" s="17" t="str">
        <f t="shared" si="98"/>
        <v>PBEstadoVariabilidade SazonalEstado da Paraíba20502C</v>
      </c>
      <c r="B2673" s="18" t="s">
        <v>113</v>
      </c>
      <c r="C2673" s="18" t="s">
        <v>146</v>
      </c>
      <c r="D2673" s="17" t="s">
        <v>51</v>
      </c>
      <c r="E2673" s="17" t="s">
        <v>149</v>
      </c>
      <c r="F2673" s="17" t="e" vm="35">
        <v>#VALUE!</v>
      </c>
      <c r="G2673" s="17" t="s">
        <v>184</v>
      </c>
      <c r="H2673" s="18">
        <v>2050</v>
      </c>
      <c r="I2673" s="18" t="s">
        <v>86</v>
      </c>
      <c r="J2673" s="9" t="s">
        <v>192</v>
      </c>
      <c r="K2673" s="17" t="s">
        <v>193</v>
      </c>
      <c r="L2673" s="54" t="s">
        <v>89</v>
      </c>
      <c r="M2673" s="18" t="s">
        <v>89</v>
      </c>
      <c r="N2673" s="20" t="str">
        <f t="shared" si="99"/>
        <v>Alto</v>
      </c>
    </row>
    <row r="2674" spans="1:15" x14ac:dyDescent="0.35">
      <c r="A2674" s="17" t="str">
        <f t="shared" si="98"/>
        <v>PBEstadoVariabilidade SazonalEstado da Paraíba20504C</v>
      </c>
      <c r="B2674" s="18" t="s">
        <v>113</v>
      </c>
      <c r="C2674" s="18" t="s">
        <v>146</v>
      </c>
      <c r="D2674" s="17" t="s">
        <v>51</v>
      </c>
      <c r="E2674" s="17" t="s">
        <v>149</v>
      </c>
      <c r="F2674" s="17" t="e" vm="35">
        <v>#VALUE!</v>
      </c>
      <c r="G2674" s="17" t="s">
        <v>184</v>
      </c>
      <c r="H2674" s="18">
        <v>2050</v>
      </c>
      <c r="I2674" s="18" t="s">
        <v>90</v>
      </c>
      <c r="J2674" s="9" t="s">
        <v>192</v>
      </c>
      <c r="K2674" s="17" t="s">
        <v>193</v>
      </c>
      <c r="L2674" s="54" t="s">
        <v>89</v>
      </c>
      <c r="M2674" s="18" t="s">
        <v>89</v>
      </c>
      <c r="N2674" s="20" t="str">
        <f t="shared" si="99"/>
        <v>Alto</v>
      </c>
    </row>
    <row r="2675" spans="1:15" x14ac:dyDescent="0.35">
      <c r="A2675" s="17" t="str">
        <f t="shared" si="98"/>
        <v>PEEstadoVariabilidade SazonalEstado do Pernambuco20302C</v>
      </c>
      <c r="B2675" s="18" t="s">
        <v>129</v>
      </c>
      <c r="C2675" s="18" t="s">
        <v>146</v>
      </c>
      <c r="D2675" s="17" t="s">
        <v>51</v>
      </c>
      <c r="E2675" s="17" t="s">
        <v>167</v>
      </c>
      <c r="F2675" s="17" t="e" vm="53">
        <v>#VALUE!</v>
      </c>
      <c r="G2675" s="17" t="s">
        <v>184</v>
      </c>
      <c r="H2675" s="18">
        <v>2030</v>
      </c>
      <c r="I2675" s="18" t="s">
        <v>86</v>
      </c>
      <c r="J2675" s="9" t="s">
        <v>192</v>
      </c>
      <c r="K2675" s="17" t="s">
        <v>193</v>
      </c>
      <c r="L2675" s="54" t="s">
        <v>89</v>
      </c>
      <c r="M2675" s="18" t="s">
        <v>89</v>
      </c>
      <c r="N2675" s="20" t="str">
        <f t="shared" si="99"/>
        <v>Alto</v>
      </c>
    </row>
    <row r="2676" spans="1:15" x14ac:dyDescent="0.35">
      <c r="A2676" s="17" t="str">
        <f t="shared" si="98"/>
        <v>PEEstadoVariabilidade SazonalEstado do Pernambuco20304C</v>
      </c>
      <c r="B2676" s="18" t="s">
        <v>129</v>
      </c>
      <c r="C2676" s="18" t="s">
        <v>146</v>
      </c>
      <c r="D2676" s="17" t="s">
        <v>51</v>
      </c>
      <c r="E2676" s="17" t="s">
        <v>167</v>
      </c>
      <c r="F2676" s="17" t="e" vm="53">
        <v>#VALUE!</v>
      </c>
      <c r="G2676" s="17" t="s">
        <v>184</v>
      </c>
      <c r="H2676" s="18">
        <v>2030</v>
      </c>
      <c r="I2676" s="18" t="s">
        <v>90</v>
      </c>
      <c r="J2676" s="9" t="s">
        <v>192</v>
      </c>
      <c r="K2676" s="17" t="s">
        <v>193</v>
      </c>
      <c r="L2676" s="54" t="s">
        <v>89</v>
      </c>
      <c r="M2676" s="18" t="s">
        <v>89</v>
      </c>
      <c r="N2676" s="20" t="str">
        <f t="shared" si="99"/>
        <v>Alto</v>
      </c>
    </row>
    <row r="2677" spans="1:15" x14ac:dyDescent="0.35">
      <c r="A2677" s="17" t="str">
        <f t="shared" si="98"/>
        <v>PEEstadoVariabilidade SazonalEstado do Pernambuco20502C</v>
      </c>
      <c r="B2677" s="18" t="s">
        <v>129</v>
      </c>
      <c r="C2677" s="18" t="s">
        <v>146</v>
      </c>
      <c r="D2677" s="17" t="s">
        <v>51</v>
      </c>
      <c r="E2677" s="17" t="s">
        <v>167</v>
      </c>
      <c r="F2677" s="17" t="e" vm="53">
        <v>#VALUE!</v>
      </c>
      <c r="G2677" s="17" t="s">
        <v>184</v>
      </c>
      <c r="H2677" s="18">
        <v>2050</v>
      </c>
      <c r="I2677" s="18" t="s">
        <v>86</v>
      </c>
      <c r="J2677" s="9" t="s">
        <v>192</v>
      </c>
      <c r="K2677" s="17" t="s">
        <v>193</v>
      </c>
      <c r="L2677" s="54" t="s">
        <v>89</v>
      </c>
      <c r="M2677" s="18" t="s">
        <v>89</v>
      </c>
      <c r="N2677" s="20" t="str">
        <f t="shared" si="99"/>
        <v>Alto</v>
      </c>
    </row>
    <row r="2678" spans="1:15" x14ac:dyDescent="0.35">
      <c r="A2678" s="17" t="str">
        <f t="shared" si="98"/>
        <v>PEEstadoVariabilidade SazonalEstado do Pernambuco20504C</v>
      </c>
      <c r="B2678" s="18" t="s">
        <v>129</v>
      </c>
      <c r="C2678" s="18" t="s">
        <v>146</v>
      </c>
      <c r="D2678" s="17" t="s">
        <v>51</v>
      </c>
      <c r="E2678" s="17" t="s">
        <v>167</v>
      </c>
      <c r="F2678" s="17" t="e" vm="53">
        <v>#VALUE!</v>
      </c>
      <c r="G2678" s="17" t="s">
        <v>184</v>
      </c>
      <c r="H2678" s="18">
        <v>2050</v>
      </c>
      <c r="I2678" s="18" t="s">
        <v>90</v>
      </c>
      <c r="J2678" s="9" t="s">
        <v>192</v>
      </c>
      <c r="K2678" s="17" t="s">
        <v>193</v>
      </c>
      <c r="L2678" s="54" t="s">
        <v>89</v>
      </c>
      <c r="M2678" s="18" t="s">
        <v>89</v>
      </c>
      <c r="N2678" s="20" t="str">
        <f t="shared" si="99"/>
        <v>Alto</v>
      </c>
    </row>
    <row r="2679" spans="1:15" x14ac:dyDescent="0.35">
      <c r="A2679" s="17" t="str">
        <f t="shared" ref="A2679:A2722" si="100">_xlfn.CONCAT(B2679,C2679,D2679,E2679,H2679,I2679)</f>
        <v>PIEstadoVariabilidade SazonalEstado do Piauí20302C</v>
      </c>
      <c r="B2679" s="18" t="s">
        <v>139</v>
      </c>
      <c r="C2679" s="18" t="s">
        <v>146</v>
      </c>
      <c r="D2679" s="17" t="s">
        <v>51</v>
      </c>
      <c r="E2679" s="17" t="s">
        <v>168</v>
      </c>
      <c r="F2679" s="17" t="e" vm="54">
        <v>#VALUE!</v>
      </c>
      <c r="G2679" s="17" t="s">
        <v>184</v>
      </c>
      <c r="H2679" s="18">
        <v>2030</v>
      </c>
      <c r="I2679" s="18" t="s">
        <v>86</v>
      </c>
      <c r="J2679" s="9" t="s">
        <v>192</v>
      </c>
      <c r="K2679" s="17" t="s">
        <v>193</v>
      </c>
      <c r="L2679" s="54" t="s">
        <v>89</v>
      </c>
      <c r="M2679" s="18" t="s">
        <v>89</v>
      </c>
      <c r="N2679" s="20" t="str">
        <f t="shared" si="99"/>
        <v>Alto</v>
      </c>
    </row>
    <row r="2680" spans="1:15" x14ac:dyDescent="0.35">
      <c r="A2680" s="17" t="str">
        <f t="shared" si="100"/>
        <v>PIEstadoVariabilidade SazonalEstado do Piauí20304C</v>
      </c>
      <c r="B2680" s="18" t="s">
        <v>139</v>
      </c>
      <c r="C2680" s="18" t="s">
        <v>146</v>
      </c>
      <c r="D2680" s="17" t="s">
        <v>51</v>
      </c>
      <c r="E2680" s="17" t="s">
        <v>168</v>
      </c>
      <c r="F2680" s="17" t="e" vm="54">
        <v>#VALUE!</v>
      </c>
      <c r="G2680" s="17" t="s">
        <v>184</v>
      </c>
      <c r="H2680" s="18">
        <v>2030</v>
      </c>
      <c r="I2680" s="18" t="s">
        <v>90</v>
      </c>
      <c r="J2680" s="9" t="s">
        <v>192</v>
      </c>
      <c r="K2680" s="17" t="s">
        <v>193</v>
      </c>
      <c r="L2680" s="54" t="s">
        <v>89</v>
      </c>
      <c r="M2680" s="18" t="s">
        <v>89</v>
      </c>
      <c r="N2680" s="20" t="str">
        <f t="shared" si="99"/>
        <v>Alto</v>
      </c>
    </row>
    <row r="2681" spans="1:15" x14ac:dyDescent="0.35">
      <c r="A2681" s="17" t="str">
        <f t="shared" si="100"/>
        <v>PIEstadoVariabilidade SazonalEstado do Piauí20502C</v>
      </c>
      <c r="B2681" s="18" t="s">
        <v>139</v>
      </c>
      <c r="C2681" s="18" t="s">
        <v>146</v>
      </c>
      <c r="D2681" s="17" t="s">
        <v>51</v>
      </c>
      <c r="E2681" s="17" t="s">
        <v>168</v>
      </c>
      <c r="F2681" s="17" t="e" vm="54">
        <v>#VALUE!</v>
      </c>
      <c r="G2681" s="17" t="s">
        <v>184</v>
      </c>
      <c r="H2681" s="18">
        <v>2050</v>
      </c>
      <c r="I2681" s="18" t="s">
        <v>86</v>
      </c>
      <c r="J2681" s="9" t="s">
        <v>192</v>
      </c>
      <c r="K2681" s="17" t="s">
        <v>193</v>
      </c>
      <c r="L2681" s="54" t="s">
        <v>89</v>
      </c>
      <c r="M2681" s="18" t="s">
        <v>89</v>
      </c>
      <c r="N2681" s="20" t="str">
        <f t="shared" si="99"/>
        <v>Alto</v>
      </c>
    </row>
    <row r="2682" spans="1:15" x14ac:dyDescent="0.35">
      <c r="A2682" s="17" t="str">
        <f t="shared" si="100"/>
        <v>PIEstadoVariabilidade SazonalEstado do Piauí20504C</v>
      </c>
      <c r="B2682" s="18" t="s">
        <v>139</v>
      </c>
      <c r="C2682" s="18" t="s">
        <v>146</v>
      </c>
      <c r="D2682" s="17" t="s">
        <v>51</v>
      </c>
      <c r="E2682" s="17" t="s">
        <v>168</v>
      </c>
      <c r="F2682" s="17" t="e" vm="54">
        <v>#VALUE!</v>
      </c>
      <c r="G2682" s="17" t="s">
        <v>184</v>
      </c>
      <c r="H2682" s="18">
        <v>2050</v>
      </c>
      <c r="I2682" s="18" t="s">
        <v>90</v>
      </c>
      <c r="J2682" s="9" t="s">
        <v>192</v>
      </c>
      <c r="K2682" s="17" t="s">
        <v>193</v>
      </c>
      <c r="L2682" s="54" t="s">
        <v>89</v>
      </c>
      <c r="M2682" s="18" t="s">
        <v>89</v>
      </c>
      <c r="N2682" s="20" t="str">
        <f t="shared" si="99"/>
        <v>Alto</v>
      </c>
    </row>
    <row r="2683" spans="1:15" x14ac:dyDescent="0.35">
      <c r="A2683" s="17" t="str">
        <f t="shared" si="100"/>
        <v>PREstadoVariabilidade SazonalEstado do Paraná20302C</v>
      </c>
      <c r="B2683" s="18" t="s">
        <v>105</v>
      </c>
      <c r="C2683" s="18" t="s">
        <v>146</v>
      </c>
      <c r="D2683" s="17" t="s">
        <v>51</v>
      </c>
      <c r="E2683" s="17" t="s">
        <v>166</v>
      </c>
      <c r="F2683" s="17" t="e" vm="52">
        <v>#VALUE!</v>
      </c>
      <c r="G2683" s="17" t="s">
        <v>85</v>
      </c>
      <c r="H2683" s="18">
        <v>2030</v>
      </c>
      <c r="I2683" s="18" t="s">
        <v>86</v>
      </c>
      <c r="J2683" s="9" t="s">
        <v>192</v>
      </c>
      <c r="K2683" s="17" t="s">
        <v>193</v>
      </c>
      <c r="L2683" s="54" t="s">
        <v>89</v>
      </c>
      <c r="M2683" s="18" t="s">
        <v>89</v>
      </c>
      <c r="N2683" s="20" t="str">
        <f t="shared" si="99"/>
        <v>Baixo</v>
      </c>
    </row>
    <row r="2684" spans="1:15" x14ac:dyDescent="0.35">
      <c r="A2684" s="17" t="str">
        <f t="shared" si="100"/>
        <v>PREstadoVariabilidade SazonalEstado do Paraná20304C</v>
      </c>
      <c r="B2684" s="18" t="s">
        <v>105</v>
      </c>
      <c r="C2684" s="18" t="s">
        <v>146</v>
      </c>
      <c r="D2684" s="17" t="s">
        <v>51</v>
      </c>
      <c r="E2684" s="17" t="s">
        <v>166</v>
      </c>
      <c r="F2684" s="17" t="e" vm="52">
        <v>#VALUE!</v>
      </c>
      <c r="G2684" s="17" t="s">
        <v>85</v>
      </c>
      <c r="H2684" s="18">
        <v>2030</v>
      </c>
      <c r="I2684" s="18" t="s">
        <v>90</v>
      </c>
      <c r="J2684" s="9" t="s">
        <v>192</v>
      </c>
      <c r="K2684" s="17" t="s">
        <v>193</v>
      </c>
      <c r="L2684" s="54" t="s">
        <v>89</v>
      </c>
      <c r="M2684" s="18" t="s">
        <v>89</v>
      </c>
      <c r="N2684" s="20" t="str">
        <f t="shared" si="99"/>
        <v>Baixo</v>
      </c>
    </row>
    <row r="2685" spans="1:15" x14ac:dyDescent="0.35">
      <c r="A2685" s="17" t="str">
        <f t="shared" si="100"/>
        <v>PREstadoVariabilidade SazonalEstado do Paraná20502C</v>
      </c>
      <c r="B2685" s="18" t="s">
        <v>105</v>
      </c>
      <c r="C2685" s="18" t="s">
        <v>146</v>
      </c>
      <c r="D2685" s="17" t="s">
        <v>51</v>
      </c>
      <c r="E2685" s="17" t="s">
        <v>166</v>
      </c>
      <c r="F2685" s="17" t="e" vm="52">
        <v>#VALUE!</v>
      </c>
      <c r="G2685" s="17" t="s">
        <v>85</v>
      </c>
      <c r="H2685" s="18">
        <v>2050</v>
      </c>
      <c r="I2685" s="18" t="s">
        <v>86</v>
      </c>
      <c r="J2685" s="9" t="s">
        <v>192</v>
      </c>
      <c r="K2685" s="17" t="s">
        <v>193</v>
      </c>
      <c r="L2685" s="54" t="s">
        <v>89</v>
      </c>
      <c r="M2685" s="18" t="s">
        <v>89</v>
      </c>
      <c r="N2685" s="20" t="str">
        <f t="shared" si="99"/>
        <v>Baixo</v>
      </c>
    </row>
    <row r="2686" spans="1:15" x14ac:dyDescent="0.35">
      <c r="A2686" s="17" t="str">
        <f t="shared" si="100"/>
        <v>PREstadoVariabilidade SazonalEstado do Paraná20504C</v>
      </c>
      <c r="B2686" s="18" t="s">
        <v>105</v>
      </c>
      <c r="C2686" s="18" t="s">
        <v>146</v>
      </c>
      <c r="D2686" s="17" t="s">
        <v>51</v>
      </c>
      <c r="E2686" s="17" t="s">
        <v>166</v>
      </c>
      <c r="F2686" s="17" t="e" vm="52">
        <v>#VALUE!</v>
      </c>
      <c r="G2686" s="17" t="s">
        <v>85</v>
      </c>
      <c r="H2686" s="18">
        <v>2050</v>
      </c>
      <c r="I2686" s="18" t="s">
        <v>90</v>
      </c>
      <c r="J2686" s="9" t="s">
        <v>192</v>
      </c>
      <c r="K2686" s="17" t="s">
        <v>193</v>
      </c>
      <c r="L2686" s="54" t="s">
        <v>89</v>
      </c>
      <c r="M2686" s="18" t="s">
        <v>89</v>
      </c>
      <c r="N2686" s="20" t="str">
        <f t="shared" si="99"/>
        <v>Baixo</v>
      </c>
    </row>
    <row r="2687" spans="1:15" x14ac:dyDescent="0.35">
      <c r="A2687" s="17" t="str">
        <f t="shared" si="100"/>
        <v>RJEstadoVariabilidade SazonalEstado do Rio de Janeiro20302C</v>
      </c>
      <c r="B2687" s="18" t="s">
        <v>143</v>
      </c>
      <c r="C2687" s="18" t="s">
        <v>146</v>
      </c>
      <c r="D2687" s="17" t="s">
        <v>51</v>
      </c>
      <c r="E2687" s="17" t="s">
        <v>169</v>
      </c>
      <c r="F2687" s="17" t="e" vm="55">
        <v>#VALUE!</v>
      </c>
      <c r="G2687" s="17" t="s">
        <v>177</v>
      </c>
      <c r="H2687" s="18">
        <v>2030</v>
      </c>
      <c r="I2687" s="18" t="s">
        <v>86</v>
      </c>
      <c r="J2687" s="9" t="s">
        <v>192</v>
      </c>
      <c r="K2687" s="17" t="s">
        <v>193</v>
      </c>
      <c r="L2687" s="20" t="s">
        <v>206</v>
      </c>
      <c r="M2687" s="18" t="s">
        <v>89</v>
      </c>
      <c r="N2687" s="20" t="str">
        <f t="shared" si="99"/>
        <v>Médio</v>
      </c>
      <c r="O2687" s="1"/>
    </row>
    <row r="2688" spans="1:15" x14ac:dyDescent="0.35">
      <c r="A2688" s="17" t="str">
        <f t="shared" si="100"/>
        <v>RJEstadoVariabilidade SazonalEstado do Rio de Janeiro20304C</v>
      </c>
      <c r="B2688" s="18" t="s">
        <v>143</v>
      </c>
      <c r="C2688" s="18" t="s">
        <v>146</v>
      </c>
      <c r="D2688" s="17" t="s">
        <v>51</v>
      </c>
      <c r="E2688" s="17" t="s">
        <v>169</v>
      </c>
      <c r="F2688" s="17" t="e" vm="55">
        <v>#VALUE!</v>
      </c>
      <c r="G2688" s="17" t="s">
        <v>177</v>
      </c>
      <c r="H2688" s="18">
        <v>2030</v>
      </c>
      <c r="I2688" s="18" t="s">
        <v>90</v>
      </c>
      <c r="J2688" s="9" t="s">
        <v>192</v>
      </c>
      <c r="K2688" s="17" t="s">
        <v>193</v>
      </c>
      <c r="L2688" s="20" t="s">
        <v>206</v>
      </c>
      <c r="M2688" s="18" t="s">
        <v>89</v>
      </c>
      <c r="N2688" s="20" t="str">
        <f t="shared" si="99"/>
        <v>Médio</v>
      </c>
    </row>
    <row r="2689" spans="1:14" x14ac:dyDescent="0.35">
      <c r="A2689" s="17" t="str">
        <f t="shared" si="100"/>
        <v>RJEstadoVariabilidade SazonalEstado do Rio de Janeiro20502C</v>
      </c>
      <c r="B2689" s="18" t="s">
        <v>143</v>
      </c>
      <c r="C2689" s="18" t="s">
        <v>146</v>
      </c>
      <c r="D2689" s="17" t="s">
        <v>51</v>
      </c>
      <c r="E2689" s="17" t="s">
        <v>169</v>
      </c>
      <c r="F2689" s="17" t="e" vm="55">
        <v>#VALUE!</v>
      </c>
      <c r="G2689" s="17" t="s">
        <v>184</v>
      </c>
      <c r="H2689" s="18">
        <v>2050</v>
      </c>
      <c r="I2689" s="18" t="s">
        <v>86</v>
      </c>
      <c r="J2689" s="9" t="s">
        <v>192</v>
      </c>
      <c r="K2689" s="17" t="s">
        <v>193</v>
      </c>
      <c r="L2689" s="20" t="s">
        <v>206</v>
      </c>
      <c r="M2689" s="18" t="s">
        <v>89</v>
      </c>
      <c r="N2689" s="20" t="str">
        <f t="shared" si="99"/>
        <v>Alto</v>
      </c>
    </row>
    <row r="2690" spans="1:14" x14ac:dyDescent="0.35">
      <c r="A2690" s="17" t="str">
        <f t="shared" si="100"/>
        <v>RJEstadoVariabilidade SazonalEstado do Rio de Janeiro20504C</v>
      </c>
      <c r="B2690" s="18" t="s">
        <v>143</v>
      </c>
      <c r="C2690" s="18" t="s">
        <v>146</v>
      </c>
      <c r="D2690" s="17" t="s">
        <v>51</v>
      </c>
      <c r="E2690" s="17" t="s">
        <v>169</v>
      </c>
      <c r="F2690" s="17" t="e" vm="55">
        <v>#VALUE!</v>
      </c>
      <c r="G2690" s="17" t="s">
        <v>184</v>
      </c>
      <c r="H2690" s="18">
        <v>2050</v>
      </c>
      <c r="I2690" s="18" t="s">
        <v>90</v>
      </c>
      <c r="J2690" s="9" t="s">
        <v>192</v>
      </c>
      <c r="K2690" s="17" t="s">
        <v>193</v>
      </c>
      <c r="L2690" s="20" t="s">
        <v>206</v>
      </c>
      <c r="M2690" s="18" t="s">
        <v>89</v>
      </c>
      <c r="N2690" s="20" t="str">
        <f t="shared" si="99"/>
        <v>Alto</v>
      </c>
    </row>
    <row r="2691" spans="1:14" x14ac:dyDescent="0.35">
      <c r="A2691" s="17" t="str">
        <f t="shared" si="100"/>
        <v>RNEstadoVariabilidade SazonalEstado do Rio Grande do Norte20302C</v>
      </c>
      <c r="B2691" s="18" t="s">
        <v>121</v>
      </c>
      <c r="C2691" s="18" t="s">
        <v>146</v>
      </c>
      <c r="D2691" s="17" t="s">
        <v>51</v>
      </c>
      <c r="E2691" s="17" t="s">
        <v>170</v>
      </c>
      <c r="F2691" s="17" t="e" vm="56">
        <v>#VALUE!</v>
      </c>
      <c r="G2691" s="17" t="s">
        <v>184</v>
      </c>
      <c r="H2691" s="18">
        <v>2030</v>
      </c>
      <c r="I2691" s="18" t="s">
        <v>86</v>
      </c>
      <c r="J2691" s="9" t="s">
        <v>192</v>
      </c>
      <c r="K2691" s="17" t="s">
        <v>193</v>
      </c>
      <c r="L2691" s="54" t="s">
        <v>89</v>
      </c>
      <c r="M2691" s="18" t="s">
        <v>89</v>
      </c>
      <c r="N2691" s="20" t="str">
        <f t="shared" si="99"/>
        <v>Alto</v>
      </c>
    </row>
    <row r="2692" spans="1:14" x14ac:dyDescent="0.35">
      <c r="A2692" s="17" t="str">
        <f t="shared" si="100"/>
        <v>RNEstadoVariabilidade SazonalEstado do Rio Grande do Norte20304C</v>
      </c>
      <c r="B2692" s="18" t="s">
        <v>121</v>
      </c>
      <c r="C2692" s="18" t="s">
        <v>146</v>
      </c>
      <c r="D2692" s="17" t="s">
        <v>51</v>
      </c>
      <c r="E2692" s="17" t="s">
        <v>170</v>
      </c>
      <c r="F2692" s="17" t="e" vm="56">
        <v>#VALUE!</v>
      </c>
      <c r="G2692" s="17" t="s">
        <v>184</v>
      </c>
      <c r="H2692" s="18">
        <v>2030</v>
      </c>
      <c r="I2692" s="18" t="s">
        <v>90</v>
      </c>
      <c r="J2692" s="9" t="s">
        <v>192</v>
      </c>
      <c r="K2692" s="17" t="s">
        <v>193</v>
      </c>
      <c r="L2692" s="54" t="s">
        <v>89</v>
      </c>
      <c r="M2692" s="18" t="s">
        <v>89</v>
      </c>
      <c r="N2692" s="20" t="str">
        <f t="shared" si="99"/>
        <v>Alto</v>
      </c>
    </row>
    <row r="2693" spans="1:14" x14ac:dyDescent="0.35">
      <c r="A2693" s="17" t="str">
        <f t="shared" si="100"/>
        <v>RNEstadoVariabilidade SazonalEstado do Rio Grande do Norte20502C</v>
      </c>
      <c r="B2693" s="18" t="s">
        <v>121</v>
      </c>
      <c r="C2693" s="18" t="s">
        <v>146</v>
      </c>
      <c r="D2693" s="17" t="s">
        <v>51</v>
      </c>
      <c r="E2693" s="17" t="s">
        <v>170</v>
      </c>
      <c r="F2693" s="17" t="e" vm="56">
        <v>#VALUE!</v>
      </c>
      <c r="G2693" s="17" t="s">
        <v>184</v>
      </c>
      <c r="H2693" s="18">
        <v>2050</v>
      </c>
      <c r="I2693" s="18" t="s">
        <v>86</v>
      </c>
      <c r="J2693" s="9" t="s">
        <v>192</v>
      </c>
      <c r="K2693" s="17" t="s">
        <v>193</v>
      </c>
      <c r="L2693" s="54" t="s">
        <v>89</v>
      </c>
      <c r="M2693" s="18" t="s">
        <v>89</v>
      </c>
      <c r="N2693" s="20" t="str">
        <f t="shared" si="99"/>
        <v>Alto</v>
      </c>
    </row>
    <row r="2694" spans="1:14" x14ac:dyDescent="0.35">
      <c r="A2694" s="17" t="str">
        <f t="shared" si="100"/>
        <v>RNEstadoVariabilidade SazonalEstado do Rio Grande do Norte20504C</v>
      </c>
      <c r="B2694" s="18" t="s">
        <v>121</v>
      </c>
      <c r="C2694" s="18" t="s">
        <v>146</v>
      </c>
      <c r="D2694" s="17" t="s">
        <v>51</v>
      </c>
      <c r="E2694" s="17" t="s">
        <v>170</v>
      </c>
      <c r="F2694" s="17" t="e" vm="56">
        <v>#VALUE!</v>
      </c>
      <c r="G2694" s="17" t="s">
        <v>184</v>
      </c>
      <c r="H2694" s="18">
        <v>2050</v>
      </c>
      <c r="I2694" s="18" t="s">
        <v>90</v>
      </c>
      <c r="J2694" s="9" t="s">
        <v>192</v>
      </c>
      <c r="K2694" s="17" t="s">
        <v>193</v>
      </c>
      <c r="L2694" s="54" t="s">
        <v>89</v>
      </c>
      <c r="M2694" s="18" t="s">
        <v>89</v>
      </c>
      <c r="N2694" s="20" t="str">
        <f t="shared" si="99"/>
        <v>Alto</v>
      </c>
    </row>
    <row r="2695" spans="1:14" x14ac:dyDescent="0.35">
      <c r="A2695" s="17" t="str">
        <f t="shared" si="100"/>
        <v>ROEstadoVariabilidade SazonalEstado da Rondônia20302C</v>
      </c>
      <c r="B2695" s="18" t="s">
        <v>127</v>
      </c>
      <c r="C2695" s="18" t="s">
        <v>146</v>
      </c>
      <c r="D2695" s="17" t="s">
        <v>51</v>
      </c>
      <c r="E2695" s="17" t="s">
        <v>150</v>
      </c>
      <c r="F2695" s="17" t="e" vm="36">
        <v>#VALUE!</v>
      </c>
      <c r="G2695" s="17" t="s">
        <v>184</v>
      </c>
      <c r="H2695" s="18">
        <v>2030</v>
      </c>
      <c r="I2695" s="18" t="s">
        <v>86</v>
      </c>
      <c r="J2695" s="9" t="s">
        <v>192</v>
      </c>
      <c r="K2695" s="17" t="s">
        <v>193</v>
      </c>
      <c r="L2695" s="54" t="s">
        <v>89</v>
      </c>
      <c r="M2695" s="18" t="s">
        <v>89</v>
      </c>
      <c r="N2695" s="20" t="str">
        <f t="shared" si="99"/>
        <v>Alto</v>
      </c>
    </row>
    <row r="2696" spans="1:14" x14ac:dyDescent="0.35">
      <c r="A2696" s="17" t="str">
        <f t="shared" si="100"/>
        <v>ROEstadoVariabilidade SazonalEstado da Rondônia20304C</v>
      </c>
      <c r="B2696" s="18" t="s">
        <v>127</v>
      </c>
      <c r="C2696" s="18" t="s">
        <v>146</v>
      </c>
      <c r="D2696" s="17" t="s">
        <v>51</v>
      </c>
      <c r="E2696" s="17" t="s">
        <v>150</v>
      </c>
      <c r="F2696" s="17" t="e" vm="36">
        <v>#VALUE!</v>
      </c>
      <c r="G2696" s="17" t="s">
        <v>184</v>
      </c>
      <c r="H2696" s="18">
        <v>2030</v>
      </c>
      <c r="I2696" s="18" t="s">
        <v>90</v>
      </c>
      <c r="J2696" s="9" t="s">
        <v>192</v>
      </c>
      <c r="K2696" s="17" t="s">
        <v>193</v>
      </c>
      <c r="L2696" s="54" t="s">
        <v>89</v>
      </c>
      <c r="M2696" s="18" t="s">
        <v>89</v>
      </c>
      <c r="N2696" s="20" t="str">
        <f t="shared" si="99"/>
        <v>Alto</v>
      </c>
    </row>
    <row r="2697" spans="1:14" x14ac:dyDescent="0.35">
      <c r="A2697" s="17" t="str">
        <f t="shared" si="100"/>
        <v>ROEstadoVariabilidade SazonalEstado da Rondônia20502C</v>
      </c>
      <c r="B2697" s="18" t="s">
        <v>127</v>
      </c>
      <c r="C2697" s="18" t="s">
        <v>146</v>
      </c>
      <c r="D2697" s="17" t="s">
        <v>51</v>
      </c>
      <c r="E2697" s="17" t="s">
        <v>150</v>
      </c>
      <c r="F2697" s="17" t="e" vm="36">
        <v>#VALUE!</v>
      </c>
      <c r="G2697" s="17" t="s">
        <v>184</v>
      </c>
      <c r="H2697" s="18">
        <v>2050</v>
      </c>
      <c r="I2697" s="18" t="s">
        <v>86</v>
      </c>
      <c r="J2697" s="9" t="s">
        <v>192</v>
      </c>
      <c r="K2697" s="17" t="s">
        <v>193</v>
      </c>
      <c r="L2697" s="54" t="s">
        <v>89</v>
      </c>
      <c r="M2697" s="18" t="s">
        <v>89</v>
      </c>
      <c r="N2697" s="20" t="str">
        <f t="shared" si="99"/>
        <v>Alto</v>
      </c>
    </row>
    <row r="2698" spans="1:14" x14ac:dyDescent="0.35">
      <c r="A2698" s="17" t="str">
        <f t="shared" si="100"/>
        <v>ROEstadoVariabilidade SazonalEstado da Rondônia20504C</v>
      </c>
      <c r="B2698" s="18" t="s">
        <v>127</v>
      </c>
      <c r="C2698" s="18" t="s">
        <v>146</v>
      </c>
      <c r="D2698" s="17" t="s">
        <v>51</v>
      </c>
      <c r="E2698" s="17" t="s">
        <v>150</v>
      </c>
      <c r="F2698" s="17" t="e" vm="36">
        <v>#VALUE!</v>
      </c>
      <c r="G2698" s="17" t="s">
        <v>184</v>
      </c>
      <c r="H2698" s="18">
        <v>2050</v>
      </c>
      <c r="I2698" s="18" t="s">
        <v>90</v>
      </c>
      <c r="J2698" s="9" t="s">
        <v>192</v>
      </c>
      <c r="K2698" s="17" t="s">
        <v>193</v>
      </c>
      <c r="L2698" s="54" t="s">
        <v>89</v>
      </c>
      <c r="M2698" s="18" t="s">
        <v>89</v>
      </c>
      <c r="N2698" s="20" t="str">
        <f t="shared" si="99"/>
        <v>Alto</v>
      </c>
    </row>
    <row r="2699" spans="1:14" x14ac:dyDescent="0.35">
      <c r="A2699" s="17" t="str">
        <f t="shared" si="100"/>
        <v>RREstadoVariabilidade SazonalEstado da Roraima20302C</v>
      </c>
      <c r="B2699" s="18" t="s">
        <v>97</v>
      </c>
      <c r="C2699" s="18" t="s">
        <v>146</v>
      </c>
      <c r="D2699" s="17" t="s">
        <v>51</v>
      </c>
      <c r="E2699" s="17" t="s">
        <v>151</v>
      </c>
      <c r="F2699" s="17" t="e" vm="37">
        <v>#VALUE!</v>
      </c>
      <c r="G2699" s="17" t="s">
        <v>177</v>
      </c>
      <c r="H2699" s="18">
        <v>2030</v>
      </c>
      <c r="I2699" s="18" t="s">
        <v>86</v>
      </c>
      <c r="J2699" s="9" t="s">
        <v>192</v>
      </c>
      <c r="K2699" s="17" t="s">
        <v>193</v>
      </c>
      <c r="L2699" s="54" t="s">
        <v>89</v>
      </c>
      <c r="M2699" s="18" t="s">
        <v>89</v>
      </c>
      <c r="N2699" s="20" t="str">
        <f t="shared" si="99"/>
        <v>Médio</v>
      </c>
    </row>
    <row r="2700" spans="1:14" x14ac:dyDescent="0.35">
      <c r="A2700" s="17" t="str">
        <f t="shared" si="100"/>
        <v>RREstadoVariabilidade SazonalEstado da Roraima20304C</v>
      </c>
      <c r="B2700" s="18" t="s">
        <v>97</v>
      </c>
      <c r="C2700" s="18" t="s">
        <v>146</v>
      </c>
      <c r="D2700" s="17" t="s">
        <v>51</v>
      </c>
      <c r="E2700" s="17" t="s">
        <v>151</v>
      </c>
      <c r="F2700" s="17" t="e" vm="37">
        <v>#VALUE!</v>
      </c>
      <c r="G2700" s="17" t="s">
        <v>177</v>
      </c>
      <c r="H2700" s="18">
        <v>2030</v>
      </c>
      <c r="I2700" s="18" t="s">
        <v>90</v>
      </c>
      <c r="J2700" s="9" t="s">
        <v>192</v>
      </c>
      <c r="K2700" s="17" t="s">
        <v>193</v>
      </c>
      <c r="L2700" s="54" t="s">
        <v>89</v>
      </c>
      <c r="M2700" s="18" t="s">
        <v>89</v>
      </c>
      <c r="N2700" s="20" t="str">
        <f t="shared" si="99"/>
        <v>Médio</v>
      </c>
    </row>
    <row r="2701" spans="1:14" x14ac:dyDescent="0.35">
      <c r="A2701" s="17" t="str">
        <f t="shared" si="100"/>
        <v>RREstadoVariabilidade SazonalEstado da Roraima20502C</v>
      </c>
      <c r="B2701" s="18" t="s">
        <v>97</v>
      </c>
      <c r="C2701" s="18" t="s">
        <v>146</v>
      </c>
      <c r="D2701" s="17" t="s">
        <v>51</v>
      </c>
      <c r="E2701" s="17" t="s">
        <v>151</v>
      </c>
      <c r="F2701" s="17" t="e" vm="37">
        <v>#VALUE!</v>
      </c>
      <c r="G2701" s="17" t="s">
        <v>177</v>
      </c>
      <c r="H2701" s="18">
        <v>2050</v>
      </c>
      <c r="I2701" s="18" t="s">
        <v>86</v>
      </c>
      <c r="J2701" s="9" t="s">
        <v>192</v>
      </c>
      <c r="K2701" s="17" t="s">
        <v>193</v>
      </c>
      <c r="L2701" s="54" t="s">
        <v>89</v>
      </c>
      <c r="M2701" s="18" t="s">
        <v>89</v>
      </c>
      <c r="N2701" s="20" t="str">
        <f t="shared" si="99"/>
        <v>Médio</v>
      </c>
    </row>
    <row r="2702" spans="1:14" x14ac:dyDescent="0.35">
      <c r="A2702" s="17" t="str">
        <f t="shared" si="100"/>
        <v>RREstadoVariabilidade SazonalEstado da Roraima20504C</v>
      </c>
      <c r="B2702" s="18" t="s">
        <v>97</v>
      </c>
      <c r="C2702" s="18" t="s">
        <v>146</v>
      </c>
      <c r="D2702" s="17" t="s">
        <v>51</v>
      </c>
      <c r="E2702" s="17" t="s">
        <v>151</v>
      </c>
      <c r="F2702" s="17" t="e" vm="37">
        <v>#VALUE!</v>
      </c>
      <c r="G2702" s="17" t="s">
        <v>177</v>
      </c>
      <c r="H2702" s="18">
        <v>2050</v>
      </c>
      <c r="I2702" s="18" t="s">
        <v>90</v>
      </c>
      <c r="J2702" s="9" t="s">
        <v>192</v>
      </c>
      <c r="K2702" s="17" t="s">
        <v>193</v>
      </c>
      <c r="L2702" s="54" t="s">
        <v>89</v>
      </c>
      <c r="M2702" s="18" t="s">
        <v>89</v>
      </c>
      <c r="N2702" s="20" t="str">
        <f t="shared" si="99"/>
        <v>Médio</v>
      </c>
    </row>
    <row r="2703" spans="1:14" x14ac:dyDescent="0.35">
      <c r="A2703" s="17" t="str">
        <f t="shared" si="100"/>
        <v>RSEstadoVariabilidade SazonalEstado do Rio Grande do Sul20302C</v>
      </c>
      <c r="B2703" s="18" t="s">
        <v>125</v>
      </c>
      <c r="C2703" s="18" t="s">
        <v>146</v>
      </c>
      <c r="D2703" s="17" t="s">
        <v>51</v>
      </c>
      <c r="E2703" s="17" t="s">
        <v>171</v>
      </c>
      <c r="F2703" s="17" t="e" vm="57">
        <v>#VALUE!</v>
      </c>
      <c r="G2703" s="17" t="s">
        <v>177</v>
      </c>
      <c r="H2703" s="18">
        <v>2030</v>
      </c>
      <c r="I2703" s="18" t="s">
        <v>86</v>
      </c>
      <c r="J2703" s="9" t="s">
        <v>192</v>
      </c>
      <c r="K2703" s="17" t="s">
        <v>193</v>
      </c>
      <c r="L2703" s="54" t="s">
        <v>89</v>
      </c>
      <c r="M2703" s="18" t="s">
        <v>89</v>
      </c>
      <c r="N2703" s="20" t="str">
        <f t="shared" si="99"/>
        <v>Médio</v>
      </c>
    </row>
    <row r="2704" spans="1:14" x14ac:dyDescent="0.35">
      <c r="A2704" s="17" t="str">
        <f t="shared" si="100"/>
        <v>RSEstadoVariabilidade SazonalEstado do Rio Grande do Sul20304C</v>
      </c>
      <c r="B2704" s="18" t="s">
        <v>125</v>
      </c>
      <c r="C2704" s="18" t="s">
        <v>146</v>
      </c>
      <c r="D2704" s="17" t="s">
        <v>51</v>
      </c>
      <c r="E2704" s="17" t="s">
        <v>171</v>
      </c>
      <c r="F2704" s="17" t="e" vm="57">
        <v>#VALUE!</v>
      </c>
      <c r="G2704" s="17" t="s">
        <v>177</v>
      </c>
      <c r="H2704" s="18">
        <v>2030</v>
      </c>
      <c r="I2704" s="18" t="s">
        <v>90</v>
      </c>
      <c r="J2704" s="9" t="s">
        <v>192</v>
      </c>
      <c r="K2704" s="17" t="s">
        <v>193</v>
      </c>
      <c r="L2704" s="54" t="s">
        <v>89</v>
      </c>
      <c r="M2704" s="18" t="s">
        <v>89</v>
      </c>
      <c r="N2704" s="20" t="str">
        <f t="shared" si="99"/>
        <v>Médio</v>
      </c>
    </row>
    <row r="2705" spans="1:14" x14ac:dyDescent="0.35">
      <c r="A2705" s="17" t="str">
        <f t="shared" si="100"/>
        <v>RSEstadoVariabilidade SazonalEstado do Rio Grande do Sul20502C</v>
      </c>
      <c r="B2705" s="18" t="s">
        <v>125</v>
      </c>
      <c r="C2705" s="18" t="s">
        <v>146</v>
      </c>
      <c r="D2705" s="17" t="s">
        <v>51</v>
      </c>
      <c r="E2705" s="17" t="s">
        <v>171</v>
      </c>
      <c r="F2705" s="17" t="e" vm="57">
        <v>#VALUE!</v>
      </c>
      <c r="G2705" s="17" t="s">
        <v>177</v>
      </c>
      <c r="H2705" s="18">
        <v>2050</v>
      </c>
      <c r="I2705" s="18" t="s">
        <v>86</v>
      </c>
      <c r="J2705" s="9" t="s">
        <v>192</v>
      </c>
      <c r="K2705" s="17" t="s">
        <v>193</v>
      </c>
      <c r="L2705" s="54" t="s">
        <v>89</v>
      </c>
      <c r="M2705" s="18" t="s">
        <v>89</v>
      </c>
      <c r="N2705" s="20" t="str">
        <f t="shared" si="99"/>
        <v>Médio</v>
      </c>
    </row>
    <row r="2706" spans="1:14" x14ac:dyDescent="0.35">
      <c r="A2706" s="17" t="str">
        <f t="shared" si="100"/>
        <v>RSEstadoVariabilidade SazonalEstado do Rio Grande do Sul20504C</v>
      </c>
      <c r="B2706" s="18" t="s">
        <v>125</v>
      </c>
      <c r="C2706" s="18" t="s">
        <v>146</v>
      </c>
      <c r="D2706" s="17" t="s">
        <v>51</v>
      </c>
      <c r="E2706" s="17" t="s">
        <v>171</v>
      </c>
      <c r="F2706" s="17" t="e" vm="57">
        <v>#VALUE!</v>
      </c>
      <c r="G2706" s="17" t="s">
        <v>177</v>
      </c>
      <c r="H2706" s="18">
        <v>2050</v>
      </c>
      <c r="I2706" s="18" t="s">
        <v>90</v>
      </c>
      <c r="J2706" s="9" t="s">
        <v>192</v>
      </c>
      <c r="K2706" s="17" t="s">
        <v>193</v>
      </c>
      <c r="L2706" s="54" t="s">
        <v>89</v>
      </c>
      <c r="M2706" s="18" t="s">
        <v>89</v>
      </c>
      <c r="N2706" s="20" t="str">
        <f t="shared" si="99"/>
        <v>Médio</v>
      </c>
    </row>
    <row r="2707" spans="1:14" x14ac:dyDescent="0.35">
      <c r="A2707" s="17" t="str">
        <f t="shared" si="100"/>
        <v>SCEstadoVariabilidade SazonalEstado de Santa Catarina20302C</v>
      </c>
      <c r="B2707" s="18" t="s">
        <v>107</v>
      </c>
      <c r="C2707" s="18" t="s">
        <v>146</v>
      </c>
      <c r="D2707" s="17" t="s">
        <v>51</v>
      </c>
      <c r="E2707" s="17" t="s">
        <v>153</v>
      </c>
      <c r="F2707" s="17" t="e" vm="39">
        <v>#VALUE!</v>
      </c>
      <c r="G2707" s="17" t="s">
        <v>85</v>
      </c>
      <c r="H2707" s="18">
        <v>2030</v>
      </c>
      <c r="I2707" s="18" t="s">
        <v>86</v>
      </c>
      <c r="J2707" s="9" t="s">
        <v>192</v>
      </c>
      <c r="K2707" s="17" t="s">
        <v>193</v>
      </c>
      <c r="L2707" s="54" t="s">
        <v>89</v>
      </c>
      <c r="M2707" s="18" t="s">
        <v>89</v>
      </c>
      <c r="N2707" s="20" t="str">
        <f t="shared" si="99"/>
        <v>Baixo</v>
      </c>
    </row>
    <row r="2708" spans="1:14" x14ac:dyDescent="0.35">
      <c r="A2708" s="17" t="str">
        <f t="shared" si="100"/>
        <v>SCEstadoVariabilidade SazonalEstado de Santa Catarina20304C</v>
      </c>
      <c r="B2708" s="18" t="s">
        <v>107</v>
      </c>
      <c r="C2708" s="18" t="s">
        <v>146</v>
      </c>
      <c r="D2708" s="17" t="s">
        <v>51</v>
      </c>
      <c r="E2708" s="17" t="s">
        <v>153</v>
      </c>
      <c r="F2708" s="17" t="e" vm="39">
        <v>#VALUE!</v>
      </c>
      <c r="G2708" s="17" t="s">
        <v>85</v>
      </c>
      <c r="H2708" s="18">
        <v>2030</v>
      </c>
      <c r="I2708" s="18" t="s">
        <v>90</v>
      </c>
      <c r="J2708" s="9" t="s">
        <v>192</v>
      </c>
      <c r="K2708" s="17" t="s">
        <v>193</v>
      </c>
      <c r="L2708" s="54" t="s">
        <v>89</v>
      </c>
      <c r="M2708" s="18" t="s">
        <v>89</v>
      </c>
      <c r="N2708" s="20" t="str">
        <f t="shared" si="99"/>
        <v>Baixo</v>
      </c>
    </row>
    <row r="2709" spans="1:14" x14ac:dyDescent="0.35">
      <c r="A2709" s="17" t="str">
        <f t="shared" si="100"/>
        <v>SCEstadoVariabilidade SazonalEstado de Santa Catarina20502C</v>
      </c>
      <c r="B2709" s="18" t="s">
        <v>107</v>
      </c>
      <c r="C2709" s="18" t="s">
        <v>146</v>
      </c>
      <c r="D2709" s="17" t="s">
        <v>51</v>
      </c>
      <c r="E2709" s="17" t="s">
        <v>153</v>
      </c>
      <c r="F2709" s="17" t="e" vm="39">
        <v>#VALUE!</v>
      </c>
      <c r="G2709" s="17" t="s">
        <v>85</v>
      </c>
      <c r="H2709" s="18">
        <v>2050</v>
      </c>
      <c r="I2709" s="18" t="s">
        <v>86</v>
      </c>
      <c r="J2709" s="9" t="s">
        <v>192</v>
      </c>
      <c r="K2709" s="17" t="s">
        <v>193</v>
      </c>
      <c r="L2709" s="54" t="s">
        <v>89</v>
      </c>
      <c r="M2709" s="18" t="s">
        <v>89</v>
      </c>
      <c r="N2709" s="20" t="str">
        <f t="shared" si="99"/>
        <v>Baixo</v>
      </c>
    </row>
    <row r="2710" spans="1:14" x14ac:dyDescent="0.35">
      <c r="A2710" s="17" t="str">
        <f t="shared" si="100"/>
        <v>SCEstadoVariabilidade SazonalEstado de Santa Catarina20504C</v>
      </c>
      <c r="B2710" s="18" t="s">
        <v>107</v>
      </c>
      <c r="C2710" s="18" t="s">
        <v>146</v>
      </c>
      <c r="D2710" s="17" t="s">
        <v>51</v>
      </c>
      <c r="E2710" s="17" t="s">
        <v>153</v>
      </c>
      <c r="F2710" s="17" t="e" vm="39">
        <v>#VALUE!</v>
      </c>
      <c r="G2710" s="17" t="s">
        <v>85</v>
      </c>
      <c r="H2710" s="18">
        <v>2050</v>
      </c>
      <c r="I2710" s="18" t="s">
        <v>90</v>
      </c>
      <c r="J2710" s="9" t="s">
        <v>192</v>
      </c>
      <c r="K2710" s="17" t="s">
        <v>193</v>
      </c>
      <c r="L2710" s="54" t="s">
        <v>89</v>
      </c>
      <c r="M2710" s="18" t="s">
        <v>89</v>
      </c>
      <c r="N2710" s="20" t="str">
        <f t="shared" si="99"/>
        <v>Baixo</v>
      </c>
    </row>
    <row r="2711" spans="1:14" x14ac:dyDescent="0.35">
      <c r="A2711" s="17" t="str">
        <f t="shared" si="100"/>
        <v>SEEstadoVariabilidade SazonalEstado do Sergipe20304C</v>
      </c>
      <c r="B2711" s="18" t="s">
        <v>81</v>
      </c>
      <c r="C2711" s="18" t="s">
        <v>146</v>
      </c>
      <c r="D2711" s="17" t="s">
        <v>51</v>
      </c>
      <c r="E2711" s="17" t="s">
        <v>172</v>
      </c>
      <c r="F2711" s="17" t="e" vm="58">
        <v>#VALUE!</v>
      </c>
      <c r="G2711" s="17" t="s">
        <v>184</v>
      </c>
      <c r="H2711" s="18">
        <v>2030</v>
      </c>
      <c r="I2711" s="18" t="s">
        <v>90</v>
      </c>
      <c r="J2711" s="9" t="s">
        <v>192</v>
      </c>
      <c r="K2711" s="17" t="s">
        <v>193</v>
      </c>
      <c r="L2711" s="54" t="s">
        <v>89</v>
      </c>
      <c r="M2711" s="18" t="s">
        <v>89</v>
      </c>
      <c r="N2711" s="20" t="str">
        <f t="shared" si="99"/>
        <v>Alto</v>
      </c>
    </row>
    <row r="2712" spans="1:14" x14ac:dyDescent="0.35">
      <c r="A2712" s="17" t="str">
        <f t="shared" si="100"/>
        <v>SEEstadoVariabilidade SazonalEstado do Sergipe20302C</v>
      </c>
      <c r="B2712" s="18" t="s">
        <v>81</v>
      </c>
      <c r="C2712" s="18" t="s">
        <v>146</v>
      </c>
      <c r="D2712" s="17" t="s">
        <v>51</v>
      </c>
      <c r="E2712" s="17" t="s">
        <v>172</v>
      </c>
      <c r="F2712" s="17" t="e" vm="58">
        <v>#VALUE!</v>
      </c>
      <c r="G2712" s="17" t="s">
        <v>184</v>
      </c>
      <c r="H2712" s="18">
        <v>2030</v>
      </c>
      <c r="I2712" s="18" t="s">
        <v>86</v>
      </c>
      <c r="J2712" s="9" t="s">
        <v>192</v>
      </c>
      <c r="K2712" s="17" t="s">
        <v>193</v>
      </c>
      <c r="L2712" s="54" t="s">
        <v>89</v>
      </c>
      <c r="M2712" s="18" t="s">
        <v>89</v>
      </c>
      <c r="N2712" s="20" t="str">
        <f t="shared" si="99"/>
        <v>Alto</v>
      </c>
    </row>
    <row r="2713" spans="1:14" x14ac:dyDescent="0.35">
      <c r="A2713" s="17" t="str">
        <f t="shared" si="100"/>
        <v>SEEstadoVariabilidade SazonalEstado do Sergipe20502C</v>
      </c>
      <c r="B2713" s="18" t="s">
        <v>81</v>
      </c>
      <c r="C2713" s="18" t="s">
        <v>146</v>
      </c>
      <c r="D2713" s="17" t="s">
        <v>51</v>
      </c>
      <c r="E2713" s="17" t="s">
        <v>172</v>
      </c>
      <c r="F2713" s="17" t="e" vm="58">
        <v>#VALUE!</v>
      </c>
      <c r="G2713" s="17" t="s">
        <v>184</v>
      </c>
      <c r="H2713" s="18">
        <v>2050</v>
      </c>
      <c r="I2713" s="18" t="s">
        <v>86</v>
      </c>
      <c r="J2713" s="9" t="s">
        <v>192</v>
      </c>
      <c r="K2713" s="17" t="s">
        <v>193</v>
      </c>
      <c r="L2713" s="54" t="s">
        <v>89</v>
      </c>
      <c r="M2713" s="18" t="s">
        <v>89</v>
      </c>
      <c r="N2713" s="20" t="str">
        <f t="shared" si="99"/>
        <v>Alto</v>
      </c>
    </row>
    <row r="2714" spans="1:14" x14ac:dyDescent="0.35">
      <c r="A2714" s="17" t="str">
        <f t="shared" si="100"/>
        <v>SEEstadoVariabilidade SazonalEstado do Sergipe20504C</v>
      </c>
      <c r="B2714" s="18" t="s">
        <v>81</v>
      </c>
      <c r="C2714" s="18" t="s">
        <v>146</v>
      </c>
      <c r="D2714" s="17" t="s">
        <v>51</v>
      </c>
      <c r="E2714" s="17" t="s">
        <v>172</v>
      </c>
      <c r="F2714" s="17" t="e" vm="58">
        <v>#VALUE!</v>
      </c>
      <c r="G2714" s="17" t="s">
        <v>184</v>
      </c>
      <c r="H2714" s="18">
        <v>2050</v>
      </c>
      <c r="I2714" s="18" t="s">
        <v>90</v>
      </c>
      <c r="J2714" s="9" t="s">
        <v>192</v>
      </c>
      <c r="K2714" s="17" t="s">
        <v>193</v>
      </c>
      <c r="L2714" s="54" t="s">
        <v>89</v>
      </c>
      <c r="M2714" s="18" t="s">
        <v>89</v>
      </c>
      <c r="N2714" s="20" t="str">
        <f t="shared" si="99"/>
        <v>Alto</v>
      </c>
    </row>
    <row r="2715" spans="1:14" x14ac:dyDescent="0.35">
      <c r="A2715" s="17" t="str">
        <f t="shared" si="100"/>
        <v>SPEstadoVariabilidade SazonalEstado de São Paulo20302C</v>
      </c>
      <c r="B2715" s="18" t="s">
        <v>137</v>
      </c>
      <c r="C2715" s="18" t="s">
        <v>146</v>
      </c>
      <c r="D2715" s="17" t="s">
        <v>51</v>
      </c>
      <c r="E2715" s="17" t="s">
        <v>154</v>
      </c>
      <c r="F2715" s="17" t="e" vm="40">
        <v>#VALUE!</v>
      </c>
      <c r="G2715" s="17" t="s">
        <v>177</v>
      </c>
      <c r="H2715" s="18">
        <v>2030</v>
      </c>
      <c r="I2715" s="18" t="s">
        <v>86</v>
      </c>
      <c r="J2715" s="9" t="s">
        <v>192</v>
      </c>
      <c r="K2715" s="17" t="s">
        <v>193</v>
      </c>
      <c r="L2715" s="20" t="s">
        <v>206</v>
      </c>
      <c r="M2715" s="18" t="s">
        <v>89</v>
      </c>
      <c r="N2715" s="20" t="str">
        <f t="shared" si="99"/>
        <v>Médio</v>
      </c>
    </row>
    <row r="2716" spans="1:14" x14ac:dyDescent="0.35">
      <c r="A2716" s="17" t="str">
        <f t="shared" si="100"/>
        <v>SPEstadoVariabilidade SazonalEstado de São Paulo20304C</v>
      </c>
      <c r="B2716" s="18" t="s">
        <v>137</v>
      </c>
      <c r="C2716" s="18" t="s">
        <v>146</v>
      </c>
      <c r="D2716" s="17" t="s">
        <v>51</v>
      </c>
      <c r="E2716" s="17" t="s">
        <v>154</v>
      </c>
      <c r="F2716" s="17" t="e" vm="40">
        <v>#VALUE!</v>
      </c>
      <c r="G2716" s="17" t="s">
        <v>177</v>
      </c>
      <c r="H2716" s="18">
        <v>2030</v>
      </c>
      <c r="I2716" s="18" t="s">
        <v>90</v>
      </c>
      <c r="J2716" s="9" t="s">
        <v>192</v>
      </c>
      <c r="K2716" s="17" t="s">
        <v>193</v>
      </c>
      <c r="L2716" s="20" t="s">
        <v>206</v>
      </c>
      <c r="M2716" s="18" t="s">
        <v>89</v>
      </c>
      <c r="N2716" s="20" t="str">
        <f t="shared" si="99"/>
        <v>Médio</v>
      </c>
    </row>
    <row r="2717" spans="1:14" x14ac:dyDescent="0.35">
      <c r="A2717" s="17" t="str">
        <f t="shared" si="100"/>
        <v>SPEstadoVariabilidade SazonalEstado de São Paulo20502C</v>
      </c>
      <c r="B2717" s="18" t="s">
        <v>137</v>
      </c>
      <c r="C2717" s="18" t="s">
        <v>146</v>
      </c>
      <c r="D2717" s="17" t="s">
        <v>51</v>
      </c>
      <c r="E2717" s="17" t="s">
        <v>154</v>
      </c>
      <c r="F2717" s="17" t="e" vm="40">
        <v>#VALUE!</v>
      </c>
      <c r="G2717" s="17" t="s">
        <v>177</v>
      </c>
      <c r="H2717" s="18">
        <v>2050</v>
      </c>
      <c r="I2717" s="18" t="s">
        <v>86</v>
      </c>
      <c r="J2717" s="9" t="s">
        <v>192</v>
      </c>
      <c r="K2717" s="17" t="s">
        <v>193</v>
      </c>
      <c r="L2717" s="20" t="s">
        <v>206</v>
      </c>
      <c r="M2717" s="18" t="s">
        <v>89</v>
      </c>
      <c r="N2717" s="20" t="str">
        <f t="shared" si="99"/>
        <v>Médio</v>
      </c>
    </row>
    <row r="2718" spans="1:14" x14ac:dyDescent="0.35">
      <c r="A2718" s="17" t="str">
        <f t="shared" si="100"/>
        <v>SPEstadoVariabilidade SazonalEstado de São Paulo20504C</v>
      </c>
      <c r="B2718" s="18" t="s">
        <v>137</v>
      </c>
      <c r="C2718" s="18" t="s">
        <v>146</v>
      </c>
      <c r="D2718" s="17" t="s">
        <v>51</v>
      </c>
      <c r="E2718" s="17" t="s">
        <v>154</v>
      </c>
      <c r="F2718" s="17" t="e" vm="40">
        <v>#VALUE!</v>
      </c>
      <c r="G2718" s="17" t="s">
        <v>177</v>
      </c>
      <c r="H2718" s="18">
        <v>2050</v>
      </c>
      <c r="I2718" s="18" t="s">
        <v>90</v>
      </c>
      <c r="J2718" s="9" t="s">
        <v>192</v>
      </c>
      <c r="K2718" s="17" t="s">
        <v>193</v>
      </c>
      <c r="L2718" s="20" t="s">
        <v>206</v>
      </c>
      <c r="M2718" s="18" t="s">
        <v>89</v>
      </c>
      <c r="N2718" s="20" t="str">
        <f t="shared" si="99"/>
        <v>Médio</v>
      </c>
    </row>
    <row r="2719" spans="1:14" x14ac:dyDescent="0.35">
      <c r="A2719" s="17" t="str">
        <f t="shared" si="100"/>
        <v>TOEstadoVariabilidade SazonalEstado do Tocantins20304C</v>
      </c>
      <c r="B2719" s="18" t="s">
        <v>123</v>
      </c>
      <c r="C2719" s="18" t="s">
        <v>146</v>
      </c>
      <c r="D2719" s="17" t="s">
        <v>51</v>
      </c>
      <c r="E2719" s="17" t="s">
        <v>173</v>
      </c>
      <c r="F2719" s="17" t="e" vm="59">
        <v>#VALUE!</v>
      </c>
      <c r="G2719" s="17" t="s">
        <v>184</v>
      </c>
      <c r="H2719" s="18">
        <v>2030</v>
      </c>
      <c r="I2719" s="18" t="s">
        <v>90</v>
      </c>
      <c r="J2719" s="9" t="s">
        <v>192</v>
      </c>
      <c r="K2719" s="17" t="s">
        <v>193</v>
      </c>
      <c r="L2719" s="54" t="s">
        <v>89</v>
      </c>
      <c r="M2719" s="18" t="s">
        <v>89</v>
      </c>
      <c r="N2719" s="20" t="str">
        <f t="shared" si="99"/>
        <v>Alto</v>
      </c>
    </row>
    <row r="2720" spans="1:14" x14ac:dyDescent="0.35">
      <c r="A2720" s="17" t="str">
        <f t="shared" si="100"/>
        <v>TOEstadoVariabilidade SazonalEstado do Tocantins20302C</v>
      </c>
      <c r="B2720" s="18" t="s">
        <v>123</v>
      </c>
      <c r="C2720" s="18" t="s">
        <v>146</v>
      </c>
      <c r="D2720" s="17" t="s">
        <v>51</v>
      </c>
      <c r="E2720" s="17" t="s">
        <v>173</v>
      </c>
      <c r="F2720" s="17" t="e" vm="59">
        <v>#VALUE!</v>
      </c>
      <c r="G2720" s="17" t="s">
        <v>184</v>
      </c>
      <c r="H2720" s="18">
        <v>2030</v>
      </c>
      <c r="I2720" s="18" t="s">
        <v>86</v>
      </c>
      <c r="J2720" s="9" t="s">
        <v>192</v>
      </c>
      <c r="K2720" s="17" t="s">
        <v>193</v>
      </c>
      <c r="L2720" s="54" t="s">
        <v>89</v>
      </c>
      <c r="M2720" s="18" t="s">
        <v>89</v>
      </c>
      <c r="N2720" s="20" t="str">
        <f t="shared" si="99"/>
        <v>Alto</v>
      </c>
    </row>
    <row r="2721" spans="1:15" x14ac:dyDescent="0.35">
      <c r="A2721" s="17" t="str">
        <f t="shared" si="100"/>
        <v>TOEstadoVariabilidade SazonalEstado do Tocantins20502C</v>
      </c>
      <c r="B2721" s="18" t="s">
        <v>123</v>
      </c>
      <c r="C2721" s="18" t="s">
        <v>146</v>
      </c>
      <c r="D2721" s="17" t="s">
        <v>51</v>
      </c>
      <c r="E2721" s="17" t="s">
        <v>173</v>
      </c>
      <c r="F2721" s="17" t="e" vm="59">
        <v>#VALUE!</v>
      </c>
      <c r="G2721" s="17" t="s">
        <v>184</v>
      </c>
      <c r="H2721" s="18">
        <v>2050</v>
      </c>
      <c r="I2721" s="18" t="s">
        <v>86</v>
      </c>
      <c r="J2721" s="9" t="s">
        <v>192</v>
      </c>
      <c r="K2721" s="17" t="s">
        <v>193</v>
      </c>
      <c r="L2721" s="54" t="s">
        <v>89</v>
      </c>
      <c r="M2721" s="18" t="s">
        <v>89</v>
      </c>
      <c r="N2721" s="20" t="str">
        <f t="shared" si="99"/>
        <v>Alto</v>
      </c>
    </row>
    <row r="2722" spans="1:15" x14ac:dyDescent="0.35">
      <c r="A2722" s="17" t="str">
        <f t="shared" si="100"/>
        <v>TOEstadoVariabilidade SazonalEstado do Tocantins20504C</v>
      </c>
      <c r="B2722" s="18" t="s">
        <v>123</v>
      </c>
      <c r="C2722" s="18" t="s">
        <v>146</v>
      </c>
      <c r="D2722" s="17" t="s">
        <v>51</v>
      </c>
      <c r="E2722" s="17" t="s">
        <v>173</v>
      </c>
      <c r="F2722" s="17" t="e" vm="59">
        <v>#VALUE!</v>
      </c>
      <c r="G2722" s="17" t="s">
        <v>184</v>
      </c>
      <c r="H2722" s="18">
        <v>2050</v>
      </c>
      <c r="I2722" s="18" t="s">
        <v>90</v>
      </c>
      <c r="J2722" s="9" t="s">
        <v>192</v>
      </c>
      <c r="K2722" s="17" t="s">
        <v>193</v>
      </c>
      <c r="L2722" s="54" t="s">
        <v>89</v>
      </c>
      <c r="M2722" s="18" t="s">
        <v>89</v>
      </c>
      <c r="N2722" s="20" t="str">
        <f t="shared" si="99"/>
        <v>Alto</v>
      </c>
    </row>
    <row r="2723" spans="1:15" x14ac:dyDescent="0.35">
      <c r="A2723" s="17" t="str">
        <f t="shared" ref="A2723:A2734" si="101">_xlfn.CONCAT(B2723,C2723,D2723,E2723,H2723,I2723,O2723)</f>
        <v>BRPaísVariabilidade SazonalBrasil20302CUNEP FI</v>
      </c>
      <c r="B2723" s="18" t="s">
        <v>174</v>
      </c>
      <c r="C2723" s="18" t="s">
        <v>175</v>
      </c>
      <c r="D2723" s="17" t="s">
        <v>51</v>
      </c>
      <c r="E2723" s="17" t="s">
        <v>176</v>
      </c>
      <c r="F2723" s="17" t="e" vm="60">
        <v>#VALUE!</v>
      </c>
      <c r="G2723" s="17" t="s">
        <v>187</v>
      </c>
      <c r="H2723" s="18">
        <v>2030</v>
      </c>
      <c r="I2723" s="18" t="s">
        <v>86</v>
      </c>
      <c r="J2723" s="9" t="s">
        <v>89</v>
      </c>
      <c r="K2723" s="47" t="s">
        <v>178</v>
      </c>
      <c r="L2723" s="54" t="s">
        <v>89</v>
      </c>
      <c r="M2723" s="54" t="s">
        <v>89</v>
      </c>
      <c r="N2723" s="20" t="str">
        <f t="shared" si="99"/>
        <v>ND</v>
      </c>
      <c r="O2723" s="17" t="s">
        <v>250</v>
      </c>
    </row>
    <row r="2724" spans="1:15" x14ac:dyDescent="0.35">
      <c r="A2724" s="17" t="str">
        <f t="shared" si="101"/>
        <v>BRPaísVariabilidade SazonalBrasil20304CUNEP FI</v>
      </c>
      <c r="B2724" s="18" t="s">
        <v>174</v>
      </c>
      <c r="C2724" s="18" t="s">
        <v>175</v>
      </c>
      <c r="D2724" s="17" t="s">
        <v>51</v>
      </c>
      <c r="E2724" s="17" t="s">
        <v>176</v>
      </c>
      <c r="F2724" s="17" t="e" vm="60">
        <v>#VALUE!</v>
      </c>
      <c r="G2724" s="17" t="s">
        <v>187</v>
      </c>
      <c r="H2724" s="18">
        <v>2030</v>
      </c>
      <c r="I2724" s="18" t="s">
        <v>90</v>
      </c>
      <c r="J2724" s="9" t="s">
        <v>89</v>
      </c>
      <c r="K2724" s="47" t="s">
        <v>178</v>
      </c>
      <c r="L2724" s="54" t="s">
        <v>89</v>
      </c>
      <c r="M2724" s="54" t="s">
        <v>89</v>
      </c>
      <c r="N2724" s="20" t="str">
        <f t="shared" si="99"/>
        <v>ND</v>
      </c>
      <c r="O2724" s="17" t="s">
        <v>250</v>
      </c>
    </row>
    <row r="2725" spans="1:15" x14ac:dyDescent="0.35">
      <c r="A2725" s="17" t="str">
        <f t="shared" si="101"/>
        <v>BRPaísVariabilidade SazonalBrasil20502CUNEP FI</v>
      </c>
      <c r="B2725" s="18" t="s">
        <v>174</v>
      </c>
      <c r="C2725" s="18" t="s">
        <v>175</v>
      </c>
      <c r="D2725" s="17" t="s">
        <v>51</v>
      </c>
      <c r="E2725" s="17" t="s">
        <v>176</v>
      </c>
      <c r="F2725" s="17" t="e" vm="60">
        <v>#VALUE!</v>
      </c>
      <c r="G2725" s="17" t="s">
        <v>187</v>
      </c>
      <c r="H2725" s="18">
        <v>2050</v>
      </c>
      <c r="I2725" s="18" t="s">
        <v>86</v>
      </c>
      <c r="J2725" s="9" t="s">
        <v>89</v>
      </c>
      <c r="K2725" s="47" t="s">
        <v>178</v>
      </c>
      <c r="L2725" s="54" t="s">
        <v>89</v>
      </c>
      <c r="M2725" s="54" t="s">
        <v>89</v>
      </c>
      <c r="N2725" s="20" t="str">
        <f t="shared" si="99"/>
        <v>ND</v>
      </c>
      <c r="O2725" s="17" t="s">
        <v>250</v>
      </c>
    </row>
    <row r="2726" spans="1:15" x14ac:dyDescent="0.35">
      <c r="A2726" s="17" t="str">
        <f t="shared" si="101"/>
        <v>BRPaísVariabilidade SazonalBrasil20504CUNEP FI</v>
      </c>
      <c r="B2726" s="18" t="s">
        <v>174</v>
      </c>
      <c r="C2726" s="18" t="s">
        <v>175</v>
      </c>
      <c r="D2726" s="17" t="s">
        <v>51</v>
      </c>
      <c r="E2726" s="17" t="s">
        <v>176</v>
      </c>
      <c r="F2726" s="17" t="e" vm="60">
        <v>#VALUE!</v>
      </c>
      <c r="G2726" s="17" t="s">
        <v>187</v>
      </c>
      <c r="H2726" s="18">
        <v>2050</v>
      </c>
      <c r="I2726" s="18" t="s">
        <v>90</v>
      </c>
      <c r="J2726" s="9" t="s">
        <v>89</v>
      </c>
      <c r="K2726" s="47" t="s">
        <v>178</v>
      </c>
      <c r="L2726" s="54" t="s">
        <v>89</v>
      </c>
      <c r="M2726" s="54" t="s">
        <v>89</v>
      </c>
      <c r="N2726" s="20" t="str">
        <f t="shared" si="99"/>
        <v>ND</v>
      </c>
      <c r="O2726" s="17" t="s">
        <v>250</v>
      </c>
    </row>
    <row r="2727" spans="1:15" x14ac:dyDescent="0.35">
      <c r="A2727" s="17" t="str">
        <f t="shared" si="101"/>
        <v>BRPaísVariabilidade SazonalBrasil20302CWRI Water Risk</v>
      </c>
      <c r="B2727" s="18" t="s">
        <v>174</v>
      </c>
      <c r="C2727" s="18" t="s">
        <v>175</v>
      </c>
      <c r="D2727" s="17" t="s">
        <v>51</v>
      </c>
      <c r="E2727" s="17" t="s">
        <v>176</v>
      </c>
      <c r="F2727" s="17" t="e" vm="60">
        <v>#VALUE!</v>
      </c>
      <c r="G2727" s="17" t="str">
        <f>VLOOKUP(A2727,'Método WRI'!AA:AH,8,0)</f>
        <v>Alto</v>
      </c>
      <c r="H2727" s="18">
        <v>2030</v>
      </c>
      <c r="I2727" s="18" t="s">
        <v>86</v>
      </c>
      <c r="J2727" s="9" t="s">
        <v>89</v>
      </c>
      <c r="K2727" s="47"/>
      <c r="L2727" s="54" t="s">
        <v>89</v>
      </c>
      <c r="M2727" s="54" t="s">
        <v>89</v>
      </c>
      <c r="N2727" s="20" t="str">
        <f t="shared" ref="N2727:N2734" si="102">IF(OR(G2727="Alto",G2727="Médio", G2727="Baixo", G2727= "Não aplicável",G2727="ND"),G2727,M2727)</f>
        <v>Alto</v>
      </c>
      <c r="O2727" s="20" t="s">
        <v>246</v>
      </c>
    </row>
    <row r="2728" spans="1:15" x14ac:dyDescent="0.35">
      <c r="A2728" s="17" t="str">
        <f t="shared" si="101"/>
        <v>BRPaísVariabilidade SazonalBrasil20304CWRI Water Risk</v>
      </c>
      <c r="B2728" s="18" t="s">
        <v>174</v>
      </c>
      <c r="C2728" s="18" t="s">
        <v>175</v>
      </c>
      <c r="D2728" s="17" t="s">
        <v>51</v>
      </c>
      <c r="E2728" s="17" t="s">
        <v>176</v>
      </c>
      <c r="F2728" s="17" t="e" vm="60">
        <v>#VALUE!</v>
      </c>
      <c r="G2728" s="17" t="str">
        <f>VLOOKUP(A2728,'Método WRI'!AA:AH,8,0)</f>
        <v>Alto</v>
      </c>
      <c r="H2728" s="18">
        <v>2030</v>
      </c>
      <c r="I2728" s="18" t="s">
        <v>90</v>
      </c>
      <c r="J2728" s="9" t="s">
        <v>89</v>
      </c>
      <c r="K2728" s="47"/>
      <c r="L2728" s="54" t="s">
        <v>89</v>
      </c>
      <c r="M2728" s="54" t="s">
        <v>89</v>
      </c>
      <c r="N2728" s="20" t="str">
        <f t="shared" si="102"/>
        <v>Alto</v>
      </c>
      <c r="O2728" s="20" t="s">
        <v>246</v>
      </c>
    </row>
    <row r="2729" spans="1:15" x14ac:dyDescent="0.35">
      <c r="A2729" s="17" t="str">
        <f t="shared" si="101"/>
        <v>BRPaísVariabilidade SazonalBrasil20502CWRI Water Risk</v>
      </c>
      <c r="B2729" s="18" t="s">
        <v>174</v>
      </c>
      <c r="C2729" s="18" t="s">
        <v>175</v>
      </c>
      <c r="D2729" s="17" t="s">
        <v>51</v>
      </c>
      <c r="E2729" s="17" t="s">
        <v>176</v>
      </c>
      <c r="F2729" s="17" t="e" vm="60">
        <v>#VALUE!</v>
      </c>
      <c r="G2729" s="17" t="str">
        <f>VLOOKUP(A2729,'Método WRI'!AA:AH,8,0)</f>
        <v>Alto</v>
      </c>
      <c r="H2729" s="18">
        <v>2050</v>
      </c>
      <c r="I2729" s="18" t="s">
        <v>86</v>
      </c>
      <c r="J2729" s="9" t="s">
        <v>89</v>
      </c>
      <c r="K2729" s="47"/>
      <c r="L2729" s="54" t="s">
        <v>89</v>
      </c>
      <c r="M2729" s="54" t="s">
        <v>89</v>
      </c>
      <c r="N2729" s="20" t="str">
        <f t="shared" si="102"/>
        <v>Alto</v>
      </c>
      <c r="O2729" s="20" t="s">
        <v>246</v>
      </c>
    </row>
    <row r="2730" spans="1:15" x14ac:dyDescent="0.35">
      <c r="A2730" s="17" t="str">
        <f t="shared" si="101"/>
        <v>BRPaísVariabilidade SazonalBrasil20504CWRI Water Risk</v>
      </c>
      <c r="B2730" s="18" t="s">
        <v>174</v>
      </c>
      <c r="C2730" s="18" t="s">
        <v>175</v>
      </c>
      <c r="D2730" s="17" t="s">
        <v>51</v>
      </c>
      <c r="E2730" s="17" t="s">
        <v>176</v>
      </c>
      <c r="F2730" s="17" t="e" vm="60">
        <v>#VALUE!</v>
      </c>
      <c r="G2730" s="17" t="str">
        <f>VLOOKUP(A2730,'Método WRI'!AA:AH,8,0)</f>
        <v>Alto</v>
      </c>
      <c r="H2730" s="18">
        <v>2050</v>
      </c>
      <c r="I2730" s="18" t="s">
        <v>90</v>
      </c>
      <c r="J2730" s="9" t="s">
        <v>89</v>
      </c>
      <c r="K2730" s="47"/>
      <c r="L2730" s="54" t="s">
        <v>89</v>
      </c>
      <c r="M2730" s="54" t="s">
        <v>89</v>
      </c>
      <c r="N2730" s="20" t="str">
        <f t="shared" si="102"/>
        <v>Alto</v>
      </c>
      <c r="O2730" s="20" t="s">
        <v>246</v>
      </c>
    </row>
    <row r="2731" spans="1:15" x14ac:dyDescent="0.35">
      <c r="A2731" s="17" t="str">
        <f t="shared" si="101"/>
        <v>BRPaísVariabilidade SazonalBrasil20302CThinkHazard</v>
      </c>
      <c r="B2731" s="18" t="s">
        <v>174</v>
      </c>
      <c r="C2731" s="18" t="s">
        <v>175</v>
      </c>
      <c r="D2731" s="17" t="s">
        <v>51</v>
      </c>
      <c r="E2731" s="17" t="s">
        <v>176</v>
      </c>
      <c r="F2731" s="17" t="e" vm="60">
        <v>#VALUE!</v>
      </c>
      <c r="G2731" s="17" t="s">
        <v>184</v>
      </c>
      <c r="H2731" s="18">
        <v>2030</v>
      </c>
      <c r="I2731" s="18" t="s">
        <v>86</v>
      </c>
      <c r="J2731" s="9" t="s">
        <v>89</v>
      </c>
      <c r="K2731" s="47" t="s">
        <v>252</v>
      </c>
      <c r="L2731" s="54" t="s">
        <v>89</v>
      </c>
      <c r="M2731" s="54" t="s">
        <v>89</v>
      </c>
      <c r="N2731" s="20" t="str">
        <f t="shared" si="102"/>
        <v>Alto</v>
      </c>
      <c r="O2731" s="20" t="s">
        <v>245</v>
      </c>
    </row>
    <row r="2732" spans="1:15" x14ac:dyDescent="0.35">
      <c r="A2732" s="17" t="str">
        <f t="shared" si="101"/>
        <v>BRPaísVariabilidade SazonalBrasil20304CThinkHazard</v>
      </c>
      <c r="B2732" s="18" t="s">
        <v>174</v>
      </c>
      <c r="C2732" s="18" t="s">
        <v>175</v>
      </c>
      <c r="D2732" s="17" t="s">
        <v>51</v>
      </c>
      <c r="E2732" s="17" t="s">
        <v>176</v>
      </c>
      <c r="F2732" s="17" t="e" vm="60">
        <v>#VALUE!</v>
      </c>
      <c r="G2732" s="17" t="s">
        <v>184</v>
      </c>
      <c r="H2732" s="18">
        <v>2030</v>
      </c>
      <c r="I2732" s="18" t="s">
        <v>90</v>
      </c>
      <c r="J2732" s="9" t="s">
        <v>89</v>
      </c>
      <c r="K2732" s="47" t="s">
        <v>252</v>
      </c>
      <c r="L2732" s="54" t="s">
        <v>89</v>
      </c>
      <c r="M2732" s="54" t="s">
        <v>89</v>
      </c>
      <c r="N2732" s="20" t="str">
        <f t="shared" si="102"/>
        <v>Alto</v>
      </c>
      <c r="O2732" s="20" t="s">
        <v>245</v>
      </c>
    </row>
    <row r="2733" spans="1:15" x14ac:dyDescent="0.35">
      <c r="A2733" s="17" t="str">
        <f t="shared" si="101"/>
        <v>BRPaísVariabilidade SazonalBrasil20502CThinkHazard</v>
      </c>
      <c r="B2733" s="18" t="s">
        <v>174</v>
      </c>
      <c r="C2733" s="18" t="s">
        <v>175</v>
      </c>
      <c r="D2733" s="17" t="s">
        <v>51</v>
      </c>
      <c r="E2733" s="17" t="s">
        <v>176</v>
      </c>
      <c r="F2733" s="17" t="e" vm="60">
        <v>#VALUE!</v>
      </c>
      <c r="G2733" s="17" t="s">
        <v>184</v>
      </c>
      <c r="H2733" s="18">
        <v>2050</v>
      </c>
      <c r="I2733" s="18" t="s">
        <v>86</v>
      </c>
      <c r="J2733" s="9" t="s">
        <v>89</v>
      </c>
      <c r="K2733" s="47" t="s">
        <v>252</v>
      </c>
      <c r="L2733" s="54" t="s">
        <v>89</v>
      </c>
      <c r="M2733" s="54" t="s">
        <v>89</v>
      </c>
      <c r="N2733" s="20" t="str">
        <f t="shared" si="102"/>
        <v>Alto</v>
      </c>
      <c r="O2733" s="20" t="s">
        <v>245</v>
      </c>
    </row>
    <row r="2734" spans="1:15" x14ac:dyDescent="0.35">
      <c r="A2734" s="17" t="str">
        <f t="shared" si="101"/>
        <v>BRPaísVariabilidade SazonalBrasil20504CThinkHazard</v>
      </c>
      <c r="B2734" s="18" t="s">
        <v>174</v>
      </c>
      <c r="C2734" s="18" t="s">
        <v>175</v>
      </c>
      <c r="D2734" s="17" t="s">
        <v>51</v>
      </c>
      <c r="E2734" s="17" t="s">
        <v>176</v>
      </c>
      <c r="F2734" s="17" t="e" vm="60">
        <v>#VALUE!</v>
      </c>
      <c r="G2734" s="17" t="s">
        <v>184</v>
      </c>
      <c r="H2734" s="18">
        <v>2050</v>
      </c>
      <c r="I2734" s="18" t="s">
        <v>90</v>
      </c>
      <c r="J2734" s="9" t="s">
        <v>89</v>
      </c>
      <c r="K2734" s="47" t="s">
        <v>252</v>
      </c>
      <c r="L2734" s="54" t="s">
        <v>89</v>
      </c>
      <c r="M2734" s="54" t="s">
        <v>89</v>
      </c>
      <c r="N2734" s="20" t="str">
        <f t="shared" si="102"/>
        <v>Alto</v>
      </c>
      <c r="O2734" s="20" t="s">
        <v>245</v>
      </c>
    </row>
    <row r="2736" spans="1:15" x14ac:dyDescent="0.35">
      <c r="D2736" s="44"/>
      <c r="E2736" s="1"/>
    </row>
    <row r="2737" spans="2:6" x14ac:dyDescent="0.35">
      <c r="B2737" s="74"/>
      <c r="C2737" s="149"/>
      <c r="E2737" s="1"/>
      <c r="F2737" s="18"/>
    </row>
    <row r="2738" spans="2:6" x14ac:dyDescent="0.35">
      <c r="B2738" s="74"/>
      <c r="C2738" s="149"/>
      <c r="E2738" s="1"/>
      <c r="F2738" s="18"/>
    </row>
    <row r="2739" spans="2:6" x14ac:dyDescent="0.35">
      <c r="B2739" s="74"/>
      <c r="C2739" s="149"/>
      <c r="E2739" s="1"/>
      <c r="F2739" s="18"/>
    </row>
    <row r="2740" spans="2:6" x14ac:dyDescent="0.35">
      <c r="B2740" s="74"/>
      <c r="C2740" s="149"/>
      <c r="D2740" s="44"/>
      <c r="E2740" s="1"/>
      <c r="F2740" s="18"/>
    </row>
    <row r="2741" spans="2:6" x14ac:dyDescent="0.35">
      <c r="B2741" s="74"/>
      <c r="C2741" s="149"/>
      <c r="D2741" s="44"/>
      <c r="E2741" s="1"/>
      <c r="F2741" s="18"/>
    </row>
    <row r="2742" spans="2:6" x14ac:dyDescent="0.35">
      <c r="B2742" s="74"/>
      <c r="C2742" s="149"/>
      <c r="E2742" s="1"/>
      <c r="F2742" s="18"/>
    </row>
    <row r="2743" spans="2:6" x14ac:dyDescent="0.35">
      <c r="B2743" s="74"/>
      <c r="C2743" s="149"/>
      <c r="E2743" s="1"/>
      <c r="F2743" s="18"/>
    </row>
    <row r="2744" spans="2:6" x14ac:dyDescent="0.35">
      <c r="B2744" s="74"/>
      <c r="C2744" s="149"/>
      <c r="E2744" s="1"/>
      <c r="F2744" s="18"/>
    </row>
    <row r="2745" spans="2:6" x14ac:dyDescent="0.35">
      <c r="B2745" s="74"/>
      <c r="C2745" s="149"/>
      <c r="E2745" s="1"/>
      <c r="F2745" s="18"/>
    </row>
    <row r="2746" spans="2:6" x14ac:dyDescent="0.35">
      <c r="B2746" s="74"/>
      <c r="C2746" s="149"/>
      <c r="E2746" s="1"/>
      <c r="F2746" s="18"/>
    </row>
    <row r="2747" spans="2:6" x14ac:dyDescent="0.35">
      <c r="B2747" s="74"/>
      <c r="C2747" s="149"/>
      <c r="E2747" s="1"/>
      <c r="F2747" s="18"/>
    </row>
    <row r="2748" spans="2:6" x14ac:dyDescent="0.35">
      <c r="B2748" s="74"/>
      <c r="C2748" s="149"/>
      <c r="D2748" s="44"/>
      <c r="E2748" s="1"/>
      <c r="F2748" s="18"/>
    </row>
    <row r="2749" spans="2:6" x14ac:dyDescent="0.35">
      <c r="B2749" s="74"/>
      <c r="C2749" s="149"/>
      <c r="D2749" s="44"/>
      <c r="E2749" s="1"/>
      <c r="F2749" s="18"/>
    </row>
    <row r="2750" spans="2:6" x14ac:dyDescent="0.35">
      <c r="B2750" s="74"/>
      <c r="C2750" s="149"/>
      <c r="D2750" s="44"/>
      <c r="E2750" s="1"/>
      <c r="F2750" s="18"/>
    </row>
    <row r="2751" spans="2:6" x14ac:dyDescent="0.35">
      <c r="B2751" s="74"/>
      <c r="C2751" s="149"/>
      <c r="D2751" s="44"/>
      <c r="E2751" s="1"/>
      <c r="F2751" s="18"/>
    </row>
    <row r="2752" spans="2:6" x14ac:dyDescent="0.35">
      <c r="B2752" s="74"/>
      <c r="C2752" s="149"/>
      <c r="E2752" s="1"/>
      <c r="F2752" s="18"/>
    </row>
    <row r="2753" spans="2:6" x14ac:dyDescent="0.35">
      <c r="B2753" s="74"/>
      <c r="C2753" s="149"/>
      <c r="E2753" s="1"/>
      <c r="F2753" s="18"/>
    </row>
    <row r="2754" spans="2:6" x14ac:dyDescent="0.35">
      <c r="E2754" s="1"/>
    </row>
    <row r="2755" spans="2:6" x14ac:dyDescent="0.35">
      <c r="E2755" s="1"/>
    </row>
    <row r="2756" spans="2:6" x14ac:dyDescent="0.35">
      <c r="E2756" s="1"/>
    </row>
    <row r="2757" spans="2:6" x14ac:dyDescent="0.35">
      <c r="E2757" s="1"/>
    </row>
    <row r="2758" spans="2:6" x14ac:dyDescent="0.35">
      <c r="E2758" s="1"/>
    </row>
    <row r="2759" spans="2:6" x14ac:dyDescent="0.35">
      <c r="E2759" s="1"/>
    </row>
  </sheetData>
  <autoFilter ref="A5:O2734" xr:uid="{07AB9468-DEA6-47E8-A55F-D35DD6F2266F}"/>
  <sortState xmlns:xlrd2="http://schemas.microsoft.com/office/spreadsheetml/2017/richdata2" ref="A7:O2734">
    <sortCondition ref="D10:D2734"/>
  </sortState>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CFFE1-5690-4219-8173-05AC2CC06BB2}">
  <sheetPr codeName="Planilha7">
    <tabColor theme="9" tint="0.59999389629810485"/>
  </sheetPr>
  <dimension ref="A1:CB135"/>
  <sheetViews>
    <sheetView zoomScale="90" zoomScaleNormal="90" workbookViewId="0"/>
  </sheetViews>
  <sheetFormatPr defaultColWidth="0" defaultRowHeight="15.75" customHeight="1" x14ac:dyDescent="0.35"/>
  <cols>
    <col min="1" max="1" width="31.54296875" customWidth="1"/>
    <col min="2" max="2" width="1.26953125" customWidth="1"/>
    <col min="3" max="3" width="11" customWidth="1"/>
    <col min="4" max="4" width="0.81640625" customWidth="1"/>
    <col min="5" max="5" width="58.54296875" customWidth="1"/>
    <col min="6" max="8" width="11" customWidth="1"/>
    <col min="9" max="9" width="35.453125" customWidth="1"/>
    <col min="10" max="10" width="19.453125" customWidth="1"/>
    <col min="11" max="13" width="11" customWidth="1"/>
    <col min="14" max="14" width="2.1796875" customWidth="1"/>
    <col min="15" max="23" width="11" customWidth="1"/>
    <col min="24" max="24" width="3.1796875" customWidth="1"/>
    <col min="25" max="33" width="9.1796875" customWidth="1"/>
    <col min="34" max="34" width="2.7265625" customWidth="1"/>
    <col min="35" max="43" width="9.1796875" customWidth="1"/>
    <col min="44" max="44" width="3.1796875" customWidth="1"/>
    <col min="45" max="53" width="9.1796875" customWidth="1"/>
    <col min="54" max="54" width="3.1796875" customWidth="1"/>
    <col min="55" max="63" width="9.1796875" customWidth="1"/>
    <col min="64" max="64" width="2.1796875" customWidth="1"/>
    <col min="65" max="65" width="20.1796875" bestFit="1" customWidth="1"/>
    <col min="66" max="66" width="20.54296875" bestFit="1" customWidth="1"/>
    <col min="67" max="67" width="6" bestFit="1" customWidth="1"/>
    <col min="68" max="68" width="7.81640625" bestFit="1" customWidth="1"/>
    <col min="69" max="71" width="9.1796875" customWidth="1"/>
    <col min="72" max="72" width="7.81640625" bestFit="1" customWidth="1"/>
    <col min="73" max="73" width="12.54296875" bestFit="1" customWidth="1"/>
    <col min="74" max="74" width="20.54296875" bestFit="1" customWidth="1"/>
    <col min="75" max="75" width="6" bestFit="1" customWidth="1"/>
    <col min="76" max="76" width="7.81640625" bestFit="1" customWidth="1"/>
    <col min="77" max="77" width="8.26953125" bestFit="1" customWidth="1"/>
    <col min="78" max="78" width="10.7265625" hidden="1" customWidth="1"/>
    <col min="79" max="79" width="12.54296875" hidden="1" customWidth="1"/>
    <col min="80" max="80" width="13" hidden="1" customWidth="1"/>
    <col min="81" max="16384" width="9.1796875" hidden="1"/>
  </cols>
  <sheetData>
    <row r="1" spans="1:76" s="16" customFormat="1" ht="16.5" customHeight="1" x14ac:dyDescent="0.35">
      <c r="B1" s="94"/>
      <c r="C1" s="94"/>
    </row>
    <row r="2" spans="1:76" s="16" customFormat="1" ht="16.5" customHeight="1" x14ac:dyDescent="0.35">
      <c r="B2" s="94"/>
      <c r="C2" s="94"/>
    </row>
    <row r="3" spans="1:76" s="16" customFormat="1" ht="23.25" customHeight="1" x14ac:dyDescent="0.35">
      <c r="A3" s="6"/>
      <c r="B3" s="69"/>
      <c r="C3" s="69" t="s">
        <v>283</v>
      </c>
      <c r="D3" s="69"/>
      <c r="E3" s="6"/>
      <c r="F3" s="6"/>
      <c r="G3" s="6"/>
      <c r="H3" s="6"/>
      <c r="I3" s="6"/>
      <c r="J3" s="6"/>
      <c r="K3" s="6"/>
      <c r="L3" s="6"/>
      <c r="M3" s="6"/>
      <c r="N3" s="6"/>
      <c r="O3" s="6"/>
    </row>
    <row r="4" spans="1:76" s="15" customFormat="1" ht="14.25" customHeight="1" x14ac:dyDescent="0.35">
      <c r="B4" s="117"/>
      <c r="C4" s="117" t="s">
        <v>304</v>
      </c>
      <c r="D4" s="117"/>
    </row>
    <row r="5" spans="1:76" ht="15.75" customHeight="1" x14ac:dyDescent="0.35">
      <c r="BN5" t="s">
        <v>228</v>
      </c>
      <c r="BR5" t="s">
        <v>226</v>
      </c>
      <c r="BV5" t="s">
        <v>219</v>
      </c>
    </row>
    <row r="6" spans="1:76" ht="15.75" customHeight="1" x14ac:dyDescent="0.35">
      <c r="A6" s="55" t="s">
        <v>229</v>
      </c>
      <c r="B6" s="25"/>
      <c r="C6" s="55" t="s">
        <v>54</v>
      </c>
      <c r="D6" s="25"/>
      <c r="E6" s="55" t="s">
        <v>230</v>
      </c>
      <c r="F6" s="55"/>
      <c r="G6" s="55"/>
      <c r="H6" s="55"/>
      <c r="I6" s="55"/>
      <c r="J6" s="55"/>
      <c r="K6" s="55"/>
      <c r="L6" s="55"/>
      <c r="M6" s="55"/>
      <c r="N6" s="25"/>
      <c r="O6" s="55" t="s">
        <v>231</v>
      </c>
      <c r="P6" s="55"/>
      <c r="Q6" s="55"/>
      <c r="R6" s="55"/>
      <c r="S6" s="55"/>
      <c r="T6" s="55"/>
      <c r="U6" s="55"/>
      <c r="V6" s="55"/>
      <c r="W6" s="55"/>
      <c r="X6" s="25"/>
      <c r="Y6" s="55" t="s">
        <v>232</v>
      </c>
      <c r="Z6" s="55"/>
      <c r="AA6" s="55"/>
      <c r="AB6" s="55"/>
      <c r="AC6" s="55"/>
      <c r="AD6" s="55"/>
      <c r="AE6" s="55"/>
      <c r="AF6" s="55"/>
      <c r="AG6" s="55"/>
      <c r="AH6" s="25"/>
      <c r="AI6" s="55" t="s">
        <v>233</v>
      </c>
      <c r="AJ6" s="55"/>
      <c r="AK6" s="55"/>
      <c r="AL6" s="55"/>
      <c r="AM6" s="55"/>
      <c r="AN6" s="55"/>
      <c r="AO6" s="55"/>
      <c r="AP6" s="55"/>
      <c r="AQ6" s="55"/>
      <c r="AR6" s="25"/>
      <c r="AS6" s="55" t="s">
        <v>234</v>
      </c>
      <c r="AT6" s="55"/>
      <c r="AU6" s="55"/>
      <c r="AV6" s="55"/>
      <c r="AW6" s="55"/>
      <c r="AX6" s="55"/>
      <c r="AY6" s="55"/>
      <c r="AZ6" s="55"/>
      <c r="BA6" s="55"/>
      <c r="BB6" s="25"/>
      <c r="BC6" s="55" t="s">
        <v>235</v>
      </c>
      <c r="BD6" s="55"/>
      <c r="BE6" s="56"/>
      <c r="BF6" s="56"/>
      <c r="BG6" s="56"/>
      <c r="BH6" s="56"/>
      <c r="BI6" s="56"/>
      <c r="BJ6" s="56"/>
      <c r="BK6" s="56"/>
      <c r="BN6" s="56" t="s">
        <v>236</v>
      </c>
      <c r="BO6" s="56" t="s">
        <v>237</v>
      </c>
      <c r="BP6" s="56" t="s">
        <v>238</v>
      </c>
      <c r="BR6" s="56" t="s">
        <v>236</v>
      </c>
      <c r="BS6" s="56" t="s">
        <v>237</v>
      </c>
      <c r="BT6" s="56" t="s">
        <v>238</v>
      </c>
      <c r="BV6" s="56" t="s">
        <v>236</v>
      </c>
      <c r="BW6" s="56" t="s">
        <v>237</v>
      </c>
      <c r="BX6" s="56" t="s">
        <v>238</v>
      </c>
    </row>
    <row r="7" spans="1:76" ht="15.75" customHeight="1" x14ac:dyDescent="0.5">
      <c r="A7" t="s">
        <v>83</v>
      </c>
      <c r="C7" t="s">
        <v>239</v>
      </c>
      <c r="D7" s="57"/>
      <c r="E7" s="59" t="s">
        <v>53</v>
      </c>
      <c r="F7" s="59" t="s">
        <v>54</v>
      </c>
      <c r="G7" s="59" t="s">
        <v>55</v>
      </c>
      <c r="H7" s="59" t="s">
        <v>240</v>
      </c>
      <c r="I7" s="59" t="s">
        <v>57</v>
      </c>
      <c r="J7" s="60" t="s">
        <v>58</v>
      </c>
      <c r="K7" s="60" t="s">
        <v>241</v>
      </c>
      <c r="L7" s="60" t="s">
        <v>242</v>
      </c>
      <c r="M7" s="59" t="s">
        <v>221</v>
      </c>
      <c r="O7" s="59" t="s">
        <v>53</v>
      </c>
      <c r="P7" s="59" t="s">
        <v>54</v>
      </c>
      <c r="Q7" s="59" t="s">
        <v>55</v>
      </c>
      <c r="R7" s="59" t="s">
        <v>240</v>
      </c>
      <c r="S7" s="59" t="s">
        <v>57</v>
      </c>
      <c r="T7" s="60" t="s">
        <v>58</v>
      </c>
      <c r="U7" s="60" t="s">
        <v>241</v>
      </c>
      <c r="V7" s="60" t="s">
        <v>242</v>
      </c>
      <c r="W7" s="59" t="s">
        <v>221</v>
      </c>
      <c r="Y7" s="59" t="s">
        <v>53</v>
      </c>
      <c r="Z7" s="59" t="s">
        <v>54</v>
      </c>
      <c r="AA7" s="59" t="s">
        <v>55</v>
      </c>
      <c r="AB7" s="59" t="s">
        <v>240</v>
      </c>
      <c r="AC7" s="59" t="s">
        <v>57</v>
      </c>
      <c r="AD7" s="60" t="s">
        <v>58</v>
      </c>
      <c r="AE7" s="60" t="s">
        <v>241</v>
      </c>
      <c r="AF7" s="60" t="s">
        <v>242</v>
      </c>
      <c r="AG7" s="59" t="s">
        <v>221</v>
      </c>
      <c r="AH7" s="25"/>
      <c r="AI7" s="59" t="s">
        <v>53</v>
      </c>
      <c r="AJ7" s="59" t="s">
        <v>54</v>
      </c>
      <c r="AK7" s="59" t="s">
        <v>55</v>
      </c>
      <c r="AL7" s="59" t="s">
        <v>240</v>
      </c>
      <c r="AM7" s="59" t="s">
        <v>57</v>
      </c>
      <c r="AN7" s="60" t="s">
        <v>58</v>
      </c>
      <c r="AO7" s="60" t="s">
        <v>241</v>
      </c>
      <c r="AP7" s="60" t="s">
        <v>242</v>
      </c>
      <c r="AQ7" s="59" t="s">
        <v>221</v>
      </c>
      <c r="AS7" s="59" t="s">
        <v>53</v>
      </c>
      <c r="AT7" s="59" t="s">
        <v>54</v>
      </c>
      <c r="AU7" s="59" t="s">
        <v>55</v>
      </c>
      <c r="AV7" s="59" t="s">
        <v>240</v>
      </c>
      <c r="AW7" s="59" t="s">
        <v>57</v>
      </c>
      <c r="AX7" s="60" t="s">
        <v>58</v>
      </c>
      <c r="AY7" s="60" t="s">
        <v>241</v>
      </c>
      <c r="AZ7" s="60" t="s">
        <v>242</v>
      </c>
      <c r="BA7" s="59" t="s">
        <v>221</v>
      </c>
      <c r="BC7" s="59" t="s">
        <v>53</v>
      </c>
      <c r="BD7" s="59" t="s">
        <v>54</v>
      </c>
      <c r="BE7" s="59" t="s">
        <v>55</v>
      </c>
      <c r="BF7" s="59" t="s">
        <v>240</v>
      </c>
      <c r="BG7" s="59" t="s">
        <v>57</v>
      </c>
      <c r="BH7" s="60" t="s">
        <v>58</v>
      </c>
      <c r="BI7" s="60" t="s">
        <v>241</v>
      </c>
      <c r="BJ7" s="60" t="s">
        <v>242</v>
      </c>
      <c r="BK7" s="59" t="s">
        <v>221</v>
      </c>
      <c r="BN7" s="17" t="s">
        <v>132</v>
      </c>
      <c r="BO7" s="17" t="s">
        <v>131</v>
      </c>
      <c r="BP7" s="44" t="s">
        <v>82</v>
      </c>
      <c r="BR7" s="17" t="s">
        <v>132</v>
      </c>
      <c r="BS7" s="17" t="s">
        <v>131</v>
      </c>
      <c r="BT7" s="1" t="s">
        <v>190</v>
      </c>
      <c r="BV7" s="17" t="s">
        <v>155</v>
      </c>
      <c r="BW7" s="17" t="s">
        <v>131</v>
      </c>
      <c r="BX7" s="17" t="s">
        <v>146</v>
      </c>
    </row>
    <row r="8" spans="1:76" ht="15.75" customHeight="1" x14ac:dyDescent="0.35">
      <c r="A8" t="s">
        <v>191</v>
      </c>
      <c r="C8" t="s">
        <v>174</v>
      </c>
      <c r="D8" s="58"/>
      <c r="E8" s="187"/>
      <c r="F8" s="188"/>
      <c r="G8" s="188" t="s">
        <v>175</v>
      </c>
      <c r="H8" s="187" t="str">
        <f>'Heatmap Estados'!$Y$8</f>
        <v>Aumento no nível do mar</v>
      </c>
      <c r="I8" s="188" t="s">
        <v>176</v>
      </c>
      <c r="J8" s="188" t="s">
        <v>176</v>
      </c>
      <c r="K8" s="189" t="s">
        <v>184</v>
      </c>
      <c r="L8" s="189">
        <f>'Heatmap Estados'!$G$8</f>
        <v>2030</v>
      </c>
      <c r="M8" s="187" t="str">
        <f>'Heatmap Estados'!$P$8</f>
        <v>2C</v>
      </c>
      <c r="O8" s="187"/>
      <c r="P8" s="188"/>
      <c r="Q8" s="188" t="s">
        <v>175</v>
      </c>
      <c r="R8" s="187" t="str">
        <f>'Heatmap Estados'!$Y$8</f>
        <v>Aumento no nível do mar</v>
      </c>
      <c r="S8" s="188" t="s">
        <v>176</v>
      </c>
      <c r="T8" s="188" t="s">
        <v>176</v>
      </c>
      <c r="U8" s="189" t="s">
        <v>184</v>
      </c>
      <c r="V8" s="189">
        <f>'Heatmap Estados'!$G$8</f>
        <v>2030</v>
      </c>
      <c r="W8" s="187" t="str">
        <f>'Heatmap Estados'!$P$8</f>
        <v>2C</v>
      </c>
      <c r="Y8" s="187"/>
      <c r="Z8" s="188"/>
      <c r="AA8" s="188" t="s">
        <v>175</v>
      </c>
      <c r="AB8" s="187" t="str">
        <f>'Heatmap Estados'!$Y$8</f>
        <v>Aumento no nível do mar</v>
      </c>
      <c r="AC8" s="188" t="s">
        <v>176</v>
      </c>
      <c r="AD8" s="188" t="s">
        <v>176</v>
      </c>
      <c r="AE8" s="189" t="s">
        <v>184</v>
      </c>
      <c r="AF8" s="189">
        <f>'Heatmap Estados'!$G$8</f>
        <v>2030</v>
      </c>
      <c r="AG8" s="187" t="str">
        <f>'Heatmap Estados'!$P$8</f>
        <v>2C</v>
      </c>
      <c r="AI8" s="187"/>
      <c r="AJ8" s="188"/>
      <c r="AK8" s="188" t="s">
        <v>175</v>
      </c>
      <c r="AL8" s="187" t="str">
        <f>'Heatmap Estados'!$Y$8</f>
        <v>Aumento no nível do mar</v>
      </c>
      <c r="AM8" s="188" t="s">
        <v>176</v>
      </c>
      <c r="AN8" s="188" t="s">
        <v>176</v>
      </c>
      <c r="AO8" s="189" t="s">
        <v>184</v>
      </c>
      <c r="AP8" s="189">
        <f>'Heatmap Estados'!$G$8</f>
        <v>2030</v>
      </c>
      <c r="AQ8" s="187" t="str">
        <f>'Heatmap Estados'!$P$8</f>
        <v>2C</v>
      </c>
      <c r="AS8" s="187"/>
      <c r="AT8" s="188"/>
      <c r="AU8" s="188" t="s">
        <v>175</v>
      </c>
      <c r="AV8" s="187" t="str">
        <f>'Heatmap Estados'!$Y$8</f>
        <v>Aumento no nível do mar</v>
      </c>
      <c r="AW8" s="188" t="s">
        <v>176</v>
      </c>
      <c r="AX8" s="188" t="s">
        <v>176</v>
      </c>
      <c r="AY8" s="189" t="s">
        <v>184</v>
      </c>
      <c r="AZ8" s="189">
        <f>'Heatmap Estados'!$G$8</f>
        <v>2030</v>
      </c>
      <c r="BA8" s="187" t="str">
        <f>'Heatmap Estados'!$P$8</f>
        <v>2C</v>
      </c>
      <c r="BC8" s="187"/>
      <c r="BD8" s="188"/>
      <c r="BE8" s="188" t="s">
        <v>175</v>
      </c>
      <c r="BF8" s="187" t="str">
        <f>'Heatmap Estados'!$Y$8</f>
        <v>Aumento no nível do mar</v>
      </c>
      <c r="BG8" s="188" t="s">
        <v>176</v>
      </c>
      <c r="BH8" s="188" t="s">
        <v>176</v>
      </c>
      <c r="BI8" s="189" t="s">
        <v>184</v>
      </c>
      <c r="BJ8" s="189">
        <f>'Heatmap Estados'!$G$8</f>
        <v>2030</v>
      </c>
      <c r="BK8" s="187" t="str">
        <f>'Heatmap Estados'!$P$8</f>
        <v>2C</v>
      </c>
      <c r="BN8" s="79" t="s">
        <v>155</v>
      </c>
      <c r="BO8" s="79" t="s">
        <v>131</v>
      </c>
      <c r="BP8" s="80" t="s">
        <v>146</v>
      </c>
      <c r="BR8" s="79" t="s">
        <v>118</v>
      </c>
      <c r="BS8" s="79" t="s">
        <v>117</v>
      </c>
      <c r="BT8" t="s">
        <v>190</v>
      </c>
      <c r="BV8" s="79" t="s">
        <v>156</v>
      </c>
      <c r="BW8" s="79" t="s">
        <v>117</v>
      </c>
      <c r="BX8" s="79" t="s">
        <v>146</v>
      </c>
    </row>
    <row r="9" spans="1:76" ht="15.75" customHeight="1" x14ac:dyDescent="0.35">
      <c r="A9" t="s">
        <v>52</v>
      </c>
      <c r="C9" t="s">
        <v>131</v>
      </c>
      <c r="D9" s="58"/>
      <c r="E9" s="187"/>
      <c r="F9" s="188"/>
      <c r="G9" s="188" t="s">
        <v>175</v>
      </c>
      <c r="H9" s="187" t="str">
        <f>'Heatmap Estados'!$Y$8</f>
        <v>Aumento no nível do mar</v>
      </c>
      <c r="I9" s="188" t="s">
        <v>176</v>
      </c>
      <c r="J9" s="188" t="s">
        <v>176</v>
      </c>
      <c r="K9" s="189" t="s">
        <v>177</v>
      </c>
      <c r="L9" s="189">
        <f>'Heatmap Estados'!$G$8</f>
        <v>2030</v>
      </c>
      <c r="M9" s="187" t="str">
        <f>'Heatmap Estados'!$P$8</f>
        <v>2C</v>
      </c>
      <c r="O9" s="187"/>
      <c r="P9" s="188"/>
      <c r="Q9" s="188" t="s">
        <v>175</v>
      </c>
      <c r="R9" s="187" t="str">
        <f>'Heatmap Estados'!$Y$8</f>
        <v>Aumento no nível do mar</v>
      </c>
      <c r="S9" s="188" t="s">
        <v>176</v>
      </c>
      <c r="T9" s="188" t="s">
        <v>176</v>
      </c>
      <c r="U9" s="189" t="s">
        <v>177</v>
      </c>
      <c r="V9" s="189">
        <f>'Heatmap Estados'!$G$8</f>
        <v>2030</v>
      </c>
      <c r="W9" s="187" t="str">
        <f>'Heatmap Estados'!$P$8</f>
        <v>2C</v>
      </c>
      <c r="Y9" s="187"/>
      <c r="Z9" s="188"/>
      <c r="AA9" s="188" t="s">
        <v>175</v>
      </c>
      <c r="AB9" s="187" t="str">
        <f>'Heatmap Estados'!$Y$8</f>
        <v>Aumento no nível do mar</v>
      </c>
      <c r="AC9" s="188" t="s">
        <v>176</v>
      </c>
      <c r="AD9" s="188" t="s">
        <v>176</v>
      </c>
      <c r="AE9" s="189" t="s">
        <v>177</v>
      </c>
      <c r="AF9" s="189">
        <f>'Heatmap Estados'!$G$8</f>
        <v>2030</v>
      </c>
      <c r="AG9" s="187" t="str">
        <f>'Heatmap Estados'!$P$8</f>
        <v>2C</v>
      </c>
      <c r="AI9" s="187"/>
      <c r="AJ9" s="188"/>
      <c r="AK9" s="188" t="s">
        <v>175</v>
      </c>
      <c r="AL9" s="187" t="str">
        <f>'Heatmap Estados'!$Y$8</f>
        <v>Aumento no nível do mar</v>
      </c>
      <c r="AM9" s="188" t="s">
        <v>176</v>
      </c>
      <c r="AN9" s="188" t="s">
        <v>176</v>
      </c>
      <c r="AO9" s="189" t="s">
        <v>177</v>
      </c>
      <c r="AP9" s="189">
        <f>'Heatmap Estados'!$G$8</f>
        <v>2030</v>
      </c>
      <c r="AQ9" s="187" t="str">
        <f>'Heatmap Estados'!$P$8</f>
        <v>2C</v>
      </c>
      <c r="AS9" s="187"/>
      <c r="AT9" s="188"/>
      <c r="AU9" s="188" t="s">
        <v>175</v>
      </c>
      <c r="AV9" s="187" t="str">
        <f>'Heatmap Estados'!$Y$8</f>
        <v>Aumento no nível do mar</v>
      </c>
      <c r="AW9" s="188" t="s">
        <v>176</v>
      </c>
      <c r="AX9" s="188" t="s">
        <v>176</v>
      </c>
      <c r="AY9" s="189" t="s">
        <v>177</v>
      </c>
      <c r="AZ9" s="189">
        <f>'Heatmap Estados'!$G$8</f>
        <v>2030</v>
      </c>
      <c r="BA9" s="187" t="str">
        <f>'Heatmap Estados'!$P$8</f>
        <v>2C</v>
      </c>
      <c r="BC9" s="187"/>
      <c r="BD9" s="188"/>
      <c r="BE9" s="188" t="s">
        <v>175</v>
      </c>
      <c r="BF9" s="187" t="str">
        <f>'Heatmap Estados'!$Y$8</f>
        <v>Aumento no nível do mar</v>
      </c>
      <c r="BG9" s="188" t="s">
        <v>176</v>
      </c>
      <c r="BH9" s="188" t="s">
        <v>176</v>
      </c>
      <c r="BI9" s="189" t="s">
        <v>177</v>
      </c>
      <c r="BJ9" s="189">
        <f>'Heatmap Estados'!$G$8</f>
        <v>2030</v>
      </c>
      <c r="BK9" s="187" t="str">
        <f>'Heatmap Estados'!$P$8</f>
        <v>2C</v>
      </c>
      <c r="BN9" s="79" t="s">
        <v>118</v>
      </c>
      <c r="BO9" s="79" t="s">
        <v>117</v>
      </c>
      <c r="BP9" s="80" t="s">
        <v>82</v>
      </c>
      <c r="BR9" s="79" t="s">
        <v>120</v>
      </c>
      <c r="BS9" s="79" t="s">
        <v>119</v>
      </c>
      <c r="BT9" t="s">
        <v>190</v>
      </c>
      <c r="BV9" s="79" t="s">
        <v>158</v>
      </c>
      <c r="BW9" s="79" t="s">
        <v>119</v>
      </c>
      <c r="BX9" s="79" t="s">
        <v>146</v>
      </c>
    </row>
    <row r="10" spans="1:76" ht="15.75" customHeight="1" x14ac:dyDescent="0.35">
      <c r="A10" t="s">
        <v>198</v>
      </c>
      <c r="C10" t="s">
        <v>117</v>
      </c>
      <c r="D10" s="58"/>
      <c r="E10" s="187"/>
      <c r="F10" s="188"/>
      <c r="G10" s="188" t="s">
        <v>175</v>
      </c>
      <c r="H10" s="187" t="str">
        <f>'Heatmap Estados'!$Y$8</f>
        <v>Aumento no nível do mar</v>
      </c>
      <c r="I10" s="188" t="s">
        <v>176</v>
      </c>
      <c r="J10" s="188" t="s">
        <v>176</v>
      </c>
      <c r="K10" s="189" t="s">
        <v>85</v>
      </c>
      <c r="L10" s="189">
        <f>'Heatmap Estados'!$G$8</f>
        <v>2030</v>
      </c>
      <c r="M10" s="187" t="str">
        <f>'Heatmap Estados'!$P$8</f>
        <v>2C</v>
      </c>
      <c r="O10" s="187"/>
      <c r="P10" s="188"/>
      <c r="Q10" s="188" t="s">
        <v>175</v>
      </c>
      <c r="R10" s="187" t="str">
        <f>'Heatmap Estados'!$Y$8</f>
        <v>Aumento no nível do mar</v>
      </c>
      <c r="S10" s="188" t="s">
        <v>176</v>
      </c>
      <c r="T10" s="188" t="s">
        <v>176</v>
      </c>
      <c r="U10" s="189" t="s">
        <v>85</v>
      </c>
      <c r="V10" s="189">
        <f>'Heatmap Estados'!$G$8</f>
        <v>2030</v>
      </c>
      <c r="W10" s="187" t="str">
        <f>'Heatmap Estados'!$P$8</f>
        <v>2C</v>
      </c>
      <c r="Y10" s="187"/>
      <c r="Z10" s="188"/>
      <c r="AA10" s="188" t="s">
        <v>175</v>
      </c>
      <c r="AB10" s="187" t="str">
        <f>'Heatmap Estados'!$Y$8</f>
        <v>Aumento no nível do mar</v>
      </c>
      <c r="AC10" s="188" t="s">
        <v>176</v>
      </c>
      <c r="AD10" s="188" t="s">
        <v>176</v>
      </c>
      <c r="AE10" s="189" t="s">
        <v>85</v>
      </c>
      <c r="AF10" s="189">
        <f>'Heatmap Estados'!$G$8</f>
        <v>2030</v>
      </c>
      <c r="AG10" s="187" t="str">
        <f>'Heatmap Estados'!$P$8</f>
        <v>2C</v>
      </c>
      <c r="AI10" s="187"/>
      <c r="AJ10" s="188"/>
      <c r="AK10" s="188" t="s">
        <v>175</v>
      </c>
      <c r="AL10" s="187" t="str">
        <f>'Heatmap Estados'!$Y$8</f>
        <v>Aumento no nível do mar</v>
      </c>
      <c r="AM10" s="188" t="s">
        <v>176</v>
      </c>
      <c r="AN10" s="188" t="s">
        <v>176</v>
      </c>
      <c r="AO10" s="189" t="s">
        <v>85</v>
      </c>
      <c r="AP10" s="189">
        <f>'Heatmap Estados'!$G$8</f>
        <v>2030</v>
      </c>
      <c r="AQ10" s="187" t="str">
        <f>'Heatmap Estados'!$P$8</f>
        <v>2C</v>
      </c>
      <c r="AS10" s="187"/>
      <c r="AT10" s="188"/>
      <c r="AU10" s="188" t="s">
        <v>175</v>
      </c>
      <c r="AV10" s="187" t="str">
        <f>'Heatmap Estados'!$Y$8</f>
        <v>Aumento no nível do mar</v>
      </c>
      <c r="AW10" s="188" t="s">
        <v>176</v>
      </c>
      <c r="AX10" s="188" t="s">
        <v>176</v>
      </c>
      <c r="AY10" s="189" t="s">
        <v>85</v>
      </c>
      <c r="AZ10" s="189">
        <f>'Heatmap Estados'!$G$8</f>
        <v>2030</v>
      </c>
      <c r="BA10" s="187" t="str">
        <f>'Heatmap Estados'!$P$8</f>
        <v>2C</v>
      </c>
      <c r="BC10" s="187"/>
      <c r="BD10" s="188"/>
      <c r="BE10" s="188" t="s">
        <v>175</v>
      </c>
      <c r="BF10" s="187" t="str">
        <f>'Heatmap Estados'!$Y$8</f>
        <v>Aumento no nível do mar</v>
      </c>
      <c r="BG10" s="188" t="s">
        <v>176</v>
      </c>
      <c r="BH10" s="188" t="s">
        <v>176</v>
      </c>
      <c r="BI10" s="189" t="s">
        <v>85</v>
      </c>
      <c r="BJ10" s="189">
        <f>'Heatmap Estados'!$G$8</f>
        <v>2030</v>
      </c>
      <c r="BK10" s="187" t="str">
        <f>'Heatmap Estados'!$P$8</f>
        <v>2C</v>
      </c>
      <c r="BN10" s="79" t="s">
        <v>156</v>
      </c>
      <c r="BO10" s="79" t="s">
        <v>117</v>
      </c>
      <c r="BP10" s="80" t="s">
        <v>146</v>
      </c>
      <c r="BR10" s="79" t="s">
        <v>116</v>
      </c>
      <c r="BS10" s="79" t="s">
        <v>115</v>
      </c>
      <c r="BT10" t="s">
        <v>190</v>
      </c>
      <c r="BV10" s="79" t="s">
        <v>157</v>
      </c>
      <c r="BW10" s="79" t="s">
        <v>115</v>
      </c>
      <c r="BX10" s="79" t="s">
        <v>146</v>
      </c>
    </row>
    <row r="11" spans="1:76" ht="15.75" customHeight="1" x14ac:dyDescent="0.35">
      <c r="A11" t="s">
        <v>290</v>
      </c>
      <c r="C11" t="s">
        <v>119</v>
      </c>
      <c r="D11" s="58"/>
      <c r="E11" s="187"/>
      <c r="F11" s="188"/>
      <c r="G11" s="188" t="s">
        <v>175</v>
      </c>
      <c r="H11" s="187" t="str">
        <f>'Heatmap Estados'!$Y$8</f>
        <v>Aumento no nível do mar</v>
      </c>
      <c r="I11" s="188" t="s">
        <v>176</v>
      </c>
      <c r="J11" s="188" t="s">
        <v>176</v>
      </c>
      <c r="K11" s="189" t="s">
        <v>187</v>
      </c>
      <c r="L11" s="189">
        <f>'Heatmap Estados'!$G$8</f>
        <v>2030</v>
      </c>
      <c r="M11" s="187" t="str">
        <f>'Heatmap Estados'!$P$8</f>
        <v>2C</v>
      </c>
      <c r="O11" s="187"/>
      <c r="P11" s="188"/>
      <c r="Q11" s="188" t="s">
        <v>175</v>
      </c>
      <c r="R11" s="187" t="str">
        <f>'Heatmap Estados'!$Y$8</f>
        <v>Aumento no nível do mar</v>
      </c>
      <c r="S11" s="188" t="s">
        <v>176</v>
      </c>
      <c r="T11" s="188" t="s">
        <v>176</v>
      </c>
      <c r="U11" s="189" t="s">
        <v>187</v>
      </c>
      <c r="V11" s="189">
        <f>'Heatmap Estados'!$G$8</f>
        <v>2030</v>
      </c>
      <c r="W11" s="187" t="str">
        <f>'Heatmap Estados'!$P$8</f>
        <v>2C</v>
      </c>
      <c r="Y11" s="187"/>
      <c r="Z11" s="188"/>
      <c r="AA11" s="188" t="s">
        <v>175</v>
      </c>
      <c r="AB11" s="187" t="str">
        <f>'Heatmap Estados'!$Y$8</f>
        <v>Aumento no nível do mar</v>
      </c>
      <c r="AC11" s="188" t="s">
        <v>176</v>
      </c>
      <c r="AD11" s="188" t="s">
        <v>176</v>
      </c>
      <c r="AE11" s="189" t="s">
        <v>187</v>
      </c>
      <c r="AF11" s="189">
        <f>'Heatmap Estados'!$G$8</f>
        <v>2030</v>
      </c>
      <c r="AG11" s="187" t="str">
        <f>'Heatmap Estados'!$P$8</f>
        <v>2C</v>
      </c>
      <c r="AI11" s="187"/>
      <c r="AJ11" s="188"/>
      <c r="AK11" s="188" t="s">
        <v>175</v>
      </c>
      <c r="AL11" s="187" t="str">
        <f>'Heatmap Estados'!$Y$8</f>
        <v>Aumento no nível do mar</v>
      </c>
      <c r="AM11" s="188" t="s">
        <v>176</v>
      </c>
      <c r="AN11" s="188" t="s">
        <v>176</v>
      </c>
      <c r="AO11" s="189" t="s">
        <v>187</v>
      </c>
      <c r="AP11" s="189">
        <f>'Heatmap Estados'!$G$8</f>
        <v>2030</v>
      </c>
      <c r="AQ11" s="187" t="str">
        <f>'Heatmap Estados'!$P$8</f>
        <v>2C</v>
      </c>
      <c r="AS11" s="187"/>
      <c r="AT11" s="188"/>
      <c r="AU11" s="188" t="s">
        <v>175</v>
      </c>
      <c r="AV11" s="187" t="str">
        <f>'Heatmap Estados'!$Y$8</f>
        <v>Aumento no nível do mar</v>
      </c>
      <c r="AW11" s="188" t="s">
        <v>176</v>
      </c>
      <c r="AX11" s="188" t="s">
        <v>176</v>
      </c>
      <c r="AY11" s="189" t="s">
        <v>187</v>
      </c>
      <c r="AZ11" s="189">
        <f>'Heatmap Estados'!$G$8</f>
        <v>2030</v>
      </c>
      <c r="BA11" s="187" t="str">
        <f>'Heatmap Estados'!$P$8</f>
        <v>2C</v>
      </c>
      <c r="BC11" s="187"/>
      <c r="BD11" s="188"/>
      <c r="BE11" s="188" t="s">
        <v>175</v>
      </c>
      <c r="BF11" s="187" t="str">
        <f>'Heatmap Estados'!$Y$8</f>
        <v>Aumento no nível do mar</v>
      </c>
      <c r="BG11" s="188" t="s">
        <v>176</v>
      </c>
      <c r="BH11" s="188" t="s">
        <v>176</v>
      </c>
      <c r="BI11" s="189" t="s">
        <v>187</v>
      </c>
      <c r="BJ11" s="189">
        <f>'Heatmap Estados'!$G$8</f>
        <v>2030</v>
      </c>
      <c r="BK11" s="187" t="str">
        <f>'Heatmap Estados'!$P$8</f>
        <v>2C</v>
      </c>
      <c r="BN11" s="79" t="s">
        <v>120</v>
      </c>
      <c r="BO11" s="79" t="s">
        <v>119</v>
      </c>
      <c r="BP11" s="79" t="s">
        <v>82</v>
      </c>
      <c r="BR11" s="79" t="s">
        <v>134</v>
      </c>
      <c r="BS11" s="79" t="s">
        <v>133</v>
      </c>
      <c r="BT11" t="s">
        <v>190</v>
      </c>
      <c r="BV11" s="79" t="s">
        <v>148</v>
      </c>
      <c r="BW11" s="79" t="s">
        <v>133</v>
      </c>
      <c r="BX11" s="79" t="s">
        <v>146</v>
      </c>
    </row>
    <row r="12" spans="1:76" ht="15.75" customHeight="1" x14ac:dyDescent="0.35">
      <c r="A12" t="s">
        <v>200</v>
      </c>
      <c r="C12" t="s">
        <v>115</v>
      </c>
      <c r="D12" s="58"/>
      <c r="E12" s="187"/>
      <c r="F12" s="188"/>
      <c r="G12" s="188" t="s">
        <v>175</v>
      </c>
      <c r="H12" s="187" t="str">
        <f>'Heatmap Estados'!$Y$8</f>
        <v>Aumento no nível do mar</v>
      </c>
      <c r="I12" s="188" t="s">
        <v>176</v>
      </c>
      <c r="J12" s="188" t="s">
        <v>176</v>
      </c>
      <c r="K12" s="189" t="s">
        <v>95</v>
      </c>
      <c r="L12" s="189">
        <f>'Heatmap Estados'!$G$8</f>
        <v>2030</v>
      </c>
      <c r="M12" s="187" t="str">
        <f>'Heatmap Estados'!$P$8</f>
        <v>2C</v>
      </c>
      <c r="O12" s="187"/>
      <c r="P12" s="188"/>
      <c r="Q12" s="188" t="s">
        <v>175</v>
      </c>
      <c r="R12" s="187" t="str">
        <f>'Heatmap Estados'!$Y$8</f>
        <v>Aumento no nível do mar</v>
      </c>
      <c r="S12" s="188" t="s">
        <v>176</v>
      </c>
      <c r="T12" s="188" t="s">
        <v>176</v>
      </c>
      <c r="U12" s="189" t="s">
        <v>95</v>
      </c>
      <c r="V12" s="189">
        <f>'Heatmap Estados'!$G$8</f>
        <v>2030</v>
      </c>
      <c r="W12" s="187" t="str">
        <f>'Heatmap Estados'!$P$8</f>
        <v>2C</v>
      </c>
      <c r="Y12" s="187"/>
      <c r="Z12" s="188"/>
      <c r="AA12" s="188" t="s">
        <v>175</v>
      </c>
      <c r="AB12" s="187" t="str">
        <f>'Heatmap Estados'!$Y$8</f>
        <v>Aumento no nível do mar</v>
      </c>
      <c r="AC12" s="188" t="s">
        <v>176</v>
      </c>
      <c r="AD12" s="188" t="s">
        <v>176</v>
      </c>
      <c r="AE12" s="189" t="s">
        <v>95</v>
      </c>
      <c r="AF12" s="189">
        <f>'Heatmap Estados'!$G$8</f>
        <v>2030</v>
      </c>
      <c r="AG12" s="187" t="str">
        <f>'Heatmap Estados'!$P$8</f>
        <v>2C</v>
      </c>
      <c r="AI12" s="187"/>
      <c r="AJ12" s="188"/>
      <c r="AK12" s="188" t="s">
        <v>175</v>
      </c>
      <c r="AL12" s="187" t="str">
        <f>'Heatmap Estados'!$Y$8</f>
        <v>Aumento no nível do mar</v>
      </c>
      <c r="AM12" s="188" t="s">
        <v>176</v>
      </c>
      <c r="AN12" s="188" t="s">
        <v>176</v>
      </c>
      <c r="AO12" s="189" t="s">
        <v>95</v>
      </c>
      <c r="AP12" s="189">
        <f>'Heatmap Estados'!$G$8</f>
        <v>2030</v>
      </c>
      <c r="AQ12" s="187" t="str">
        <f>'Heatmap Estados'!$P$8</f>
        <v>2C</v>
      </c>
      <c r="AS12" s="187"/>
      <c r="AT12" s="188"/>
      <c r="AU12" s="188" t="s">
        <v>175</v>
      </c>
      <c r="AV12" s="187" t="str">
        <f>'Heatmap Estados'!$Y$8</f>
        <v>Aumento no nível do mar</v>
      </c>
      <c r="AW12" s="188" t="s">
        <v>176</v>
      </c>
      <c r="AX12" s="188" t="s">
        <v>176</v>
      </c>
      <c r="AY12" s="189" t="s">
        <v>95</v>
      </c>
      <c r="AZ12" s="189">
        <f>'Heatmap Estados'!$G$8</f>
        <v>2030</v>
      </c>
      <c r="BA12" s="187" t="str">
        <f>'Heatmap Estados'!$P$8</f>
        <v>2C</v>
      </c>
      <c r="BC12" s="187"/>
      <c r="BD12" s="188"/>
      <c r="BE12" s="188" t="s">
        <v>175</v>
      </c>
      <c r="BF12" s="187" t="str">
        <f>'Heatmap Estados'!$Y$8</f>
        <v>Aumento no nível do mar</v>
      </c>
      <c r="BG12" s="188" t="s">
        <v>176</v>
      </c>
      <c r="BH12" s="188" t="s">
        <v>176</v>
      </c>
      <c r="BI12" s="189" t="s">
        <v>95</v>
      </c>
      <c r="BJ12" s="189">
        <f>'Heatmap Estados'!$G$8</f>
        <v>2030</v>
      </c>
      <c r="BK12" s="187" t="str">
        <f>'Heatmap Estados'!$P$8</f>
        <v>2C</v>
      </c>
      <c r="BN12" s="79" t="s">
        <v>158</v>
      </c>
      <c r="BO12" s="79" t="s">
        <v>119</v>
      </c>
      <c r="BP12" s="79" t="s">
        <v>146</v>
      </c>
      <c r="BR12" s="79" t="s">
        <v>110</v>
      </c>
      <c r="BS12" s="79" t="s">
        <v>109</v>
      </c>
      <c r="BT12" t="s">
        <v>190</v>
      </c>
      <c r="BV12" s="79" t="s">
        <v>159</v>
      </c>
      <c r="BW12" s="79" t="s">
        <v>109</v>
      </c>
      <c r="BX12" s="79" t="s">
        <v>146</v>
      </c>
    </row>
    <row r="13" spans="1:76" ht="15.75" customHeight="1" x14ac:dyDescent="0.35">
      <c r="A13" t="s">
        <v>203</v>
      </c>
      <c r="C13" t="s">
        <v>133</v>
      </c>
      <c r="D13" s="58"/>
      <c r="E13" t="str">
        <f t="shared" ref="E13:E39" si="0">_xlfn.CONCAT(F13,G13,H13,I13,L13,M13)</f>
        <v>ACEstadoAumento no nível do marEstado do Acre20302C</v>
      </c>
      <c r="F13" s="79" t="s">
        <v>131</v>
      </c>
      <c r="G13" s="79" t="s">
        <v>146</v>
      </c>
      <c r="H13" t="str">
        <f>'Heatmap Estados'!$Y$8</f>
        <v>Aumento no nível do mar</v>
      </c>
      <c r="I13" s="79" t="s">
        <v>155</v>
      </c>
      <c r="J13" s="79" t="e" vm="41">
        <v>#VALUE!</v>
      </c>
      <c r="K13" s="26" t="str">
        <f>VLOOKUP(E13,'Base de Dados'!A:N,14,0)</f>
        <v>Não aplicável</v>
      </c>
      <c r="L13" s="26">
        <f>'Heatmap Estados'!$G$8</f>
        <v>2030</v>
      </c>
      <c r="M13" t="str">
        <f>'Heatmap Estados'!$P$8</f>
        <v>2C</v>
      </c>
      <c r="O13" t="str">
        <f>_xlfn.CONCAT(P13,Q13,R13,S13,V13,W13)</f>
        <v>PREstadoAumento no nível do marEstado do Paraná20302C</v>
      </c>
      <c r="P13" s="79" t="s">
        <v>105</v>
      </c>
      <c r="Q13" s="79" t="s">
        <v>146</v>
      </c>
      <c r="R13" t="str">
        <f>'Heatmap Estados'!$Y$8</f>
        <v>Aumento no nível do mar</v>
      </c>
      <c r="S13" s="79" t="s">
        <v>166</v>
      </c>
      <c r="T13" s="79" t="e" vm="52">
        <v>#VALUE!</v>
      </c>
      <c r="U13" s="26" t="str">
        <f>VLOOKUP(O13,'Base de Dados'!A:N,14,0)</f>
        <v>Baixo</v>
      </c>
      <c r="V13" s="26">
        <f>'Heatmap Estados'!$G$8</f>
        <v>2030</v>
      </c>
      <c r="W13" t="str">
        <f>'Heatmap Estados'!$P$8</f>
        <v>2C</v>
      </c>
      <c r="Y13" t="str">
        <f>_xlfn.CONCAT(Z13,AA13,AB13,AC13,AF13,AG13)</f>
        <v>ESEstadoAumento no nível do marEstado do Espírito Santo20302C</v>
      </c>
      <c r="Z13" s="79" t="s">
        <v>141</v>
      </c>
      <c r="AA13" s="79" t="s">
        <v>146</v>
      </c>
      <c r="AB13" t="str">
        <f>'Heatmap Estados'!$Y$8</f>
        <v>Aumento no nível do mar</v>
      </c>
      <c r="AC13" s="79" t="s">
        <v>160</v>
      </c>
      <c r="AD13" s="79" t="e" vm="46">
        <v>#VALUE!</v>
      </c>
      <c r="AE13" s="26" t="str">
        <f>VLOOKUP(Y13,'Base de Dados'!$A:$N,14,0)</f>
        <v>Baixo</v>
      </c>
      <c r="AF13" s="26">
        <f>'Heatmap Estados'!$G$8</f>
        <v>2030</v>
      </c>
      <c r="AG13" t="str">
        <f>'Heatmap Estados'!$P$8</f>
        <v>2C</v>
      </c>
      <c r="AI13" t="str">
        <f>_xlfn.CONCAT(AJ13,AK13,AL13,AM13,AP13,AQ13)</f>
        <v>DFEstadoAumento no nível do marDistrito Federal20302C</v>
      </c>
      <c r="AJ13" s="79" t="s">
        <v>99</v>
      </c>
      <c r="AK13" s="79" t="s">
        <v>146</v>
      </c>
      <c r="AL13" t="str">
        <f>'Heatmap Estados'!$Y$8</f>
        <v>Aumento no nível do mar</v>
      </c>
      <c r="AM13" s="79" t="s">
        <v>147</v>
      </c>
      <c r="AN13" s="79" t="e" vm="33">
        <v>#VALUE!</v>
      </c>
      <c r="AO13" s="26" t="str">
        <f>VLOOKUP(AI13,'Base de Dados'!$A:$N,14,0)</f>
        <v>Não aplicável</v>
      </c>
      <c r="AP13" s="26">
        <f>'Heatmap Estados'!$G$8</f>
        <v>2030</v>
      </c>
      <c r="AQ13" t="str">
        <f>'Heatmap Estados'!$P$8</f>
        <v>2C</v>
      </c>
      <c r="AS13" t="str">
        <f t="shared" ref="AS13:AS21" si="1">_xlfn.CONCAT(AT13,AU13,AV13,AW13,AZ13,BA13)</f>
        <v>ALEstadoAumento no nível do marEstado do Alagoas20302C</v>
      </c>
      <c r="AT13" t="s">
        <v>117</v>
      </c>
      <c r="AU13" t="s">
        <v>146</v>
      </c>
      <c r="AV13" t="str">
        <f>'Heatmap Estados'!$Y$8</f>
        <v>Aumento no nível do mar</v>
      </c>
      <c r="AW13" t="s">
        <v>156</v>
      </c>
      <c r="AX13" t="e" vm="42">
        <v>#VALUE!</v>
      </c>
      <c r="AY13" s="26" t="str">
        <f>VLOOKUP(AS13,'Base de Dados'!A:N,14,0)</f>
        <v>Baixo</v>
      </c>
      <c r="AZ13" s="26">
        <f>'Heatmap Estados'!$G$8</f>
        <v>2030</v>
      </c>
      <c r="BA13" t="str">
        <f>'Heatmap Estados'!$P$8</f>
        <v>2C</v>
      </c>
      <c r="BC13" t="str">
        <f t="shared" ref="BC13:BC19" si="2">_xlfn.CONCAT(BD13,BE13,BF13,BG13,BJ13,BK13)</f>
        <v>ACEstadoAumento no nível do marEstado do Acre20302C</v>
      </c>
      <c r="BD13" t="s">
        <v>131</v>
      </c>
      <c r="BE13" t="s">
        <v>146</v>
      </c>
      <c r="BF13" t="str">
        <f>'Heatmap Estados'!$Y$8</f>
        <v>Aumento no nível do mar</v>
      </c>
      <c r="BG13" t="s">
        <v>155</v>
      </c>
      <c r="BH13" t="e" vm="41">
        <v>#VALUE!</v>
      </c>
      <c r="BI13" t="str">
        <f>VLOOKUP(BC13,'Base de Dados'!A:N,14,0)</f>
        <v>Não aplicável</v>
      </c>
      <c r="BJ13" s="26">
        <f>'Heatmap Estados'!$G$8</f>
        <v>2030</v>
      </c>
      <c r="BK13" t="str">
        <f>'Heatmap Estados'!$P$8</f>
        <v>2C</v>
      </c>
      <c r="BN13" s="79" t="s">
        <v>116</v>
      </c>
      <c r="BO13" s="79" t="s">
        <v>115</v>
      </c>
      <c r="BP13" s="79" t="s">
        <v>82</v>
      </c>
      <c r="BR13" s="79" t="s">
        <v>100</v>
      </c>
      <c r="BS13" s="79" t="s">
        <v>99</v>
      </c>
      <c r="BT13" t="s">
        <v>190</v>
      </c>
      <c r="BV13" s="79" t="s">
        <v>147</v>
      </c>
      <c r="BW13" s="79" t="s">
        <v>99</v>
      </c>
      <c r="BX13" s="79" t="s">
        <v>146</v>
      </c>
    </row>
    <row r="14" spans="1:76" ht="15.75" customHeight="1" x14ac:dyDescent="0.35">
      <c r="A14" t="s">
        <v>205</v>
      </c>
      <c r="C14" t="s">
        <v>109</v>
      </c>
      <c r="D14" s="58"/>
      <c r="E14" t="str">
        <f t="shared" si="0"/>
        <v>ALEstadoAumento no nível do marEstado do Alagoas20302C</v>
      </c>
      <c r="F14" s="79" t="s">
        <v>117</v>
      </c>
      <c r="G14" s="79" t="s">
        <v>146</v>
      </c>
      <c r="H14" t="str">
        <f>'Heatmap Estados'!$Y$8</f>
        <v>Aumento no nível do mar</v>
      </c>
      <c r="I14" s="79" t="s">
        <v>156</v>
      </c>
      <c r="J14" s="79" t="e" vm="42">
        <v>#VALUE!</v>
      </c>
      <c r="K14" s="26" t="str">
        <f>VLOOKUP(E14,'Base de Dados'!A:N,14,0)</f>
        <v>Baixo</v>
      </c>
      <c r="L14" s="26">
        <f>'Heatmap Estados'!$G$8</f>
        <v>2030</v>
      </c>
      <c r="M14" t="str">
        <f>'Heatmap Estados'!$P$8</f>
        <v>2C</v>
      </c>
      <c r="O14" t="str">
        <f>_xlfn.CONCAT(P14,Q14,R14,S14,V14,W14)</f>
        <v>RSEstadoAumento no nível do marEstado do Rio Grande do Sul20302C</v>
      </c>
      <c r="P14" s="79" t="s">
        <v>125</v>
      </c>
      <c r="Q14" s="79" t="s">
        <v>146</v>
      </c>
      <c r="R14" t="str">
        <f>'Heatmap Estados'!$Y$8</f>
        <v>Aumento no nível do mar</v>
      </c>
      <c r="S14" s="79" t="s">
        <v>171</v>
      </c>
      <c r="T14" s="79" t="e" vm="57">
        <v>#VALUE!</v>
      </c>
      <c r="U14" s="26" t="str">
        <f>VLOOKUP(O14,'Base de Dados'!A:N,14,0)</f>
        <v>Baixo</v>
      </c>
      <c r="V14" s="26">
        <f>'Heatmap Estados'!$G$8</f>
        <v>2030</v>
      </c>
      <c r="W14" t="str">
        <f>'Heatmap Estados'!$P$8</f>
        <v>2C</v>
      </c>
      <c r="Y14" t="str">
        <f>_xlfn.CONCAT(Z14,AA14,AB14,AC14,AF14,AG14)</f>
        <v>MGEstadoAumento no nível do marEstado de Minas Gerais20302C</v>
      </c>
      <c r="Z14" t="s">
        <v>93</v>
      </c>
      <c r="AA14" t="s">
        <v>146</v>
      </c>
      <c r="AB14" t="str">
        <f>'Heatmap Estados'!$Y$8</f>
        <v>Aumento no nível do mar</v>
      </c>
      <c r="AC14" t="s">
        <v>152</v>
      </c>
      <c r="AD14" s="26" t="e" vm="38">
        <v>#VALUE!</v>
      </c>
      <c r="AE14" s="26" t="str">
        <f>VLOOKUP(Y14,'Base de Dados'!$A:$N,14,0)</f>
        <v>Não aplicável</v>
      </c>
      <c r="AF14" s="26">
        <f>'Heatmap Estados'!$G$8</f>
        <v>2030</v>
      </c>
      <c r="AG14" t="str">
        <f>'Heatmap Estados'!$P$8</f>
        <v>2C</v>
      </c>
      <c r="AI14" t="str">
        <f>_xlfn.CONCAT(AJ14,AK14,AL14,AM14,AP14,AQ14)</f>
        <v>GOEstadoAumento no nível do marEstado do Goiás20302C</v>
      </c>
      <c r="AJ14" s="79" t="s">
        <v>111</v>
      </c>
      <c r="AK14" s="79" t="s">
        <v>146</v>
      </c>
      <c r="AL14" t="str">
        <f>'Heatmap Estados'!$Y$8</f>
        <v>Aumento no nível do mar</v>
      </c>
      <c r="AM14" s="79" t="s">
        <v>161</v>
      </c>
      <c r="AN14" s="79" t="e" vm="47">
        <v>#VALUE!</v>
      </c>
      <c r="AO14" s="26" t="str">
        <f>VLOOKUP(AI14,'Base de Dados'!$A:$N,14,0)</f>
        <v>Não aplicável</v>
      </c>
      <c r="AP14" s="26">
        <f>'Heatmap Estados'!$G$8</f>
        <v>2030</v>
      </c>
      <c r="AQ14" t="str">
        <f>'Heatmap Estados'!$P$8</f>
        <v>2C</v>
      </c>
      <c r="AS14" t="str">
        <f t="shared" si="1"/>
        <v>BAEstadoAumento no nível do marEstado da Bahia20302C</v>
      </c>
      <c r="AT14" t="s">
        <v>133</v>
      </c>
      <c r="AU14" t="s">
        <v>146</v>
      </c>
      <c r="AV14" t="str">
        <f>'Heatmap Estados'!$Y$8</f>
        <v>Aumento no nível do mar</v>
      </c>
      <c r="AW14" t="s">
        <v>148</v>
      </c>
      <c r="AX14" t="e" vm="34">
        <v>#VALUE!</v>
      </c>
      <c r="AY14" s="26" t="str">
        <f>VLOOKUP(AS14,'Base de Dados'!A:N,14,0)</f>
        <v>Baixo</v>
      </c>
      <c r="AZ14" s="26">
        <f>'Heatmap Estados'!$G$8</f>
        <v>2030</v>
      </c>
      <c r="BA14" t="str">
        <f>'Heatmap Estados'!$P$8</f>
        <v>2C</v>
      </c>
      <c r="BC14" t="str">
        <f t="shared" si="2"/>
        <v>AMEstadoAumento no nível do marEstado do Amazonas20302C</v>
      </c>
      <c r="BD14" t="s">
        <v>119</v>
      </c>
      <c r="BE14" t="s">
        <v>146</v>
      </c>
      <c r="BF14" t="str">
        <f>'Heatmap Estados'!$Y$8</f>
        <v>Aumento no nível do mar</v>
      </c>
      <c r="BG14" t="s">
        <v>158</v>
      </c>
      <c r="BH14" t="e" vm="44">
        <v>#VALUE!</v>
      </c>
      <c r="BI14" t="str">
        <f>VLOOKUP(BC14,'Base de Dados'!A:N,14,0)</f>
        <v>Não aplicável</v>
      </c>
      <c r="BJ14" s="26">
        <f>'Heatmap Estados'!$G$8</f>
        <v>2030</v>
      </c>
      <c r="BK14" t="str">
        <f>'Heatmap Estados'!$P$8</f>
        <v>2C</v>
      </c>
      <c r="BN14" s="79" t="s">
        <v>157</v>
      </c>
      <c r="BO14" s="79" t="s">
        <v>115</v>
      </c>
      <c r="BP14" s="79" t="s">
        <v>146</v>
      </c>
      <c r="BR14" s="79" t="s">
        <v>142</v>
      </c>
      <c r="BS14" s="79" t="s">
        <v>141</v>
      </c>
      <c r="BT14" t="s">
        <v>190</v>
      </c>
      <c r="BV14" s="79" t="s">
        <v>160</v>
      </c>
      <c r="BW14" s="79" t="s">
        <v>141</v>
      </c>
      <c r="BX14" s="79" t="s">
        <v>146</v>
      </c>
    </row>
    <row r="15" spans="1:76" ht="15.75" customHeight="1" x14ac:dyDescent="0.35">
      <c r="A15" t="s">
        <v>50</v>
      </c>
      <c r="C15" t="s">
        <v>99</v>
      </c>
      <c r="D15" s="58"/>
      <c r="E15" t="str">
        <f t="shared" si="0"/>
        <v>AMEstadoAumento no nível do marEstado do Amazonas20302C</v>
      </c>
      <c r="F15" s="79" t="s">
        <v>119</v>
      </c>
      <c r="G15" s="79" t="s">
        <v>146</v>
      </c>
      <c r="H15" t="str">
        <f>'Heatmap Estados'!$Y$8</f>
        <v>Aumento no nível do mar</v>
      </c>
      <c r="I15" s="79" t="s">
        <v>158</v>
      </c>
      <c r="J15" s="79" t="e" vm="44">
        <v>#VALUE!</v>
      </c>
      <c r="K15" s="26" t="str">
        <f>VLOOKUP(E15,'Base de Dados'!A:N,14,0)</f>
        <v>Não aplicável</v>
      </c>
      <c r="L15" s="26">
        <f>'Heatmap Estados'!$G$8</f>
        <v>2030</v>
      </c>
      <c r="M15" t="str">
        <f>'Heatmap Estados'!$P$8</f>
        <v>2C</v>
      </c>
      <c r="O15" t="str">
        <f>_xlfn.CONCAT(P15,Q15,R15,S15,V15,W15)</f>
        <v>SCEstadoAumento no nível do marEstado de Santa Catarina20302C</v>
      </c>
      <c r="P15" s="79" t="s">
        <v>107</v>
      </c>
      <c r="Q15" s="79" t="s">
        <v>146</v>
      </c>
      <c r="R15" t="str">
        <f>'Heatmap Estados'!$Y$8</f>
        <v>Aumento no nível do mar</v>
      </c>
      <c r="S15" s="79" t="s">
        <v>153</v>
      </c>
      <c r="T15" s="79" t="e" vm="39">
        <v>#VALUE!</v>
      </c>
      <c r="U15" s="26" t="str">
        <f>VLOOKUP(O15,'Base de Dados'!A:N,14,0)</f>
        <v>Baixo</v>
      </c>
      <c r="V15" s="26">
        <f>'Heatmap Estados'!$G$8</f>
        <v>2030</v>
      </c>
      <c r="W15" t="str">
        <f>'Heatmap Estados'!$P$8</f>
        <v>2C</v>
      </c>
      <c r="Y15" t="str">
        <f>_xlfn.CONCAT(Z15,AA15,AB15,AC15,AF15,AG15)</f>
        <v>RJEstadoAumento no nível do marEstado do Rio de Janeiro20302C</v>
      </c>
      <c r="Z15" t="s">
        <v>143</v>
      </c>
      <c r="AA15" t="s">
        <v>146</v>
      </c>
      <c r="AB15" t="str">
        <f>'Heatmap Estados'!$Y$8</f>
        <v>Aumento no nível do mar</v>
      </c>
      <c r="AC15" t="s">
        <v>169</v>
      </c>
      <c r="AD15" s="26" t="e" vm="55">
        <v>#VALUE!</v>
      </c>
      <c r="AE15" s="26" t="str">
        <f>VLOOKUP(Y15,'Base de Dados'!$A:$N,14,0)</f>
        <v>Baixo</v>
      </c>
      <c r="AF15" s="26">
        <f>'Heatmap Estados'!$G$8</f>
        <v>2030</v>
      </c>
      <c r="AG15" t="str">
        <f>'Heatmap Estados'!$P$8</f>
        <v>2C</v>
      </c>
      <c r="AI15" t="str">
        <f>_xlfn.CONCAT(AJ15,AK15,AL15,AM15,AP15,AQ15)</f>
        <v>MSEstadoAumento no nível do marEstado do Mato Grosso do Sul20302C</v>
      </c>
      <c r="AJ15" s="79" t="s">
        <v>101</v>
      </c>
      <c r="AK15" s="79" t="s">
        <v>146</v>
      </c>
      <c r="AL15" t="str">
        <f>'Heatmap Estados'!$Y$8</f>
        <v>Aumento no nível do mar</v>
      </c>
      <c r="AM15" s="79" t="s">
        <v>164</v>
      </c>
      <c r="AN15" s="79" t="e" vm="50">
        <v>#VALUE!</v>
      </c>
      <c r="AO15" s="26" t="str">
        <f>VLOOKUP(AI15,'Base de Dados'!$A:$N,14,0)</f>
        <v>Não aplicável</v>
      </c>
      <c r="AP15" s="26">
        <f>'Heatmap Estados'!$G$8</f>
        <v>2030</v>
      </c>
      <c r="AQ15" t="str">
        <f>'Heatmap Estados'!$P$8</f>
        <v>2C</v>
      </c>
      <c r="AS15" t="str">
        <f t="shared" si="1"/>
        <v>CEEstadoAumento no nível do marEstado do Ceará20302C</v>
      </c>
      <c r="AT15" t="s">
        <v>109</v>
      </c>
      <c r="AU15" t="s">
        <v>146</v>
      </c>
      <c r="AV15" t="str">
        <f>'Heatmap Estados'!$Y$8</f>
        <v>Aumento no nível do mar</v>
      </c>
      <c r="AW15" t="s">
        <v>159</v>
      </c>
      <c r="AX15" t="e" vm="45">
        <v>#VALUE!</v>
      </c>
      <c r="AY15" s="26" t="str">
        <f>VLOOKUP(AS15,'Base de Dados'!A:N,14,0)</f>
        <v>Baixo</v>
      </c>
      <c r="AZ15" s="26">
        <f>'Heatmap Estados'!$G$8</f>
        <v>2030</v>
      </c>
      <c r="BA15" t="str">
        <f>'Heatmap Estados'!$P$8</f>
        <v>2C</v>
      </c>
      <c r="BC15" t="str">
        <f t="shared" si="2"/>
        <v>APEstadoAumento no nível do marEstado do Amapá20302C</v>
      </c>
      <c r="BD15" t="s">
        <v>115</v>
      </c>
      <c r="BE15" t="s">
        <v>146</v>
      </c>
      <c r="BF15" t="str">
        <f>'Heatmap Estados'!$Y$8</f>
        <v>Aumento no nível do mar</v>
      </c>
      <c r="BG15" t="s">
        <v>157</v>
      </c>
      <c r="BH15" t="e" vm="43">
        <v>#VALUE!</v>
      </c>
      <c r="BI15" t="str">
        <f>VLOOKUP(BC15,'Base de Dados'!A:N,14,0)</f>
        <v>Baixo</v>
      </c>
      <c r="BJ15" s="26">
        <f>'Heatmap Estados'!$G$8</f>
        <v>2030</v>
      </c>
      <c r="BK15" t="str">
        <f>'Heatmap Estados'!$P$8</f>
        <v>2C</v>
      </c>
      <c r="BN15" s="79" t="s">
        <v>134</v>
      </c>
      <c r="BO15" s="79" t="s">
        <v>133</v>
      </c>
      <c r="BP15" s="79" t="s">
        <v>82</v>
      </c>
      <c r="BR15" s="79" t="s">
        <v>112</v>
      </c>
      <c r="BS15" s="79" t="s">
        <v>111</v>
      </c>
      <c r="BT15" t="s">
        <v>190</v>
      </c>
      <c r="BV15" s="79" t="s">
        <v>161</v>
      </c>
      <c r="BW15" s="79" t="s">
        <v>111</v>
      </c>
      <c r="BX15" s="79" t="s">
        <v>146</v>
      </c>
    </row>
    <row r="16" spans="1:76" ht="15.75" customHeight="1" x14ac:dyDescent="0.35">
      <c r="A16" t="s">
        <v>51</v>
      </c>
      <c r="C16" t="s">
        <v>141</v>
      </c>
      <c r="D16" s="58"/>
      <c r="E16" t="str">
        <f t="shared" si="0"/>
        <v>APEstadoAumento no nível do marEstado do Amapá20302C</v>
      </c>
      <c r="F16" s="79" t="s">
        <v>115</v>
      </c>
      <c r="G16" s="79" t="s">
        <v>146</v>
      </c>
      <c r="H16" t="str">
        <f>'Heatmap Estados'!$Y$8</f>
        <v>Aumento no nível do mar</v>
      </c>
      <c r="I16" s="79" t="s">
        <v>157</v>
      </c>
      <c r="J16" s="79" t="e" vm="43">
        <v>#VALUE!</v>
      </c>
      <c r="K16" s="26" t="str">
        <f>VLOOKUP(E16,'Base de Dados'!A:N,14,0)</f>
        <v>Baixo</v>
      </c>
      <c r="L16" s="26">
        <f>'Heatmap Estados'!$G$8</f>
        <v>2030</v>
      </c>
      <c r="M16" t="str">
        <f>'Heatmap Estados'!$P$8</f>
        <v>2C</v>
      </c>
      <c r="Y16" t="str">
        <f>_xlfn.CONCAT(Z16,AA16,AB16,AC16,AF16,AG16)</f>
        <v>SPEstadoAumento no nível do marEstado de São Paulo20302C</v>
      </c>
      <c r="Z16" t="s">
        <v>137</v>
      </c>
      <c r="AA16" t="s">
        <v>146</v>
      </c>
      <c r="AB16" t="str">
        <f>'Heatmap Estados'!$Y$8</f>
        <v>Aumento no nível do mar</v>
      </c>
      <c r="AC16" t="s">
        <v>154</v>
      </c>
      <c r="AD16" s="26" t="e" vm="40">
        <v>#VALUE!</v>
      </c>
      <c r="AE16" s="26" t="str">
        <f>VLOOKUP(Y16,'Base de Dados'!$A:$N,14,0)</f>
        <v>Baixo</v>
      </c>
      <c r="AF16" s="26">
        <f>'Heatmap Estados'!$G$8</f>
        <v>2030</v>
      </c>
      <c r="AG16" t="str">
        <f>'Heatmap Estados'!$P$8</f>
        <v>2C</v>
      </c>
      <c r="AI16" t="str">
        <f>_xlfn.CONCAT(AJ16,AK16,AL16,AM16,AP16,AQ16)</f>
        <v>MTEstadoAumento no nível do marEstado do Mato Grosso20302C</v>
      </c>
      <c r="AJ16" s="79" t="s">
        <v>103</v>
      </c>
      <c r="AK16" s="79" t="s">
        <v>146</v>
      </c>
      <c r="AL16" t="str">
        <f>'Heatmap Estados'!$Y$8</f>
        <v>Aumento no nível do mar</v>
      </c>
      <c r="AM16" s="79" t="s">
        <v>163</v>
      </c>
      <c r="AN16" s="79" t="e" vm="49">
        <v>#VALUE!</v>
      </c>
      <c r="AO16" s="26" t="str">
        <f>VLOOKUP(AI16,'Base de Dados'!$A:$N,14,0)</f>
        <v>Não aplicável</v>
      </c>
      <c r="AP16" s="26">
        <f>'Heatmap Estados'!$G$8</f>
        <v>2030</v>
      </c>
      <c r="AQ16" t="str">
        <f>'Heatmap Estados'!$P$8</f>
        <v>2C</v>
      </c>
      <c r="AS16" t="str">
        <f t="shared" si="1"/>
        <v>MAEstadoAumento no nível do marEstado do Maranhão20302C</v>
      </c>
      <c r="AT16" t="s">
        <v>135</v>
      </c>
      <c r="AU16" t="s">
        <v>146</v>
      </c>
      <c r="AV16" t="str">
        <f>'Heatmap Estados'!$Y$8</f>
        <v>Aumento no nível do mar</v>
      </c>
      <c r="AW16" t="s">
        <v>162</v>
      </c>
      <c r="AX16" t="e" vm="48">
        <v>#VALUE!</v>
      </c>
      <c r="AY16" s="26" t="str">
        <f>VLOOKUP(AS16,'Base de Dados'!A:N,14,0)</f>
        <v>Baixo</v>
      </c>
      <c r="AZ16" s="26">
        <f>'Heatmap Estados'!$G$8</f>
        <v>2030</v>
      </c>
      <c r="BA16" t="str">
        <f>'Heatmap Estados'!$P$8</f>
        <v>2C</v>
      </c>
      <c r="BC16" t="str">
        <f t="shared" si="2"/>
        <v>PAEstadoAumento no nível do marEstado do Pará20302C</v>
      </c>
      <c r="BD16" t="s">
        <v>91</v>
      </c>
      <c r="BE16" t="s">
        <v>146</v>
      </c>
      <c r="BF16" t="str">
        <f>'Heatmap Estados'!$Y$8</f>
        <v>Aumento no nível do mar</v>
      </c>
      <c r="BG16" t="s">
        <v>165</v>
      </c>
      <c r="BH16" t="e" vm="51">
        <v>#VALUE!</v>
      </c>
      <c r="BI16" t="str">
        <f>VLOOKUP(BC16,'Base de Dados'!A:N,14,0)</f>
        <v>Baixo</v>
      </c>
      <c r="BJ16" s="26">
        <f>'Heatmap Estados'!$G$8</f>
        <v>2030</v>
      </c>
      <c r="BK16" t="str">
        <f>'Heatmap Estados'!$P$8</f>
        <v>2C</v>
      </c>
      <c r="BN16" s="79" t="s">
        <v>148</v>
      </c>
      <c r="BO16" s="79" t="s">
        <v>133</v>
      </c>
      <c r="BP16" s="79" t="s">
        <v>146</v>
      </c>
      <c r="BR16" s="79" t="s">
        <v>136</v>
      </c>
      <c r="BS16" s="79" t="s">
        <v>135</v>
      </c>
      <c r="BT16" t="s">
        <v>190</v>
      </c>
      <c r="BV16" s="79" t="s">
        <v>162</v>
      </c>
      <c r="BW16" s="79" t="s">
        <v>135</v>
      </c>
      <c r="BX16" s="79" t="s">
        <v>146</v>
      </c>
    </row>
    <row r="17" spans="3:76" ht="15.75" customHeight="1" x14ac:dyDescent="0.35">
      <c r="C17" t="s">
        <v>111</v>
      </c>
      <c r="D17" s="58"/>
      <c r="E17" t="str">
        <f t="shared" si="0"/>
        <v>BAEstadoAumento no nível do marEstado da Bahia20302C</v>
      </c>
      <c r="F17" s="79" t="s">
        <v>133</v>
      </c>
      <c r="G17" s="79" t="s">
        <v>146</v>
      </c>
      <c r="H17" t="str">
        <f>'Heatmap Estados'!$Y$8</f>
        <v>Aumento no nível do mar</v>
      </c>
      <c r="I17" s="79" t="s">
        <v>148</v>
      </c>
      <c r="J17" s="79" t="e" vm="34">
        <v>#VALUE!</v>
      </c>
      <c r="K17" s="26" t="str">
        <f>VLOOKUP(E17,'Base de Dados'!A:N,14,0)</f>
        <v>Baixo</v>
      </c>
      <c r="L17" s="26">
        <f>'Heatmap Estados'!$G$8</f>
        <v>2030</v>
      </c>
      <c r="M17" t="str">
        <f>'Heatmap Estados'!$P$8</f>
        <v>2C</v>
      </c>
      <c r="AJ17" s="79"/>
      <c r="AK17" s="79"/>
      <c r="AM17" s="76"/>
      <c r="AO17" s="26"/>
      <c r="AP17" s="26"/>
      <c r="AS17" t="str">
        <f t="shared" si="1"/>
        <v>PBEstadoAumento no nível do marEstado da Paraíba20302C</v>
      </c>
      <c r="AT17" t="s">
        <v>113</v>
      </c>
      <c r="AU17" t="s">
        <v>146</v>
      </c>
      <c r="AV17" t="str">
        <f>'Heatmap Estados'!$Y$8</f>
        <v>Aumento no nível do mar</v>
      </c>
      <c r="AW17" t="s">
        <v>149</v>
      </c>
      <c r="AX17" t="e" vm="35">
        <v>#VALUE!</v>
      </c>
      <c r="AY17" s="26" t="str">
        <f>VLOOKUP(AS17,'Base de Dados'!A:N,14,0)</f>
        <v>Baixo</v>
      </c>
      <c r="AZ17" s="26">
        <f>'Heatmap Estados'!$G$8</f>
        <v>2030</v>
      </c>
      <c r="BA17" t="str">
        <f>'Heatmap Estados'!$P$8</f>
        <v>2C</v>
      </c>
      <c r="BC17" t="str">
        <f t="shared" si="2"/>
        <v>ROEstadoAumento no nível do marEstado da Rondônia20302C</v>
      </c>
      <c r="BD17" t="s">
        <v>127</v>
      </c>
      <c r="BE17" t="s">
        <v>146</v>
      </c>
      <c r="BF17" t="str">
        <f>'Heatmap Estados'!$Y$8</f>
        <v>Aumento no nível do mar</v>
      </c>
      <c r="BG17" t="s">
        <v>150</v>
      </c>
      <c r="BH17" t="e" vm="36">
        <v>#VALUE!</v>
      </c>
      <c r="BI17" t="str">
        <f>VLOOKUP(BC17,'Base de Dados'!A:N,14,0)</f>
        <v>Não aplicável</v>
      </c>
      <c r="BJ17" s="26">
        <f>'Heatmap Estados'!$G$8</f>
        <v>2030</v>
      </c>
      <c r="BK17" t="str">
        <f>'Heatmap Estados'!$P$8</f>
        <v>2C</v>
      </c>
      <c r="BN17" s="79" t="s">
        <v>110</v>
      </c>
      <c r="BO17" s="79" t="s">
        <v>109</v>
      </c>
      <c r="BP17" s="79" t="s">
        <v>82</v>
      </c>
      <c r="BR17" s="79" t="s">
        <v>94</v>
      </c>
      <c r="BS17" s="79" t="s">
        <v>93</v>
      </c>
      <c r="BT17" t="s">
        <v>190</v>
      </c>
      <c r="BV17" s="79" t="s">
        <v>152</v>
      </c>
      <c r="BW17" s="79" t="s">
        <v>93</v>
      </c>
      <c r="BX17" s="79" t="s">
        <v>146</v>
      </c>
    </row>
    <row r="18" spans="3:76" ht="15.75" customHeight="1" x14ac:dyDescent="0.35">
      <c r="C18" t="s">
        <v>135</v>
      </c>
      <c r="D18" s="58"/>
      <c r="E18" t="str">
        <f t="shared" si="0"/>
        <v>CEEstadoAumento no nível do marEstado do Ceará20302C</v>
      </c>
      <c r="F18" s="79" t="s">
        <v>109</v>
      </c>
      <c r="G18" s="79" t="s">
        <v>146</v>
      </c>
      <c r="H18" t="str">
        <f>'Heatmap Estados'!$Y$8</f>
        <v>Aumento no nível do mar</v>
      </c>
      <c r="I18" s="79" t="s">
        <v>159</v>
      </c>
      <c r="J18" s="79" t="e" vm="45">
        <v>#VALUE!</v>
      </c>
      <c r="K18" s="26" t="str">
        <f>VLOOKUP(E18,'Base de Dados'!A:N,14,0)</f>
        <v>Baixo</v>
      </c>
      <c r="L18" s="26">
        <f>'Heatmap Estados'!$G$8</f>
        <v>2030</v>
      </c>
      <c r="M18" t="str">
        <f>'Heatmap Estados'!$P$8</f>
        <v>2C</v>
      </c>
      <c r="AS18" t="str">
        <f t="shared" si="1"/>
        <v>PEEstadoAumento no nível do marEstado do Pernambuco20302C</v>
      </c>
      <c r="AT18" t="s">
        <v>129</v>
      </c>
      <c r="AU18" t="s">
        <v>146</v>
      </c>
      <c r="AV18" t="str">
        <f>'Heatmap Estados'!$Y$8</f>
        <v>Aumento no nível do mar</v>
      </c>
      <c r="AW18" t="s">
        <v>167</v>
      </c>
      <c r="AX18" t="e" vm="53">
        <v>#VALUE!</v>
      </c>
      <c r="AY18" s="26" t="str">
        <f>VLOOKUP(AS18,'Base de Dados'!A:N,14,0)</f>
        <v>Baixo</v>
      </c>
      <c r="AZ18" s="26">
        <f>'Heatmap Estados'!$G$8</f>
        <v>2030</v>
      </c>
      <c r="BA18" t="str">
        <f>'Heatmap Estados'!$P$8</f>
        <v>2C</v>
      </c>
      <c r="BC18" t="str">
        <f t="shared" si="2"/>
        <v>RREstadoAumento no nível do marEstado da Roraima20302C</v>
      </c>
      <c r="BD18" t="s">
        <v>97</v>
      </c>
      <c r="BE18" t="s">
        <v>146</v>
      </c>
      <c r="BF18" t="str">
        <f>'Heatmap Estados'!$Y$8</f>
        <v>Aumento no nível do mar</v>
      </c>
      <c r="BG18" t="s">
        <v>151</v>
      </c>
      <c r="BH18" t="e" vm="37">
        <v>#VALUE!</v>
      </c>
      <c r="BI18" t="str">
        <f>VLOOKUP(BC18,'Base de Dados'!A:N,14,0)</f>
        <v>Não aplicável</v>
      </c>
      <c r="BJ18" s="26">
        <f>'Heatmap Estados'!$G$8</f>
        <v>2030</v>
      </c>
      <c r="BK18" t="str">
        <f>'Heatmap Estados'!$P$8</f>
        <v>2C</v>
      </c>
      <c r="BN18" s="79" t="s">
        <v>159</v>
      </c>
      <c r="BO18" s="79" t="s">
        <v>109</v>
      </c>
      <c r="BP18" s="79" t="s">
        <v>146</v>
      </c>
      <c r="BR18" s="79" t="s">
        <v>102</v>
      </c>
      <c r="BS18" s="79" t="s">
        <v>101</v>
      </c>
      <c r="BT18" t="s">
        <v>190</v>
      </c>
      <c r="BV18" s="79" t="s">
        <v>164</v>
      </c>
      <c r="BW18" s="79" t="s">
        <v>101</v>
      </c>
      <c r="BX18" s="79" t="s">
        <v>146</v>
      </c>
    </row>
    <row r="19" spans="3:76" ht="15.75" customHeight="1" x14ac:dyDescent="0.35">
      <c r="C19" t="s">
        <v>93</v>
      </c>
      <c r="D19" s="58"/>
      <c r="E19" t="str">
        <f t="shared" si="0"/>
        <v>DFEstadoAumento no nível do marDistrito Federal20302C</v>
      </c>
      <c r="F19" s="79" t="s">
        <v>99</v>
      </c>
      <c r="G19" s="79" t="s">
        <v>146</v>
      </c>
      <c r="H19" t="str">
        <f>'Heatmap Estados'!$Y$8</f>
        <v>Aumento no nível do mar</v>
      </c>
      <c r="I19" s="79" t="s">
        <v>147</v>
      </c>
      <c r="J19" s="79" t="e" vm="33">
        <v>#VALUE!</v>
      </c>
      <c r="K19" s="26" t="str">
        <f>VLOOKUP(E19,'Base de Dados'!A:N,14,0)</f>
        <v>Não aplicável</v>
      </c>
      <c r="L19" s="26">
        <f>'Heatmap Estados'!$G$8</f>
        <v>2030</v>
      </c>
      <c r="M19" t="str">
        <f>'Heatmap Estados'!$P$8</f>
        <v>2C</v>
      </c>
      <c r="AS19" t="str">
        <f t="shared" si="1"/>
        <v>PIEstadoAumento no nível do marEstado do Piauí20302C</v>
      </c>
      <c r="AT19" t="s">
        <v>139</v>
      </c>
      <c r="AU19" t="s">
        <v>146</v>
      </c>
      <c r="AV19" t="str">
        <f>'Heatmap Estados'!$Y$8</f>
        <v>Aumento no nível do mar</v>
      </c>
      <c r="AW19" t="s">
        <v>168</v>
      </c>
      <c r="AX19" t="e" vm="54">
        <v>#VALUE!</v>
      </c>
      <c r="AY19" s="26" t="str">
        <f>VLOOKUP(AS19,'Base de Dados'!A:N,14,0)</f>
        <v>Baixo</v>
      </c>
      <c r="AZ19" s="26">
        <f>'Heatmap Estados'!$G$8</f>
        <v>2030</v>
      </c>
      <c r="BA19" t="str">
        <f>'Heatmap Estados'!$P$8</f>
        <v>2C</v>
      </c>
      <c r="BC19" t="str">
        <f t="shared" si="2"/>
        <v>TOEstadoAumento no nível do marEstado do Tocantins20302C</v>
      </c>
      <c r="BD19" t="s">
        <v>123</v>
      </c>
      <c r="BE19" t="s">
        <v>146</v>
      </c>
      <c r="BF19" t="str">
        <f>'Heatmap Estados'!$Y$8</f>
        <v>Aumento no nível do mar</v>
      </c>
      <c r="BG19" t="s">
        <v>173</v>
      </c>
      <c r="BH19" t="e" vm="59">
        <v>#VALUE!</v>
      </c>
      <c r="BI19" t="str">
        <f>VLOOKUP(BC19,'Base de Dados'!A:N,14,0)</f>
        <v>Não aplicável</v>
      </c>
      <c r="BJ19" s="26">
        <f>'Heatmap Estados'!$G$8</f>
        <v>2030</v>
      </c>
      <c r="BK19" t="str">
        <f>'Heatmap Estados'!$P$8</f>
        <v>2C</v>
      </c>
      <c r="BN19" s="79" t="s">
        <v>100</v>
      </c>
      <c r="BO19" s="79" t="s">
        <v>99</v>
      </c>
      <c r="BP19" s="79" t="s">
        <v>82</v>
      </c>
      <c r="BR19" s="76" t="s">
        <v>180</v>
      </c>
      <c r="BS19" s="76" t="s">
        <v>101</v>
      </c>
      <c r="BT19" t="s">
        <v>190</v>
      </c>
      <c r="BV19" s="79" t="s">
        <v>163</v>
      </c>
      <c r="BW19" s="79" t="s">
        <v>103</v>
      </c>
      <c r="BX19" s="79" t="s">
        <v>146</v>
      </c>
    </row>
    <row r="20" spans="3:76" ht="15.75" customHeight="1" x14ac:dyDescent="0.35">
      <c r="C20" t="s">
        <v>101</v>
      </c>
      <c r="D20" s="58"/>
      <c r="E20" t="str">
        <f t="shared" si="0"/>
        <v>ESEstadoAumento no nível do marEstado do Espírito Santo20302C</v>
      </c>
      <c r="F20" s="79" t="s">
        <v>141</v>
      </c>
      <c r="G20" s="79" t="s">
        <v>146</v>
      </c>
      <c r="H20" t="str">
        <f>'Heatmap Estados'!$Y$8</f>
        <v>Aumento no nível do mar</v>
      </c>
      <c r="I20" s="79" t="s">
        <v>160</v>
      </c>
      <c r="J20" s="79" t="e" vm="46">
        <v>#VALUE!</v>
      </c>
      <c r="K20" s="26" t="str">
        <f>VLOOKUP(E20,'Base de Dados'!A:N,14,0)</f>
        <v>Baixo</v>
      </c>
      <c r="L20" s="26">
        <f>'Heatmap Estados'!$G$8</f>
        <v>2030</v>
      </c>
      <c r="M20" t="str">
        <f>'Heatmap Estados'!$P$8</f>
        <v>2C</v>
      </c>
      <c r="AS20" t="str">
        <f t="shared" si="1"/>
        <v>RNEstadoAumento no nível do marEstado do Rio Grande do Norte20302C</v>
      </c>
      <c r="AT20" t="s">
        <v>121</v>
      </c>
      <c r="AU20" t="s">
        <v>146</v>
      </c>
      <c r="AV20" t="str">
        <f>'Heatmap Estados'!$Y$8</f>
        <v>Aumento no nível do mar</v>
      </c>
      <c r="AW20" t="s">
        <v>170</v>
      </c>
      <c r="AX20" t="e" vm="56">
        <v>#VALUE!</v>
      </c>
      <c r="AY20" s="26" t="str">
        <f>VLOOKUP(AS20,'Base de Dados'!A:N,14,0)</f>
        <v>Baixo</v>
      </c>
      <c r="AZ20" s="26">
        <f>'Heatmap Estados'!$G$8</f>
        <v>2030</v>
      </c>
      <c r="BA20" t="str">
        <f>'Heatmap Estados'!$P$8</f>
        <v>2C</v>
      </c>
      <c r="BJ20" s="26"/>
      <c r="BN20" s="79" t="s">
        <v>147</v>
      </c>
      <c r="BO20" s="79" t="s">
        <v>99</v>
      </c>
      <c r="BP20" s="79" t="s">
        <v>146</v>
      </c>
      <c r="BR20" s="79" t="s">
        <v>104</v>
      </c>
      <c r="BS20" s="79" t="s">
        <v>103</v>
      </c>
      <c r="BT20" t="s">
        <v>190</v>
      </c>
      <c r="BV20" s="79" t="s">
        <v>165</v>
      </c>
      <c r="BW20" s="79" t="s">
        <v>91</v>
      </c>
      <c r="BX20" s="79" t="s">
        <v>146</v>
      </c>
    </row>
    <row r="21" spans="3:76" ht="15.75" customHeight="1" x14ac:dyDescent="0.35">
      <c r="C21" t="s">
        <v>103</v>
      </c>
      <c r="D21" s="58"/>
      <c r="E21" t="str">
        <f t="shared" si="0"/>
        <v>GOEstadoAumento no nível do marEstado do Goiás20302C</v>
      </c>
      <c r="F21" s="79" t="s">
        <v>111</v>
      </c>
      <c r="G21" s="79" t="s">
        <v>146</v>
      </c>
      <c r="H21" t="str">
        <f>'Heatmap Estados'!$Y$8</f>
        <v>Aumento no nível do mar</v>
      </c>
      <c r="I21" s="79" t="s">
        <v>161</v>
      </c>
      <c r="J21" s="79" t="e" vm="47">
        <v>#VALUE!</v>
      </c>
      <c r="K21" s="26" t="str">
        <f>VLOOKUP(E21,'Base de Dados'!A:N,14,0)</f>
        <v>Não aplicável</v>
      </c>
      <c r="L21" s="26">
        <f>'Heatmap Estados'!$G$8</f>
        <v>2030</v>
      </c>
      <c r="M21" t="str">
        <f>'Heatmap Estados'!$P$8</f>
        <v>2C</v>
      </c>
      <c r="AS21" t="str">
        <f t="shared" si="1"/>
        <v>SEEstadoAumento no nível do marEstado do Sergipe20302C</v>
      </c>
      <c r="AT21" t="s">
        <v>81</v>
      </c>
      <c r="AU21" t="s">
        <v>146</v>
      </c>
      <c r="AV21" t="str">
        <f>'Heatmap Estados'!$Y$8</f>
        <v>Aumento no nível do mar</v>
      </c>
      <c r="AW21" t="s">
        <v>172</v>
      </c>
      <c r="AX21" t="e" vm="58">
        <v>#VALUE!</v>
      </c>
      <c r="AY21" s="26" t="str">
        <f>VLOOKUP(AS21,'Base de Dados'!A:N,14,0)</f>
        <v>Baixo</v>
      </c>
      <c r="AZ21" s="26">
        <f>'Heatmap Estados'!$G$8</f>
        <v>2030</v>
      </c>
      <c r="BA21" t="str">
        <f>'Heatmap Estados'!$P$8</f>
        <v>2C</v>
      </c>
      <c r="BJ21" s="26"/>
      <c r="BN21" s="79" t="s">
        <v>142</v>
      </c>
      <c r="BO21" s="79" t="s">
        <v>141</v>
      </c>
      <c r="BP21" s="79" t="s">
        <v>82</v>
      </c>
      <c r="BR21" s="76" t="s">
        <v>183</v>
      </c>
      <c r="BS21" s="76" t="s">
        <v>103</v>
      </c>
      <c r="BT21" t="s">
        <v>190</v>
      </c>
      <c r="BV21" s="79" t="s">
        <v>149</v>
      </c>
      <c r="BW21" s="79" t="s">
        <v>113</v>
      </c>
      <c r="BX21" s="79" t="s">
        <v>146</v>
      </c>
    </row>
    <row r="22" spans="3:76" ht="15.75" customHeight="1" x14ac:dyDescent="0.35">
      <c r="C22" t="s">
        <v>91</v>
      </c>
      <c r="D22" s="58"/>
      <c r="E22" t="str">
        <f t="shared" si="0"/>
        <v>MAEstadoAumento no nível do marEstado do Maranhão20302C</v>
      </c>
      <c r="F22" s="79" t="s">
        <v>135</v>
      </c>
      <c r="G22" s="79" t="s">
        <v>146</v>
      </c>
      <c r="H22" t="str">
        <f>'Heatmap Estados'!$Y$8</f>
        <v>Aumento no nível do mar</v>
      </c>
      <c r="I22" s="79" t="s">
        <v>162</v>
      </c>
      <c r="J22" s="79" t="e" vm="48">
        <v>#VALUE!</v>
      </c>
      <c r="K22" s="26" t="str">
        <f>VLOOKUP(E22,'Base de Dados'!A:N,14,0)</f>
        <v>Baixo</v>
      </c>
      <c r="L22" s="26">
        <f>'Heatmap Estados'!$G$8</f>
        <v>2030</v>
      </c>
      <c r="M22" t="str">
        <f>'Heatmap Estados'!$P$8</f>
        <v>2C</v>
      </c>
      <c r="AY22" s="26"/>
      <c r="AZ22" s="81"/>
      <c r="BA22" s="82"/>
      <c r="BN22" s="79" t="s">
        <v>160</v>
      </c>
      <c r="BO22" s="79" t="s">
        <v>141</v>
      </c>
      <c r="BP22" s="79" t="s">
        <v>146</v>
      </c>
      <c r="BR22" s="79" t="s">
        <v>92</v>
      </c>
      <c r="BS22" s="79" t="s">
        <v>91</v>
      </c>
      <c r="BT22" t="s">
        <v>190</v>
      </c>
      <c r="BV22" s="79" t="s">
        <v>167</v>
      </c>
      <c r="BW22" s="79" t="s">
        <v>129</v>
      </c>
      <c r="BX22" s="79" t="s">
        <v>146</v>
      </c>
    </row>
    <row r="23" spans="3:76" ht="15.75" customHeight="1" x14ac:dyDescent="0.35">
      <c r="C23" t="s">
        <v>113</v>
      </c>
      <c r="D23" s="58"/>
      <c r="E23" t="str">
        <f t="shared" si="0"/>
        <v>MGEstadoAumento no nível do marEstado de Minas Gerais20302C</v>
      </c>
      <c r="F23" s="79" t="s">
        <v>93</v>
      </c>
      <c r="G23" s="79" t="s">
        <v>146</v>
      </c>
      <c r="H23" t="str">
        <f>'Heatmap Estados'!$Y$8</f>
        <v>Aumento no nível do mar</v>
      </c>
      <c r="I23" s="79" t="s">
        <v>152</v>
      </c>
      <c r="J23" s="79" t="e" vm="38">
        <v>#VALUE!</v>
      </c>
      <c r="K23" s="26" t="str">
        <f>VLOOKUP(E23,'Base de Dados'!A:N,14,0)</f>
        <v>Não aplicável</v>
      </c>
      <c r="L23" s="26">
        <f>'Heatmap Estados'!$G$8</f>
        <v>2030</v>
      </c>
      <c r="M23" t="str">
        <f>'Heatmap Estados'!$P$8</f>
        <v>2C</v>
      </c>
      <c r="AY23" s="26"/>
      <c r="AZ23" s="81"/>
      <c r="BA23" s="82"/>
      <c r="BN23" s="79" t="s">
        <v>112</v>
      </c>
      <c r="BO23" s="79" t="s">
        <v>111</v>
      </c>
      <c r="BP23" s="79" t="s">
        <v>82</v>
      </c>
      <c r="BR23" s="79" t="s">
        <v>114</v>
      </c>
      <c r="BS23" s="79" t="s">
        <v>113</v>
      </c>
      <c r="BT23" t="s">
        <v>190</v>
      </c>
      <c r="BV23" s="79" t="s">
        <v>168</v>
      </c>
      <c r="BW23" s="79" t="s">
        <v>139</v>
      </c>
      <c r="BX23" s="79" t="s">
        <v>146</v>
      </c>
    </row>
    <row r="24" spans="3:76" ht="15.75" customHeight="1" x14ac:dyDescent="0.35">
      <c r="C24" t="s">
        <v>129</v>
      </c>
      <c r="D24" s="58"/>
      <c r="E24" t="str">
        <f t="shared" si="0"/>
        <v>MSEstadoAumento no nível do marEstado do Mato Grosso do Sul20302C</v>
      </c>
      <c r="F24" s="79" t="s">
        <v>101</v>
      </c>
      <c r="G24" s="79" t="s">
        <v>146</v>
      </c>
      <c r="H24" t="str">
        <f>'Heatmap Estados'!$Y$8</f>
        <v>Aumento no nível do mar</v>
      </c>
      <c r="I24" s="79" t="s">
        <v>164</v>
      </c>
      <c r="J24" s="79" t="e" vm="50">
        <v>#VALUE!</v>
      </c>
      <c r="K24" s="26" t="str">
        <f>VLOOKUP(E24,'Base de Dados'!A:N,14,0)</f>
        <v>Não aplicável</v>
      </c>
      <c r="L24" s="26">
        <f>'Heatmap Estados'!$G$8</f>
        <v>2030</v>
      </c>
      <c r="M24" t="str">
        <f>'Heatmap Estados'!$P$8</f>
        <v>2C</v>
      </c>
      <c r="AY24" s="26"/>
      <c r="AZ24" s="81"/>
      <c r="BA24" s="82"/>
      <c r="BN24" s="79" t="s">
        <v>161</v>
      </c>
      <c r="BO24" s="79" t="s">
        <v>111</v>
      </c>
      <c r="BP24" s="79" t="s">
        <v>146</v>
      </c>
      <c r="BR24" s="79" t="s">
        <v>130</v>
      </c>
      <c r="BS24" s="79" t="s">
        <v>129</v>
      </c>
      <c r="BT24" t="s">
        <v>190</v>
      </c>
      <c r="BV24" s="79" t="s">
        <v>166</v>
      </c>
      <c r="BW24" s="79" t="s">
        <v>105</v>
      </c>
      <c r="BX24" s="79" t="s">
        <v>146</v>
      </c>
    </row>
    <row r="25" spans="3:76" ht="15.75" customHeight="1" x14ac:dyDescent="0.35">
      <c r="C25" t="s">
        <v>139</v>
      </c>
      <c r="D25" s="58"/>
      <c r="E25" t="str">
        <f t="shared" si="0"/>
        <v>MTEstadoAumento no nível do marEstado do Mato Grosso20302C</v>
      </c>
      <c r="F25" s="79" t="s">
        <v>103</v>
      </c>
      <c r="G25" s="79" t="s">
        <v>146</v>
      </c>
      <c r="H25" t="str">
        <f>'Heatmap Estados'!$Y$8</f>
        <v>Aumento no nível do mar</v>
      </c>
      <c r="I25" s="79" t="s">
        <v>163</v>
      </c>
      <c r="J25" s="79" t="e" vm="49">
        <v>#VALUE!</v>
      </c>
      <c r="K25" s="26" t="str">
        <f>VLOOKUP(E25,'Base de Dados'!A:N,14,0)</f>
        <v>Não aplicável</v>
      </c>
      <c r="L25" s="26">
        <f>'Heatmap Estados'!$G$8</f>
        <v>2030</v>
      </c>
      <c r="M25" t="str">
        <f>'Heatmap Estados'!$P$8</f>
        <v>2C</v>
      </c>
      <c r="AY25" s="26"/>
      <c r="AZ25" s="81"/>
      <c r="BA25" s="82"/>
      <c r="BN25" s="79" t="s">
        <v>136</v>
      </c>
      <c r="BO25" s="79" t="s">
        <v>135</v>
      </c>
      <c r="BP25" s="79" t="s">
        <v>82</v>
      </c>
      <c r="BR25" s="79" t="s">
        <v>140</v>
      </c>
      <c r="BS25" s="79" t="s">
        <v>139</v>
      </c>
      <c r="BT25" t="s">
        <v>190</v>
      </c>
      <c r="BV25" s="79" t="s">
        <v>169</v>
      </c>
      <c r="BW25" s="79" t="s">
        <v>143</v>
      </c>
      <c r="BX25" s="79" t="s">
        <v>146</v>
      </c>
    </row>
    <row r="26" spans="3:76" ht="15.75" customHeight="1" x14ac:dyDescent="0.35">
      <c r="C26" t="s">
        <v>105</v>
      </c>
      <c r="D26" s="58"/>
      <c r="E26" t="str">
        <f t="shared" si="0"/>
        <v>PAEstadoAumento no nível do marEstado do Pará20302C</v>
      </c>
      <c r="F26" s="79" t="s">
        <v>91</v>
      </c>
      <c r="G26" s="79" t="s">
        <v>146</v>
      </c>
      <c r="H26" t="str">
        <f>'Heatmap Estados'!$Y$8</f>
        <v>Aumento no nível do mar</v>
      </c>
      <c r="I26" s="79" t="s">
        <v>165</v>
      </c>
      <c r="J26" s="79" t="e" vm="51">
        <v>#VALUE!</v>
      </c>
      <c r="K26" s="26" t="str">
        <f>VLOOKUP(E26,'Base de Dados'!A:N,14,0)</f>
        <v>Baixo</v>
      </c>
      <c r="L26" s="26">
        <f>'Heatmap Estados'!$G$8</f>
        <v>2030</v>
      </c>
      <c r="M26" t="str">
        <f>'Heatmap Estados'!$P$8</f>
        <v>2C</v>
      </c>
      <c r="BN26" s="79" t="s">
        <v>162</v>
      </c>
      <c r="BO26" s="79" t="s">
        <v>135</v>
      </c>
      <c r="BP26" s="79" t="s">
        <v>146</v>
      </c>
      <c r="BR26" s="76" t="s">
        <v>179</v>
      </c>
      <c r="BS26" s="76" t="s">
        <v>105</v>
      </c>
      <c r="BT26" t="s">
        <v>190</v>
      </c>
      <c r="BV26" s="79" t="s">
        <v>170</v>
      </c>
      <c r="BW26" s="79" t="s">
        <v>121</v>
      </c>
      <c r="BX26" s="79" t="s">
        <v>146</v>
      </c>
    </row>
    <row r="27" spans="3:76" ht="15.75" customHeight="1" x14ac:dyDescent="0.35">
      <c r="C27" t="s">
        <v>143</v>
      </c>
      <c r="D27" s="58"/>
      <c r="E27" t="str">
        <f t="shared" si="0"/>
        <v>PBEstadoAumento no nível do marEstado da Paraíba20302C</v>
      </c>
      <c r="F27" s="79" t="s">
        <v>113</v>
      </c>
      <c r="G27" s="79" t="s">
        <v>146</v>
      </c>
      <c r="H27" t="str">
        <f>'Heatmap Estados'!$Y$8</f>
        <v>Aumento no nível do mar</v>
      </c>
      <c r="I27" s="79" t="s">
        <v>149</v>
      </c>
      <c r="J27" s="79" t="e" vm="35">
        <v>#VALUE!</v>
      </c>
      <c r="K27" s="26" t="str">
        <f>VLOOKUP(E27,'Base de Dados'!A:N,14,0)</f>
        <v>Baixo</v>
      </c>
      <c r="L27" s="26">
        <f>'Heatmap Estados'!$G$8</f>
        <v>2030</v>
      </c>
      <c r="M27" t="str">
        <f>'Heatmap Estados'!$P$8</f>
        <v>2C</v>
      </c>
      <c r="BN27" s="79" t="s">
        <v>94</v>
      </c>
      <c r="BO27" s="79" t="s">
        <v>93</v>
      </c>
      <c r="BP27" s="79" t="s">
        <v>82</v>
      </c>
      <c r="BR27" s="79" t="s">
        <v>106</v>
      </c>
      <c r="BS27" s="79" t="s">
        <v>105</v>
      </c>
      <c r="BT27" t="s">
        <v>190</v>
      </c>
      <c r="BV27" s="79" t="s">
        <v>150</v>
      </c>
      <c r="BW27" s="79" t="s">
        <v>127</v>
      </c>
      <c r="BX27" s="79" t="s">
        <v>146</v>
      </c>
    </row>
    <row r="28" spans="3:76" ht="15.75" customHeight="1" x14ac:dyDescent="0.35">
      <c r="C28" t="s">
        <v>121</v>
      </c>
      <c r="D28" s="58"/>
      <c r="E28" t="str">
        <f t="shared" si="0"/>
        <v>PEEstadoAumento no nível do marEstado do Pernambuco20302C</v>
      </c>
      <c r="F28" s="79" t="s">
        <v>129</v>
      </c>
      <c r="G28" s="79" t="s">
        <v>146</v>
      </c>
      <c r="H28" t="str">
        <f>'Heatmap Estados'!$Y$8</f>
        <v>Aumento no nível do mar</v>
      </c>
      <c r="I28" s="79" t="s">
        <v>167</v>
      </c>
      <c r="J28" s="79" t="e" vm="53">
        <v>#VALUE!</v>
      </c>
      <c r="K28" s="26" t="str">
        <f>VLOOKUP(E28,'Base de Dados'!A:N,14,0)</f>
        <v>Baixo</v>
      </c>
      <c r="L28" s="26">
        <f>'Heatmap Estados'!$G$8</f>
        <v>2030</v>
      </c>
      <c r="M28" t="str">
        <f>'Heatmap Estados'!$P$8</f>
        <v>2C</v>
      </c>
      <c r="BN28" s="79" t="s">
        <v>152</v>
      </c>
      <c r="BO28" s="79" t="s">
        <v>93</v>
      </c>
      <c r="BP28" s="79" t="s">
        <v>146</v>
      </c>
      <c r="BR28" s="79" t="s">
        <v>144</v>
      </c>
      <c r="BS28" s="79" t="s">
        <v>143</v>
      </c>
      <c r="BT28" t="s">
        <v>190</v>
      </c>
      <c r="BV28" s="79" t="s">
        <v>151</v>
      </c>
      <c r="BW28" s="79" t="s">
        <v>97</v>
      </c>
      <c r="BX28" s="80" t="s">
        <v>146</v>
      </c>
    </row>
    <row r="29" spans="3:76" ht="15.75" customHeight="1" x14ac:dyDescent="0.35">
      <c r="C29" t="s">
        <v>127</v>
      </c>
      <c r="D29" s="58"/>
      <c r="E29" t="str">
        <f t="shared" si="0"/>
        <v>PIEstadoAumento no nível do marEstado do Piauí20302C</v>
      </c>
      <c r="F29" s="79" t="s">
        <v>139</v>
      </c>
      <c r="G29" s="79" t="s">
        <v>146</v>
      </c>
      <c r="H29" t="str">
        <f>'Heatmap Estados'!$Y$8</f>
        <v>Aumento no nível do mar</v>
      </c>
      <c r="I29" s="79" t="s">
        <v>168</v>
      </c>
      <c r="J29" s="79" t="e" vm="54">
        <v>#VALUE!</v>
      </c>
      <c r="K29" s="26" t="str">
        <f>VLOOKUP(E29,'Base de Dados'!A:N,14,0)</f>
        <v>Baixo</v>
      </c>
      <c r="L29" s="26">
        <f>'Heatmap Estados'!$G$8</f>
        <v>2030</v>
      </c>
      <c r="M29" t="str">
        <f>'Heatmap Estados'!$P$8</f>
        <v>2C</v>
      </c>
      <c r="O29" s="25"/>
      <c r="P29" s="25"/>
      <c r="Q29" s="25"/>
      <c r="R29" s="25"/>
      <c r="S29" s="25"/>
      <c r="T29" s="78"/>
      <c r="U29" s="78"/>
      <c r="V29" s="78"/>
      <c r="W29" s="25"/>
      <c r="BN29" s="79" t="s">
        <v>102</v>
      </c>
      <c r="BO29" s="79" t="s">
        <v>101</v>
      </c>
      <c r="BP29" s="79" t="s">
        <v>82</v>
      </c>
      <c r="BR29" s="79" t="s">
        <v>122</v>
      </c>
      <c r="BS29" s="79" t="s">
        <v>121</v>
      </c>
      <c r="BT29" t="s">
        <v>190</v>
      </c>
      <c r="BV29" s="79" t="s">
        <v>171</v>
      </c>
      <c r="BW29" s="79" t="s">
        <v>125</v>
      </c>
      <c r="BX29" s="80" t="s">
        <v>146</v>
      </c>
    </row>
    <row r="30" spans="3:76" ht="15.75" customHeight="1" x14ac:dyDescent="0.35">
      <c r="C30" t="s">
        <v>97</v>
      </c>
      <c r="D30" s="58"/>
      <c r="E30" t="str">
        <f t="shared" si="0"/>
        <v>PREstadoAumento no nível do marEstado do Paraná20302C</v>
      </c>
      <c r="F30" s="79" t="s">
        <v>105</v>
      </c>
      <c r="G30" s="79" t="s">
        <v>146</v>
      </c>
      <c r="H30" t="str">
        <f>'Heatmap Estados'!$Y$8</f>
        <v>Aumento no nível do mar</v>
      </c>
      <c r="I30" s="79" t="s">
        <v>166</v>
      </c>
      <c r="J30" s="79" t="e" vm="52">
        <v>#VALUE!</v>
      </c>
      <c r="K30" s="26" t="str">
        <f>VLOOKUP(E30,'Base de Dados'!A:N,14,0)</f>
        <v>Baixo</v>
      </c>
      <c r="L30" s="26">
        <f>'Heatmap Estados'!$G$8</f>
        <v>2030</v>
      </c>
      <c r="M30" t="str">
        <f>'Heatmap Estados'!$P$8</f>
        <v>2C</v>
      </c>
      <c r="T30" s="26"/>
      <c r="U30" s="26"/>
      <c r="V30" s="26"/>
      <c r="BN30" s="76" t="s">
        <v>180</v>
      </c>
      <c r="BO30" s="76" t="s">
        <v>101</v>
      </c>
      <c r="BP30" t="s">
        <v>190</v>
      </c>
      <c r="BR30" s="79" t="s">
        <v>128</v>
      </c>
      <c r="BS30" s="79" t="s">
        <v>127</v>
      </c>
      <c r="BT30" t="s">
        <v>190</v>
      </c>
      <c r="BV30" s="79" t="s">
        <v>153</v>
      </c>
      <c r="BW30" s="79" t="s">
        <v>107</v>
      </c>
      <c r="BX30" s="80" t="s">
        <v>146</v>
      </c>
    </row>
    <row r="31" spans="3:76" ht="15.75" customHeight="1" x14ac:dyDescent="0.35">
      <c r="C31" t="s">
        <v>125</v>
      </c>
      <c r="D31" s="58"/>
      <c r="E31" t="str">
        <f t="shared" si="0"/>
        <v>RJEstadoAumento no nível do marEstado do Rio de Janeiro20302C</v>
      </c>
      <c r="F31" s="79" t="s">
        <v>143</v>
      </c>
      <c r="G31" s="79" t="s">
        <v>146</v>
      </c>
      <c r="H31" t="str">
        <f>'Heatmap Estados'!$Y$8</f>
        <v>Aumento no nível do mar</v>
      </c>
      <c r="I31" s="79" t="s">
        <v>169</v>
      </c>
      <c r="J31" s="79" t="e" vm="55">
        <v>#VALUE!</v>
      </c>
      <c r="K31" s="26" t="str">
        <f>VLOOKUP(E31,'Base de Dados'!A:N,14,0)</f>
        <v>Baixo</v>
      </c>
      <c r="L31" s="26">
        <f>'Heatmap Estados'!$G$8</f>
        <v>2030</v>
      </c>
      <c r="M31" t="str">
        <f>'Heatmap Estados'!$P$8</f>
        <v>2C</v>
      </c>
      <c r="T31" s="26"/>
      <c r="U31" s="26"/>
      <c r="V31" s="26"/>
      <c r="BN31" s="17" t="s">
        <v>164</v>
      </c>
      <c r="BO31" s="17" t="s">
        <v>101</v>
      </c>
      <c r="BP31" s="17" t="s">
        <v>146</v>
      </c>
      <c r="BR31" s="17" t="s">
        <v>98</v>
      </c>
      <c r="BS31" s="17" t="s">
        <v>97</v>
      </c>
      <c r="BT31" s="1" t="s">
        <v>190</v>
      </c>
      <c r="BV31" s="17" t="s">
        <v>172</v>
      </c>
      <c r="BW31" s="17" t="s">
        <v>81</v>
      </c>
      <c r="BX31" s="44" t="s">
        <v>146</v>
      </c>
    </row>
    <row r="32" spans="3:76" ht="15.75" customHeight="1" x14ac:dyDescent="0.35">
      <c r="C32" t="s">
        <v>107</v>
      </c>
      <c r="D32" s="58"/>
      <c r="E32" t="str">
        <f t="shared" si="0"/>
        <v>RNEstadoAumento no nível do marEstado do Rio Grande do Norte20302C</v>
      </c>
      <c r="F32" s="79" t="s">
        <v>121</v>
      </c>
      <c r="G32" s="79" t="s">
        <v>146</v>
      </c>
      <c r="H32" t="str">
        <f>'Heatmap Estados'!$Y$8</f>
        <v>Aumento no nível do mar</v>
      </c>
      <c r="I32" s="79" t="s">
        <v>170</v>
      </c>
      <c r="J32" s="79" t="e" vm="56">
        <v>#VALUE!</v>
      </c>
      <c r="K32" s="26" t="str">
        <f>VLOOKUP(E32,'Base de Dados'!A:N,14,0)</f>
        <v>Baixo</v>
      </c>
      <c r="L32" s="26">
        <f>'Heatmap Estados'!$G$8</f>
        <v>2030</v>
      </c>
      <c r="M32" t="str">
        <f>'Heatmap Estados'!$P$8</f>
        <v>2C</v>
      </c>
      <c r="BN32" s="17" t="s">
        <v>104</v>
      </c>
      <c r="BO32" s="17" t="s">
        <v>103</v>
      </c>
      <c r="BP32" s="17" t="s">
        <v>82</v>
      </c>
      <c r="BR32" s="77" t="s">
        <v>182</v>
      </c>
      <c r="BS32" s="77" t="s">
        <v>125</v>
      </c>
      <c r="BT32" s="1" t="s">
        <v>190</v>
      </c>
      <c r="BV32" s="17" t="s">
        <v>154</v>
      </c>
      <c r="BW32" s="17" t="s">
        <v>137</v>
      </c>
      <c r="BX32" s="44" t="s">
        <v>146</v>
      </c>
    </row>
    <row r="33" spans="3:76" ht="15.75" customHeight="1" x14ac:dyDescent="0.35">
      <c r="C33" t="s">
        <v>81</v>
      </c>
      <c r="D33" s="58"/>
      <c r="E33" t="str">
        <f t="shared" si="0"/>
        <v>ROEstadoAumento no nível do marEstado da Rondônia20302C</v>
      </c>
      <c r="F33" s="79" t="s">
        <v>127</v>
      </c>
      <c r="G33" s="79" t="s">
        <v>146</v>
      </c>
      <c r="H33" t="str">
        <f>'Heatmap Estados'!$Y$8</f>
        <v>Aumento no nível do mar</v>
      </c>
      <c r="I33" s="79" t="s">
        <v>150</v>
      </c>
      <c r="J33" s="79" t="e" vm="36">
        <v>#VALUE!</v>
      </c>
      <c r="K33" s="26" t="str">
        <f>VLOOKUP(E33,'Base de Dados'!A:N,14,0)</f>
        <v>Não aplicável</v>
      </c>
      <c r="L33" s="26">
        <f>'Heatmap Estados'!$G$8</f>
        <v>2030</v>
      </c>
      <c r="M33" t="str">
        <f>'Heatmap Estados'!$P$8</f>
        <v>2C</v>
      </c>
      <c r="BN33" s="77" t="s">
        <v>183</v>
      </c>
      <c r="BO33" s="77" t="s">
        <v>103</v>
      </c>
      <c r="BP33" s="1" t="s">
        <v>190</v>
      </c>
      <c r="BR33" s="17" t="s">
        <v>126</v>
      </c>
      <c r="BS33" s="17" t="s">
        <v>125</v>
      </c>
      <c r="BT33" s="1" t="s">
        <v>190</v>
      </c>
      <c r="BV33" s="17" t="s">
        <v>173</v>
      </c>
      <c r="BW33" s="17" t="s">
        <v>123</v>
      </c>
      <c r="BX33" s="44" t="s">
        <v>146</v>
      </c>
    </row>
    <row r="34" spans="3:76" ht="15.75" customHeight="1" x14ac:dyDescent="0.35">
      <c r="C34" t="s">
        <v>137</v>
      </c>
      <c r="D34" s="58"/>
      <c r="E34" t="str">
        <f t="shared" si="0"/>
        <v>RREstadoAumento no nível do marEstado da Roraima20302C</v>
      </c>
      <c r="F34" s="79" t="s">
        <v>97</v>
      </c>
      <c r="G34" s="79" t="s">
        <v>146</v>
      </c>
      <c r="H34" t="str">
        <f>'Heatmap Estados'!$Y$8</f>
        <v>Aumento no nível do mar</v>
      </c>
      <c r="I34" s="79" t="s">
        <v>151</v>
      </c>
      <c r="J34" s="79" t="e" vm="37">
        <v>#VALUE!</v>
      </c>
      <c r="K34" s="26" t="str">
        <f>VLOOKUP(E34,'Base de Dados'!A:N,14,0)</f>
        <v>Não aplicável</v>
      </c>
      <c r="L34" s="26">
        <f>'Heatmap Estados'!$G$8</f>
        <v>2030</v>
      </c>
      <c r="M34" t="str">
        <f>'Heatmap Estados'!$P$8</f>
        <v>2C</v>
      </c>
      <c r="BN34" s="17" t="s">
        <v>163</v>
      </c>
      <c r="BO34" s="17" t="s">
        <v>103</v>
      </c>
      <c r="BP34" s="17" t="s">
        <v>146</v>
      </c>
      <c r="BR34" s="17" t="s">
        <v>108</v>
      </c>
      <c r="BS34" s="17" t="s">
        <v>107</v>
      </c>
      <c r="BT34" s="1" t="s">
        <v>190</v>
      </c>
    </row>
    <row r="35" spans="3:76" ht="15.75" customHeight="1" x14ac:dyDescent="0.35">
      <c r="C35" t="s">
        <v>123</v>
      </c>
      <c r="D35" s="58"/>
      <c r="E35" t="str">
        <f t="shared" si="0"/>
        <v>RSEstadoAumento no nível do marEstado do Rio Grande do Sul20302C</v>
      </c>
      <c r="F35" s="79" t="s">
        <v>125</v>
      </c>
      <c r="G35" s="79" t="s">
        <v>146</v>
      </c>
      <c r="H35" t="str">
        <f>'Heatmap Estados'!$Y$8</f>
        <v>Aumento no nível do mar</v>
      </c>
      <c r="I35" s="79" t="s">
        <v>171</v>
      </c>
      <c r="J35" s="79" t="e" vm="57">
        <v>#VALUE!</v>
      </c>
      <c r="K35" s="26" t="str">
        <f>VLOOKUP(E35,'Base de Dados'!A:N,14,0)</f>
        <v>Baixo</v>
      </c>
      <c r="L35" s="26">
        <f>'Heatmap Estados'!$G$8</f>
        <v>2030</v>
      </c>
      <c r="M35" t="str">
        <f>'Heatmap Estados'!$P$8</f>
        <v>2C</v>
      </c>
      <c r="BN35" s="17" t="s">
        <v>92</v>
      </c>
      <c r="BO35" s="17" t="s">
        <v>91</v>
      </c>
      <c r="BP35" s="17" t="s">
        <v>82</v>
      </c>
      <c r="BR35" s="17" t="s">
        <v>84</v>
      </c>
      <c r="BS35" s="17" t="s">
        <v>81</v>
      </c>
      <c r="BT35" s="1" t="s">
        <v>190</v>
      </c>
    </row>
    <row r="36" spans="3:76" ht="15.75" customHeight="1" x14ac:dyDescent="0.35">
      <c r="E36" t="str">
        <f t="shared" si="0"/>
        <v>SCEstadoAumento no nível do marEstado de Santa Catarina20302C</v>
      </c>
      <c r="F36" s="79" t="s">
        <v>107</v>
      </c>
      <c r="G36" s="79" t="s">
        <v>146</v>
      </c>
      <c r="H36" t="str">
        <f>'Heatmap Estados'!$Y$8</f>
        <v>Aumento no nível do mar</v>
      </c>
      <c r="I36" s="79" t="s">
        <v>153</v>
      </c>
      <c r="J36" s="79" t="e" vm="39">
        <v>#VALUE!</v>
      </c>
      <c r="K36" s="26" t="str">
        <f>VLOOKUP(E36,'Base de Dados'!A:N,14,0)</f>
        <v>Baixo</v>
      </c>
      <c r="L36" s="26">
        <f>'Heatmap Estados'!$G$8</f>
        <v>2030</v>
      </c>
      <c r="M36" t="str">
        <f>'Heatmap Estados'!$P$8</f>
        <v>2C</v>
      </c>
      <c r="BN36" s="17" t="s">
        <v>165</v>
      </c>
      <c r="BO36" s="17" t="s">
        <v>91</v>
      </c>
      <c r="BP36" s="17" t="s">
        <v>146</v>
      </c>
      <c r="BR36" s="77" t="s">
        <v>181</v>
      </c>
      <c r="BS36" s="77" t="s">
        <v>137</v>
      </c>
      <c r="BT36" s="1" t="s">
        <v>190</v>
      </c>
    </row>
    <row r="37" spans="3:76" ht="15.75" customHeight="1" x14ac:dyDescent="0.35">
      <c r="E37" t="str">
        <f t="shared" si="0"/>
        <v>SEEstadoAumento no nível do marEstado do Sergipe20302C</v>
      </c>
      <c r="F37" s="79" t="s">
        <v>81</v>
      </c>
      <c r="G37" s="79" t="s">
        <v>146</v>
      </c>
      <c r="H37" t="str">
        <f>'Heatmap Estados'!$Y$8</f>
        <v>Aumento no nível do mar</v>
      </c>
      <c r="I37" s="79" t="s">
        <v>172</v>
      </c>
      <c r="J37" s="79" t="e" vm="58">
        <v>#VALUE!</v>
      </c>
      <c r="K37" s="26" t="str">
        <f>VLOOKUP(E37,'Base de Dados'!A:N,14,0)</f>
        <v>Baixo</v>
      </c>
      <c r="L37" s="26">
        <f>'Heatmap Estados'!$G$8</f>
        <v>2030</v>
      </c>
      <c r="M37" t="str">
        <f>'Heatmap Estados'!$P$8</f>
        <v>2C</v>
      </c>
      <c r="BN37" s="17" t="s">
        <v>114</v>
      </c>
      <c r="BO37" s="17" t="s">
        <v>113</v>
      </c>
      <c r="BP37" s="17" t="s">
        <v>82</v>
      </c>
      <c r="BR37" s="17" t="s">
        <v>138</v>
      </c>
      <c r="BS37" s="17" t="s">
        <v>137</v>
      </c>
      <c r="BT37" s="1" t="s">
        <v>190</v>
      </c>
    </row>
    <row r="38" spans="3:76" ht="15.75" customHeight="1" x14ac:dyDescent="0.35">
      <c r="E38" t="str">
        <f t="shared" si="0"/>
        <v>SPEstadoAumento no nível do marEstado de São Paulo20302C</v>
      </c>
      <c r="F38" s="79" t="s">
        <v>137</v>
      </c>
      <c r="G38" s="79" t="s">
        <v>146</v>
      </c>
      <c r="H38" t="str">
        <f>'Heatmap Estados'!$Y$8</f>
        <v>Aumento no nível do mar</v>
      </c>
      <c r="I38" s="79" t="s">
        <v>154</v>
      </c>
      <c r="J38" s="79" t="e" vm="40">
        <v>#VALUE!</v>
      </c>
      <c r="K38" s="26" t="str">
        <f>VLOOKUP(E38,'Base de Dados'!A:N,14,0)</f>
        <v>Baixo</v>
      </c>
      <c r="L38" s="26">
        <f>'Heatmap Estados'!$G$8</f>
        <v>2030</v>
      </c>
      <c r="M38" t="str">
        <f>'Heatmap Estados'!$P$8</f>
        <v>2C</v>
      </c>
      <c r="O38" s="76"/>
      <c r="P38" s="76"/>
      <c r="BN38" s="17" t="s">
        <v>149</v>
      </c>
      <c r="BO38" s="17" t="s">
        <v>113</v>
      </c>
      <c r="BP38" s="17" t="s">
        <v>146</v>
      </c>
      <c r="BR38" s="17" t="s">
        <v>124</v>
      </c>
      <c r="BS38" s="17" t="s">
        <v>123</v>
      </c>
      <c r="BT38" s="1" t="s">
        <v>190</v>
      </c>
    </row>
    <row r="39" spans="3:76" ht="15.75" customHeight="1" x14ac:dyDescent="0.35">
      <c r="E39" t="str">
        <f t="shared" si="0"/>
        <v>TOEstadoAumento no nível do marEstado do Tocantins20302C</v>
      </c>
      <c r="F39" s="79" t="s">
        <v>123</v>
      </c>
      <c r="G39" s="79" t="s">
        <v>146</v>
      </c>
      <c r="H39" t="str">
        <f>'Heatmap Estados'!$Y$8</f>
        <v>Aumento no nível do mar</v>
      </c>
      <c r="I39" s="79" t="s">
        <v>173</v>
      </c>
      <c r="J39" s="79" t="e" vm="59">
        <v>#VALUE!</v>
      </c>
      <c r="K39" s="26" t="str">
        <f>VLOOKUP(E39,'Base de Dados'!A:N,14,0)</f>
        <v>Não aplicável</v>
      </c>
      <c r="L39" s="26">
        <f>'Heatmap Estados'!$G$8</f>
        <v>2030</v>
      </c>
      <c r="M39" t="str">
        <f>'Heatmap Estados'!$P$8</f>
        <v>2C</v>
      </c>
      <c r="O39" s="76"/>
      <c r="P39" s="76"/>
      <c r="BN39" s="17" t="s">
        <v>130</v>
      </c>
      <c r="BO39" s="17" t="s">
        <v>129</v>
      </c>
      <c r="BP39" s="17" t="s">
        <v>82</v>
      </c>
    </row>
    <row r="40" spans="3:76" ht="15.75" customHeight="1" x14ac:dyDescent="0.35">
      <c r="F40" s="79"/>
      <c r="G40" s="79"/>
      <c r="I40" s="79"/>
      <c r="J40" s="79"/>
      <c r="K40" s="26"/>
      <c r="L40" s="26"/>
      <c r="O40" s="76"/>
      <c r="P40" s="76"/>
      <c r="BN40" s="17" t="s">
        <v>167</v>
      </c>
      <c r="BO40" s="17" t="s">
        <v>129</v>
      </c>
      <c r="BP40" s="17" t="s">
        <v>146</v>
      </c>
    </row>
    <row r="41" spans="3:76" ht="15.75" customHeight="1" x14ac:dyDescent="0.35">
      <c r="F41" s="79"/>
      <c r="G41" s="79"/>
      <c r="I41" s="79"/>
      <c r="J41" s="79"/>
      <c r="K41" s="26"/>
      <c r="L41" s="26"/>
      <c r="O41" s="76"/>
      <c r="P41" s="76"/>
      <c r="BN41" s="17" t="s">
        <v>140</v>
      </c>
      <c r="BO41" s="17" t="s">
        <v>139</v>
      </c>
      <c r="BP41" s="17" t="s">
        <v>82</v>
      </c>
    </row>
    <row r="42" spans="3:76" ht="15.75" customHeight="1" x14ac:dyDescent="0.35">
      <c r="F42" s="79"/>
      <c r="G42" s="79"/>
      <c r="I42" s="79"/>
      <c r="J42" s="79"/>
      <c r="K42" s="26"/>
      <c r="L42" s="26"/>
      <c r="O42" s="76"/>
      <c r="P42" s="76"/>
      <c r="BN42" s="17" t="s">
        <v>168</v>
      </c>
      <c r="BO42" s="17" t="s">
        <v>139</v>
      </c>
      <c r="BP42" s="17" t="s">
        <v>146</v>
      </c>
    </row>
    <row r="43" spans="3:76" ht="15.75" customHeight="1" x14ac:dyDescent="0.35">
      <c r="F43" s="79"/>
      <c r="G43" s="79"/>
      <c r="I43" s="79"/>
      <c r="J43" s="79"/>
      <c r="K43" s="26"/>
      <c r="L43" s="26"/>
      <c r="BN43" s="77" t="s">
        <v>179</v>
      </c>
      <c r="BO43" s="77" t="s">
        <v>105</v>
      </c>
      <c r="BP43" s="1" t="s">
        <v>190</v>
      </c>
    </row>
    <row r="44" spans="3:76" ht="15.75" customHeight="1" x14ac:dyDescent="0.35">
      <c r="F44" s="79"/>
      <c r="G44" s="79"/>
      <c r="I44" s="79"/>
      <c r="J44" s="79"/>
      <c r="K44" s="26"/>
      <c r="L44" s="26"/>
      <c r="BN44" s="17" t="s">
        <v>106</v>
      </c>
      <c r="BO44" s="17" t="s">
        <v>105</v>
      </c>
      <c r="BP44" s="17" t="s">
        <v>82</v>
      </c>
    </row>
    <row r="45" spans="3:76" ht="15.75" customHeight="1" x14ac:dyDescent="0.35">
      <c r="F45" s="79"/>
      <c r="G45" s="79"/>
      <c r="I45" s="79"/>
      <c r="J45" s="79"/>
      <c r="K45" s="26"/>
      <c r="L45" s="26"/>
      <c r="BN45" s="17" t="s">
        <v>166</v>
      </c>
      <c r="BO45" s="17" t="s">
        <v>105</v>
      </c>
      <c r="BP45" s="17" t="s">
        <v>146</v>
      </c>
    </row>
    <row r="46" spans="3:76" ht="15.75" customHeight="1" x14ac:dyDescent="0.35">
      <c r="F46" s="79"/>
      <c r="G46" s="79"/>
      <c r="I46" s="79"/>
      <c r="J46" s="79"/>
      <c r="K46" s="26"/>
      <c r="L46" s="26"/>
      <c r="BN46" s="17" t="s">
        <v>144</v>
      </c>
      <c r="BO46" s="17" t="s">
        <v>143</v>
      </c>
      <c r="BP46" s="17" t="s">
        <v>82</v>
      </c>
    </row>
    <row r="47" spans="3:76" ht="15.75" customHeight="1" x14ac:dyDescent="0.35">
      <c r="F47" s="79"/>
      <c r="G47" s="79"/>
      <c r="I47" s="79"/>
      <c r="J47" s="79"/>
      <c r="K47" s="26"/>
      <c r="L47" s="26"/>
      <c r="BN47" s="17" t="s">
        <v>169</v>
      </c>
      <c r="BO47" s="17" t="s">
        <v>143</v>
      </c>
      <c r="BP47" s="17" t="s">
        <v>146</v>
      </c>
    </row>
    <row r="48" spans="3:76" ht="15.75" customHeight="1" x14ac:dyDescent="0.35">
      <c r="F48" s="79"/>
      <c r="G48" s="79"/>
      <c r="I48" s="79"/>
      <c r="J48" s="79"/>
      <c r="K48" s="26"/>
      <c r="L48" s="26"/>
      <c r="BN48" s="17" t="s">
        <v>122</v>
      </c>
      <c r="BO48" s="17" t="s">
        <v>121</v>
      </c>
      <c r="BP48" s="17" t="s">
        <v>82</v>
      </c>
    </row>
    <row r="49" spans="3:68" ht="15.75" customHeight="1" x14ac:dyDescent="0.35">
      <c r="F49" s="79"/>
      <c r="G49" s="79"/>
      <c r="I49" s="79"/>
      <c r="J49" s="79"/>
      <c r="K49" s="26"/>
      <c r="L49" s="26"/>
      <c r="BN49" s="17" t="s">
        <v>170</v>
      </c>
      <c r="BO49" s="17" t="s">
        <v>121</v>
      </c>
      <c r="BP49" s="17" t="s">
        <v>146</v>
      </c>
    </row>
    <row r="50" spans="3:68" ht="15.75" customHeight="1" x14ac:dyDescent="0.35">
      <c r="F50" s="79"/>
      <c r="G50" s="79"/>
      <c r="I50" s="79"/>
      <c r="J50" s="79"/>
      <c r="K50" s="26"/>
      <c r="L50" s="26"/>
      <c r="BN50" s="17" t="s">
        <v>128</v>
      </c>
      <c r="BO50" s="17" t="s">
        <v>127</v>
      </c>
      <c r="BP50" s="17" t="s">
        <v>82</v>
      </c>
    </row>
    <row r="51" spans="3:68" ht="15.75" customHeight="1" x14ac:dyDescent="0.35">
      <c r="F51" s="79"/>
      <c r="G51" s="79"/>
      <c r="I51" s="79"/>
      <c r="J51" s="79"/>
      <c r="K51" s="26"/>
      <c r="L51" s="26"/>
      <c r="BN51" s="17" t="s">
        <v>150</v>
      </c>
      <c r="BO51" s="17" t="s">
        <v>127</v>
      </c>
      <c r="BP51" s="17" t="s">
        <v>146</v>
      </c>
    </row>
    <row r="52" spans="3:68" ht="15.75" customHeight="1" x14ac:dyDescent="0.35">
      <c r="F52" s="79"/>
      <c r="G52" s="79"/>
      <c r="I52" s="79"/>
      <c r="J52" s="79"/>
      <c r="K52" s="26"/>
      <c r="L52" s="26"/>
      <c r="BN52" s="17" t="s">
        <v>98</v>
      </c>
      <c r="BO52" s="17" t="s">
        <v>97</v>
      </c>
      <c r="BP52" s="17" t="s">
        <v>82</v>
      </c>
    </row>
    <row r="53" spans="3:68" ht="15.75" customHeight="1" x14ac:dyDescent="0.35">
      <c r="F53" s="79"/>
      <c r="G53" s="79"/>
      <c r="I53" s="79"/>
      <c r="J53" s="79"/>
      <c r="K53" s="26"/>
      <c r="L53" s="26"/>
      <c r="BN53" s="17" t="s">
        <v>151</v>
      </c>
      <c r="BO53" s="17" t="s">
        <v>97</v>
      </c>
      <c r="BP53" s="17" t="s">
        <v>146</v>
      </c>
    </row>
    <row r="54" spans="3:68" ht="15.75" customHeight="1" x14ac:dyDescent="0.35">
      <c r="F54" s="79"/>
      <c r="G54" s="79"/>
      <c r="I54" s="79"/>
      <c r="J54" s="79"/>
      <c r="K54" s="26"/>
      <c r="L54" s="26"/>
      <c r="BN54" s="77" t="s">
        <v>182</v>
      </c>
      <c r="BO54" s="77" t="s">
        <v>125</v>
      </c>
      <c r="BP54" s="1" t="s">
        <v>190</v>
      </c>
    </row>
    <row r="55" spans="3:68" ht="15.75" customHeight="1" x14ac:dyDescent="0.35">
      <c r="F55" s="79"/>
      <c r="G55" s="79"/>
      <c r="I55" s="79"/>
      <c r="J55" s="79"/>
      <c r="K55" s="26"/>
      <c r="L55" s="26"/>
      <c r="BN55" s="17" t="s">
        <v>126</v>
      </c>
      <c r="BO55" s="17" t="s">
        <v>125</v>
      </c>
      <c r="BP55" s="44" t="s">
        <v>82</v>
      </c>
    </row>
    <row r="56" spans="3:68" ht="15.75" customHeight="1" x14ac:dyDescent="0.35">
      <c r="F56" s="79"/>
      <c r="G56" s="79"/>
      <c r="I56" s="79"/>
      <c r="J56" s="79"/>
      <c r="K56" s="26"/>
      <c r="L56" s="26"/>
      <c r="BN56" s="17" t="s">
        <v>171</v>
      </c>
      <c r="BO56" s="17" t="s">
        <v>125</v>
      </c>
      <c r="BP56" s="44" t="s">
        <v>146</v>
      </c>
    </row>
    <row r="57" spans="3:68" ht="15.75" customHeight="1" x14ac:dyDescent="0.35">
      <c r="F57" s="79"/>
      <c r="G57" s="79"/>
      <c r="I57" s="79"/>
      <c r="J57" s="79"/>
      <c r="K57" s="26"/>
      <c r="L57" s="26"/>
      <c r="BN57" s="17" t="s">
        <v>108</v>
      </c>
      <c r="BO57" s="17" t="s">
        <v>107</v>
      </c>
      <c r="BP57" s="44" t="s">
        <v>82</v>
      </c>
    </row>
    <row r="58" spans="3:68" ht="15.75" customHeight="1" x14ac:dyDescent="0.35">
      <c r="F58" s="79"/>
      <c r="G58" s="79"/>
      <c r="I58" s="79"/>
      <c r="J58" s="79"/>
      <c r="K58" s="26"/>
      <c r="L58" s="26"/>
      <c r="BN58" s="17" t="s">
        <v>153</v>
      </c>
      <c r="BO58" s="17" t="s">
        <v>107</v>
      </c>
      <c r="BP58" s="44" t="s">
        <v>146</v>
      </c>
    </row>
    <row r="59" spans="3:68" ht="15.75" customHeight="1" x14ac:dyDescent="0.35">
      <c r="F59" s="79"/>
      <c r="G59" s="79"/>
      <c r="I59" s="79"/>
      <c r="J59" s="79"/>
      <c r="K59" s="26"/>
      <c r="L59" s="26"/>
      <c r="BN59" s="17" t="s">
        <v>84</v>
      </c>
      <c r="BO59" s="17" t="s">
        <v>81</v>
      </c>
      <c r="BP59" s="44" t="s">
        <v>82</v>
      </c>
    </row>
    <row r="60" spans="3:68" ht="15.75" customHeight="1" x14ac:dyDescent="0.35">
      <c r="F60" s="79"/>
      <c r="G60" s="79"/>
      <c r="I60" s="79"/>
      <c r="J60" s="79"/>
      <c r="K60" s="26"/>
      <c r="L60" s="26"/>
      <c r="BN60" s="17" t="s">
        <v>172</v>
      </c>
      <c r="BO60" s="17" t="s">
        <v>81</v>
      </c>
      <c r="BP60" s="44" t="s">
        <v>146</v>
      </c>
    </row>
    <row r="61" spans="3:68" ht="15.75" customHeight="1" x14ac:dyDescent="0.35">
      <c r="C61" s="79"/>
      <c r="D61" s="79"/>
      <c r="F61" s="79"/>
      <c r="G61" s="79"/>
      <c r="I61" s="79"/>
      <c r="J61" s="79"/>
      <c r="K61" s="26"/>
      <c r="L61" s="26"/>
      <c r="BN61" s="77" t="s">
        <v>181</v>
      </c>
      <c r="BO61" s="77" t="s">
        <v>137</v>
      </c>
      <c r="BP61" s="1" t="s">
        <v>190</v>
      </c>
    </row>
    <row r="62" spans="3:68" ht="15.75" customHeight="1" x14ac:dyDescent="0.35">
      <c r="F62" s="79"/>
      <c r="G62" s="79"/>
      <c r="I62" s="79"/>
      <c r="J62" s="79"/>
      <c r="K62" s="26"/>
      <c r="L62" s="26"/>
      <c r="BN62" s="17" t="s">
        <v>138</v>
      </c>
      <c r="BO62" s="17" t="s">
        <v>137</v>
      </c>
      <c r="BP62" s="17" t="s">
        <v>82</v>
      </c>
    </row>
    <row r="63" spans="3:68" ht="15.75" customHeight="1" x14ac:dyDescent="0.35">
      <c r="F63" s="79"/>
      <c r="G63" s="79"/>
      <c r="I63" s="79"/>
      <c r="J63" s="79"/>
      <c r="K63" s="26"/>
      <c r="L63" s="26"/>
      <c r="BN63" s="17" t="s">
        <v>154</v>
      </c>
      <c r="BO63" s="17" t="s">
        <v>137</v>
      </c>
      <c r="BP63" s="17" t="s">
        <v>146</v>
      </c>
    </row>
    <row r="64" spans="3:68" ht="15.75" customHeight="1" x14ac:dyDescent="0.35">
      <c r="F64" s="79"/>
      <c r="G64" s="79"/>
      <c r="I64" s="79"/>
      <c r="J64" s="79"/>
      <c r="K64" s="26"/>
      <c r="L64" s="26"/>
      <c r="BN64" s="17" t="s">
        <v>124</v>
      </c>
      <c r="BO64" s="17" t="s">
        <v>123</v>
      </c>
      <c r="BP64" s="17" t="s">
        <v>82</v>
      </c>
    </row>
    <row r="65" spans="6:68" ht="15.75" customHeight="1" x14ac:dyDescent="0.35">
      <c r="F65" s="79"/>
      <c r="G65" s="79"/>
      <c r="I65" s="79"/>
      <c r="J65" s="79"/>
      <c r="K65" s="26"/>
      <c r="L65" s="26"/>
      <c r="BN65" s="17" t="s">
        <v>173</v>
      </c>
      <c r="BO65" s="17" t="s">
        <v>123</v>
      </c>
      <c r="BP65" s="17" t="s">
        <v>146</v>
      </c>
    </row>
    <row r="66" spans="6:68" ht="15.75" customHeight="1" x14ac:dyDescent="0.35">
      <c r="F66" s="79"/>
      <c r="G66" s="79"/>
      <c r="I66" s="79"/>
      <c r="J66" s="79"/>
      <c r="K66" s="26"/>
      <c r="L66" s="26"/>
      <c r="N66" s="25"/>
      <c r="O66" s="25"/>
      <c r="P66" s="25"/>
    </row>
    <row r="67" spans="6:68" ht="15.75" customHeight="1" x14ac:dyDescent="0.35">
      <c r="F67" s="79"/>
      <c r="G67" s="79"/>
      <c r="I67" s="79"/>
      <c r="J67" s="79"/>
      <c r="K67" s="26"/>
      <c r="L67" s="26"/>
      <c r="N67" s="66"/>
      <c r="P67" s="65"/>
    </row>
    <row r="68" spans="6:68" ht="15.75" customHeight="1" x14ac:dyDescent="0.35">
      <c r="F68" s="79"/>
      <c r="G68" s="79"/>
      <c r="I68" s="79"/>
      <c r="J68" s="79"/>
      <c r="K68" s="26"/>
      <c r="L68" s="26"/>
      <c r="N68" s="66"/>
      <c r="P68" s="65"/>
    </row>
    <row r="69" spans="6:68" ht="15.75" customHeight="1" x14ac:dyDescent="0.35">
      <c r="F69" s="79"/>
      <c r="G69" s="79"/>
      <c r="I69" s="79"/>
      <c r="J69" s="79"/>
      <c r="K69" s="26"/>
      <c r="L69" s="26"/>
      <c r="N69" s="66"/>
      <c r="P69" s="65"/>
    </row>
    <row r="70" spans="6:68" ht="15.75" customHeight="1" x14ac:dyDescent="0.35">
      <c r="F70" s="79"/>
      <c r="G70" s="79"/>
      <c r="I70" s="79"/>
      <c r="J70" s="79"/>
      <c r="K70" s="26"/>
      <c r="L70" s="26"/>
      <c r="N70" s="66"/>
      <c r="P70" s="65"/>
    </row>
    <row r="71" spans="6:68" ht="15.75" customHeight="1" x14ac:dyDescent="0.35">
      <c r="F71" s="79"/>
      <c r="G71" s="79"/>
      <c r="I71" s="79"/>
      <c r="J71" s="79"/>
      <c r="K71" s="26"/>
      <c r="L71" s="26"/>
      <c r="N71" s="66"/>
      <c r="P71" s="65"/>
    </row>
    <row r="72" spans="6:68" ht="15.75" customHeight="1" x14ac:dyDescent="0.35">
      <c r="F72" s="79"/>
      <c r="G72" s="79"/>
      <c r="I72" s="79"/>
      <c r="J72" s="79"/>
      <c r="K72" s="26"/>
      <c r="L72" s="26"/>
      <c r="N72" s="66"/>
      <c r="P72" s="65"/>
    </row>
    <row r="73" spans="6:68" ht="15.75" customHeight="1" x14ac:dyDescent="0.35">
      <c r="F73" s="79"/>
      <c r="G73" s="79"/>
      <c r="I73" s="79"/>
      <c r="J73" s="79"/>
      <c r="K73" s="26"/>
      <c r="L73" s="26"/>
      <c r="N73" s="66"/>
      <c r="P73" s="65"/>
    </row>
    <row r="74" spans="6:68" ht="15.75" customHeight="1" x14ac:dyDescent="0.35">
      <c r="F74" s="79"/>
      <c r="G74" s="79"/>
      <c r="I74" s="79"/>
      <c r="J74" s="79"/>
      <c r="K74" s="26"/>
      <c r="L74" s="26"/>
      <c r="N74" s="66"/>
      <c r="P74" s="65"/>
    </row>
    <row r="75" spans="6:68" ht="15.75" customHeight="1" x14ac:dyDescent="0.35">
      <c r="F75" s="79"/>
      <c r="G75" s="79"/>
      <c r="I75" s="79"/>
      <c r="J75" s="79"/>
      <c r="K75" s="26"/>
      <c r="L75" s="26"/>
      <c r="N75" s="66"/>
      <c r="P75" s="65"/>
    </row>
    <row r="76" spans="6:68" ht="15.75" customHeight="1" x14ac:dyDescent="0.35">
      <c r="F76" s="79"/>
      <c r="G76" s="79"/>
      <c r="I76" s="79"/>
      <c r="J76" s="79"/>
      <c r="K76" s="26"/>
      <c r="L76" s="26"/>
      <c r="N76" s="66"/>
      <c r="P76" s="65"/>
    </row>
    <row r="77" spans="6:68" ht="15.75" customHeight="1" x14ac:dyDescent="0.35">
      <c r="F77" s="79"/>
      <c r="G77" s="79"/>
      <c r="I77" s="79"/>
      <c r="J77" s="79"/>
      <c r="K77" s="26"/>
      <c r="L77" s="26"/>
      <c r="N77" s="66"/>
      <c r="P77" s="65"/>
    </row>
    <row r="78" spans="6:68" ht="15.75" customHeight="1" x14ac:dyDescent="0.35">
      <c r="F78" s="79"/>
      <c r="G78" s="79"/>
      <c r="I78" s="79"/>
      <c r="J78" s="79"/>
      <c r="K78" s="26"/>
      <c r="L78" s="26"/>
      <c r="N78" s="66"/>
      <c r="P78" s="65"/>
    </row>
    <row r="79" spans="6:68" ht="15.75" customHeight="1" x14ac:dyDescent="0.35">
      <c r="F79" s="79"/>
      <c r="G79" s="79"/>
      <c r="I79" s="79"/>
      <c r="J79" s="79"/>
      <c r="K79" s="26"/>
      <c r="L79" s="26"/>
      <c r="N79" s="66"/>
      <c r="P79" s="65"/>
    </row>
    <row r="80" spans="6:68" ht="15.75" customHeight="1" x14ac:dyDescent="0.35">
      <c r="F80" s="79"/>
      <c r="G80" s="79"/>
      <c r="I80" s="79"/>
      <c r="J80" s="79"/>
      <c r="K80" s="26"/>
      <c r="L80" s="26"/>
      <c r="N80" s="66"/>
      <c r="P80" s="65"/>
    </row>
    <row r="81" spans="6:16" ht="15.75" customHeight="1" x14ac:dyDescent="0.35">
      <c r="F81" s="79"/>
      <c r="G81" s="79"/>
      <c r="I81" s="79"/>
      <c r="J81" s="79"/>
      <c r="K81" s="26"/>
      <c r="L81" s="26"/>
      <c r="N81" s="66"/>
      <c r="P81" s="65"/>
    </row>
    <row r="82" spans="6:16" ht="15.75" customHeight="1" x14ac:dyDescent="0.35">
      <c r="F82" s="79"/>
      <c r="G82" s="79"/>
      <c r="I82" s="79"/>
      <c r="J82" s="79"/>
      <c r="K82" s="26"/>
      <c r="L82" s="26"/>
      <c r="N82" s="66"/>
      <c r="P82" s="65"/>
    </row>
    <row r="83" spans="6:16" ht="15.75" customHeight="1" x14ac:dyDescent="0.35">
      <c r="F83" s="79"/>
      <c r="G83" s="79"/>
      <c r="I83" s="79"/>
      <c r="J83" s="79"/>
      <c r="K83" s="26"/>
      <c r="L83" s="26"/>
      <c r="N83" s="66"/>
      <c r="P83" s="65"/>
    </row>
    <row r="84" spans="6:16" ht="15.75" customHeight="1" x14ac:dyDescent="0.35">
      <c r="F84" s="79"/>
      <c r="G84" s="79"/>
      <c r="I84" s="79"/>
      <c r="J84" s="79"/>
      <c r="K84" s="26"/>
      <c r="L84" s="26"/>
      <c r="N84" s="66"/>
      <c r="P84" s="65"/>
    </row>
    <row r="85" spans="6:16" ht="15.75" customHeight="1" x14ac:dyDescent="0.35">
      <c r="F85" s="79"/>
      <c r="G85" s="79"/>
      <c r="I85" s="79"/>
      <c r="J85" s="79"/>
      <c r="K85" s="26"/>
      <c r="L85" s="26"/>
      <c r="N85" s="66"/>
      <c r="P85" s="65"/>
    </row>
    <row r="86" spans="6:16" ht="15.75" customHeight="1" x14ac:dyDescent="0.35">
      <c r="F86" s="79"/>
      <c r="G86" s="79"/>
      <c r="I86" s="79"/>
      <c r="J86" s="79"/>
      <c r="K86" s="26"/>
      <c r="L86" s="26"/>
      <c r="N86" s="66"/>
      <c r="P86" s="65"/>
    </row>
    <row r="87" spans="6:16" ht="15.75" customHeight="1" x14ac:dyDescent="0.35">
      <c r="F87" s="79"/>
      <c r="G87" s="79"/>
      <c r="I87" s="79"/>
      <c r="J87" s="79"/>
      <c r="K87" s="26"/>
      <c r="L87" s="26"/>
    </row>
    <row r="88" spans="6:16" ht="15.75" customHeight="1" x14ac:dyDescent="0.35">
      <c r="F88" s="79"/>
      <c r="G88" s="79"/>
      <c r="I88" s="79"/>
      <c r="J88" s="79"/>
      <c r="K88" s="26"/>
      <c r="L88" s="26"/>
    </row>
    <row r="89" spans="6:16" ht="15.75" customHeight="1" x14ac:dyDescent="0.35">
      <c r="F89" s="79"/>
      <c r="G89" s="79"/>
      <c r="I89" s="79"/>
      <c r="J89" s="79"/>
      <c r="K89" s="26"/>
      <c r="L89" s="26"/>
    </row>
    <row r="90" spans="6:16" ht="15.75" customHeight="1" x14ac:dyDescent="0.35">
      <c r="F90" s="79"/>
      <c r="G90" s="79"/>
      <c r="I90" s="79"/>
      <c r="J90" s="79"/>
      <c r="K90" s="26"/>
      <c r="L90" s="26"/>
    </row>
    <row r="91" spans="6:16" ht="15.75" customHeight="1" x14ac:dyDescent="0.35">
      <c r="F91" s="79"/>
      <c r="G91" s="79"/>
      <c r="I91" s="79"/>
      <c r="J91" s="79"/>
      <c r="K91" s="26"/>
      <c r="L91" s="26"/>
    </row>
    <row r="92" spans="6:16" ht="15.75" customHeight="1" x14ac:dyDescent="0.35">
      <c r="F92" s="79"/>
      <c r="G92" s="79"/>
      <c r="I92" s="79"/>
      <c r="J92" s="79"/>
      <c r="K92" s="26"/>
      <c r="L92" s="26"/>
    </row>
    <row r="93" spans="6:16" ht="15.75" customHeight="1" x14ac:dyDescent="0.35">
      <c r="F93" s="79"/>
      <c r="G93" s="79"/>
      <c r="I93" s="79"/>
      <c r="J93" s="79"/>
      <c r="K93" s="26"/>
      <c r="L93" s="26"/>
    </row>
    <row r="94" spans="6:16" ht="15.75" customHeight="1" x14ac:dyDescent="0.35">
      <c r="F94" s="79"/>
      <c r="G94" s="79"/>
      <c r="I94" s="79"/>
      <c r="J94" s="79"/>
      <c r="K94" s="26"/>
      <c r="L94" s="26"/>
    </row>
    <row r="95" spans="6:16" ht="15.75" customHeight="1" x14ac:dyDescent="0.35">
      <c r="F95" s="79"/>
      <c r="G95" s="79"/>
      <c r="I95" s="79"/>
      <c r="J95" s="79"/>
      <c r="K95" s="26"/>
      <c r="L95" s="26"/>
    </row>
    <row r="96" spans="6:16" ht="15.75" customHeight="1" x14ac:dyDescent="0.35">
      <c r="F96" s="79"/>
      <c r="G96" s="79"/>
      <c r="I96" s="79"/>
      <c r="J96" s="79"/>
      <c r="K96" s="26"/>
      <c r="L96" s="26"/>
    </row>
    <row r="97" spans="6:12" ht="15.75" customHeight="1" x14ac:dyDescent="0.35">
      <c r="F97" s="79"/>
      <c r="G97" s="79"/>
      <c r="I97" s="79"/>
      <c r="J97" s="79"/>
      <c r="K97" s="26"/>
      <c r="L97" s="26"/>
    </row>
    <row r="98" spans="6:12" ht="15.75" customHeight="1" x14ac:dyDescent="0.35">
      <c r="F98" s="79"/>
      <c r="G98" s="79"/>
      <c r="I98" s="79"/>
      <c r="J98" s="79"/>
      <c r="K98" s="26"/>
      <c r="L98" s="26"/>
    </row>
    <row r="99" spans="6:12" ht="15.75" customHeight="1" x14ac:dyDescent="0.35">
      <c r="F99" s="79"/>
      <c r="G99" s="79"/>
      <c r="I99" s="79"/>
      <c r="J99" s="79"/>
      <c r="K99" s="26"/>
      <c r="L99" s="26"/>
    </row>
    <row r="100" spans="6:12" ht="15.75" customHeight="1" x14ac:dyDescent="0.35">
      <c r="F100" s="79"/>
      <c r="G100" s="79"/>
      <c r="I100" s="79"/>
      <c r="J100" s="79"/>
      <c r="K100" s="26"/>
      <c r="L100" s="26"/>
    </row>
    <row r="101" spans="6:12" ht="15.75" customHeight="1" x14ac:dyDescent="0.35">
      <c r="F101" s="79"/>
      <c r="G101" s="79"/>
      <c r="I101" s="79"/>
      <c r="J101" s="79"/>
      <c r="K101" s="26"/>
      <c r="L101" s="26"/>
    </row>
    <row r="102" spans="6:12" ht="15.75" customHeight="1" x14ac:dyDescent="0.35">
      <c r="F102" s="79"/>
      <c r="G102" s="79"/>
      <c r="I102" s="79"/>
      <c r="J102" s="79"/>
      <c r="K102" s="26"/>
      <c r="L102" s="26"/>
    </row>
    <row r="103" spans="6:12" ht="15.75" customHeight="1" x14ac:dyDescent="0.35">
      <c r="F103" s="79"/>
      <c r="G103" s="79"/>
      <c r="I103" s="79"/>
      <c r="J103" s="79"/>
      <c r="K103" s="26"/>
      <c r="L103" s="26"/>
    </row>
    <row r="104" spans="6:12" ht="15.75" customHeight="1" x14ac:dyDescent="0.35">
      <c r="F104" s="79"/>
      <c r="G104" s="79"/>
      <c r="I104" s="79"/>
      <c r="J104" s="79"/>
      <c r="K104" s="26"/>
      <c r="L104" s="26"/>
    </row>
    <row r="105" spans="6:12" ht="15.75" customHeight="1" x14ac:dyDescent="0.35">
      <c r="F105" s="79"/>
      <c r="G105" s="79"/>
      <c r="I105" s="79"/>
      <c r="J105" s="79"/>
      <c r="K105" s="26"/>
      <c r="L105" s="26"/>
    </row>
    <row r="106" spans="6:12" ht="15.75" customHeight="1" x14ac:dyDescent="0.35">
      <c r="F106" s="79"/>
      <c r="G106" s="79"/>
      <c r="I106" s="79"/>
      <c r="J106" s="79"/>
      <c r="K106" s="26"/>
      <c r="L106" s="26"/>
    </row>
    <row r="107" spans="6:12" ht="15.75" customHeight="1" x14ac:dyDescent="0.35">
      <c r="F107" s="79"/>
      <c r="G107" s="79"/>
      <c r="I107" s="79"/>
      <c r="J107" s="79"/>
      <c r="K107" s="26"/>
      <c r="L107" s="26"/>
    </row>
    <row r="108" spans="6:12" ht="15.75" customHeight="1" x14ac:dyDescent="0.35">
      <c r="F108" s="79"/>
      <c r="G108" s="79"/>
      <c r="I108" s="79"/>
      <c r="J108" s="79"/>
      <c r="K108" s="26"/>
      <c r="L108" s="26"/>
    </row>
    <row r="109" spans="6:12" ht="15.75" customHeight="1" x14ac:dyDescent="0.35">
      <c r="F109" s="79"/>
      <c r="G109" s="79"/>
      <c r="I109" s="79"/>
      <c r="J109" s="79"/>
      <c r="K109" s="26"/>
      <c r="L109" s="26"/>
    </row>
    <row r="110" spans="6:12" ht="15.75" customHeight="1" x14ac:dyDescent="0.35">
      <c r="F110" s="79"/>
      <c r="G110" s="79"/>
      <c r="I110" s="79"/>
      <c r="J110" s="79"/>
      <c r="K110" s="26"/>
      <c r="L110" s="26"/>
    </row>
    <row r="111" spans="6:12" ht="15.75" customHeight="1" x14ac:dyDescent="0.35">
      <c r="F111" s="79"/>
      <c r="G111" s="79"/>
      <c r="I111" s="79"/>
      <c r="J111" s="79"/>
      <c r="K111" s="26"/>
      <c r="L111" s="26"/>
    </row>
    <row r="112" spans="6:12" ht="15.75" customHeight="1" x14ac:dyDescent="0.35">
      <c r="F112" s="79"/>
      <c r="G112" s="79"/>
      <c r="I112" s="79"/>
      <c r="J112" s="79"/>
      <c r="K112" s="26"/>
      <c r="L112" s="26"/>
    </row>
    <row r="113" spans="6:12" ht="15.75" customHeight="1" x14ac:dyDescent="0.35">
      <c r="F113" s="79"/>
      <c r="G113" s="79"/>
      <c r="I113" s="79"/>
      <c r="J113" s="79"/>
      <c r="K113" s="26"/>
      <c r="L113" s="26"/>
    </row>
    <row r="114" spans="6:12" ht="15.75" customHeight="1" x14ac:dyDescent="0.35">
      <c r="F114" s="79"/>
      <c r="G114" s="79"/>
      <c r="I114" s="79"/>
      <c r="J114" s="79"/>
      <c r="K114" s="26"/>
      <c r="L114" s="26"/>
    </row>
    <row r="115" spans="6:12" ht="15.75" customHeight="1" x14ac:dyDescent="0.35">
      <c r="F115" s="79"/>
      <c r="G115" s="79"/>
      <c r="I115" s="79"/>
      <c r="J115" s="79"/>
      <c r="K115" s="26"/>
      <c r="L115" s="26"/>
    </row>
    <row r="116" spans="6:12" ht="15.75" customHeight="1" x14ac:dyDescent="0.35">
      <c r="F116" s="79"/>
      <c r="G116" s="79"/>
      <c r="I116" s="79"/>
      <c r="J116" s="79"/>
      <c r="K116" s="26"/>
      <c r="L116" s="26"/>
    </row>
    <row r="117" spans="6:12" ht="15.75" customHeight="1" x14ac:dyDescent="0.35">
      <c r="F117" s="79"/>
      <c r="G117" s="79"/>
      <c r="I117" s="79"/>
      <c r="J117" s="79"/>
      <c r="K117" s="26"/>
      <c r="L117" s="26"/>
    </row>
    <row r="118" spans="6:12" ht="15.75" customHeight="1" x14ac:dyDescent="0.35">
      <c r="F118" s="79"/>
      <c r="G118" s="79"/>
      <c r="I118" s="79"/>
      <c r="J118" s="79"/>
      <c r="K118" s="26"/>
      <c r="L118" s="26"/>
    </row>
    <row r="119" spans="6:12" ht="15.75" customHeight="1" x14ac:dyDescent="0.35">
      <c r="F119" s="79"/>
      <c r="G119" s="79"/>
      <c r="I119" s="79"/>
      <c r="J119" s="79"/>
      <c r="K119" s="26"/>
      <c r="L119" s="26"/>
    </row>
    <row r="120" spans="6:12" ht="15.75" customHeight="1" x14ac:dyDescent="0.35">
      <c r="F120" s="79"/>
      <c r="G120" s="79"/>
      <c r="I120" s="79"/>
      <c r="J120" s="79"/>
      <c r="K120" s="26"/>
      <c r="L120" s="26"/>
    </row>
    <row r="121" spans="6:12" ht="15.75" customHeight="1" x14ac:dyDescent="0.35">
      <c r="F121" s="79"/>
      <c r="G121" s="79"/>
      <c r="I121" s="79"/>
      <c r="J121" s="79"/>
      <c r="K121" s="26"/>
      <c r="L121" s="26"/>
    </row>
    <row r="122" spans="6:12" ht="15.75" customHeight="1" x14ac:dyDescent="0.35">
      <c r="F122" s="79"/>
      <c r="G122" s="79"/>
      <c r="I122" s="79"/>
      <c r="J122" s="79"/>
      <c r="K122" s="26"/>
      <c r="L122" s="26"/>
    </row>
    <row r="123" spans="6:12" ht="15.75" customHeight="1" x14ac:dyDescent="0.35">
      <c r="F123" s="79"/>
      <c r="G123" s="79"/>
      <c r="I123" s="79"/>
      <c r="J123" s="79"/>
      <c r="K123" s="26"/>
      <c r="L123" s="26"/>
    </row>
    <row r="124" spans="6:12" ht="15.75" customHeight="1" x14ac:dyDescent="0.35">
      <c r="F124" s="79"/>
      <c r="G124" s="79"/>
      <c r="I124" s="79"/>
      <c r="J124" s="79"/>
      <c r="K124" s="26"/>
      <c r="L124" s="26"/>
    </row>
    <row r="125" spans="6:12" ht="15.75" customHeight="1" x14ac:dyDescent="0.35">
      <c r="F125" s="79"/>
      <c r="G125" s="79"/>
      <c r="I125" s="79"/>
      <c r="J125" s="79"/>
      <c r="K125" s="26"/>
      <c r="L125" s="26"/>
    </row>
    <row r="126" spans="6:12" ht="15.75" customHeight="1" x14ac:dyDescent="0.35">
      <c r="F126" s="79"/>
      <c r="G126" s="79"/>
      <c r="I126" s="79"/>
      <c r="J126" s="79"/>
      <c r="K126" s="26"/>
      <c r="L126" s="26"/>
    </row>
    <row r="127" spans="6:12" ht="15.75" customHeight="1" x14ac:dyDescent="0.35">
      <c r="F127" s="79"/>
      <c r="G127" s="79"/>
      <c r="I127" s="79"/>
      <c r="J127" s="79"/>
      <c r="K127" s="26"/>
      <c r="L127" s="26"/>
    </row>
    <row r="128" spans="6:12" ht="15.75" customHeight="1" x14ac:dyDescent="0.35">
      <c r="F128" s="79"/>
      <c r="G128" s="79"/>
      <c r="I128" s="79"/>
      <c r="J128" s="79"/>
      <c r="K128" s="26"/>
      <c r="L128" s="26"/>
    </row>
    <row r="129" spans="6:12" ht="15.75" customHeight="1" x14ac:dyDescent="0.35">
      <c r="F129" s="79"/>
      <c r="G129" s="79"/>
      <c r="I129" s="79"/>
      <c r="J129" s="79"/>
      <c r="K129" s="26"/>
      <c r="L129" s="26"/>
    </row>
    <row r="130" spans="6:12" ht="15.75" customHeight="1" x14ac:dyDescent="0.35">
      <c r="F130" s="79"/>
      <c r="G130" s="79"/>
      <c r="I130" s="79"/>
      <c r="J130" s="79"/>
      <c r="K130" s="26"/>
      <c r="L130" s="26"/>
    </row>
    <row r="131" spans="6:12" ht="15.75" customHeight="1" x14ac:dyDescent="0.35">
      <c r="F131" s="79"/>
      <c r="G131" s="79"/>
      <c r="I131" s="79"/>
      <c r="J131" s="79"/>
      <c r="K131" s="26"/>
      <c r="L131" s="26"/>
    </row>
    <row r="132" spans="6:12" ht="15.75" customHeight="1" x14ac:dyDescent="0.35">
      <c r="F132" s="79"/>
      <c r="G132" s="79"/>
      <c r="I132" s="79"/>
      <c r="J132" s="79"/>
      <c r="K132" s="26"/>
      <c r="L132" s="26"/>
    </row>
    <row r="133" spans="6:12" ht="15.75" customHeight="1" x14ac:dyDescent="0.35">
      <c r="F133" s="79"/>
      <c r="G133" s="79"/>
      <c r="I133" s="79"/>
      <c r="J133" s="79"/>
      <c r="K133" s="26"/>
      <c r="L133" s="26"/>
    </row>
    <row r="134" spans="6:12" ht="15.75" customHeight="1" x14ac:dyDescent="0.35">
      <c r="F134" s="79"/>
      <c r="G134" s="79"/>
      <c r="I134" s="79"/>
      <c r="J134" s="79"/>
      <c r="K134" s="26"/>
      <c r="L134" s="26"/>
    </row>
    <row r="135" spans="6:12" ht="15.75" customHeight="1" x14ac:dyDescent="0.35">
      <c r="F135" s="79"/>
      <c r="G135" s="79"/>
      <c r="I135" s="79"/>
      <c r="J135" s="79"/>
      <c r="K135" s="26"/>
      <c r="L135" s="26"/>
    </row>
  </sheetData>
  <sortState xmlns:xlrd2="http://schemas.microsoft.com/office/spreadsheetml/2017/richdata2" ref="A7:A16">
    <sortCondition ref="A7:A16"/>
  </sortState>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35C08-D202-4710-8CED-A8ED567FF3E7}">
  <sheetPr codeName="Planilha8">
    <tabColor theme="9" tint="0.59999389629810485"/>
  </sheetPr>
  <dimension ref="A1:CK123"/>
  <sheetViews>
    <sheetView zoomScale="90" zoomScaleNormal="90" workbookViewId="0">
      <selection activeCell="D4" sqref="D4"/>
    </sheetView>
  </sheetViews>
  <sheetFormatPr defaultColWidth="0" defaultRowHeight="15.75" customHeight="1" x14ac:dyDescent="0.35"/>
  <cols>
    <col min="1" max="1" width="32.1796875" customWidth="1"/>
    <col min="2" max="2" width="1.26953125" customWidth="1"/>
    <col min="3" max="3" width="11" customWidth="1"/>
    <col min="4" max="4" width="0.81640625" customWidth="1"/>
    <col min="5" max="5" width="44.54296875" customWidth="1"/>
    <col min="6" max="8" width="11" customWidth="1"/>
    <col min="9" max="9" width="35.453125" customWidth="1"/>
    <col min="10" max="10" width="19.453125" customWidth="1"/>
    <col min="11" max="13" width="11" customWidth="1"/>
    <col min="14" max="14" width="2.1796875" customWidth="1"/>
    <col min="15" max="20" width="11" customWidth="1"/>
    <col min="21" max="21" width="15.26953125" customWidth="1"/>
    <col min="22" max="23" width="11" customWidth="1"/>
    <col min="24" max="24" width="3.1796875" customWidth="1"/>
    <col min="25" max="33" width="9.1796875" customWidth="1"/>
    <col min="34" max="34" width="2.7265625" customWidth="1"/>
    <col min="35" max="43" width="9.1796875" customWidth="1"/>
    <col min="44" max="44" width="3.1796875" customWidth="1"/>
    <col min="45" max="53" width="9.1796875" customWidth="1"/>
    <col min="54" max="54" width="3.1796875" customWidth="1"/>
    <col min="55" max="63" width="9.1796875" customWidth="1"/>
    <col min="64" max="64" width="2.1796875" customWidth="1"/>
    <col min="65" max="65" width="20.1796875" bestFit="1" customWidth="1"/>
    <col min="66" max="66" width="20.54296875" bestFit="1" customWidth="1"/>
    <col min="67" max="67" width="6" bestFit="1" customWidth="1"/>
    <col min="68" max="68" width="7.81640625" bestFit="1" customWidth="1"/>
    <col min="69" max="71" width="9.1796875" customWidth="1"/>
    <col min="72" max="72" width="7.81640625" bestFit="1" customWidth="1"/>
    <col min="73" max="73" width="12.54296875" bestFit="1" customWidth="1"/>
    <col min="74" max="74" width="20.54296875" bestFit="1" customWidth="1"/>
    <col min="75" max="75" width="6" bestFit="1" customWidth="1"/>
    <col min="76" max="76" width="7.81640625" bestFit="1" customWidth="1"/>
    <col min="77" max="82" width="7.81640625" customWidth="1"/>
    <col min="83" max="83" width="17.54296875" customWidth="1"/>
    <col min="84" max="85" width="7.81640625" customWidth="1"/>
    <col min="86" max="86" width="8.26953125" bestFit="1" customWidth="1"/>
    <col min="87" max="87" width="10.7265625" hidden="1" customWidth="1"/>
    <col min="88" max="88" width="12.54296875" hidden="1" customWidth="1"/>
    <col min="89" max="89" width="13" hidden="1" customWidth="1"/>
    <col min="90" max="16384" width="9.1796875" hidden="1"/>
  </cols>
  <sheetData>
    <row r="1" spans="1:86" s="16" customFormat="1" ht="16.5" customHeight="1" x14ac:dyDescent="0.35">
      <c r="B1" s="94"/>
      <c r="C1" s="94"/>
    </row>
    <row r="2" spans="1:86" s="16" customFormat="1" ht="16.5" customHeight="1" x14ac:dyDescent="0.35">
      <c r="B2" s="94"/>
      <c r="C2" s="94"/>
    </row>
    <row r="3" spans="1:86" s="16" customFormat="1" ht="23.25" customHeight="1" x14ac:dyDescent="0.35">
      <c r="A3" s="6"/>
      <c r="B3" s="69"/>
      <c r="C3" s="69" t="s">
        <v>283</v>
      </c>
      <c r="D3" s="69"/>
      <c r="E3" s="6"/>
      <c r="F3" s="6"/>
      <c r="G3" s="6"/>
      <c r="H3" s="6"/>
      <c r="I3" s="6"/>
      <c r="J3" s="6"/>
      <c r="K3" s="6"/>
      <c r="L3" s="6"/>
      <c r="M3" s="6"/>
      <c r="N3" s="6"/>
      <c r="O3" s="6"/>
    </row>
    <row r="4" spans="1:86" s="15" customFormat="1" ht="14.25" customHeight="1" x14ac:dyDescent="0.35">
      <c r="B4" s="117"/>
      <c r="C4" s="117" t="s">
        <v>303</v>
      </c>
      <c r="D4" s="117"/>
    </row>
    <row r="5" spans="1:86" ht="15.75" customHeight="1" x14ac:dyDescent="0.35">
      <c r="BN5" t="s">
        <v>228</v>
      </c>
      <c r="BR5" t="s">
        <v>226</v>
      </c>
      <c r="BV5" t="s">
        <v>219</v>
      </c>
    </row>
    <row r="6" spans="1:86" ht="15.75" customHeight="1" x14ac:dyDescent="0.35">
      <c r="A6" s="55" t="s">
        <v>229</v>
      </c>
      <c r="B6" s="25"/>
      <c r="C6" s="55" t="s">
        <v>54</v>
      </c>
      <c r="D6" s="25"/>
      <c r="E6" s="55" t="s">
        <v>230</v>
      </c>
      <c r="F6" s="55"/>
      <c r="G6" s="55"/>
      <c r="H6" s="55"/>
      <c r="I6" s="55"/>
      <c r="J6" s="55"/>
      <c r="K6" s="55"/>
      <c r="L6" s="55"/>
      <c r="M6" s="55"/>
      <c r="N6" s="25"/>
      <c r="O6" s="55" t="s">
        <v>231</v>
      </c>
      <c r="P6" s="55"/>
      <c r="Q6" s="55"/>
      <c r="R6" s="55"/>
      <c r="S6" s="55"/>
      <c r="T6" s="55"/>
      <c r="U6" s="55"/>
      <c r="V6" s="55"/>
      <c r="W6" s="55"/>
      <c r="X6" s="25"/>
      <c r="Y6" s="55" t="s">
        <v>232</v>
      </c>
      <c r="Z6" s="55"/>
      <c r="AA6" s="55"/>
      <c r="AB6" s="55"/>
      <c r="AC6" s="55"/>
      <c r="AD6" s="55"/>
      <c r="AE6" s="55"/>
      <c r="AF6" s="55"/>
      <c r="AG6" s="55"/>
      <c r="AH6" s="25"/>
      <c r="AI6" s="55" t="s">
        <v>233</v>
      </c>
      <c r="AJ6" s="55"/>
      <c r="AK6" s="55"/>
      <c r="AL6" s="55"/>
      <c r="AM6" s="55"/>
      <c r="AN6" s="55"/>
      <c r="AO6" s="55"/>
      <c r="AP6" s="55"/>
      <c r="AQ6" s="55"/>
      <c r="AR6" s="25"/>
      <c r="AS6" s="55" t="s">
        <v>234</v>
      </c>
      <c r="AT6" s="55"/>
      <c r="AU6" s="55"/>
      <c r="AV6" s="55"/>
      <c r="AW6" s="55"/>
      <c r="AX6" s="55"/>
      <c r="AY6" s="55"/>
      <c r="AZ6" s="55"/>
      <c r="BA6" s="55"/>
      <c r="BB6" s="25"/>
      <c r="BC6" s="55" t="s">
        <v>235</v>
      </c>
      <c r="BD6" s="55"/>
      <c r="BE6" s="56"/>
      <c r="BF6" s="56"/>
      <c r="BG6" s="56"/>
      <c r="BH6" s="56"/>
      <c r="BI6" s="56"/>
      <c r="BJ6" s="56"/>
      <c r="BK6" s="56"/>
      <c r="BN6" s="56" t="s">
        <v>236</v>
      </c>
      <c r="BO6" s="56" t="s">
        <v>237</v>
      </c>
      <c r="BP6" s="56" t="s">
        <v>238</v>
      </c>
      <c r="BR6" s="56" t="s">
        <v>236</v>
      </c>
      <c r="BS6" s="56" t="s">
        <v>237</v>
      </c>
      <c r="BT6" s="56" t="s">
        <v>238</v>
      </c>
      <c r="BV6" s="56" t="s">
        <v>236</v>
      </c>
      <c r="BW6" s="56" t="s">
        <v>237</v>
      </c>
      <c r="BX6" s="56" t="s">
        <v>238</v>
      </c>
      <c r="BZ6" s="55" t="s">
        <v>243</v>
      </c>
      <c r="CA6" s="55"/>
      <c r="CB6" s="55"/>
      <c r="CC6" s="55"/>
      <c r="CD6" s="55"/>
      <c r="CE6" s="55"/>
      <c r="CF6" s="55"/>
      <c r="CG6" s="55"/>
      <c r="CH6" s="55"/>
    </row>
    <row r="7" spans="1:86" ht="15.75" customHeight="1" x14ac:dyDescent="0.5">
      <c r="A7" t="s">
        <v>83</v>
      </c>
      <c r="C7" t="s">
        <v>239</v>
      </c>
      <c r="D7" s="57"/>
      <c r="E7" s="59" t="s">
        <v>53</v>
      </c>
      <c r="F7" s="59" t="s">
        <v>54</v>
      </c>
      <c r="G7" s="59" t="s">
        <v>55</v>
      </c>
      <c r="H7" s="59" t="s">
        <v>240</v>
      </c>
      <c r="I7" s="59" t="s">
        <v>57</v>
      </c>
      <c r="J7" s="121" t="s">
        <v>58</v>
      </c>
      <c r="K7" s="121" t="s">
        <v>241</v>
      </c>
      <c r="L7" s="60" t="s">
        <v>242</v>
      </c>
      <c r="M7" s="59" t="s">
        <v>221</v>
      </c>
      <c r="O7" s="59" t="s">
        <v>53</v>
      </c>
      <c r="P7" s="59" t="s">
        <v>54</v>
      </c>
      <c r="Q7" s="59" t="s">
        <v>55</v>
      </c>
      <c r="R7" s="59" t="s">
        <v>240</v>
      </c>
      <c r="S7" s="59" t="s">
        <v>57</v>
      </c>
      <c r="T7" s="60" t="s">
        <v>58</v>
      </c>
      <c r="U7" s="60" t="s">
        <v>241</v>
      </c>
      <c r="V7" s="60" t="s">
        <v>242</v>
      </c>
      <c r="W7" s="59" t="s">
        <v>221</v>
      </c>
      <c r="Y7" s="59" t="s">
        <v>53</v>
      </c>
      <c r="Z7" s="59" t="s">
        <v>54</v>
      </c>
      <c r="AA7" s="59" t="s">
        <v>55</v>
      </c>
      <c r="AB7" s="59" t="s">
        <v>240</v>
      </c>
      <c r="AC7" s="59" t="s">
        <v>57</v>
      </c>
      <c r="AD7" s="60" t="s">
        <v>58</v>
      </c>
      <c r="AE7" s="60" t="s">
        <v>241</v>
      </c>
      <c r="AF7" s="60" t="s">
        <v>242</v>
      </c>
      <c r="AG7" s="59" t="s">
        <v>221</v>
      </c>
      <c r="AH7" s="25"/>
      <c r="AI7" s="59" t="s">
        <v>53</v>
      </c>
      <c r="AJ7" s="59" t="s">
        <v>54</v>
      </c>
      <c r="AK7" s="59" t="s">
        <v>55</v>
      </c>
      <c r="AL7" s="59" t="s">
        <v>240</v>
      </c>
      <c r="AM7" s="59" t="s">
        <v>57</v>
      </c>
      <c r="AN7" s="60" t="s">
        <v>58</v>
      </c>
      <c r="AO7" s="60" t="s">
        <v>241</v>
      </c>
      <c r="AP7" s="60" t="s">
        <v>242</v>
      </c>
      <c r="AQ7" s="59" t="s">
        <v>221</v>
      </c>
      <c r="AS7" s="59" t="s">
        <v>53</v>
      </c>
      <c r="AT7" s="59" t="s">
        <v>54</v>
      </c>
      <c r="AU7" s="190" t="s">
        <v>55</v>
      </c>
      <c r="AV7" s="190" t="s">
        <v>240</v>
      </c>
      <c r="AW7" s="190" t="s">
        <v>57</v>
      </c>
      <c r="AX7" s="191" t="s">
        <v>58</v>
      </c>
      <c r="AY7" s="191" t="s">
        <v>241</v>
      </c>
      <c r="AZ7" s="191" t="s">
        <v>242</v>
      </c>
      <c r="BA7" s="190" t="s">
        <v>221</v>
      </c>
      <c r="BC7" s="59" t="s">
        <v>53</v>
      </c>
      <c r="BD7" s="59" t="s">
        <v>54</v>
      </c>
      <c r="BE7" s="59" t="s">
        <v>55</v>
      </c>
      <c r="BF7" s="59" t="s">
        <v>240</v>
      </c>
      <c r="BG7" s="59" t="s">
        <v>57</v>
      </c>
      <c r="BH7" s="60" t="s">
        <v>58</v>
      </c>
      <c r="BI7" s="60" t="s">
        <v>241</v>
      </c>
      <c r="BJ7" s="60" t="s">
        <v>242</v>
      </c>
      <c r="BK7" s="59" t="s">
        <v>221</v>
      </c>
      <c r="BN7" s="17" t="s">
        <v>132</v>
      </c>
      <c r="BO7" s="17" t="s">
        <v>131</v>
      </c>
      <c r="BP7" s="44" t="s">
        <v>82</v>
      </c>
      <c r="BR7" s="17" t="s">
        <v>132</v>
      </c>
      <c r="BS7" s="17" t="s">
        <v>131</v>
      </c>
      <c r="BT7" s="1" t="s">
        <v>190</v>
      </c>
      <c r="BV7" s="17" t="s">
        <v>155</v>
      </c>
      <c r="BW7" s="17" t="s">
        <v>131</v>
      </c>
      <c r="BX7" s="17" t="s">
        <v>146</v>
      </c>
      <c r="BZ7" s="59" t="s">
        <v>53</v>
      </c>
      <c r="CA7" s="59" t="s">
        <v>54</v>
      </c>
      <c r="CB7" s="59" t="s">
        <v>55</v>
      </c>
      <c r="CC7" s="59" t="s">
        <v>240</v>
      </c>
      <c r="CD7" s="59" t="s">
        <v>57</v>
      </c>
      <c r="CE7" s="60" t="s">
        <v>58</v>
      </c>
      <c r="CF7" s="60" t="s">
        <v>241</v>
      </c>
      <c r="CG7" s="60" t="s">
        <v>242</v>
      </c>
      <c r="CH7" s="59" t="s">
        <v>221</v>
      </c>
    </row>
    <row r="8" spans="1:86" ht="15.75" customHeight="1" x14ac:dyDescent="0.35">
      <c r="A8" t="s">
        <v>191</v>
      </c>
      <c r="C8" t="s">
        <v>174</v>
      </c>
      <c r="D8" s="58"/>
      <c r="G8" s="187" t="s">
        <v>175</v>
      </c>
      <c r="H8" s="187" t="str">
        <f>'Heatmap Cidades'!$Y$8</f>
        <v>Aumento no nível do mar</v>
      </c>
      <c r="I8" s="188" t="s">
        <v>176</v>
      </c>
      <c r="J8" s="188" t="s">
        <v>176</v>
      </c>
      <c r="K8" s="189" t="s">
        <v>184</v>
      </c>
      <c r="L8" s="189">
        <f>'Heatmap Cidades'!$G$8</f>
        <v>2030</v>
      </c>
      <c r="M8" s="187" t="str">
        <f>'Heatmap Cidades'!$P$8</f>
        <v>2C</v>
      </c>
      <c r="O8" s="187"/>
      <c r="P8" s="187"/>
      <c r="Q8" s="187" t="s">
        <v>175</v>
      </c>
      <c r="R8" s="187" t="str">
        <f>'Heatmap Cidades'!$Y$8</f>
        <v>Aumento no nível do mar</v>
      </c>
      <c r="S8" s="188" t="s">
        <v>176</v>
      </c>
      <c r="T8" s="188" t="s">
        <v>176</v>
      </c>
      <c r="U8" s="189" t="s">
        <v>184</v>
      </c>
      <c r="V8" s="189">
        <f>'Heatmap Cidades'!$G$8</f>
        <v>2030</v>
      </c>
      <c r="W8" s="187" t="str">
        <f>'Heatmap Cidades'!$P$8</f>
        <v>2C</v>
      </c>
      <c r="AA8" s="187" t="s">
        <v>175</v>
      </c>
      <c r="AB8" s="187" t="str">
        <f>'Heatmap Cidades'!$Y$8</f>
        <v>Aumento no nível do mar</v>
      </c>
      <c r="AC8" s="188" t="s">
        <v>176</v>
      </c>
      <c r="AD8" s="188" t="s">
        <v>176</v>
      </c>
      <c r="AE8" s="189" t="s">
        <v>184</v>
      </c>
      <c r="AF8" s="189">
        <f>'Heatmap Cidades'!$G$8</f>
        <v>2030</v>
      </c>
      <c r="AG8" s="187" t="str">
        <f>'Heatmap Cidades'!$P$8</f>
        <v>2C</v>
      </c>
      <c r="AK8" s="187" t="s">
        <v>175</v>
      </c>
      <c r="AL8" s="187" t="str">
        <f>'Heatmap Cidades'!$Y$8</f>
        <v>Aumento no nível do mar</v>
      </c>
      <c r="AM8" s="188" t="s">
        <v>176</v>
      </c>
      <c r="AN8" s="188" t="s">
        <v>176</v>
      </c>
      <c r="AO8" s="189" t="s">
        <v>184</v>
      </c>
      <c r="AP8" s="189">
        <f>'Heatmap Cidades'!$G$8</f>
        <v>2030</v>
      </c>
      <c r="AQ8" s="187" t="str">
        <f>'Heatmap Cidades'!$P$8</f>
        <v>2C</v>
      </c>
      <c r="AU8" s="187" t="s">
        <v>175</v>
      </c>
      <c r="AV8" s="187" t="str">
        <f>'Heatmap Cidades'!$Y$8</f>
        <v>Aumento no nível do mar</v>
      </c>
      <c r="AW8" s="188" t="s">
        <v>176</v>
      </c>
      <c r="AX8" s="188" t="s">
        <v>176</v>
      </c>
      <c r="AY8" s="189" t="s">
        <v>184</v>
      </c>
      <c r="AZ8" s="192">
        <f>'Heatmap Cidades'!$G$8</f>
        <v>2030</v>
      </c>
      <c r="BA8" s="193" t="str">
        <f>'Heatmap Cidades'!$P$8</f>
        <v>2C</v>
      </c>
      <c r="BE8" s="187" t="s">
        <v>175</v>
      </c>
      <c r="BF8" s="187" t="str">
        <f>'Heatmap Cidades'!$Y$8</f>
        <v>Aumento no nível do mar</v>
      </c>
      <c r="BG8" s="188" t="s">
        <v>176</v>
      </c>
      <c r="BH8" s="188" t="s">
        <v>176</v>
      </c>
      <c r="BI8" s="189" t="s">
        <v>184</v>
      </c>
      <c r="BJ8" s="189">
        <f>'Heatmap Cidades'!$G$8</f>
        <v>2030</v>
      </c>
      <c r="BK8" s="187" t="str">
        <f>'Heatmap Cidades'!$P$8</f>
        <v>2C</v>
      </c>
      <c r="BN8" s="79" t="s">
        <v>155</v>
      </c>
      <c r="BO8" s="79" t="s">
        <v>131</v>
      </c>
      <c r="BP8" s="80" t="s">
        <v>146</v>
      </c>
      <c r="BR8" s="79" t="s">
        <v>118</v>
      </c>
      <c r="BS8" s="79" t="s">
        <v>117</v>
      </c>
      <c r="BT8" t="s">
        <v>190</v>
      </c>
      <c r="BV8" s="79" t="s">
        <v>156</v>
      </c>
      <c r="BW8" s="79" t="s">
        <v>117</v>
      </c>
      <c r="BX8" s="79" t="s">
        <v>146</v>
      </c>
      <c r="CB8" s="187" t="s">
        <v>175</v>
      </c>
      <c r="CC8" s="187" t="str">
        <f>'Heatmap Cidades'!$Y$8</f>
        <v>Aumento no nível do mar</v>
      </c>
      <c r="CD8" s="188"/>
      <c r="CE8" s="188"/>
      <c r="CF8" s="189" t="s">
        <v>184</v>
      </c>
      <c r="CG8" s="189">
        <f>'Heatmap Cidades'!$G$8</f>
        <v>2030</v>
      </c>
      <c r="CH8" s="187" t="str">
        <f>'Heatmap Cidades'!$P$8</f>
        <v>2C</v>
      </c>
    </row>
    <row r="9" spans="1:86" ht="15.75" customHeight="1" x14ac:dyDescent="0.35">
      <c r="A9" t="s">
        <v>52</v>
      </c>
      <c r="C9" t="s">
        <v>131</v>
      </c>
      <c r="D9" s="58"/>
      <c r="G9" s="187" t="s">
        <v>175</v>
      </c>
      <c r="H9" s="187" t="str">
        <f>'Heatmap Cidades'!$Y$8</f>
        <v>Aumento no nível do mar</v>
      </c>
      <c r="I9" s="188" t="s">
        <v>176</v>
      </c>
      <c r="J9" s="188" t="s">
        <v>176</v>
      </c>
      <c r="K9" s="189" t="s">
        <v>177</v>
      </c>
      <c r="L9" s="189">
        <f>'Heatmap Cidades'!$G$8</f>
        <v>2030</v>
      </c>
      <c r="M9" s="187" t="str">
        <f>'Heatmap Cidades'!$P$8</f>
        <v>2C</v>
      </c>
      <c r="O9" s="187"/>
      <c r="P9" s="187"/>
      <c r="Q9" s="187" t="s">
        <v>175</v>
      </c>
      <c r="R9" s="187" t="str">
        <f>'Heatmap Cidades'!$Y$8</f>
        <v>Aumento no nível do mar</v>
      </c>
      <c r="S9" s="188" t="s">
        <v>176</v>
      </c>
      <c r="T9" s="188" t="s">
        <v>176</v>
      </c>
      <c r="U9" s="189" t="s">
        <v>177</v>
      </c>
      <c r="V9" s="189">
        <f>'Heatmap Cidades'!$G$8</f>
        <v>2030</v>
      </c>
      <c r="W9" s="187" t="str">
        <f>'Heatmap Cidades'!$P$8</f>
        <v>2C</v>
      </c>
      <c r="AA9" s="187" t="s">
        <v>175</v>
      </c>
      <c r="AB9" s="187" t="str">
        <f>'Heatmap Cidades'!$Y$8</f>
        <v>Aumento no nível do mar</v>
      </c>
      <c r="AC9" s="188" t="s">
        <v>176</v>
      </c>
      <c r="AD9" s="188" t="s">
        <v>176</v>
      </c>
      <c r="AE9" s="189" t="s">
        <v>177</v>
      </c>
      <c r="AF9" s="189">
        <f>'Heatmap Cidades'!$G$8</f>
        <v>2030</v>
      </c>
      <c r="AG9" s="187" t="str">
        <f>'Heatmap Cidades'!$P$8</f>
        <v>2C</v>
      </c>
      <c r="AK9" s="187" t="s">
        <v>175</v>
      </c>
      <c r="AL9" s="187" t="str">
        <f>'Heatmap Cidades'!$Y$8</f>
        <v>Aumento no nível do mar</v>
      </c>
      <c r="AM9" s="188" t="s">
        <v>176</v>
      </c>
      <c r="AN9" s="188" t="s">
        <v>176</v>
      </c>
      <c r="AO9" s="189" t="s">
        <v>177</v>
      </c>
      <c r="AP9" s="189">
        <f>'Heatmap Cidades'!$G$8</f>
        <v>2030</v>
      </c>
      <c r="AQ9" s="187" t="str">
        <f>'Heatmap Cidades'!$P$8</f>
        <v>2C</v>
      </c>
      <c r="AU9" s="187" t="s">
        <v>175</v>
      </c>
      <c r="AV9" s="187" t="str">
        <f>'Heatmap Cidades'!$Y$8</f>
        <v>Aumento no nível do mar</v>
      </c>
      <c r="AW9" s="188" t="s">
        <v>176</v>
      </c>
      <c r="AX9" s="188" t="s">
        <v>176</v>
      </c>
      <c r="AY9" s="189" t="s">
        <v>177</v>
      </c>
      <c r="AZ9" s="192">
        <f>'Heatmap Cidades'!$G$8</f>
        <v>2030</v>
      </c>
      <c r="BA9" s="193" t="str">
        <f>'Heatmap Cidades'!$P$8</f>
        <v>2C</v>
      </c>
      <c r="BE9" s="187" t="s">
        <v>175</v>
      </c>
      <c r="BF9" s="187" t="str">
        <f>'Heatmap Cidades'!$Y$8</f>
        <v>Aumento no nível do mar</v>
      </c>
      <c r="BG9" s="188" t="s">
        <v>176</v>
      </c>
      <c r="BH9" s="188" t="s">
        <v>176</v>
      </c>
      <c r="BI9" s="189" t="s">
        <v>177</v>
      </c>
      <c r="BJ9" s="189">
        <f>'Heatmap Cidades'!$G$8</f>
        <v>2030</v>
      </c>
      <c r="BK9" s="187" t="str">
        <f>'Heatmap Cidades'!$P$8</f>
        <v>2C</v>
      </c>
      <c r="BN9" s="79" t="s">
        <v>118</v>
      </c>
      <c r="BO9" s="79" t="s">
        <v>117</v>
      </c>
      <c r="BP9" s="80" t="s">
        <v>82</v>
      </c>
      <c r="BR9" s="79" t="s">
        <v>120</v>
      </c>
      <c r="BS9" s="79" t="s">
        <v>119</v>
      </c>
      <c r="BT9" t="s">
        <v>190</v>
      </c>
      <c r="BV9" s="79" t="s">
        <v>158</v>
      </c>
      <c r="BW9" s="79" t="s">
        <v>119</v>
      </c>
      <c r="BX9" s="79" t="s">
        <v>146</v>
      </c>
      <c r="CB9" s="187" t="s">
        <v>175</v>
      </c>
      <c r="CC9" s="187" t="str">
        <f>'Heatmap Cidades'!$Y$8</f>
        <v>Aumento no nível do mar</v>
      </c>
      <c r="CD9" s="188"/>
      <c r="CE9" s="188"/>
      <c r="CF9" s="189" t="s">
        <v>177</v>
      </c>
      <c r="CG9" s="189">
        <f>'Heatmap Cidades'!$G$8</f>
        <v>2030</v>
      </c>
      <c r="CH9" s="187" t="str">
        <f>'Heatmap Cidades'!$P$8</f>
        <v>2C</v>
      </c>
    </row>
    <row r="10" spans="1:86" ht="15.75" customHeight="1" x14ac:dyDescent="0.35">
      <c r="A10" t="s">
        <v>198</v>
      </c>
      <c r="C10" t="s">
        <v>117</v>
      </c>
      <c r="D10" s="58"/>
      <c r="G10" s="187" t="s">
        <v>175</v>
      </c>
      <c r="H10" s="187" t="str">
        <f>'Heatmap Cidades'!$Y$8</f>
        <v>Aumento no nível do mar</v>
      </c>
      <c r="I10" s="188" t="s">
        <v>176</v>
      </c>
      <c r="J10" s="188" t="s">
        <v>176</v>
      </c>
      <c r="K10" s="189" t="s">
        <v>85</v>
      </c>
      <c r="L10" s="189">
        <f>'Heatmap Cidades'!$G$8</f>
        <v>2030</v>
      </c>
      <c r="M10" s="187" t="str">
        <f>'Heatmap Cidades'!$P$8</f>
        <v>2C</v>
      </c>
      <c r="O10" s="187"/>
      <c r="P10" s="187"/>
      <c r="Q10" s="187" t="s">
        <v>175</v>
      </c>
      <c r="R10" s="187" t="str">
        <f>'Heatmap Cidades'!$Y$8</f>
        <v>Aumento no nível do mar</v>
      </c>
      <c r="S10" s="188" t="s">
        <v>176</v>
      </c>
      <c r="T10" s="188" t="s">
        <v>176</v>
      </c>
      <c r="U10" s="189" t="s">
        <v>85</v>
      </c>
      <c r="V10" s="189">
        <f>'Heatmap Cidades'!$G$8</f>
        <v>2030</v>
      </c>
      <c r="W10" s="187" t="str">
        <f>'Heatmap Cidades'!$P$8</f>
        <v>2C</v>
      </c>
      <c r="AA10" s="187" t="s">
        <v>175</v>
      </c>
      <c r="AB10" s="187" t="str">
        <f>'Heatmap Cidades'!$Y$8</f>
        <v>Aumento no nível do mar</v>
      </c>
      <c r="AC10" s="188" t="s">
        <v>176</v>
      </c>
      <c r="AD10" s="188" t="s">
        <v>176</v>
      </c>
      <c r="AE10" s="189" t="s">
        <v>85</v>
      </c>
      <c r="AF10" s="189">
        <f>'Heatmap Cidades'!$G$8</f>
        <v>2030</v>
      </c>
      <c r="AG10" s="187" t="str">
        <f>'Heatmap Cidades'!$P$8</f>
        <v>2C</v>
      </c>
      <c r="AK10" s="187" t="s">
        <v>175</v>
      </c>
      <c r="AL10" s="187" t="str">
        <f>'Heatmap Cidades'!$Y$8</f>
        <v>Aumento no nível do mar</v>
      </c>
      <c r="AM10" s="188" t="s">
        <v>176</v>
      </c>
      <c r="AN10" s="188" t="s">
        <v>176</v>
      </c>
      <c r="AO10" s="189" t="s">
        <v>85</v>
      </c>
      <c r="AP10" s="189">
        <f>'Heatmap Cidades'!$G$8</f>
        <v>2030</v>
      </c>
      <c r="AQ10" s="187" t="str">
        <f>'Heatmap Cidades'!$P$8</f>
        <v>2C</v>
      </c>
      <c r="AU10" s="187" t="s">
        <v>175</v>
      </c>
      <c r="AV10" s="187" t="str">
        <f>'Heatmap Cidades'!$Y$8</f>
        <v>Aumento no nível do mar</v>
      </c>
      <c r="AW10" s="188" t="s">
        <v>176</v>
      </c>
      <c r="AX10" s="188" t="s">
        <v>176</v>
      </c>
      <c r="AY10" s="189" t="s">
        <v>85</v>
      </c>
      <c r="AZ10" s="192">
        <f>'Heatmap Cidades'!$G$8</f>
        <v>2030</v>
      </c>
      <c r="BA10" s="193" t="str">
        <f>'Heatmap Cidades'!$P$8</f>
        <v>2C</v>
      </c>
      <c r="BE10" s="187" t="s">
        <v>175</v>
      </c>
      <c r="BF10" s="187" t="str">
        <f>'Heatmap Cidades'!$Y$8</f>
        <v>Aumento no nível do mar</v>
      </c>
      <c r="BG10" s="188" t="s">
        <v>176</v>
      </c>
      <c r="BH10" s="188" t="s">
        <v>176</v>
      </c>
      <c r="BI10" s="189" t="s">
        <v>85</v>
      </c>
      <c r="BJ10" s="189">
        <f>'Heatmap Cidades'!$G$8</f>
        <v>2030</v>
      </c>
      <c r="BK10" s="187" t="str">
        <f>'Heatmap Cidades'!$P$8</f>
        <v>2C</v>
      </c>
      <c r="BN10" s="79" t="s">
        <v>156</v>
      </c>
      <c r="BO10" s="79" t="s">
        <v>117</v>
      </c>
      <c r="BP10" s="80" t="s">
        <v>146</v>
      </c>
      <c r="BR10" s="79" t="s">
        <v>116</v>
      </c>
      <c r="BS10" s="79" t="s">
        <v>115</v>
      </c>
      <c r="BT10" t="s">
        <v>190</v>
      </c>
      <c r="BV10" s="79" t="s">
        <v>157</v>
      </c>
      <c r="BW10" s="79" t="s">
        <v>115</v>
      </c>
      <c r="BX10" s="79" t="s">
        <v>146</v>
      </c>
      <c r="CB10" s="187" t="s">
        <v>175</v>
      </c>
      <c r="CC10" s="187" t="str">
        <f>'Heatmap Cidades'!$Y$8</f>
        <v>Aumento no nível do mar</v>
      </c>
      <c r="CD10" s="188"/>
      <c r="CE10" s="188"/>
      <c r="CF10" s="189" t="s">
        <v>85</v>
      </c>
      <c r="CG10" s="189">
        <f>'Heatmap Cidades'!$G$8</f>
        <v>2030</v>
      </c>
      <c r="CH10" s="187" t="str">
        <f>'Heatmap Cidades'!$P$8</f>
        <v>2C</v>
      </c>
    </row>
    <row r="11" spans="1:86" ht="15.75" customHeight="1" x14ac:dyDescent="0.35">
      <c r="A11" t="s">
        <v>289</v>
      </c>
      <c r="C11" t="s">
        <v>119</v>
      </c>
      <c r="D11" s="58"/>
      <c r="G11" s="187" t="s">
        <v>175</v>
      </c>
      <c r="H11" s="187" t="str">
        <f>'Heatmap Cidades'!$Y$8</f>
        <v>Aumento no nível do mar</v>
      </c>
      <c r="I11" s="188" t="s">
        <v>176</v>
      </c>
      <c r="J11" s="188" t="s">
        <v>176</v>
      </c>
      <c r="K11" s="189" t="s">
        <v>187</v>
      </c>
      <c r="L11" s="189">
        <f>'Heatmap Cidades'!$G$8</f>
        <v>2030</v>
      </c>
      <c r="M11" s="187" t="str">
        <f>'Heatmap Cidades'!$P$8</f>
        <v>2C</v>
      </c>
      <c r="O11" s="187"/>
      <c r="P11" s="187"/>
      <c r="Q11" s="187" t="s">
        <v>175</v>
      </c>
      <c r="R11" s="187" t="str">
        <f>'Heatmap Cidades'!$Y$8</f>
        <v>Aumento no nível do mar</v>
      </c>
      <c r="S11" s="188" t="s">
        <v>176</v>
      </c>
      <c r="T11" s="188" t="s">
        <v>176</v>
      </c>
      <c r="U11" s="189" t="s">
        <v>187</v>
      </c>
      <c r="V11" s="189">
        <f>'Heatmap Cidades'!$G$8</f>
        <v>2030</v>
      </c>
      <c r="W11" s="187" t="str">
        <f>'Heatmap Cidades'!$P$8</f>
        <v>2C</v>
      </c>
      <c r="AA11" s="187" t="s">
        <v>175</v>
      </c>
      <c r="AB11" s="187" t="str">
        <f>'Heatmap Cidades'!$Y$8</f>
        <v>Aumento no nível do mar</v>
      </c>
      <c r="AC11" s="188" t="s">
        <v>176</v>
      </c>
      <c r="AD11" s="188" t="s">
        <v>176</v>
      </c>
      <c r="AE11" s="189" t="s">
        <v>187</v>
      </c>
      <c r="AF11" s="189">
        <f>'Heatmap Cidades'!$G$8</f>
        <v>2030</v>
      </c>
      <c r="AG11" s="187" t="str">
        <f>'Heatmap Cidades'!$P$8</f>
        <v>2C</v>
      </c>
      <c r="AK11" s="187" t="s">
        <v>175</v>
      </c>
      <c r="AL11" s="187" t="str">
        <f>'Heatmap Cidades'!$Y$8</f>
        <v>Aumento no nível do mar</v>
      </c>
      <c r="AM11" s="188" t="s">
        <v>176</v>
      </c>
      <c r="AN11" s="188" t="s">
        <v>176</v>
      </c>
      <c r="AO11" s="189" t="s">
        <v>187</v>
      </c>
      <c r="AP11" s="189">
        <f>'Heatmap Cidades'!$G$8</f>
        <v>2030</v>
      </c>
      <c r="AQ11" s="187" t="str">
        <f>'Heatmap Cidades'!$P$8</f>
        <v>2C</v>
      </c>
      <c r="AU11" s="187" t="s">
        <v>175</v>
      </c>
      <c r="AV11" s="187" t="str">
        <f>'Heatmap Cidades'!$Y$8</f>
        <v>Aumento no nível do mar</v>
      </c>
      <c r="AW11" s="188" t="s">
        <v>176</v>
      </c>
      <c r="AX11" s="188" t="s">
        <v>176</v>
      </c>
      <c r="AY11" s="189" t="s">
        <v>187</v>
      </c>
      <c r="AZ11" s="192">
        <f>'Heatmap Cidades'!$G$8</f>
        <v>2030</v>
      </c>
      <c r="BA11" s="193" t="str">
        <f>'Heatmap Cidades'!$P$8</f>
        <v>2C</v>
      </c>
      <c r="BE11" s="187" t="s">
        <v>175</v>
      </c>
      <c r="BF11" s="187" t="str">
        <f>'Heatmap Cidades'!$Y$8</f>
        <v>Aumento no nível do mar</v>
      </c>
      <c r="BG11" s="188" t="s">
        <v>176</v>
      </c>
      <c r="BH11" s="188" t="s">
        <v>176</v>
      </c>
      <c r="BI11" s="189" t="s">
        <v>187</v>
      </c>
      <c r="BJ11" s="189">
        <f>'Heatmap Cidades'!$G$8</f>
        <v>2030</v>
      </c>
      <c r="BK11" s="187" t="str">
        <f>'Heatmap Cidades'!$P$8</f>
        <v>2C</v>
      </c>
      <c r="BN11" s="79" t="s">
        <v>120</v>
      </c>
      <c r="BO11" s="79" t="s">
        <v>119</v>
      </c>
      <c r="BP11" s="79" t="s">
        <v>82</v>
      </c>
      <c r="BR11" s="79" t="s">
        <v>134</v>
      </c>
      <c r="BS11" s="79" t="s">
        <v>133</v>
      </c>
      <c r="BT11" t="s">
        <v>190</v>
      </c>
      <c r="BV11" s="79" t="s">
        <v>148</v>
      </c>
      <c r="BW11" s="79" t="s">
        <v>133</v>
      </c>
      <c r="BX11" s="79" t="s">
        <v>146</v>
      </c>
      <c r="CB11" s="187" t="s">
        <v>175</v>
      </c>
      <c r="CC11" s="187" t="str">
        <f>'Heatmap Cidades'!$Y$8</f>
        <v>Aumento no nível do mar</v>
      </c>
      <c r="CD11" s="188"/>
      <c r="CE11" s="188"/>
      <c r="CF11" s="189" t="s">
        <v>187</v>
      </c>
      <c r="CG11" s="189">
        <f>'Heatmap Cidades'!$G$8</f>
        <v>2030</v>
      </c>
      <c r="CH11" s="187" t="str">
        <f>'Heatmap Cidades'!$P$8</f>
        <v>2C</v>
      </c>
    </row>
    <row r="12" spans="1:86" ht="15.75" customHeight="1" x14ac:dyDescent="0.35">
      <c r="A12" t="s">
        <v>290</v>
      </c>
      <c r="C12" t="s">
        <v>115</v>
      </c>
      <c r="D12" s="58"/>
      <c r="G12" s="187" t="s">
        <v>175</v>
      </c>
      <c r="H12" s="187" t="str">
        <f>'Heatmap Cidades'!$Y$8</f>
        <v>Aumento no nível do mar</v>
      </c>
      <c r="I12" s="188" t="s">
        <v>176</v>
      </c>
      <c r="J12" s="188" t="s">
        <v>176</v>
      </c>
      <c r="K12" s="189" t="s">
        <v>95</v>
      </c>
      <c r="L12" s="189">
        <f>'Heatmap Cidades'!$G$8</f>
        <v>2030</v>
      </c>
      <c r="M12" s="187" t="str">
        <f>'Heatmap Cidades'!$P$8</f>
        <v>2C</v>
      </c>
      <c r="O12" s="187"/>
      <c r="P12" s="187"/>
      <c r="Q12" s="187" t="s">
        <v>175</v>
      </c>
      <c r="R12" s="187" t="str">
        <f>'Heatmap Cidades'!$Y$8</f>
        <v>Aumento no nível do mar</v>
      </c>
      <c r="S12" s="188" t="s">
        <v>176</v>
      </c>
      <c r="T12" s="188" t="s">
        <v>176</v>
      </c>
      <c r="U12" s="189" t="s">
        <v>95</v>
      </c>
      <c r="V12" s="189">
        <f>'Heatmap Cidades'!$G$8</f>
        <v>2030</v>
      </c>
      <c r="W12" s="187" t="str">
        <f>'Heatmap Cidades'!$P$8</f>
        <v>2C</v>
      </c>
      <c r="AA12" s="187" t="s">
        <v>175</v>
      </c>
      <c r="AB12" s="187" t="str">
        <f>'Heatmap Cidades'!$Y$8</f>
        <v>Aumento no nível do mar</v>
      </c>
      <c r="AC12" s="188" t="s">
        <v>176</v>
      </c>
      <c r="AD12" s="188" t="s">
        <v>176</v>
      </c>
      <c r="AE12" s="189" t="s">
        <v>95</v>
      </c>
      <c r="AF12" s="189">
        <f>'Heatmap Cidades'!$G$8</f>
        <v>2030</v>
      </c>
      <c r="AG12" s="187" t="str">
        <f>'Heatmap Cidades'!$P$8</f>
        <v>2C</v>
      </c>
      <c r="AK12" s="187" t="s">
        <v>175</v>
      </c>
      <c r="AL12" s="187" t="str">
        <f>'Heatmap Cidades'!$Y$8</f>
        <v>Aumento no nível do mar</v>
      </c>
      <c r="AM12" s="188" t="s">
        <v>176</v>
      </c>
      <c r="AN12" s="188" t="s">
        <v>176</v>
      </c>
      <c r="AO12" s="189" t="s">
        <v>95</v>
      </c>
      <c r="AP12" s="189">
        <f>'Heatmap Cidades'!$G$8</f>
        <v>2030</v>
      </c>
      <c r="AQ12" s="187" t="str">
        <f>'Heatmap Cidades'!$P$8</f>
        <v>2C</v>
      </c>
      <c r="AU12" s="187" t="s">
        <v>175</v>
      </c>
      <c r="AV12" s="187" t="str">
        <f>'Heatmap Cidades'!$Y$8</f>
        <v>Aumento no nível do mar</v>
      </c>
      <c r="AW12" s="188" t="s">
        <v>176</v>
      </c>
      <c r="AX12" s="188" t="s">
        <v>176</v>
      </c>
      <c r="AY12" s="189" t="s">
        <v>95</v>
      </c>
      <c r="AZ12" s="192">
        <f>'Heatmap Cidades'!$G$8</f>
        <v>2030</v>
      </c>
      <c r="BA12" s="193" t="str">
        <f>'Heatmap Cidades'!$P$8</f>
        <v>2C</v>
      </c>
      <c r="BE12" s="187" t="s">
        <v>175</v>
      </c>
      <c r="BF12" s="187" t="str">
        <f>'Heatmap Cidades'!$Y$8</f>
        <v>Aumento no nível do mar</v>
      </c>
      <c r="BG12" s="188" t="s">
        <v>176</v>
      </c>
      <c r="BH12" s="188" t="s">
        <v>176</v>
      </c>
      <c r="BI12" s="189" t="s">
        <v>95</v>
      </c>
      <c r="BJ12" s="189">
        <f>'Heatmap Cidades'!$G$8</f>
        <v>2030</v>
      </c>
      <c r="BK12" s="187" t="str">
        <f>'Heatmap Cidades'!$P$8</f>
        <v>2C</v>
      </c>
      <c r="BN12" s="79" t="s">
        <v>158</v>
      </c>
      <c r="BO12" s="79" t="s">
        <v>119</v>
      </c>
      <c r="BP12" s="79" t="s">
        <v>146</v>
      </c>
      <c r="BR12" s="79" t="s">
        <v>110</v>
      </c>
      <c r="BS12" s="79" t="s">
        <v>109</v>
      </c>
      <c r="BT12" t="s">
        <v>190</v>
      </c>
      <c r="BV12" s="79" t="s">
        <v>159</v>
      </c>
      <c r="BW12" s="79" t="s">
        <v>109</v>
      </c>
      <c r="BX12" s="79" t="s">
        <v>146</v>
      </c>
      <c r="CB12" s="187" t="s">
        <v>175</v>
      </c>
      <c r="CC12" s="187" t="str">
        <f>'Heatmap Cidades'!$Y$8</f>
        <v>Aumento no nível do mar</v>
      </c>
      <c r="CD12" s="188"/>
      <c r="CE12" s="188"/>
      <c r="CF12" s="189" t="s">
        <v>95</v>
      </c>
      <c r="CG12" s="189">
        <f>'Heatmap Cidades'!$G$8</f>
        <v>2030</v>
      </c>
      <c r="CH12" s="187" t="str">
        <f>'Heatmap Cidades'!$P$8</f>
        <v>2C</v>
      </c>
    </row>
    <row r="13" spans="1:86" ht="15.75" customHeight="1" x14ac:dyDescent="0.35">
      <c r="A13" t="s">
        <v>200</v>
      </c>
      <c r="C13" t="s">
        <v>133</v>
      </c>
      <c r="D13" s="58"/>
      <c r="E13" t="str">
        <f t="shared" ref="E13:E24" si="0">_xlfn.CONCAT(F13,G13,H13,I13,L13,M13)</f>
        <v>ACcidadeAumento no nível do marCidade de Rio Branco20302C</v>
      </c>
      <c r="F13" s="79" t="s">
        <v>131</v>
      </c>
      <c r="G13" s="80" t="s">
        <v>82</v>
      </c>
      <c r="H13" t="str">
        <f>'Heatmap Cidades'!$Y$8</f>
        <v>Aumento no nível do mar</v>
      </c>
      <c r="I13" s="79" t="s">
        <v>132</v>
      </c>
      <c r="J13" s="79" t="e" vm="21">
        <v>#VALUE!</v>
      </c>
      <c r="K13" s="26" t="str">
        <f>VLOOKUP(E13,'Base de Dados'!A:N,14,0)</f>
        <v>Não aplicável</v>
      </c>
      <c r="L13" s="26">
        <f>'Heatmap Cidades'!$G$8</f>
        <v>2030</v>
      </c>
      <c r="M13" t="str">
        <f>'Heatmap Cidades'!$P$8</f>
        <v>2C</v>
      </c>
      <c r="O13" t="str">
        <f t="shared" ref="O13:O20" si="1">_xlfn.CONCAT(P13,Q13,R13,S13,V13,W13)</f>
        <v>PRcidadeAumento no nível do marCidade de Cascavel20302C</v>
      </c>
      <c r="P13" s="76" t="s">
        <v>105</v>
      </c>
      <c r="Q13" s="79" t="s">
        <v>82</v>
      </c>
      <c r="R13" t="str">
        <f>'Heatmap Cidades'!$Y$8</f>
        <v>Aumento no nível do mar</v>
      </c>
      <c r="S13" s="76" t="s">
        <v>179</v>
      </c>
      <c r="T13" t="e" vm="30">
        <v>#VALUE!</v>
      </c>
      <c r="U13" s="26" t="str">
        <f>VLOOKUP(O13,'Base de Dados'!A:N,14,0)</f>
        <v>Não aplicável</v>
      </c>
      <c r="V13" s="26">
        <f>'Heatmap Cidades'!$G$8</f>
        <v>2030</v>
      </c>
      <c r="W13" t="str">
        <f>'Heatmap Cidades'!$P$8</f>
        <v>2C</v>
      </c>
      <c r="Y13" t="str">
        <f t="shared" ref="Y13:Y21" si="2">_xlfn.CONCAT(Z13,AA13,AB13,AC13,AF13,AG13)</f>
        <v>EScidadeAumento no nível do marCidade de Vitória20302C</v>
      </c>
      <c r="Z13" s="79" t="s">
        <v>141</v>
      </c>
      <c r="AA13" s="79" t="s">
        <v>82</v>
      </c>
      <c r="AB13" t="str">
        <f>'Heatmap Cidades'!$Y$8</f>
        <v>Aumento no nível do mar</v>
      </c>
      <c r="AC13" s="79" t="s">
        <v>142</v>
      </c>
      <c r="AD13" s="79" t="e" vm="26">
        <v>#VALUE!</v>
      </c>
      <c r="AE13" s="26" t="str">
        <f>VLOOKUP(Y13,'Base de Dados'!$A:$N,14,0)</f>
        <v>Baixo</v>
      </c>
      <c r="AF13" s="26">
        <f>'Heatmap Cidades'!$G$8</f>
        <v>2030</v>
      </c>
      <c r="AG13" t="str">
        <f>'Heatmap Cidades'!$P$8</f>
        <v>2C</v>
      </c>
      <c r="AI13" t="str">
        <f t="shared" ref="AI13:AI22" si="3">_xlfn.CONCAT(AJ13,AK13,AL13,AM13,AP13,AQ13)</f>
        <v>DFcidadeAumento no nível do marCidade de Brasília20302C</v>
      </c>
      <c r="AJ13" s="79" t="s">
        <v>99</v>
      </c>
      <c r="AK13" s="79" t="s">
        <v>82</v>
      </c>
      <c r="AL13" t="str">
        <f>'Heatmap Cidades'!$Y$8</f>
        <v>Aumento no nível do mar</v>
      </c>
      <c r="AM13" s="79" t="s">
        <v>100</v>
      </c>
      <c r="AN13" s="79" t="e" vm="5">
        <v>#VALUE!</v>
      </c>
      <c r="AO13" s="26" t="str">
        <f>VLOOKUP(AI13,'Base de Dados'!$A:$N,14,0)</f>
        <v>Não aplicável</v>
      </c>
      <c r="AP13" s="26">
        <f>'Heatmap Cidades'!$G$8</f>
        <v>2030</v>
      </c>
      <c r="AQ13" t="str">
        <f>'Heatmap Cidades'!$P$8</f>
        <v>2C</v>
      </c>
      <c r="AS13" t="str">
        <f t="shared" ref="AS13:AS30" si="4">_xlfn.CONCAT(AT13,AU13,AV13,AW13,AZ13,BA13)</f>
        <v>ALcidadeAumento no nível do marCidade de Maceió20302C</v>
      </c>
      <c r="AT13" t="s">
        <v>117</v>
      </c>
      <c r="AU13" t="s">
        <v>82</v>
      </c>
      <c r="AV13" t="str">
        <f>'Heatmap Cidades'!$Y$8</f>
        <v>Aumento no nível do mar</v>
      </c>
      <c r="AW13" t="s">
        <v>118</v>
      </c>
      <c r="AX13" t="e" vm="14">
        <v>#VALUE!</v>
      </c>
      <c r="AY13" s="26" t="str">
        <f>VLOOKUP(AS13,'Base de Dados'!A:N,14,0)</f>
        <v>Baixo</v>
      </c>
      <c r="AZ13" s="81">
        <f>'Heatmap Cidades'!$G$8</f>
        <v>2030</v>
      </c>
      <c r="BA13" s="82" t="str">
        <f>'Heatmap Cidades'!$P$8</f>
        <v>2C</v>
      </c>
      <c r="BC13" t="str">
        <f t="shared" ref="BC13:BC26" si="5">_xlfn.CONCAT(BD13,BE13,BF13,BG13,BJ13,BK13)</f>
        <v>ACcidadeAumento no nível do marCidade de Rio Branco20302C</v>
      </c>
      <c r="BD13" t="s">
        <v>131</v>
      </c>
      <c r="BE13" t="s">
        <v>82</v>
      </c>
      <c r="BF13" t="str">
        <f>'Heatmap Cidades'!$Y$8</f>
        <v>Aumento no nível do mar</v>
      </c>
      <c r="BG13" t="s">
        <v>132</v>
      </c>
      <c r="BH13" t="e" vm="21">
        <v>#VALUE!</v>
      </c>
      <c r="BI13" t="str">
        <f>VLOOKUP(BC13,'Base de Dados'!A:N,14,0)</f>
        <v>Não aplicável</v>
      </c>
      <c r="BJ13" s="26">
        <f>'Heatmap Cidades'!$G$8</f>
        <v>2030</v>
      </c>
      <c r="BK13" t="str">
        <f>'Heatmap Cidades'!$P$8</f>
        <v>2C</v>
      </c>
      <c r="BN13" s="79" t="s">
        <v>116</v>
      </c>
      <c r="BO13" s="79" t="s">
        <v>115</v>
      </c>
      <c r="BP13" s="79" t="s">
        <v>82</v>
      </c>
      <c r="BR13" s="79" t="s">
        <v>100</v>
      </c>
      <c r="BS13" s="79" t="s">
        <v>99</v>
      </c>
      <c r="BT13" t="s">
        <v>190</v>
      </c>
      <c r="BV13" s="79" t="s">
        <v>147</v>
      </c>
      <c r="BW13" s="79" t="s">
        <v>99</v>
      </c>
      <c r="BX13" s="79" t="s">
        <v>146</v>
      </c>
      <c r="BZ13" t="str">
        <f>+E26</f>
        <v>DFcidadeAumento no nível do marCidade de Brasília20302C</v>
      </c>
      <c r="CA13" t="str">
        <f>+F26</f>
        <v>DF</v>
      </c>
      <c r="CB13" t="str">
        <f>+G26</f>
        <v>cidade</v>
      </c>
      <c r="CC13" t="str">
        <f>'Heatmap Cidades'!$Y$8</f>
        <v>Aumento no nível do mar</v>
      </c>
      <c r="CD13" t="str">
        <f>+I26</f>
        <v>Cidade de Brasília</v>
      </c>
      <c r="CE13" t="e" vm="5">
        <f>+J26</f>
        <v>#VALUE!</v>
      </c>
      <c r="CF13" t="str">
        <f>+K26</f>
        <v>Não aplicável</v>
      </c>
      <c r="CG13" s="26">
        <f>'Heatmap Cidades'!$G$8</f>
        <v>2030</v>
      </c>
      <c r="CH13" t="str">
        <f>'Heatmap Cidades'!$P$8</f>
        <v>2C</v>
      </c>
    </row>
    <row r="14" spans="1:86" ht="15.75" customHeight="1" x14ac:dyDescent="0.35">
      <c r="A14" t="s">
        <v>203</v>
      </c>
      <c r="C14" t="s">
        <v>109</v>
      </c>
      <c r="D14" s="58"/>
      <c r="E14" t="str">
        <f t="shared" si="0"/>
        <v>ACEstadoAumento no nível do marEstado do Acre20302C</v>
      </c>
      <c r="F14" s="79" t="s">
        <v>131</v>
      </c>
      <c r="G14" s="80" t="s">
        <v>146</v>
      </c>
      <c r="H14" t="str">
        <f>'Heatmap Cidades'!$Y$8</f>
        <v>Aumento no nível do mar</v>
      </c>
      <c r="I14" s="79" t="s">
        <v>155</v>
      </c>
      <c r="J14" s="79" t="e" vm="41">
        <v>#VALUE!</v>
      </c>
      <c r="K14" s="26" t="str">
        <f>VLOOKUP(E14,'Base de Dados'!A:N,14,0)</f>
        <v>Não aplicável</v>
      </c>
      <c r="L14" s="26">
        <f>'Heatmap Cidades'!$G$8</f>
        <v>2030</v>
      </c>
      <c r="M14" t="str">
        <f>'Heatmap Cidades'!$P$8</f>
        <v>2C</v>
      </c>
      <c r="O14" t="str">
        <f t="shared" si="1"/>
        <v>PRcidadeAumento no nível do marCidade de Curitiba20302C</v>
      </c>
      <c r="P14" s="79" t="s">
        <v>105</v>
      </c>
      <c r="Q14" s="79" t="s">
        <v>82</v>
      </c>
      <c r="R14" t="str">
        <f>'Heatmap Cidades'!$Y$8</f>
        <v>Aumento no nível do mar</v>
      </c>
      <c r="S14" s="79" t="s">
        <v>106</v>
      </c>
      <c r="T14" s="79" t="e" vm="8">
        <v>#VALUE!</v>
      </c>
      <c r="U14" s="26" t="str">
        <f>VLOOKUP(O14,'Base de Dados'!A:N,14,0)</f>
        <v>Baixo</v>
      </c>
      <c r="V14" s="26">
        <f>'Heatmap Cidades'!$G$8</f>
        <v>2030</v>
      </c>
      <c r="W14" t="str">
        <f>'Heatmap Cidades'!$P$8</f>
        <v>2C</v>
      </c>
      <c r="Y14" t="str">
        <f t="shared" si="2"/>
        <v>ESEstadoAumento no nível do marEstado do Espírito Santo20302C</v>
      </c>
      <c r="Z14" s="79" t="s">
        <v>141</v>
      </c>
      <c r="AA14" s="79" t="s">
        <v>146</v>
      </c>
      <c r="AB14" t="str">
        <f>'Heatmap Cidades'!$Y$8</f>
        <v>Aumento no nível do mar</v>
      </c>
      <c r="AC14" s="79" t="s">
        <v>160</v>
      </c>
      <c r="AD14" s="79" t="e" vm="46">
        <v>#VALUE!</v>
      </c>
      <c r="AE14" s="26" t="str">
        <f>VLOOKUP(Y14,'Base de Dados'!$A:$N,14,0)</f>
        <v>Baixo</v>
      </c>
      <c r="AF14" s="26">
        <f>'Heatmap Cidades'!$G$8</f>
        <v>2030</v>
      </c>
      <c r="AG14" t="str">
        <f>'Heatmap Cidades'!$P$8</f>
        <v>2C</v>
      </c>
      <c r="AI14" t="str">
        <f t="shared" si="3"/>
        <v>DFEstadoAumento no nível do marDistrito Federal20302C</v>
      </c>
      <c r="AJ14" s="79" t="s">
        <v>99</v>
      </c>
      <c r="AK14" s="79" t="s">
        <v>146</v>
      </c>
      <c r="AL14" t="str">
        <f>'Heatmap Cidades'!$Y$8</f>
        <v>Aumento no nível do mar</v>
      </c>
      <c r="AM14" s="79" t="s">
        <v>147</v>
      </c>
      <c r="AN14" s="79" t="e" vm="33">
        <v>#VALUE!</v>
      </c>
      <c r="AO14" s="26" t="str">
        <f>VLOOKUP(AI14,'Base de Dados'!$A:$N,14,0)</f>
        <v>Não aplicável</v>
      </c>
      <c r="AP14" s="26">
        <f>'Heatmap Cidades'!$G$8</f>
        <v>2030</v>
      </c>
      <c r="AQ14" t="str">
        <f>'Heatmap Cidades'!$P$8</f>
        <v>2C</v>
      </c>
      <c r="AS14" t="str">
        <f t="shared" si="4"/>
        <v>ALEstadoAumento no nível do marEstado do Alagoas20302C</v>
      </c>
      <c r="AT14" t="s">
        <v>117</v>
      </c>
      <c r="AU14" t="s">
        <v>146</v>
      </c>
      <c r="AV14" t="str">
        <f>'Heatmap Cidades'!$Y$8</f>
        <v>Aumento no nível do mar</v>
      </c>
      <c r="AW14" t="s">
        <v>156</v>
      </c>
      <c r="AX14" t="e" vm="42">
        <v>#VALUE!</v>
      </c>
      <c r="AY14" s="26" t="str">
        <f>VLOOKUP(AS14,'Base de Dados'!A:N,14,0)</f>
        <v>Baixo</v>
      </c>
      <c r="AZ14" s="81">
        <f>'Heatmap Cidades'!$G$8</f>
        <v>2030</v>
      </c>
      <c r="BA14" s="82" t="str">
        <f>'Heatmap Cidades'!$P$8</f>
        <v>2C</v>
      </c>
      <c r="BC14" t="str">
        <f t="shared" si="5"/>
        <v>ACEstadoAumento no nível do marEstado do Acre20302C</v>
      </c>
      <c r="BD14" t="s">
        <v>131</v>
      </c>
      <c r="BE14" t="s">
        <v>146</v>
      </c>
      <c r="BF14" t="str">
        <f>'Heatmap Cidades'!$Y$8</f>
        <v>Aumento no nível do mar</v>
      </c>
      <c r="BG14" t="s">
        <v>155</v>
      </c>
      <c r="BH14" t="e" vm="41">
        <v>#VALUE!</v>
      </c>
      <c r="BI14" t="str">
        <f>VLOOKUP(BC14,'Base de Dados'!A:N,14,0)</f>
        <v>Não aplicável</v>
      </c>
      <c r="BJ14" s="26">
        <f>'Heatmap Cidades'!$G$8</f>
        <v>2030</v>
      </c>
      <c r="BK14" t="str">
        <f>'Heatmap Cidades'!$P$8</f>
        <v>2C</v>
      </c>
      <c r="BN14" s="79" t="s">
        <v>157</v>
      </c>
      <c r="BO14" s="79" t="s">
        <v>115</v>
      </c>
      <c r="BP14" s="79" t="s">
        <v>146</v>
      </c>
      <c r="BR14" s="79" t="s">
        <v>142</v>
      </c>
      <c r="BS14" s="79" t="s">
        <v>141</v>
      </c>
      <c r="BT14" t="s">
        <v>190</v>
      </c>
      <c r="BV14" s="79" t="s">
        <v>160</v>
      </c>
      <c r="BW14" s="79" t="s">
        <v>141</v>
      </c>
      <c r="BX14" s="79" t="s">
        <v>146</v>
      </c>
      <c r="BZ14" t="str">
        <f>+E25</f>
        <v>DFEstadoAumento no nível do marDistrito Federal20302C</v>
      </c>
      <c r="CA14" t="str">
        <f>+F25</f>
        <v>DF</v>
      </c>
      <c r="CB14" t="str">
        <f>+G25</f>
        <v>Estado</v>
      </c>
      <c r="CC14" t="str">
        <f>'Heatmap Cidades'!$Y$8</f>
        <v>Aumento no nível do mar</v>
      </c>
      <c r="CD14" t="str">
        <f>+I25</f>
        <v>Distrito Federal</v>
      </c>
      <c r="CE14" t="e" vm="33">
        <f>+J25</f>
        <v>#VALUE!</v>
      </c>
      <c r="CF14" t="str">
        <f>+K25</f>
        <v>Não aplicável</v>
      </c>
      <c r="CG14" s="26">
        <f>'Heatmap Cidades'!$G$8</f>
        <v>2030</v>
      </c>
      <c r="CH14" t="str">
        <f>'Heatmap Cidades'!$P$8</f>
        <v>2C</v>
      </c>
    </row>
    <row r="15" spans="1:86" ht="15.75" customHeight="1" x14ac:dyDescent="0.35">
      <c r="A15" t="s">
        <v>205</v>
      </c>
      <c r="C15" t="s">
        <v>99</v>
      </c>
      <c r="D15" s="58"/>
      <c r="E15" t="str">
        <f t="shared" si="0"/>
        <v>ALcidadeAumento no nível do marCidade de Maceió20302C</v>
      </c>
      <c r="F15" s="79" t="s">
        <v>117</v>
      </c>
      <c r="G15" s="80" t="s">
        <v>82</v>
      </c>
      <c r="H15" t="str">
        <f>'Heatmap Cidades'!$Y$8</f>
        <v>Aumento no nível do mar</v>
      </c>
      <c r="I15" s="79" t="s">
        <v>118</v>
      </c>
      <c r="J15" s="79" t="e" vm="14">
        <v>#VALUE!</v>
      </c>
      <c r="K15" s="26" t="str">
        <f>VLOOKUP(E15,'Base de Dados'!A:N,14,0)</f>
        <v>Baixo</v>
      </c>
      <c r="L15" s="26">
        <f>'Heatmap Cidades'!$G$8</f>
        <v>2030</v>
      </c>
      <c r="M15" t="str">
        <f>'Heatmap Cidades'!$P$8</f>
        <v>2C</v>
      </c>
      <c r="O15" t="str">
        <f t="shared" si="1"/>
        <v>PREstadoAumento no nível do marEstado do Paraná20302C</v>
      </c>
      <c r="P15" s="79" t="s">
        <v>105</v>
      </c>
      <c r="Q15" s="79" t="s">
        <v>146</v>
      </c>
      <c r="R15" t="str">
        <f>'Heatmap Cidades'!$Y$8</f>
        <v>Aumento no nível do mar</v>
      </c>
      <c r="S15" s="79" t="s">
        <v>166</v>
      </c>
      <c r="T15" s="79" t="e" vm="52">
        <v>#VALUE!</v>
      </c>
      <c r="U15" s="26" t="str">
        <f>VLOOKUP(O15,'Base de Dados'!A:N,14,0)</f>
        <v>Baixo</v>
      </c>
      <c r="V15" s="26">
        <f>'Heatmap Cidades'!$G$8</f>
        <v>2030</v>
      </c>
      <c r="W15" t="str">
        <f>'Heatmap Cidades'!$P$8</f>
        <v>2C</v>
      </c>
      <c r="Y15" t="str">
        <f t="shared" si="2"/>
        <v>MGcidadeAumento no nível do marCidade de Belo Horizonte20302C</v>
      </c>
      <c r="Z15" t="s">
        <v>93</v>
      </c>
      <c r="AA15" t="s">
        <v>82</v>
      </c>
      <c r="AB15" t="str">
        <f>'Heatmap Cidades'!$Y$8</f>
        <v>Aumento no nível do mar</v>
      </c>
      <c r="AC15" t="s">
        <v>94</v>
      </c>
      <c r="AD15" s="26" t="e" vm="3">
        <v>#VALUE!</v>
      </c>
      <c r="AE15" s="26" t="str">
        <f>VLOOKUP(Y15,'Base de Dados'!$A:$N,14,0)</f>
        <v>Não aplicável</v>
      </c>
      <c r="AF15" s="26">
        <f>'Heatmap Cidades'!$G$8</f>
        <v>2030</v>
      </c>
      <c r="AG15" t="str">
        <f>'Heatmap Cidades'!$P$8</f>
        <v>2C</v>
      </c>
      <c r="AI15" t="str">
        <f t="shared" si="3"/>
        <v>GOcidadeAumento no nível do marCidade de Goiânia20302C</v>
      </c>
      <c r="AJ15" s="79" t="s">
        <v>111</v>
      </c>
      <c r="AK15" s="79" t="s">
        <v>82</v>
      </c>
      <c r="AL15" t="str">
        <f>'Heatmap Cidades'!$Y$8</f>
        <v>Aumento no nível do mar</v>
      </c>
      <c r="AM15" s="79" t="s">
        <v>112</v>
      </c>
      <c r="AN15" s="79" t="e" vm="11">
        <v>#VALUE!</v>
      </c>
      <c r="AO15" s="26" t="str">
        <f>VLOOKUP(AI15,'Base de Dados'!$A:$N,14,0)</f>
        <v>Não aplicável</v>
      </c>
      <c r="AP15" s="26">
        <f>'Heatmap Cidades'!$G$8</f>
        <v>2030</v>
      </c>
      <c r="AQ15" t="str">
        <f>'Heatmap Cidades'!$P$8</f>
        <v>2C</v>
      </c>
      <c r="AS15" t="str">
        <f t="shared" si="4"/>
        <v>BAcidadeAumento no nível do marCidade de Salvador20302C</v>
      </c>
      <c r="AT15" t="s">
        <v>133</v>
      </c>
      <c r="AU15" t="s">
        <v>82</v>
      </c>
      <c r="AV15" t="str">
        <f>'Heatmap Cidades'!$Y$8</f>
        <v>Aumento no nível do mar</v>
      </c>
      <c r="AW15" t="s">
        <v>134</v>
      </c>
      <c r="AX15" t="e" vm="22">
        <v>#VALUE!</v>
      </c>
      <c r="AY15" s="26" t="str">
        <f>VLOOKUP(AS15,'Base de Dados'!A:N,14,0)</f>
        <v>Baixo</v>
      </c>
      <c r="AZ15" s="81">
        <f>'Heatmap Cidades'!$G$8</f>
        <v>2030</v>
      </c>
      <c r="BA15" s="82" t="str">
        <f>'Heatmap Cidades'!$P$8</f>
        <v>2C</v>
      </c>
      <c r="BC15" t="str">
        <f t="shared" si="5"/>
        <v>AMcidadeAumento no nível do marCidade de Manaus20302C</v>
      </c>
      <c r="BD15" t="s">
        <v>119</v>
      </c>
      <c r="BE15" t="s">
        <v>82</v>
      </c>
      <c r="BF15" t="str">
        <f>'Heatmap Cidades'!$Y$8</f>
        <v>Aumento no nível do mar</v>
      </c>
      <c r="BG15" t="s">
        <v>120</v>
      </c>
      <c r="BH15" t="e" vm="15">
        <v>#VALUE!</v>
      </c>
      <c r="BI15" t="str">
        <f>VLOOKUP(BC15,'Base de Dados'!A:N,14,0)</f>
        <v>Não aplicável</v>
      </c>
      <c r="BJ15" s="26">
        <f>'Heatmap Cidades'!$G$8</f>
        <v>2030</v>
      </c>
      <c r="BK15" t="str">
        <f>'Heatmap Cidades'!$P$8</f>
        <v>2C</v>
      </c>
      <c r="BN15" s="79" t="s">
        <v>134</v>
      </c>
      <c r="BO15" s="79" t="s">
        <v>133</v>
      </c>
      <c r="BP15" s="79" t="s">
        <v>82</v>
      </c>
      <c r="BR15" s="79" t="s">
        <v>112</v>
      </c>
      <c r="BS15" s="79" t="s">
        <v>111</v>
      </c>
      <c r="BT15" t="s">
        <v>190</v>
      </c>
      <c r="BV15" s="79" t="s">
        <v>161</v>
      </c>
      <c r="BW15" s="79" t="s">
        <v>111</v>
      </c>
      <c r="BX15" s="79" t="s">
        <v>146</v>
      </c>
    </row>
    <row r="16" spans="1:86" ht="15.75" customHeight="1" x14ac:dyDescent="0.35">
      <c r="A16" t="s">
        <v>50</v>
      </c>
      <c r="C16" t="s">
        <v>141</v>
      </c>
      <c r="D16" s="58"/>
      <c r="E16" t="str">
        <f t="shared" si="0"/>
        <v>ALEstadoAumento no nível do marEstado do Alagoas20302C</v>
      </c>
      <c r="F16" s="79" t="s">
        <v>117</v>
      </c>
      <c r="G16" s="80" t="s">
        <v>146</v>
      </c>
      <c r="H16" t="str">
        <f>'Heatmap Cidades'!$Y$8</f>
        <v>Aumento no nível do mar</v>
      </c>
      <c r="I16" s="79" t="s">
        <v>156</v>
      </c>
      <c r="J16" s="79" t="e" vm="42">
        <v>#VALUE!</v>
      </c>
      <c r="K16" s="26" t="str">
        <f>VLOOKUP(E16,'Base de Dados'!A:N,14,0)</f>
        <v>Baixo</v>
      </c>
      <c r="L16" s="26">
        <f>'Heatmap Cidades'!$G$8</f>
        <v>2030</v>
      </c>
      <c r="M16" t="str">
        <f>'Heatmap Cidades'!$P$8</f>
        <v>2C</v>
      </c>
      <c r="O16" t="str">
        <f t="shared" si="1"/>
        <v>RScidadeAumento no nível do marCidade de Cruz Alta20302C</v>
      </c>
      <c r="P16" s="76" t="s">
        <v>125</v>
      </c>
      <c r="Q16" s="79" t="s">
        <v>82</v>
      </c>
      <c r="R16" t="str">
        <f>'Heatmap Cidades'!$Y$8</f>
        <v>Aumento no nível do mar</v>
      </c>
      <c r="S16" s="76" t="s">
        <v>182</v>
      </c>
      <c r="T16" t="e" vm="31">
        <v>#VALUE!</v>
      </c>
      <c r="U16" s="26" t="str">
        <f>VLOOKUP(O16,'Base de Dados'!A:N,14,0)</f>
        <v>Não aplicável</v>
      </c>
      <c r="V16" s="26">
        <f>'Heatmap Cidades'!$G$8</f>
        <v>2030</v>
      </c>
      <c r="W16" t="str">
        <f>'Heatmap Cidades'!$P$8</f>
        <v>2C</v>
      </c>
      <c r="Y16" t="str">
        <f t="shared" si="2"/>
        <v>MGEstadoAumento no nível do marEstado de Minas Gerais20302C</v>
      </c>
      <c r="Z16" t="s">
        <v>93</v>
      </c>
      <c r="AA16" t="s">
        <v>146</v>
      </c>
      <c r="AB16" t="str">
        <f>'Heatmap Cidades'!$Y$8</f>
        <v>Aumento no nível do mar</v>
      </c>
      <c r="AC16" t="s">
        <v>152</v>
      </c>
      <c r="AD16" s="26" t="e" vm="38">
        <v>#VALUE!</v>
      </c>
      <c r="AE16" s="26" t="str">
        <f>VLOOKUP(Y16,'Base de Dados'!$A:$N,14,0)</f>
        <v>Não aplicável</v>
      </c>
      <c r="AF16" s="26">
        <f>'Heatmap Cidades'!$G$8</f>
        <v>2030</v>
      </c>
      <c r="AG16" t="str">
        <f>'Heatmap Cidades'!$P$8</f>
        <v>2C</v>
      </c>
      <c r="AI16" t="str">
        <f t="shared" si="3"/>
        <v>GOEstadoAumento no nível do marEstado do Goiás20302C</v>
      </c>
      <c r="AJ16" s="79" t="s">
        <v>111</v>
      </c>
      <c r="AK16" s="79" t="s">
        <v>146</v>
      </c>
      <c r="AL16" t="str">
        <f>'Heatmap Cidades'!$Y$8</f>
        <v>Aumento no nível do mar</v>
      </c>
      <c r="AM16" s="79" t="s">
        <v>161</v>
      </c>
      <c r="AN16" s="79" t="e" vm="47">
        <v>#VALUE!</v>
      </c>
      <c r="AO16" s="26" t="str">
        <f>VLOOKUP(AI16,'Base de Dados'!$A:$N,14,0)</f>
        <v>Não aplicável</v>
      </c>
      <c r="AP16" s="26">
        <f>'Heatmap Cidades'!$G$8</f>
        <v>2030</v>
      </c>
      <c r="AQ16" t="str">
        <f>'Heatmap Cidades'!$P$8</f>
        <v>2C</v>
      </c>
      <c r="AS16" t="str">
        <f t="shared" si="4"/>
        <v>BAEstadoAumento no nível do marEstado da Bahia20302C</v>
      </c>
      <c r="AT16" t="s">
        <v>133</v>
      </c>
      <c r="AU16" t="s">
        <v>146</v>
      </c>
      <c r="AV16" t="str">
        <f>'Heatmap Cidades'!$Y$8</f>
        <v>Aumento no nível do mar</v>
      </c>
      <c r="AW16" t="s">
        <v>148</v>
      </c>
      <c r="AX16" t="e" vm="34">
        <v>#VALUE!</v>
      </c>
      <c r="AY16" s="26" t="str">
        <f>VLOOKUP(AS16,'Base de Dados'!A:N,14,0)</f>
        <v>Baixo</v>
      </c>
      <c r="AZ16" s="81">
        <f>'Heatmap Cidades'!$G$8</f>
        <v>2030</v>
      </c>
      <c r="BA16" s="82" t="str">
        <f>'Heatmap Cidades'!$P$8</f>
        <v>2C</v>
      </c>
      <c r="BC16" t="str">
        <f t="shared" si="5"/>
        <v>AMEstadoAumento no nível do marEstado do Amazonas20302C</v>
      </c>
      <c r="BD16" t="s">
        <v>119</v>
      </c>
      <c r="BE16" t="s">
        <v>146</v>
      </c>
      <c r="BF16" t="str">
        <f>'Heatmap Cidades'!$Y$8</f>
        <v>Aumento no nível do mar</v>
      </c>
      <c r="BG16" t="s">
        <v>158</v>
      </c>
      <c r="BH16" t="e" vm="44">
        <v>#VALUE!</v>
      </c>
      <c r="BI16" t="str">
        <f>VLOOKUP(BC16,'Base de Dados'!A:N,14,0)</f>
        <v>Não aplicável</v>
      </c>
      <c r="BJ16" s="26">
        <f>'Heatmap Cidades'!$G$8</f>
        <v>2030</v>
      </c>
      <c r="BK16" t="str">
        <f>'Heatmap Cidades'!$P$8</f>
        <v>2C</v>
      </c>
      <c r="BN16" s="79" t="s">
        <v>148</v>
      </c>
      <c r="BO16" s="79" t="s">
        <v>133</v>
      </c>
      <c r="BP16" s="79" t="s">
        <v>146</v>
      </c>
      <c r="BR16" s="79" t="s">
        <v>136</v>
      </c>
      <c r="BS16" s="79" t="s">
        <v>135</v>
      </c>
      <c r="BT16" t="s">
        <v>190</v>
      </c>
      <c r="BV16" s="79" t="s">
        <v>162</v>
      </c>
      <c r="BW16" s="79" t="s">
        <v>135</v>
      </c>
      <c r="BX16" s="79" t="s">
        <v>146</v>
      </c>
    </row>
    <row r="17" spans="1:76" ht="15.75" customHeight="1" x14ac:dyDescent="0.35">
      <c r="A17" t="s">
        <v>51</v>
      </c>
      <c r="C17" t="s">
        <v>111</v>
      </c>
      <c r="D17" s="58"/>
      <c r="E17" t="str">
        <f t="shared" si="0"/>
        <v>AMcidadeAumento no nível do marCidade de Manaus20302C</v>
      </c>
      <c r="F17" s="79" t="s">
        <v>119</v>
      </c>
      <c r="G17" s="79" t="s">
        <v>82</v>
      </c>
      <c r="H17" t="str">
        <f>'Heatmap Cidades'!$Y$8</f>
        <v>Aumento no nível do mar</v>
      </c>
      <c r="I17" s="79" t="s">
        <v>120</v>
      </c>
      <c r="J17" s="79" t="e" vm="15">
        <v>#VALUE!</v>
      </c>
      <c r="K17" s="26" t="str">
        <f>VLOOKUP(E17,'Base de Dados'!A:N,14,0)</f>
        <v>Não aplicável</v>
      </c>
      <c r="L17" s="26">
        <f>'Heatmap Cidades'!$G$8</f>
        <v>2030</v>
      </c>
      <c r="M17" t="str">
        <f>'Heatmap Cidades'!$P$8</f>
        <v>2C</v>
      </c>
      <c r="O17" t="str">
        <f t="shared" si="1"/>
        <v>RScidadeAumento no nível do marCidade de Porto Alegre20302C</v>
      </c>
      <c r="P17" s="79" t="s">
        <v>125</v>
      </c>
      <c r="Q17" s="79" t="s">
        <v>82</v>
      </c>
      <c r="R17" t="str">
        <f>'Heatmap Cidades'!$Y$8</f>
        <v>Aumento no nível do mar</v>
      </c>
      <c r="S17" s="79" t="s">
        <v>126</v>
      </c>
      <c r="T17" s="79" t="e" vm="18">
        <v>#VALUE!</v>
      </c>
      <c r="U17" s="26" t="str">
        <f>VLOOKUP(O17,'Base de Dados'!A:N,14,0)</f>
        <v>Baixo</v>
      </c>
      <c r="V17" s="26">
        <f>'Heatmap Cidades'!$G$8</f>
        <v>2030</v>
      </c>
      <c r="W17" t="str">
        <f>'Heatmap Cidades'!$P$8</f>
        <v>2C</v>
      </c>
      <c r="Y17" t="str">
        <f t="shared" si="2"/>
        <v>RJcidadeAumento no nível do marCidade do Rio de Janeiro20302C</v>
      </c>
      <c r="Z17" t="s">
        <v>143</v>
      </c>
      <c r="AA17" t="s">
        <v>82</v>
      </c>
      <c r="AB17" t="str">
        <f>'Heatmap Cidades'!$Y$8</f>
        <v>Aumento no nível do mar</v>
      </c>
      <c r="AC17" t="s">
        <v>144</v>
      </c>
      <c r="AD17" s="26" t="e" vm="27">
        <v>#VALUE!</v>
      </c>
      <c r="AE17" s="26" t="str">
        <f>VLOOKUP(Y17,'Base de Dados'!$A:$N,14,0)</f>
        <v>Baixo</v>
      </c>
      <c r="AF17" s="26">
        <f>'Heatmap Cidades'!$G$8</f>
        <v>2030</v>
      </c>
      <c r="AG17" t="str">
        <f>'Heatmap Cidades'!$P$8</f>
        <v>2C</v>
      </c>
      <c r="AI17" t="str">
        <f t="shared" si="3"/>
        <v>MScidadeAumento no nível do marCidade de Campo Grande20302C</v>
      </c>
      <c r="AJ17" s="79" t="s">
        <v>101</v>
      </c>
      <c r="AK17" s="79" t="s">
        <v>82</v>
      </c>
      <c r="AL17" t="str">
        <f>'Heatmap Cidades'!$Y$8</f>
        <v>Aumento no nível do mar</v>
      </c>
      <c r="AM17" s="79" t="s">
        <v>102</v>
      </c>
      <c r="AN17" s="79" t="e" vm="6">
        <v>#VALUE!</v>
      </c>
      <c r="AO17" s="26" t="str">
        <f>VLOOKUP(AI17,'Base de Dados'!$A:$N,14,0)</f>
        <v>Não aplicável</v>
      </c>
      <c r="AP17" s="26">
        <f>'Heatmap Cidades'!$G$8</f>
        <v>2030</v>
      </c>
      <c r="AQ17" t="str">
        <f>'Heatmap Cidades'!$P$8</f>
        <v>2C</v>
      </c>
      <c r="AS17" t="str">
        <f t="shared" si="4"/>
        <v>CEcidadeAumento no nível do marCidade de Fortaleza20302C</v>
      </c>
      <c r="AT17" t="s">
        <v>109</v>
      </c>
      <c r="AU17" t="s">
        <v>82</v>
      </c>
      <c r="AV17" t="str">
        <f>'Heatmap Cidades'!$Y$8</f>
        <v>Aumento no nível do mar</v>
      </c>
      <c r="AW17" t="s">
        <v>110</v>
      </c>
      <c r="AX17" t="e" vm="10">
        <v>#VALUE!</v>
      </c>
      <c r="AY17" s="26" t="str">
        <f>VLOOKUP(AS17,'Base de Dados'!A:N,14,0)</f>
        <v>Baixo</v>
      </c>
      <c r="AZ17" s="81">
        <f>'Heatmap Cidades'!$G$8</f>
        <v>2030</v>
      </c>
      <c r="BA17" s="82" t="str">
        <f>'Heatmap Cidades'!$P$8</f>
        <v>2C</v>
      </c>
      <c r="BC17" t="str">
        <f t="shared" si="5"/>
        <v>APcidadeAumento no nível do marCidade de Macapá20302C</v>
      </c>
      <c r="BD17" t="s">
        <v>115</v>
      </c>
      <c r="BE17" t="s">
        <v>82</v>
      </c>
      <c r="BF17" t="str">
        <f>'Heatmap Cidades'!$Y$8</f>
        <v>Aumento no nível do mar</v>
      </c>
      <c r="BG17" t="s">
        <v>116</v>
      </c>
      <c r="BH17" t="e" vm="13">
        <v>#VALUE!</v>
      </c>
      <c r="BI17" t="str">
        <f>VLOOKUP(BC17,'Base de Dados'!A:N,14,0)</f>
        <v>Baixo</v>
      </c>
      <c r="BJ17" s="26">
        <f>'Heatmap Cidades'!$G$8</f>
        <v>2030</v>
      </c>
      <c r="BK17" t="str">
        <f>'Heatmap Cidades'!$P$8</f>
        <v>2C</v>
      </c>
      <c r="BN17" s="79" t="s">
        <v>110</v>
      </c>
      <c r="BO17" s="79" t="s">
        <v>109</v>
      </c>
      <c r="BP17" s="79" t="s">
        <v>82</v>
      </c>
      <c r="BR17" s="79" t="s">
        <v>94</v>
      </c>
      <c r="BS17" s="79" t="s">
        <v>93</v>
      </c>
      <c r="BT17" t="s">
        <v>190</v>
      </c>
      <c r="BV17" s="79" t="s">
        <v>152</v>
      </c>
      <c r="BW17" s="79" t="s">
        <v>93</v>
      </c>
      <c r="BX17" s="79" t="s">
        <v>146</v>
      </c>
    </row>
    <row r="18" spans="1:76" ht="15.75" customHeight="1" x14ac:dyDescent="0.35">
      <c r="C18" t="s">
        <v>135</v>
      </c>
      <c r="D18" s="58"/>
      <c r="E18" t="str">
        <f t="shared" si="0"/>
        <v>AMEstadoAumento no nível do marEstado do Amazonas20302C</v>
      </c>
      <c r="F18" s="79" t="s">
        <v>119</v>
      </c>
      <c r="G18" s="79" t="s">
        <v>146</v>
      </c>
      <c r="H18" t="str">
        <f>'Heatmap Cidades'!$Y$8</f>
        <v>Aumento no nível do mar</v>
      </c>
      <c r="I18" s="79" t="s">
        <v>158</v>
      </c>
      <c r="J18" s="79" t="e" vm="44">
        <v>#VALUE!</v>
      </c>
      <c r="K18" s="26" t="str">
        <f>VLOOKUP(E18,'Base de Dados'!A:N,14,0)</f>
        <v>Não aplicável</v>
      </c>
      <c r="L18" s="26">
        <f>'Heatmap Cidades'!$G$8</f>
        <v>2030</v>
      </c>
      <c r="M18" t="str">
        <f>'Heatmap Cidades'!$P$8</f>
        <v>2C</v>
      </c>
      <c r="O18" t="str">
        <f t="shared" si="1"/>
        <v>RSEstadoAumento no nível do marEstado do Rio Grande do Sul20302C</v>
      </c>
      <c r="P18" s="79" t="s">
        <v>125</v>
      </c>
      <c r="Q18" s="80" t="s">
        <v>146</v>
      </c>
      <c r="R18" t="str">
        <f>'Heatmap Cidades'!$Y$8</f>
        <v>Aumento no nível do mar</v>
      </c>
      <c r="S18" s="79" t="s">
        <v>171</v>
      </c>
      <c r="T18" s="79" t="e" vm="57">
        <v>#VALUE!</v>
      </c>
      <c r="U18" s="26" t="str">
        <f>VLOOKUP(O18,'Base de Dados'!A:N,14,0)</f>
        <v>Baixo</v>
      </c>
      <c r="V18" s="26">
        <f>'Heatmap Cidades'!$G$8</f>
        <v>2030</v>
      </c>
      <c r="W18" t="str">
        <f>'Heatmap Cidades'!$P$8</f>
        <v>2C</v>
      </c>
      <c r="Y18" t="str">
        <f t="shared" si="2"/>
        <v>RJEstadoAumento no nível do marEstado do Rio de Janeiro20302C</v>
      </c>
      <c r="Z18" t="s">
        <v>143</v>
      </c>
      <c r="AA18" t="s">
        <v>146</v>
      </c>
      <c r="AB18" t="str">
        <f>'Heatmap Cidades'!$Y$8</f>
        <v>Aumento no nível do mar</v>
      </c>
      <c r="AC18" t="s">
        <v>169</v>
      </c>
      <c r="AD18" s="26" t="e" vm="55">
        <v>#VALUE!</v>
      </c>
      <c r="AE18" s="26" t="str">
        <f>VLOOKUP(Y18,'Base de Dados'!$A:$N,14,0)</f>
        <v>Baixo</v>
      </c>
      <c r="AF18" s="26">
        <f>'Heatmap Cidades'!$G$8</f>
        <v>2030</v>
      </c>
      <c r="AG18" t="str">
        <f>'Heatmap Cidades'!$P$8</f>
        <v>2C</v>
      </c>
      <c r="AI18" t="str">
        <f t="shared" si="3"/>
        <v>MScidadeAumento no nível do marCidade de Dourados20302C</v>
      </c>
      <c r="AJ18" s="79" t="s">
        <v>101</v>
      </c>
      <c r="AK18" s="79" t="s">
        <v>82</v>
      </c>
      <c r="AL18" t="str">
        <f>'Heatmap Cidades'!$Y$8</f>
        <v>Aumento no nível do mar</v>
      </c>
      <c r="AM18" s="76" t="s">
        <v>180</v>
      </c>
      <c r="AN18" t="e" vm="28">
        <v>#VALUE!</v>
      </c>
      <c r="AO18" s="26" t="str">
        <f>VLOOKUP(AI18,'Base de Dados'!$A:$N,14,0)</f>
        <v>Não aplicável</v>
      </c>
      <c r="AP18" s="26">
        <f>'Heatmap Cidades'!$G$8</f>
        <v>2030</v>
      </c>
      <c r="AQ18" t="str">
        <f>'Heatmap Cidades'!$P$8</f>
        <v>2C</v>
      </c>
      <c r="AS18" t="str">
        <f t="shared" si="4"/>
        <v>CEEstadoAumento no nível do marEstado do Ceará20302C</v>
      </c>
      <c r="AT18" t="s">
        <v>109</v>
      </c>
      <c r="AU18" t="s">
        <v>146</v>
      </c>
      <c r="AV18" t="str">
        <f>'Heatmap Cidades'!$Y$8</f>
        <v>Aumento no nível do mar</v>
      </c>
      <c r="AW18" t="s">
        <v>159</v>
      </c>
      <c r="AX18" t="e" vm="45">
        <v>#VALUE!</v>
      </c>
      <c r="AY18" s="26" t="str">
        <f>VLOOKUP(AS18,'Base de Dados'!A:N,14,0)</f>
        <v>Baixo</v>
      </c>
      <c r="AZ18" s="81">
        <f>'Heatmap Cidades'!$G$8</f>
        <v>2030</v>
      </c>
      <c r="BA18" s="82" t="str">
        <f>'Heatmap Cidades'!$P$8</f>
        <v>2C</v>
      </c>
      <c r="BC18" t="str">
        <f t="shared" si="5"/>
        <v>APEstadoAumento no nível do marEstado do Amapá20302C</v>
      </c>
      <c r="BD18" t="s">
        <v>115</v>
      </c>
      <c r="BE18" t="s">
        <v>146</v>
      </c>
      <c r="BF18" t="str">
        <f>'Heatmap Cidades'!$Y$8</f>
        <v>Aumento no nível do mar</v>
      </c>
      <c r="BG18" t="s">
        <v>157</v>
      </c>
      <c r="BH18" t="e" vm="43">
        <v>#VALUE!</v>
      </c>
      <c r="BI18" t="str">
        <f>VLOOKUP(BC18,'Base de Dados'!A:N,14,0)</f>
        <v>Baixo</v>
      </c>
      <c r="BJ18" s="26">
        <f>'Heatmap Cidades'!$G$8</f>
        <v>2030</v>
      </c>
      <c r="BK18" t="str">
        <f>'Heatmap Cidades'!$P$8</f>
        <v>2C</v>
      </c>
      <c r="BN18" s="79" t="s">
        <v>159</v>
      </c>
      <c r="BO18" s="79" t="s">
        <v>109</v>
      </c>
      <c r="BP18" s="79" t="s">
        <v>146</v>
      </c>
      <c r="BR18" s="79" t="s">
        <v>102</v>
      </c>
      <c r="BS18" s="79" t="s">
        <v>101</v>
      </c>
      <c r="BT18" t="s">
        <v>190</v>
      </c>
      <c r="BV18" s="79" t="s">
        <v>164</v>
      </c>
      <c r="BW18" s="79" t="s">
        <v>101</v>
      </c>
      <c r="BX18" s="79" t="s">
        <v>146</v>
      </c>
    </row>
    <row r="19" spans="1:76" ht="15.75" customHeight="1" x14ac:dyDescent="0.35">
      <c r="C19" t="s">
        <v>93</v>
      </c>
      <c r="D19" s="58"/>
      <c r="E19" t="str">
        <f t="shared" si="0"/>
        <v>APcidadeAumento no nível do marCidade de Macapá20302C</v>
      </c>
      <c r="F19" s="79" t="s">
        <v>115</v>
      </c>
      <c r="G19" s="79" t="s">
        <v>82</v>
      </c>
      <c r="H19" t="str">
        <f>'Heatmap Cidades'!$Y$8</f>
        <v>Aumento no nível do mar</v>
      </c>
      <c r="I19" s="79" t="s">
        <v>116</v>
      </c>
      <c r="J19" s="79" t="e" vm="13">
        <v>#VALUE!</v>
      </c>
      <c r="K19" s="26" t="str">
        <f>VLOOKUP(E19,'Base de Dados'!A:N,14,0)</f>
        <v>Baixo</v>
      </c>
      <c r="L19" s="26">
        <f>'Heatmap Cidades'!$G$8</f>
        <v>2030</v>
      </c>
      <c r="M19" t="str">
        <f>'Heatmap Cidades'!$P$8</f>
        <v>2C</v>
      </c>
      <c r="O19" t="str">
        <f t="shared" si="1"/>
        <v>SCcidadeAumento no nível do marCidade de Florianópolis20302C</v>
      </c>
      <c r="P19" s="79" t="s">
        <v>107</v>
      </c>
      <c r="Q19" s="79" t="s">
        <v>82</v>
      </c>
      <c r="R19" t="str">
        <f>'Heatmap Cidades'!$Y$8</f>
        <v>Aumento no nível do mar</v>
      </c>
      <c r="S19" s="79" t="s">
        <v>108</v>
      </c>
      <c r="T19" s="79" t="e" vm="9">
        <v>#VALUE!</v>
      </c>
      <c r="U19" s="26" t="str">
        <f>VLOOKUP(O19,'Base de Dados'!A:N,14,0)</f>
        <v>Baixo</v>
      </c>
      <c r="V19" s="26">
        <f>'Heatmap Cidades'!$G$8</f>
        <v>2030</v>
      </c>
      <c r="W19" t="str">
        <f>'Heatmap Cidades'!$P$8</f>
        <v>2C</v>
      </c>
      <c r="Y19" t="str">
        <f t="shared" si="2"/>
        <v>SPcidadeAumento no nível do marCidade de Ribeirão Preto20302C</v>
      </c>
      <c r="Z19" t="s">
        <v>137</v>
      </c>
      <c r="AA19" t="s">
        <v>82</v>
      </c>
      <c r="AB19" t="str">
        <f>'Heatmap Cidades'!$Y$8</f>
        <v>Aumento no nível do mar</v>
      </c>
      <c r="AC19" s="76" t="s">
        <v>181</v>
      </c>
      <c r="AD19" t="e" vm="32">
        <v>#VALUE!</v>
      </c>
      <c r="AE19" s="26" t="str">
        <f>VLOOKUP(Y19,'Base de Dados'!$A:$N,14,0)</f>
        <v>Não aplicável</v>
      </c>
      <c r="AF19" s="26">
        <f>'Heatmap Cidades'!$G$8</f>
        <v>2030</v>
      </c>
      <c r="AG19" t="str">
        <f>'Heatmap Cidades'!$P$8</f>
        <v>2C</v>
      </c>
      <c r="AI19" t="str">
        <f t="shared" si="3"/>
        <v>MSEstadoAumento no nível do marEstado do Mato Grosso do Sul20302C</v>
      </c>
      <c r="AJ19" s="79" t="s">
        <v>101</v>
      </c>
      <c r="AK19" s="79" t="s">
        <v>146</v>
      </c>
      <c r="AL19" t="str">
        <f>'Heatmap Cidades'!$Y$8</f>
        <v>Aumento no nível do mar</v>
      </c>
      <c r="AM19" s="79" t="s">
        <v>164</v>
      </c>
      <c r="AN19" s="79" t="e" vm="50">
        <v>#VALUE!</v>
      </c>
      <c r="AO19" s="26" t="str">
        <f>VLOOKUP(AI19,'Base de Dados'!$A:$N,14,0)</f>
        <v>Não aplicável</v>
      </c>
      <c r="AP19" s="26">
        <f>'Heatmap Cidades'!$G$8</f>
        <v>2030</v>
      </c>
      <c r="AQ19" t="str">
        <f>'Heatmap Cidades'!$P$8</f>
        <v>2C</v>
      </c>
      <c r="AS19" t="str">
        <f t="shared" si="4"/>
        <v>MAcidadeAumento no nível do marCidade de São Luiz20302C</v>
      </c>
      <c r="AT19" t="s">
        <v>135</v>
      </c>
      <c r="AU19" t="s">
        <v>82</v>
      </c>
      <c r="AV19" t="str">
        <f>'Heatmap Cidades'!$Y$8</f>
        <v>Aumento no nível do mar</v>
      </c>
      <c r="AW19" t="s">
        <v>136</v>
      </c>
      <c r="AX19" t="e" vm="23">
        <v>#VALUE!</v>
      </c>
      <c r="AY19" s="26" t="str">
        <f>VLOOKUP(AS19,'Base de Dados'!A:N,14,0)</f>
        <v>Baixo</v>
      </c>
      <c r="AZ19" s="81">
        <f>'Heatmap Cidades'!$G$8</f>
        <v>2030</v>
      </c>
      <c r="BA19" s="82" t="str">
        <f>'Heatmap Cidades'!$P$8</f>
        <v>2C</v>
      </c>
      <c r="BC19" t="str">
        <f t="shared" si="5"/>
        <v>PAcidadeAumento no nível do marCidade de Belém20302C</v>
      </c>
      <c r="BD19" t="s">
        <v>91</v>
      </c>
      <c r="BE19" t="s">
        <v>82</v>
      </c>
      <c r="BF19" t="str">
        <f>'Heatmap Cidades'!$Y$8</f>
        <v>Aumento no nível do mar</v>
      </c>
      <c r="BG19" t="s">
        <v>92</v>
      </c>
      <c r="BH19" t="e" vm="2">
        <v>#VALUE!</v>
      </c>
      <c r="BI19" t="str">
        <f>VLOOKUP(BC19,'Base de Dados'!A:N,14,0)</f>
        <v>Baixo</v>
      </c>
      <c r="BJ19" s="26">
        <f>'Heatmap Cidades'!$G$8</f>
        <v>2030</v>
      </c>
      <c r="BK19" t="str">
        <f>'Heatmap Cidades'!$P$8</f>
        <v>2C</v>
      </c>
      <c r="BN19" s="79" t="s">
        <v>100</v>
      </c>
      <c r="BO19" s="79" t="s">
        <v>99</v>
      </c>
      <c r="BP19" s="79" t="s">
        <v>82</v>
      </c>
      <c r="BR19" s="76" t="s">
        <v>180</v>
      </c>
      <c r="BS19" s="76" t="s">
        <v>101</v>
      </c>
      <c r="BT19" t="s">
        <v>190</v>
      </c>
      <c r="BV19" s="79" t="s">
        <v>163</v>
      </c>
      <c r="BW19" s="79" t="s">
        <v>103</v>
      </c>
      <c r="BX19" s="79" t="s">
        <v>146</v>
      </c>
    </row>
    <row r="20" spans="1:76" ht="15.75" customHeight="1" x14ac:dyDescent="0.35">
      <c r="C20" t="s">
        <v>101</v>
      </c>
      <c r="D20" s="58"/>
      <c r="E20" t="str">
        <f t="shared" si="0"/>
        <v>APEstadoAumento no nível do marEstado do Amapá20302C</v>
      </c>
      <c r="F20" s="79" t="s">
        <v>115</v>
      </c>
      <c r="G20" s="79" t="s">
        <v>146</v>
      </c>
      <c r="H20" t="str">
        <f>'Heatmap Cidades'!$Y$8</f>
        <v>Aumento no nível do mar</v>
      </c>
      <c r="I20" s="79" t="s">
        <v>157</v>
      </c>
      <c r="J20" s="79" t="e" vm="43">
        <v>#VALUE!</v>
      </c>
      <c r="K20" s="26" t="str">
        <f>VLOOKUP(E20,'Base de Dados'!A:N,14,0)</f>
        <v>Baixo</v>
      </c>
      <c r="L20" s="26">
        <f>'Heatmap Cidades'!$G$8</f>
        <v>2030</v>
      </c>
      <c r="M20" t="str">
        <f>'Heatmap Cidades'!$P$8</f>
        <v>2C</v>
      </c>
      <c r="O20" t="str">
        <f t="shared" si="1"/>
        <v>SCEstadoAumento no nível do marEstado de Santa Catarina20302C</v>
      </c>
      <c r="P20" s="79" t="s">
        <v>107</v>
      </c>
      <c r="Q20" s="79" t="s">
        <v>146</v>
      </c>
      <c r="R20" t="str">
        <f>'Heatmap Cidades'!$Y$8</f>
        <v>Aumento no nível do mar</v>
      </c>
      <c r="S20" s="79" t="s">
        <v>153</v>
      </c>
      <c r="T20" s="79" t="e" vm="39">
        <v>#VALUE!</v>
      </c>
      <c r="U20" s="26" t="str">
        <f>VLOOKUP(O20,'Base de Dados'!A:N,14,0)</f>
        <v>Baixo</v>
      </c>
      <c r="V20" s="26">
        <f>'Heatmap Cidades'!$G$8</f>
        <v>2030</v>
      </c>
      <c r="W20" t="str">
        <f>'Heatmap Cidades'!$P$8</f>
        <v>2C</v>
      </c>
      <c r="Y20" t="str">
        <f t="shared" si="2"/>
        <v>SPcidadeAumento no nível do marCidade de São Paulo20302C</v>
      </c>
      <c r="Z20" t="s">
        <v>137</v>
      </c>
      <c r="AA20" t="s">
        <v>82</v>
      </c>
      <c r="AB20" t="str">
        <f>'Heatmap Cidades'!$Y$8</f>
        <v>Aumento no nível do mar</v>
      </c>
      <c r="AC20" t="s">
        <v>138</v>
      </c>
      <c r="AD20" s="26" t="e" vm="24">
        <v>#VALUE!</v>
      </c>
      <c r="AE20" s="26" t="str">
        <f>VLOOKUP(Y20,'Base de Dados'!$A:$N,14,0)</f>
        <v>Não aplicável</v>
      </c>
      <c r="AF20" s="26">
        <f>'Heatmap Cidades'!$G$8</f>
        <v>2030</v>
      </c>
      <c r="AG20" t="str">
        <f>'Heatmap Cidades'!$P$8</f>
        <v>2C</v>
      </c>
      <c r="AI20" t="str">
        <f t="shared" si="3"/>
        <v>MTcidadeAumento no nível do marCidade de Cuiabá20302C</v>
      </c>
      <c r="AJ20" s="79" t="s">
        <v>103</v>
      </c>
      <c r="AK20" s="79" t="s">
        <v>82</v>
      </c>
      <c r="AL20" t="str">
        <f>'Heatmap Cidades'!$Y$8</f>
        <v>Aumento no nível do mar</v>
      </c>
      <c r="AM20" s="79" t="s">
        <v>104</v>
      </c>
      <c r="AN20" s="79" t="e" vm="7">
        <v>#VALUE!</v>
      </c>
      <c r="AO20" s="26" t="str">
        <f>VLOOKUP(AI20,'Base de Dados'!$A:$N,14,0)</f>
        <v>Não aplicável</v>
      </c>
      <c r="AP20" s="26">
        <f>'Heatmap Cidades'!$G$8</f>
        <v>2030</v>
      </c>
      <c r="AQ20" t="str">
        <f>'Heatmap Cidades'!$P$8</f>
        <v>2C</v>
      </c>
      <c r="AS20" t="str">
        <f t="shared" si="4"/>
        <v>MAEstadoAumento no nível do marEstado do Maranhão20302C</v>
      </c>
      <c r="AT20" t="s">
        <v>135</v>
      </c>
      <c r="AU20" t="s">
        <v>146</v>
      </c>
      <c r="AV20" t="str">
        <f>'Heatmap Cidades'!$Y$8</f>
        <v>Aumento no nível do mar</v>
      </c>
      <c r="AW20" t="s">
        <v>162</v>
      </c>
      <c r="AX20" t="e" vm="48">
        <v>#VALUE!</v>
      </c>
      <c r="AY20" s="26" t="str">
        <f>VLOOKUP(AS20,'Base de Dados'!A:N,14,0)</f>
        <v>Baixo</v>
      </c>
      <c r="AZ20" s="81">
        <f>'Heatmap Cidades'!$G$8</f>
        <v>2030</v>
      </c>
      <c r="BA20" s="82" t="str">
        <f>'Heatmap Cidades'!$P$8</f>
        <v>2C</v>
      </c>
      <c r="BC20" t="str">
        <f t="shared" si="5"/>
        <v>PAEstadoAumento no nível do marEstado do Pará20302C</v>
      </c>
      <c r="BD20" t="s">
        <v>91</v>
      </c>
      <c r="BE20" t="s">
        <v>146</v>
      </c>
      <c r="BF20" t="str">
        <f>'Heatmap Cidades'!$Y$8</f>
        <v>Aumento no nível do mar</v>
      </c>
      <c r="BG20" t="s">
        <v>165</v>
      </c>
      <c r="BH20" t="e" vm="51">
        <v>#VALUE!</v>
      </c>
      <c r="BI20" t="str">
        <f>VLOOKUP(BC20,'Base de Dados'!A:N,14,0)</f>
        <v>Baixo</v>
      </c>
      <c r="BJ20" s="26">
        <f>'Heatmap Cidades'!$G$8</f>
        <v>2030</v>
      </c>
      <c r="BK20" t="str">
        <f>'Heatmap Cidades'!$P$8</f>
        <v>2C</v>
      </c>
      <c r="BN20" s="79" t="s">
        <v>147</v>
      </c>
      <c r="BO20" s="79" t="s">
        <v>99</v>
      </c>
      <c r="BP20" s="79" t="s">
        <v>146</v>
      </c>
      <c r="BR20" s="79" t="s">
        <v>104</v>
      </c>
      <c r="BS20" s="79" t="s">
        <v>103</v>
      </c>
      <c r="BT20" t="s">
        <v>190</v>
      </c>
      <c r="BV20" s="79" t="s">
        <v>165</v>
      </c>
      <c r="BW20" s="79" t="s">
        <v>91</v>
      </c>
      <c r="BX20" s="79" t="s">
        <v>146</v>
      </c>
    </row>
    <row r="21" spans="1:76" ht="15.75" customHeight="1" x14ac:dyDescent="0.35">
      <c r="C21" t="s">
        <v>103</v>
      </c>
      <c r="D21" s="58"/>
      <c r="E21" t="str">
        <f t="shared" si="0"/>
        <v>BAcidadeAumento no nível do marCidade de Salvador20302C</v>
      </c>
      <c r="F21" s="79" t="s">
        <v>133</v>
      </c>
      <c r="G21" s="79" t="s">
        <v>82</v>
      </c>
      <c r="H21" t="str">
        <f>'Heatmap Cidades'!$Y$8</f>
        <v>Aumento no nível do mar</v>
      </c>
      <c r="I21" s="79" t="s">
        <v>134</v>
      </c>
      <c r="J21" s="79" t="e" vm="22">
        <v>#VALUE!</v>
      </c>
      <c r="K21" s="26" t="str">
        <f>VLOOKUP(E21,'Base de Dados'!A:N,14,0)</f>
        <v>Baixo</v>
      </c>
      <c r="L21" s="26">
        <f>'Heatmap Cidades'!$G$8</f>
        <v>2030</v>
      </c>
      <c r="M21" t="str">
        <f>'Heatmap Cidades'!$P$8</f>
        <v>2C</v>
      </c>
      <c r="Y21" t="str">
        <f t="shared" si="2"/>
        <v>SPEstadoAumento no nível do marEstado de São Paulo20302C</v>
      </c>
      <c r="Z21" t="s">
        <v>137</v>
      </c>
      <c r="AA21" t="s">
        <v>146</v>
      </c>
      <c r="AB21" t="str">
        <f>'Heatmap Cidades'!$Y$8</f>
        <v>Aumento no nível do mar</v>
      </c>
      <c r="AC21" t="s">
        <v>154</v>
      </c>
      <c r="AD21" s="26" t="e" vm="40">
        <v>#VALUE!</v>
      </c>
      <c r="AE21" s="26" t="str">
        <f>VLOOKUP(Y21,'Base de Dados'!$A:$N,14,0)</f>
        <v>Baixo</v>
      </c>
      <c r="AF21" s="26">
        <f>'Heatmap Cidades'!$G$8</f>
        <v>2030</v>
      </c>
      <c r="AG21" t="str">
        <f>'Heatmap Cidades'!$P$8</f>
        <v>2C</v>
      </c>
      <c r="AI21" t="str">
        <f t="shared" si="3"/>
        <v>MTcidadeAumento no nível do marCidade de Sorriso20302C</v>
      </c>
      <c r="AJ21" s="79" t="s">
        <v>103</v>
      </c>
      <c r="AK21" s="79" t="s">
        <v>82</v>
      </c>
      <c r="AL21" t="str">
        <f>'Heatmap Cidades'!$Y$8</f>
        <v>Aumento no nível do mar</v>
      </c>
      <c r="AM21" s="76" t="s">
        <v>183</v>
      </c>
      <c r="AN21" t="e" vm="29">
        <v>#VALUE!</v>
      </c>
      <c r="AO21" s="26" t="str">
        <f>VLOOKUP(AI21,'Base de Dados'!$A:$N,14,0)</f>
        <v>Não aplicável</v>
      </c>
      <c r="AP21" s="26">
        <f>'Heatmap Cidades'!$G$8</f>
        <v>2030</v>
      </c>
      <c r="AQ21" t="str">
        <f>'Heatmap Cidades'!$P$8</f>
        <v>2C</v>
      </c>
      <c r="AS21" t="str">
        <f t="shared" si="4"/>
        <v>PBcidadeAumento no nível do marCidade de João Pessoa20302C</v>
      </c>
      <c r="AT21" t="s">
        <v>113</v>
      </c>
      <c r="AU21" t="s">
        <v>82</v>
      </c>
      <c r="AV21" t="str">
        <f>'Heatmap Cidades'!$Y$8</f>
        <v>Aumento no nível do mar</v>
      </c>
      <c r="AW21" t="s">
        <v>114</v>
      </c>
      <c r="AX21" t="e" vm="12">
        <v>#VALUE!</v>
      </c>
      <c r="AY21" s="26" t="str">
        <f>VLOOKUP(AS21,'Base de Dados'!A:N,14,0)</f>
        <v>Baixo</v>
      </c>
      <c r="AZ21" s="81">
        <f>'Heatmap Cidades'!$G$8</f>
        <v>2030</v>
      </c>
      <c r="BA21" s="82" t="str">
        <f>'Heatmap Cidades'!$P$8</f>
        <v>2C</v>
      </c>
      <c r="BC21" t="str">
        <f t="shared" si="5"/>
        <v>ROcidadeAumento no nível do marCidade de Porto Velho20302C</v>
      </c>
      <c r="BD21" t="s">
        <v>127</v>
      </c>
      <c r="BE21" t="s">
        <v>82</v>
      </c>
      <c r="BF21" t="str">
        <f>'Heatmap Cidades'!$Y$8</f>
        <v>Aumento no nível do mar</v>
      </c>
      <c r="BG21" t="s">
        <v>128</v>
      </c>
      <c r="BH21" t="e" vm="19">
        <v>#VALUE!</v>
      </c>
      <c r="BI21" t="str">
        <f>VLOOKUP(BC21,'Base de Dados'!A:N,14,0)</f>
        <v>Não aplicável</v>
      </c>
      <c r="BJ21" s="26">
        <f>'Heatmap Cidades'!$G$8</f>
        <v>2030</v>
      </c>
      <c r="BK21" t="str">
        <f>'Heatmap Cidades'!$P$8</f>
        <v>2C</v>
      </c>
      <c r="BN21" s="79" t="s">
        <v>142</v>
      </c>
      <c r="BO21" s="79" t="s">
        <v>141</v>
      </c>
      <c r="BP21" s="79" t="s">
        <v>82</v>
      </c>
      <c r="BR21" s="76" t="s">
        <v>183</v>
      </c>
      <c r="BS21" s="76" t="s">
        <v>103</v>
      </c>
      <c r="BT21" t="s">
        <v>190</v>
      </c>
      <c r="BV21" s="79" t="s">
        <v>149</v>
      </c>
      <c r="BW21" s="79" t="s">
        <v>113</v>
      </c>
      <c r="BX21" s="79" t="s">
        <v>146</v>
      </c>
    </row>
    <row r="22" spans="1:76" ht="15.75" customHeight="1" x14ac:dyDescent="0.35">
      <c r="C22" t="s">
        <v>91</v>
      </c>
      <c r="D22" s="58"/>
      <c r="E22" t="str">
        <f t="shared" si="0"/>
        <v>BAEstadoAumento no nível do marEstado da Bahia20302C</v>
      </c>
      <c r="F22" s="79" t="s">
        <v>133</v>
      </c>
      <c r="G22" s="79" t="s">
        <v>146</v>
      </c>
      <c r="H22" t="str">
        <f>'Heatmap Cidades'!$Y$8</f>
        <v>Aumento no nível do mar</v>
      </c>
      <c r="I22" s="79" t="s">
        <v>148</v>
      </c>
      <c r="J22" s="79" t="e" vm="34">
        <v>#VALUE!</v>
      </c>
      <c r="K22" s="26" t="str">
        <f>VLOOKUP(E22,'Base de Dados'!A:N,14,0)</f>
        <v>Baixo</v>
      </c>
      <c r="L22" s="26">
        <f>'Heatmap Cidades'!$G$8</f>
        <v>2030</v>
      </c>
      <c r="M22" t="str">
        <f>'Heatmap Cidades'!$P$8</f>
        <v>2C</v>
      </c>
      <c r="AI22" t="str">
        <f t="shared" si="3"/>
        <v>MTEstadoAumento no nível do marEstado do Mato Grosso20302C</v>
      </c>
      <c r="AJ22" s="79" t="s">
        <v>103</v>
      </c>
      <c r="AK22" s="79" t="s">
        <v>146</v>
      </c>
      <c r="AL22" t="str">
        <f>'Heatmap Cidades'!$Y$8</f>
        <v>Aumento no nível do mar</v>
      </c>
      <c r="AM22" s="79" t="s">
        <v>163</v>
      </c>
      <c r="AN22" s="79" t="e" vm="49">
        <v>#VALUE!</v>
      </c>
      <c r="AO22" s="26" t="str">
        <f>VLOOKUP(AI22,'Base de Dados'!$A:$N,14,0)</f>
        <v>Não aplicável</v>
      </c>
      <c r="AP22" s="26">
        <f>'Heatmap Cidades'!$G$8</f>
        <v>2030</v>
      </c>
      <c r="AQ22" t="str">
        <f>'Heatmap Cidades'!$P$8</f>
        <v>2C</v>
      </c>
      <c r="AS22" t="str">
        <f t="shared" si="4"/>
        <v>PBEstadoAumento no nível do marEstado da Paraíba20302C</v>
      </c>
      <c r="AT22" t="s">
        <v>113</v>
      </c>
      <c r="AU22" t="s">
        <v>146</v>
      </c>
      <c r="AV22" t="str">
        <f>'Heatmap Cidades'!$Y$8</f>
        <v>Aumento no nível do mar</v>
      </c>
      <c r="AW22" t="s">
        <v>149</v>
      </c>
      <c r="AX22" t="e" vm="35">
        <v>#VALUE!</v>
      </c>
      <c r="AY22" s="26" t="str">
        <f>VLOOKUP(AS22,'Base de Dados'!A:N,14,0)</f>
        <v>Baixo</v>
      </c>
      <c r="AZ22" s="81">
        <f>'Heatmap Cidades'!$G$8</f>
        <v>2030</v>
      </c>
      <c r="BA22" s="82" t="str">
        <f>'Heatmap Cidades'!$P$8</f>
        <v>2C</v>
      </c>
      <c r="BC22" t="str">
        <f t="shared" si="5"/>
        <v>ROEstadoAumento no nível do marEstado da Rondônia20302C</v>
      </c>
      <c r="BD22" t="s">
        <v>127</v>
      </c>
      <c r="BE22" t="s">
        <v>146</v>
      </c>
      <c r="BF22" t="str">
        <f>'Heatmap Cidades'!$Y$8</f>
        <v>Aumento no nível do mar</v>
      </c>
      <c r="BG22" t="s">
        <v>150</v>
      </c>
      <c r="BH22" t="e" vm="36">
        <v>#VALUE!</v>
      </c>
      <c r="BI22" t="str">
        <f>VLOOKUP(BC22,'Base de Dados'!A:N,14,0)</f>
        <v>Não aplicável</v>
      </c>
      <c r="BJ22" s="26">
        <f>'Heatmap Cidades'!$G$8</f>
        <v>2030</v>
      </c>
      <c r="BK22" t="str">
        <f>'Heatmap Cidades'!$P$8</f>
        <v>2C</v>
      </c>
      <c r="BN22" s="79" t="s">
        <v>160</v>
      </c>
      <c r="BO22" s="79" t="s">
        <v>141</v>
      </c>
      <c r="BP22" s="79" t="s">
        <v>146</v>
      </c>
      <c r="BR22" s="79" t="s">
        <v>92</v>
      </c>
      <c r="BS22" s="79" t="s">
        <v>91</v>
      </c>
      <c r="BT22" t="s">
        <v>190</v>
      </c>
      <c r="BV22" s="79" t="s">
        <v>167</v>
      </c>
      <c r="BW22" s="79" t="s">
        <v>129</v>
      </c>
      <c r="BX22" s="79" t="s">
        <v>146</v>
      </c>
    </row>
    <row r="23" spans="1:76" ht="15.75" customHeight="1" x14ac:dyDescent="0.35">
      <c r="C23" t="s">
        <v>113</v>
      </c>
      <c r="D23" s="58"/>
      <c r="E23" t="str">
        <f t="shared" si="0"/>
        <v>CEcidadeAumento no nível do marCidade de Fortaleza20302C</v>
      </c>
      <c r="F23" s="79" t="s">
        <v>109</v>
      </c>
      <c r="G23" s="79" t="s">
        <v>82</v>
      </c>
      <c r="H23" t="str">
        <f>'Heatmap Cidades'!$Y$8</f>
        <v>Aumento no nível do mar</v>
      </c>
      <c r="I23" s="79" t="s">
        <v>110</v>
      </c>
      <c r="J23" s="79" t="e" vm="10">
        <v>#VALUE!</v>
      </c>
      <c r="K23" s="26" t="str">
        <f>VLOOKUP(E23,'Base de Dados'!A:N,14,0)</f>
        <v>Baixo</v>
      </c>
      <c r="L23" s="26">
        <f>'Heatmap Cidades'!$G$8</f>
        <v>2030</v>
      </c>
      <c r="M23" t="str">
        <f>'Heatmap Cidades'!$P$8</f>
        <v>2C</v>
      </c>
      <c r="AS23" t="str">
        <f t="shared" si="4"/>
        <v>PEcidadeAumento no nível do marCidade de Recife20302C</v>
      </c>
      <c r="AT23" t="s">
        <v>129</v>
      </c>
      <c r="AU23" t="s">
        <v>82</v>
      </c>
      <c r="AV23" t="str">
        <f>'Heatmap Cidades'!$Y$8</f>
        <v>Aumento no nível do mar</v>
      </c>
      <c r="AW23" t="s">
        <v>130</v>
      </c>
      <c r="AX23" t="e" vm="20">
        <v>#VALUE!</v>
      </c>
      <c r="AY23" s="26" t="str">
        <f>VLOOKUP(AS23,'Base de Dados'!A:N,14,0)</f>
        <v>Baixo</v>
      </c>
      <c r="AZ23" s="81">
        <f>'Heatmap Cidades'!$G$8</f>
        <v>2030</v>
      </c>
      <c r="BA23" s="82" t="str">
        <f>'Heatmap Cidades'!$P$8</f>
        <v>2C</v>
      </c>
      <c r="BC23" t="str">
        <f t="shared" si="5"/>
        <v>RRcidadeAumento no nível do marCidade de Boa Vista20302C</v>
      </c>
      <c r="BD23" t="s">
        <v>97</v>
      </c>
      <c r="BE23" t="s">
        <v>82</v>
      </c>
      <c r="BF23" t="str">
        <f>'Heatmap Cidades'!$Y$8</f>
        <v>Aumento no nível do mar</v>
      </c>
      <c r="BG23" t="s">
        <v>98</v>
      </c>
      <c r="BH23" t="e" vm="4">
        <v>#VALUE!</v>
      </c>
      <c r="BI23" t="str">
        <f>VLOOKUP(BC23,'Base de Dados'!A:N,14,0)</f>
        <v>Não aplicável</v>
      </c>
      <c r="BJ23" s="26">
        <f>'Heatmap Cidades'!$G$8</f>
        <v>2030</v>
      </c>
      <c r="BK23" t="str">
        <f>'Heatmap Cidades'!$P$8</f>
        <v>2C</v>
      </c>
      <c r="BN23" s="79" t="s">
        <v>112</v>
      </c>
      <c r="BO23" s="79" t="s">
        <v>111</v>
      </c>
      <c r="BP23" s="79" t="s">
        <v>82</v>
      </c>
      <c r="BR23" s="79" t="s">
        <v>114</v>
      </c>
      <c r="BS23" s="79" t="s">
        <v>113</v>
      </c>
      <c r="BT23" t="s">
        <v>190</v>
      </c>
      <c r="BV23" s="79" t="s">
        <v>168</v>
      </c>
      <c r="BW23" s="79" t="s">
        <v>139</v>
      </c>
      <c r="BX23" s="79" t="s">
        <v>146</v>
      </c>
    </row>
    <row r="24" spans="1:76" ht="15.75" customHeight="1" x14ac:dyDescent="0.35">
      <c r="C24" t="s">
        <v>129</v>
      </c>
      <c r="D24" s="58"/>
      <c r="E24" t="str">
        <f t="shared" si="0"/>
        <v>CEEstadoAumento no nível do marEstado do Ceará20302C</v>
      </c>
      <c r="F24" s="79" t="s">
        <v>109</v>
      </c>
      <c r="G24" s="79" t="s">
        <v>146</v>
      </c>
      <c r="H24" t="str">
        <f>'Heatmap Cidades'!$Y$8</f>
        <v>Aumento no nível do mar</v>
      </c>
      <c r="I24" s="79" t="s">
        <v>159</v>
      </c>
      <c r="J24" s="79" t="e" vm="45">
        <v>#VALUE!</v>
      </c>
      <c r="K24" s="26" t="str">
        <f>VLOOKUP(E24,'Base de Dados'!A:N,14,0)</f>
        <v>Baixo</v>
      </c>
      <c r="L24" s="26">
        <f>'Heatmap Cidades'!$G$8</f>
        <v>2030</v>
      </c>
      <c r="M24" t="str">
        <f>'Heatmap Cidades'!$P$8</f>
        <v>2C</v>
      </c>
      <c r="AS24" t="str">
        <f t="shared" si="4"/>
        <v>PEEstadoAumento no nível do marEstado do Pernambuco20302C</v>
      </c>
      <c r="AT24" t="s">
        <v>129</v>
      </c>
      <c r="AU24" t="s">
        <v>146</v>
      </c>
      <c r="AV24" t="str">
        <f>'Heatmap Cidades'!$Y$8</f>
        <v>Aumento no nível do mar</v>
      </c>
      <c r="AW24" t="s">
        <v>167</v>
      </c>
      <c r="AX24" t="e" vm="53">
        <v>#VALUE!</v>
      </c>
      <c r="AY24" s="26" t="str">
        <f>VLOOKUP(AS24,'Base de Dados'!A:N,14,0)</f>
        <v>Baixo</v>
      </c>
      <c r="AZ24" s="81">
        <f>'Heatmap Cidades'!$G$8</f>
        <v>2030</v>
      </c>
      <c r="BA24" s="82" t="str">
        <f>'Heatmap Cidades'!$P$8</f>
        <v>2C</v>
      </c>
      <c r="BC24" t="str">
        <f t="shared" si="5"/>
        <v>RREstadoAumento no nível do marEstado da Roraima20302C</v>
      </c>
      <c r="BD24" t="s">
        <v>97</v>
      </c>
      <c r="BE24" t="s">
        <v>146</v>
      </c>
      <c r="BF24" t="str">
        <f>'Heatmap Cidades'!$Y$8</f>
        <v>Aumento no nível do mar</v>
      </c>
      <c r="BG24" t="s">
        <v>151</v>
      </c>
      <c r="BH24" t="e" vm="37">
        <v>#VALUE!</v>
      </c>
      <c r="BI24" t="str">
        <f>VLOOKUP(BC24,'Base de Dados'!A:N,14,0)</f>
        <v>Não aplicável</v>
      </c>
      <c r="BJ24" s="26">
        <f>'Heatmap Cidades'!$G$8</f>
        <v>2030</v>
      </c>
      <c r="BK24" t="str">
        <f>'Heatmap Cidades'!$P$8</f>
        <v>2C</v>
      </c>
      <c r="BN24" s="79" t="s">
        <v>161</v>
      </c>
      <c r="BO24" s="79" t="s">
        <v>111</v>
      </c>
      <c r="BP24" s="79" t="s">
        <v>146</v>
      </c>
      <c r="BR24" s="79" t="s">
        <v>130</v>
      </c>
      <c r="BS24" s="79" t="s">
        <v>129</v>
      </c>
      <c r="BT24" t="s">
        <v>190</v>
      </c>
      <c r="BV24" s="79" t="s">
        <v>166</v>
      </c>
      <c r="BW24" s="79" t="s">
        <v>105</v>
      </c>
      <c r="BX24" s="79" t="s">
        <v>146</v>
      </c>
    </row>
    <row r="25" spans="1:76" ht="15.75" customHeight="1" x14ac:dyDescent="0.35">
      <c r="C25" t="s">
        <v>139</v>
      </c>
      <c r="D25" s="58"/>
      <c r="E25" t="str">
        <f t="shared" ref="E25:E71" si="6">_xlfn.CONCAT(F25,G25,H25,I25,L25,M25)</f>
        <v>DFEstadoAumento no nível do marDistrito Federal20302C</v>
      </c>
      <c r="F25" s="79" t="s">
        <v>99</v>
      </c>
      <c r="G25" s="79" t="s">
        <v>146</v>
      </c>
      <c r="H25" t="str">
        <f>'Heatmap Cidades'!$Y$8</f>
        <v>Aumento no nível do mar</v>
      </c>
      <c r="I25" s="79" t="s">
        <v>147</v>
      </c>
      <c r="J25" s="79" t="e" vm="33">
        <v>#VALUE!</v>
      </c>
      <c r="K25" s="26" t="str">
        <f>VLOOKUP(E25,'Base de Dados'!A:N,14,0)</f>
        <v>Não aplicável</v>
      </c>
      <c r="L25" s="26">
        <f>'Heatmap Cidades'!$G$8</f>
        <v>2030</v>
      </c>
      <c r="M25" t="str">
        <f>'Heatmap Cidades'!$P$8</f>
        <v>2C</v>
      </c>
      <c r="AS25" t="str">
        <f t="shared" si="4"/>
        <v>PIcidadeAumento no nível do marCidade de Teresina20302C</v>
      </c>
      <c r="AT25" t="s">
        <v>139</v>
      </c>
      <c r="AU25" t="s">
        <v>82</v>
      </c>
      <c r="AV25" t="str">
        <f>'Heatmap Cidades'!$Y$8</f>
        <v>Aumento no nível do mar</v>
      </c>
      <c r="AW25" t="s">
        <v>140</v>
      </c>
      <c r="AX25" t="e" vm="25">
        <v>#VALUE!</v>
      </c>
      <c r="AY25" s="26" t="str">
        <f>VLOOKUP(AS25,'Base de Dados'!A:N,14,0)</f>
        <v>Não aplicável</v>
      </c>
      <c r="AZ25" s="81">
        <f>'Heatmap Cidades'!$G$8</f>
        <v>2030</v>
      </c>
      <c r="BA25" s="82" t="str">
        <f>'Heatmap Cidades'!$P$8</f>
        <v>2C</v>
      </c>
      <c r="BC25" t="str">
        <f t="shared" si="5"/>
        <v>TOcidadeAumento no nível do marCidade de Palmas20302C</v>
      </c>
      <c r="BD25" t="s">
        <v>123</v>
      </c>
      <c r="BE25" t="s">
        <v>82</v>
      </c>
      <c r="BF25" t="str">
        <f>'Heatmap Cidades'!$Y$8</f>
        <v>Aumento no nível do mar</v>
      </c>
      <c r="BG25" t="s">
        <v>124</v>
      </c>
      <c r="BH25" t="e" vm="17">
        <v>#VALUE!</v>
      </c>
      <c r="BI25" t="str">
        <f>VLOOKUP(BC25,'Base de Dados'!A:N,14,0)</f>
        <v>Não aplicável</v>
      </c>
      <c r="BJ25" s="26">
        <f>'Heatmap Cidades'!$G$8</f>
        <v>2030</v>
      </c>
      <c r="BK25" t="str">
        <f>'Heatmap Cidades'!$P$8</f>
        <v>2C</v>
      </c>
      <c r="BN25" s="79" t="s">
        <v>136</v>
      </c>
      <c r="BO25" s="79" t="s">
        <v>135</v>
      </c>
      <c r="BP25" s="79" t="s">
        <v>82</v>
      </c>
      <c r="BR25" s="79" t="s">
        <v>140</v>
      </c>
      <c r="BS25" s="79" t="s">
        <v>139</v>
      </c>
      <c r="BT25" t="s">
        <v>190</v>
      </c>
      <c r="BV25" s="79" t="s">
        <v>169</v>
      </c>
      <c r="BW25" s="79" t="s">
        <v>143</v>
      </c>
      <c r="BX25" s="79" t="s">
        <v>146</v>
      </c>
    </row>
    <row r="26" spans="1:76" ht="15.75" customHeight="1" x14ac:dyDescent="0.35">
      <c r="C26" t="s">
        <v>105</v>
      </c>
      <c r="D26" s="58"/>
      <c r="E26" t="str">
        <f t="shared" si="6"/>
        <v>DFcidadeAumento no nível do marCidade de Brasília20302C</v>
      </c>
      <c r="F26" s="79" t="s">
        <v>99</v>
      </c>
      <c r="G26" s="79" t="s">
        <v>82</v>
      </c>
      <c r="H26" t="str">
        <f>'Heatmap Cidades'!$Y$8</f>
        <v>Aumento no nível do mar</v>
      </c>
      <c r="I26" s="79" t="s">
        <v>100</v>
      </c>
      <c r="J26" s="79" t="e" vm="5">
        <v>#VALUE!</v>
      </c>
      <c r="K26" s="26" t="str">
        <f>VLOOKUP(E26,'Base de Dados'!A:N,14,0)</f>
        <v>Não aplicável</v>
      </c>
      <c r="L26" s="26">
        <f>'Heatmap Cidades'!$G$8</f>
        <v>2030</v>
      </c>
      <c r="M26" t="str">
        <f>'Heatmap Cidades'!$P$8</f>
        <v>2C</v>
      </c>
      <c r="AS26" t="str">
        <f t="shared" si="4"/>
        <v>PIEstadoAumento no nível do marEstado do Piauí20302C</v>
      </c>
      <c r="AT26" t="s">
        <v>139</v>
      </c>
      <c r="AU26" t="s">
        <v>146</v>
      </c>
      <c r="AV26" t="str">
        <f>'Heatmap Cidades'!$Y$8</f>
        <v>Aumento no nível do mar</v>
      </c>
      <c r="AW26" t="s">
        <v>168</v>
      </c>
      <c r="AX26" t="e" vm="54">
        <v>#VALUE!</v>
      </c>
      <c r="AY26" s="26" t="str">
        <f>VLOOKUP(AS26,'Base de Dados'!A:N,14,0)</f>
        <v>Baixo</v>
      </c>
      <c r="AZ26" s="81">
        <f>'Heatmap Cidades'!$G$8</f>
        <v>2030</v>
      </c>
      <c r="BA26" s="82" t="str">
        <f>'Heatmap Cidades'!$P$8</f>
        <v>2C</v>
      </c>
      <c r="BC26" t="str">
        <f t="shared" si="5"/>
        <v>TOEstadoAumento no nível do marEstado do Tocantins20302C</v>
      </c>
      <c r="BD26" t="s">
        <v>123</v>
      </c>
      <c r="BE26" t="s">
        <v>146</v>
      </c>
      <c r="BF26" t="str">
        <f>'Heatmap Cidades'!$Y$8</f>
        <v>Aumento no nível do mar</v>
      </c>
      <c r="BG26" t="s">
        <v>173</v>
      </c>
      <c r="BH26" t="e" vm="59">
        <v>#VALUE!</v>
      </c>
      <c r="BI26" t="str">
        <f>VLOOKUP(BC26,'Base de Dados'!A:N,14,0)</f>
        <v>Não aplicável</v>
      </c>
      <c r="BJ26" s="26">
        <f>'Heatmap Cidades'!$G$8</f>
        <v>2030</v>
      </c>
      <c r="BK26" t="str">
        <f>'Heatmap Cidades'!$P$8</f>
        <v>2C</v>
      </c>
      <c r="BN26" s="79" t="s">
        <v>162</v>
      </c>
      <c r="BO26" s="79" t="s">
        <v>135</v>
      </c>
      <c r="BP26" s="79" t="s">
        <v>146</v>
      </c>
      <c r="BR26" s="76" t="s">
        <v>179</v>
      </c>
      <c r="BS26" s="76" t="s">
        <v>105</v>
      </c>
      <c r="BT26" t="s">
        <v>190</v>
      </c>
      <c r="BV26" s="79" t="s">
        <v>170</v>
      </c>
      <c r="BW26" s="79" t="s">
        <v>121</v>
      </c>
      <c r="BX26" s="79" t="s">
        <v>146</v>
      </c>
    </row>
    <row r="27" spans="1:76" ht="15.75" customHeight="1" x14ac:dyDescent="0.35">
      <c r="C27" t="s">
        <v>143</v>
      </c>
      <c r="D27" s="58"/>
      <c r="E27" t="str">
        <f t="shared" si="6"/>
        <v>EScidadeAumento no nível do marCidade de Vitória20302C</v>
      </c>
      <c r="F27" s="79" t="s">
        <v>141</v>
      </c>
      <c r="G27" s="79" t="s">
        <v>82</v>
      </c>
      <c r="H27" t="str">
        <f>'Heatmap Cidades'!$Y$8</f>
        <v>Aumento no nível do mar</v>
      </c>
      <c r="I27" s="79" t="s">
        <v>142</v>
      </c>
      <c r="J27" s="79" t="e" vm="26">
        <v>#VALUE!</v>
      </c>
      <c r="K27" s="26" t="str">
        <f>VLOOKUP(E27,'Base de Dados'!A:N,14,0)</f>
        <v>Baixo</v>
      </c>
      <c r="L27" s="26">
        <f>'Heatmap Cidades'!$G$8</f>
        <v>2030</v>
      </c>
      <c r="M27" t="str">
        <f>'Heatmap Cidades'!$P$8</f>
        <v>2C</v>
      </c>
      <c r="AS27" t="str">
        <f t="shared" si="4"/>
        <v>RNcidadeAumento no nível do marCidade de Natal20302C</v>
      </c>
      <c r="AT27" t="s">
        <v>121</v>
      </c>
      <c r="AU27" t="s">
        <v>82</v>
      </c>
      <c r="AV27" t="str">
        <f>'Heatmap Cidades'!$Y$8</f>
        <v>Aumento no nível do mar</v>
      </c>
      <c r="AW27" t="s">
        <v>122</v>
      </c>
      <c r="AX27" t="e" vm="16">
        <v>#VALUE!</v>
      </c>
      <c r="AY27" s="26" t="str">
        <f>VLOOKUP(AS27,'Base de Dados'!A:N,14,0)</f>
        <v>Baixo</v>
      </c>
      <c r="AZ27" s="81">
        <f>'Heatmap Cidades'!$G$8</f>
        <v>2030</v>
      </c>
      <c r="BA27" s="82" t="str">
        <f>'Heatmap Cidades'!$P$8</f>
        <v>2C</v>
      </c>
      <c r="BN27" s="79" t="s">
        <v>94</v>
      </c>
      <c r="BO27" s="79" t="s">
        <v>93</v>
      </c>
      <c r="BP27" s="79" t="s">
        <v>82</v>
      </c>
      <c r="BR27" s="79" t="s">
        <v>106</v>
      </c>
      <c r="BS27" s="79" t="s">
        <v>105</v>
      </c>
      <c r="BT27" t="s">
        <v>190</v>
      </c>
      <c r="BV27" s="79" t="s">
        <v>150</v>
      </c>
      <c r="BW27" s="79" t="s">
        <v>127</v>
      </c>
      <c r="BX27" s="79" t="s">
        <v>146</v>
      </c>
    </row>
    <row r="28" spans="1:76" ht="15.75" customHeight="1" x14ac:dyDescent="0.35">
      <c r="C28" t="s">
        <v>121</v>
      </c>
      <c r="D28" s="58"/>
      <c r="E28" t="str">
        <f t="shared" si="6"/>
        <v>ESEstadoAumento no nível do marEstado do Espírito Santo20302C</v>
      </c>
      <c r="F28" s="79" t="s">
        <v>141</v>
      </c>
      <c r="G28" s="79" t="s">
        <v>146</v>
      </c>
      <c r="H28" t="str">
        <f>'Heatmap Cidades'!$Y$8</f>
        <v>Aumento no nível do mar</v>
      </c>
      <c r="I28" s="79" t="s">
        <v>160</v>
      </c>
      <c r="J28" s="79" t="e" vm="46">
        <v>#VALUE!</v>
      </c>
      <c r="K28" s="26" t="str">
        <f>VLOOKUP(E28,'Base de Dados'!A:N,14,0)</f>
        <v>Baixo</v>
      </c>
      <c r="L28" s="26">
        <f>'Heatmap Cidades'!$G$8</f>
        <v>2030</v>
      </c>
      <c r="M28" t="str">
        <f>'Heatmap Cidades'!$P$8</f>
        <v>2C</v>
      </c>
      <c r="AS28" t="str">
        <f t="shared" si="4"/>
        <v>RNEstadoAumento no nível do marEstado do Rio Grande do Norte20302C</v>
      </c>
      <c r="AT28" t="s">
        <v>121</v>
      </c>
      <c r="AU28" t="s">
        <v>146</v>
      </c>
      <c r="AV28" t="str">
        <f>'Heatmap Cidades'!$Y$8</f>
        <v>Aumento no nível do mar</v>
      </c>
      <c r="AW28" t="s">
        <v>170</v>
      </c>
      <c r="AX28" t="e" vm="56">
        <v>#VALUE!</v>
      </c>
      <c r="AY28" s="26" t="str">
        <f>VLOOKUP(AS28,'Base de Dados'!A:N,14,0)</f>
        <v>Baixo</v>
      </c>
      <c r="AZ28" s="81">
        <f>'Heatmap Cidades'!$G$8</f>
        <v>2030</v>
      </c>
      <c r="BA28" s="82" t="str">
        <f>'Heatmap Cidades'!$P$8</f>
        <v>2C</v>
      </c>
      <c r="BN28" s="79" t="s">
        <v>152</v>
      </c>
      <c r="BO28" s="79" t="s">
        <v>93</v>
      </c>
      <c r="BP28" s="79" t="s">
        <v>146</v>
      </c>
      <c r="BR28" s="79" t="s">
        <v>144</v>
      </c>
      <c r="BS28" s="79" t="s">
        <v>143</v>
      </c>
      <c r="BT28" t="s">
        <v>190</v>
      </c>
      <c r="BV28" s="79" t="s">
        <v>151</v>
      </c>
      <c r="BW28" s="79" t="s">
        <v>97</v>
      </c>
      <c r="BX28" s="80" t="s">
        <v>146</v>
      </c>
    </row>
    <row r="29" spans="1:76" ht="15.75" customHeight="1" x14ac:dyDescent="0.35">
      <c r="C29" t="s">
        <v>127</v>
      </c>
      <c r="D29" s="58"/>
      <c r="E29" t="str">
        <f t="shared" si="6"/>
        <v>GOcidadeAumento no nível do marCidade de Goiânia20302C</v>
      </c>
      <c r="F29" s="79" t="s">
        <v>111</v>
      </c>
      <c r="G29" s="79" t="s">
        <v>82</v>
      </c>
      <c r="H29" t="str">
        <f>'Heatmap Cidades'!$Y$8</f>
        <v>Aumento no nível do mar</v>
      </c>
      <c r="I29" s="79" t="s">
        <v>112</v>
      </c>
      <c r="J29" s="79" t="e" vm="11">
        <v>#VALUE!</v>
      </c>
      <c r="K29" s="26" t="str">
        <f>VLOOKUP(E29,'Base de Dados'!A:N,14,0)</f>
        <v>Não aplicável</v>
      </c>
      <c r="L29" s="26">
        <f>'Heatmap Cidades'!$G$8</f>
        <v>2030</v>
      </c>
      <c r="M29" t="str">
        <f>'Heatmap Cidades'!$P$8</f>
        <v>2C</v>
      </c>
      <c r="O29" s="25"/>
      <c r="P29" s="25"/>
      <c r="Q29" s="25"/>
      <c r="R29" s="25"/>
      <c r="S29" s="25"/>
      <c r="T29" s="78"/>
      <c r="U29" s="78"/>
      <c r="V29" s="78"/>
      <c r="W29" s="25"/>
      <c r="AS29" t="str">
        <f t="shared" si="4"/>
        <v>SEcidadeAumento no nível do marCidade de Aracajú20302C</v>
      </c>
      <c r="AT29" t="s">
        <v>81</v>
      </c>
      <c r="AU29" t="s">
        <v>82</v>
      </c>
      <c r="AV29" t="str">
        <f>'Heatmap Cidades'!$Y$8</f>
        <v>Aumento no nível do mar</v>
      </c>
      <c r="AW29" t="s">
        <v>84</v>
      </c>
      <c r="AX29" t="e" vm="1">
        <v>#VALUE!</v>
      </c>
      <c r="AY29" s="26" t="str">
        <f>VLOOKUP(AS29,'Base de Dados'!A:N,14,0)</f>
        <v>Baixo</v>
      </c>
      <c r="AZ29" s="81">
        <f>'Heatmap Cidades'!$G$8</f>
        <v>2030</v>
      </c>
      <c r="BA29" s="82" t="str">
        <f>'Heatmap Cidades'!$P$8</f>
        <v>2C</v>
      </c>
      <c r="BN29" s="79" t="s">
        <v>102</v>
      </c>
      <c r="BO29" s="79" t="s">
        <v>101</v>
      </c>
      <c r="BP29" s="79" t="s">
        <v>82</v>
      </c>
      <c r="BR29" s="79" t="s">
        <v>122</v>
      </c>
      <c r="BS29" s="79" t="s">
        <v>121</v>
      </c>
      <c r="BT29" t="s">
        <v>190</v>
      </c>
      <c r="BV29" s="79" t="s">
        <v>171</v>
      </c>
      <c r="BW29" s="79" t="s">
        <v>125</v>
      </c>
      <c r="BX29" s="80" t="s">
        <v>146</v>
      </c>
    </row>
    <row r="30" spans="1:76" ht="15.75" customHeight="1" x14ac:dyDescent="0.35">
      <c r="C30" t="s">
        <v>97</v>
      </c>
      <c r="D30" s="58"/>
      <c r="E30" t="str">
        <f t="shared" si="6"/>
        <v>GOEstadoAumento no nível do marEstado do Goiás20302C</v>
      </c>
      <c r="F30" s="79" t="s">
        <v>111</v>
      </c>
      <c r="G30" s="79" t="s">
        <v>146</v>
      </c>
      <c r="H30" t="str">
        <f>'Heatmap Cidades'!$Y$8</f>
        <v>Aumento no nível do mar</v>
      </c>
      <c r="I30" s="79" t="s">
        <v>161</v>
      </c>
      <c r="J30" s="79" t="e" vm="47">
        <v>#VALUE!</v>
      </c>
      <c r="K30" s="26" t="str">
        <f>VLOOKUP(E30,'Base de Dados'!A:N,14,0)</f>
        <v>Não aplicável</v>
      </c>
      <c r="L30" s="26">
        <f>'Heatmap Cidades'!$G$8</f>
        <v>2030</v>
      </c>
      <c r="M30" t="str">
        <f>'Heatmap Cidades'!$P$8</f>
        <v>2C</v>
      </c>
      <c r="T30" s="26"/>
      <c r="U30" s="26"/>
      <c r="V30" s="26"/>
      <c r="AS30" t="str">
        <f t="shared" si="4"/>
        <v>SEEstadoAumento no nível do marEstado do Sergipe20302C</v>
      </c>
      <c r="AT30" t="s">
        <v>81</v>
      </c>
      <c r="AU30" t="s">
        <v>146</v>
      </c>
      <c r="AV30" t="str">
        <f>'Heatmap Cidades'!$Y$8</f>
        <v>Aumento no nível do mar</v>
      </c>
      <c r="AW30" t="s">
        <v>172</v>
      </c>
      <c r="AX30" t="e" vm="58">
        <v>#VALUE!</v>
      </c>
      <c r="AY30" s="26" t="str">
        <f>VLOOKUP(AS30,'Base de Dados'!A:N,14,0)</f>
        <v>Baixo</v>
      </c>
      <c r="AZ30" s="81">
        <f>'Heatmap Cidades'!$G$8</f>
        <v>2030</v>
      </c>
      <c r="BA30" s="82" t="str">
        <f>'Heatmap Cidades'!$P$8</f>
        <v>2C</v>
      </c>
      <c r="BN30" s="76" t="s">
        <v>180</v>
      </c>
      <c r="BO30" s="76" t="s">
        <v>101</v>
      </c>
      <c r="BP30" t="s">
        <v>190</v>
      </c>
      <c r="BR30" s="79" t="s">
        <v>128</v>
      </c>
      <c r="BS30" s="79" t="s">
        <v>127</v>
      </c>
      <c r="BT30" t="s">
        <v>190</v>
      </c>
      <c r="BV30" s="79" t="s">
        <v>153</v>
      </c>
      <c r="BW30" s="79" t="s">
        <v>107</v>
      </c>
      <c r="BX30" s="80" t="s">
        <v>146</v>
      </c>
    </row>
    <row r="31" spans="1:76" ht="15.75" customHeight="1" x14ac:dyDescent="0.35">
      <c r="C31" t="s">
        <v>125</v>
      </c>
      <c r="D31" s="58"/>
      <c r="E31" t="str">
        <f t="shared" si="6"/>
        <v>MAcidadeAumento no nível do marCidade de São Luiz20302C</v>
      </c>
      <c r="F31" s="79" t="s">
        <v>135</v>
      </c>
      <c r="G31" s="79" t="s">
        <v>82</v>
      </c>
      <c r="H31" t="str">
        <f>'Heatmap Cidades'!$Y$8</f>
        <v>Aumento no nível do mar</v>
      </c>
      <c r="I31" s="79" t="s">
        <v>136</v>
      </c>
      <c r="J31" s="79" t="e" vm="23">
        <v>#VALUE!</v>
      </c>
      <c r="K31" s="26" t="str">
        <f>VLOOKUP(E31,'Base de Dados'!A:N,14,0)</f>
        <v>Baixo</v>
      </c>
      <c r="L31" s="26">
        <f>'Heatmap Cidades'!$G$8</f>
        <v>2030</v>
      </c>
      <c r="M31" t="str">
        <f>'Heatmap Cidades'!$P$8</f>
        <v>2C</v>
      </c>
      <c r="T31" s="26"/>
      <c r="U31" s="26"/>
      <c r="V31" s="26"/>
      <c r="BN31" s="17" t="s">
        <v>164</v>
      </c>
      <c r="BO31" s="17" t="s">
        <v>101</v>
      </c>
      <c r="BP31" s="17" t="s">
        <v>146</v>
      </c>
      <c r="BR31" s="17" t="s">
        <v>98</v>
      </c>
      <c r="BS31" s="17" t="s">
        <v>97</v>
      </c>
      <c r="BT31" s="1" t="s">
        <v>190</v>
      </c>
      <c r="BV31" s="17" t="s">
        <v>172</v>
      </c>
      <c r="BW31" s="17" t="s">
        <v>81</v>
      </c>
      <c r="BX31" s="44" t="s">
        <v>146</v>
      </c>
    </row>
    <row r="32" spans="1:76" ht="15.75" customHeight="1" x14ac:dyDescent="0.35">
      <c r="C32" t="s">
        <v>107</v>
      </c>
      <c r="D32" s="58"/>
      <c r="E32" t="str">
        <f t="shared" si="6"/>
        <v>MAEstadoAumento no nível do marEstado do Maranhão20302C</v>
      </c>
      <c r="F32" s="79" t="s">
        <v>135</v>
      </c>
      <c r="G32" s="79" t="s">
        <v>146</v>
      </c>
      <c r="H32" t="str">
        <f>'Heatmap Cidades'!$Y$8</f>
        <v>Aumento no nível do mar</v>
      </c>
      <c r="I32" s="79" t="s">
        <v>162</v>
      </c>
      <c r="J32" s="79" t="e" vm="48">
        <v>#VALUE!</v>
      </c>
      <c r="K32" s="26" t="str">
        <f>VLOOKUP(E32,'Base de Dados'!A:N,14,0)</f>
        <v>Baixo</v>
      </c>
      <c r="L32" s="26">
        <f>'Heatmap Cidades'!$G$8</f>
        <v>2030</v>
      </c>
      <c r="M32" t="str">
        <f>'Heatmap Cidades'!$P$8</f>
        <v>2C</v>
      </c>
      <c r="BN32" s="17" t="s">
        <v>104</v>
      </c>
      <c r="BO32" s="17" t="s">
        <v>103</v>
      </c>
      <c r="BP32" s="17" t="s">
        <v>82</v>
      </c>
      <c r="BR32" s="77" t="s">
        <v>182</v>
      </c>
      <c r="BS32" s="77" t="s">
        <v>125</v>
      </c>
      <c r="BT32" s="1" t="s">
        <v>190</v>
      </c>
      <c r="BV32" s="17" t="s">
        <v>154</v>
      </c>
      <c r="BW32" s="17" t="s">
        <v>137</v>
      </c>
      <c r="BX32" s="44" t="s">
        <v>146</v>
      </c>
    </row>
    <row r="33" spans="3:76" ht="15.75" customHeight="1" x14ac:dyDescent="0.35">
      <c r="C33" t="s">
        <v>81</v>
      </c>
      <c r="D33" s="58"/>
      <c r="E33" t="str">
        <f t="shared" si="6"/>
        <v>MGcidadeAumento no nível do marCidade de Belo Horizonte20302C</v>
      </c>
      <c r="F33" s="79" t="s">
        <v>93</v>
      </c>
      <c r="G33" s="79" t="s">
        <v>82</v>
      </c>
      <c r="H33" t="str">
        <f>'Heatmap Cidades'!$Y$8</f>
        <v>Aumento no nível do mar</v>
      </c>
      <c r="I33" s="79" t="s">
        <v>94</v>
      </c>
      <c r="J33" s="79" t="e" vm="3">
        <v>#VALUE!</v>
      </c>
      <c r="K33" s="26" t="str">
        <f>VLOOKUP(E33,'Base de Dados'!A:N,14,0)</f>
        <v>Não aplicável</v>
      </c>
      <c r="L33" s="26">
        <f>'Heatmap Cidades'!$G$8</f>
        <v>2030</v>
      </c>
      <c r="M33" t="str">
        <f>'Heatmap Cidades'!$P$8</f>
        <v>2C</v>
      </c>
      <c r="BN33" s="77" t="s">
        <v>183</v>
      </c>
      <c r="BO33" s="77" t="s">
        <v>103</v>
      </c>
      <c r="BP33" s="1" t="s">
        <v>190</v>
      </c>
      <c r="BR33" s="17" t="s">
        <v>126</v>
      </c>
      <c r="BS33" s="17" t="s">
        <v>125</v>
      </c>
      <c r="BT33" s="1" t="s">
        <v>190</v>
      </c>
      <c r="BV33" s="17" t="s">
        <v>173</v>
      </c>
      <c r="BW33" s="17" t="s">
        <v>123</v>
      </c>
      <c r="BX33" s="44" t="s">
        <v>146</v>
      </c>
    </row>
    <row r="34" spans="3:76" ht="15.75" customHeight="1" x14ac:dyDescent="0.35">
      <c r="C34" t="s">
        <v>137</v>
      </c>
      <c r="D34" s="58"/>
      <c r="E34" t="str">
        <f t="shared" si="6"/>
        <v>MGEstadoAumento no nível do marEstado de Minas Gerais20302C</v>
      </c>
      <c r="F34" s="79" t="s">
        <v>93</v>
      </c>
      <c r="G34" s="79" t="s">
        <v>146</v>
      </c>
      <c r="H34" t="str">
        <f>'Heatmap Cidades'!$Y$8</f>
        <v>Aumento no nível do mar</v>
      </c>
      <c r="I34" s="79" t="s">
        <v>152</v>
      </c>
      <c r="J34" s="79" t="e" vm="38">
        <v>#VALUE!</v>
      </c>
      <c r="K34" s="26" t="str">
        <f>VLOOKUP(E34,'Base de Dados'!A:N,14,0)</f>
        <v>Não aplicável</v>
      </c>
      <c r="L34" s="26">
        <f>'Heatmap Cidades'!$G$8</f>
        <v>2030</v>
      </c>
      <c r="M34" t="str">
        <f>'Heatmap Cidades'!$P$8</f>
        <v>2C</v>
      </c>
      <c r="BN34" s="17" t="s">
        <v>163</v>
      </c>
      <c r="BO34" s="17" t="s">
        <v>103</v>
      </c>
      <c r="BP34" s="17" t="s">
        <v>146</v>
      </c>
      <c r="BR34" s="17" t="s">
        <v>108</v>
      </c>
      <c r="BS34" s="17" t="s">
        <v>107</v>
      </c>
      <c r="BT34" s="1" t="s">
        <v>190</v>
      </c>
    </row>
    <row r="35" spans="3:76" ht="15.75" customHeight="1" x14ac:dyDescent="0.35">
      <c r="C35" t="s">
        <v>123</v>
      </c>
      <c r="D35" s="58"/>
      <c r="E35" t="str">
        <f t="shared" si="6"/>
        <v>MScidadeAumento no nível do marCidade de Campo Grande20302C</v>
      </c>
      <c r="F35" s="79" t="s">
        <v>101</v>
      </c>
      <c r="G35" s="79" t="s">
        <v>82</v>
      </c>
      <c r="H35" t="str">
        <f>'Heatmap Cidades'!$Y$8</f>
        <v>Aumento no nível do mar</v>
      </c>
      <c r="I35" s="79" t="s">
        <v>102</v>
      </c>
      <c r="J35" s="79" t="e" vm="6">
        <v>#VALUE!</v>
      </c>
      <c r="K35" s="26" t="str">
        <f>VLOOKUP(E35,'Base de Dados'!A:N,14,0)</f>
        <v>Não aplicável</v>
      </c>
      <c r="L35" s="26">
        <f>'Heatmap Cidades'!$G$8</f>
        <v>2030</v>
      </c>
      <c r="M35" t="str">
        <f>'Heatmap Cidades'!$P$8</f>
        <v>2C</v>
      </c>
      <c r="BN35" s="17" t="s">
        <v>92</v>
      </c>
      <c r="BO35" s="17" t="s">
        <v>91</v>
      </c>
      <c r="BP35" s="17" t="s">
        <v>82</v>
      </c>
      <c r="BR35" s="17" t="s">
        <v>84</v>
      </c>
      <c r="BS35" s="17" t="s">
        <v>81</v>
      </c>
      <c r="BT35" s="1" t="s">
        <v>190</v>
      </c>
    </row>
    <row r="36" spans="3:76" ht="15.75" customHeight="1" x14ac:dyDescent="0.35">
      <c r="E36" t="str">
        <f t="shared" si="6"/>
        <v>MSCidadeAumento no nível do marCidade de Dourados20302C</v>
      </c>
      <c r="F36" s="79" t="s">
        <v>101</v>
      </c>
      <c r="G36" s="79" t="s">
        <v>190</v>
      </c>
      <c r="H36" t="str">
        <f>'Heatmap Cidades'!$Y$8</f>
        <v>Aumento no nível do mar</v>
      </c>
      <c r="I36" s="79" t="s">
        <v>180</v>
      </c>
      <c r="J36" s="79" t="e" vm="28">
        <v>#VALUE!</v>
      </c>
      <c r="K36" s="26" t="str">
        <f>VLOOKUP(E36,'Base de Dados'!A:N,14,0)</f>
        <v>Não aplicável</v>
      </c>
      <c r="L36" s="26">
        <f>'Heatmap Cidades'!$G$8</f>
        <v>2030</v>
      </c>
      <c r="M36" t="str">
        <f>'Heatmap Cidades'!$P$8</f>
        <v>2C</v>
      </c>
      <c r="BN36" s="17" t="s">
        <v>165</v>
      </c>
      <c r="BO36" s="17" t="s">
        <v>91</v>
      </c>
      <c r="BP36" s="17" t="s">
        <v>146</v>
      </c>
      <c r="BR36" s="77" t="s">
        <v>181</v>
      </c>
      <c r="BS36" s="77" t="s">
        <v>137</v>
      </c>
      <c r="BT36" s="1" t="s">
        <v>190</v>
      </c>
    </row>
    <row r="37" spans="3:76" ht="15.75" customHeight="1" x14ac:dyDescent="0.35">
      <c r="E37" t="str">
        <f t="shared" si="6"/>
        <v>MSEstadoAumento no nível do marEstado do Mato Grosso do Sul20302C</v>
      </c>
      <c r="F37" s="79" t="s">
        <v>101</v>
      </c>
      <c r="G37" s="79" t="s">
        <v>146</v>
      </c>
      <c r="H37" t="str">
        <f>'Heatmap Cidades'!$Y$8</f>
        <v>Aumento no nível do mar</v>
      </c>
      <c r="I37" s="79" t="s">
        <v>164</v>
      </c>
      <c r="J37" s="79" t="e" vm="50">
        <v>#VALUE!</v>
      </c>
      <c r="K37" s="26" t="str">
        <f>VLOOKUP(E37,'Base de Dados'!A:N,14,0)</f>
        <v>Não aplicável</v>
      </c>
      <c r="L37" s="26">
        <f>'Heatmap Cidades'!$G$8</f>
        <v>2030</v>
      </c>
      <c r="M37" t="str">
        <f>'Heatmap Cidades'!$P$8</f>
        <v>2C</v>
      </c>
      <c r="BN37" s="17" t="s">
        <v>114</v>
      </c>
      <c r="BO37" s="17" t="s">
        <v>113</v>
      </c>
      <c r="BP37" s="17" t="s">
        <v>82</v>
      </c>
      <c r="BR37" s="17" t="s">
        <v>138</v>
      </c>
      <c r="BS37" s="17" t="s">
        <v>137</v>
      </c>
      <c r="BT37" s="1" t="s">
        <v>190</v>
      </c>
    </row>
    <row r="38" spans="3:76" ht="15.75" customHeight="1" x14ac:dyDescent="0.35">
      <c r="E38" t="str">
        <f t="shared" si="6"/>
        <v>MTcidadeAumento no nível do marCidade de Cuiabá20302C</v>
      </c>
      <c r="F38" s="79" t="s">
        <v>103</v>
      </c>
      <c r="G38" s="79" t="s">
        <v>82</v>
      </c>
      <c r="H38" t="str">
        <f>'Heatmap Cidades'!$Y$8</f>
        <v>Aumento no nível do mar</v>
      </c>
      <c r="I38" s="79" t="s">
        <v>104</v>
      </c>
      <c r="J38" s="79" t="e" vm="7">
        <v>#VALUE!</v>
      </c>
      <c r="K38" s="26" t="str">
        <f>VLOOKUP(E38,'Base de Dados'!A:N,14,0)</f>
        <v>Não aplicável</v>
      </c>
      <c r="L38" s="26">
        <f>'Heatmap Cidades'!$G$8</f>
        <v>2030</v>
      </c>
      <c r="M38" t="str">
        <f>'Heatmap Cidades'!$P$8</f>
        <v>2C</v>
      </c>
      <c r="O38" s="76"/>
      <c r="P38" s="76"/>
      <c r="BN38" s="17" t="s">
        <v>149</v>
      </c>
      <c r="BO38" s="17" t="s">
        <v>113</v>
      </c>
      <c r="BP38" s="17" t="s">
        <v>146</v>
      </c>
      <c r="BR38" s="17" t="s">
        <v>124</v>
      </c>
      <c r="BS38" s="17" t="s">
        <v>123</v>
      </c>
      <c r="BT38" s="1" t="s">
        <v>190</v>
      </c>
    </row>
    <row r="39" spans="3:76" ht="15.75" customHeight="1" x14ac:dyDescent="0.35">
      <c r="E39" t="str">
        <f t="shared" si="6"/>
        <v>MTCidadeAumento no nível do marCidade de Sorriso20302C</v>
      </c>
      <c r="F39" s="76" t="s">
        <v>103</v>
      </c>
      <c r="G39" s="79" t="s">
        <v>190</v>
      </c>
      <c r="H39" t="str">
        <f>'Heatmap Cidades'!$Y$8</f>
        <v>Aumento no nível do mar</v>
      </c>
      <c r="I39" s="76" t="s">
        <v>183</v>
      </c>
      <c r="J39" s="79" t="e" vm="29">
        <v>#VALUE!</v>
      </c>
      <c r="K39" s="26" t="str">
        <f>VLOOKUP(E39,'Base de Dados'!A:N,14,0)</f>
        <v>Não aplicável</v>
      </c>
      <c r="L39" s="26">
        <f>'Heatmap Cidades'!$G$8</f>
        <v>2030</v>
      </c>
      <c r="M39" t="str">
        <f>'Heatmap Cidades'!$P$8</f>
        <v>2C</v>
      </c>
      <c r="O39" s="76"/>
      <c r="P39" s="76"/>
      <c r="BN39" s="17" t="s">
        <v>130</v>
      </c>
      <c r="BO39" s="17" t="s">
        <v>129</v>
      </c>
      <c r="BP39" s="17" t="s">
        <v>82</v>
      </c>
    </row>
    <row r="40" spans="3:76" ht="15.75" customHeight="1" x14ac:dyDescent="0.35">
      <c r="E40" t="str">
        <f t="shared" si="6"/>
        <v>MTEstadoAumento no nível do marEstado do Mato Grosso20302C</v>
      </c>
      <c r="F40" s="79" t="s">
        <v>103</v>
      </c>
      <c r="G40" s="79" t="s">
        <v>146</v>
      </c>
      <c r="H40" t="str">
        <f>'Heatmap Cidades'!$Y$8</f>
        <v>Aumento no nível do mar</v>
      </c>
      <c r="I40" s="79" t="s">
        <v>163</v>
      </c>
      <c r="J40" s="79" t="e" vm="49">
        <v>#VALUE!</v>
      </c>
      <c r="K40" s="26" t="str">
        <f>VLOOKUP(E40,'Base de Dados'!A:N,14,0)</f>
        <v>Não aplicável</v>
      </c>
      <c r="L40" s="26">
        <f>'Heatmap Cidades'!$G$8</f>
        <v>2030</v>
      </c>
      <c r="M40" t="str">
        <f>'Heatmap Cidades'!$P$8</f>
        <v>2C</v>
      </c>
      <c r="O40" s="76"/>
      <c r="P40" s="76"/>
      <c r="BN40" s="17" t="s">
        <v>167</v>
      </c>
      <c r="BO40" s="17" t="s">
        <v>129</v>
      </c>
      <c r="BP40" s="17" t="s">
        <v>146</v>
      </c>
    </row>
    <row r="41" spans="3:76" ht="15.75" customHeight="1" x14ac:dyDescent="0.35">
      <c r="E41" t="str">
        <f t="shared" si="6"/>
        <v>PAcidadeAumento no nível do marCidade de Belém20302C</v>
      </c>
      <c r="F41" s="79" t="s">
        <v>91</v>
      </c>
      <c r="G41" s="79" t="s">
        <v>82</v>
      </c>
      <c r="H41" t="str">
        <f>'Heatmap Cidades'!$Y$8</f>
        <v>Aumento no nível do mar</v>
      </c>
      <c r="I41" s="79" t="s">
        <v>92</v>
      </c>
      <c r="J41" s="79" t="e" vm="2">
        <v>#VALUE!</v>
      </c>
      <c r="K41" s="26" t="str">
        <f>VLOOKUP(E41,'Base de Dados'!A:N,14,0)</f>
        <v>Baixo</v>
      </c>
      <c r="L41" s="26">
        <f>'Heatmap Cidades'!$G$8</f>
        <v>2030</v>
      </c>
      <c r="M41" t="str">
        <f>'Heatmap Cidades'!$P$8</f>
        <v>2C</v>
      </c>
      <c r="O41" s="76"/>
      <c r="P41" s="76"/>
      <c r="BN41" s="17" t="s">
        <v>140</v>
      </c>
      <c r="BO41" s="17" t="s">
        <v>139</v>
      </c>
      <c r="BP41" s="17" t="s">
        <v>82</v>
      </c>
    </row>
    <row r="42" spans="3:76" ht="15.75" customHeight="1" x14ac:dyDescent="0.35">
      <c r="E42" t="str">
        <f t="shared" si="6"/>
        <v>PAEstadoAumento no nível do marEstado do Pará20302C</v>
      </c>
      <c r="F42" s="79" t="s">
        <v>91</v>
      </c>
      <c r="G42" s="79" t="s">
        <v>146</v>
      </c>
      <c r="H42" t="str">
        <f>'Heatmap Cidades'!$Y$8</f>
        <v>Aumento no nível do mar</v>
      </c>
      <c r="I42" s="79" t="s">
        <v>165</v>
      </c>
      <c r="J42" s="79" t="e" vm="51">
        <v>#VALUE!</v>
      </c>
      <c r="K42" s="26" t="str">
        <f>VLOOKUP(E42,'Base de Dados'!A:N,14,0)</f>
        <v>Baixo</v>
      </c>
      <c r="L42" s="26">
        <f>'Heatmap Cidades'!$G$8</f>
        <v>2030</v>
      </c>
      <c r="M42" t="str">
        <f>'Heatmap Cidades'!$P$8</f>
        <v>2C</v>
      </c>
      <c r="O42" s="76"/>
      <c r="P42" s="76"/>
      <c r="BN42" s="17" t="s">
        <v>168</v>
      </c>
      <c r="BO42" s="17" t="s">
        <v>139</v>
      </c>
      <c r="BP42" s="17" t="s">
        <v>146</v>
      </c>
    </row>
    <row r="43" spans="3:76" ht="15.75" customHeight="1" x14ac:dyDescent="0.35">
      <c r="E43" t="str">
        <f t="shared" si="6"/>
        <v>PBcidadeAumento no nível do marCidade de João Pessoa20302C</v>
      </c>
      <c r="F43" s="79" t="s">
        <v>113</v>
      </c>
      <c r="G43" s="79" t="s">
        <v>82</v>
      </c>
      <c r="H43" t="str">
        <f>'Heatmap Cidades'!$Y$8</f>
        <v>Aumento no nível do mar</v>
      </c>
      <c r="I43" s="79" t="s">
        <v>114</v>
      </c>
      <c r="J43" s="79" t="e" vm="12">
        <v>#VALUE!</v>
      </c>
      <c r="K43" s="26" t="str">
        <f>VLOOKUP(E43,'Base de Dados'!A:N,14,0)</f>
        <v>Baixo</v>
      </c>
      <c r="L43" s="26">
        <f>'Heatmap Cidades'!$G$8</f>
        <v>2030</v>
      </c>
      <c r="M43" t="str">
        <f>'Heatmap Cidades'!$P$8</f>
        <v>2C</v>
      </c>
      <c r="BN43" s="77" t="s">
        <v>179</v>
      </c>
      <c r="BO43" s="77" t="s">
        <v>105</v>
      </c>
      <c r="BP43" s="1" t="s">
        <v>190</v>
      </c>
    </row>
    <row r="44" spans="3:76" ht="15.75" customHeight="1" x14ac:dyDescent="0.35">
      <c r="E44" t="str">
        <f t="shared" si="6"/>
        <v>PBEstadoAumento no nível do marEstado da Paraíba20302C</v>
      </c>
      <c r="F44" s="79" t="s">
        <v>113</v>
      </c>
      <c r="G44" s="79" t="s">
        <v>146</v>
      </c>
      <c r="H44" t="str">
        <f>'Heatmap Cidades'!$Y$8</f>
        <v>Aumento no nível do mar</v>
      </c>
      <c r="I44" s="79" t="s">
        <v>149</v>
      </c>
      <c r="J44" s="79" t="e" vm="35">
        <v>#VALUE!</v>
      </c>
      <c r="K44" s="26" t="str">
        <f>VLOOKUP(E44,'Base de Dados'!A:N,14,0)</f>
        <v>Baixo</v>
      </c>
      <c r="L44" s="26">
        <f>'Heatmap Cidades'!$G$8</f>
        <v>2030</v>
      </c>
      <c r="M44" t="str">
        <f>'Heatmap Cidades'!$P$8</f>
        <v>2C</v>
      </c>
      <c r="BN44" s="17" t="s">
        <v>106</v>
      </c>
      <c r="BO44" s="17" t="s">
        <v>105</v>
      </c>
      <c r="BP44" s="17" t="s">
        <v>82</v>
      </c>
    </row>
    <row r="45" spans="3:76" ht="15.75" customHeight="1" x14ac:dyDescent="0.35">
      <c r="E45" t="str">
        <f t="shared" si="6"/>
        <v>PEcidadeAumento no nível do marCidade de Recife20302C</v>
      </c>
      <c r="F45" s="79" t="s">
        <v>129</v>
      </c>
      <c r="G45" s="79" t="s">
        <v>82</v>
      </c>
      <c r="H45" t="str">
        <f>'Heatmap Cidades'!$Y$8</f>
        <v>Aumento no nível do mar</v>
      </c>
      <c r="I45" s="79" t="s">
        <v>130</v>
      </c>
      <c r="J45" s="79" t="e" vm="20">
        <v>#VALUE!</v>
      </c>
      <c r="K45" s="26" t="str">
        <f>VLOOKUP(E45,'Base de Dados'!A:N,14,0)</f>
        <v>Baixo</v>
      </c>
      <c r="L45" s="26">
        <f>'Heatmap Cidades'!$G$8</f>
        <v>2030</v>
      </c>
      <c r="M45" t="str">
        <f>'Heatmap Cidades'!$P$8</f>
        <v>2C</v>
      </c>
      <c r="BN45" s="17" t="s">
        <v>166</v>
      </c>
      <c r="BO45" s="17" t="s">
        <v>105</v>
      </c>
      <c r="BP45" s="17" t="s">
        <v>146</v>
      </c>
    </row>
    <row r="46" spans="3:76" ht="15.75" customHeight="1" x14ac:dyDescent="0.35">
      <c r="E46" t="str">
        <f t="shared" si="6"/>
        <v>PEEstadoAumento no nível do marEstado do Pernambuco20302C</v>
      </c>
      <c r="F46" s="79" t="s">
        <v>129</v>
      </c>
      <c r="G46" s="79" t="s">
        <v>146</v>
      </c>
      <c r="H46" t="str">
        <f>'Heatmap Cidades'!$Y$8</f>
        <v>Aumento no nível do mar</v>
      </c>
      <c r="I46" s="79" t="s">
        <v>167</v>
      </c>
      <c r="J46" s="79" t="e" vm="53">
        <v>#VALUE!</v>
      </c>
      <c r="K46" s="26" t="str">
        <f>VLOOKUP(E46,'Base de Dados'!A:N,14,0)</f>
        <v>Baixo</v>
      </c>
      <c r="L46" s="26">
        <f>'Heatmap Cidades'!$G$8</f>
        <v>2030</v>
      </c>
      <c r="M46" t="str">
        <f>'Heatmap Cidades'!$P$8</f>
        <v>2C</v>
      </c>
      <c r="BN46" s="17" t="s">
        <v>144</v>
      </c>
      <c r="BO46" s="17" t="s">
        <v>143</v>
      </c>
      <c r="BP46" s="17" t="s">
        <v>82</v>
      </c>
    </row>
    <row r="47" spans="3:76" ht="15.75" customHeight="1" x14ac:dyDescent="0.35">
      <c r="E47" t="str">
        <f t="shared" si="6"/>
        <v>PIcidadeAumento no nível do marCidade de Teresina20302C</v>
      </c>
      <c r="F47" s="79" t="s">
        <v>139</v>
      </c>
      <c r="G47" s="79" t="s">
        <v>82</v>
      </c>
      <c r="H47" t="str">
        <f>'Heatmap Cidades'!$Y$8</f>
        <v>Aumento no nível do mar</v>
      </c>
      <c r="I47" s="79" t="s">
        <v>140</v>
      </c>
      <c r="J47" s="79" t="e" vm="25">
        <v>#VALUE!</v>
      </c>
      <c r="K47" s="26" t="str">
        <f>VLOOKUP(E47,'Base de Dados'!A:N,14,0)</f>
        <v>Não aplicável</v>
      </c>
      <c r="L47" s="26">
        <f>'Heatmap Cidades'!$G$8</f>
        <v>2030</v>
      </c>
      <c r="M47" t="str">
        <f>'Heatmap Cidades'!$P$8</f>
        <v>2C</v>
      </c>
      <c r="BN47" s="17" t="s">
        <v>169</v>
      </c>
      <c r="BO47" s="17" t="s">
        <v>143</v>
      </c>
      <c r="BP47" s="17" t="s">
        <v>146</v>
      </c>
    </row>
    <row r="48" spans="3:76" ht="15.75" customHeight="1" x14ac:dyDescent="0.35">
      <c r="E48" t="str">
        <f t="shared" si="6"/>
        <v>PIEstadoAumento no nível do marEstado do Piauí20302C</v>
      </c>
      <c r="F48" s="79" t="s">
        <v>139</v>
      </c>
      <c r="G48" s="79" t="s">
        <v>146</v>
      </c>
      <c r="H48" t="str">
        <f>'Heatmap Cidades'!$Y$8</f>
        <v>Aumento no nível do mar</v>
      </c>
      <c r="I48" s="79" t="s">
        <v>168</v>
      </c>
      <c r="J48" s="79" t="e" vm="54">
        <v>#VALUE!</v>
      </c>
      <c r="K48" s="26" t="str">
        <f>VLOOKUP(E48,'Base de Dados'!A:N,14,0)</f>
        <v>Baixo</v>
      </c>
      <c r="L48" s="26">
        <f>'Heatmap Cidades'!$G$8</f>
        <v>2030</v>
      </c>
      <c r="M48" t="str">
        <f>'Heatmap Cidades'!$P$8</f>
        <v>2C</v>
      </c>
      <c r="BN48" s="17" t="s">
        <v>122</v>
      </c>
      <c r="BO48" s="17" t="s">
        <v>121</v>
      </c>
      <c r="BP48" s="17" t="s">
        <v>82</v>
      </c>
    </row>
    <row r="49" spans="3:68" ht="15.75" customHeight="1" x14ac:dyDescent="0.35">
      <c r="E49" t="str">
        <f t="shared" si="6"/>
        <v>PRCidadeAumento no nível do marCidade de Cascavel20302C</v>
      </c>
      <c r="F49" s="76" t="s">
        <v>105</v>
      </c>
      <c r="G49" s="79" t="s">
        <v>190</v>
      </c>
      <c r="H49" t="str">
        <f>'Heatmap Cidades'!$Y$8</f>
        <v>Aumento no nível do mar</v>
      </c>
      <c r="I49" s="76" t="s">
        <v>179</v>
      </c>
      <c r="J49" s="79" t="e" vm="30">
        <v>#VALUE!</v>
      </c>
      <c r="K49" s="26" t="str">
        <f>VLOOKUP(E49,'Base de Dados'!A:N,14,0)</f>
        <v>Não aplicável</v>
      </c>
      <c r="L49" s="26">
        <f>'Heatmap Cidades'!$G$8</f>
        <v>2030</v>
      </c>
      <c r="M49" t="str">
        <f>'Heatmap Cidades'!$P$8</f>
        <v>2C</v>
      </c>
      <c r="BN49" s="17" t="s">
        <v>170</v>
      </c>
      <c r="BO49" s="17" t="s">
        <v>121</v>
      </c>
      <c r="BP49" s="17" t="s">
        <v>146</v>
      </c>
    </row>
    <row r="50" spans="3:68" ht="15.75" customHeight="1" x14ac:dyDescent="0.35">
      <c r="E50" t="str">
        <f t="shared" si="6"/>
        <v>PRcidadeAumento no nível do marCidade de Curitiba20302C</v>
      </c>
      <c r="F50" s="79" t="s">
        <v>105</v>
      </c>
      <c r="G50" s="79" t="s">
        <v>82</v>
      </c>
      <c r="H50" t="str">
        <f>'Heatmap Cidades'!$Y$8</f>
        <v>Aumento no nível do mar</v>
      </c>
      <c r="I50" s="79" t="s">
        <v>106</v>
      </c>
      <c r="J50" s="79" t="e" vm="8">
        <v>#VALUE!</v>
      </c>
      <c r="K50" s="26" t="str">
        <f>VLOOKUP(E50,'Base de Dados'!A:N,14,0)</f>
        <v>Baixo</v>
      </c>
      <c r="L50" s="26">
        <f>'Heatmap Cidades'!$G$8</f>
        <v>2030</v>
      </c>
      <c r="M50" t="str">
        <f>'Heatmap Cidades'!$P$8</f>
        <v>2C</v>
      </c>
      <c r="BN50" s="17" t="s">
        <v>128</v>
      </c>
      <c r="BO50" s="17" t="s">
        <v>127</v>
      </c>
      <c r="BP50" s="17" t="s">
        <v>82</v>
      </c>
    </row>
    <row r="51" spans="3:68" ht="15.75" customHeight="1" x14ac:dyDescent="0.35">
      <c r="E51" t="str">
        <f t="shared" si="6"/>
        <v>PREstadoAumento no nível do marEstado do Paraná20302C</v>
      </c>
      <c r="F51" s="79" t="s">
        <v>105</v>
      </c>
      <c r="G51" s="79" t="s">
        <v>146</v>
      </c>
      <c r="H51" t="str">
        <f>'Heatmap Cidades'!$Y$8</f>
        <v>Aumento no nível do mar</v>
      </c>
      <c r="I51" s="79" t="s">
        <v>166</v>
      </c>
      <c r="J51" s="79" t="e" vm="52">
        <v>#VALUE!</v>
      </c>
      <c r="K51" s="26" t="str">
        <f>VLOOKUP(E51,'Base de Dados'!A:N,14,0)</f>
        <v>Baixo</v>
      </c>
      <c r="L51" s="26">
        <f>'Heatmap Cidades'!$G$8</f>
        <v>2030</v>
      </c>
      <c r="M51" t="str">
        <f>'Heatmap Cidades'!$P$8</f>
        <v>2C</v>
      </c>
      <c r="BN51" s="17" t="s">
        <v>150</v>
      </c>
      <c r="BO51" s="17" t="s">
        <v>127</v>
      </c>
      <c r="BP51" s="17" t="s">
        <v>146</v>
      </c>
    </row>
    <row r="52" spans="3:68" ht="15.75" customHeight="1" x14ac:dyDescent="0.35">
      <c r="E52" t="str">
        <f t="shared" si="6"/>
        <v>RJcidadeAumento no nível do marCidade do Rio de Janeiro20302C</v>
      </c>
      <c r="F52" s="79" t="s">
        <v>143</v>
      </c>
      <c r="G52" s="79" t="s">
        <v>82</v>
      </c>
      <c r="H52" t="str">
        <f>'Heatmap Cidades'!$Y$8</f>
        <v>Aumento no nível do mar</v>
      </c>
      <c r="I52" s="79" t="s">
        <v>144</v>
      </c>
      <c r="J52" s="79" t="e" vm="27">
        <v>#VALUE!</v>
      </c>
      <c r="K52" s="26" t="str">
        <f>VLOOKUP(E52,'Base de Dados'!A:N,14,0)</f>
        <v>Baixo</v>
      </c>
      <c r="L52" s="26">
        <f>'Heatmap Cidades'!$G$8</f>
        <v>2030</v>
      </c>
      <c r="M52" t="str">
        <f>'Heatmap Cidades'!$P$8</f>
        <v>2C</v>
      </c>
      <c r="BN52" s="17" t="s">
        <v>98</v>
      </c>
      <c r="BO52" s="17" t="s">
        <v>97</v>
      </c>
      <c r="BP52" s="17" t="s">
        <v>82</v>
      </c>
    </row>
    <row r="53" spans="3:68" ht="15.75" customHeight="1" x14ac:dyDescent="0.35">
      <c r="E53" t="str">
        <f t="shared" si="6"/>
        <v>RJEstadoAumento no nível do marEstado do Rio de Janeiro20302C</v>
      </c>
      <c r="F53" s="79" t="s">
        <v>143</v>
      </c>
      <c r="G53" s="79" t="s">
        <v>146</v>
      </c>
      <c r="H53" t="str">
        <f>'Heatmap Cidades'!$Y$8</f>
        <v>Aumento no nível do mar</v>
      </c>
      <c r="I53" s="79" t="s">
        <v>169</v>
      </c>
      <c r="J53" s="79" t="e" vm="55">
        <v>#VALUE!</v>
      </c>
      <c r="K53" s="26" t="str">
        <f>VLOOKUP(E53,'Base de Dados'!A:N,14,0)</f>
        <v>Baixo</v>
      </c>
      <c r="L53" s="26">
        <f>'Heatmap Cidades'!$G$8</f>
        <v>2030</v>
      </c>
      <c r="M53" t="str">
        <f>'Heatmap Cidades'!$P$8</f>
        <v>2C</v>
      </c>
      <c r="BN53" s="17" t="s">
        <v>151</v>
      </c>
      <c r="BO53" s="17" t="s">
        <v>97</v>
      </c>
      <c r="BP53" s="17" t="s">
        <v>146</v>
      </c>
    </row>
    <row r="54" spans="3:68" ht="15.75" customHeight="1" x14ac:dyDescent="0.35">
      <c r="E54" t="str">
        <f t="shared" si="6"/>
        <v>RNcidadeAumento no nível do marCidade de Natal20302C</v>
      </c>
      <c r="F54" s="79" t="s">
        <v>121</v>
      </c>
      <c r="G54" s="79" t="s">
        <v>82</v>
      </c>
      <c r="H54" t="str">
        <f>'Heatmap Cidades'!$Y$8</f>
        <v>Aumento no nível do mar</v>
      </c>
      <c r="I54" s="79" t="s">
        <v>122</v>
      </c>
      <c r="J54" s="79" t="e" vm="16">
        <v>#VALUE!</v>
      </c>
      <c r="K54" s="26" t="str">
        <f>VLOOKUP(E54,'Base de Dados'!A:N,14,0)</f>
        <v>Baixo</v>
      </c>
      <c r="L54" s="26">
        <f>'Heatmap Cidades'!$G$8</f>
        <v>2030</v>
      </c>
      <c r="M54" t="str">
        <f>'Heatmap Cidades'!$P$8</f>
        <v>2C</v>
      </c>
      <c r="BN54" s="77" t="s">
        <v>182</v>
      </c>
      <c r="BO54" s="77" t="s">
        <v>125</v>
      </c>
      <c r="BP54" s="1" t="s">
        <v>190</v>
      </c>
    </row>
    <row r="55" spans="3:68" ht="15.75" customHeight="1" x14ac:dyDescent="0.35">
      <c r="E55" t="str">
        <f t="shared" si="6"/>
        <v>RNEstadoAumento no nível do marEstado do Rio Grande do Norte20302C</v>
      </c>
      <c r="F55" s="79" t="s">
        <v>121</v>
      </c>
      <c r="G55" s="79" t="s">
        <v>146</v>
      </c>
      <c r="H55" t="str">
        <f>'Heatmap Cidades'!$Y$8</f>
        <v>Aumento no nível do mar</v>
      </c>
      <c r="I55" s="79" t="s">
        <v>170</v>
      </c>
      <c r="J55" s="79" t="e" vm="56">
        <v>#VALUE!</v>
      </c>
      <c r="K55" s="26" t="str">
        <f>VLOOKUP(E55,'Base de Dados'!A:N,14,0)</f>
        <v>Baixo</v>
      </c>
      <c r="L55" s="26">
        <f>'Heatmap Cidades'!$G$8</f>
        <v>2030</v>
      </c>
      <c r="M55" t="str">
        <f>'Heatmap Cidades'!$P$8</f>
        <v>2C</v>
      </c>
      <c r="BN55" s="17" t="s">
        <v>126</v>
      </c>
      <c r="BO55" s="17" t="s">
        <v>125</v>
      </c>
      <c r="BP55" s="44" t="s">
        <v>82</v>
      </c>
    </row>
    <row r="56" spans="3:68" ht="15.75" customHeight="1" x14ac:dyDescent="0.35">
      <c r="E56" t="str">
        <f t="shared" si="6"/>
        <v>ROcidadeAumento no nível do marCidade de Porto Velho20302C</v>
      </c>
      <c r="F56" s="79" t="s">
        <v>127</v>
      </c>
      <c r="G56" s="79" t="s">
        <v>82</v>
      </c>
      <c r="H56" t="str">
        <f>'Heatmap Cidades'!$Y$8</f>
        <v>Aumento no nível do mar</v>
      </c>
      <c r="I56" s="79" t="s">
        <v>128</v>
      </c>
      <c r="J56" s="79" t="e" vm="19">
        <v>#VALUE!</v>
      </c>
      <c r="K56" s="26" t="str">
        <f>VLOOKUP(E56,'Base de Dados'!A:N,14,0)</f>
        <v>Não aplicável</v>
      </c>
      <c r="L56" s="26">
        <f>'Heatmap Cidades'!$G$8</f>
        <v>2030</v>
      </c>
      <c r="M56" t="str">
        <f>'Heatmap Cidades'!$P$8</f>
        <v>2C</v>
      </c>
      <c r="BN56" s="17" t="s">
        <v>171</v>
      </c>
      <c r="BO56" s="17" t="s">
        <v>125</v>
      </c>
      <c r="BP56" s="44" t="s">
        <v>146</v>
      </c>
    </row>
    <row r="57" spans="3:68" ht="15.75" customHeight="1" x14ac:dyDescent="0.35">
      <c r="E57" t="str">
        <f t="shared" si="6"/>
        <v>ROEstadoAumento no nível do marEstado da Rondônia20302C</v>
      </c>
      <c r="F57" s="79" t="s">
        <v>127</v>
      </c>
      <c r="G57" s="79" t="s">
        <v>146</v>
      </c>
      <c r="H57" t="str">
        <f>'Heatmap Cidades'!$Y$8</f>
        <v>Aumento no nível do mar</v>
      </c>
      <c r="I57" s="79" t="s">
        <v>150</v>
      </c>
      <c r="J57" s="79" t="e" vm="36">
        <v>#VALUE!</v>
      </c>
      <c r="K57" s="26" t="str">
        <f>VLOOKUP(E57,'Base de Dados'!A:N,14,0)</f>
        <v>Não aplicável</v>
      </c>
      <c r="L57" s="26">
        <f>'Heatmap Cidades'!$G$8</f>
        <v>2030</v>
      </c>
      <c r="M57" t="str">
        <f>'Heatmap Cidades'!$P$8</f>
        <v>2C</v>
      </c>
      <c r="BN57" s="17" t="s">
        <v>108</v>
      </c>
      <c r="BO57" s="17" t="s">
        <v>107</v>
      </c>
      <c r="BP57" s="44" t="s">
        <v>82</v>
      </c>
    </row>
    <row r="58" spans="3:68" ht="15.75" customHeight="1" x14ac:dyDescent="0.35">
      <c r="E58" t="str">
        <f t="shared" si="6"/>
        <v>RRcidadeAumento no nível do marCidade de Boa Vista20302C</v>
      </c>
      <c r="F58" s="79" t="s">
        <v>97</v>
      </c>
      <c r="G58" s="79" t="s">
        <v>82</v>
      </c>
      <c r="H58" t="str">
        <f>'Heatmap Cidades'!$Y$8</f>
        <v>Aumento no nível do mar</v>
      </c>
      <c r="I58" s="79" t="s">
        <v>98</v>
      </c>
      <c r="J58" s="79" t="e" vm="4">
        <v>#VALUE!</v>
      </c>
      <c r="K58" s="26" t="str">
        <f>VLOOKUP(E58,'Base de Dados'!A:N,14,0)</f>
        <v>Não aplicável</v>
      </c>
      <c r="L58" s="26">
        <f>'Heatmap Cidades'!$G$8</f>
        <v>2030</v>
      </c>
      <c r="M58" t="str">
        <f>'Heatmap Cidades'!$P$8</f>
        <v>2C</v>
      </c>
      <c r="BN58" s="17" t="s">
        <v>153</v>
      </c>
      <c r="BO58" s="17" t="s">
        <v>107</v>
      </c>
      <c r="BP58" s="44" t="s">
        <v>146</v>
      </c>
    </row>
    <row r="59" spans="3:68" ht="15.75" customHeight="1" x14ac:dyDescent="0.35">
      <c r="E59" t="str">
        <f t="shared" si="6"/>
        <v>RREstadoAumento no nível do marEstado da Roraima20302C</v>
      </c>
      <c r="F59" s="79" t="s">
        <v>97</v>
      </c>
      <c r="G59" s="79" t="s">
        <v>146</v>
      </c>
      <c r="H59" t="str">
        <f>'Heatmap Cidades'!$Y$8</f>
        <v>Aumento no nível do mar</v>
      </c>
      <c r="I59" s="79" t="s">
        <v>151</v>
      </c>
      <c r="J59" s="79" t="e" vm="37">
        <v>#VALUE!</v>
      </c>
      <c r="K59" s="26" t="str">
        <f>VLOOKUP(E59,'Base de Dados'!A:N,14,0)</f>
        <v>Não aplicável</v>
      </c>
      <c r="L59" s="26">
        <f>'Heatmap Cidades'!$G$8</f>
        <v>2030</v>
      </c>
      <c r="M59" t="str">
        <f>'Heatmap Cidades'!$P$8</f>
        <v>2C</v>
      </c>
      <c r="BN59" s="17" t="s">
        <v>84</v>
      </c>
      <c r="BO59" s="17" t="s">
        <v>81</v>
      </c>
      <c r="BP59" s="44" t="s">
        <v>82</v>
      </c>
    </row>
    <row r="60" spans="3:68" ht="15.75" customHeight="1" x14ac:dyDescent="0.35">
      <c r="E60" t="str">
        <f t="shared" si="6"/>
        <v>RSCidadeAumento no nível do marCidade de Cruz Alta20302C</v>
      </c>
      <c r="F60" s="76" t="s">
        <v>125</v>
      </c>
      <c r="G60" s="79" t="s">
        <v>190</v>
      </c>
      <c r="H60" t="str">
        <f>'Heatmap Cidades'!$Y$8</f>
        <v>Aumento no nível do mar</v>
      </c>
      <c r="I60" s="76" t="s">
        <v>182</v>
      </c>
      <c r="J60" s="79" t="e" vm="31">
        <v>#VALUE!</v>
      </c>
      <c r="K60" s="26" t="str">
        <f>VLOOKUP(E60,'Base de Dados'!A:N,14,0)</f>
        <v>Não aplicável</v>
      </c>
      <c r="L60" s="26">
        <f>'Heatmap Cidades'!$G$8</f>
        <v>2030</v>
      </c>
      <c r="M60" t="str">
        <f>'Heatmap Cidades'!$P$8</f>
        <v>2C</v>
      </c>
      <c r="BN60" s="17" t="s">
        <v>172</v>
      </c>
      <c r="BO60" s="17" t="s">
        <v>81</v>
      </c>
      <c r="BP60" s="44" t="s">
        <v>146</v>
      </c>
    </row>
    <row r="61" spans="3:68" ht="15.75" customHeight="1" x14ac:dyDescent="0.35">
      <c r="C61" s="79"/>
      <c r="D61" s="79"/>
      <c r="E61" t="str">
        <f t="shared" si="6"/>
        <v>RScidadeAumento no nível do marCidade de Porto Alegre20302C</v>
      </c>
      <c r="F61" s="79" t="s">
        <v>125</v>
      </c>
      <c r="G61" s="80" t="s">
        <v>82</v>
      </c>
      <c r="H61" t="str">
        <f>'Heatmap Cidades'!$Y$8</f>
        <v>Aumento no nível do mar</v>
      </c>
      <c r="I61" s="79" t="s">
        <v>126</v>
      </c>
      <c r="J61" s="79" t="e" vm="18">
        <v>#VALUE!</v>
      </c>
      <c r="K61" s="26" t="str">
        <f>VLOOKUP(E61,'Base de Dados'!A:N,14,0)</f>
        <v>Baixo</v>
      </c>
      <c r="L61" s="26">
        <f>'Heatmap Cidades'!$G$8</f>
        <v>2030</v>
      </c>
      <c r="M61" t="str">
        <f>'Heatmap Cidades'!$P$8</f>
        <v>2C</v>
      </c>
      <c r="BN61" s="77" t="s">
        <v>181</v>
      </c>
      <c r="BO61" s="77" t="s">
        <v>137</v>
      </c>
      <c r="BP61" s="1" t="s">
        <v>190</v>
      </c>
    </row>
    <row r="62" spans="3:68" ht="15.75" customHeight="1" x14ac:dyDescent="0.35">
      <c r="E62" t="str">
        <f t="shared" si="6"/>
        <v>RSEstadoAumento no nível do marEstado do Rio Grande do Sul20302C</v>
      </c>
      <c r="F62" s="79" t="s">
        <v>125</v>
      </c>
      <c r="G62" s="80" t="s">
        <v>146</v>
      </c>
      <c r="H62" t="str">
        <f>'Heatmap Cidades'!$Y$8</f>
        <v>Aumento no nível do mar</v>
      </c>
      <c r="I62" s="79" t="s">
        <v>171</v>
      </c>
      <c r="J62" s="79" t="e" vm="57">
        <v>#VALUE!</v>
      </c>
      <c r="K62" s="26" t="str">
        <f>VLOOKUP(E62,'Base de Dados'!A:N,14,0)</f>
        <v>Baixo</v>
      </c>
      <c r="L62" s="26">
        <f>'Heatmap Cidades'!$G$8</f>
        <v>2030</v>
      </c>
      <c r="M62" t="str">
        <f>'Heatmap Cidades'!$P$8</f>
        <v>2C</v>
      </c>
      <c r="BN62" s="17" t="s">
        <v>138</v>
      </c>
      <c r="BO62" s="17" t="s">
        <v>137</v>
      </c>
      <c r="BP62" s="17" t="s">
        <v>82</v>
      </c>
    </row>
    <row r="63" spans="3:68" ht="15.75" customHeight="1" x14ac:dyDescent="0.35">
      <c r="E63" t="str">
        <f t="shared" si="6"/>
        <v>SCcidadeAumento no nível do marCidade de Florianópolis20302C</v>
      </c>
      <c r="F63" s="79" t="s">
        <v>107</v>
      </c>
      <c r="G63" s="80" t="s">
        <v>82</v>
      </c>
      <c r="H63" t="str">
        <f>'Heatmap Cidades'!$Y$8</f>
        <v>Aumento no nível do mar</v>
      </c>
      <c r="I63" s="79" t="s">
        <v>108</v>
      </c>
      <c r="J63" s="79" t="e" vm="9">
        <v>#VALUE!</v>
      </c>
      <c r="K63" s="26" t="str">
        <f>VLOOKUP(E63,'Base de Dados'!A:N,14,0)</f>
        <v>Baixo</v>
      </c>
      <c r="L63" s="26">
        <f>'Heatmap Cidades'!$G$8</f>
        <v>2030</v>
      </c>
      <c r="M63" t="str">
        <f>'Heatmap Cidades'!$P$8</f>
        <v>2C</v>
      </c>
      <c r="BN63" s="17" t="s">
        <v>154</v>
      </c>
      <c r="BO63" s="17" t="s">
        <v>137</v>
      </c>
      <c r="BP63" s="17" t="s">
        <v>146</v>
      </c>
    </row>
    <row r="64" spans="3:68" ht="15.75" customHeight="1" x14ac:dyDescent="0.35">
      <c r="E64" t="str">
        <f t="shared" si="6"/>
        <v>SCEstadoAumento no nível do marEstado de Santa Catarina20302C</v>
      </c>
      <c r="F64" s="79" t="s">
        <v>107</v>
      </c>
      <c r="G64" s="80" t="s">
        <v>146</v>
      </c>
      <c r="H64" t="str">
        <f>'Heatmap Cidades'!$Y$8</f>
        <v>Aumento no nível do mar</v>
      </c>
      <c r="I64" s="79" t="s">
        <v>153</v>
      </c>
      <c r="J64" s="79" t="e" vm="39">
        <v>#VALUE!</v>
      </c>
      <c r="K64" s="26" t="str">
        <f>VLOOKUP(E64,'Base de Dados'!A:N,14,0)</f>
        <v>Baixo</v>
      </c>
      <c r="L64" s="26">
        <f>'Heatmap Cidades'!$G$8</f>
        <v>2030</v>
      </c>
      <c r="M64" t="str">
        <f>'Heatmap Cidades'!$P$8</f>
        <v>2C</v>
      </c>
      <c r="BN64" s="17" t="s">
        <v>124</v>
      </c>
      <c r="BO64" s="17" t="s">
        <v>123</v>
      </c>
      <c r="BP64" s="17" t="s">
        <v>82</v>
      </c>
    </row>
    <row r="65" spans="5:68" ht="15.75" customHeight="1" x14ac:dyDescent="0.35">
      <c r="E65" t="str">
        <f t="shared" si="6"/>
        <v>SEcidadeAumento no nível do marCidade de Aracajú20302C</v>
      </c>
      <c r="F65" s="79" t="s">
        <v>81</v>
      </c>
      <c r="G65" s="80" t="s">
        <v>82</v>
      </c>
      <c r="H65" t="str">
        <f>'Heatmap Cidades'!$Y$8</f>
        <v>Aumento no nível do mar</v>
      </c>
      <c r="I65" s="79" t="s">
        <v>84</v>
      </c>
      <c r="J65" s="79" t="e" vm="1">
        <v>#VALUE!</v>
      </c>
      <c r="K65" s="26" t="str">
        <f>VLOOKUP(E65,'Base de Dados'!A:N,14,0)</f>
        <v>Baixo</v>
      </c>
      <c r="L65" s="26">
        <f>'Heatmap Cidades'!$G$8</f>
        <v>2030</v>
      </c>
      <c r="M65" t="str">
        <f>'Heatmap Cidades'!$P$8</f>
        <v>2C</v>
      </c>
      <c r="BN65" s="17" t="s">
        <v>173</v>
      </c>
      <c r="BO65" s="17" t="s">
        <v>123</v>
      </c>
      <c r="BP65" s="17" t="s">
        <v>146</v>
      </c>
    </row>
    <row r="66" spans="5:68" ht="15.75" customHeight="1" x14ac:dyDescent="0.35">
      <c r="E66" t="str">
        <f t="shared" si="6"/>
        <v>SEEstadoAumento no nível do marEstado do Sergipe20302C</v>
      </c>
      <c r="F66" s="79" t="s">
        <v>81</v>
      </c>
      <c r="G66" s="80" t="s">
        <v>146</v>
      </c>
      <c r="H66" t="str">
        <f>'Heatmap Cidades'!$Y$8</f>
        <v>Aumento no nível do mar</v>
      </c>
      <c r="I66" s="79" t="s">
        <v>172</v>
      </c>
      <c r="J66" s="79" t="e" vm="58">
        <v>#VALUE!</v>
      </c>
      <c r="K66" s="26" t="str">
        <f>VLOOKUP(E66,'Base de Dados'!A:N,14,0)</f>
        <v>Baixo</v>
      </c>
      <c r="L66" s="26">
        <f>'Heatmap Cidades'!$G$8</f>
        <v>2030</v>
      </c>
      <c r="M66" t="str">
        <f>'Heatmap Cidades'!$P$8</f>
        <v>2C</v>
      </c>
      <c r="N66" s="25"/>
      <c r="O66" s="25"/>
      <c r="P66" s="25"/>
    </row>
    <row r="67" spans="5:68" ht="15.75" customHeight="1" x14ac:dyDescent="0.35">
      <c r="E67" t="str">
        <f t="shared" si="6"/>
        <v>SPCidadeAumento no nível do marCidade de Ribeirão Preto20302C</v>
      </c>
      <c r="F67" s="76" t="s">
        <v>137</v>
      </c>
      <c r="G67" s="80" t="s">
        <v>190</v>
      </c>
      <c r="H67" t="str">
        <f>'Heatmap Cidades'!$Y$8</f>
        <v>Aumento no nível do mar</v>
      </c>
      <c r="I67" s="76" t="s">
        <v>181</v>
      </c>
      <c r="J67" s="79" t="e" vm="32">
        <v>#VALUE!</v>
      </c>
      <c r="K67" s="26" t="str">
        <f>VLOOKUP(E67,'Base de Dados'!A:N,14,0)</f>
        <v>Não aplicável</v>
      </c>
      <c r="L67" s="26">
        <f>'Heatmap Cidades'!$G$8</f>
        <v>2030</v>
      </c>
      <c r="M67" t="str">
        <f>'Heatmap Cidades'!$P$8</f>
        <v>2C</v>
      </c>
      <c r="N67" s="66"/>
      <c r="P67" s="65"/>
    </row>
    <row r="68" spans="5:68" ht="15.75" customHeight="1" x14ac:dyDescent="0.35">
      <c r="E68" t="str">
        <f t="shared" si="6"/>
        <v>SPcidadeAumento no nível do marCidade de São Paulo20302C</v>
      </c>
      <c r="F68" s="79" t="s">
        <v>137</v>
      </c>
      <c r="G68" s="80" t="s">
        <v>82</v>
      </c>
      <c r="H68" t="str">
        <f>'Heatmap Cidades'!$Y$8</f>
        <v>Aumento no nível do mar</v>
      </c>
      <c r="I68" s="79" t="s">
        <v>138</v>
      </c>
      <c r="J68" s="79" t="e" vm="24">
        <v>#VALUE!</v>
      </c>
      <c r="K68" s="26" t="str">
        <f>VLOOKUP(E68,'Base de Dados'!A:N,14,0)</f>
        <v>Não aplicável</v>
      </c>
      <c r="L68" s="26">
        <f>'Heatmap Cidades'!$G$8</f>
        <v>2030</v>
      </c>
      <c r="M68" t="str">
        <f>'Heatmap Cidades'!$P$8</f>
        <v>2C</v>
      </c>
      <c r="N68" s="66"/>
      <c r="P68" s="65"/>
    </row>
    <row r="69" spans="5:68" ht="15.75" customHeight="1" x14ac:dyDescent="0.35">
      <c r="E69" t="str">
        <f t="shared" si="6"/>
        <v>SPEstadoAumento no nível do marEstado de São Paulo20302C</v>
      </c>
      <c r="F69" s="79" t="s">
        <v>137</v>
      </c>
      <c r="G69" s="80" t="s">
        <v>146</v>
      </c>
      <c r="H69" t="str">
        <f>'Heatmap Cidades'!$Y$8</f>
        <v>Aumento no nível do mar</v>
      </c>
      <c r="I69" s="79" t="s">
        <v>154</v>
      </c>
      <c r="J69" s="79" t="e" vm="40">
        <v>#VALUE!</v>
      </c>
      <c r="K69" s="26" t="str">
        <f>VLOOKUP(E69,'Base de Dados'!A:N,14,0)</f>
        <v>Baixo</v>
      </c>
      <c r="L69" s="26">
        <f>'Heatmap Cidades'!$G$8</f>
        <v>2030</v>
      </c>
      <c r="M69" t="str">
        <f>'Heatmap Cidades'!$P$8</f>
        <v>2C</v>
      </c>
      <c r="N69" s="66"/>
      <c r="P69" s="65"/>
    </row>
    <row r="70" spans="5:68" ht="15.75" customHeight="1" x14ac:dyDescent="0.35">
      <c r="E70" t="str">
        <f t="shared" si="6"/>
        <v>TOcidadeAumento no nível do marCidade de Palmas20302C</v>
      </c>
      <c r="F70" s="79" t="s">
        <v>123</v>
      </c>
      <c r="G70" s="80" t="s">
        <v>82</v>
      </c>
      <c r="H70" t="str">
        <f>'Heatmap Cidades'!$Y$8</f>
        <v>Aumento no nível do mar</v>
      </c>
      <c r="I70" s="79" t="s">
        <v>124</v>
      </c>
      <c r="J70" s="79" t="e" vm="17">
        <v>#VALUE!</v>
      </c>
      <c r="K70" s="26" t="str">
        <f>VLOOKUP(E70,'Base de Dados'!A:N,14,0)</f>
        <v>Não aplicável</v>
      </c>
      <c r="L70" s="26">
        <f>'Heatmap Cidades'!$G$8</f>
        <v>2030</v>
      </c>
      <c r="M70" t="str">
        <f>'Heatmap Cidades'!$P$8</f>
        <v>2C</v>
      </c>
      <c r="N70" s="66"/>
      <c r="P70" s="65"/>
    </row>
    <row r="71" spans="5:68" ht="15.75" customHeight="1" x14ac:dyDescent="0.35">
      <c r="E71" t="str">
        <f t="shared" si="6"/>
        <v>TOEstadoAumento no nível do marEstado do Tocantins20302C</v>
      </c>
      <c r="F71" s="79" t="s">
        <v>123</v>
      </c>
      <c r="G71" s="80" t="s">
        <v>146</v>
      </c>
      <c r="H71" t="str">
        <f>'Heatmap Cidades'!$Y$8</f>
        <v>Aumento no nível do mar</v>
      </c>
      <c r="I71" s="79" t="s">
        <v>173</v>
      </c>
      <c r="J71" s="79" t="e" vm="59">
        <v>#VALUE!</v>
      </c>
      <c r="K71" s="26" t="str">
        <f>VLOOKUP(E71,'Base de Dados'!A:N,14,0)</f>
        <v>Não aplicável</v>
      </c>
      <c r="L71" s="26">
        <f>'Heatmap Cidades'!$G$8</f>
        <v>2030</v>
      </c>
      <c r="M71" t="str">
        <f>'Heatmap Cidades'!$P$8</f>
        <v>2C</v>
      </c>
      <c r="N71" s="66"/>
      <c r="P71" s="65"/>
    </row>
    <row r="72" spans="5:68" ht="15.75" customHeight="1" x14ac:dyDescent="0.35">
      <c r="N72" s="66"/>
      <c r="P72" s="65"/>
    </row>
    <row r="73" spans="5:68" ht="15.75" customHeight="1" x14ac:dyDescent="0.35">
      <c r="L73" s="66"/>
      <c r="M73" s="66"/>
      <c r="N73" s="66"/>
      <c r="P73" s="65"/>
    </row>
    <row r="74" spans="5:68" ht="15.75" customHeight="1" x14ac:dyDescent="0.35">
      <c r="L74" s="66"/>
      <c r="M74" s="66"/>
      <c r="N74" s="66"/>
      <c r="P74" s="65"/>
    </row>
    <row r="75" spans="5:68" ht="15.75" customHeight="1" x14ac:dyDescent="0.35">
      <c r="L75" s="66"/>
      <c r="M75" s="66"/>
      <c r="N75" s="66"/>
      <c r="P75" s="65"/>
    </row>
    <row r="76" spans="5:68" ht="15.75" customHeight="1" x14ac:dyDescent="0.35">
      <c r="L76" s="66"/>
      <c r="M76" s="66"/>
      <c r="N76" s="66"/>
      <c r="P76" s="65"/>
    </row>
    <row r="77" spans="5:68" ht="15.75" customHeight="1" x14ac:dyDescent="0.35">
      <c r="L77" s="66"/>
      <c r="M77" s="66"/>
      <c r="N77" s="66"/>
      <c r="P77" s="65"/>
    </row>
    <row r="78" spans="5:68" ht="15.75" customHeight="1" x14ac:dyDescent="0.35">
      <c r="L78" s="66"/>
      <c r="M78" s="66"/>
      <c r="N78" s="66"/>
      <c r="P78" s="65"/>
    </row>
    <row r="79" spans="5:68" ht="15.75" customHeight="1" x14ac:dyDescent="0.35">
      <c r="L79" s="66"/>
      <c r="M79" s="66"/>
      <c r="N79" s="66"/>
      <c r="P79" s="65"/>
    </row>
    <row r="80" spans="5:68" ht="15.75" customHeight="1" x14ac:dyDescent="0.35">
      <c r="L80" s="66"/>
      <c r="M80" s="66"/>
      <c r="N80" s="66"/>
      <c r="P80" s="65"/>
    </row>
    <row r="81" spans="9:16" ht="15.75" customHeight="1" x14ac:dyDescent="0.35">
      <c r="L81" s="66"/>
      <c r="M81" s="66"/>
      <c r="N81" s="66"/>
      <c r="P81" s="65"/>
    </row>
    <row r="82" spans="9:16" ht="15.75" customHeight="1" x14ac:dyDescent="0.35">
      <c r="L82" s="66"/>
      <c r="M82" s="66"/>
      <c r="N82" s="66"/>
      <c r="P82" s="65"/>
    </row>
    <row r="83" spans="9:16" ht="15.75" customHeight="1" x14ac:dyDescent="0.35">
      <c r="L83" s="66"/>
      <c r="M83" s="66"/>
      <c r="N83" s="66"/>
      <c r="P83" s="65"/>
    </row>
    <row r="84" spans="9:16" ht="15.75" customHeight="1" x14ac:dyDescent="0.35">
      <c r="L84" s="66"/>
      <c r="M84" s="66"/>
      <c r="N84" s="66"/>
      <c r="P84" s="65"/>
    </row>
    <row r="85" spans="9:16" ht="15.75" customHeight="1" x14ac:dyDescent="0.35">
      <c r="L85" s="66"/>
      <c r="M85" s="66"/>
      <c r="N85" s="66"/>
      <c r="P85" s="65"/>
    </row>
    <row r="86" spans="9:16" ht="15.75" customHeight="1" x14ac:dyDescent="0.35">
      <c r="L86" s="66"/>
      <c r="M86" s="66"/>
      <c r="N86" s="66"/>
      <c r="P86" s="65"/>
    </row>
    <row r="87" spans="9:16" ht="15.75" customHeight="1" x14ac:dyDescent="0.35">
      <c r="I87" s="64"/>
    </row>
    <row r="88" spans="9:16" ht="15.75" customHeight="1" x14ac:dyDescent="0.35">
      <c r="I88" s="64"/>
    </row>
    <row r="89" spans="9:16" ht="15.75" customHeight="1" x14ac:dyDescent="0.35">
      <c r="I89" s="64"/>
    </row>
    <row r="90" spans="9:16" ht="15.75" customHeight="1" x14ac:dyDescent="0.35">
      <c r="I90" s="64"/>
    </row>
    <row r="91" spans="9:16" ht="15.75" customHeight="1" x14ac:dyDescent="0.35">
      <c r="I91" s="64"/>
    </row>
    <row r="92" spans="9:16" ht="15.75" customHeight="1" x14ac:dyDescent="0.35">
      <c r="I92" s="64"/>
    </row>
    <row r="93" spans="9:16" ht="15.75" customHeight="1" x14ac:dyDescent="0.35">
      <c r="I93" s="64"/>
    </row>
    <row r="94" spans="9:16" ht="15.75" customHeight="1" x14ac:dyDescent="0.35">
      <c r="I94" s="64"/>
    </row>
    <row r="95" spans="9:16" ht="15.75" customHeight="1" x14ac:dyDescent="0.35">
      <c r="I95" s="64"/>
    </row>
    <row r="96" spans="9:16" ht="15.75" customHeight="1" x14ac:dyDescent="0.35">
      <c r="I96" s="64"/>
    </row>
    <row r="97" spans="9:9" ht="15.75" customHeight="1" x14ac:dyDescent="0.35">
      <c r="I97" s="64"/>
    </row>
    <row r="98" spans="9:9" ht="15.75" customHeight="1" x14ac:dyDescent="0.35">
      <c r="I98" s="64"/>
    </row>
    <row r="99" spans="9:9" ht="15.75" customHeight="1" x14ac:dyDescent="0.35">
      <c r="I99" s="64"/>
    </row>
    <row r="100" spans="9:9" ht="15.75" customHeight="1" x14ac:dyDescent="0.35">
      <c r="I100" s="64"/>
    </row>
    <row r="101" spans="9:9" ht="15.75" customHeight="1" x14ac:dyDescent="0.35">
      <c r="I101" s="64"/>
    </row>
    <row r="102" spans="9:9" ht="15.75" customHeight="1" x14ac:dyDescent="0.35">
      <c r="I102" s="64"/>
    </row>
    <row r="103" spans="9:9" ht="15.75" customHeight="1" x14ac:dyDescent="0.35">
      <c r="I103" s="64"/>
    </row>
    <row r="104" spans="9:9" ht="15.75" customHeight="1" x14ac:dyDescent="0.35">
      <c r="I104" s="64"/>
    </row>
    <row r="105" spans="9:9" ht="15.75" customHeight="1" x14ac:dyDescent="0.35">
      <c r="I105" s="64"/>
    </row>
    <row r="106" spans="9:9" ht="15.75" customHeight="1" x14ac:dyDescent="0.35">
      <c r="I106" s="64"/>
    </row>
    <row r="107" spans="9:9" ht="15.75" customHeight="1" x14ac:dyDescent="0.35">
      <c r="I107" s="64"/>
    </row>
    <row r="108" spans="9:9" ht="15.75" customHeight="1" x14ac:dyDescent="0.35">
      <c r="I108" s="64"/>
    </row>
    <row r="109" spans="9:9" ht="15.75" customHeight="1" x14ac:dyDescent="0.35">
      <c r="I109" s="64"/>
    </row>
    <row r="110" spans="9:9" ht="15.75" customHeight="1" x14ac:dyDescent="0.35">
      <c r="I110" s="64"/>
    </row>
    <row r="111" spans="9:9" ht="15.75" customHeight="1" x14ac:dyDescent="0.35">
      <c r="I111" s="64"/>
    </row>
    <row r="112" spans="9:9" ht="15.75" customHeight="1" x14ac:dyDescent="0.35">
      <c r="I112" s="64"/>
    </row>
    <row r="113" spans="9:9" ht="15.75" customHeight="1" x14ac:dyDescent="0.35">
      <c r="I113" s="64"/>
    </row>
    <row r="114" spans="9:9" ht="15.75" customHeight="1" x14ac:dyDescent="0.35">
      <c r="I114" s="64"/>
    </row>
    <row r="115" spans="9:9" ht="15.75" customHeight="1" x14ac:dyDescent="0.35">
      <c r="I115" s="64"/>
    </row>
    <row r="116" spans="9:9" ht="15.75" customHeight="1" x14ac:dyDescent="0.35">
      <c r="I116" s="64"/>
    </row>
    <row r="117" spans="9:9" ht="15.75" customHeight="1" x14ac:dyDescent="0.35">
      <c r="I117" s="64"/>
    </row>
    <row r="118" spans="9:9" ht="15.75" customHeight="1" x14ac:dyDescent="0.35">
      <c r="I118" s="64"/>
    </row>
    <row r="119" spans="9:9" ht="15.75" customHeight="1" x14ac:dyDescent="0.35">
      <c r="I119" s="64"/>
    </row>
    <row r="120" spans="9:9" ht="15.75" customHeight="1" x14ac:dyDescent="0.35">
      <c r="I120" s="64"/>
    </row>
    <row r="121" spans="9:9" ht="15.75" customHeight="1" x14ac:dyDescent="0.35">
      <c r="I121" s="64"/>
    </row>
    <row r="122" spans="9:9" ht="15.75" customHeight="1" x14ac:dyDescent="0.35">
      <c r="I122" s="64"/>
    </row>
    <row r="123" spans="9:9" ht="15.75" customHeight="1" x14ac:dyDescent="0.35">
      <c r="I123" s="64"/>
    </row>
  </sheetData>
  <sortState xmlns:xlrd2="http://schemas.microsoft.com/office/spreadsheetml/2017/richdata2" ref="A7:A17">
    <sortCondition ref="A7:A17"/>
  </sortState>
  <conditionalFormatting sqref="I87:I123">
    <cfRule type="cellIs" dxfId="4" priority="2387" operator="equal">
      <formula>$K$16</formula>
    </cfRule>
    <cfRule type="cellIs" dxfId="3" priority="2388" operator="equal">
      <formula>$I$16</formula>
    </cfRule>
    <cfRule type="cellIs" dxfId="2" priority="2389" operator="equal">
      <formula>$G$16</formula>
    </cfRule>
    <cfRule type="cellIs" dxfId="1" priority="2390" operator="equal">
      <formula>$E$16</formula>
    </cfRule>
    <cfRule type="cellIs" dxfId="0" priority="2391" operator="equal">
      <formula>$C$11</formula>
    </cfRule>
  </conditionalFormatting>
  <pageMargins left="0.511811024" right="0.511811024" top="0.78740157499999996" bottom="0.78740157499999996" header="0.31496062000000002" footer="0.31496062000000002"/>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88842F7448F3F46A862179F4CDEAB3C" ma:contentTypeVersion="16" ma:contentTypeDescription="Crie um novo documento." ma:contentTypeScope="" ma:versionID="f7c4f94fbfac495dc7942204baa4344b">
  <xsd:schema xmlns:xsd="http://www.w3.org/2001/XMLSchema" xmlns:xs="http://www.w3.org/2001/XMLSchema" xmlns:p="http://schemas.microsoft.com/office/2006/metadata/properties" xmlns:ns2="dc473039-4925-418c-9677-b38332551270" xmlns:ns3="03806609-c800-4928-98e8-ff7b47716bae" targetNamespace="http://schemas.microsoft.com/office/2006/metadata/properties" ma:root="true" ma:fieldsID="5be61e41f3c6c860f39c975d6dd391b4" ns2:_="" ns3:_="">
    <xsd:import namespace="dc473039-4925-418c-9677-b38332551270"/>
    <xsd:import namespace="03806609-c800-4928-98e8-ff7b47716bae"/>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MediaServiceDateTaken" minOccurs="0"/>
                <xsd:element ref="ns2:MediaServiceLocation" minOccurs="0"/>
                <xsd:element ref="ns3:SharedWithUsers" minOccurs="0"/>
                <xsd:element ref="ns3:SharedWithDetail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473039-4925-418c-9677-b383325512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41d63eb3-8119-4f48-bdee-a94260601cd5"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_Flow_SignoffStatus" ma:index="23" nillable="true" ma:displayName="Status de liberação" ma:internalName="Status_x0020_de_x0020_libera_x00e7__x00e3_o">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3806609-c800-4928-98e8-ff7b47716ba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c9a0e0d-216b-49ab-bc2c-b0848b0ff2d2}" ma:internalName="TaxCatchAll" ma:showField="CatchAllData" ma:web="03806609-c800-4928-98e8-ff7b47716bae">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c473039-4925-418c-9677-b38332551270">
      <Terms xmlns="http://schemas.microsoft.com/office/infopath/2007/PartnerControls"/>
    </lcf76f155ced4ddcb4097134ff3c332f>
    <TaxCatchAll xmlns="03806609-c800-4928-98e8-ff7b47716bae" xsi:nil="true"/>
    <_Flow_SignoffStatus xmlns="dc473039-4925-418c-9677-b3833255127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5516EB-4446-4C93-B209-A00F72080E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473039-4925-418c-9677-b38332551270"/>
    <ds:schemaRef ds:uri="03806609-c800-4928-98e8-ff7b47716b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6C75658-2B90-440A-BD7E-0F25567C4ED5}">
  <ds:schemaRefs>
    <ds:schemaRef ds:uri="dc473039-4925-418c-9677-b38332551270"/>
    <ds:schemaRef ds:uri="http://schemas.openxmlformats.org/package/2006/metadata/core-properties"/>
    <ds:schemaRef ds:uri="http://purl.org/dc/elements/1.1/"/>
    <ds:schemaRef ds:uri="http://purl.org/dc/dcmitype/"/>
    <ds:schemaRef ds:uri="http://purl.org/dc/terms/"/>
    <ds:schemaRef ds:uri="http://schemas.microsoft.com/office/2006/documentManagement/types"/>
    <ds:schemaRef ds:uri="http://www.w3.org/XML/1998/namespace"/>
    <ds:schemaRef ds:uri="03806609-c800-4928-98e8-ff7b47716ba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71996A79-E96B-4C94-BA59-91246C57235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Capa</vt:lpstr>
      <vt:lpstr>Sobre a Ferramenta</vt:lpstr>
      <vt:lpstr>Referências e Premissas</vt:lpstr>
      <vt:lpstr>Heatmap Estados</vt:lpstr>
      <vt:lpstr>Heatmap Cidades</vt:lpstr>
      <vt:lpstr>Heatmap Brasil</vt:lpstr>
      <vt:lpstr>Base de Dados</vt:lpstr>
      <vt:lpstr>Dados_Mapas_Estados</vt:lpstr>
      <vt:lpstr>Dados_Mapas_Cidades</vt:lpstr>
      <vt:lpstr>Método WRI</vt:lpstr>
    </vt:vector>
  </TitlesOfParts>
  <Manager/>
  <Company>SITAWI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Beatriz Ferrari</dc:creator>
  <cp:keywords/>
  <dc:description/>
  <cp:lastModifiedBy>Pedro Antonio Munhoz Werneck / SUREC</cp:lastModifiedBy>
  <cp:revision/>
  <dcterms:created xsi:type="dcterms:W3CDTF">2022-08-19T19:19:54Z</dcterms:created>
  <dcterms:modified xsi:type="dcterms:W3CDTF">2023-03-22T13:42:43Z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0x010100B88842F7448F3F46A862179F4CDEAB3C</vt:lpwstr>
  </property>
</Properties>
</file>